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d.docs.live.net/fac8fa76d6620284/Bureau/"/>
    </mc:Choice>
  </mc:AlternateContent>
  <xr:revisionPtr revIDLastSave="0" documentId="8_{3477AA2E-B841-45A9-96CB-A5D542942DD2}" xr6:coauthVersionLast="47" xr6:coauthVersionMax="47" xr10:uidLastSave="{00000000-0000-0000-0000-000000000000}"/>
  <bookViews>
    <workbookView xWindow="-110" yWindow="-110" windowWidth="19420" windowHeight="11500" activeTab="1" xr2:uid="{E93A284A-61CE-4C97-BDCB-6A37CBA29F6D}"/>
  </bookViews>
  <sheets>
    <sheet name="Overview" sheetId="2" r:id="rId1"/>
    <sheet name="Route 1 (Buenos Aires)" sheetId="4" r:id="rId2"/>
  </sheets>
  <externalReferences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5" i="4" l="1"/>
  <c r="C6" i="4"/>
  <c r="D6" i="4"/>
  <c r="H6" i="4"/>
  <c r="M6" i="4"/>
  <c r="C7" i="4"/>
  <c r="D7" i="4"/>
  <c r="H7" i="4"/>
  <c r="M7" i="4"/>
  <c r="C8" i="4"/>
  <c r="D8" i="4"/>
  <c r="H8" i="4"/>
  <c r="M8" i="4"/>
  <c r="C9" i="4"/>
  <c r="D9" i="4"/>
  <c r="H9" i="4"/>
  <c r="M9" i="4"/>
  <c r="C10" i="4"/>
  <c r="D10" i="4"/>
  <c r="G10" i="4"/>
  <c r="C11" i="4"/>
  <c r="C12" i="4"/>
  <c r="D12" i="4"/>
  <c r="C13" i="4"/>
  <c r="K13" i="4"/>
  <c r="N13" i="4"/>
  <c r="N15" i="4" s="1"/>
  <c r="C14" i="4"/>
  <c r="D14" i="4"/>
  <c r="T14" i="4"/>
  <c r="C15" i="4"/>
  <c r="D15" i="4"/>
  <c r="C16" i="4"/>
  <c r="D16" i="4"/>
  <c r="D17" i="4"/>
  <c r="D5" i="4" s="1"/>
  <c r="D19" i="4"/>
  <c r="D11" i="4" s="1"/>
  <c r="K21" i="4"/>
  <c r="B29" i="4"/>
  <c r="C29" i="4"/>
  <c r="D29" i="4" s="1"/>
  <c r="E29" i="4" s="1"/>
  <c r="I29" i="4"/>
  <c r="K29" i="4"/>
  <c r="N29" i="4"/>
  <c r="Q29" i="4"/>
  <c r="S29" i="4"/>
  <c r="V29" i="4"/>
  <c r="Y29" i="4"/>
  <c r="AA29" i="4"/>
  <c r="AB29" i="4" s="1"/>
  <c r="AD29" i="4"/>
  <c r="AG29" i="4"/>
  <c r="AI29" i="4"/>
  <c r="AJ29" i="4"/>
  <c r="AL29" i="4"/>
  <c r="B30" i="4"/>
  <c r="C30" i="4"/>
  <c r="D30" i="4" s="1"/>
  <c r="I30" i="4"/>
  <c r="K30" i="4"/>
  <c r="N30" i="4"/>
  <c r="Q30" i="4"/>
  <c r="S30" i="4"/>
  <c r="V30" i="4"/>
  <c r="Y30" i="4"/>
  <c r="AA30" i="4"/>
  <c r="AD30" i="4"/>
  <c r="AG30" i="4"/>
  <c r="AI30" i="4"/>
  <c r="AL30" i="4"/>
  <c r="AZ30" i="4"/>
  <c r="BE30" i="4"/>
  <c r="B31" i="4"/>
  <c r="C31" i="4"/>
  <c r="D31" i="4" s="1"/>
  <c r="I31" i="4"/>
  <c r="K31" i="4"/>
  <c r="N31" i="4"/>
  <c r="Q31" i="4"/>
  <c r="S31" i="4"/>
  <c r="V31" i="4"/>
  <c r="Y31" i="4"/>
  <c r="AA31" i="4"/>
  <c r="AD31" i="4"/>
  <c r="AG31" i="4"/>
  <c r="AI31" i="4"/>
  <c r="AL31" i="4"/>
  <c r="AU31" i="4"/>
  <c r="AZ31" i="4"/>
  <c r="BE31" i="4"/>
  <c r="B32" i="4"/>
  <c r="C32" i="4"/>
  <c r="D32" i="4" s="1"/>
  <c r="I32" i="4"/>
  <c r="K32" i="4"/>
  <c r="L32" i="4" s="1"/>
  <c r="N32" i="4"/>
  <c r="Q32" i="4"/>
  <c r="S32" i="4"/>
  <c r="V32" i="4"/>
  <c r="Y32" i="4"/>
  <c r="AA32" i="4"/>
  <c r="AD32" i="4"/>
  <c r="AG32" i="4"/>
  <c r="AI32" i="4"/>
  <c r="AL32" i="4"/>
  <c r="AU32" i="4"/>
  <c r="AU33" i="4" s="1"/>
  <c r="AU34" i="4" s="1"/>
  <c r="AU35" i="4" s="1"/>
  <c r="AU36" i="4" s="1"/>
  <c r="AU37" i="4" s="1"/>
  <c r="AU38" i="4" s="1"/>
  <c r="AU39" i="4" s="1"/>
  <c r="AU40" i="4" s="1"/>
  <c r="AZ32" i="4"/>
  <c r="BE32" i="4"/>
  <c r="BN32" i="4"/>
  <c r="BN33" i="4" s="1"/>
  <c r="BN34" i="4" s="1"/>
  <c r="BN35" i="4" s="1"/>
  <c r="BN36" i="4" s="1"/>
  <c r="BT32" i="4"/>
  <c r="BT33" i="4" s="1"/>
  <c r="BT34" i="4" s="1"/>
  <c r="BT35" i="4" s="1"/>
  <c r="B33" i="4"/>
  <c r="C33" i="4"/>
  <c r="D33" i="4" s="1"/>
  <c r="I33" i="4"/>
  <c r="J33" i="4" s="1"/>
  <c r="K33" i="4"/>
  <c r="L33" i="4" s="1"/>
  <c r="N33" i="4"/>
  <c r="Q33" i="4"/>
  <c r="S33" i="4"/>
  <c r="V33" i="4"/>
  <c r="Y33" i="4"/>
  <c r="AA33" i="4"/>
  <c r="AD33" i="4"/>
  <c r="AG33" i="4"/>
  <c r="AH33" i="4"/>
  <c r="AI33" i="4"/>
  <c r="AJ33" i="4" s="1"/>
  <c r="AL33" i="4"/>
  <c r="AZ33" i="4"/>
  <c r="BE33" i="4"/>
  <c r="B34" i="4"/>
  <c r="C34" i="4"/>
  <c r="D34" i="4" s="1"/>
  <c r="I34" i="4"/>
  <c r="J34" i="4" s="1"/>
  <c r="K34" i="4"/>
  <c r="N34" i="4"/>
  <c r="Q34" i="4"/>
  <c r="S34" i="4"/>
  <c r="V34" i="4"/>
  <c r="W34" i="4" s="1"/>
  <c r="Y34" i="4"/>
  <c r="AA34" i="4"/>
  <c r="AD34" i="4"/>
  <c r="AE34" i="4" s="1"/>
  <c r="AG34" i="4"/>
  <c r="AI34" i="4"/>
  <c r="AJ34" i="4" s="1"/>
  <c r="AL34" i="4"/>
  <c r="AZ34" i="4"/>
  <c r="BE34" i="4"/>
  <c r="B35" i="4"/>
  <c r="C35" i="4"/>
  <c r="D35" i="4" s="1"/>
  <c r="I35" i="4"/>
  <c r="K35" i="4"/>
  <c r="N35" i="4"/>
  <c r="Q35" i="4"/>
  <c r="S35" i="4"/>
  <c r="V35" i="4"/>
  <c r="Y35" i="4"/>
  <c r="AA35" i="4"/>
  <c r="AD35" i="4"/>
  <c r="AG35" i="4"/>
  <c r="AI35" i="4"/>
  <c r="AL35" i="4"/>
  <c r="AZ35" i="4"/>
  <c r="BE35" i="4"/>
  <c r="B36" i="4"/>
  <c r="O36" i="4" s="1"/>
  <c r="C36" i="4"/>
  <c r="D36" i="4" s="1"/>
  <c r="I36" i="4"/>
  <c r="K36" i="4"/>
  <c r="N36" i="4"/>
  <c r="Q36" i="4"/>
  <c r="S36" i="4"/>
  <c r="V36" i="4"/>
  <c r="Y36" i="4"/>
  <c r="AA36" i="4"/>
  <c r="AD36" i="4"/>
  <c r="AG36" i="4"/>
  <c r="AI36" i="4"/>
  <c r="AL36" i="4"/>
  <c r="AZ36" i="4"/>
  <c r="BE36" i="4"/>
  <c r="BT36" i="4"/>
  <c r="BT37" i="4" s="1"/>
  <c r="BT38" i="4" s="1"/>
  <c r="B37" i="4"/>
  <c r="C37" i="4"/>
  <c r="D37" i="4" s="1"/>
  <c r="I37" i="4"/>
  <c r="K37" i="4"/>
  <c r="N37" i="4"/>
  <c r="Q37" i="4"/>
  <c r="S37" i="4"/>
  <c r="V37" i="4"/>
  <c r="Y37" i="4"/>
  <c r="AA37" i="4"/>
  <c r="AD37" i="4"/>
  <c r="AG37" i="4"/>
  <c r="AI37" i="4"/>
  <c r="AL37" i="4"/>
  <c r="AZ37" i="4"/>
  <c r="BE37" i="4"/>
  <c r="BN37" i="4"/>
  <c r="B38" i="4"/>
  <c r="C38" i="4"/>
  <c r="D38" i="4" s="1"/>
  <c r="F38" i="4" s="1"/>
  <c r="I38" i="4"/>
  <c r="K38" i="4"/>
  <c r="N38" i="4"/>
  <c r="Q38" i="4"/>
  <c r="S38" i="4"/>
  <c r="V38" i="4"/>
  <c r="Y38" i="4"/>
  <c r="AA38" i="4"/>
  <c r="AD38" i="4"/>
  <c r="AG38" i="4"/>
  <c r="AI38" i="4"/>
  <c r="AJ38" i="4" s="1"/>
  <c r="AL38" i="4"/>
  <c r="AZ38" i="4"/>
  <c r="BE38" i="4"/>
  <c r="BN38" i="4"/>
  <c r="BN39" i="4" s="1"/>
  <c r="B39" i="4"/>
  <c r="C39" i="4"/>
  <c r="D39" i="4" s="1"/>
  <c r="H39" i="4" s="1"/>
  <c r="I39" i="4"/>
  <c r="K39" i="4"/>
  <c r="N39" i="4"/>
  <c r="Q39" i="4"/>
  <c r="S39" i="4"/>
  <c r="V39" i="4"/>
  <c r="Y39" i="4"/>
  <c r="AA39" i="4"/>
  <c r="AD39" i="4"/>
  <c r="AG39" i="4"/>
  <c r="AI39" i="4"/>
  <c r="AL39" i="4"/>
  <c r="AZ39" i="4"/>
  <c r="BE39" i="4"/>
  <c r="BT39" i="4"/>
  <c r="BT40" i="4" s="1"/>
  <c r="BT41" i="4" s="1"/>
  <c r="BT42" i="4" s="1"/>
  <c r="BT43" i="4" s="1"/>
  <c r="BT44" i="4" s="1"/>
  <c r="BT45" i="4" s="1"/>
  <c r="BT46" i="4" s="1"/>
  <c r="BT47" i="4" s="1"/>
  <c r="BT48" i="4" s="1"/>
  <c r="BT49" i="4" s="1"/>
  <c r="BT50" i="4" s="1"/>
  <c r="BT51" i="4" s="1"/>
  <c r="BT52" i="4" s="1"/>
  <c r="BT53" i="4" s="1"/>
  <c r="BT54" i="4" s="1"/>
  <c r="BT55" i="4" s="1"/>
  <c r="BT56" i="4" s="1"/>
  <c r="BT57" i="4" s="1"/>
  <c r="BT58" i="4" s="1"/>
  <c r="BT59" i="4" s="1"/>
  <c r="BT60" i="4" s="1"/>
  <c r="BT61" i="4" s="1"/>
  <c r="B40" i="4"/>
  <c r="C40" i="4"/>
  <c r="D40" i="4" s="1"/>
  <c r="I40" i="4"/>
  <c r="K40" i="4"/>
  <c r="N40" i="4"/>
  <c r="Q40" i="4"/>
  <c r="S40" i="4"/>
  <c r="V40" i="4"/>
  <c r="Y40" i="4"/>
  <c r="AA40" i="4"/>
  <c r="AD40" i="4"/>
  <c r="AG40" i="4"/>
  <c r="AI40" i="4"/>
  <c r="AJ40" i="4" s="1"/>
  <c r="AL40" i="4"/>
  <c r="AZ40" i="4"/>
  <c r="BE40" i="4"/>
  <c r="BN40" i="4"/>
  <c r="BN41" i="4" s="1"/>
  <c r="BN42" i="4" s="1"/>
  <c r="BN43" i="4" s="1"/>
  <c r="BN44" i="4" s="1"/>
  <c r="BN45" i="4" s="1"/>
  <c r="BN46" i="4" s="1"/>
  <c r="BN47" i="4" s="1"/>
  <c r="BN48" i="4" s="1"/>
  <c r="BN49" i="4" s="1"/>
  <c r="BN50" i="4" s="1"/>
  <c r="BN51" i="4" s="1"/>
  <c r="BN52" i="4" s="1"/>
  <c r="BN53" i="4" s="1"/>
  <c r="BN54" i="4" s="1"/>
  <c r="BN55" i="4" s="1"/>
  <c r="BN56" i="4" s="1"/>
  <c r="BN57" i="4" s="1"/>
  <c r="BN58" i="4" s="1"/>
  <c r="BN59" i="4" s="1"/>
  <c r="BN60" i="4" s="1"/>
  <c r="BN61" i="4" s="1"/>
  <c r="BN62" i="4" s="1"/>
  <c r="BN63" i="4" s="1"/>
  <c r="BN64" i="4" s="1"/>
  <c r="BN65" i="4" s="1"/>
  <c r="BN66" i="4" s="1"/>
  <c r="BN67" i="4" s="1"/>
  <c r="BN68" i="4" s="1"/>
  <c r="BN69" i="4" s="1"/>
  <c r="BN70" i="4" s="1"/>
  <c r="BN71" i="4" s="1"/>
  <c r="B41" i="4"/>
  <c r="C41" i="4"/>
  <c r="D41" i="4" s="1"/>
  <c r="E41" i="4" s="1"/>
  <c r="I41" i="4"/>
  <c r="K41" i="4"/>
  <c r="N41" i="4"/>
  <c r="Q41" i="4"/>
  <c r="S41" i="4"/>
  <c r="V41" i="4"/>
  <c r="Y41" i="4"/>
  <c r="AA41" i="4"/>
  <c r="AD41" i="4"/>
  <c r="AG41" i="4"/>
  <c r="AI41" i="4"/>
  <c r="AL41" i="4"/>
  <c r="AU41" i="4"/>
  <c r="AU42" i="4" s="1"/>
  <c r="AU43" i="4" s="1"/>
  <c r="AU44" i="4" s="1"/>
  <c r="AU45" i="4" s="1"/>
  <c r="AU46" i="4" s="1"/>
  <c r="AU47" i="4" s="1"/>
  <c r="AU48" i="4" s="1"/>
  <c r="AU49" i="4" s="1"/>
  <c r="AU50" i="4" s="1"/>
  <c r="AU51" i="4" s="1"/>
  <c r="AU52" i="4" s="1"/>
  <c r="AU53" i="4" s="1"/>
  <c r="AU54" i="4" s="1"/>
  <c r="AU55" i="4" s="1"/>
  <c r="AU56" i="4" s="1"/>
  <c r="AU57" i="4" s="1"/>
  <c r="AU58" i="4" s="1"/>
  <c r="AU59" i="4" s="1"/>
  <c r="AU60" i="4" s="1"/>
  <c r="AU61" i="4" s="1"/>
  <c r="AU62" i="4" s="1"/>
  <c r="AU63" i="4" s="1"/>
  <c r="AU64" i="4" s="1"/>
  <c r="AU65" i="4" s="1"/>
  <c r="AU66" i="4" s="1"/>
  <c r="AU67" i="4" s="1"/>
  <c r="AU68" i="4" s="1"/>
  <c r="AU69" i="4" s="1"/>
  <c r="AU70" i="4" s="1"/>
  <c r="AU71" i="4" s="1"/>
  <c r="AU72" i="4" s="1"/>
  <c r="AU73" i="4" s="1"/>
  <c r="AU74" i="4" s="1"/>
  <c r="AU75" i="4" s="1"/>
  <c r="AU76" i="4" s="1"/>
  <c r="AU77" i="4" s="1"/>
  <c r="AU78" i="4" s="1"/>
  <c r="AU79" i="4" s="1"/>
  <c r="AU80" i="4" s="1"/>
  <c r="AU81" i="4" s="1"/>
  <c r="AU82" i="4" s="1"/>
  <c r="AU83" i="4" s="1"/>
  <c r="AU84" i="4" s="1"/>
  <c r="AU85" i="4" s="1"/>
  <c r="AU86" i="4" s="1"/>
  <c r="AU87" i="4" s="1"/>
  <c r="AU88" i="4" s="1"/>
  <c r="AU89" i="4" s="1"/>
  <c r="AU90" i="4" s="1"/>
  <c r="AU91" i="4" s="1"/>
  <c r="AU92" i="4" s="1"/>
  <c r="AU93" i="4" s="1"/>
  <c r="AU94" i="4" s="1"/>
  <c r="AU95" i="4" s="1"/>
  <c r="AU96" i="4" s="1"/>
  <c r="AZ41" i="4"/>
  <c r="BE41" i="4"/>
  <c r="B42" i="4"/>
  <c r="C42" i="4"/>
  <c r="D42" i="4" s="1"/>
  <c r="G42" i="4" s="1"/>
  <c r="I42" i="4"/>
  <c r="K42" i="4"/>
  <c r="N42" i="4"/>
  <c r="Q42" i="4"/>
  <c r="S42" i="4"/>
  <c r="V42" i="4"/>
  <c r="Y42" i="4"/>
  <c r="AA42" i="4"/>
  <c r="AD42" i="4"/>
  <c r="AG42" i="4"/>
  <c r="AI42" i="4"/>
  <c r="AL42" i="4"/>
  <c r="AZ42" i="4"/>
  <c r="BE42" i="4"/>
  <c r="B43" i="4"/>
  <c r="C43" i="4"/>
  <c r="D43" i="4" s="1"/>
  <c r="E43" i="4" s="1"/>
  <c r="I43" i="4"/>
  <c r="K43" i="4"/>
  <c r="N43" i="4"/>
  <c r="Q43" i="4"/>
  <c r="S43" i="4"/>
  <c r="V43" i="4"/>
  <c r="Y43" i="4"/>
  <c r="AA43" i="4"/>
  <c r="AD43" i="4"/>
  <c r="AG43" i="4"/>
  <c r="AI43" i="4"/>
  <c r="AL43" i="4"/>
  <c r="AZ43" i="4"/>
  <c r="BE43" i="4"/>
  <c r="B44" i="4"/>
  <c r="C44" i="4"/>
  <c r="D44" i="4" s="1"/>
  <c r="H44" i="4" s="1"/>
  <c r="I44" i="4"/>
  <c r="K44" i="4"/>
  <c r="N44" i="4"/>
  <c r="Q44" i="4"/>
  <c r="S44" i="4"/>
  <c r="V44" i="4"/>
  <c r="Y44" i="4"/>
  <c r="AA44" i="4"/>
  <c r="AD44" i="4"/>
  <c r="AG44" i="4"/>
  <c r="AI44" i="4"/>
  <c r="AL44" i="4"/>
  <c r="AZ44" i="4"/>
  <c r="BE44" i="4"/>
  <c r="B45" i="4"/>
  <c r="C45" i="4"/>
  <c r="D45" i="4" s="1"/>
  <c r="G45" i="4" s="1"/>
  <c r="I45" i="4"/>
  <c r="K45" i="4"/>
  <c r="N45" i="4"/>
  <c r="Q45" i="4"/>
  <c r="S45" i="4"/>
  <c r="V45" i="4"/>
  <c r="Y45" i="4"/>
  <c r="AA45" i="4"/>
  <c r="AD45" i="4"/>
  <c r="AG45" i="4"/>
  <c r="AI45" i="4"/>
  <c r="AL45" i="4"/>
  <c r="AZ45" i="4"/>
  <c r="BE45" i="4"/>
  <c r="B46" i="4"/>
  <c r="C46" i="4"/>
  <c r="D46" i="4" s="1"/>
  <c r="E46" i="4" s="1"/>
  <c r="I46" i="4"/>
  <c r="K46" i="4"/>
  <c r="N46" i="4"/>
  <c r="Q46" i="4"/>
  <c r="S46" i="4"/>
  <c r="V46" i="4"/>
  <c r="Y46" i="4"/>
  <c r="AA46" i="4"/>
  <c r="AD46" i="4"/>
  <c r="AG46" i="4"/>
  <c r="AI46" i="4"/>
  <c r="AL46" i="4"/>
  <c r="AZ46" i="4"/>
  <c r="BE46" i="4"/>
  <c r="B47" i="4"/>
  <c r="T47" i="4" s="1"/>
  <c r="C47" i="4"/>
  <c r="D47" i="4" s="1"/>
  <c r="I47" i="4"/>
  <c r="K47" i="4"/>
  <c r="N47" i="4"/>
  <c r="Q47" i="4"/>
  <c r="S47" i="4"/>
  <c r="V47" i="4"/>
  <c r="Y47" i="4"/>
  <c r="AA47" i="4"/>
  <c r="AD47" i="4"/>
  <c r="AG47" i="4"/>
  <c r="AI47" i="4"/>
  <c r="AL47" i="4"/>
  <c r="AZ47" i="4"/>
  <c r="BE47" i="4"/>
  <c r="B48" i="4"/>
  <c r="C48" i="4"/>
  <c r="D48" i="4" s="1"/>
  <c r="F48" i="4" s="1"/>
  <c r="I48" i="4"/>
  <c r="K48" i="4"/>
  <c r="N48" i="4"/>
  <c r="Q48" i="4"/>
  <c r="S48" i="4"/>
  <c r="V48" i="4"/>
  <c r="Y48" i="4"/>
  <c r="AA48" i="4"/>
  <c r="AD48" i="4"/>
  <c r="AG48" i="4"/>
  <c r="AI48" i="4"/>
  <c r="AL48" i="4"/>
  <c r="AZ48" i="4"/>
  <c r="BE48" i="4"/>
  <c r="B49" i="4"/>
  <c r="T49" i="4" s="1"/>
  <c r="C49" i="4"/>
  <c r="D49" i="4" s="1"/>
  <c r="I49" i="4"/>
  <c r="K49" i="4"/>
  <c r="N49" i="4"/>
  <c r="Q49" i="4"/>
  <c r="S49" i="4"/>
  <c r="V49" i="4"/>
  <c r="Y49" i="4"/>
  <c r="AA49" i="4"/>
  <c r="AD49" i="4"/>
  <c r="AG49" i="4"/>
  <c r="AI49" i="4"/>
  <c r="AL49" i="4"/>
  <c r="AZ49" i="4"/>
  <c r="BE49" i="4"/>
  <c r="B50" i="4"/>
  <c r="AM50" i="4" s="1"/>
  <c r="C50" i="4"/>
  <c r="D50" i="4" s="1"/>
  <c r="H50" i="4" s="1"/>
  <c r="I50" i="4"/>
  <c r="K50" i="4"/>
  <c r="N50" i="4"/>
  <c r="Q50" i="4"/>
  <c r="S50" i="4"/>
  <c r="V50" i="4"/>
  <c r="Y50" i="4"/>
  <c r="AA50" i="4"/>
  <c r="AD50" i="4"/>
  <c r="AG50" i="4"/>
  <c r="AI50" i="4"/>
  <c r="AL50" i="4"/>
  <c r="AZ50" i="4"/>
  <c r="BE50" i="4"/>
  <c r="B51" i="4"/>
  <c r="C51" i="4"/>
  <c r="D51" i="4" s="1"/>
  <c r="H51" i="4" s="1"/>
  <c r="I51" i="4"/>
  <c r="K51" i="4"/>
  <c r="N51" i="4"/>
  <c r="Q51" i="4"/>
  <c r="S51" i="4"/>
  <c r="V51" i="4"/>
  <c r="Y51" i="4"/>
  <c r="AA51" i="4"/>
  <c r="AD51" i="4"/>
  <c r="AG51" i="4"/>
  <c r="AI51" i="4"/>
  <c r="AL51" i="4"/>
  <c r="AZ51" i="4"/>
  <c r="BE51" i="4"/>
  <c r="B52" i="4"/>
  <c r="C52" i="4"/>
  <c r="D52" i="4" s="1"/>
  <c r="E52" i="4" s="1"/>
  <c r="I52" i="4"/>
  <c r="K52" i="4"/>
  <c r="N52" i="4"/>
  <c r="Q52" i="4"/>
  <c r="S52" i="4"/>
  <c r="V52" i="4"/>
  <c r="Y52" i="4"/>
  <c r="AA52" i="4"/>
  <c r="AD52" i="4"/>
  <c r="AG52" i="4"/>
  <c r="AI52" i="4"/>
  <c r="AL52" i="4"/>
  <c r="AZ52" i="4"/>
  <c r="BE52" i="4"/>
  <c r="B53" i="4"/>
  <c r="C53" i="4"/>
  <c r="D53" i="4" s="1"/>
  <c r="I53" i="4"/>
  <c r="K53" i="4"/>
  <c r="N53" i="4"/>
  <c r="Q53" i="4"/>
  <c r="S53" i="4"/>
  <c r="V53" i="4"/>
  <c r="Y53" i="4"/>
  <c r="AA53" i="4"/>
  <c r="AD53" i="4"/>
  <c r="AG53" i="4"/>
  <c r="AI53" i="4"/>
  <c r="AL53" i="4"/>
  <c r="AZ53" i="4"/>
  <c r="BE53" i="4"/>
  <c r="B54" i="4"/>
  <c r="C54" i="4"/>
  <c r="D54" i="4" s="1"/>
  <c r="I54" i="4"/>
  <c r="K54" i="4"/>
  <c r="N54" i="4"/>
  <c r="Q54" i="4"/>
  <c r="S54" i="4"/>
  <c r="V54" i="4"/>
  <c r="Y54" i="4"/>
  <c r="AA54" i="4"/>
  <c r="AD54" i="4"/>
  <c r="AG54" i="4"/>
  <c r="AI54" i="4"/>
  <c r="AL54" i="4"/>
  <c r="AZ54" i="4"/>
  <c r="BE54" i="4"/>
  <c r="B55" i="4"/>
  <c r="C55" i="4"/>
  <c r="D55" i="4" s="1"/>
  <c r="E55" i="4" s="1"/>
  <c r="I55" i="4"/>
  <c r="K55" i="4"/>
  <c r="N55" i="4"/>
  <c r="Q55" i="4"/>
  <c r="S55" i="4"/>
  <c r="V55" i="4"/>
  <c r="Y55" i="4"/>
  <c r="AA55" i="4"/>
  <c r="AD55" i="4"/>
  <c r="AG55" i="4"/>
  <c r="AI55" i="4"/>
  <c r="AL55" i="4"/>
  <c r="AZ55" i="4"/>
  <c r="B56" i="4"/>
  <c r="C56" i="4"/>
  <c r="D56" i="4" s="1"/>
  <c r="I56" i="4"/>
  <c r="K56" i="4"/>
  <c r="N56" i="4"/>
  <c r="Q56" i="4"/>
  <c r="S56" i="4"/>
  <c r="V56" i="4"/>
  <c r="Y56" i="4"/>
  <c r="AA56" i="4"/>
  <c r="AD56" i="4"/>
  <c r="AG56" i="4"/>
  <c r="AI56" i="4"/>
  <c r="AL56" i="4"/>
  <c r="AZ56" i="4"/>
  <c r="B57" i="4"/>
  <c r="C57" i="4"/>
  <c r="D57" i="4" s="1"/>
  <c r="I57" i="4"/>
  <c r="K57" i="4"/>
  <c r="N57" i="4"/>
  <c r="Q57" i="4"/>
  <c r="S57" i="4"/>
  <c r="V57" i="4"/>
  <c r="Y57" i="4"/>
  <c r="AA57" i="4"/>
  <c r="AD57" i="4"/>
  <c r="AG57" i="4"/>
  <c r="AI57" i="4"/>
  <c r="AL57" i="4"/>
  <c r="AZ57" i="4"/>
  <c r="B58" i="4"/>
  <c r="C58" i="4"/>
  <c r="D58" i="4" s="1"/>
  <c r="I58" i="4"/>
  <c r="K58" i="4"/>
  <c r="N58" i="4"/>
  <c r="Q58" i="4"/>
  <c r="S58" i="4"/>
  <c r="V58" i="4"/>
  <c r="Y58" i="4"/>
  <c r="AA58" i="4"/>
  <c r="AD58" i="4"/>
  <c r="AG58" i="4"/>
  <c r="AI58" i="4"/>
  <c r="AJ58" i="4" s="1"/>
  <c r="AL58" i="4"/>
  <c r="AZ58" i="4"/>
  <c r="B59" i="4"/>
  <c r="C59" i="4"/>
  <c r="D59" i="4" s="1"/>
  <c r="I59" i="4"/>
  <c r="K59" i="4"/>
  <c r="N59" i="4"/>
  <c r="Q59" i="4"/>
  <c r="S59" i="4"/>
  <c r="V59" i="4"/>
  <c r="Y59" i="4"/>
  <c r="AA59" i="4"/>
  <c r="AD59" i="4"/>
  <c r="AG59" i="4"/>
  <c r="AI59" i="4"/>
  <c r="AJ59" i="4" s="1"/>
  <c r="AL59" i="4"/>
  <c r="AZ59" i="4"/>
  <c r="BE59" i="4"/>
  <c r="B60" i="4"/>
  <c r="C60" i="4"/>
  <c r="D60" i="4" s="1"/>
  <c r="I60" i="4"/>
  <c r="K60" i="4"/>
  <c r="N60" i="4"/>
  <c r="Q60" i="4"/>
  <c r="S60" i="4"/>
  <c r="V60" i="4"/>
  <c r="Y60" i="4"/>
  <c r="AA60" i="4"/>
  <c r="AD60" i="4"/>
  <c r="AG60" i="4"/>
  <c r="AI60" i="4"/>
  <c r="AL60" i="4"/>
  <c r="AZ60" i="4"/>
  <c r="BE60" i="4"/>
  <c r="B61" i="4"/>
  <c r="C61" i="4"/>
  <c r="D61" i="4" s="1"/>
  <c r="F61" i="4" s="1"/>
  <c r="I61" i="4"/>
  <c r="K61" i="4"/>
  <c r="N61" i="4"/>
  <c r="Q61" i="4"/>
  <c r="S61" i="4"/>
  <c r="V61" i="4"/>
  <c r="Y61" i="4"/>
  <c r="AA61" i="4"/>
  <c r="AD61" i="4"/>
  <c r="AG61" i="4"/>
  <c r="AI61" i="4"/>
  <c r="AJ61" i="4" s="1"/>
  <c r="AL61" i="4"/>
  <c r="AZ61" i="4"/>
  <c r="BE61" i="4"/>
  <c r="B62" i="4"/>
  <c r="C62" i="4"/>
  <c r="D62" i="4" s="1"/>
  <c r="F62" i="4" s="1"/>
  <c r="I62" i="4"/>
  <c r="K62" i="4"/>
  <c r="N62" i="4"/>
  <c r="Q62" i="4"/>
  <c r="S62" i="4"/>
  <c r="V62" i="4"/>
  <c r="Y62" i="4"/>
  <c r="AA62" i="4"/>
  <c r="AD62" i="4"/>
  <c r="AG62" i="4"/>
  <c r="AI62" i="4"/>
  <c r="AL62" i="4"/>
  <c r="AZ62" i="4"/>
  <c r="BE62" i="4"/>
  <c r="BT62" i="4"/>
  <c r="B63" i="4"/>
  <c r="C63" i="4"/>
  <c r="D63" i="4"/>
  <c r="E63" i="4" s="1"/>
  <c r="I63" i="4"/>
  <c r="K63" i="4"/>
  <c r="N63" i="4"/>
  <c r="Q63" i="4"/>
  <c r="S63" i="4"/>
  <c r="V63" i="4"/>
  <c r="Y63" i="4"/>
  <c r="AA63" i="4"/>
  <c r="AD63" i="4"/>
  <c r="AG63" i="4"/>
  <c r="AI63" i="4"/>
  <c r="AL63" i="4"/>
  <c r="AZ63" i="4"/>
  <c r="BE63" i="4"/>
  <c r="BT63" i="4"/>
  <c r="BT64" i="4" s="1"/>
  <c r="BT65" i="4" s="1"/>
  <c r="BT66" i="4" s="1"/>
  <c r="BT67" i="4" s="1"/>
  <c r="BT68" i="4" s="1"/>
  <c r="BT69" i="4" s="1"/>
  <c r="BT70" i="4" s="1"/>
  <c r="BT71" i="4" s="1"/>
  <c r="B64" i="4"/>
  <c r="C64" i="4"/>
  <c r="D64" i="4" s="1"/>
  <c r="I64" i="4"/>
  <c r="K64" i="4"/>
  <c r="N64" i="4"/>
  <c r="Q64" i="4"/>
  <c r="S64" i="4"/>
  <c r="V64" i="4"/>
  <c r="Y64" i="4"/>
  <c r="AA64" i="4"/>
  <c r="AD64" i="4"/>
  <c r="AG64" i="4"/>
  <c r="AI64" i="4"/>
  <c r="AL64" i="4"/>
  <c r="AZ64" i="4"/>
  <c r="BE64" i="4"/>
  <c r="B65" i="4"/>
  <c r="C65" i="4"/>
  <c r="D65" i="4" s="1"/>
  <c r="F65" i="4" s="1"/>
  <c r="I65" i="4"/>
  <c r="K65" i="4"/>
  <c r="N65" i="4"/>
  <c r="Q65" i="4"/>
  <c r="S65" i="4"/>
  <c r="V65" i="4"/>
  <c r="Y65" i="4"/>
  <c r="AA65" i="4"/>
  <c r="AD65" i="4"/>
  <c r="AG65" i="4"/>
  <c r="AI65" i="4"/>
  <c r="AL65" i="4"/>
  <c r="AZ65" i="4"/>
  <c r="BE65" i="4"/>
  <c r="B66" i="4"/>
  <c r="C66" i="4"/>
  <c r="D66" i="4" s="1"/>
  <c r="E66" i="4" s="1"/>
  <c r="I66" i="4"/>
  <c r="K66" i="4"/>
  <c r="N66" i="4"/>
  <c r="Q66" i="4"/>
  <c r="S66" i="4"/>
  <c r="V66" i="4"/>
  <c r="Y66" i="4"/>
  <c r="AA66" i="4"/>
  <c r="AD66" i="4"/>
  <c r="AG66" i="4"/>
  <c r="AI66" i="4"/>
  <c r="AL66" i="4"/>
  <c r="AZ66" i="4"/>
  <c r="BE66" i="4"/>
  <c r="B67" i="4"/>
  <c r="C67" i="4"/>
  <c r="D67" i="4" s="1"/>
  <c r="I67" i="4"/>
  <c r="K67" i="4"/>
  <c r="N67" i="4"/>
  <c r="Q67" i="4"/>
  <c r="S67" i="4"/>
  <c r="V67" i="4"/>
  <c r="Y67" i="4"/>
  <c r="AA67" i="4"/>
  <c r="AD67" i="4"/>
  <c r="AG67" i="4"/>
  <c r="AI67" i="4"/>
  <c r="AL67" i="4"/>
  <c r="AZ67" i="4"/>
  <c r="BE67" i="4"/>
  <c r="B68" i="4"/>
  <c r="W68" i="4" s="1"/>
  <c r="C68" i="4"/>
  <c r="D68" i="4" s="1"/>
  <c r="H68" i="4" s="1"/>
  <c r="I68" i="4"/>
  <c r="K68" i="4"/>
  <c r="N68" i="4"/>
  <c r="Q68" i="4"/>
  <c r="S68" i="4"/>
  <c r="T68" i="4" s="1"/>
  <c r="V68" i="4"/>
  <c r="Y68" i="4"/>
  <c r="AA68" i="4"/>
  <c r="AD68" i="4"/>
  <c r="AG68" i="4"/>
  <c r="AH68" i="4" s="1"/>
  <c r="AI68" i="4"/>
  <c r="AL68" i="4"/>
  <c r="AZ68" i="4"/>
  <c r="BE68" i="4"/>
  <c r="B69" i="4"/>
  <c r="C69" i="4"/>
  <c r="D69" i="4" s="1"/>
  <c r="G69" i="4" s="1"/>
  <c r="I69" i="4"/>
  <c r="K69" i="4"/>
  <c r="N69" i="4"/>
  <c r="Q69" i="4"/>
  <c r="S69" i="4"/>
  <c r="V69" i="4"/>
  <c r="Y69" i="4"/>
  <c r="AA69" i="4"/>
  <c r="AD69" i="4"/>
  <c r="AG69" i="4"/>
  <c r="AH69" i="4"/>
  <c r="AI69" i="4"/>
  <c r="AL69" i="4"/>
  <c r="AZ69" i="4"/>
  <c r="BE69" i="4"/>
  <c r="B70" i="4"/>
  <c r="R70" i="4" s="1"/>
  <c r="C70" i="4"/>
  <c r="D70" i="4" s="1"/>
  <c r="I70" i="4"/>
  <c r="J70" i="4" s="1"/>
  <c r="K70" i="4"/>
  <c r="N70" i="4"/>
  <c r="Q70" i="4"/>
  <c r="S70" i="4"/>
  <c r="V70" i="4"/>
  <c r="Y70" i="4"/>
  <c r="AA70" i="4"/>
  <c r="AD70" i="4"/>
  <c r="AE70" i="4" s="1"/>
  <c r="AG70" i="4"/>
  <c r="AI70" i="4"/>
  <c r="AL70" i="4"/>
  <c r="AZ70" i="4"/>
  <c r="BE70" i="4"/>
  <c r="B71" i="4"/>
  <c r="C71" i="4"/>
  <c r="D71" i="4" s="1"/>
  <c r="G71" i="4" s="1"/>
  <c r="I71" i="4"/>
  <c r="K71" i="4"/>
  <c r="N71" i="4"/>
  <c r="Q71" i="4"/>
  <c r="S71" i="4"/>
  <c r="V71" i="4"/>
  <c r="Y71" i="4"/>
  <c r="AA71" i="4"/>
  <c r="AD71" i="4"/>
  <c r="AG71" i="4"/>
  <c r="AI71" i="4"/>
  <c r="AL71" i="4"/>
  <c r="AZ71" i="4"/>
  <c r="BE71" i="4"/>
  <c r="B72" i="4"/>
  <c r="O72" i="4" s="1"/>
  <c r="C72" i="4"/>
  <c r="D72" i="4" s="1"/>
  <c r="I72" i="4"/>
  <c r="K72" i="4"/>
  <c r="N72" i="4"/>
  <c r="Q72" i="4"/>
  <c r="S72" i="4"/>
  <c r="V72" i="4"/>
  <c r="Y72" i="4"/>
  <c r="AA72" i="4"/>
  <c r="AD72" i="4"/>
  <c r="AG72" i="4"/>
  <c r="AI72" i="4"/>
  <c r="AL72" i="4"/>
  <c r="AZ72" i="4"/>
  <c r="BE72" i="4"/>
  <c r="B73" i="4"/>
  <c r="C73" i="4"/>
  <c r="D73" i="4" s="1"/>
  <c r="I73" i="4"/>
  <c r="K73" i="4"/>
  <c r="N73" i="4"/>
  <c r="Q73" i="4"/>
  <c r="S73" i="4"/>
  <c r="V73" i="4"/>
  <c r="Y73" i="4"/>
  <c r="AA73" i="4"/>
  <c r="AD73" i="4"/>
  <c r="AG73" i="4"/>
  <c r="AI73" i="4"/>
  <c r="AL73" i="4"/>
  <c r="AZ73" i="4"/>
  <c r="BE73" i="4"/>
  <c r="B74" i="4"/>
  <c r="L74" i="4" s="1"/>
  <c r="C74" i="4"/>
  <c r="D74" i="4" s="1"/>
  <c r="I74" i="4"/>
  <c r="K74" i="4"/>
  <c r="N74" i="4"/>
  <c r="Q74" i="4"/>
  <c r="S74" i="4"/>
  <c r="V74" i="4"/>
  <c r="Y74" i="4"/>
  <c r="AA74" i="4"/>
  <c r="AD74" i="4"/>
  <c r="AG74" i="4"/>
  <c r="AI74" i="4"/>
  <c r="AL74" i="4"/>
  <c r="AZ74" i="4"/>
  <c r="BE74" i="4"/>
  <c r="B75" i="4"/>
  <c r="T75" i="4" s="1"/>
  <c r="C75" i="4"/>
  <c r="D75" i="4" s="1"/>
  <c r="I75" i="4"/>
  <c r="K75" i="4"/>
  <c r="N75" i="4"/>
  <c r="Q75" i="4"/>
  <c r="S75" i="4"/>
  <c r="V75" i="4"/>
  <c r="Y75" i="4"/>
  <c r="AA75" i="4"/>
  <c r="AD75" i="4"/>
  <c r="AG75" i="4"/>
  <c r="AI75" i="4"/>
  <c r="AL75" i="4"/>
  <c r="AZ75" i="4"/>
  <c r="BE75" i="4"/>
  <c r="B76" i="4"/>
  <c r="C76" i="4"/>
  <c r="D76" i="4" s="1"/>
  <c r="E76" i="4" s="1"/>
  <c r="I76" i="4"/>
  <c r="K76" i="4"/>
  <c r="N76" i="4"/>
  <c r="Q76" i="4"/>
  <c r="S76" i="4"/>
  <c r="V76" i="4"/>
  <c r="Y76" i="4"/>
  <c r="AA76" i="4"/>
  <c r="AD76" i="4"/>
  <c r="AG76" i="4"/>
  <c r="AI76" i="4"/>
  <c r="AL76" i="4"/>
  <c r="AZ76" i="4"/>
  <c r="BE76" i="4"/>
  <c r="B77" i="4"/>
  <c r="C77" i="4"/>
  <c r="D77" i="4" s="1"/>
  <c r="I77" i="4"/>
  <c r="K77" i="4"/>
  <c r="N77" i="4"/>
  <c r="Q77" i="4"/>
  <c r="S77" i="4"/>
  <c r="V77" i="4"/>
  <c r="Y77" i="4"/>
  <c r="AA77" i="4"/>
  <c r="AD77" i="4"/>
  <c r="AG77" i="4"/>
  <c r="AI77" i="4"/>
  <c r="AL77" i="4"/>
  <c r="AZ77" i="4"/>
  <c r="BE77" i="4"/>
  <c r="B78" i="4"/>
  <c r="J78" i="4" s="1"/>
  <c r="C78" i="4"/>
  <c r="D78" i="4" s="1"/>
  <c r="I78" i="4"/>
  <c r="K78" i="4"/>
  <c r="N78" i="4"/>
  <c r="Q78" i="4"/>
  <c r="S78" i="4"/>
  <c r="V78" i="4"/>
  <c r="Y78" i="4"/>
  <c r="AA78" i="4"/>
  <c r="AD78" i="4"/>
  <c r="AG78" i="4"/>
  <c r="AH78" i="4" s="1"/>
  <c r="AI78" i="4"/>
  <c r="AL78" i="4"/>
  <c r="AZ78" i="4"/>
  <c r="BE78" i="4"/>
  <c r="B79" i="4"/>
  <c r="C79" i="4"/>
  <c r="D79" i="4" s="1"/>
  <c r="H79" i="4" s="1"/>
  <c r="I79" i="4"/>
  <c r="K79" i="4"/>
  <c r="N79" i="4"/>
  <c r="Q79" i="4"/>
  <c r="S79" i="4"/>
  <c r="V79" i="4"/>
  <c r="Y79" i="4"/>
  <c r="AA79" i="4"/>
  <c r="AD79" i="4"/>
  <c r="AG79" i="4"/>
  <c r="AI79" i="4"/>
  <c r="AL79" i="4"/>
  <c r="AZ79" i="4"/>
  <c r="BE79" i="4"/>
  <c r="B80" i="4"/>
  <c r="C80" i="4"/>
  <c r="D80" i="4" s="1"/>
  <c r="I80" i="4"/>
  <c r="K80" i="4"/>
  <c r="N80" i="4"/>
  <c r="Q80" i="4"/>
  <c r="S80" i="4"/>
  <c r="V80" i="4"/>
  <c r="Y80" i="4"/>
  <c r="AA80" i="4"/>
  <c r="AD80" i="4"/>
  <c r="AG80" i="4"/>
  <c r="AI80" i="4"/>
  <c r="AL80" i="4"/>
  <c r="AZ80" i="4"/>
  <c r="BE80" i="4"/>
  <c r="B81" i="4"/>
  <c r="C81" i="4"/>
  <c r="D81" i="4" s="1"/>
  <c r="I81" i="4"/>
  <c r="K81" i="4"/>
  <c r="N81" i="4"/>
  <c r="Q81" i="4"/>
  <c r="S81" i="4"/>
  <c r="V81" i="4"/>
  <c r="Y81" i="4"/>
  <c r="AA81" i="4"/>
  <c r="AD81" i="4"/>
  <c r="AG81" i="4"/>
  <c r="AI81" i="4"/>
  <c r="AL81" i="4"/>
  <c r="AZ81" i="4"/>
  <c r="BE81" i="4"/>
  <c r="B82" i="4"/>
  <c r="C82" i="4"/>
  <c r="D82" i="4" s="1"/>
  <c r="I82" i="4"/>
  <c r="K82" i="4"/>
  <c r="N82" i="4"/>
  <c r="Q82" i="4"/>
  <c r="S82" i="4"/>
  <c r="V82" i="4"/>
  <c r="Y82" i="4"/>
  <c r="AA82" i="4"/>
  <c r="AD82" i="4"/>
  <c r="AG82" i="4"/>
  <c r="AI82" i="4"/>
  <c r="AL82" i="4"/>
  <c r="AZ82" i="4"/>
  <c r="BE82" i="4"/>
  <c r="B83" i="4"/>
  <c r="C83" i="4"/>
  <c r="D83" i="4" s="1"/>
  <c r="I83" i="4"/>
  <c r="K83" i="4"/>
  <c r="N83" i="4"/>
  <c r="Q83" i="4"/>
  <c r="S83" i="4"/>
  <c r="V83" i="4"/>
  <c r="Y83" i="4"/>
  <c r="AA83" i="4"/>
  <c r="AD83" i="4"/>
  <c r="AG83" i="4"/>
  <c r="AI83" i="4"/>
  <c r="AJ83" i="4" s="1"/>
  <c r="AL83" i="4"/>
  <c r="AZ83" i="4"/>
  <c r="BE83" i="4"/>
  <c r="B84" i="4"/>
  <c r="C84" i="4"/>
  <c r="D84" i="4" s="1"/>
  <c r="E84" i="4" s="1"/>
  <c r="I84" i="4"/>
  <c r="K84" i="4"/>
  <c r="N84" i="4"/>
  <c r="Q84" i="4"/>
  <c r="S84" i="4"/>
  <c r="V84" i="4"/>
  <c r="Y84" i="4"/>
  <c r="AA84" i="4"/>
  <c r="AD84" i="4"/>
  <c r="AG84" i="4"/>
  <c r="AI84" i="4"/>
  <c r="AL84" i="4"/>
  <c r="AZ84" i="4"/>
  <c r="BE84" i="4"/>
  <c r="B85" i="4"/>
  <c r="C85" i="4"/>
  <c r="D85" i="4" s="1"/>
  <c r="I85" i="4"/>
  <c r="K85" i="4"/>
  <c r="N85" i="4"/>
  <c r="Q85" i="4"/>
  <c r="S85" i="4"/>
  <c r="V85" i="4"/>
  <c r="Y85" i="4"/>
  <c r="AA85" i="4"/>
  <c r="AD85" i="4"/>
  <c r="AG85" i="4"/>
  <c r="AI85" i="4"/>
  <c r="AL85" i="4"/>
  <c r="AZ85" i="4"/>
  <c r="BE85" i="4"/>
  <c r="B86" i="4"/>
  <c r="C86" i="4"/>
  <c r="D86" i="4" s="1"/>
  <c r="I86" i="4"/>
  <c r="K86" i="4"/>
  <c r="N86" i="4"/>
  <c r="Q86" i="4"/>
  <c r="S86" i="4"/>
  <c r="V86" i="4"/>
  <c r="Y86" i="4"/>
  <c r="AA86" i="4"/>
  <c r="AD86" i="4"/>
  <c r="AG86" i="4"/>
  <c r="AI86" i="4"/>
  <c r="AL86" i="4"/>
  <c r="AZ86" i="4"/>
  <c r="BE86" i="4"/>
  <c r="B87" i="4"/>
  <c r="C87" i="4"/>
  <c r="D87" i="4" s="1"/>
  <c r="I87" i="4"/>
  <c r="K87" i="4"/>
  <c r="N87" i="4"/>
  <c r="Q87" i="4"/>
  <c r="S87" i="4"/>
  <c r="V87" i="4"/>
  <c r="Y87" i="4"/>
  <c r="AA87" i="4"/>
  <c r="AD87" i="4"/>
  <c r="AG87" i="4"/>
  <c r="AI87" i="4"/>
  <c r="AL87" i="4"/>
  <c r="AZ87" i="4"/>
  <c r="BE87" i="4"/>
  <c r="B88" i="4"/>
  <c r="C88" i="4"/>
  <c r="D88" i="4" s="1"/>
  <c r="I88" i="4"/>
  <c r="K88" i="4"/>
  <c r="N88" i="4"/>
  <c r="Q88" i="4"/>
  <c r="S88" i="4"/>
  <c r="V88" i="4"/>
  <c r="Y88" i="4"/>
  <c r="AA88" i="4"/>
  <c r="AD88" i="4"/>
  <c r="AG88" i="4"/>
  <c r="AI88" i="4"/>
  <c r="AL88" i="4"/>
  <c r="AZ88" i="4"/>
  <c r="BE88" i="4"/>
  <c r="B89" i="4"/>
  <c r="J89" i="4" s="1"/>
  <c r="C89" i="4"/>
  <c r="D89" i="4" s="1"/>
  <c r="E89" i="4" s="1"/>
  <c r="I89" i="4"/>
  <c r="K89" i="4"/>
  <c r="N89" i="4"/>
  <c r="Q89" i="4"/>
  <c r="S89" i="4"/>
  <c r="V89" i="4"/>
  <c r="Y89" i="4"/>
  <c r="AA89" i="4"/>
  <c r="AD89" i="4"/>
  <c r="AG89" i="4"/>
  <c r="AI89" i="4"/>
  <c r="AL89" i="4"/>
  <c r="AZ89" i="4"/>
  <c r="BE89" i="4"/>
  <c r="B90" i="4"/>
  <c r="C90" i="4"/>
  <c r="D90" i="4" s="1"/>
  <c r="I90" i="4"/>
  <c r="K90" i="4"/>
  <c r="N90" i="4"/>
  <c r="Q90" i="4"/>
  <c r="S90" i="4"/>
  <c r="V90" i="4"/>
  <c r="Y90" i="4"/>
  <c r="AA90" i="4"/>
  <c r="AD90" i="4"/>
  <c r="AG90" i="4"/>
  <c r="AI90" i="4"/>
  <c r="AL90" i="4"/>
  <c r="AZ90" i="4"/>
  <c r="BE90" i="4"/>
  <c r="B91" i="4"/>
  <c r="C91" i="4"/>
  <c r="D91" i="4" s="1"/>
  <c r="F91" i="4" s="1"/>
  <c r="I91" i="4"/>
  <c r="K91" i="4"/>
  <c r="N91" i="4"/>
  <c r="Q91" i="4"/>
  <c r="S91" i="4"/>
  <c r="V91" i="4"/>
  <c r="Y91" i="4"/>
  <c r="AA91" i="4"/>
  <c r="AD91" i="4"/>
  <c r="AG91" i="4"/>
  <c r="AI91" i="4"/>
  <c r="AL91" i="4"/>
  <c r="AZ91" i="4"/>
  <c r="BE91" i="4"/>
  <c r="B92" i="4"/>
  <c r="C92" i="4"/>
  <c r="D92" i="4" s="1"/>
  <c r="I92" i="4"/>
  <c r="K92" i="4"/>
  <c r="N92" i="4"/>
  <c r="Q92" i="4"/>
  <c r="S92" i="4"/>
  <c r="V92" i="4"/>
  <c r="Y92" i="4"/>
  <c r="AA92" i="4"/>
  <c r="AD92" i="4"/>
  <c r="AG92" i="4"/>
  <c r="AI92" i="4"/>
  <c r="AJ92" i="4" s="1"/>
  <c r="AL92" i="4"/>
  <c r="AZ92" i="4"/>
  <c r="BE92" i="4"/>
  <c r="B93" i="4"/>
  <c r="C93" i="4"/>
  <c r="D93" i="4" s="1"/>
  <c r="G93" i="4" s="1"/>
  <c r="I93" i="4"/>
  <c r="K93" i="4"/>
  <c r="N93" i="4"/>
  <c r="Q93" i="4"/>
  <c r="S93" i="4"/>
  <c r="V93" i="4"/>
  <c r="Y93" i="4"/>
  <c r="AA93" i="4"/>
  <c r="AD93" i="4"/>
  <c r="AG93" i="4"/>
  <c r="AI93" i="4"/>
  <c r="AL93" i="4"/>
  <c r="AZ93" i="4"/>
  <c r="BE93" i="4"/>
  <c r="B94" i="4"/>
  <c r="C94" i="4"/>
  <c r="D94" i="4" s="1"/>
  <c r="H94" i="4" s="1"/>
  <c r="I94" i="4"/>
  <c r="K94" i="4"/>
  <c r="N94" i="4"/>
  <c r="Q94" i="4"/>
  <c r="S94" i="4"/>
  <c r="V94" i="4"/>
  <c r="Y94" i="4"/>
  <c r="AA94" i="4"/>
  <c r="AD94" i="4"/>
  <c r="AG94" i="4"/>
  <c r="AI94" i="4"/>
  <c r="AJ94" i="4" s="1"/>
  <c r="AL94" i="4"/>
  <c r="AZ94" i="4"/>
  <c r="BE94" i="4"/>
  <c r="B95" i="4"/>
  <c r="C95" i="4"/>
  <c r="D95" i="4" s="1"/>
  <c r="I95" i="4"/>
  <c r="K95" i="4"/>
  <c r="N95" i="4"/>
  <c r="Q95" i="4"/>
  <c r="S95" i="4"/>
  <c r="V95" i="4"/>
  <c r="Y95" i="4"/>
  <c r="AA95" i="4"/>
  <c r="AD95" i="4"/>
  <c r="AG95" i="4"/>
  <c r="AI95" i="4"/>
  <c r="AL95" i="4"/>
  <c r="AZ95" i="4"/>
  <c r="BE95" i="4"/>
  <c r="B96" i="4"/>
  <c r="C96" i="4"/>
  <c r="D96" i="4" s="1"/>
  <c r="I96" i="4"/>
  <c r="K96" i="4"/>
  <c r="N96" i="4"/>
  <c r="Q96" i="4"/>
  <c r="S96" i="4"/>
  <c r="V96" i="4"/>
  <c r="Y96" i="4"/>
  <c r="AA96" i="4"/>
  <c r="AD96" i="4"/>
  <c r="AG96" i="4"/>
  <c r="AI96" i="4"/>
  <c r="AJ96" i="4" s="1"/>
  <c r="AL96" i="4"/>
  <c r="AZ96" i="4"/>
  <c r="BE96" i="4"/>
  <c r="B97" i="4"/>
  <c r="C97" i="4"/>
  <c r="D97" i="4" s="1"/>
  <c r="I97" i="4"/>
  <c r="K97" i="4"/>
  <c r="N97" i="4"/>
  <c r="Q97" i="4"/>
  <c r="S97" i="4"/>
  <c r="V97" i="4"/>
  <c r="Y97" i="4"/>
  <c r="AA97" i="4"/>
  <c r="AD97" i="4"/>
  <c r="AG97" i="4"/>
  <c r="AI97" i="4"/>
  <c r="AL97" i="4"/>
  <c r="AU97" i="4"/>
  <c r="AZ97" i="4"/>
  <c r="BE97" i="4"/>
  <c r="B98" i="4"/>
  <c r="C98" i="4"/>
  <c r="D98" i="4" s="1"/>
  <c r="G98" i="4" s="1"/>
  <c r="I98" i="4"/>
  <c r="K98" i="4"/>
  <c r="N98" i="4"/>
  <c r="Q98" i="4"/>
  <c r="S98" i="4"/>
  <c r="V98" i="4"/>
  <c r="Y98" i="4"/>
  <c r="AA98" i="4"/>
  <c r="AD98" i="4"/>
  <c r="AG98" i="4"/>
  <c r="AI98" i="4"/>
  <c r="AL98" i="4"/>
  <c r="AU98" i="4"/>
  <c r="AU99" i="4" s="1"/>
  <c r="AU100" i="4" s="1"/>
  <c r="AU101" i="4" s="1"/>
  <c r="AU102" i="4" s="1"/>
  <c r="AU103" i="4" s="1"/>
  <c r="AU104" i="4" s="1"/>
  <c r="AU105" i="4" s="1"/>
  <c r="AU106" i="4" s="1"/>
  <c r="AU107" i="4" s="1"/>
  <c r="AU108" i="4" s="1"/>
  <c r="AZ98" i="4"/>
  <c r="BE98" i="4"/>
  <c r="B99" i="4"/>
  <c r="C99" i="4"/>
  <c r="D99" i="4"/>
  <c r="E99" i="4" s="1"/>
  <c r="I99" i="4"/>
  <c r="K99" i="4"/>
  <c r="N99" i="4"/>
  <c r="Q99" i="4"/>
  <c r="S99" i="4"/>
  <c r="V99" i="4"/>
  <c r="Y99" i="4"/>
  <c r="AA99" i="4"/>
  <c r="AD99" i="4"/>
  <c r="AG99" i="4"/>
  <c r="AI99" i="4"/>
  <c r="AL99" i="4"/>
  <c r="AZ99" i="4"/>
  <c r="BE99" i="4"/>
  <c r="B100" i="4"/>
  <c r="C100" i="4"/>
  <c r="D100" i="4" s="1"/>
  <c r="I100" i="4"/>
  <c r="K100" i="4"/>
  <c r="N100" i="4"/>
  <c r="Q100" i="4"/>
  <c r="S100" i="4"/>
  <c r="V100" i="4"/>
  <c r="Y100" i="4"/>
  <c r="AA100" i="4"/>
  <c r="AD100" i="4"/>
  <c r="AG100" i="4"/>
  <c r="AI100" i="4"/>
  <c r="AL100" i="4"/>
  <c r="AZ100" i="4"/>
  <c r="BE100" i="4"/>
  <c r="B101" i="4"/>
  <c r="C101" i="4"/>
  <c r="D101" i="4" s="1"/>
  <c r="I101" i="4"/>
  <c r="K101" i="4"/>
  <c r="N101" i="4"/>
  <c r="Q101" i="4"/>
  <c r="S101" i="4"/>
  <c r="V101" i="4"/>
  <c r="Y101" i="4"/>
  <c r="AA101" i="4"/>
  <c r="AD101" i="4"/>
  <c r="AG101" i="4"/>
  <c r="AI101" i="4"/>
  <c r="AL101" i="4"/>
  <c r="AZ101" i="4"/>
  <c r="BE101" i="4"/>
  <c r="B102" i="4"/>
  <c r="C102" i="4"/>
  <c r="D102" i="4" s="1"/>
  <c r="I102" i="4"/>
  <c r="K102" i="4"/>
  <c r="N102" i="4"/>
  <c r="Q102" i="4"/>
  <c r="S102" i="4"/>
  <c r="V102" i="4"/>
  <c r="Y102" i="4"/>
  <c r="AA102" i="4"/>
  <c r="AD102" i="4"/>
  <c r="AG102" i="4"/>
  <c r="AI102" i="4"/>
  <c r="AL102" i="4"/>
  <c r="AZ102" i="4"/>
  <c r="BE102" i="4"/>
  <c r="B103" i="4"/>
  <c r="C103" i="4"/>
  <c r="D103" i="4" s="1"/>
  <c r="I103" i="4"/>
  <c r="K103" i="4"/>
  <c r="N103" i="4"/>
  <c r="Q103" i="4"/>
  <c r="S103" i="4"/>
  <c r="V103" i="4"/>
  <c r="Y103" i="4"/>
  <c r="AA103" i="4"/>
  <c r="AD103" i="4"/>
  <c r="AG103" i="4"/>
  <c r="AI103" i="4"/>
  <c r="AL103" i="4"/>
  <c r="AZ103" i="4"/>
  <c r="BE103" i="4"/>
  <c r="B104" i="4"/>
  <c r="C104" i="4"/>
  <c r="D104" i="4" s="1"/>
  <c r="I104" i="4"/>
  <c r="K104" i="4"/>
  <c r="N104" i="4"/>
  <c r="Q104" i="4"/>
  <c r="S104" i="4"/>
  <c r="V104" i="4"/>
  <c r="Y104" i="4"/>
  <c r="AA104" i="4"/>
  <c r="AD104" i="4"/>
  <c r="AG104" i="4"/>
  <c r="AI104" i="4"/>
  <c r="AL104" i="4"/>
  <c r="AZ104" i="4"/>
  <c r="BE104" i="4"/>
  <c r="B105" i="4"/>
  <c r="C105" i="4"/>
  <c r="D105" i="4" s="1"/>
  <c r="E105" i="4" s="1"/>
  <c r="I105" i="4"/>
  <c r="K105" i="4"/>
  <c r="N105" i="4"/>
  <c r="Q105" i="4"/>
  <c r="S105" i="4"/>
  <c r="V105" i="4"/>
  <c r="Y105" i="4"/>
  <c r="AA105" i="4"/>
  <c r="AD105" i="4"/>
  <c r="AG105" i="4"/>
  <c r="AI105" i="4"/>
  <c r="AL105" i="4"/>
  <c r="AZ105" i="4"/>
  <c r="BE105" i="4"/>
  <c r="B106" i="4"/>
  <c r="C106" i="4"/>
  <c r="D106" i="4" s="1"/>
  <c r="I106" i="4"/>
  <c r="K106" i="4"/>
  <c r="N106" i="4"/>
  <c r="Q106" i="4"/>
  <c r="S106" i="4"/>
  <c r="V106" i="4"/>
  <c r="Y106" i="4"/>
  <c r="AA106" i="4"/>
  <c r="AD106" i="4"/>
  <c r="AG106" i="4"/>
  <c r="AI106" i="4"/>
  <c r="AL106" i="4"/>
  <c r="AZ106" i="4"/>
  <c r="BE106" i="4"/>
  <c r="B107" i="4"/>
  <c r="C107" i="4"/>
  <c r="D107" i="4" s="1"/>
  <c r="H107" i="4" s="1"/>
  <c r="I107" i="4"/>
  <c r="K107" i="4"/>
  <c r="N107" i="4"/>
  <c r="Q107" i="4"/>
  <c r="S107" i="4"/>
  <c r="V107" i="4"/>
  <c r="Y107" i="4"/>
  <c r="AA107" i="4"/>
  <c r="AD107" i="4"/>
  <c r="AG107" i="4"/>
  <c r="AI107" i="4"/>
  <c r="AL107" i="4"/>
  <c r="AZ107" i="4"/>
  <c r="BE107" i="4"/>
  <c r="B108" i="4"/>
  <c r="L108" i="4" s="1"/>
  <c r="C108" i="4"/>
  <c r="D108" i="4" s="1"/>
  <c r="E108" i="4" s="1"/>
  <c r="I108" i="4"/>
  <c r="K108" i="4"/>
  <c r="N108" i="4"/>
  <c r="Q108" i="4"/>
  <c r="S108" i="4"/>
  <c r="V108" i="4"/>
  <c r="Y108" i="4"/>
  <c r="AA108" i="4"/>
  <c r="AD108" i="4"/>
  <c r="AG108" i="4"/>
  <c r="AI108" i="4"/>
  <c r="AL108" i="4"/>
  <c r="AZ108" i="4"/>
  <c r="BE108" i="4"/>
  <c r="B109" i="4"/>
  <c r="C109" i="4"/>
  <c r="D109" i="4" s="1"/>
  <c r="F109" i="4" s="1"/>
  <c r="I109" i="4"/>
  <c r="K109" i="4"/>
  <c r="N109" i="4"/>
  <c r="Q109" i="4"/>
  <c r="S109" i="4"/>
  <c r="V109" i="4"/>
  <c r="Y109" i="4"/>
  <c r="AA109" i="4"/>
  <c r="AD109" i="4"/>
  <c r="AG109" i="4"/>
  <c r="AI109" i="4"/>
  <c r="AL109" i="4"/>
  <c r="AU109" i="4"/>
  <c r="AU110" i="4" s="1"/>
  <c r="AU111" i="4" s="1"/>
  <c r="AU112" i="4" s="1"/>
  <c r="AU113" i="4" s="1"/>
  <c r="AU114" i="4" s="1"/>
  <c r="AU115" i="4" s="1"/>
  <c r="AU116" i="4" s="1"/>
  <c r="AU117" i="4" s="1"/>
  <c r="AU118" i="4" s="1"/>
  <c r="AU119" i="4" s="1"/>
  <c r="AU120" i="4" s="1"/>
  <c r="AU121" i="4" s="1"/>
  <c r="AU122" i="4" s="1"/>
  <c r="AU123" i="4" s="1"/>
  <c r="AU124" i="4" s="1"/>
  <c r="AU125" i="4" s="1"/>
  <c r="AU126" i="4" s="1"/>
  <c r="AU127" i="4" s="1"/>
  <c r="AZ109" i="4"/>
  <c r="BE109" i="4"/>
  <c r="B110" i="4"/>
  <c r="C110" i="4"/>
  <c r="D110" i="4" s="1"/>
  <c r="E110" i="4" s="1"/>
  <c r="I110" i="4"/>
  <c r="K110" i="4"/>
  <c r="N110" i="4"/>
  <c r="Q110" i="4"/>
  <c r="S110" i="4"/>
  <c r="V110" i="4"/>
  <c r="Y110" i="4"/>
  <c r="AA110" i="4"/>
  <c r="AD110" i="4"/>
  <c r="AG110" i="4"/>
  <c r="AI110" i="4"/>
  <c r="AL110" i="4"/>
  <c r="AZ110" i="4"/>
  <c r="BE110" i="4"/>
  <c r="B111" i="4"/>
  <c r="C111" i="4"/>
  <c r="D111" i="4" s="1"/>
  <c r="E111" i="4" s="1"/>
  <c r="I111" i="4"/>
  <c r="K111" i="4"/>
  <c r="N111" i="4"/>
  <c r="Q111" i="4"/>
  <c r="S111" i="4"/>
  <c r="V111" i="4"/>
  <c r="Y111" i="4"/>
  <c r="AA111" i="4"/>
  <c r="AD111" i="4"/>
  <c r="AG111" i="4"/>
  <c r="AI111" i="4"/>
  <c r="AL111" i="4"/>
  <c r="AZ111" i="4"/>
  <c r="BE111" i="4"/>
  <c r="B112" i="4"/>
  <c r="C112" i="4"/>
  <c r="D112" i="4" s="1"/>
  <c r="G112" i="4" s="1"/>
  <c r="I112" i="4"/>
  <c r="K112" i="4"/>
  <c r="N112" i="4"/>
  <c r="Q112" i="4"/>
  <c r="S112" i="4"/>
  <c r="V112" i="4"/>
  <c r="Y112" i="4"/>
  <c r="AA112" i="4"/>
  <c r="AD112" i="4"/>
  <c r="AG112" i="4"/>
  <c r="AI112" i="4"/>
  <c r="AL112" i="4"/>
  <c r="AZ112" i="4"/>
  <c r="BE112" i="4"/>
  <c r="B113" i="4"/>
  <c r="C113" i="4"/>
  <c r="D113" i="4" s="1"/>
  <c r="H113" i="4" s="1"/>
  <c r="I113" i="4"/>
  <c r="K113" i="4"/>
  <c r="N113" i="4"/>
  <c r="Q113" i="4"/>
  <c r="S113" i="4"/>
  <c r="V113" i="4"/>
  <c r="Y113" i="4"/>
  <c r="AA113" i="4"/>
  <c r="AD113" i="4"/>
  <c r="AG113" i="4"/>
  <c r="AI113" i="4"/>
  <c r="AL113" i="4"/>
  <c r="AZ113" i="4"/>
  <c r="BE113" i="4"/>
  <c r="B114" i="4"/>
  <c r="C114" i="4"/>
  <c r="D114" i="4" s="1"/>
  <c r="I114" i="4"/>
  <c r="K114" i="4"/>
  <c r="N114" i="4"/>
  <c r="Q114" i="4"/>
  <c r="S114" i="4"/>
  <c r="V114" i="4"/>
  <c r="Y114" i="4"/>
  <c r="AA114" i="4"/>
  <c r="AD114" i="4"/>
  <c r="AG114" i="4"/>
  <c r="AI114" i="4"/>
  <c r="AL114" i="4"/>
  <c r="AZ114" i="4"/>
  <c r="BE114" i="4"/>
  <c r="B115" i="4"/>
  <c r="C115" i="4"/>
  <c r="D115" i="4" s="1"/>
  <c r="G115" i="4" s="1"/>
  <c r="I115" i="4"/>
  <c r="K115" i="4"/>
  <c r="N115" i="4"/>
  <c r="Q115" i="4"/>
  <c r="S115" i="4"/>
  <c r="V115" i="4"/>
  <c r="Y115" i="4"/>
  <c r="AA115" i="4"/>
  <c r="AD115" i="4"/>
  <c r="AG115" i="4"/>
  <c r="AI115" i="4"/>
  <c r="AL115" i="4"/>
  <c r="AZ115" i="4"/>
  <c r="BE115" i="4"/>
  <c r="B116" i="4"/>
  <c r="C116" i="4"/>
  <c r="D116" i="4" s="1"/>
  <c r="I116" i="4"/>
  <c r="K116" i="4"/>
  <c r="N116" i="4"/>
  <c r="Q116" i="4"/>
  <c r="S116" i="4"/>
  <c r="V116" i="4"/>
  <c r="Y116" i="4"/>
  <c r="AA116" i="4"/>
  <c r="AD116" i="4"/>
  <c r="AG116" i="4"/>
  <c r="AI116" i="4"/>
  <c r="AL116" i="4"/>
  <c r="AZ116" i="4"/>
  <c r="BE116" i="4"/>
  <c r="B117" i="4"/>
  <c r="C117" i="4"/>
  <c r="D117" i="4" s="1"/>
  <c r="F117" i="4" s="1"/>
  <c r="I117" i="4"/>
  <c r="K117" i="4"/>
  <c r="N117" i="4"/>
  <c r="Q117" i="4"/>
  <c r="S117" i="4"/>
  <c r="V117" i="4"/>
  <c r="Y117" i="4"/>
  <c r="AA117" i="4"/>
  <c r="AD117" i="4"/>
  <c r="AG117" i="4"/>
  <c r="AI117" i="4"/>
  <c r="AL117" i="4"/>
  <c r="AZ117" i="4"/>
  <c r="BE117" i="4"/>
  <c r="B118" i="4"/>
  <c r="W118" i="4" s="1"/>
  <c r="C118" i="4"/>
  <c r="D118" i="4" s="1"/>
  <c r="I118" i="4"/>
  <c r="K118" i="4"/>
  <c r="N118" i="4"/>
  <c r="Q118" i="4"/>
  <c r="S118" i="4"/>
  <c r="V118" i="4"/>
  <c r="Y118" i="4"/>
  <c r="AA118" i="4"/>
  <c r="AD118" i="4"/>
  <c r="AG118" i="4"/>
  <c r="AI118" i="4"/>
  <c r="AL118" i="4"/>
  <c r="AZ118" i="4"/>
  <c r="BE118" i="4"/>
  <c r="B119" i="4"/>
  <c r="T119" i="4" s="1"/>
  <c r="C119" i="4"/>
  <c r="D119" i="4" s="1"/>
  <c r="I119" i="4"/>
  <c r="K119" i="4"/>
  <c r="N119" i="4"/>
  <c r="Q119" i="4"/>
  <c r="S119" i="4"/>
  <c r="V119" i="4"/>
  <c r="Y119" i="4"/>
  <c r="AA119" i="4"/>
  <c r="AD119" i="4"/>
  <c r="AG119" i="4"/>
  <c r="AI119" i="4"/>
  <c r="AL119" i="4"/>
  <c r="AZ119" i="4"/>
  <c r="BE119" i="4"/>
  <c r="B120" i="4"/>
  <c r="C120" i="4"/>
  <c r="D120" i="4" s="1"/>
  <c r="I120" i="4"/>
  <c r="K120" i="4"/>
  <c r="N120" i="4"/>
  <c r="Q120" i="4"/>
  <c r="S120" i="4"/>
  <c r="V120" i="4"/>
  <c r="Y120" i="4"/>
  <c r="AA120" i="4"/>
  <c r="AD120" i="4"/>
  <c r="AG120" i="4"/>
  <c r="AI120" i="4"/>
  <c r="AL120" i="4"/>
  <c r="AZ120" i="4"/>
  <c r="BE120" i="4"/>
  <c r="B121" i="4"/>
  <c r="C121" i="4"/>
  <c r="D121" i="4" s="1"/>
  <c r="I121" i="4"/>
  <c r="K121" i="4"/>
  <c r="N121" i="4"/>
  <c r="Q121" i="4"/>
  <c r="S121" i="4"/>
  <c r="V121" i="4"/>
  <c r="Y121" i="4"/>
  <c r="AA121" i="4"/>
  <c r="AD121" i="4"/>
  <c r="AG121" i="4"/>
  <c r="AI121" i="4"/>
  <c r="AL121" i="4"/>
  <c r="AZ121" i="4"/>
  <c r="BE121" i="4"/>
  <c r="B122" i="4"/>
  <c r="C122" i="4"/>
  <c r="D122" i="4" s="1"/>
  <c r="I122" i="4"/>
  <c r="K122" i="4"/>
  <c r="N122" i="4"/>
  <c r="Q122" i="4"/>
  <c r="S122" i="4"/>
  <c r="V122" i="4"/>
  <c r="Y122" i="4"/>
  <c r="AA122" i="4"/>
  <c r="AD122" i="4"/>
  <c r="AG122" i="4"/>
  <c r="AI122" i="4"/>
  <c r="AL122" i="4"/>
  <c r="AZ122" i="4"/>
  <c r="BE122" i="4"/>
  <c r="B123" i="4"/>
  <c r="C123" i="4"/>
  <c r="D123" i="4" s="1"/>
  <c r="I123" i="4"/>
  <c r="K123" i="4"/>
  <c r="N123" i="4"/>
  <c r="Q123" i="4"/>
  <c r="S123" i="4"/>
  <c r="V123" i="4"/>
  <c r="Y123" i="4"/>
  <c r="AA123" i="4"/>
  <c r="AD123" i="4"/>
  <c r="AG123" i="4"/>
  <c r="AI123" i="4"/>
  <c r="AL123" i="4"/>
  <c r="AZ123" i="4"/>
  <c r="BE123" i="4"/>
  <c r="B124" i="4"/>
  <c r="C124" i="4"/>
  <c r="D124" i="4" s="1"/>
  <c r="E124" i="4" s="1"/>
  <c r="I124" i="4"/>
  <c r="K124" i="4"/>
  <c r="N124" i="4"/>
  <c r="Q124" i="4"/>
  <c r="S124" i="4"/>
  <c r="V124" i="4"/>
  <c r="Y124" i="4"/>
  <c r="AA124" i="4"/>
  <c r="AD124" i="4"/>
  <c r="AG124" i="4"/>
  <c r="AI124" i="4"/>
  <c r="AL124" i="4"/>
  <c r="AZ124" i="4"/>
  <c r="BE124" i="4"/>
  <c r="B125" i="4"/>
  <c r="C125" i="4"/>
  <c r="D125" i="4" s="1"/>
  <c r="I125" i="4"/>
  <c r="K125" i="4"/>
  <c r="N125" i="4"/>
  <c r="Q125" i="4"/>
  <c r="S125" i="4"/>
  <c r="V125" i="4"/>
  <c r="Y125" i="4"/>
  <c r="AA125" i="4"/>
  <c r="AD125" i="4"/>
  <c r="AG125" i="4"/>
  <c r="AI125" i="4"/>
  <c r="AL125" i="4"/>
  <c r="AZ125" i="4"/>
  <c r="BE125" i="4"/>
  <c r="B126" i="4"/>
  <c r="C126" i="4"/>
  <c r="D126" i="4" s="1"/>
  <c r="G126" i="4" s="1"/>
  <c r="I126" i="4"/>
  <c r="K126" i="4"/>
  <c r="N126" i="4"/>
  <c r="Q126" i="4"/>
  <c r="S126" i="4"/>
  <c r="V126" i="4"/>
  <c r="Y126" i="4"/>
  <c r="AA126" i="4"/>
  <c r="AD126" i="4"/>
  <c r="AG126" i="4"/>
  <c r="AI126" i="4"/>
  <c r="AL126" i="4"/>
  <c r="AZ126" i="4"/>
  <c r="BE126" i="4"/>
  <c r="B127" i="4"/>
  <c r="C127" i="4"/>
  <c r="D127" i="4" s="1"/>
  <c r="I127" i="4"/>
  <c r="K127" i="4"/>
  <c r="N127" i="4"/>
  <c r="Q127" i="4"/>
  <c r="S127" i="4"/>
  <c r="V127" i="4"/>
  <c r="Y127" i="4"/>
  <c r="AA127" i="4"/>
  <c r="AD127" i="4"/>
  <c r="AG127" i="4"/>
  <c r="AI127" i="4"/>
  <c r="AL127" i="4"/>
  <c r="AZ127" i="4"/>
  <c r="BE127" i="4"/>
  <c r="B128" i="4"/>
  <c r="C128" i="4"/>
  <c r="D128" i="4" s="1"/>
  <c r="E128" i="4" s="1"/>
  <c r="I128" i="4"/>
  <c r="K128" i="4"/>
  <c r="N128" i="4"/>
  <c r="Q128" i="4"/>
  <c r="S128" i="4"/>
  <c r="V128" i="4"/>
  <c r="W128" i="4" s="1"/>
  <c r="Y128" i="4"/>
  <c r="Z128" i="4" s="1"/>
  <c r="AA128" i="4"/>
  <c r="AB128" i="4" s="1"/>
  <c r="AD128" i="4"/>
  <c r="AG128" i="4"/>
  <c r="AI128" i="4"/>
  <c r="AJ128" i="4" s="1"/>
  <c r="AL128" i="4"/>
  <c r="AU128" i="4"/>
  <c r="AZ128" i="4"/>
  <c r="BE128" i="4"/>
  <c r="B129" i="4"/>
  <c r="C129" i="4"/>
  <c r="D129" i="4" s="1"/>
  <c r="E129" i="4" s="1"/>
  <c r="I129" i="4"/>
  <c r="K129" i="4"/>
  <c r="N129" i="4"/>
  <c r="Q129" i="4"/>
  <c r="S129" i="4"/>
  <c r="V129" i="4"/>
  <c r="Y129" i="4"/>
  <c r="AA129" i="4"/>
  <c r="AD129" i="4"/>
  <c r="AG129" i="4"/>
  <c r="AI129" i="4"/>
  <c r="AL129" i="4"/>
  <c r="AU129" i="4"/>
  <c r="AU130" i="4" s="1"/>
  <c r="AZ129" i="4"/>
  <c r="B130" i="4"/>
  <c r="AM130" i="4" s="1"/>
  <c r="C130" i="4"/>
  <c r="D130" i="4" s="1"/>
  <c r="E130" i="4" s="1"/>
  <c r="I130" i="4"/>
  <c r="K130" i="4"/>
  <c r="N130" i="4"/>
  <c r="Q130" i="4"/>
  <c r="S130" i="4"/>
  <c r="V130" i="4"/>
  <c r="Y130" i="4"/>
  <c r="AA130" i="4"/>
  <c r="AD130" i="4"/>
  <c r="AG130" i="4"/>
  <c r="AI130" i="4"/>
  <c r="AL130" i="4"/>
  <c r="AZ130" i="4"/>
  <c r="B131" i="4"/>
  <c r="C131" i="4"/>
  <c r="D131" i="4" s="1"/>
  <c r="I131" i="4"/>
  <c r="K131" i="4"/>
  <c r="N131" i="4"/>
  <c r="Q131" i="4"/>
  <c r="S131" i="4"/>
  <c r="V131" i="4"/>
  <c r="Y131" i="4"/>
  <c r="AA131" i="4"/>
  <c r="AD131" i="4"/>
  <c r="AG131" i="4"/>
  <c r="AI131" i="4"/>
  <c r="AL131" i="4"/>
  <c r="B132" i="4"/>
  <c r="C132" i="4"/>
  <c r="D132" i="4" s="1"/>
  <c r="E132" i="4" s="1"/>
  <c r="I132" i="4"/>
  <c r="K132" i="4"/>
  <c r="N132" i="4"/>
  <c r="Q132" i="4"/>
  <c r="S132" i="4"/>
  <c r="V132" i="4"/>
  <c r="Y132" i="4"/>
  <c r="AA132" i="4"/>
  <c r="AD132" i="4"/>
  <c r="AG132" i="4"/>
  <c r="AI132" i="4"/>
  <c r="AL132" i="4"/>
  <c r="B133" i="4"/>
  <c r="C133" i="4"/>
  <c r="D133" i="4" s="1"/>
  <c r="F133" i="4" s="1"/>
  <c r="I133" i="4"/>
  <c r="K133" i="4"/>
  <c r="N133" i="4"/>
  <c r="Q133" i="4"/>
  <c r="S133" i="4"/>
  <c r="V133" i="4"/>
  <c r="Y133" i="4"/>
  <c r="AA133" i="4"/>
  <c r="AD133" i="4"/>
  <c r="AG133" i="4"/>
  <c r="AI133" i="4"/>
  <c r="AL133" i="4"/>
  <c r="B134" i="4"/>
  <c r="C134" i="4"/>
  <c r="D134" i="4" s="1"/>
  <c r="I134" i="4"/>
  <c r="K134" i="4"/>
  <c r="N134" i="4"/>
  <c r="Q134" i="4"/>
  <c r="S134" i="4"/>
  <c r="V134" i="4"/>
  <c r="Y134" i="4"/>
  <c r="AA134" i="4"/>
  <c r="AD134" i="4"/>
  <c r="AG134" i="4"/>
  <c r="AI134" i="4"/>
  <c r="AL134" i="4"/>
  <c r="B135" i="4"/>
  <c r="C135" i="4"/>
  <c r="D135" i="4" s="1"/>
  <c r="I135" i="4"/>
  <c r="K135" i="4"/>
  <c r="N135" i="4"/>
  <c r="Q135" i="4"/>
  <c r="S135" i="4"/>
  <c r="V135" i="4"/>
  <c r="Y135" i="4"/>
  <c r="AA135" i="4"/>
  <c r="AD135" i="4"/>
  <c r="AG135" i="4"/>
  <c r="AI135" i="4"/>
  <c r="AL135" i="4"/>
  <c r="B136" i="4"/>
  <c r="C136" i="4"/>
  <c r="D136" i="4" s="1"/>
  <c r="E136" i="4" s="1"/>
  <c r="I136" i="4"/>
  <c r="K136" i="4"/>
  <c r="N136" i="4"/>
  <c r="Q136" i="4"/>
  <c r="S136" i="4"/>
  <c r="V136" i="4"/>
  <c r="Y136" i="4"/>
  <c r="AA136" i="4"/>
  <c r="AD136" i="4"/>
  <c r="AG136" i="4"/>
  <c r="AI136" i="4"/>
  <c r="AL136" i="4"/>
  <c r="B137" i="4"/>
  <c r="C137" i="4"/>
  <c r="D137" i="4" s="1"/>
  <c r="I137" i="4"/>
  <c r="K137" i="4"/>
  <c r="N137" i="4"/>
  <c r="Q137" i="4"/>
  <c r="S137" i="4"/>
  <c r="V137" i="4"/>
  <c r="Y137" i="4"/>
  <c r="AA137" i="4"/>
  <c r="AD137" i="4"/>
  <c r="AG137" i="4"/>
  <c r="AI137" i="4"/>
  <c r="AL137" i="4"/>
  <c r="B138" i="4"/>
  <c r="C138" i="4"/>
  <c r="D138" i="4" s="1"/>
  <c r="I138" i="4"/>
  <c r="K138" i="4"/>
  <c r="N138" i="4"/>
  <c r="Q138" i="4"/>
  <c r="S138" i="4"/>
  <c r="V138" i="4"/>
  <c r="Y138" i="4"/>
  <c r="AA138" i="4"/>
  <c r="AD138" i="4"/>
  <c r="AG138" i="4"/>
  <c r="AI138" i="4"/>
  <c r="AL138" i="4"/>
  <c r="B139" i="4"/>
  <c r="C139" i="4"/>
  <c r="D139" i="4" s="1"/>
  <c r="E139" i="4" s="1"/>
  <c r="I139" i="4"/>
  <c r="K139" i="4"/>
  <c r="N139" i="4"/>
  <c r="Q139" i="4"/>
  <c r="S139" i="4"/>
  <c r="V139" i="4"/>
  <c r="Y139" i="4"/>
  <c r="AA139" i="4"/>
  <c r="AD139" i="4"/>
  <c r="AG139" i="4"/>
  <c r="AI139" i="4"/>
  <c r="AL139" i="4"/>
  <c r="B140" i="4"/>
  <c r="C140" i="4"/>
  <c r="D140" i="4" s="1"/>
  <c r="I140" i="4"/>
  <c r="K140" i="4"/>
  <c r="N140" i="4"/>
  <c r="Q140" i="4"/>
  <c r="S140" i="4"/>
  <c r="V140" i="4"/>
  <c r="Y140" i="4"/>
  <c r="AA140" i="4"/>
  <c r="AD140" i="4"/>
  <c r="AG140" i="4"/>
  <c r="AI140" i="4"/>
  <c r="AL140" i="4"/>
  <c r="B141" i="4"/>
  <c r="C141" i="4"/>
  <c r="D141" i="4" s="1"/>
  <c r="I141" i="4"/>
  <c r="K141" i="4"/>
  <c r="N141" i="4"/>
  <c r="Q141" i="4"/>
  <c r="R141" i="4" s="1"/>
  <c r="S141" i="4"/>
  <c r="V141" i="4"/>
  <c r="Y141" i="4"/>
  <c r="AA141" i="4"/>
  <c r="AD141" i="4"/>
  <c r="AG141" i="4"/>
  <c r="AI141" i="4"/>
  <c r="AL141" i="4"/>
  <c r="B142" i="4"/>
  <c r="C142" i="4"/>
  <c r="D142" i="4" s="1"/>
  <c r="E142" i="4" s="1"/>
  <c r="I142" i="4"/>
  <c r="K142" i="4"/>
  <c r="N142" i="4"/>
  <c r="Q142" i="4"/>
  <c r="S142" i="4"/>
  <c r="V142" i="4"/>
  <c r="Y142" i="4"/>
  <c r="AA142" i="4"/>
  <c r="AD142" i="4"/>
  <c r="AG142" i="4"/>
  <c r="AI142" i="4"/>
  <c r="AL142" i="4"/>
  <c r="AM142" i="4" s="1"/>
  <c r="B143" i="4"/>
  <c r="C143" i="4"/>
  <c r="D143" i="4" s="1"/>
  <c r="E143" i="4" s="1"/>
  <c r="I143" i="4"/>
  <c r="K143" i="4"/>
  <c r="N143" i="4"/>
  <c r="Q143" i="4"/>
  <c r="S143" i="4"/>
  <c r="V143" i="4"/>
  <c r="Y143" i="4"/>
  <c r="AA143" i="4"/>
  <c r="AD143" i="4"/>
  <c r="AG143" i="4"/>
  <c r="AI143" i="4"/>
  <c r="AL143" i="4"/>
  <c r="B144" i="4"/>
  <c r="C144" i="4"/>
  <c r="D144" i="4" s="1"/>
  <c r="G144" i="4" s="1"/>
  <c r="I144" i="4"/>
  <c r="K144" i="4"/>
  <c r="N144" i="4"/>
  <c r="Q144" i="4"/>
  <c r="S144" i="4"/>
  <c r="V144" i="4"/>
  <c r="Y144" i="4"/>
  <c r="AA144" i="4"/>
  <c r="AD144" i="4"/>
  <c r="AG144" i="4"/>
  <c r="AI144" i="4"/>
  <c r="AL144" i="4"/>
  <c r="B145" i="4"/>
  <c r="C145" i="4"/>
  <c r="D145" i="4" s="1"/>
  <c r="I145" i="4"/>
  <c r="K145" i="4"/>
  <c r="N145" i="4"/>
  <c r="Q145" i="4"/>
  <c r="S145" i="4"/>
  <c r="V145" i="4"/>
  <c r="Y145" i="4"/>
  <c r="AA145" i="4"/>
  <c r="AD145" i="4"/>
  <c r="AG145" i="4"/>
  <c r="AI145" i="4"/>
  <c r="AL145" i="4"/>
  <c r="B146" i="4"/>
  <c r="C146" i="4"/>
  <c r="D146" i="4" s="1"/>
  <c r="G146" i="4" s="1"/>
  <c r="I146" i="4"/>
  <c r="K146" i="4"/>
  <c r="N146" i="4"/>
  <c r="Q146" i="4"/>
  <c r="S146" i="4"/>
  <c r="V146" i="4"/>
  <c r="Y146" i="4"/>
  <c r="AA146" i="4"/>
  <c r="AD146" i="4"/>
  <c r="AG146" i="4"/>
  <c r="AI146" i="4"/>
  <c r="AL146" i="4"/>
  <c r="B147" i="4"/>
  <c r="C147" i="4"/>
  <c r="D147" i="4" s="1"/>
  <c r="I147" i="4"/>
  <c r="K147" i="4"/>
  <c r="N147" i="4"/>
  <c r="Q147" i="4"/>
  <c r="S147" i="4"/>
  <c r="V147" i="4"/>
  <c r="Y147" i="4"/>
  <c r="AA147" i="4"/>
  <c r="AD147" i="4"/>
  <c r="AG147" i="4"/>
  <c r="AH147" i="4" s="1"/>
  <c r="AI147" i="4"/>
  <c r="AL147" i="4"/>
  <c r="B148" i="4"/>
  <c r="C148" i="4"/>
  <c r="D148" i="4" s="1"/>
  <c r="E148" i="4" s="1"/>
  <c r="I148" i="4"/>
  <c r="K148" i="4"/>
  <c r="N148" i="4"/>
  <c r="Q148" i="4"/>
  <c r="S148" i="4"/>
  <c r="V148" i="4"/>
  <c r="Y148" i="4"/>
  <c r="AA148" i="4"/>
  <c r="AD148" i="4"/>
  <c r="AG148" i="4"/>
  <c r="AI148" i="4"/>
  <c r="AL148" i="4"/>
  <c r="B149" i="4"/>
  <c r="C149" i="4"/>
  <c r="D149" i="4" s="1"/>
  <c r="H149" i="4" s="1"/>
  <c r="I149" i="4"/>
  <c r="K149" i="4"/>
  <c r="N149" i="4"/>
  <c r="Q149" i="4"/>
  <c r="S149" i="4"/>
  <c r="V149" i="4"/>
  <c r="Y149" i="4"/>
  <c r="AA149" i="4"/>
  <c r="AD149" i="4"/>
  <c r="AG149" i="4"/>
  <c r="AI149" i="4"/>
  <c r="AL149" i="4"/>
  <c r="B150" i="4"/>
  <c r="C150" i="4"/>
  <c r="D150" i="4" s="1"/>
  <c r="I150" i="4"/>
  <c r="K150" i="4"/>
  <c r="N150" i="4"/>
  <c r="Q150" i="4"/>
  <c r="S150" i="4"/>
  <c r="V150" i="4"/>
  <c r="Y150" i="4"/>
  <c r="AA150" i="4"/>
  <c r="AD150" i="4"/>
  <c r="AG150" i="4"/>
  <c r="AI150" i="4"/>
  <c r="AL150" i="4"/>
  <c r="B151" i="4"/>
  <c r="C151" i="4"/>
  <c r="D151" i="4" s="1"/>
  <c r="E151" i="4" s="1"/>
  <c r="I151" i="4"/>
  <c r="K151" i="4"/>
  <c r="N151" i="4"/>
  <c r="Q151" i="4"/>
  <c r="S151" i="4"/>
  <c r="V151" i="4"/>
  <c r="Y151" i="4"/>
  <c r="AA151" i="4"/>
  <c r="AD151" i="4"/>
  <c r="AG151" i="4"/>
  <c r="AI151" i="4"/>
  <c r="AL151" i="4"/>
  <c r="B152" i="4"/>
  <c r="C152" i="4"/>
  <c r="D152" i="4" s="1"/>
  <c r="I152" i="4"/>
  <c r="K152" i="4"/>
  <c r="N152" i="4"/>
  <c r="Q152" i="4"/>
  <c r="S152" i="4"/>
  <c r="V152" i="4"/>
  <c r="Y152" i="4"/>
  <c r="AA152" i="4"/>
  <c r="AD152" i="4"/>
  <c r="AG152" i="4"/>
  <c r="AI152" i="4"/>
  <c r="AL152" i="4"/>
  <c r="B153" i="4"/>
  <c r="C153" i="4"/>
  <c r="D153" i="4" s="1"/>
  <c r="I153" i="4"/>
  <c r="K153" i="4"/>
  <c r="N153" i="4"/>
  <c r="Q153" i="4"/>
  <c r="S153" i="4"/>
  <c r="V153" i="4"/>
  <c r="Y153" i="4"/>
  <c r="AA153" i="4"/>
  <c r="AD153" i="4"/>
  <c r="AG153" i="4"/>
  <c r="AI153" i="4"/>
  <c r="AL153" i="4"/>
  <c r="B154" i="4"/>
  <c r="C154" i="4"/>
  <c r="D154" i="4" s="1"/>
  <c r="E154" i="4" s="1"/>
  <c r="I154" i="4"/>
  <c r="K154" i="4"/>
  <c r="N154" i="4"/>
  <c r="Q154" i="4"/>
  <c r="S154" i="4"/>
  <c r="V154" i="4"/>
  <c r="Y154" i="4"/>
  <c r="AA154" i="4"/>
  <c r="AD154" i="4"/>
  <c r="AG154" i="4"/>
  <c r="AI154" i="4"/>
  <c r="AL154" i="4"/>
  <c r="B155" i="4"/>
  <c r="C155" i="4"/>
  <c r="D155" i="4" s="1"/>
  <c r="E155" i="4" s="1"/>
  <c r="I155" i="4"/>
  <c r="K155" i="4"/>
  <c r="N155" i="4"/>
  <c r="Q155" i="4"/>
  <c r="S155" i="4"/>
  <c r="V155" i="4"/>
  <c r="Y155" i="4"/>
  <c r="AA155" i="4"/>
  <c r="AD155" i="4"/>
  <c r="AG155" i="4"/>
  <c r="AI155" i="4"/>
  <c r="AL155" i="4"/>
  <c r="B156" i="4"/>
  <c r="C156" i="4"/>
  <c r="D156" i="4" s="1"/>
  <c r="F156" i="4" s="1"/>
  <c r="I156" i="4"/>
  <c r="K156" i="4"/>
  <c r="N156" i="4"/>
  <c r="Q156" i="4"/>
  <c r="S156" i="4"/>
  <c r="V156" i="4"/>
  <c r="Y156" i="4"/>
  <c r="AA156" i="4"/>
  <c r="AD156" i="4"/>
  <c r="AG156" i="4"/>
  <c r="AI156" i="4"/>
  <c r="AL156" i="4"/>
  <c r="B157" i="4"/>
  <c r="C157" i="4"/>
  <c r="D157" i="4" s="1"/>
  <c r="G157" i="4" s="1"/>
  <c r="I157" i="4"/>
  <c r="K157" i="4"/>
  <c r="N157" i="4"/>
  <c r="Q157" i="4"/>
  <c r="S157" i="4"/>
  <c r="V157" i="4"/>
  <c r="Y157" i="4"/>
  <c r="AA157" i="4"/>
  <c r="AD157" i="4"/>
  <c r="AG157" i="4"/>
  <c r="AI157" i="4"/>
  <c r="AL157" i="4"/>
  <c r="B158" i="4"/>
  <c r="C158" i="4"/>
  <c r="D158" i="4" s="1"/>
  <c r="F158" i="4" s="1"/>
  <c r="I158" i="4"/>
  <c r="K158" i="4"/>
  <c r="N158" i="4"/>
  <c r="Q158" i="4"/>
  <c r="S158" i="4"/>
  <c r="V158" i="4"/>
  <c r="Y158" i="4"/>
  <c r="AA158" i="4"/>
  <c r="AD158" i="4"/>
  <c r="AG158" i="4"/>
  <c r="AI158" i="4"/>
  <c r="AL158" i="4"/>
  <c r="B159" i="4"/>
  <c r="C159" i="4"/>
  <c r="D159" i="4" s="1"/>
  <c r="I159" i="4"/>
  <c r="K159" i="4"/>
  <c r="N159" i="4"/>
  <c r="Q159" i="4"/>
  <c r="S159" i="4"/>
  <c r="V159" i="4"/>
  <c r="Y159" i="4"/>
  <c r="AA159" i="4"/>
  <c r="AD159" i="4"/>
  <c r="AG159" i="4"/>
  <c r="AI159" i="4"/>
  <c r="AJ159" i="4" s="1"/>
  <c r="AL159" i="4"/>
  <c r="B160" i="4"/>
  <c r="C160" i="4"/>
  <c r="D160" i="4" s="1"/>
  <c r="F160" i="4" s="1"/>
  <c r="I160" i="4"/>
  <c r="K160" i="4"/>
  <c r="N160" i="4"/>
  <c r="Q160" i="4"/>
  <c r="S160" i="4"/>
  <c r="V160" i="4"/>
  <c r="Y160" i="4"/>
  <c r="AA160" i="4"/>
  <c r="AD160" i="4"/>
  <c r="AG160" i="4"/>
  <c r="AI160" i="4"/>
  <c r="AL160" i="4"/>
  <c r="B161" i="4"/>
  <c r="C161" i="4"/>
  <c r="D161" i="4" s="1"/>
  <c r="F161" i="4" s="1"/>
  <c r="I161" i="4"/>
  <c r="K161" i="4"/>
  <c r="N161" i="4"/>
  <c r="Q161" i="4"/>
  <c r="S161" i="4"/>
  <c r="V161" i="4"/>
  <c r="W161" i="4" s="1"/>
  <c r="Y161" i="4"/>
  <c r="AA161" i="4"/>
  <c r="AD161" i="4"/>
  <c r="AG161" i="4"/>
  <c r="AI161" i="4"/>
  <c r="AL161" i="4"/>
  <c r="B162" i="4"/>
  <c r="C162" i="4"/>
  <c r="D162" i="4" s="1"/>
  <c r="I162" i="4"/>
  <c r="K162" i="4"/>
  <c r="N162" i="4"/>
  <c r="Q162" i="4"/>
  <c r="S162" i="4"/>
  <c r="V162" i="4"/>
  <c r="Y162" i="4"/>
  <c r="AA162" i="4"/>
  <c r="AD162" i="4"/>
  <c r="AG162" i="4"/>
  <c r="AI162" i="4"/>
  <c r="AL162" i="4"/>
  <c r="B163" i="4"/>
  <c r="C163" i="4"/>
  <c r="D163" i="4" s="1"/>
  <c r="I163" i="4"/>
  <c r="K163" i="4"/>
  <c r="N163" i="4"/>
  <c r="Q163" i="4"/>
  <c r="S163" i="4"/>
  <c r="V163" i="4"/>
  <c r="Y163" i="4"/>
  <c r="AA163" i="4"/>
  <c r="AD163" i="4"/>
  <c r="AG163" i="4"/>
  <c r="AI163" i="4"/>
  <c r="AL163" i="4"/>
  <c r="B164" i="4"/>
  <c r="C164" i="4"/>
  <c r="D164" i="4" s="1"/>
  <c r="I164" i="4"/>
  <c r="K164" i="4"/>
  <c r="N164" i="4"/>
  <c r="Q164" i="4"/>
  <c r="S164" i="4"/>
  <c r="V164" i="4"/>
  <c r="Y164" i="4"/>
  <c r="AA164" i="4"/>
  <c r="AD164" i="4"/>
  <c r="AG164" i="4"/>
  <c r="AI164" i="4"/>
  <c r="AL164" i="4"/>
  <c r="B165" i="4"/>
  <c r="C165" i="4"/>
  <c r="D165" i="4" s="1"/>
  <c r="I165" i="4"/>
  <c r="K165" i="4"/>
  <c r="N165" i="4"/>
  <c r="Q165" i="4"/>
  <c r="S165" i="4"/>
  <c r="V165" i="4"/>
  <c r="Y165" i="4"/>
  <c r="AA165" i="4"/>
  <c r="AD165" i="4"/>
  <c r="AG165" i="4"/>
  <c r="AI165" i="4"/>
  <c r="AL165" i="4"/>
  <c r="B166" i="4"/>
  <c r="C166" i="4"/>
  <c r="D166" i="4" s="1"/>
  <c r="I166" i="4"/>
  <c r="K166" i="4"/>
  <c r="N166" i="4"/>
  <c r="Q166" i="4"/>
  <c r="S166" i="4"/>
  <c r="V166" i="4"/>
  <c r="Y166" i="4"/>
  <c r="AA166" i="4"/>
  <c r="AD166" i="4"/>
  <c r="AG166" i="4"/>
  <c r="AI166" i="4"/>
  <c r="AL166" i="4"/>
  <c r="B167" i="4"/>
  <c r="C167" i="4"/>
  <c r="D167" i="4"/>
  <c r="E167" i="4" s="1"/>
  <c r="I167" i="4"/>
  <c r="K167" i="4"/>
  <c r="N167" i="4"/>
  <c r="Q167" i="4"/>
  <c r="S167" i="4"/>
  <c r="V167" i="4"/>
  <c r="Y167" i="4"/>
  <c r="AA167" i="4"/>
  <c r="AD167" i="4"/>
  <c r="AG167" i="4"/>
  <c r="AH167" i="4" s="1"/>
  <c r="AI167" i="4"/>
  <c r="AL167" i="4"/>
  <c r="B168" i="4"/>
  <c r="C168" i="4"/>
  <c r="D168" i="4" s="1"/>
  <c r="I168" i="4"/>
  <c r="K168" i="4"/>
  <c r="N168" i="4"/>
  <c r="Q168" i="4"/>
  <c r="S168" i="4"/>
  <c r="V168" i="4"/>
  <c r="Y168" i="4"/>
  <c r="AA168" i="4"/>
  <c r="AD168" i="4"/>
  <c r="AG168" i="4"/>
  <c r="AI168" i="4"/>
  <c r="AL168" i="4"/>
  <c r="B169" i="4"/>
  <c r="C169" i="4"/>
  <c r="D169" i="4" s="1"/>
  <c r="I169" i="4"/>
  <c r="K169" i="4"/>
  <c r="N169" i="4"/>
  <c r="Q169" i="4"/>
  <c r="S169" i="4"/>
  <c r="V169" i="4"/>
  <c r="Y169" i="4"/>
  <c r="AA169" i="4"/>
  <c r="AD169" i="4"/>
  <c r="AG169" i="4"/>
  <c r="AI169" i="4"/>
  <c r="AL169" i="4"/>
  <c r="B170" i="4"/>
  <c r="C170" i="4"/>
  <c r="D170" i="4" s="1"/>
  <c r="I170" i="4"/>
  <c r="K170" i="4"/>
  <c r="N170" i="4"/>
  <c r="Q170" i="4"/>
  <c r="S170" i="4"/>
  <c r="V170" i="4"/>
  <c r="Y170" i="4"/>
  <c r="AA170" i="4"/>
  <c r="AD170" i="4"/>
  <c r="AG170" i="4"/>
  <c r="AI170" i="4"/>
  <c r="AL170" i="4"/>
  <c r="B171" i="4"/>
  <c r="C171" i="4"/>
  <c r="D171" i="4" s="1"/>
  <c r="F171" i="4" s="1"/>
  <c r="I171" i="4"/>
  <c r="K171" i="4"/>
  <c r="N171" i="4"/>
  <c r="Q171" i="4"/>
  <c r="S171" i="4"/>
  <c r="V171" i="4"/>
  <c r="Y171" i="4"/>
  <c r="AA171" i="4"/>
  <c r="AD171" i="4"/>
  <c r="AG171" i="4"/>
  <c r="AI171" i="4"/>
  <c r="AL171" i="4"/>
  <c r="B172" i="4"/>
  <c r="C172" i="4"/>
  <c r="D172" i="4" s="1"/>
  <c r="I172" i="4"/>
  <c r="K172" i="4"/>
  <c r="N172" i="4"/>
  <c r="Q172" i="4"/>
  <c r="S172" i="4"/>
  <c r="V172" i="4"/>
  <c r="Y172" i="4"/>
  <c r="AA172" i="4"/>
  <c r="AD172" i="4"/>
  <c r="AG172" i="4"/>
  <c r="AI172" i="4"/>
  <c r="AL172" i="4"/>
  <c r="B173" i="4"/>
  <c r="C173" i="4"/>
  <c r="D173" i="4" s="1"/>
  <c r="I173" i="4"/>
  <c r="K173" i="4"/>
  <c r="N173" i="4"/>
  <c r="Q173" i="4"/>
  <c r="S173" i="4"/>
  <c r="V173" i="4"/>
  <c r="Y173" i="4"/>
  <c r="AA173" i="4"/>
  <c r="AD173" i="4"/>
  <c r="AG173" i="4"/>
  <c r="AI173" i="4"/>
  <c r="AL173" i="4"/>
  <c r="B174" i="4"/>
  <c r="C174" i="4"/>
  <c r="D174" i="4" s="1"/>
  <c r="E174" i="4" s="1"/>
  <c r="I174" i="4"/>
  <c r="K174" i="4"/>
  <c r="N174" i="4"/>
  <c r="Q174" i="4"/>
  <c r="S174" i="4"/>
  <c r="V174" i="4"/>
  <c r="Y174" i="4"/>
  <c r="AA174" i="4"/>
  <c r="AD174" i="4"/>
  <c r="AG174" i="4"/>
  <c r="AI174" i="4"/>
  <c r="AL174" i="4"/>
  <c r="B175" i="4"/>
  <c r="T175" i="4" s="1"/>
  <c r="C175" i="4"/>
  <c r="D175" i="4" s="1"/>
  <c r="I175" i="4"/>
  <c r="K175" i="4"/>
  <c r="N175" i="4"/>
  <c r="Q175" i="4"/>
  <c r="S175" i="4"/>
  <c r="V175" i="4"/>
  <c r="Y175" i="4"/>
  <c r="Z175" i="4" s="1"/>
  <c r="AA175" i="4"/>
  <c r="AD175" i="4"/>
  <c r="AE175" i="4" s="1"/>
  <c r="AG175" i="4"/>
  <c r="AI175" i="4"/>
  <c r="AL175" i="4"/>
  <c r="AM175" i="4" s="1"/>
  <c r="B176" i="4"/>
  <c r="C176" i="4"/>
  <c r="D176" i="4" s="1"/>
  <c r="E176" i="4" s="1"/>
  <c r="I176" i="4"/>
  <c r="K176" i="4"/>
  <c r="N176" i="4"/>
  <c r="Q176" i="4"/>
  <c r="S176" i="4"/>
  <c r="V176" i="4"/>
  <c r="Y176" i="4"/>
  <c r="AA176" i="4"/>
  <c r="AD176" i="4"/>
  <c r="AG176" i="4"/>
  <c r="AI176" i="4"/>
  <c r="AL176" i="4"/>
  <c r="B177" i="4"/>
  <c r="C177" i="4"/>
  <c r="D177" i="4" s="1"/>
  <c r="I177" i="4"/>
  <c r="K177" i="4"/>
  <c r="N177" i="4"/>
  <c r="Q177" i="4"/>
  <c r="S177" i="4"/>
  <c r="V177" i="4"/>
  <c r="Y177" i="4"/>
  <c r="AA177" i="4"/>
  <c r="AB177" i="4" s="1"/>
  <c r="AD177" i="4"/>
  <c r="AG177" i="4"/>
  <c r="AI177" i="4"/>
  <c r="AL177" i="4"/>
  <c r="AM177" i="4" s="1"/>
  <c r="B178" i="4"/>
  <c r="C178" i="4"/>
  <c r="D178" i="4" s="1"/>
  <c r="I178" i="4"/>
  <c r="K178" i="4"/>
  <c r="N178" i="4"/>
  <c r="Q178" i="4"/>
  <c r="S178" i="4"/>
  <c r="V178" i="4"/>
  <c r="Y178" i="4"/>
  <c r="AA178" i="4"/>
  <c r="AD178" i="4"/>
  <c r="AG178" i="4"/>
  <c r="AH178" i="4" s="1"/>
  <c r="AI178" i="4"/>
  <c r="AL178" i="4"/>
  <c r="B179" i="4"/>
  <c r="C179" i="4"/>
  <c r="D179" i="4" s="1"/>
  <c r="I179" i="4"/>
  <c r="K179" i="4"/>
  <c r="N179" i="4"/>
  <c r="Q179" i="4"/>
  <c r="S179" i="4"/>
  <c r="V179" i="4"/>
  <c r="Y179" i="4"/>
  <c r="AA179" i="4"/>
  <c r="AD179" i="4"/>
  <c r="AG179" i="4"/>
  <c r="AI179" i="4"/>
  <c r="AL179" i="4"/>
  <c r="B180" i="4"/>
  <c r="C180" i="4"/>
  <c r="D180" i="4" s="1"/>
  <c r="E180" i="4" s="1"/>
  <c r="I180" i="4"/>
  <c r="K180" i="4"/>
  <c r="N180" i="4"/>
  <c r="Q180" i="4"/>
  <c r="S180" i="4"/>
  <c r="T180" i="4" s="1"/>
  <c r="V180" i="4"/>
  <c r="W180" i="4" s="1"/>
  <c r="Y180" i="4"/>
  <c r="AA180" i="4"/>
  <c r="AD180" i="4"/>
  <c r="AG180" i="4"/>
  <c r="AH180" i="4" s="1"/>
  <c r="AI180" i="4"/>
  <c r="AL180" i="4"/>
  <c r="B181" i="4"/>
  <c r="C181" i="4"/>
  <c r="D181" i="4" s="1"/>
  <c r="F181" i="4" s="1"/>
  <c r="I181" i="4"/>
  <c r="K181" i="4"/>
  <c r="N181" i="4"/>
  <c r="Q181" i="4"/>
  <c r="S181" i="4"/>
  <c r="V181" i="4"/>
  <c r="Y181" i="4"/>
  <c r="AA181" i="4"/>
  <c r="AD181" i="4"/>
  <c r="AG181" i="4"/>
  <c r="AI181" i="4"/>
  <c r="AL181" i="4"/>
  <c r="B182" i="4"/>
  <c r="C182" i="4"/>
  <c r="D182" i="4" s="1"/>
  <c r="I182" i="4"/>
  <c r="K182" i="4"/>
  <c r="N182" i="4"/>
  <c r="Q182" i="4"/>
  <c r="S182" i="4"/>
  <c r="V182" i="4"/>
  <c r="Y182" i="4"/>
  <c r="AA182" i="4"/>
  <c r="AD182" i="4"/>
  <c r="AG182" i="4"/>
  <c r="AI182" i="4"/>
  <c r="AL182" i="4"/>
  <c r="B183" i="4"/>
  <c r="C183" i="4"/>
  <c r="D183" i="4" s="1"/>
  <c r="I183" i="4"/>
  <c r="K183" i="4"/>
  <c r="N183" i="4"/>
  <c r="Q183" i="4"/>
  <c r="S183" i="4"/>
  <c r="V183" i="4"/>
  <c r="Y183" i="4"/>
  <c r="AA183" i="4"/>
  <c r="AD183" i="4"/>
  <c r="AG183" i="4"/>
  <c r="AI183" i="4"/>
  <c r="AL183" i="4"/>
  <c r="B184" i="4"/>
  <c r="C184" i="4"/>
  <c r="D184" i="4" s="1"/>
  <c r="H184" i="4" s="1"/>
  <c r="I184" i="4"/>
  <c r="K184" i="4"/>
  <c r="N184" i="4"/>
  <c r="Q184" i="4"/>
  <c r="R184" i="4" s="1"/>
  <c r="S184" i="4"/>
  <c r="V184" i="4"/>
  <c r="Y184" i="4"/>
  <c r="AA184" i="4"/>
  <c r="AD184" i="4"/>
  <c r="AG184" i="4"/>
  <c r="AH184" i="4" s="1"/>
  <c r="AI184" i="4"/>
  <c r="AL184" i="4"/>
  <c r="B185" i="4"/>
  <c r="C185" i="4"/>
  <c r="D185" i="4" s="1"/>
  <c r="E185" i="4" s="1"/>
  <c r="I185" i="4"/>
  <c r="K185" i="4"/>
  <c r="N185" i="4"/>
  <c r="Q185" i="4"/>
  <c r="S185" i="4"/>
  <c r="V185" i="4"/>
  <c r="Y185" i="4"/>
  <c r="AA185" i="4"/>
  <c r="AD185" i="4"/>
  <c r="AG185" i="4"/>
  <c r="AI185" i="4"/>
  <c r="AL185" i="4"/>
  <c r="B186" i="4"/>
  <c r="C186" i="4"/>
  <c r="D186" i="4" s="1"/>
  <c r="I186" i="4"/>
  <c r="K186" i="4"/>
  <c r="N186" i="4"/>
  <c r="Q186" i="4"/>
  <c r="S186" i="4"/>
  <c r="V186" i="4"/>
  <c r="Y186" i="4"/>
  <c r="AA186" i="4"/>
  <c r="AD186" i="4"/>
  <c r="AG186" i="4"/>
  <c r="AI186" i="4"/>
  <c r="AL186" i="4"/>
  <c r="B187" i="4"/>
  <c r="C187" i="4"/>
  <c r="D187" i="4" s="1"/>
  <c r="H187" i="4" s="1"/>
  <c r="I187" i="4"/>
  <c r="K187" i="4"/>
  <c r="N187" i="4"/>
  <c r="Q187" i="4"/>
  <c r="S187" i="4"/>
  <c r="V187" i="4"/>
  <c r="Y187" i="4"/>
  <c r="AA187" i="4"/>
  <c r="AD187" i="4"/>
  <c r="AG187" i="4"/>
  <c r="AI187" i="4"/>
  <c r="AL187" i="4"/>
  <c r="B188" i="4"/>
  <c r="C188" i="4"/>
  <c r="D188" i="4" s="1"/>
  <c r="G188" i="4" s="1"/>
  <c r="I188" i="4"/>
  <c r="K188" i="4"/>
  <c r="N188" i="4"/>
  <c r="Q188" i="4"/>
  <c r="S188" i="4"/>
  <c r="V188" i="4"/>
  <c r="Y188" i="4"/>
  <c r="AA188" i="4"/>
  <c r="AD188" i="4"/>
  <c r="AG188" i="4"/>
  <c r="AI188" i="4"/>
  <c r="AJ188" i="4"/>
  <c r="AL188" i="4"/>
  <c r="B189" i="4"/>
  <c r="C189" i="4"/>
  <c r="D189" i="4" s="1"/>
  <c r="E189" i="4" s="1"/>
  <c r="I189" i="4"/>
  <c r="K189" i="4"/>
  <c r="N189" i="4"/>
  <c r="Q189" i="4"/>
  <c r="S189" i="4"/>
  <c r="V189" i="4"/>
  <c r="Y189" i="4"/>
  <c r="AA189" i="4"/>
  <c r="AD189" i="4"/>
  <c r="AG189" i="4"/>
  <c r="AI189" i="4"/>
  <c r="AJ189" i="4" s="1"/>
  <c r="AL189" i="4"/>
  <c r="B190" i="4"/>
  <c r="C190" i="4"/>
  <c r="D190" i="4" s="1"/>
  <c r="I190" i="4"/>
  <c r="K190" i="4"/>
  <c r="N190" i="4"/>
  <c r="Q190" i="4"/>
  <c r="S190" i="4"/>
  <c r="V190" i="4"/>
  <c r="Y190" i="4"/>
  <c r="AA190" i="4"/>
  <c r="AD190" i="4"/>
  <c r="AG190" i="4"/>
  <c r="AI190" i="4"/>
  <c r="AL190" i="4"/>
  <c r="B191" i="4"/>
  <c r="C191" i="4"/>
  <c r="D191" i="4" s="1"/>
  <c r="H191" i="4" s="1"/>
  <c r="I191" i="4"/>
  <c r="K191" i="4"/>
  <c r="N191" i="4"/>
  <c r="Q191" i="4"/>
  <c r="S191" i="4"/>
  <c r="V191" i="4"/>
  <c r="Y191" i="4"/>
  <c r="AA191" i="4"/>
  <c r="AD191" i="4"/>
  <c r="AG191" i="4"/>
  <c r="AI191" i="4"/>
  <c r="AL191" i="4"/>
  <c r="B192" i="4"/>
  <c r="C192" i="4"/>
  <c r="D192" i="4" s="1"/>
  <c r="I192" i="4"/>
  <c r="K192" i="4"/>
  <c r="N192" i="4"/>
  <c r="Q192" i="4"/>
  <c r="S192" i="4"/>
  <c r="V192" i="4"/>
  <c r="Y192" i="4"/>
  <c r="AA192" i="4"/>
  <c r="AD192" i="4"/>
  <c r="AG192" i="4"/>
  <c r="AI192" i="4"/>
  <c r="AL192" i="4"/>
  <c r="B193" i="4"/>
  <c r="C193" i="4"/>
  <c r="D193" i="4" s="1"/>
  <c r="F193" i="4" s="1"/>
  <c r="I193" i="4"/>
  <c r="K193" i="4"/>
  <c r="N193" i="4"/>
  <c r="Q193" i="4"/>
  <c r="S193" i="4"/>
  <c r="V193" i="4"/>
  <c r="Y193" i="4"/>
  <c r="AA193" i="4"/>
  <c r="AD193" i="4"/>
  <c r="AG193" i="4"/>
  <c r="AI193" i="4"/>
  <c r="AL193" i="4"/>
  <c r="B194" i="4"/>
  <c r="C194" i="4"/>
  <c r="D194" i="4" s="1"/>
  <c r="I194" i="4"/>
  <c r="K194" i="4"/>
  <c r="N194" i="4"/>
  <c r="Q194" i="4"/>
  <c r="S194" i="4"/>
  <c r="V194" i="4"/>
  <c r="Y194" i="4"/>
  <c r="AA194" i="4"/>
  <c r="AD194" i="4"/>
  <c r="AG194" i="4"/>
  <c r="AI194" i="4"/>
  <c r="AL194" i="4"/>
  <c r="B195" i="4"/>
  <c r="C195" i="4"/>
  <c r="D195" i="4" s="1"/>
  <c r="I195" i="4"/>
  <c r="K195" i="4"/>
  <c r="N195" i="4"/>
  <c r="Q195" i="4"/>
  <c r="S195" i="4"/>
  <c r="V195" i="4"/>
  <c r="Y195" i="4"/>
  <c r="AA195" i="4"/>
  <c r="AD195" i="4"/>
  <c r="AG195" i="4"/>
  <c r="AI195" i="4"/>
  <c r="AL195" i="4"/>
  <c r="B196" i="4"/>
  <c r="C196" i="4"/>
  <c r="D196" i="4" s="1"/>
  <c r="I196" i="4"/>
  <c r="K196" i="4"/>
  <c r="N196" i="4"/>
  <c r="Q196" i="4"/>
  <c r="S196" i="4"/>
  <c r="V196" i="4"/>
  <c r="Y196" i="4"/>
  <c r="AA196" i="4"/>
  <c r="AD196" i="4"/>
  <c r="AG196" i="4"/>
  <c r="AI196" i="4"/>
  <c r="AL196" i="4"/>
  <c r="B197" i="4"/>
  <c r="C197" i="4"/>
  <c r="D197" i="4" s="1"/>
  <c r="I197" i="4"/>
  <c r="K197" i="4"/>
  <c r="N197" i="4"/>
  <c r="Q197" i="4"/>
  <c r="S197" i="4"/>
  <c r="V197" i="4"/>
  <c r="Y197" i="4"/>
  <c r="AA197" i="4"/>
  <c r="AD197" i="4"/>
  <c r="AG197" i="4"/>
  <c r="AI197" i="4"/>
  <c r="AL197" i="4"/>
  <c r="B198" i="4"/>
  <c r="C198" i="4"/>
  <c r="D198" i="4" s="1"/>
  <c r="G198" i="4" s="1"/>
  <c r="I198" i="4"/>
  <c r="K198" i="4"/>
  <c r="N198" i="4"/>
  <c r="Q198" i="4"/>
  <c r="S198" i="4"/>
  <c r="V198" i="4"/>
  <c r="Y198" i="4"/>
  <c r="AA198" i="4"/>
  <c r="AD198" i="4"/>
  <c r="AG198" i="4"/>
  <c r="AI198" i="4"/>
  <c r="AL198" i="4"/>
  <c r="B199" i="4"/>
  <c r="C199" i="4"/>
  <c r="D199" i="4" s="1"/>
  <c r="I199" i="4"/>
  <c r="K199" i="4"/>
  <c r="N199" i="4"/>
  <c r="Q199" i="4"/>
  <c r="R199" i="4"/>
  <c r="S199" i="4"/>
  <c r="V199" i="4"/>
  <c r="Y199" i="4"/>
  <c r="AA199" i="4"/>
  <c r="AD199" i="4"/>
  <c r="AG199" i="4"/>
  <c r="AI199" i="4"/>
  <c r="AL199" i="4"/>
  <c r="B200" i="4"/>
  <c r="C200" i="4"/>
  <c r="D200" i="4" s="1"/>
  <c r="E200" i="4" s="1"/>
  <c r="I200" i="4"/>
  <c r="K200" i="4"/>
  <c r="N200" i="4"/>
  <c r="Q200" i="4"/>
  <c r="S200" i="4"/>
  <c r="V200" i="4"/>
  <c r="Y200" i="4"/>
  <c r="AA200" i="4"/>
  <c r="AD200" i="4"/>
  <c r="AG200" i="4"/>
  <c r="AI200" i="4"/>
  <c r="AL200" i="4"/>
  <c r="B201" i="4"/>
  <c r="C201" i="4"/>
  <c r="D201" i="4" s="1"/>
  <c r="E201" i="4" s="1"/>
  <c r="I201" i="4"/>
  <c r="K201" i="4"/>
  <c r="N201" i="4"/>
  <c r="Q201" i="4"/>
  <c r="S201" i="4"/>
  <c r="V201" i="4"/>
  <c r="Y201" i="4"/>
  <c r="AA201" i="4"/>
  <c r="AD201" i="4"/>
  <c r="AG201" i="4"/>
  <c r="AI201" i="4"/>
  <c r="AL201" i="4"/>
  <c r="B202" i="4"/>
  <c r="C202" i="4"/>
  <c r="D202" i="4" s="1"/>
  <c r="I202" i="4"/>
  <c r="K202" i="4"/>
  <c r="N202" i="4"/>
  <c r="Q202" i="4"/>
  <c r="S202" i="4"/>
  <c r="V202" i="4"/>
  <c r="Y202" i="4"/>
  <c r="AA202" i="4"/>
  <c r="AD202" i="4"/>
  <c r="AG202" i="4"/>
  <c r="AI202" i="4"/>
  <c r="AL202" i="4"/>
  <c r="B203" i="4"/>
  <c r="C203" i="4"/>
  <c r="D203" i="4" s="1"/>
  <c r="F203" i="4" s="1"/>
  <c r="I203" i="4"/>
  <c r="K203" i="4"/>
  <c r="N203" i="4"/>
  <c r="Q203" i="4"/>
  <c r="S203" i="4"/>
  <c r="V203" i="4"/>
  <c r="Y203" i="4"/>
  <c r="AA203" i="4"/>
  <c r="AD203" i="4"/>
  <c r="AG203" i="4"/>
  <c r="AI203" i="4"/>
  <c r="AL203" i="4"/>
  <c r="B204" i="4"/>
  <c r="C204" i="4"/>
  <c r="D204" i="4" s="1"/>
  <c r="E204" i="4" s="1"/>
  <c r="I204" i="4"/>
  <c r="K204" i="4"/>
  <c r="N204" i="4"/>
  <c r="Q204" i="4"/>
  <c r="S204" i="4"/>
  <c r="V204" i="4"/>
  <c r="Y204" i="4"/>
  <c r="AA204" i="4"/>
  <c r="AD204" i="4"/>
  <c r="AG204" i="4"/>
  <c r="AI204" i="4"/>
  <c r="AL204" i="4"/>
  <c r="B205" i="4"/>
  <c r="C205" i="4"/>
  <c r="D205" i="4" s="1"/>
  <c r="F205" i="4" s="1"/>
  <c r="I205" i="4"/>
  <c r="K205" i="4"/>
  <c r="N205" i="4"/>
  <c r="Q205" i="4"/>
  <c r="S205" i="4"/>
  <c r="V205" i="4"/>
  <c r="Y205" i="4"/>
  <c r="AA205" i="4"/>
  <c r="AD205" i="4"/>
  <c r="AG205" i="4"/>
  <c r="AI205" i="4"/>
  <c r="AL205" i="4"/>
  <c r="B206" i="4"/>
  <c r="C206" i="4"/>
  <c r="D206" i="4" s="1"/>
  <c r="I206" i="4"/>
  <c r="K206" i="4"/>
  <c r="N206" i="4"/>
  <c r="Q206" i="4"/>
  <c r="S206" i="4"/>
  <c r="V206" i="4"/>
  <c r="Y206" i="4"/>
  <c r="AA206" i="4"/>
  <c r="AD206" i="4"/>
  <c r="AG206" i="4"/>
  <c r="AI206" i="4"/>
  <c r="AL206" i="4"/>
  <c r="B207" i="4"/>
  <c r="C207" i="4"/>
  <c r="D207" i="4" s="1"/>
  <c r="I207" i="4"/>
  <c r="K207" i="4"/>
  <c r="N207" i="4"/>
  <c r="Q207" i="4"/>
  <c r="S207" i="4"/>
  <c r="V207" i="4"/>
  <c r="Y207" i="4"/>
  <c r="AA207" i="4"/>
  <c r="AD207" i="4"/>
  <c r="AG207" i="4"/>
  <c r="AI207" i="4"/>
  <c r="AL207" i="4"/>
  <c r="B208" i="4"/>
  <c r="C208" i="4"/>
  <c r="D208" i="4" s="1"/>
  <c r="I208" i="4"/>
  <c r="K208" i="4"/>
  <c r="N208" i="4"/>
  <c r="Q208" i="4"/>
  <c r="S208" i="4"/>
  <c r="V208" i="4"/>
  <c r="Y208" i="4"/>
  <c r="AA208" i="4"/>
  <c r="AD208" i="4"/>
  <c r="AG208" i="4"/>
  <c r="AI208" i="4"/>
  <c r="AL208" i="4"/>
  <c r="B209" i="4"/>
  <c r="C209" i="4"/>
  <c r="D209" i="4" s="1"/>
  <c r="I209" i="4"/>
  <c r="K209" i="4"/>
  <c r="N209" i="4"/>
  <c r="Q209" i="4"/>
  <c r="S209" i="4"/>
  <c r="V209" i="4"/>
  <c r="Y209" i="4"/>
  <c r="AA209" i="4"/>
  <c r="AD209" i="4"/>
  <c r="AG209" i="4"/>
  <c r="AI209" i="4"/>
  <c r="AL209" i="4"/>
  <c r="B210" i="4"/>
  <c r="C210" i="4"/>
  <c r="D210" i="4" s="1"/>
  <c r="G210" i="4" s="1"/>
  <c r="I210" i="4"/>
  <c r="K210" i="4"/>
  <c r="N210" i="4"/>
  <c r="Q210" i="4"/>
  <c r="S210" i="4"/>
  <c r="V210" i="4"/>
  <c r="Y210" i="4"/>
  <c r="AA210" i="4"/>
  <c r="AD210" i="4"/>
  <c r="AG210" i="4"/>
  <c r="AI210" i="4"/>
  <c r="AJ210" i="4" s="1"/>
  <c r="AL210" i="4"/>
  <c r="B211" i="4"/>
  <c r="C211" i="4"/>
  <c r="D211" i="4" s="1"/>
  <c r="I211" i="4"/>
  <c r="K211" i="4"/>
  <c r="N211" i="4"/>
  <c r="Q211" i="4"/>
  <c r="S211" i="4"/>
  <c r="V211" i="4"/>
  <c r="Y211" i="4"/>
  <c r="AA211" i="4"/>
  <c r="AD211" i="4"/>
  <c r="AG211" i="4"/>
  <c r="AI211" i="4"/>
  <c r="AL211" i="4"/>
  <c r="B212" i="4"/>
  <c r="C212" i="4"/>
  <c r="D212" i="4" s="1"/>
  <c r="F212" i="4" s="1"/>
  <c r="I212" i="4"/>
  <c r="K212" i="4"/>
  <c r="N212" i="4"/>
  <c r="Q212" i="4"/>
  <c r="S212" i="4"/>
  <c r="V212" i="4"/>
  <c r="Y212" i="4"/>
  <c r="AA212" i="4"/>
  <c r="AD212" i="4"/>
  <c r="AG212" i="4"/>
  <c r="AI212" i="4"/>
  <c r="AL212" i="4"/>
  <c r="B213" i="4"/>
  <c r="C213" i="4"/>
  <c r="D213" i="4" s="1"/>
  <c r="I213" i="4"/>
  <c r="K213" i="4"/>
  <c r="N213" i="4"/>
  <c r="Q213" i="4"/>
  <c r="S213" i="4"/>
  <c r="V213" i="4"/>
  <c r="Y213" i="4"/>
  <c r="AA213" i="4"/>
  <c r="AD213" i="4"/>
  <c r="AG213" i="4"/>
  <c r="AI213" i="4"/>
  <c r="AL213" i="4"/>
  <c r="B214" i="4"/>
  <c r="C214" i="4"/>
  <c r="D214" i="4" s="1"/>
  <c r="F214" i="4" s="1"/>
  <c r="I214" i="4"/>
  <c r="K214" i="4"/>
  <c r="N214" i="4"/>
  <c r="Q214" i="4"/>
  <c r="S214" i="4"/>
  <c r="V214" i="4"/>
  <c r="Y214" i="4"/>
  <c r="AA214" i="4"/>
  <c r="AD214" i="4"/>
  <c r="AG214" i="4"/>
  <c r="AI214" i="4"/>
  <c r="AL214" i="4"/>
  <c r="B215" i="4"/>
  <c r="C215" i="4"/>
  <c r="D215" i="4" s="1"/>
  <c r="E215" i="4" s="1"/>
  <c r="I215" i="4"/>
  <c r="K215" i="4"/>
  <c r="N215" i="4"/>
  <c r="Q215" i="4"/>
  <c r="S215" i="4"/>
  <c r="V215" i="4"/>
  <c r="Y215" i="4"/>
  <c r="AA215" i="4"/>
  <c r="AD215" i="4"/>
  <c r="AG215" i="4"/>
  <c r="AI215" i="4"/>
  <c r="AL215" i="4"/>
  <c r="B216" i="4"/>
  <c r="C216" i="4"/>
  <c r="D216" i="4" s="1"/>
  <c r="I216" i="4"/>
  <c r="K216" i="4"/>
  <c r="N216" i="4"/>
  <c r="Q216" i="4"/>
  <c r="S216" i="4"/>
  <c r="V216" i="4"/>
  <c r="Y216" i="4"/>
  <c r="AA216" i="4"/>
  <c r="AD216" i="4"/>
  <c r="AG216" i="4"/>
  <c r="AH216" i="4" s="1"/>
  <c r="AI216" i="4"/>
  <c r="AL216" i="4"/>
  <c r="B217" i="4"/>
  <c r="C217" i="4"/>
  <c r="D217" i="4" s="1"/>
  <c r="F217" i="4" s="1"/>
  <c r="I217" i="4"/>
  <c r="K217" i="4"/>
  <c r="N217" i="4"/>
  <c r="Q217" i="4"/>
  <c r="S217" i="4"/>
  <c r="V217" i="4"/>
  <c r="Y217" i="4"/>
  <c r="AA217" i="4"/>
  <c r="AD217" i="4"/>
  <c r="AG217" i="4"/>
  <c r="AI217" i="4"/>
  <c r="AL217" i="4"/>
  <c r="B218" i="4"/>
  <c r="C218" i="4"/>
  <c r="D218" i="4" s="1"/>
  <c r="I218" i="4"/>
  <c r="K218" i="4"/>
  <c r="N218" i="4"/>
  <c r="Q218" i="4"/>
  <c r="S218" i="4"/>
  <c r="V218" i="4"/>
  <c r="Y218" i="4"/>
  <c r="AA218" i="4"/>
  <c r="AD218" i="4"/>
  <c r="AG218" i="4"/>
  <c r="AI218" i="4"/>
  <c r="AL218" i="4"/>
  <c r="B219" i="4"/>
  <c r="C219" i="4"/>
  <c r="D219" i="4" s="1"/>
  <c r="G219" i="4" s="1"/>
  <c r="I219" i="4"/>
  <c r="K219" i="4"/>
  <c r="N219" i="4"/>
  <c r="Q219" i="4"/>
  <c r="S219" i="4"/>
  <c r="V219" i="4"/>
  <c r="W219" i="4" s="1"/>
  <c r="Y219" i="4"/>
  <c r="AA219" i="4"/>
  <c r="AD219" i="4"/>
  <c r="AG219" i="4"/>
  <c r="AI219" i="4"/>
  <c r="AL219" i="4"/>
  <c r="B220" i="4"/>
  <c r="O220" i="4" s="1"/>
  <c r="C220" i="4"/>
  <c r="D220" i="4" s="1"/>
  <c r="F220" i="4" s="1"/>
  <c r="I220" i="4"/>
  <c r="K220" i="4"/>
  <c r="N220" i="4"/>
  <c r="Q220" i="4"/>
  <c r="R220" i="4" s="1"/>
  <c r="S220" i="4"/>
  <c r="V220" i="4"/>
  <c r="Y220" i="4"/>
  <c r="AA220" i="4"/>
  <c r="AB220" i="4" s="1"/>
  <c r="AD220" i="4"/>
  <c r="AE220" i="4" s="1"/>
  <c r="AG220" i="4"/>
  <c r="AH220" i="4" s="1"/>
  <c r="AI220" i="4"/>
  <c r="AL220" i="4"/>
  <c r="B221" i="4"/>
  <c r="C221" i="4"/>
  <c r="D221" i="4" s="1"/>
  <c r="E221" i="4" s="1"/>
  <c r="I221" i="4"/>
  <c r="K221" i="4"/>
  <c r="N221" i="4"/>
  <c r="Q221" i="4"/>
  <c r="S221" i="4"/>
  <c r="V221" i="4"/>
  <c r="Y221" i="4"/>
  <c r="AA221" i="4"/>
  <c r="AD221" i="4"/>
  <c r="AG221" i="4"/>
  <c r="AI221" i="4"/>
  <c r="AL221" i="4"/>
  <c r="B222" i="4"/>
  <c r="C222" i="4"/>
  <c r="D222" i="4" s="1"/>
  <c r="F222" i="4" s="1"/>
  <c r="I222" i="4"/>
  <c r="K222" i="4"/>
  <c r="N222" i="4"/>
  <c r="Q222" i="4"/>
  <c r="S222" i="4"/>
  <c r="V222" i="4"/>
  <c r="Y222" i="4"/>
  <c r="AA222" i="4"/>
  <c r="AD222" i="4"/>
  <c r="AG222" i="4"/>
  <c r="AI222" i="4"/>
  <c r="AL222" i="4"/>
  <c r="B223" i="4"/>
  <c r="C223" i="4"/>
  <c r="D223" i="4" s="1"/>
  <c r="I223" i="4"/>
  <c r="K223" i="4"/>
  <c r="N223" i="4"/>
  <c r="Q223" i="4"/>
  <c r="S223" i="4"/>
  <c r="V223" i="4"/>
  <c r="Y223" i="4"/>
  <c r="AA223" i="4"/>
  <c r="AD223" i="4"/>
  <c r="AG223" i="4"/>
  <c r="AI223" i="4"/>
  <c r="AL223" i="4"/>
  <c r="B224" i="4"/>
  <c r="C224" i="4"/>
  <c r="D224" i="4" s="1"/>
  <c r="E224" i="4" s="1"/>
  <c r="I224" i="4"/>
  <c r="K224" i="4"/>
  <c r="N224" i="4"/>
  <c r="Q224" i="4"/>
  <c r="S224" i="4"/>
  <c r="V224" i="4"/>
  <c r="Y224" i="4"/>
  <c r="AA224" i="4"/>
  <c r="AD224" i="4"/>
  <c r="AG224" i="4"/>
  <c r="AI224" i="4"/>
  <c r="AL224" i="4"/>
  <c r="B225" i="4"/>
  <c r="C225" i="4"/>
  <c r="D225" i="4" s="1"/>
  <c r="I225" i="4"/>
  <c r="K225" i="4"/>
  <c r="N225" i="4"/>
  <c r="Q225" i="4"/>
  <c r="S225" i="4"/>
  <c r="T225" i="4" s="1"/>
  <c r="V225" i="4"/>
  <c r="Y225" i="4"/>
  <c r="AA225" i="4"/>
  <c r="AD225" i="4"/>
  <c r="AG225" i="4"/>
  <c r="AH225" i="4" s="1"/>
  <c r="AI225" i="4"/>
  <c r="AL225" i="4"/>
  <c r="B226" i="4"/>
  <c r="C226" i="4"/>
  <c r="D226" i="4" s="1"/>
  <c r="H226" i="4" s="1"/>
  <c r="I226" i="4"/>
  <c r="K226" i="4"/>
  <c r="N226" i="4"/>
  <c r="Q226" i="4"/>
  <c r="S226" i="4"/>
  <c r="V226" i="4"/>
  <c r="Y226" i="4"/>
  <c r="AA226" i="4"/>
  <c r="AD226" i="4"/>
  <c r="AG226" i="4"/>
  <c r="AI226" i="4"/>
  <c r="AL226" i="4"/>
  <c r="B227" i="4"/>
  <c r="C227" i="4"/>
  <c r="D227" i="4" s="1"/>
  <c r="I227" i="4"/>
  <c r="K227" i="4"/>
  <c r="N227" i="4"/>
  <c r="Q227" i="4"/>
  <c r="S227" i="4"/>
  <c r="V227" i="4"/>
  <c r="W227" i="4" s="1"/>
  <c r="Y227" i="4"/>
  <c r="AA227" i="4"/>
  <c r="AD227" i="4"/>
  <c r="AG227" i="4"/>
  <c r="AI227" i="4"/>
  <c r="AL227" i="4"/>
  <c r="AM227" i="4" s="1"/>
  <c r="B228" i="4"/>
  <c r="C228" i="4"/>
  <c r="D228" i="4" s="1"/>
  <c r="I228" i="4"/>
  <c r="K228" i="4"/>
  <c r="N228" i="4"/>
  <c r="Q228" i="4"/>
  <c r="S228" i="4"/>
  <c r="V228" i="4"/>
  <c r="Y228" i="4"/>
  <c r="AA228" i="4"/>
  <c r="AD228" i="4"/>
  <c r="AG228" i="4"/>
  <c r="AI228" i="4"/>
  <c r="AL228" i="4"/>
  <c r="B229" i="4"/>
  <c r="O229" i="4" s="1"/>
  <c r="C229" i="4"/>
  <c r="D229" i="4" s="1"/>
  <c r="I229" i="4"/>
  <c r="K229" i="4"/>
  <c r="N229" i="4"/>
  <c r="Q229" i="4"/>
  <c r="S229" i="4"/>
  <c r="V229" i="4"/>
  <c r="Y229" i="4"/>
  <c r="AA229" i="4"/>
  <c r="AD229" i="4"/>
  <c r="AG229" i="4"/>
  <c r="AI229" i="4"/>
  <c r="AJ229" i="4" s="1"/>
  <c r="AL229" i="4"/>
  <c r="B230" i="4"/>
  <c r="C230" i="4"/>
  <c r="D230" i="4" s="1"/>
  <c r="I230" i="4"/>
  <c r="K230" i="4"/>
  <c r="N230" i="4"/>
  <c r="Q230" i="4"/>
  <c r="S230" i="4"/>
  <c r="V230" i="4"/>
  <c r="Y230" i="4"/>
  <c r="AA230" i="4"/>
  <c r="AD230" i="4"/>
  <c r="AG230" i="4"/>
  <c r="AI230" i="4"/>
  <c r="AL230" i="4"/>
  <c r="B231" i="4"/>
  <c r="C231" i="4"/>
  <c r="D231" i="4" s="1"/>
  <c r="G231" i="4" s="1"/>
  <c r="I231" i="4"/>
  <c r="K231" i="4"/>
  <c r="N231" i="4"/>
  <c r="Q231" i="4"/>
  <c r="S231" i="4"/>
  <c r="V231" i="4"/>
  <c r="Y231" i="4"/>
  <c r="AA231" i="4"/>
  <c r="AD231" i="4"/>
  <c r="AG231" i="4"/>
  <c r="AI231" i="4"/>
  <c r="AL231" i="4"/>
  <c r="B232" i="4"/>
  <c r="C232" i="4"/>
  <c r="D232" i="4" s="1"/>
  <c r="E232" i="4" s="1"/>
  <c r="I232" i="4"/>
  <c r="K232" i="4"/>
  <c r="N232" i="4"/>
  <c r="Q232" i="4"/>
  <c r="S232" i="4"/>
  <c r="T232" i="4" s="1"/>
  <c r="V232" i="4"/>
  <c r="Y232" i="4"/>
  <c r="AA232" i="4"/>
  <c r="AD232" i="4"/>
  <c r="AG232" i="4"/>
  <c r="AI232" i="4"/>
  <c r="AL232" i="4"/>
  <c r="B233" i="4"/>
  <c r="C233" i="4"/>
  <c r="D233" i="4" s="1"/>
  <c r="E233" i="4" s="1"/>
  <c r="I233" i="4"/>
  <c r="K233" i="4"/>
  <c r="N233" i="4"/>
  <c r="Q233" i="4"/>
  <c r="S233" i="4"/>
  <c r="V233" i="4"/>
  <c r="Y233" i="4"/>
  <c r="AA233" i="4"/>
  <c r="AD233" i="4"/>
  <c r="AG233" i="4"/>
  <c r="AI233" i="4"/>
  <c r="AL233" i="4"/>
  <c r="AM233" i="4" s="1"/>
  <c r="B234" i="4"/>
  <c r="C234" i="4"/>
  <c r="D234" i="4" s="1"/>
  <c r="G234" i="4" s="1"/>
  <c r="I234" i="4"/>
  <c r="K234" i="4"/>
  <c r="N234" i="4"/>
  <c r="Q234" i="4"/>
  <c r="S234" i="4"/>
  <c r="V234" i="4"/>
  <c r="Y234" i="4"/>
  <c r="AA234" i="4"/>
  <c r="AD234" i="4"/>
  <c r="AG234" i="4"/>
  <c r="AI234" i="4"/>
  <c r="AL234" i="4"/>
  <c r="B235" i="4"/>
  <c r="C235" i="4"/>
  <c r="D235" i="4" s="1"/>
  <c r="I235" i="4"/>
  <c r="K235" i="4"/>
  <c r="N235" i="4"/>
  <c r="Q235" i="4"/>
  <c r="S235" i="4"/>
  <c r="V235" i="4"/>
  <c r="Y235" i="4"/>
  <c r="AA235" i="4"/>
  <c r="AD235" i="4"/>
  <c r="AG235" i="4"/>
  <c r="AI235" i="4"/>
  <c r="AL235" i="4"/>
  <c r="B236" i="4"/>
  <c r="C236" i="4"/>
  <c r="D236" i="4" s="1"/>
  <c r="I236" i="4"/>
  <c r="K236" i="4"/>
  <c r="N236" i="4"/>
  <c r="Q236" i="4"/>
  <c r="S236" i="4"/>
  <c r="V236" i="4"/>
  <c r="Y236" i="4"/>
  <c r="AA236" i="4"/>
  <c r="AD236" i="4"/>
  <c r="AG236" i="4"/>
  <c r="AI236" i="4"/>
  <c r="AL236" i="4"/>
  <c r="B237" i="4"/>
  <c r="C237" i="4"/>
  <c r="D237" i="4" s="1"/>
  <c r="F237" i="4" s="1"/>
  <c r="I237" i="4"/>
  <c r="K237" i="4"/>
  <c r="N237" i="4"/>
  <c r="Q237" i="4"/>
  <c r="S237" i="4"/>
  <c r="V237" i="4"/>
  <c r="Y237" i="4"/>
  <c r="AA237" i="4"/>
  <c r="AD237" i="4"/>
  <c r="AE237" i="4" s="1"/>
  <c r="AG237" i="4"/>
  <c r="AI237" i="4"/>
  <c r="AL237" i="4"/>
  <c r="B238" i="4"/>
  <c r="C238" i="4"/>
  <c r="D238" i="4" s="1"/>
  <c r="I238" i="4"/>
  <c r="K238" i="4"/>
  <c r="N238" i="4"/>
  <c r="Q238" i="4"/>
  <c r="S238" i="4"/>
  <c r="V238" i="4"/>
  <c r="Y238" i="4"/>
  <c r="AA238" i="4"/>
  <c r="AD238" i="4"/>
  <c r="AG238" i="4"/>
  <c r="AI238" i="4"/>
  <c r="AL238" i="4"/>
  <c r="B239" i="4"/>
  <c r="C239" i="4"/>
  <c r="D239" i="4" s="1"/>
  <c r="I239" i="4"/>
  <c r="K239" i="4"/>
  <c r="N239" i="4"/>
  <c r="Q239" i="4"/>
  <c r="S239" i="4"/>
  <c r="V239" i="4"/>
  <c r="Y239" i="4"/>
  <c r="AA239" i="4"/>
  <c r="AD239" i="4"/>
  <c r="AG239" i="4"/>
  <c r="AI239" i="4"/>
  <c r="AL239" i="4"/>
  <c r="B240" i="4"/>
  <c r="C240" i="4"/>
  <c r="D240" i="4" s="1"/>
  <c r="I240" i="4"/>
  <c r="K240" i="4"/>
  <c r="N240" i="4"/>
  <c r="Q240" i="4"/>
  <c r="S240" i="4"/>
  <c r="V240" i="4"/>
  <c r="Y240" i="4"/>
  <c r="AA240" i="4"/>
  <c r="AD240" i="4"/>
  <c r="AG240" i="4"/>
  <c r="AI240" i="4"/>
  <c r="AL240" i="4"/>
  <c r="B241" i="4"/>
  <c r="C241" i="4"/>
  <c r="D241" i="4" s="1"/>
  <c r="I241" i="4"/>
  <c r="K241" i="4"/>
  <c r="N241" i="4"/>
  <c r="Q241" i="4"/>
  <c r="S241" i="4"/>
  <c r="V241" i="4"/>
  <c r="Y241" i="4"/>
  <c r="AA241" i="4"/>
  <c r="AD241" i="4"/>
  <c r="AG241" i="4"/>
  <c r="AI241" i="4"/>
  <c r="AL241" i="4"/>
  <c r="B242" i="4"/>
  <c r="C242" i="4"/>
  <c r="D242" i="4" s="1"/>
  <c r="I242" i="4"/>
  <c r="K242" i="4"/>
  <c r="N242" i="4"/>
  <c r="Q242" i="4"/>
  <c r="S242" i="4"/>
  <c r="V242" i="4"/>
  <c r="Y242" i="4"/>
  <c r="AA242" i="4"/>
  <c r="AD242" i="4"/>
  <c r="AG242" i="4"/>
  <c r="AI242" i="4"/>
  <c r="AL242" i="4"/>
  <c r="B243" i="4"/>
  <c r="C243" i="4"/>
  <c r="D243" i="4" s="1"/>
  <c r="G243" i="4" s="1"/>
  <c r="I243" i="4"/>
  <c r="K243" i="4"/>
  <c r="N243" i="4"/>
  <c r="Q243" i="4"/>
  <c r="S243" i="4"/>
  <c r="V243" i="4"/>
  <c r="Y243" i="4"/>
  <c r="AA243" i="4"/>
  <c r="AD243" i="4"/>
  <c r="AG243" i="4"/>
  <c r="AI243" i="4"/>
  <c r="AL243" i="4"/>
  <c r="B244" i="4"/>
  <c r="C244" i="4"/>
  <c r="D244" i="4" s="1"/>
  <c r="E244" i="4" s="1"/>
  <c r="I244" i="4"/>
  <c r="K244" i="4"/>
  <c r="N244" i="4"/>
  <c r="Q244" i="4"/>
  <c r="S244" i="4"/>
  <c r="V244" i="4"/>
  <c r="Y244" i="4"/>
  <c r="AA244" i="4"/>
  <c r="AD244" i="4"/>
  <c r="AG244" i="4"/>
  <c r="AI244" i="4"/>
  <c r="AL244" i="4"/>
  <c r="B245" i="4"/>
  <c r="L245" i="4" s="1"/>
  <c r="C245" i="4"/>
  <c r="D245" i="4" s="1"/>
  <c r="E245" i="4" s="1"/>
  <c r="I245" i="4"/>
  <c r="K245" i="4"/>
  <c r="N245" i="4"/>
  <c r="Q245" i="4"/>
  <c r="S245" i="4"/>
  <c r="V245" i="4"/>
  <c r="Y245" i="4"/>
  <c r="AA245" i="4"/>
  <c r="AD245" i="4"/>
  <c r="AG245" i="4"/>
  <c r="AI245" i="4"/>
  <c r="AL245" i="4"/>
  <c r="B246" i="4"/>
  <c r="C246" i="4"/>
  <c r="D246" i="4" s="1"/>
  <c r="I246" i="4"/>
  <c r="K246" i="4"/>
  <c r="N246" i="4"/>
  <c r="Q246" i="4"/>
  <c r="S246" i="4"/>
  <c r="V246" i="4"/>
  <c r="Y246" i="4"/>
  <c r="AA246" i="4"/>
  <c r="AD246" i="4"/>
  <c r="AG246" i="4"/>
  <c r="AI246" i="4"/>
  <c r="AL246" i="4"/>
  <c r="B247" i="4"/>
  <c r="C247" i="4"/>
  <c r="D247" i="4" s="1"/>
  <c r="I247" i="4"/>
  <c r="K247" i="4"/>
  <c r="N247" i="4"/>
  <c r="Q247" i="4"/>
  <c r="S247" i="4"/>
  <c r="V247" i="4"/>
  <c r="Y247" i="4"/>
  <c r="AA247" i="4"/>
  <c r="AD247" i="4"/>
  <c r="AG247" i="4"/>
  <c r="AI247" i="4"/>
  <c r="AL247" i="4"/>
  <c r="AM247" i="4" s="1"/>
  <c r="B248" i="4"/>
  <c r="C248" i="4"/>
  <c r="D248" i="4" s="1"/>
  <c r="E248" i="4" s="1"/>
  <c r="I248" i="4"/>
  <c r="K248" i="4"/>
  <c r="N248" i="4"/>
  <c r="Q248" i="4"/>
  <c r="S248" i="4"/>
  <c r="V248" i="4"/>
  <c r="Y248" i="4"/>
  <c r="AA248" i="4"/>
  <c r="AD248" i="4"/>
  <c r="AE248" i="4" s="1"/>
  <c r="AG248" i="4"/>
  <c r="AI248" i="4"/>
  <c r="AL248" i="4"/>
  <c r="B249" i="4"/>
  <c r="C249" i="4"/>
  <c r="D249" i="4" s="1"/>
  <c r="I249" i="4"/>
  <c r="K249" i="4"/>
  <c r="N249" i="4"/>
  <c r="Q249" i="4"/>
  <c r="S249" i="4"/>
  <c r="V249" i="4"/>
  <c r="Y249" i="4"/>
  <c r="AA249" i="4"/>
  <c r="AD249" i="4"/>
  <c r="AG249" i="4"/>
  <c r="AI249" i="4"/>
  <c r="AJ249" i="4" s="1"/>
  <c r="AL249" i="4"/>
  <c r="B250" i="4"/>
  <c r="C250" i="4"/>
  <c r="D250" i="4" s="1"/>
  <c r="I250" i="4"/>
  <c r="K250" i="4"/>
  <c r="N250" i="4"/>
  <c r="Q250" i="4"/>
  <c r="S250" i="4"/>
  <c r="V250" i="4"/>
  <c r="Y250" i="4"/>
  <c r="AA250" i="4"/>
  <c r="AD250" i="4"/>
  <c r="AG250" i="4"/>
  <c r="AI250" i="4"/>
  <c r="AL250" i="4"/>
  <c r="B251" i="4"/>
  <c r="C251" i="4"/>
  <c r="D251" i="4" s="1"/>
  <c r="I251" i="4"/>
  <c r="K251" i="4"/>
  <c r="N251" i="4"/>
  <c r="Q251" i="4"/>
  <c r="S251" i="4"/>
  <c r="V251" i="4"/>
  <c r="W251" i="4" s="1"/>
  <c r="Y251" i="4"/>
  <c r="AA251" i="4"/>
  <c r="AD251" i="4"/>
  <c r="AG251" i="4"/>
  <c r="AI251" i="4"/>
  <c r="AL251" i="4"/>
  <c r="B252" i="4"/>
  <c r="C252" i="4"/>
  <c r="D252" i="4" s="1"/>
  <c r="I252" i="4"/>
  <c r="K252" i="4"/>
  <c r="N252" i="4"/>
  <c r="Q252" i="4"/>
  <c r="S252" i="4"/>
  <c r="V252" i="4"/>
  <c r="Y252" i="4"/>
  <c r="AA252" i="4"/>
  <c r="AD252" i="4"/>
  <c r="AG252" i="4"/>
  <c r="AI252" i="4"/>
  <c r="AL252" i="4"/>
  <c r="B253" i="4"/>
  <c r="C253" i="4"/>
  <c r="D253" i="4" s="1"/>
  <c r="F253" i="4" s="1"/>
  <c r="I253" i="4"/>
  <c r="K253" i="4"/>
  <c r="N253" i="4"/>
  <c r="Q253" i="4"/>
  <c r="S253" i="4"/>
  <c r="V253" i="4"/>
  <c r="Y253" i="4"/>
  <c r="AA253" i="4"/>
  <c r="AD253" i="4"/>
  <c r="AG253" i="4"/>
  <c r="AI253" i="4"/>
  <c r="AL253" i="4"/>
  <c r="B254" i="4"/>
  <c r="R254" i="4" s="1"/>
  <c r="C254" i="4"/>
  <c r="D254" i="4" s="1"/>
  <c r="I254" i="4"/>
  <c r="K254" i="4"/>
  <c r="N254" i="4"/>
  <c r="Q254" i="4"/>
  <c r="S254" i="4"/>
  <c r="V254" i="4"/>
  <c r="Y254" i="4"/>
  <c r="AA254" i="4"/>
  <c r="AD254" i="4"/>
  <c r="AG254" i="4"/>
  <c r="AI254" i="4"/>
  <c r="AL254" i="4"/>
  <c r="B255" i="4"/>
  <c r="C255" i="4"/>
  <c r="D255" i="4" s="1"/>
  <c r="I255" i="4"/>
  <c r="K255" i="4"/>
  <c r="N255" i="4"/>
  <c r="Q255" i="4"/>
  <c r="S255" i="4"/>
  <c r="V255" i="4"/>
  <c r="Y255" i="4"/>
  <c r="AA255" i="4"/>
  <c r="AD255" i="4"/>
  <c r="AG255" i="4"/>
  <c r="AI255" i="4"/>
  <c r="AL255" i="4"/>
  <c r="B256" i="4"/>
  <c r="C256" i="4"/>
  <c r="D256" i="4" s="1"/>
  <c r="I256" i="4"/>
  <c r="K256" i="4"/>
  <c r="N256" i="4"/>
  <c r="Q256" i="4"/>
  <c r="S256" i="4"/>
  <c r="V256" i="4"/>
  <c r="Y256" i="4"/>
  <c r="AA256" i="4"/>
  <c r="AD256" i="4"/>
  <c r="AG256" i="4"/>
  <c r="AI256" i="4"/>
  <c r="AL256" i="4"/>
  <c r="B257" i="4"/>
  <c r="C257" i="4"/>
  <c r="D257" i="4" s="1"/>
  <c r="G257" i="4" s="1"/>
  <c r="I257" i="4"/>
  <c r="J257" i="4" s="1"/>
  <c r="K257" i="4"/>
  <c r="N257" i="4"/>
  <c r="Q257" i="4"/>
  <c r="R257" i="4" s="1"/>
  <c r="S257" i="4"/>
  <c r="T257" i="4" s="1"/>
  <c r="V257" i="4"/>
  <c r="Y257" i="4"/>
  <c r="AA257" i="4"/>
  <c r="AD257" i="4"/>
  <c r="AE257" i="4" s="1"/>
  <c r="AG257" i="4"/>
  <c r="AI257" i="4"/>
  <c r="AJ257" i="4" s="1"/>
  <c r="AL257" i="4"/>
  <c r="AM257" i="4" s="1"/>
  <c r="B258" i="4"/>
  <c r="C258" i="4"/>
  <c r="D258" i="4" s="1"/>
  <c r="E258" i="4" s="1"/>
  <c r="I258" i="4"/>
  <c r="K258" i="4"/>
  <c r="N258" i="4"/>
  <c r="Q258" i="4"/>
  <c r="S258" i="4"/>
  <c r="V258" i="4"/>
  <c r="Y258" i="4"/>
  <c r="AA258" i="4"/>
  <c r="AD258" i="4"/>
  <c r="AG258" i="4"/>
  <c r="AI258" i="4"/>
  <c r="AL258" i="4"/>
  <c r="B259" i="4"/>
  <c r="C259" i="4"/>
  <c r="D259" i="4" s="1"/>
  <c r="I259" i="4"/>
  <c r="K259" i="4"/>
  <c r="N259" i="4"/>
  <c r="Q259" i="4"/>
  <c r="S259" i="4"/>
  <c r="V259" i="4"/>
  <c r="Y259" i="4"/>
  <c r="AA259" i="4"/>
  <c r="AD259" i="4"/>
  <c r="AG259" i="4"/>
  <c r="AI259" i="4"/>
  <c r="AL259" i="4"/>
  <c r="B260" i="4"/>
  <c r="C260" i="4"/>
  <c r="D260" i="4" s="1"/>
  <c r="I260" i="4"/>
  <c r="K260" i="4"/>
  <c r="N260" i="4"/>
  <c r="Q260" i="4"/>
  <c r="S260" i="4"/>
  <c r="V260" i="4"/>
  <c r="Y260" i="4"/>
  <c r="AA260" i="4"/>
  <c r="AD260" i="4"/>
  <c r="AG260" i="4"/>
  <c r="AI260" i="4"/>
  <c r="AL260" i="4"/>
  <c r="B261" i="4"/>
  <c r="C261" i="4"/>
  <c r="D261" i="4" s="1"/>
  <c r="I261" i="4"/>
  <c r="K261" i="4"/>
  <c r="N261" i="4"/>
  <c r="Q261" i="4"/>
  <c r="S261" i="4"/>
  <c r="V261" i="4"/>
  <c r="Y261" i="4"/>
  <c r="AA261" i="4"/>
  <c r="AD261" i="4"/>
  <c r="AG261" i="4"/>
  <c r="AI261" i="4"/>
  <c r="AL261" i="4"/>
  <c r="B262" i="4"/>
  <c r="C262" i="4"/>
  <c r="D262" i="4" s="1"/>
  <c r="F262" i="4" s="1"/>
  <c r="I262" i="4"/>
  <c r="K262" i="4"/>
  <c r="N262" i="4"/>
  <c r="Q262" i="4"/>
  <c r="S262" i="4"/>
  <c r="V262" i="4"/>
  <c r="Y262" i="4"/>
  <c r="AA262" i="4"/>
  <c r="AD262" i="4"/>
  <c r="AG262" i="4"/>
  <c r="AI262" i="4"/>
  <c r="AL262" i="4"/>
  <c r="B263" i="4"/>
  <c r="O263" i="4" s="1"/>
  <c r="C263" i="4"/>
  <c r="D263" i="4" s="1"/>
  <c r="F263" i="4" s="1"/>
  <c r="I263" i="4"/>
  <c r="K263" i="4"/>
  <c r="N263" i="4"/>
  <c r="Q263" i="4"/>
  <c r="S263" i="4"/>
  <c r="V263" i="4"/>
  <c r="Y263" i="4"/>
  <c r="Z263" i="4" s="1"/>
  <c r="AA263" i="4"/>
  <c r="AD263" i="4"/>
  <c r="AG263" i="4"/>
  <c r="AI263" i="4"/>
  <c r="AJ263" i="4" s="1"/>
  <c r="AL263" i="4"/>
  <c r="B264" i="4"/>
  <c r="C264" i="4"/>
  <c r="D264" i="4" s="1"/>
  <c r="H264" i="4" s="1"/>
  <c r="I264" i="4"/>
  <c r="K264" i="4"/>
  <c r="N264" i="4"/>
  <c r="Q264" i="4"/>
  <c r="S264" i="4"/>
  <c r="V264" i="4"/>
  <c r="Y264" i="4"/>
  <c r="AA264" i="4"/>
  <c r="AD264" i="4"/>
  <c r="AG264" i="4"/>
  <c r="AH264" i="4" s="1"/>
  <c r="AI264" i="4"/>
  <c r="AL264" i="4"/>
  <c r="B265" i="4"/>
  <c r="C265" i="4"/>
  <c r="D265" i="4" s="1"/>
  <c r="I265" i="4"/>
  <c r="K265" i="4"/>
  <c r="N265" i="4"/>
  <c r="Q265" i="4"/>
  <c r="S265" i="4"/>
  <c r="V265" i="4"/>
  <c r="Y265" i="4"/>
  <c r="AA265" i="4"/>
  <c r="AD265" i="4"/>
  <c r="AG265" i="4"/>
  <c r="AI265" i="4"/>
  <c r="AL265" i="4"/>
  <c r="B266" i="4"/>
  <c r="C266" i="4"/>
  <c r="D266" i="4" s="1"/>
  <c r="I266" i="4"/>
  <c r="K266" i="4"/>
  <c r="N266" i="4"/>
  <c r="Q266" i="4"/>
  <c r="S266" i="4"/>
  <c r="V266" i="4"/>
  <c r="Y266" i="4"/>
  <c r="AA266" i="4"/>
  <c r="AD266" i="4"/>
  <c r="AG266" i="4"/>
  <c r="AI266" i="4"/>
  <c r="AL266" i="4"/>
  <c r="B267" i="4"/>
  <c r="AE267" i="4" s="1"/>
  <c r="C267" i="4"/>
  <c r="D267" i="4" s="1"/>
  <c r="I267" i="4"/>
  <c r="K267" i="4"/>
  <c r="N267" i="4"/>
  <c r="Q267" i="4"/>
  <c r="S267" i="4"/>
  <c r="V267" i="4"/>
  <c r="Y267" i="4"/>
  <c r="AA267" i="4"/>
  <c r="AD267" i="4"/>
  <c r="AG267" i="4"/>
  <c r="AI267" i="4"/>
  <c r="AL267" i="4"/>
  <c r="B268" i="4"/>
  <c r="C268" i="4"/>
  <c r="D268" i="4" s="1"/>
  <c r="I268" i="4"/>
  <c r="K268" i="4"/>
  <c r="N268" i="4"/>
  <c r="Q268" i="4"/>
  <c r="S268" i="4"/>
  <c r="V268" i="4"/>
  <c r="Y268" i="4"/>
  <c r="AA268" i="4"/>
  <c r="AD268" i="4"/>
  <c r="AG268" i="4"/>
  <c r="AI268" i="4"/>
  <c r="AL268" i="4"/>
  <c r="B269" i="4"/>
  <c r="C269" i="4"/>
  <c r="D269" i="4" s="1"/>
  <c r="G269" i="4" s="1"/>
  <c r="I269" i="4"/>
  <c r="K269" i="4"/>
  <c r="N269" i="4"/>
  <c r="Q269" i="4"/>
  <c r="S269" i="4"/>
  <c r="V269" i="4"/>
  <c r="Y269" i="4"/>
  <c r="AA269" i="4"/>
  <c r="AD269" i="4"/>
  <c r="AG269" i="4"/>
  <c r="AI269" i="4"/>
  <c r="AL269" i="4"/>
  <c r="B270" i="4"/>
  <c r="C270" i="4"/>
  <c r="D270" i="4" s="1"/>
  <c r="E270" i="4" s="1"/>
  <c r="I270" i="4"/>
  <c r="K270" i="4"/>
  <c r="N270" i="4"/>
  <c r="Q270" i="4"/>
  <c r="S270" i="4"/>
  <c r="V270" i="4"/>
  <c r="Y270" i="4"/>
  <c r="AA270" i="4"/>
  <c r="AD270" i="4"/>
  <c r="AG270" i="4"/>
  <c r="AI270" i="4"/>
  <c r="AL270" i="4"/>
  <c r="B271" i="4"/>
  <c r="C271" i="4"/>
  <c r="D271" i="4" s="1"/>
  <c r="I271" i="4"/>
  <c r="K271" i="4"/>
  <c r="N271" i="4"/>
  <c r="Q271" i="4"/>
  <c r="S271" i="4"/>
  <c r="V271" i="4"/>
  <c r="Y271" i="4"/>
  <c r="AA271" i="4"/>
  <c r="AD271" i="4"/>
  <c r="AG271" i="4"/>
  <c r="AI271" i="4"/>
  <c r="AL271" i="4"/>
  <c r="B272" i="4"/>
  <c r="C272" i="4"/>
  <c r="D272" i="4" s="1"/>
  <c r="I272" i="4"/>
  <c r="K272" i="4"/>
  <c r="N272" i="4"/>
  <c r="Q272" i="4"/>
  <c r="S272" i="4"/>
  <c r="V272" i="4"/>
  <c r="Y272" i="4"/>
  <c r="AA272" i="4"/>
  <c r="AD272" i="4"/>
  <c r="AG272" i="4"/>
  <c r="AI272" i="4"/>
  <c r="AL272" i="4"/>
  <c r="B273" i="4"/>
  <c r="C273" i="4"/>
  <c r="D273" i="4" s="1"/>
  <c r="I273" i="4"/>
  <c r="K273" i="4"/>
  <c r="N273" i="4"/>
  <c r="Q273" i="4"/>
  <c r="S273" i="4"/>
  <c r="V273" i="4"/>
  <c r="Y273" i="4"/>
  <c r="AA273" i="4"/>
  <c r="AD273" i="4"/>
  <c r="AG273" i="4"/>
  <c r="AI273" i="4"/>
  <c r="AL273" i="4"/>
  <c r="B274" i="4"/>
  <c r="C274" i="4"/>
  <c r="D274" i="4" s="1"/>
  <c r="I274" i="4"/>
  <c r="K274" i="4"/>
  <c r="N274" i="4"/>
  <c r="Q274" i="4"/>
  <c r="S274" i="4"/>
  <c r="V274" i="4"/>
  <c r="Y274" i="4"/>
  <c r="AA274" i="4"/>
  <c r="AD274" i="4"/>
  <c r="AG274" i="4"/>
  <c r="AI274" i="4"/>
  <c r="AL274" i="4"/>
  <c r="B275" i="4"/>
  <c r="W275" i="4" s="1"/>
  <c r="C275" i="4"/>
  <c r="D275" i="4" s="1"/>
  <c r="I275" i="4"/>
  <c r="K275" i="4"/>
  <c r="L275" i="4" s="1"/>
  <c r="N275" i="4"/>
  <c r="Q275" i="4"/>
  <c r="S275" i="4"/>
  <c r="V275" i="4"/>
  <c r="Y275" i="4"/>
  <c r="Z275" i="4" s="1"/>
  <c r="AA275" i="4"/>
  <c r="AD275" i="4"/>
  <c r="AG275" i="4"/>
  <c r="AI275" i="4"/>
  <c r="AJ275" i="4" s="1"/>
  <c r="AL275" i="4"/>
  <c r="B276" i="4"/>
  <c r="C276" i="4"/>
  <c r="D276" i="4" s="1"/>
  <c r="I276" i="4"/>
  <c r="K276" i="4"/>
  <c r="N276" i="4"/>
  <c r="Q276" i="4"/>
  <c r="S276" i="4"/>
  <c r="V276" i="4"/>
  <c r="Y276" i="4"/>
  <c r="AA276" i="4"/>
  <c r="AD276" i="4"/>
  <c r="AG276" i="4"/>
  <c r="AI276" i="4"/>
  <c r="AL276" i="4"/>
  <c r="B277" i="4"/>
  <c r="C277" i="4"/>
  <c r="D277" i="4" s="1"/>
  <c r="I277" i="4"/>
  <c r="K277" i="4"/>
  <c r="N277" i="4"/>
  <c r="Q277" i="4"/>
  <c r="S277" i="4"/>
  <c r="V277" i="4"/>
  <c r="Y277" i="4"/>
  <c r="AA277" i="4"/>
  <c r="AD277" i="4"/>
  <c r="AG277" i="4"/>
  <c r="AI277" i="4"/>
  <c r="AL277" i="4"/>
  <c r="B278" i="4"/>
  <c r="R278" i="4" s="1"/>
  <c r="C278" i="4"/>
  <c r="D278" i="4" s="1"/>
  <c r="I278" i="4"/>
  <c r="K278" i="4"/>
  <c r="N278" i="4"/>
  <c r="Q278" i="4"/>
  <c r="S278" i="4"/>
  <c r="V278" i="4"/>
  <c r="Y278" i="4"/>
  <c r="AA278" i="4"/>
  <c r="AD278" i="4"/>
  <c r="AG278" i="4"/>
  <c r="AI278" i="4"/>
  <c r="AL278" i="4"/>
  <c r="B279" i="4"/>
  <c r="C279" i="4"/>
  <c r="D279" i="4" s="1"/>
  <c r="F279" i="4" s="1"/>
  <c r="I279" i="4"/>
  <c r="K279" i="4"/>
  <c r="N279" i="4"/>
  <c r="Q279" i="4"/>
  <c r="S279" i="4"/>
  <c r="V279" i="4"/>
  <c r="Y279" i="4"/>
  <c r="AA279" i="4"/>
  <c r="AD279" i="4"/>
  <c r="AG279" i="4"/>
  <c r="AI279" i="4"/>
  <c r="AL279" i="4"/>
  <c r="B280" i="4"/>
  <c r="C280" i="4"/>
  <c r="D280" i="4" s="1"/>
  <c r="I280" i="4"/>
  <c r="K280" i="4"/>
  <c r="N280" i="4"/>
  <c r="Q280" i="4"/>
  <c r="S280" i="4"/>
  <c r="V280" i="4"/>
  <c r="Y280" i="4"/>
  <c r="AA280" i="4"/>
  <c r="AD280" i="4"/>
  <c r="AG280" i="4"/>
  <c r="AI280" i="4"/>
  <c r="AL280" i="4"/>
  <c r="B281" i="4"/>
  <c r="C281" i="4"/>
  <c r="D281" i="4" s="1"/>
  <c r="G281" i="4" s="1"/>
  <c r="I281" i="4"/>
  <c r="K281" i="4"/>
  <c r="N281" i="4"/>
  <c r="Q281" i="4"/>
  <c r="S281" i="4"/>
  <c r="V281" i="4"/>
  <c r="Y281" i="4"/>
  <c r="AA281" i="4"/>
  <c r="AD281" i="4"/>
  <c r="AG281" i="4"/>
  <c r="AI281" i="4"/>
  <c r="AL281" i="4"/>
  <c r="B282" i="4"/>
  <c r="C282" i="4"/>
  <c r="D282" i="4" s="1"/>
  <c r="E282" i="4" s="1"/>
  <c r="I282" i="4"/>
  <c r="K282" i="4"/>
  <c r="N282" i="4"/>
  <c r="Q282" i="4"/>
  <c r="S282" i="4"/>
  <c r="V282" i="4"/>
  <c r="Y282" i="4"/>
  <c r="AA282" i="4"/>
  <c r="AD282" i="4"/>
  <c r="AG282" i="4"/>
  <c r="AH282" i="4" s="1"/>
  <c r="AI282" i="4"/>
  <c r="AL282" i="4"/>
  <c r="B283" i="4"/>
  <c r="C283" i="4"/>
  <c r="D283" i="4" s="1"/>
  <c r="I283" i="4"/>
  <c r="K283" i="4"/>
  <c r="N283" i="4"/>
  <c r="Q283" i="4"/>
  <c r="S283" i="4"/>
  <c r="V283" i="4"/>
  <c r="Y283" i="4"/>
  <c r="AA283" i="4"/>
  <c r="AD283" i="4"/>
  <c r="AG283" i="4"/>
  <c r="AI283" i="4"/>
  <c r="AL283" i="4"/>
  <c r="B284" i="4"/>
  <c r="C284" i="4"/>
  <c r="D284" i="4" s="1"/>
  <c r="G284" i="4" s="1"/>
  <c r="I284" i="4"/>
  <c r="K284" i="4"/>
  <c r="N284" i="4"/>
  <c r="Q284" i="4"/>
  <c r="S284" i="4"/>
  <c r="V284" i="4"/>
  <c r="Y284" i="4"/>
  <c r="AA284" i="4"/>
  <c r="AD284" i="4"/>
  <c r="AG284" i="4"/>
  <c r="AI284" i="4"/>
  <c r="AL284" i="4"/>
  <c r="B285" i="4"/>
  <c r="C285" i="4"/>
  <c r="D285" i="4" s="1"/>
  <c r="F285" i="4" s="1"/>
  <c r="I285" i="4"/>
  <c r="K285" i="4"/>
  <c r="N285" i="4"/>
  <c r="Q285" i="4"/>
  <c r="S285" i="4"/>
  <c r="V285" i="4"/>
  <c r="Y285" i="4"/>
  <c r="AA285" i="4"/>
  <c r="AD285" i="4"/>
  <c r="AG285" i="4"/>
  <c r="AI285" i="4"/>
  <c r="AL285" i="4"/>
  <c r="B286" i="4"/>
  <c r="W286" i="4" s="1"/>
  <c r="C286" i="4"/>
  <c r="D286" i="4" s="1"/>
  <c r="I286" i="4"/>
  <c r="K286" i="4"/>
  <c r="N286" i="4"/>
  <c r="Q286" i="4"/>
  <c r="S286" i="4"/>
  <c r="V286" i="4"/>
  <c r="Y286" i="4"/>
  <c r="AA286" i="4"/>
  <c r="AD286" i="4"/>
  <c r="AG286" i="4"/>
  <c r="AI286" i="4"/>
  <c r="AL286" i="4"/>
  <c r="B287" i="4"/>
  <c r="O287" i="4" s="1"/>
  <c r="C287" i="4"/>
  <c r="D287" i="4" s="1"/>
  <c r="E287" i="4" s="1"/>
  <c r="I287" i="4"/>
  <c r="K287" i="4"/>
  <c r="N287" i="4"/>
  <c r="Q287" i="4"/>
  <c r="S287" i="4"/>
  <c r="V287" i="4"/>
  <c r="Y287" i="4"/>
  <c r="AA287" i="4"/>
  <c r="AD287" i="4"/>
  <c r="AG287" i="4"/>
  <c r="AI287" i="4"/>
  <c r="AL287" i="4"/>
  <c r="B288" i="4"/>
  <c r="C288" i="4"/>
  <c r="D288" i="4" s="1"/>
  <c r="I288" i="4"/>
  <c r="K288" i="4"/>
  <c r="N288" i="4"/>
  <c r="Q288" i="4"/>
  <c r="S288" i="4"/>
  <c r="V288" i="4"/>
  <c r="Y288" i="4"/>
  <c r="AA288" i="4"/>
  <c r="AD288" i="4"/>
  <c r="AG288" i="4"/>
  <c r="AI288" i="4"/>
  <c r="AL288" i="4"/>
  <c r="B289" i="4"/>
  <c r="C289" i="4"/>
  <c r="D289" i="4" s="1"/>
  <c r="I289" i="4"/>
  <c r="K289" i="4"/>
  <c r="N289" i="4"/>
  <c r="Q289" i="4"/>
  <c r="S289" i="4"/>
  <c r="V289" i="4"/>
  <c r="Y289" i="4"/>
  <c r="AA289" i="4"/>
  <c r="AD289" i="4"/>
  <c r="AG289" i="4"/>
  <c r="AI289" i="4"/>
  <c r="AL289" i="4"/>
  <c r="B290" i="4"/>
  <c r="C290" i="4"/>
  <c r="D290" i="4" s="1"/>
  <c r="I290" i="4"/>
  <c r="K290" i="4"/>
  <c r="N290" i="4"/>
  <c r="Q290" i="4"/>
  <c r="S290" i="4"/>
  <c r="V290" i="4"/>
  <c r="Y290" i="4"/>
  <c r="AA290" i="4"/>
  <c r="AD290" i="4"/>
  <c r="AE290" i="4" s="1"/>
  <c r="AG290" i="4"/>
  <c r="AI290" i="4"/>
  <c r="AL290" i="4"/>
  <c r="AM290" i="4" s="1"/>
  <c r="B291" i="4"/>
  <c r="C291" i="4"/>
  <c r="D291" i="4" s="1"/>
  <c r="I291" i="4"/>
  <c r="K291" i="4"/>
  <c r="N291" i="4"/>
  <c r="Q291" i="4"/>
  <c r="S291" i="4"/>
  <c r="V291" i="4"/>
  <c r="Y291" i="4"/>
  <c r="AA291" i="4"/>
  <c r="AD291" i="4"/>
  <c r="AG291" i="4"/>
  <c r="AI291" i="4"/>
  <c r="AL291" i="4"/>
  <c r="B292" i="4"/>
  <c r="C292" i="4"/>
  <c r="D292" i="4" s="1"/>
  <c r="E292" i="4" s="1"/>
  <c r="I292" i="4"/>
  <c r="K292" i="4"/>
  <c r="N292" i="4"/>
  <c r="Q292" i="4"/>
  <c r="S292" i="4"/>
  <c r="V292" i="4"/>
  <c r="Y292" i="4"/>
  <c r="AA292" i="4"/>
  <c r="AD292" i="4"/>
  <c r="AG292" i="4"/>
  <c r="AH292" i="4" s="1"/>
  <c r="AI292" i="4"/>
  <c r="AL292" i="4"/>
  <c r="B293" i="4"/>
  <c r="C293" i="4"/>
  <c r="D293" i="4" s="1"/>
  <c r="H293" i="4" s="1"/>
  <c r="I293" i="4"/>
  <c r="K293" i="4"/>
  <c r="N293" i="4"/>
  <c r="Q293" i="4"/>
  <c r="S293" i="4"/>
  <c r="V293" i="4"/>
  <c r="Y293" i="4"/>
  <c r="AA293" i="4"/>
  <c r="AD293" i="4"/>
  <c r="AG293" i="4"/>
  <c r="AI293" i="4"/>
  <c r="AL293" i="4"/>
  <c r="B294" i="4"/>
  <c r="C294" i="4"/>
  <c r="D294" i="4" s="1"/>
  <c r="I294" i="4"/>
  <c r="K294" i="4"/>
  <c r="N294" i="4"/>
  <c r="Q294" i="4"/>
  <c r="S294" i="4"/>
  <c r="V294" i="4"/>
  <c r="W294" i="4" s="1"/>
  <c r="Y294" i="4"/>
  <c r="AA294" i="4"/>
  <c r="AD294" i="4"/>
  <c r="AG294" i="4"/>
  <c r="AI294" i="4"/>
  <c r="AL294" i="4"/>
  <c r="AM294" i="4" s="1"/>
  <c r="B295" i="4"/>
  <c r="C295" i="4"/>
  <c r="D295" i="4" s="1"/>
  <c r="E295" i="4" s="1"/>
  <c r="I295" i="4"/>
  <c r="K295" i="4"/>
  <c r="N295" i="4"/>
  <c r="Q295" i="4"/>
  <c r="S295" i="4"/>
  <c r="V295" i="4"/>
  <c r="Y295" i="4"/>
  <c r="AA295" i="4"/>
  <c r="AD295" i="4"/>
  <c r="AG295" i="4"/>
  <c r="AI295" i="4"/>
  <c r="AL295" i="4"/>
  <c r="B296" i="4"/>
  <c r="C296" i="4"/>
  <c r="D296" i="4" s="1"/>
  <c r="I296" i="4"/>
  <c r="K296" i="4"/>
  <c r="N296" i="4"/>
  <c r="Q296" i="4"/>
  <c r="S296" i="4"/>
  <c r="V296" i="4"/>
  <c r="Y296" i="4"/>
  <c r="AA296" i="4"/>
  <c r="AD296" i="4"/>
  <c r="AG296" i="4"/>
  <c r="AI296" i="4"/>
  <c r="AL296" i="4"/>
  <c r="B297" i="4"/>
  <c r="C297" i="4"/>
  <c r="D297" i="4" s="1"/>
  <c r="I297" i="4"/>
  <c r="K297" i="4"/>
  <c r="N297" i="4"/>
  <c r="Q297" i="4"/>
  <c r="S297" i="4"/>
  <c r="V297" i="4"/>
  <c r="Y297" i="4"/>
  <c r="AA297" i="4"/>
  <c r="AD297" i="4"/>
  <c r="AG297" i="4"/>
  <c r="AI297" i="4"/>
  <c r="AL297" i="4"/>
  <c r="B298" i="4"/>
  <c r="C298" i="4"/>
  <c r="D298" i="4" s="1"/>
  <c r="I298" i="4"/>
  <c r="K298" i="4"/>
  <c r="N298" i="4"/>
  <c r="Q298" i="4"/>
  <c r="S298" i="4"/>
  <c r="V298" i="4"/>
  <c r="Y298" i="4"/>
  <c r="AA298" i="4"/>
  <c r="AD298" i="4"/>
  <c r="AG298" i="4"/>
  <c r="AI298" i="4"/>
  <c r="AL298" i="4"/>
  <c r="B299" i="4"/>
  <c r="C299" i="4"/>
  <c r="D299" i="4" s="1"/>
  <c r="I299" i="4"/>
  <c r="K299" i="4"/>
  <c r="N299" i="4"/>
  <c r="Q299" i="4"/>
  <c r="S299" i="4"/>
  <c r="V299" i="4"/>
  <c r="Y299" i="4"/>
  <c r="AA299" i="4"/>
  <c r="AD299" i="4"/>
  <c r="AG299" i="4"/>
  <c r="AI299" i="4"/>
  <c r="AL299" i="4"/>
  <c r="B300" i="4"/>
  <c r="C300" i="4"/>
  <c r="D300" i="4" s="1"/>
  <c r="H300" i="4" s="1"/>
  <c r="I300" i="4"/>
  <c r="K300" i="4"/>
  <c r="N300" i="4"/>
  <c r="Q300" i="4"/>
  <c r="S300" i="4"/>
  <c r="V300" i="4"/>
  <c r="Y300" i="4"/>
  <c r="AA300" i="4"/>
  <c r="AD300" i="4"/>
  <c r="AG300" i="4"/>
  <c r="AI300" i="4"/>
  <c r="AL300" i="4"/>
  <c r="B301" i="4"/>
  <c r="C301" i="4"/>
  <c r="D301" i="4" s="1"/>
  <c r="I301" i="4"/>
  <c r="K301" i="4"/>
  <c r="N301" i="4"/>
  <c r="Q301" i="4"/>
  <c r="S301" i="4"/>
  <c r="V301" i="4"/>
  <c r="Y301" i="4"/>
  <c r="AA301" i="4"/>
  <c r="AB301" i="4" s="1"/>
  <c r="AD301" i="4"/>
  <c r="AG301" i="4"/>
  <c r="AH301" i="4" s="1"/>
  <c r="AI301" i="4"/>
  <c r="AJ301" i="4" s="1"/>
  <c r="AL301" i="4"/>
  <c r="AM301" i="4" s="1"/>
  <c r="B302" i="4"/>
  <c r="C302" i="4"/>
  <c r="D302" i="4" s="1"/>
  <c r="I302" i="4"/>
  <c r="K302" i="4"/>
  <c r="N302" i="4"/>
  <c r="Q302" i="4"/>
  <c r="S302" i="4"/>
  <c r="V302" i="4"/>
  <c r="Y302" i="4"/>
  <c r="AA302" i="4"/>
  <c r="AD302" i="4"/>
  <c r="AG302" i="4"/>
  <c r="AI302" i="4"/>
  <c r="AL302" i="4"/>
  <c r="B303" i="4"/>
  <c r="C303" i="4"/>
  <c r="D303" i="4" s="1"/>
  <c r="I303" i="4"/>
  <c r="K303" i="4"/>
  <c r="N303" i="4"/>
  <c r="Q303" i="4"/>
  <c r="S303" i="4"/>
  <c r="V303" i="4"/>
  <c r="Y303" i="4"/>
  <c r="AA303" i="4"/>
  <c r="AD303" i="4"/>
  <c r="AE303" i="4" s="1"/>
  <c r="AG303" i="4"/>
  <c r="AI303" i="4"/>
  <c r="AL303" i="4"/>
  <c r="B304" i="4"/>
  <c r="C304" i="4"/>
  <c r="D304" i="4" s="1"/>
  <c r="I304" i="4"/>
  <c r="K304" i="4"/>
  <c r="N304" i="4"/>
  <c r="Q304" i="4"/>
  <c r="S304" i="4"/>
  <c r="V304" i="4"/>
  <c r="Y304" i="4"/>
  <c r="AA304" i="4"/>
  <c r="AD304" i="4"/>
  <c r="AG304" i="4"/>
  <c r="AI304" i="4"/>
  <c r="AL304" i="4"/>
  <c r="B305" i="4"/>
  <c r="C305" i="4"/>
  <c r="D305" i="4" s="1"/>
  <c r="F305" i="4" s="1"/>
  <c r="I305" i="4"/>
  <c r="K305" i="4"/>
  <c r="N305" i="4"/>
  <c r="Q305" i="4"/>
  <c r="S305" i="4"/>
  <c r="V305" i="4"/>
  <c r="Y305" i="4"/>
  <c r="AA305" i="4"/>
  <c r="AD305" i="4"/>
  <c r="AG305" i="4"/>
  <c r="AI305" i="4"/>
  <c r="AL305" i="4"/>
  <c r="B306" i="4"/>
  <c r="C306" i="4"/>
  <c r="D306" i="4" s="1"/>
  <c r="E306" i="4" s="1"/>
  <c r="I306" i="4"/>
  <c r="K306" i="4"/>
  <c r="N306" i="4"/>
  <c r="Q306" i="4"/>
  <c r="S306" i="4"/>
  <c r="V306" i="4"/>
  <c r="Y306" i="4"/>
  <c r="AA306" i="4"/>
  <c r="AD306" i="4"/>
  <c r="AG306" i="4"/>
  <c r="AI306" i="4"/>
  <c r="AL306" i="4"/>
  <c r="B307" i="4"/>
  <c r="C307" i="4"/>
  <c r="D307" i="4" s="1"/>
  <c r="I307" i="4"/>
  <c r="K307" i="4"/>
  <c r="N307" i="4"/>
  <c r="Q307" i="4"/>
  <c r="S307" i="4"/>
  <c r="T307" i="4" s="1"/>
  <c r="V307" i="4"/>
  <c r="W307" i="4" s="1"/>
  <c r="Y307" i="4"/>
  <c r="AA307" i="4"/>
  <c r="AD307" i="4"/>
  <c r="AE307" i="4" s="1"/>
  <c r="AG307" i="4"/>
  <c r="AH307" i="4" s="1"/>
  <c r="AI307" i="4"/>
  <c r="AL307" i="4"/>
  <c r="AM307" i="4" s="1"/>
  <c r="B308" i="4"/>
  <c r="L308" i="4" s="1"/>
  <c r="C308" i="4"/>
  <c r="D308" i="4" s="1"/>
  <c r="I308" i="4"/>
  <c r="K308" i="4"/>
  <c r="N308" i="4"/>
  <c r="Q308" i="4"/>
  <c r="S308" i="4"/>
  <c r="V308" i="4"/>
  <c r="Y308" i="4"/>
  <c r="AA308" i="4"/>
  <c r="AD308" i="4"/>
  <c r="AG308" i="4"/>
  <c r="AI308" i="4"/>
  <c r="AL308" i="4"/>
  <c r="B309" i="4"/>
  <c r="C309" i="4"/>
  <c r="D309" i="4" s="1"/>
  <c r="I309" i="4"/>
  <c r="K309" i="4"/>
  <c r="N309" i="4"/>
  <c r="Q309" i="4"/>
  <c r="S309" i="4"/>
  <c r="V309" i="4"/>
  <c r="Y309" i="4"/>
  <c r="AA309" i="4"/>
  <c r="AD309" i="4"/>
  <c r="AG309" i="4"/>
  <c r="AI309" i="4"/>
  <c r="AL309" i="4"/>
  <c r="B310" i="4"/>
  <c r="C310" i="4"/>
  <c r="D310" i="4" s="1"/>
  <c r="I310" i="4"/>
  <c r="K310" i="4"/>
  <c r="N310" i="4"/>
  <c r="Q310" i="4"/>
  <c r="S310" i="4"/>
  <c r="V310" i="4"/>
  <c r="Y310" i="4"/>
  <c r="AA310" i="4"/>
  <c r="AD310" i="4"/>
  <c r="AG310" i="4"/>
  <c r="AI310" i="4"/>
  <c r="AL310" i="4"/>
  <c r="B311" i="4"/>
  <c r="C311" i="4"/>
  <c r="D311" i="4" s="1"/>
  <c r="I311" i="4"/>
  <c r="K311" i="4"/>
  <c r="N311" i="4"/>
  <c r="Q311" i="4"/>
  <c r="R311" i="4" s="1"/>
  <c r="S311" i="4"/>
  <c r="V311" i="4"/>
  <c r="Y311" i="4"/>
  <c r="AA311" i="4"/>
  <c r="AD311" i="4"/>
  <c r="AG311" i="4"/>
  <c r="AI311" i="4"/>
  <c r="AL311" i="4"/>
  <c r="B312" i="4"/>
  <c r="C312" i="4"/>
  <c r="D312" i="4" s="1"/>
  <c r="F312" i="4" s="1"/>
  <c r="I312" i="4"/>
  <c r="K312" i="4"/>
  <c r="N312" i="4"/>
  <c r="Q312" i="4"/>
  <c r="S312" i="4"/>
  <c r="V312" i="4"/>
  <c r="Y312" i="4"/>
  <c r="AA312" i="4"/>
  <c r="AD312" i="4"/>
  <c r="AG312" i="4"/>
  <c r="AI312" i="4"/>
  <c r="AL312" i="4"/>
  <c r="B313" i="4"/>
  <c r="C313" i="4"/>
  <c r="D313" i="4" s="1"/>
  <c r="I313" i="4"/>
  <c r="K313" i="4"/>
  <c r="N313" i="4"/>
  <c r="Q313" i="4"/>
  <c r="S313" i="4"/>
  <c r="V313" i="4"/>
  <c r="Y313" i="4"/>
  <c r="AA313" i="4"/>
  <c r="AD313" i="4"/>
  <c r="AG313" i="4"/>
  <c r="AI313" i="4"/>
  <c r="AL313" i="4"/>
  <c r="B314" i="4"/>
  <c r="C314" i="4"/>
  <c r="D314" i="4" s="1"/>
  <c r="I314" i="4"/>
  <c r="K314" i="4"/>
  <c r="N314" i="4"/>
  <c r="Q314" i="4"/>
  <c r="S314" i="4"/>
  <c r="V314" i="4"/>
  <c r="Y314" i="4"/>
  <c r="AA314" i="4"/>
  <c r="AD314" i="4"/>
  <c r="AG314" i="4"/>
  <c r="AI314" i="4"/>
  <c r="AL314" i="4"/>
  <c r="B315" i="4"/>
  <c r="C315" i="4"/>
  <c r="D315" i="4" s="1"/>
  <c r="H315" i="4" s="1"/>
  <c r="I315" i="4"/>
  <c r="K315" i="4"/>
  <c r="N315" i="4"/>
  <c r="Q315" i="4"/>
  <c r="S315" i="4"/>
  <c r="V315" i="4"/>
  <c r="Y315" i="4"/>
  <c r="AA315" i="4"/>
  <c r="AD315" i="4"/>
  <c r="AG315" i="4"/>
  <c r="AI315" i="4"/>
  <c r="AL315" i="4"/>
  <c r="B316" i="4"/>
  <c r="C316" i="4"/>
  <c r="D316" i="4" s="1"/>
  <c r="I316" i="4"/>
  <c r="K316" i="4"/>
  <c r="N316" i="4"/>
  <c r="Q316" i="4"/>
  <c r="S316" i="4"/>
  <c r="V316" i="4"/>
  <c r="Y316" i="4"/>
  <c r="AA316" i="4"/>
  <c r="AD316" i="4"/>
  <c r="AG316" i="4"/>
  <c r="AI316" i="4"/>
  <c r="AL316" i="4"/>
  <c r="B317" i="4"/>
  <c r="C317" i="4"/>
  <c r="D317" i="4" s="1"/>
  <c r="F317" i="4" s="1"/>
  <c r="I317" i="4"/>
  <c r="J317" i="4" s="1"/>
  <c r="K317" i="4"/>
  <c r="N317" i="4"/>
  <c r="Q317" i="4"/>
  <c r="S317" i="4"/>
  <c r="V317" i="4"/>
  <c r="Y317" i="4"/>
  <c r="AA317" i="4"/>
  <c r="AD317" i="4"/>
  <c r="AE317" i="4" s="1"/>
  <c r="AG317" i="4"/>
  <c r="AI317" i="4"/>
  <c r="AL317" i="4"/>
  <c r="B318" i="4"/>
  <c r="C318" i="4"/>
  <c r="D318" i="4" s="1"/>
  <c r="E318" i="4" s="1"/>
  <c r="I318" i="4"/>
  <c r="K318" i="4"/>
  <c r="N318" i="4"/>
  <c r="Q318" i="4"/>
  <c r="S318" i="4"/>
  <c r="V318" i="4"/>
  <c r="Y318" i="4"/>
  <c r="AA318" i="4"/>
  <c r="AD318" i="4"/>
  <c r="AG318" i="4"/>
  <c r="AI318" i="4"/>
  <c r="AL318" i="4"/>
  <c r="B319" i="4"/>
  <c r="O319" i="4" s="1"/>
  <c r="C319" i="4"/>
  <c r="D319" i="4" s="1"/>
  <c r="E319" i="4" s="1"/>
  <c r="I319" i="4"/>
  <c r="K319" i="4"/>
  <c r="L319" i="4" s="1"/>
  <c r="N319" i="4"/>
  <c r="Q319" i="4"/>
  <c r="S319" i="4"/>
  <c r="V319" i="4"/>
  <c r="W319" i="4" s="1"/>
  <c r="Y319" i="4"/>
  <c r="AA319" i="4"/>
  <c r="AD319" i="4"/>
  <c r="AE319" i="4" s="1"/>
  <c r="AG319" i="4"/>
  <c r="AH319" i="4" s="1"/>
  <c r="AI319" i="4"/>
  <c r="AL319" i="4"/>
  <c r="B320" i="4"/>
  <c r="C320" i="4"/>
  <c r="D320" i="4" s="1"/>
  <c r="I320" i="4"/>
  <c r="K320" i="4"/>
  <c r="N320" i="4"/>
  <c r="Q320" i="4"/>
  <c r="S320" i="4"/>
  <c r="V320" i="4"/>
  <c r="Y320" i="4"/>
  <c r="AA320" i="4"/>
  <c r="AD320" i="4"/>
  <c r="AG320" i="4"/>
  <c r="AI320" i="4"/>
  <c r="AL320" i="4"/>
  <c r="B321" i="4"/>
  <c r="C321" i="4"/>
  <c r="D321" i="4" s="1"/>
  <c r="I321" i="4"/>
  <c r="K321" i="4"/>
  <c r="N321" i="4"/>
  <c r="Q321" i="4"/>
  <c r="S321" i="4"/>
  <c r="V321" i="4"/>
  <c r="Y321" i="4"/>
  <c r="AA321" i="4"/>
  <c r="AD321" i="4"/>
  <c r="AG321" i="4"/>
  <c r="AI321" i="4"/>
  <c r="AL321" i="4"/>
  <c r="B322" i="4"/>
  <c r="C322" i="4"/>
  <c r="D322" i="4" s="1"/>
  <c r="I322" i="4"/>
  <c r="K322" i="4"/>
  <c r="N322" i="4"/>
  <c r="Q322" i="4"/>
  <c r="S322" i="4"/>
  <c r="V322" i="4"/>
  <c r="Y322" i="4"/>
  <c r="AA322" i="4"/>
  <c r="AD322" i="4"/>
  <c r="AG322" i="4"/>
  <c r="AI322" i="4"/>
  <c r="AL322" i="4"/>
  <c r="B323" i="4"/>
  <c r="C323" i="4"/>
  <c r="D323" i="4" s="1"/>
  <c r="I323" i="4"/>
  <c r="K323" i="4"/>
  <c r="N323" i="4"/>
  <c r="Q323" i="4"/>
  <c r="S323" i="4"/>
  <c r="V323" i="4"/>
  <c r="Y323" i="4"/>
  <c r="AA323" i="4"/>
  <c r="AD323" i="4"/>
  <c r="AG323" i="4"/>
  <c r="AI323" i="4"/>
  <c r="AL323" i="4"/>
  <c r="B324" i="4"/>
  <c r="C324" i="4"/>
  <c r="D324" i="4" s="1"/>
  <c r="F324" i="4" s="1"/>
  <c r="I324" i="4"/>
  <c r="K324" i="4"/>
  <c r="N324" i="4"/>
  <c r="Q324" i="4"/>
  <c r="S324" i="4"/>
  <c r="V324" i="4"/>
  <c r="Y324" i="4"/>
  <c r="AA324" i="4"/>
  <c r="AD324" i="4"/>
  <c r="AG324" i="4"/>
  <c r="AI324" i="4"/>
  <c r="AL324" i="4"/>
  <c r="B325" i="4"/>
  <c r="C325" i="4"/>
  <c r="D325" i="4" s="1"/>
  <c r="I325" i="4"/>
  <c r="K325" i="4"/>
  <c r="N325" i="4"/>
  <c r="Q325" i="4"/>
  <c r="S325" i="4"/>
  <c r="V325" i="4"/>
  <c r="Y325" i="4"/>
  <c r="AA325" i="4"/>
  <c r="AD325" i="4"/>
  <c r="AG325" i="4"/>
  <c r="AI325" i="4"/>
  <c r="AL325" i="4"/>
  <c r="B326" i="4"/>
  <c r="C326" i="4"/>
  <c r="D326" i="4" s="1"/>
  <c r="I326" i="4"/>
  <c r="K326" i="4"/>
  <c r="N326" i="4"/>
  <c r="Q326" i="4"/>
  <c r="S326" i="4"/>
  <c r="V326" i="4"/>
  <c r="Y326" i="4"/>
  <c r="AA326" i="4"/>
  <c r="AD326" i="4"/>
  <c r="AG326" i="4"/>
  <c r="AI326" i="4"/>
  <c r="AL326" i="4"/>
  <c r="B327" i="4"/>
  <c r="O327" i="4" s="1"/>
  <c r="C327" i="4"/>
  <c r="D327" i="4" s="1"/>
  <c r="E327" i="4" s="1"/>
  <c r="I327" i="4"/>
  <c r="K327" i="4"/>
  <c r="N327" i="4"/>
  <c r="Q327" i="4"/>
  <c r="S327" i="4"/>
  <c r="V327" i="4"/>
  <c r="Y327" i="4"/>
  <c r="AA327" i="4"/>
  <c r="AD327" i="4"/>
  <c r="AG327" i="4"/>
  <c r="AI327" i="4"/>
  <c r="AL327" i="4"/>
  <c r="B328" i="4"/>
  <c r="C328" i="4"/>
  <c r="D328" i="4" s="1"/>
  <c r="F328" i="4" s="1"/>
  <c r="I328" i="4"/>
  <c r="K328" i="4"/>
  <c r="N328" i="4"/>
  <c r="Q328" i="4"/>
  <c r="S328" i="4"/>
  <c r="V328" i="4"/>
  <c r="Y328" i="4"/>
  <c r="AA328" i="4"/>
  <c r="AD328" i="4"/>
  <c r="AG328" i="4"/>
  <c r="AI328" i="4"/>
  <c r="AL328" i="4"/>
  <c r="B329" i="4"/>
  <c r="C329" i="4"/>
  <c r="D329" i="4" s="1"/>
  <c r="I329" i="4"/>
  <c r="K329" i="4"/>
  <c r="N329" i="4"/>
  <c r="Q329" i="4"/>
  <c r="S329" i="4"/>
  <c r="V329" i="4"/>
  <c r="Y329" i="4"/>
  <c r="AA329" i="4"/>
  <c r="AD329" i="4"/>
  <c r="AG329" i="4"/>
  <c r="AI329" i="4"/>
  <c r="AL329" i="4"/>
  <c r="B330" i="4"/>
  <c r="C330" i="4"/>
  <c r="D330" i="4" s="1"/>
  <c r="H330" i="4" s="1"/>
  <c r="I330" i="4"/>
  <c r="J330" i="4" s="1"/>
  <c r="K330" i="4"/>
  <c r="N330" i="4"/>
  <c r="Q330" i="4"/>
  <c r="R330" i="4" s="1"/>
  <c r="S330" i="4"/>
  <c r="V330" i="4"/>
  <c r="Y330" i="4"/>
  <c r="AA330" i="4"/>
  <c r="AD330" i="4"/>
  <c r="AG330" i="4"/>
  <c r="AI330" i="4"/>
  <c r="AL330" i="4"/>
  <c r="AM330" i="4" s="1"/>
  <c r="B331" i="4"/>
  <c r="C331" i="4"/>
  <c r="D331" i="4" s="1"/>
  <c r="E331" i="4" s="1"/>
  <c r="I331" i="4"/>
  <c r="K331" i="4"/>
  <c r="N331" i="4"/>
  <c r="Q331" i="4"/>
  <c r="S331" i="4"/>
  <c r="V331" i="4"/>
  <c r="Y331" i="4"/>
  <c r="AA331" i="4"/>
  <c r="AD331" i="4"/>
  <c r="AG331" i="4"/>
  <c r="AI331" i="4"/>
  <c r="AL331" i="4"/>
  <c r="B332" i="4"/>
  <c r="C332" i="4"/>
  <c r="D332" i="4" s="1"/>
  <c r="F332" i="4" s="1"/>
  <c r="I332" i="4"/>
  <c r="K332" i="4"/>
  <c r="N332" i="4"/>
  <c r="Q332" i="4"/>
  <c r="S332" i="4"/>
  <c r="V332" i="4"/>
  <c r="Y332" i="4"/>
  <c r="AA332" i="4"/>
  <c r="AD332" i="4"/>
  <c r="AG332" i="4"/>
  <c r="AI332" i="4"/>
  <c r="AL332" i="4"/>
  <c r="B333" i="4"/>
  <c r="C333" i="4"/>
  <c r="D333" i="4" s="1"/>
  <c r="G333" i="4" s="1"/>
  <c r="I333" i="4"/>
  <c r="K333" i="4"/>
  <c r="N333" i="4"/>
  <c r="Q333" i="4"/>
  <c r="S333" i="4"/>
  <c r="V333" i="4"/>
  <c r="Y333" i="4"/>
  <c r="AA333" i="4"/>
  <c r="AD333" i="4"/>
  <c r="AG333" i="4"/>
  <c r="AH333" i="4" s="1"/>
  <c r="AI333" i="4"/>
  <c r="AL333" i="4"/>
  <c r="B334" i="4"/>
  <c r="C334" i="4"/>
  <c r="D334" i="4" s="1"/>
  <c r="I334" i="4"/>
  <c r="K334" i="4"/>
  <c r="N334" i="4"/>
  <c r="Q334" i="4"/>
  <c r="S334" i="4"/>
  <c r="V334" i="4"/>
  <c r="Y334" i="4"/>
  <c r="AA334" i="4"/>
  <c r="AD334" i="4"/>
  <c r="AG334" i="4"/>
  <c r="AI334" i="4"/>
  <c r="AJ334" i="4"/>
  <c r="AL334" i="4"/>
  <c r="B335" i="4"/>
  <c r="C335" i="4"/>
  <c r="D335" i="4" s="1"/>
  <c r="F335" i="4" s="1"/>
  <c r="I335" i="4"/>
  <c r="K335" i="4"/>
  <c r="N335" i="4"/>
  <c r="Q335" i="4"/>
  <c r="S335" i="4"/>
  <c r="V335" i="4"/>
  <c r="Y335" i="4"/>
  <c r="AA335" i="4"/>
  <c r="AD335" i="4"/>
  <c r="AG335" i="4"/>
  <c r="AI335" i="4"/>
  <c r="AL335" i="4"/>
  <c r="B336" i="4"/>
  <c r="C336" i="4"/>
  <c r="D336" i="4" s="1"/>
  <c r="I336" i="4"/>
  <c r="K336" i="4"/>
  <c r="N336" i="4"/>
  <c r="Q336" i="4"/>
  <c r="S336" i="4"/>
  <c r="V336" i="4"/>
  <c r="Y336" i="4"/>
  <c r="AA336" i="4"/>
  <c r="AD336" i="4"/>
  <c r="AG336" i="4"/>
  <c r="AI336" i="4"/>
  <c r="AL336" i="4"/>
  <c r="B337" i="4"/>
  <c r="C337" i="4"/>
  <c r="D337" i="4" s="1"/>
  <c r="I337" i="4"/>
  <c r="K337" i="4"/>
  <c r="N337" i="4"/>
  <c r="Q337" i="4"/>
  <c r="S337" i="4"/>
  <c r="V337" i="4"/>
  <c r="Y337" i="4"/>
  <c r="AA337" i="4"/>
  <c r="AD337" i="4"/>
  <c r="AG337" i="4"/>
  <c r="AI337" i="4"/>
  <c r="AL337" i="4"/>
  <c r="B338" i="4"/>
  <c r="C338" i="4"/>
  <c r="D338" i="4" s="1"/>
  <c r="I338" i="4"/>
  <c r="K338" i="4"/>
  <c r="N338" i="4"/>
  <c r="Q338" i="4"/>
  <c r="S338" i="4"/>
  <c r="V338" i="4"/>
  <c r="Y338" i="4"/>
  <c r="AA338" i="4"/>
  <c r="AD338" i="4"/>
  <c r="AG338" i="4"/>
  <c r="AI338" i="4"/>
  <c r="AL338" i="4"/>
  <c r="B339" i="4"/>
  <c r="C339" i="4"/>
  <c r="D339" i="4" s="1"/>
  <c r="E339" i="4" s="1"/>
  <c r="I339" i="4"/>
  <c r="K339" i="4"/>
  <c r="N339" i="4"/>
  <c r="Q339" i="4"/>
  <c r="S339" i="4"/>
  <c r="V339" i="4"/>
  <c r="Y339" i="4"/>
  <c r="AA339" i="4"/>
  <c r="AD339" i="4"/>
  <c r="AG339" i="4"/>
  <c r="AI339" i="4"/>
  <c r="AL339" i="4"/>
  <c r="B340" i="4"/>
  <c r="AE340" i="4" s="1"/>
  <c r="C340" i="4"/>
  <c r="D340" i="4" s="1"/>
  <c r="E340" i="4" s="1"/>
  <c r="I340" i="4"/>
  <c r="K340" i="4"/>
  <c r="N340" i="4"/>
  <c r="Q340" i="4"/>
  <c r="S340" i="4"/>
  <c r="V340" i="4"/>
  <c r="Y340" i="4"/>
  <c r="AA340" i="4"/>
  <c r="AD340" i="4"/>
  <c r="AG340" i="4"/>
  <c r="AI340" i="4"/>
  <c r="AL340" i="4"/>
  <c r="B341" i="4"/>
  <c r="C341" i="4"/>
  <c r="D341" i="4" s="1"/>
  <c r="I341" i="4"/>
  <c r="K341" i="4"/>
  <c r="N341" i="4"/>
  <c r="Q341" i="4"/>
  <c r="S341" i="4"/>
  <c r="V341" i="4"/>
  <c r="Y341" i="4"/>
  <c r="AA341" i="4"/>
  <c r="AD341" i="4"/>
  <c r="AG341" i="4"/>
  <c r="AI341" i="4"/>
  <c r="AJ341" i="4" s="1"/>
  <c r="AL341" i="4"/>
  <c r="B342" i="4"/>
  <c r="C342" i="4"/>
  <c r="D342" i="4" s="1"/>
  <c r="G342" i="4" s="1"/>
  <c r="I342" i="4"/>
  <c r="K342" i="4"/>
  <c r="N342" i="4"/>
  <c r="Q342" i="4"/>
  <c r="S342" i="4"/>
  <c r="V342" i="4"/>
  <c r="Y342" i="4"/>
  <c r="AA342" i="4"/>
  <c r="AD342" i="4"/>
  <c r="AG342" i="4"/>
  <c r="AI342" i="4"/>
  <c r="AL342" i="4"/>
  <c r="B343" i="4"/>
  <c r="C343" i="4"/>
  <c r="D343" i="4" s="1"/>
  <c r="F343" i="4" s="1"/>
  <c r="I343" i="4"/>
  <c r="K343" i="4"/>
  <c r="N343" i="4"/>
  <c r="Q343" i="4"/>
  <c r="S343" i="4"/>
  <c r="V343" i="4"/>
  <c r="Y343" i="4"/>
  <c r="AA343" i="4"/>
  <c r="AD343" i="4"/>
  <c r="AG343" i="4"/>
  <c r="AI343" i="4"/>
  <c r="AL343" i="4"/>
  <c r="B344" i="4"/>
  <c r="AM344" i="4" s="1"/>
  <c r="C344" i="4"/>
  <c r="D344" i="4" s="1"/>
  <c r="I344" i="4"/>
  <c r="K344" i="4"/>
  <c r="N344" i="4"/>
  <c r="Q344" i="4"/>
  <c r="S344" i="4"/>
  <c r="V344" i="4"/>
  <c r="Y344" i="4"/>
  <c r="AA344" i="4"/>
  <c r="AD344" i="4"/>
  <c r="AG344" i="4"/>
  <c r="AI344" i="4"/>
  <c r="AL344" i="4"/>
  <c r="B345" i="4"/>
  <c r="J345" i="4" s="1"/>
  <c r="C345" i="4"/>
  <c r="D345" i="4" s="1"/>
  <c r="H345" i="4" s="1"/>
  <c r="I345" i="4"/>
  <c r="K345" i="4"/>
  <c r="N345" i="4"/>
  <c r="Q345" i="4"/>
  <c r="S345" i="4"/>
  <c r="V345" i="4"/>
  <c r="Y345" i="4"/>
  <c r="AA345" i="4"/>
  <c r="AD345" i="4"/>
  <c r="AG345" i="4"/>
  <c r="AI345" i="4"/>
  <c r="AL345" i="4"/>
  <c r="B346" i="4"/>
  <c r="C346" i="4"/>
  <c r="D346" i="4" s="1"/>
  <c r="I346" i="4"/>
  <c r="K346" i="4"/>
  <c r="L346" i="4" s="1"/>
  <c r="N346" i="4"/>
  <c r="Q346" i="4"/>
  <c r="S346" i="4"/>
  <c r="V346" i="4"/>
  <c r="Y346" i="4"/>
  <c r="AA346" i="4"/>
  <c r="AB346" i="4" s="1"/>
  <c r="AD346" i="4"/>
  <c r="AG346" i="4"/>
  <c r="AH346" i="4" s="1"/>
  <c r="AI346" i="4"/>
  <c r="AJ346" i="4" s="1"/>
  <c r="AL346" i="4"/>
  <c r="B347" i="4"/>
  <c r="C347" i="4"/>
  <c r="D347" i="4" s="1"/>
  <c r="F347" i="4" s="1"/>
  <c r="I347" i="4"/>
  <c r="K347" i="4"/>
  <c r="N347" i="4"/>
  <c r="Q347" i="4"/>
  <c r="R347" i="4" s="1"/>
  <c r="S347" i="4"/>
  <c r="V347" i="4"/>
  <c r="Y347" i="4"/>
  <c r="AA347" i="4"/>
  <c r="AD347" i="4"/>
  <c r="AG347" i="4"/>
  <c r="AI347" i="4"/>
  <c r="AL347" i="4"/>
  <c r="B348" i="4"/>
  <c r="C348" i="4"/>
  <c r="D348" i="4" s="1"/>
  <c r="I348" i="4"/>
  <c r="K348" i="4"/>
  <c r="N348" i="4"/>
  <c r="Q348" i="4"/>
  <c r="S348" i="4"/>
  <c r="V348" i="4"/>
  <c r="Y348" i="4"/>
  <c r="AA348" i="4"/>
  <c r="AD348" i="4"/>
  <c r="AG348" i="4"/>
  <c r="AI348" i="4"/>
  <c r="AL348" i="4"/>
  <c r="B349" i="4"/>
  <c r="C349" i="4"/>
  <c r="D349" i="4" s="1"/>
  <c r="I349" i="4"/>
  <c r="K349" i="4"/>
  <c r="N349" i="4"/>
  <c r="Q349" i="4"/>
  <c r="S349" i="4"/>
  <c r="V349" i="4"/>
  <c r="W349" i="4" s="1"/>
  <c r="Y349" i="4"/>
  <c r="AA349" i="4"/>
  <c r="AD349" i="4"/>
  <c r="AG349" i="4"/>
  <c r="AI349" i="4"/>
  <c r="AL349" i="4"/>
  <c r="B350" i="4"/>
  <c r="C350" i="4"/>
  <c r="D350" i="4" s="1"/>
  <c r="E350" i="4" s="1"/>
  <c r="I350" i="4"/>
  <c r="K350" i="4"/>
  <c r="N350" i="4"/>
  <c r="Q350" i="4"/>
  <c r="S350" i="4"/>
  <c r="V350" i="4"/>
  <c r="W350" i="4" s="1"/>
  <c r="Y350" i="4"/>
  <c r="AA350" i="4"/>
  <c r="AB350" i="4" s="1"/>
  <c r="AD350" i="4"/>
  <c r="AG350" i="4"/>
  <c r="AH350" i="4" s="1"/>
  <c r="AI350" i="4"/>
  <c r="AJ350" i="4" s="1"/>
  <c r="AL350" i="4"/>
  <c r="AM350" i="4" s="1"/>
  <c r="B351" i="4"/>
  <c r="C351" i="4"/>
  <c r="D351" i="4" s="1"/>
  <c r="E351" i="4" s="1"/>
  <c r="I351" i="4"/>
  <c r="K351" i="4"/>
  <c r="N351" i="4"/>
  <c r="Q351" i="4"/>
  <c r="S351" i="4"/>
  <c r="V351" i="4"/>
  <c r="Y351" i="4"/>
  <c r="AA351" i="4"/>
  <c r="AD351" i="4"/>
  <c r="AG351" i="4"/>
  <c r="AI351" i="4"/>
  <c r="AL351" i="4"/>
  <c r="B352" i="4"/>
  <c r="C352" i="4"/>
  <c r="D352" i="4" s="1"/>
  <c r="I352" i="4"/>
  <c r="K352" i="4"/>
  <c r="N352" i="4"/>
  <c r="Q352" i="4"/>
  <c r="S352" i="4"/>
  <c r="V352" i="4"/>
  <c r="Y352" i="4"/>
  <c r="AA352" i="4"/>
  <c r="AD352" i="4"/>
  <c r="AG352" i="4"/>
  <c r="AI352" i="4"/>
  <c r="AL352" i="4"/>
  <c r="B353" i="4"/>
  <c r="C353" i="4"/>
  <c r="D353" i="4" s="1"/>
  <c r="I353" i="4"/>
  <c r="K353" i="4"/>
  <c r="N353" i="4"/>
  <c r="Q353" i="4"/>
  <c r="S353" i="4"/>
  <c r="V353" i="4"/>
  <c r="Y353" i="4"/>
  <c r="AA353" i="4"/>
  <c r="AD353" i="4"/>
  <c r="AG353" i="4"/>
  <c r="AI353" i="4"/>
  <c r="AL353" i="4"/>
  <c r="B354" i="4"/>
  <c r="C354" i="4"/>
  <c r="D354" i="4" s="1"/>
  <c r="G354" i="4" s="1"/>
  <c r="I354" i="4"/>
  <c r="K354" i="4"/>
  <c r="N354" i="4"/>
  <c r="Q354" i="4"/>
  <c r="S354" i="4"/>
  <c r="V354" i="4"/>
  <c r="Y354" i="4"/>
  <c r="AA354" i="4"/>
  <c r="AD354" i="4"/>
  <c r="AG354" i="4"/>
  <c r="AI354" i="4"/>
  <c r="AL354" i="4"/>
  <c r="B355" i="4"/>
  <c r="C355" i="4"/>
  <c r="D355" i="4" s="1"/>
  <c r="G355" i="4" s="1"/>
  <c r="I355" i="4"/>
  <c r="K355" i="4"/>
  <c r="N355" i="4"/>
  <c r="Q355" i="4"/>
  <c r="S355" i="4"/>
  <c r="V355" i="4"/>
  <c r="Y355" i="4"/>
  <c r="AA355" i="4"/>
  <c r="AD355" i="4"/>
  <c r="AG355" i="4"/>
  <c r="AI355" i="4"/>
  <c r="AL355" i="4"/>
  <c r="B356" i="4"/>
  <c r="O356" i="4" s="1"/>
  <c r="C356" i="4"/>
  <c r="D356" i="4" s="1"/>
  <c r="I356" i="4"/>
  <c r="K356" i="4"/>
  <c r="N356" i="4"/>
  <c r="Q356" i="4"/>
  <c r="S356" i="4"/>
  <c r="V356" i="4"/>
  <c r="Y356" i="4"/>
  <c r="AA356" i="4"/>
  <c r="AD356" i="4"/>
  <c r="AG356" i="4"/>
  <c r="AI356" i="4"/>
  <c r="AL356" i="4"/>
  <c r="AM356" i="4" s="1"/>
  <c r="B357" i="4"/>
  <c r="C357" i="4"/>
  <c r="D357" i="4" s="1"/>
  <c r="H357" i="4" s="1"/>
  <c r="I357" i="4"/>
  <c r="K357" i="4"/>
  <c r="N357" i="4"/>
  <c r="Q357" i="4"/>
  <c r="S357" i="4"/>
  <c r="V357" i="4"/>
  <c r="Y357" i="4"/>
  <c r="AA357" i="4"/>
  <c r="AD357" i="4"/>
  <c r="AG357" i="4"/>
  <c r="AI357" i="4"/>
  <c r="AL357" i="4"/>
  <c r="B358" i="4"/>
  <c r="C358" i="4"/>
  <c r="D358" i="4" s="1"/>
  <c r="I358" i="4"/>
  <c r="K358" i="4"/>
  <c r="N358" i="4"/>
  <c r="Q358" i="4"/>
  <c r="S358" i="4"/>
  <c r="V358" i="4"/>
  <c r="Y358" i="4"/>
  <c r="AA358" i="4"/>
  <c r="AD358" i="4"/>
  <c r="AG358" i="4"/>
  <c r="AH358" i="4" s="1"/>
  <c r="AI358" i="4"/>
  <c r="AL358" i="4"/>
  <c r="B359" i="4"/>
  <c r="C359" i="4"/>
  <c r="D359" i="4" s="1"/>
  <c r="F359" i="4" s="1"/>
  <c r="I359" i="4"/>
  <c r="K359" i="4"/>
  <c r="N359" i="4"/>
  <c r="Q359" i="4"/>
  <c r="S359" i="4"/>
  <c r="V359" i="4"/>
  <c r="Y359" i="4"/>
  <c r="AA359" i="4"/>
  <c r="AD359" i="4"/>
  <c r="AG359" i="4"/>
  <c r="AI359" i="4"/>
  <c r="AL359" i="4"/>
  <c r="B360" i="4"/>
  <c r="C360" i="4"/>
  <c r="D360" i="4" s="1"/>
  <c r="I360" i="4"/>
  <c r="K360" i="4"/>
  <c r="N360" i="4"/>
  <c r="Q360" i="4"/>
  <c r="S360" i="4"/>
  <c r="V360" i="4"/>
  <c r="Y360" i="4"/>
  <c r="AA360" i="4"/>
  <c r="AD360" i="4"/>
  <c r="AG360" i="4"/>
  <c r="AI360" i="4"/>
  <c r="AL360" i="4"/>
  <c r="B361" i="4"/>
  <c r="C361" i="4"/>
  <c r="D361" i="4" s="1"/>
  <c r="I361" i="4"/>
  <c r="K361" i="4"/>
  <c r="N361" i="4"/>
  <c r="Q361" i="4"/>
  <c r="S361" i="4"/>
  <c r="V361" i="4"/>
  <c r="Y361" i="4"/>
  <c r="AA361" i="4"/>
  <c r="AD361" i="4"/>
  <c r="AG361" i="4"/>
  <c r="AI361" i="4"/>
  <c r="AL361" i="4"/>
  <c r="B362" i="4"/>
  <c r="R362" i="4" s="1"/>
  <c r="C362" i="4"/>
  <c r="D362" i="4" s="1"/>
  <c r="I362" i="4"/>
  <c r="K362" i="4"/>
  <c r="N362" i="4"/>
  <c r="O362" i="4" s="1"/>
  <c r="Q362" i="4"/>
  <c r="S362" i="4"/>
  <c r="V362" i="4"/>
  <c r="Y362" i="4"/>
  <c r="AA362" i="4"/>
  <c r="AB362" i="4" s="1"/>
  <c r="AD362" i="4"/>
  <c r="AG362" i="4"/>
  <c r="AI362" i="4"/>
  <c r="AL362" i="4"/>
  <c r="B363" i="4"/>
  <c r="C363" i="4"/>
  <c r="D363" i="4" s="1"/>
  <c r="H363" i="4" s="1"/>
  <c r="I363" i="4"/>
  <c r="K363" i="4"/>
  <c r="N363" i="4"/>
  <c r="Q363" i="4"/>
  <c r="S363" i="4"/>
  <c r="V363" i="4"/>
  <c r="Y363" i="4"/>
  <c r="AA363" i="4"/>
  <c r="AD363" i="4"/>
  <c r="AG363" i="4"/>
  <c r="AI363" i="4"/>
  <c r="AL363" i="4"/>
  <c r="B364" i="4"/>
  <c r="C364" i="4"/>
  <c r="D364" i="4" s="1"/>
  <c r="F364" i="4" s="1"/>
  <c r="I364" i="4"/>
  <c r="K364" i="4"/>
  <c r="N364" i="4"/>
  <c r="Q364" i="4"/>
  <c r="S364" i="4"/>
  <c r="V364" i="4"/>
  <c r="Y364" i="4"/>
  <c r="AA364" i="4"/>
  <c r="AD364" i="4"/>
  <c r="AG364" i="4"/>
  <c r="AI364" i="4"/>
  <c r="AL364" i="4"/>
  <c r="B365" i="4"/>
  <c r="C365" i="4"/>
  <c r="D365" i="4" s="1"/>
  <c r="I365" i="4"/>
  <c r="K365" i="4"/>
  <c r="N365" i="4"/>
  <c r="Q365" i="4"/>
  <c r="S365" i="4"/>
  <c r="V365" i="4"/>
  <c r="Y365" i="4"/>
  <c r="AA365" i="4"/>
  <c r="AD365" i="4"/>
  <c r="AG365" i="4"/>
  <c r="AI365" i="4"/>
  <c r="AL365" i="4"/>
  <c r="B366" i="4"/>
  <c r="C366" i="4"/>
  <c r="D366" i="4" s="1"/>
  <c r="G366" i="4" s="1"/>
  <c r="I366" i="4"/>
  <c r="K366" i="4"/>
  <c r="N366" i="4"/>
  <c r="Q366" i="4"/>
  <c r="S366" i="4"/>
  <c r="V366" i="4"/>
  <c r="Y366" i="4"/>
  <c r="AA366" i="4"/>
  <c r="AD366" i="4"/>
  <c r="AG366" i="4"/>
  <c r="AI366" i="4"/>
  <c r="AL366" i="4"/>
  <c r="B367" i="4"/>
  <c r="C367" i="4"/>
  <c r="D367" i="4" s="1"/>
  <c r="E367" i="4" s="1"/>
  <c r="I367" i="4"/>
  <c r="K367" i="4"/>
  <c r="N367" i="4"/>
  <c r="Q367" i="4"/>
  <c r="S367" i="4"/>
  <c r="V367" i="4"/>
  <c r="Y367" i="4"/>
  <c r="AA367" i="4"/>
  <c r="AD367" i="4"/>
  <c r="AG367" i="4"/>
  <c r="AH367" i="4" s="1"/>
  <c r="AI367" i="4"/>
  <c r="AL367" i="4"/>
  <c r="B368" i="4"/>
  <c r="C368" i="4"/>
  <c r="D368" i="4" s="1"/>
  <c r="I368" i="4"/>
  <c r="K368" i="4"/>
  <c r="N368" i="4"/>
  <c r="Q368" i="4"/>
  <c r="S368" i="4"/>
  <c r="V368" i="4"/>
  <c r="Y368" i="4"/>
  <c r="AA368" i="4"/>
  <c r="AD368" i="4"/>
  <c r="AG368" i="4"/>
  <c r="AI368" i="4"/>
  <c r="AL368" i="4"/>
  <c r="B369" i="4"/>
  <c r="C369" i="4"/>
  <c r="D369" i="4" s="1"/>
  <c r="I369" i="4"/>
  <c r="K369" i="4"/>
  <c r="N369" i="4"/>
  <c r="Q369" i="4"/>
  <c r="S369" i="4"/>
  <c r="V369" i="4"/>
  <c r="Y369" i="4"/>
  <c r="AA369" i="4"/>
  <c r="AD369" i="4"/>
  <c r="AG369" i="4"/>
  <c r="AI369" i="4"/>
  <c r="AL369" i="4"/>
  <c r="B370" i="4"/>
  <c r="C370" i="4"/>
  <c r="D370" i="4" s="1"/>
  <c r="E370" i="4" s="1"/>
  <c r="I370" i="4"/>
  <c r="K370" i="4"/>
  <c r="N370" i="4"/>
  <c r="Q370" i="4"/>
  <c r="S370" i="4"/>
  <c r="V370" i="4"/>
  <c r="Y370" i="4"/>
  <c r="AA370" i="4"/>
  <c r="AD370" i="4"/>
  <c r="AG370" i="4"/>
  <c r="AI370" i="4"/>
  <c r="AL370" i="4"/>
  <c r="B371" i="4"/>
  <c r="C371" i="4"/>
  <c r="D371" i="4" s="1"/>
  <c r="F371" i="4" s="1"/>
  <c r="I371" i="4"/>
  <c r="K371" i="4"/>
  <c r="N371" i="4"/>
  <c r="Q371" i="4"/>
  <c r="S371" i="4"/>
  <c r="V371" i="4"/>
  <c r="Y371" i="4"/>
  <c r="AA371" i="4"/>
  <c r="AD371" i="4"/>
  <c r="AG371" i="4"/>
  <c r="AI371" i="4"/>
  <c r="AJ371" i="4" s="1"/>
  <c r="AL371" i="4"/>
  <c r="B372" i="4"/>
  <c r="C372" i="4"/>
  <c r="D372" i="4" s="1"/>
  <c r="I372" i="4"/>
  <c r="K372" i="4"/>
  <c r="N372" i="4"/>
  <c r="Q372" i="4"/>
  <c r="S372" i="4"/>
  <c r="V372" i="4"/>
  <c r="Y372" i="4"/>
  <c r="AA372" i="4"/>
  <c r="AD372" i="4"/>
  <c r="AG372" i="4"/>
  <c r="AI372" i="4"/>
  <c r="AL372" i="4"/>
  <c r="B373" i="4"/>
  <c r="C373" i="4"/>
  <c r="D373" i="4" s="1"/>
  <c r="I373" i="4"/>
  <c r="K373" i="4"/>
  <c r="N373" i="4"/>
  <c r="Q373" i="4"/>
  <c r="S373" i="4"/>
  <c r="V373" i="4"/>
  <c r="Y373" i="4"/>
  <c r="AA373" i="4"/>
  <c r="AB373" i="4" s="1"/>
  <c r="AD373" i="4"/>
  <c r="AG373" i="4"/>
  <c r="AI373" i="4"/>
  <c r="AL373" i="4"/>
  <c r="B374" i="4"/>
  <c r="C374" i="4"/>
  <c r="D374" i="4" s="1"/>
  <c r="I374" i="4"/>
  <c r="K374" i="4"/>
  <c r="N374" i="4"/>
  <c r="Q374" i="4"/>
  <c r="S374" i="4"/>
  <c r="V374" i="4"/>
  <c r="Y374" i="4"/>
  <c r="AA374" i="4"/>
  <c r="AD374" i="4"/>
  <c r="AG374" i="4"/>
  <c r="AI374" i="4"/>
  <c r="AL374" i="4"/>
  <c r="B375" i="4"/>
  <c r="C375" i="4"/>
  <c r="D375" i="4" s="1"/>
  <c r="I375" i="4"/>
  <c r="K375" i="4"/>
  <c r="N375" i="4"/>
  <c r="Q375" i="4"/>
  <c r="S375" i="4"/>
  <c r="V375" i="4"/>
  <c r="Y375" i="4"/>
  <c r="AA375" i="4"/>
  <c r="AD375" i="4"/>
  <c r="AG375" i="4"/>
  <c r="AI375" i="4"/>
  <c r="AL375" i="4"/>
  <c r="B376" i="4"/>
  <c r="C376" i="4"/>
  <c r="D376" i="4" s="1"/>
  <c r="G376" i="4" s="1"/>
  <c r="I376" i="4"/>
  <c r="K376" i="4"/>
  <c r="N376" i="4"/>
  <c r="Q376" i="4"/>
  <c r="S376" i="4"/>
  <c r="V376" i="4"/>
  <c r="Y376" i="4"/>
  <c r="AA376" i="4"/>
  <c r="AB376" i="4" s="1"/>
  <c r="AD376" i="4"/>
  <c r="AG376" i="4"/>
  <c r="AI376" i="4"/>
  <c r="AL376" i="4"/>
  <c r="B377" i="4"/>
  <c r="O377" i="4" s="1"/>
  <c r="C377" i="4"/>
  <c r="D377" i="4" s="1"/>
  <c r="I377" i="4"/>
  <c r="K377" i="4"/>
  <c r="N377" i="4"/>
  <c r="Q377" i="4"/>
  <c r="S377" i="4"/>
  <c r="V377" i="4"/>
  <c r="Y377" i="4"/>
  <c r="AA377" i="4"/>
  <c r="AD377" i="4"/>
  <c r="AG377" i="4"/>
  <c r="AI377" i="4"/>
  <c r="AL377" i="4"/>
  <c r="B378" i="4"/>
  <c r="C378" i="4"/>
  <c r="D378" i="4" s="1"/>
  <c r="G378" i="4" s="1"/>
  <c r="I378" i="4"/>
  <c r="K378" i="4"/>
  <c r="N378" i="4"/>
  <c r="Q378" i="4"/>
  <c r="S378" i="4"/>
  <c r="V378" i="4"/>
  <c r="Y378" i="4"/>
  <c r="AA378" i="4"/>
  <c r="AB378" i="4" s="1"/>
  <c r="AD378" i="4"/>
  <c r="AG378" i="4"/>
  <c r="AI378" i="4"/>
  <c r="AL378" i="4"/>
  <c r="B379" i="4"/>
  <c r="C379" i="4"/>
  <c r="D379" i="4" s="1"/>
  <c r="E379" i="4" s="1"/>
  <c r="I379" i="4"/>
  <c r="K379" i="4"/>
  <c r="N379" i="4"/>
  <c r="Q379" i="4"/>
  <c r="S379" i="4"/>
  <c r="V379" i="4"/>
  <c r="W379" i="4" s="1"/>
  <c r="Y379" i="4"/>
  <c r="AA379" i="4"/>
  <c r="AD379" i="4"/>
  <c r="AG379" i="4"/>
  <c r="AI379" i="4"/>
  <c r="AJ379" i="4" s="1"/>
  <c r="AL379" i="4"/>
  <c r="B380" i="4"/>
  <c r="C380" i="4"/>
  <c r="D380" i="4" s="1"/>
  <c r="I380" i="4"/>
  <c r="K380" i="4"/>
  <c r="N380" i="4"/>
  <c r="Q380" i="4"/>
  <c r="S380" i="4"/>
  <c r="V380" i="4"/>
  <c r="Y380" i="4"/>
  <c r="AA380" i="4"/>
  <c r="AD380" i="4"/>
  <c r="AG380" i="4"/>
  <c r="AI380" i="4"/>
  <c r="AL380" i="4"/>
  <c r="B381" i="4"/>
  <c r="C381" i="4"/>
  <c r="D381" i="4" s="1"/>
  <c r="H381" i="4" s="1"/>
  <c r="I381" i="4"/>
  <c r="K381" i="4"/>
  <c r="N381" i="4"/>
  <c r="Q381" i="4"/>
  <c r="S381" i="4"/>
  <c r="V381" i="4"/>
  <c r="Y381" i="4"/>
  <c r="AA381" i="4"/>
  <c r="AD381" i="4"/>
  <c r="AG381" i="4"/>
  <c r="AI381" i="4"/>
  <c r="AL381" i="4"/>
  <c r="B382" i="4"/>
  <c r="C382" i="4"/>
  <c r="D382" i="4" s="1"/>
  <c r="I382" i="4"/>
  <c r="K382" i="4"/>
  <c r="N382" i="4"/>
  <c r="Q382" i="4"/>
  <c r="S382" i="4"/>
  <c r="V382" i="4"/>
  <c r="Y382" i="4"/>
  <c r="AA382" i="4"/>
  <c r="AD382" i="4"/>
  <c r="AG382" i="4"/>
  <c r="AI382" i="4"/>
  <c r="AJ382" i="4" s="1"/>
  <c r="AL382" i="4"/>
  <c r="B383" i="4"/>
  <c r="C383" i="4"/>
  <c r="D383" i="4" s="1"/>
  <c r="F383" i="4" s="1"/>
  <c r="I383" i="4"/>
  <c r="K383" i="4"/>
  <c r="N383" i="4"/>
  <c r="Q383" i="4"/>
  <c r="S383" i="4"/>
  <c r="V383" i="4"/>
  <c r="Y383" i="4"/>
  <c r="AA383" i="4"/>
  <c r="AD383" i="4"/>
  <c r="AG383" i="4"/>
  <c r="AI383" i="4"/>
  <c r="AL383" i="4"/>
  <c r="B384" i="4"/>
  <c r="AB384" i="4" s="1"/>
  <c r="C384" i="4"/>
  <c r="D384" i="4" s="1"/>
  <c r="F384" i="4" s="1"/>
  <c r="I384" i="4"/>
  <c r="K384" i="4"/>
  <c r="N384" i="4"/>
  <c r="Q384" i="4"/>
  <c r="S384" i="4"/>
  <c r="V384" i="4"/>
  <c r="Y384" i="4"/>
  <c r="AA384" i="4"/>
  <c r="AD384" i="4"/>
  <c r="AE384" i="4" s="1"/>
  <c r="AG384" i="4"/>
  <c r="AI384" i="4"/>
  <c r="AL384" i="4"/>
  <c r="B385" i="4"/>
  <c r="C385" i="4"/>
  <c r="D385" i="4" s="1"/>
  <c r="I385" i="4"/>
  <c r="K385" i="4"/>
  <c r="N385" i="4"/>
  <c r="Q385" i="4"/>
  <c r="S385" i="4"/>
  <c r="V385" i="4"/>
  <c r="W385" i="4" s="1"/>
  <c r="Y385" i="4"/>
  <c r="AA385" i="4"/>
  <c r="AD385" i="4"/>
  <c r="AE385" i="4" s="1"/>
  <c r="AG385" i="4"/>
  <c r="AI385" i="4"/>
  <c r="AL385" i="4"/>
  <c r="B386" i="4"/>
  <c r="C386" i="4"/>
  <c r="D386" i="4" s="1"/>
  <c r="H386" i="4" s="1"/>
  <c r="I386" i="4"/>
  <c r="K386" i="4"/>
  <c r="L386" i="4" s="1"/>
  <c r="N386" i="4"/>
  <c r="Q386" i="4"/>
  <c r="R386" i="4" s="1"/>
  <c r="S386" i="4"/>
  <c r="V386" i="4"/>
  <c r="W386" i="4" s="1"/>
  <c r="Y386" i="4"/>
  <c r="AA386" i="4"/>
  <c r="AB386" i="4" s="1"/>
  <c r="AD386" i="4"/>
  <c r="AG386" i="4"/>
  <c r="AH386" i="4" s="1"/>
  <c r="AI386" i="4"/>
  <c r="AJ386" i="4" s="1"/>
  <c r="AL386" i="4"/>
  <c r="AM386" i="4" s="1"/>
  <c r="B387" i="4"/>
  <c r="C387" i="4"/>
  <c r="D387" i="4" s="1"/>
  <c r="I387" i="4"/>
  <c r="K387" i="4"/>
  <c r="N387" i="4"/>
  <c r="Q387" i="4"/>
  <c r="S387" i="4"/>
  <c r="V387" i="4"/>
  <c r="Y387" i="4"/>
  <c r="AA387" i="4"/>
  <c r="AD387" i="4"/>
  <c r="AG387" i="4"/>
  <c r="AI387" i="4"/>
  <c r="AL387" i="4"/>
  <c r="B388" i="4"/>
  <c r="C388" i="4"/>
  <c r="D388" i="4" s="1"/>
  <c r="F388" i="4" s="1"/>
  <c r="I388" i="4"/>
  <c r="K388" i="4"/>
  <c r="N388" i="4"/>
  <c r="Q388" i="4"/>
  <c r="S388" i="4"/>
  <c r="V388" i="4"/>
  <c r="Y388" i="4"/>
  <c r="AA388" i="4"/>
  <c r="AD388" i="4"/>
  <c r="AG388" i="4"/>
  <c r="AI388" i="4"/>
  <c r="AL388" i="4"/>
  <c r="B389" i="4"/>
  <c r="C389" i="4"/>
  <c r="D389" i="4" s="1"/>
  <c r="I389" i="4"/>
  <c r="K389" i="4"/>
  <c r="N389" i="4"/>
  <c r="Q389" i="4"/>
  <c r="S389" i="4"/>
  <c r="V389" i="4"/>
  <c r="Y389" i="4"/>
  <c r="AA389" i="4"/>
  <c r="AD389" i="4"/>
  <c r="AG389" i="4"/>
  <c r="AI389" i="4"/>
  <c r="AL389" i="4"/>
  <c r="B390" i="4"/>
  <c r="C390" i="4"/>
  <c r="D390" i="4" s="1"/>
  <c r="E390" i="4" s="1"/>
  <c r="I390" i="4"/>
  <c r="K390" i="4"/>
  <c r="N390" i="4"/>
  <c r="Q390" i="4"/>
  <c r="S390" i="4"/>
  <c r="V390" i="4"/>
  <c r="Y390" i="4"/>
  <c r="AA390" i="4"/>
  <c r="AD390" i="4"/>
  <c r="AG390" i="4"/>
  <c r="AI390" i="4"/>
  <c r="AL390" i="4"/>
  <c r="B391" i="4"/>
  <c r="C391" i="4"/>
  <c r="D391" i="4" s="1"/>
  <c r="I391" i="4"/>
  <c r="K391" i="4"/>
  <c r="N391" i="4"/>
  <c r="Q391" i="4"/>
  <c r="S391" i="4"/>
  <c r="T391" i="4" s="1"/>
  <c r="V391" i="4"/>
  <c r="Y391" i="4"/>
  <c r="AA391" i="4"/>
  <c r="AD391" i="4"/>
  <c r="AG391" i="4"/>
  <c r="AI391" i="4"/>
  <c r="AJ391" i="4" s="1"/>
  <c r="AL391" i="4"/>
  <c r="B392" i="4"/>
  <c r="C392" i="4"/>
  <c r="D392" i="4" s="1"/>
  <c r="I392" i="4"/>
  <c r="K392" i="4"/>
  <c r="N392" i="4"/>
  <c r="Q392" i="4"/>
  <c r="S392" i="4"/>
  <c r="V392" i="4"/>
  <c r="Y392" i="4"/>
  <c r="AA392" i="4"/>
  <c r="AD392" i="4"/>
  <c r="AG392" i="4"/>
  <c r="AI392" i="4"/>
  <c r="AL392" i="4"/>
  <c r="B393" i="4"/>
  <c r="C393" i="4"/>
  <c r="D393" i="4" s="1"/>
  <c r="G393" i="4" s="1"/>
  <c r="I393" i="4"/>
  <c r="K393" i="4"/>
  <c r="N393" i="4"/>
  <c r="Q393" i="4"/>
  <c r="S393" i="4"/>
  <c r="V393" i="4"/>
  <c r="Y393" i="4"/>
  <c r="AA393" i="4"/>
  <c r="AD393" i="4"/>
  <c r="AG393" i="4"/>
  <c r="AI393" i="4"/>
  <c r="AL393" i="4"/>
  <c r="B394" i="4"/>
  <c r="C394" i="4"/>
  <c r="D394" i="4" s="1"/>
  <c r="I394" i="4"/>
  <c r="K394" i="4"/>
  <c r="N394" i="4"/>
  <c r="Q394" i="4"/>
  <c r="S394" i="4"/>
  <c r="V394" i="4"/>
  <c r="Y394" i="4"/>
  <c r="AA394" i="4"/>
  <c r="AD394" i="4"/>
  <c r="AG394" i="4"/>
  <c r="AH394" i="4" s="1"/>
  <c r="AI394" i="4"/>
  <c r="AL394" i="4"/>
  <c r="B395" i="4"/>
  <c r="C395" i="4"/>
  <c r="D395" i="4" s="1"/>
  <c r="F395" i="4" s="1"/>
  <c r="I395" i="4"/>
  <c r="K395" i="4"/>
  <c r="N395" i="4"/>
  <c r="Q395" i="4"/>
  <c r="S395" i="4"/>
  <c r="V395" i="4"/>
  <c r="Y395" i="4"/>
  <c r="AA395" i="4"/>
  <c r="AD395" i="4"/>
  <c r="AG395" i="4"/>
  <c r="AI395" i="4"/>
  <c r="AL395" i="4"/>
  <c r="B396" i="4"/>
  <c r="C396" i="4"/>
  <c r="D396" i="4" s="1"/>
  <c r="I396" i="4"/>
  <c r="K396" i="4"/>
  <c r="N396" i="4"/>
  <c r="Q396" i="4"/>
  <c r="S396" i="4"/>
  <c r="V396" i="4"/>
  <c r="Y396" i="4"/>
  <c r="AA396" i="4"/>
  <c r="AD396" i="4"/>
  <c r="AG396" i="4"/>
  <c r="AI396" i="4"/>
  <c r="AL396" i="4"/>
  <c r="B397" i="4"/>
  <c r="C397" i="4"/>
  <c r="D397" i="4" s="1"/>
  <c r="I397" i="4"/>
  <c r="K397" i="4"/>
  <c r="N397" i="4"/>
  <c r="Q397" i="4"/>
  <c r="S397" i="4"/>
  <c r="V397" i="4"/>
  <c r="Y397" i="4"/>
  <c r="AA397" i="4"/>
  <c r="AD397" i="4"/>
  <c r="AG397" i="4"/>
  <c r="AI397" i="4"/>
  <c r="AL397" i="4"/>
  <c r="B398" i="4"/>
  <c r="C398" i="4"/>
  <c r="D398" i="4" s="1"/>
  <c r="I398" i="4"/>
  <c r="K398" i="4"/>
  <c r="N398" i="4"/>
  <c r="Q398" i="4"/>
  <c r="S398" i="4"/>
  <c r="V398" i="4"/>
  <c r="Y398" i="4"/>
  <c r="AA398" i="4"/>
  <c r="AD398" i="4"/>
  <c r="AG398" i="4"/>
  <c r="AI398" i="4"/>
  <c r="AL398" i="4"/>
  <c r="B399" i="4"/>
  <c r="C399" i="4"/>
  <c r="D399" i="4" s="1"/>
  <c r="I399" i="4"/>
  <c r="K399" i="4"/>
  <c r="N399" i="4"/>
  <c r="Q399" i="4"/>
  <c r="S399" i="4"/>
  <c r="V399" i="4"/>
  <c r="Y399" i="4"/>
  <c r="AA399" i="4"/>
  <c r="AD399" i="4"/>
  <c r="AG399" i="4"/>
  <c r="AI399" i="4"/>
  <c r="AL399" i="4"/>
  <c r="B400" i="4"/>
  <c r="C400" i="4"/>
  <c r="D400" i="4" s="1"/>
  <c r="I400" i="4"/>
  <c r="K400" i="4"/>
  <c r="N400" i="4"/>
  <c r="Q400" i="4"/>
  <c r="S400" i="4"/>
  <c r="V400" i="4"/>
  <c r="Y400" i="4"/>
  <c r="AA400" i="4"/>
  <c r="AB400" i="4" s="1"/>
  <c r="AD400" i="4"/>
  <c r="AG400" i="4"/>
  <c r="AH400" i="4" s="1"/>
  <c r="AI400" i="4"/>
  <c r="AL400" i="4"/>
  <c r="AM400" i="4" s="1"/>
  <c r="B401" i="4"/>
  <c r="C401" i="4"/>
  <c r="D401" i="4" s="1"/>
  <c r="H401" i="4" s="1"/>
  <c r="I401" i="4"/>
  <c r="K401" i="4"/>
  <c r="N401" i="4"/>
  <c r="Q401" i="4"/>
  <c r="R401" i="4" s="1"/>
  <c r="S401" i="4"/>
  <c r="V401" i="4"/>
  <c r="Y401" i="4"/>
  <c r="Z401" i="4" s="1"/>
  <c r="AA401" i="4"/>
  <c r="AD401" i="4"/>
  <c r="AG401" i="4"/>
  <c r="AI401" i="4"/>
  <c r="AJ401" i="4"/>
  <c r="AL401" i="4"/>
  <c r="B402" i="4"/>
  <c r="C402" i="4"/>
  <c r="D402" i="4" s="1"/>
  <c r="I402" i="4"/>
  <c r="K402" i="4"/>
  <c r="N402" i="4"/>
  <c r="Q402" i="4"/>
  <c r="R402" i="4"/>
  <c r="S402" i="4"/>
  <c r="V402" i="4"/>
  <c r="Y402" i="4"/>
  <c r="AA402" i="4"/>
  <c r="AD402" i="4"/>
  <c r="AG402" i="4"/>
  <c r="AI402" i="4"/>
  <c r="AL402" i="4"/>
  <c r="B403" i="4"/>
  <c r="C403" i="4"/>
  <c r="D403" i="4" s="1"/>
  <c r="I403" i="4"/>
  <c r="J403" i="4" s="1"/>
  <c r="K403" i="4"/>
  <c r="N403" i="4"/>
  <c r="O403" i="4" s="1"/>
  <c r="Q403" i="4"/>
  <c r="S403" i="4"/>
  <c r="V403" i="4"/>
  <c r="W403" i="4" s="1"/>
  <c r="Y403" i="4"/>
  <c r="Z403" i="4" s="1"/>
  <c r="AA403" i="4"/>
  <c r="AB403" i="4" s="1"/>
  <c r="AD403" i="4"/>
  <c r="AG403" i="4"/>
  <c r="AI403" i="4"/>
  <c r="AL403" i="4"/>
  <c r="AM403" i="4" s="1"/>
  <c r="B404" i="4"/>
  <c r="C404" i="4"/>
  <c r="D404" i="4" s="1"/>
  <c r="E404" i="4" s="1"/>
  <c r="I404" i="4"/>
  <c r="K404" i="4"/>
  <c r="N404" i="4"/>
  <c r="Q404" i="4"/>
  <c r="S404" i="4"/>
  <c r="V404" i="4"/>
  <c r="Y404" i="4"/>
  <c r="AA404" i="4"/>
  <c r="AD404" i="4"/>
  <c r="AG404" i="4"/>
  <c r="AI404" i="4"/>
  <c r="AL404" i="4"/>
  <c r="B405" i="4"/>
  <c r="C405" i="4"/>
  <c r="D405" i="4" s="1"/>
  <c r="I405" i="4"/>
  <c r="K405" i="4"/>
  <c r="N405" i="4"/>
  <c r="Q405" i="4"/>
  <c r="S405" i="4"/>
  <c r="V405" i="4"/>
  <c r="Y405" i="4"/>
  <c r="AA405" i="4"/>
  <c r="AD405" i="4"/>
  <c r="AG405" i="4"/>
  <c r="AI405" i="4"/>
  <c r="AL405" i="4"/>
  <c r="B406" i="4"/>
  <c r="C406" i="4"/>
  <c r="D406" i="4" s="1"/>
  <c r="F406" i="4" s="1"/>
  <c r="I406" i="4"/>
  <c r="K406" i="4"/>
  <c r="N406" i="4"/>
  <c r="Q406" i="4"/>
  <c r="S406" i="4"/>
  <c r="V406" i="4"/>
  <c r="Y406" i="4"/>
  <c r="AA406" i="4"/>
  <c r="AD406" i="4"/>
  <c r="AG406" i="4"/>
  <c r="AI406" i="4"/>
  <c r="AL406" i="4"/>
  <c r="B407" i="4"/>
  <c r="C407" i="4"/>
  <c r="D407" i="4" s="1"/>
  <c r="I407" i="4"/>
  <c r="K407" i="4"/>
  <c r="N407" i="4"/>
  <c r="Q407" i="4"/>
  <c r="S407" i="4"/>
  <c r="T407" i="4" s="1"/>
  <c r="V407" i="4"/>
  <c r="Y407" i="4"/>
  <c r="AA407" i="4"/>
  <c r="AD407" i="4"/>
  <c r="AG407" i="4"/>
  <c r="AI407" i="4"/>
  <c r="AL407" i="4"/>
  <c r="B408" i="4"/>
  <c r="C408" i="4"/>
  <c r="D408" i="4" s="1"/>
  <c r="E408" i="4" s="1"/>
  <c r="I408" i="4"/>
  <c r="K408" i="4"/>
  <c r="N408" i="4"/>
  <c r="Q408" i="4"/>
  <c r="S408" i="4"/>
  <c r="V408" i="4"/>
  <c r="Y408" i="4"/>
  <c r="AA408" i="4"/>
  <c r="AD408" i="4"/>
  <c r="AG408" i="4"/>
  <c r="AI408" i="4"/>
  <c r="AL408" i="4"/>
  <c r="B409" i="4"/>
  <c r="C409" i="4"/>
  <c r="D409" i="4" s="1"/>
  <c r="I409" i="4"/>
  <c r="K409" i="4"/>
  <c r="N409" i="4"/>
  <c r="Q409" i="4"/>
  <c r="S409" i="4"/>
  <c r="V409" i="4"/>
  <c r="Y409" i="4"/>
  <c r="AA409" i="4"/>
  <c r="AD409" i="4"/>
  <c r="AG409" i="4"/>
  <c r="AI409" i="4"/>
  <c r="AL409" i="4"/>
  <c r="AM409" i="4" s="1"/>
  <c r="B410" i="4"/>
  <c r="C410" i="4"/>
  <c r="D410" i="4" s="1"/>
  <c r="I410" i="4"/>
  <c r="K410" i="4"/>
  <c r="N410" i="4"/>
  <c r="Q410" i="4"/>
  <c r="S410" i="4"/>
  <c r="V410" i="4"/>
  <c r="Y410" i="4"/>
  <c r="AA410" i="4"/>
  <c r="AD410" i="4"/>
  <c r="AG410" i="4"/>
  <c r="AI410" i="4"/>
  <c r="AL410" i="4"/>
  <c r="B411" i="4"/>
  <c r="C411" i="4"/>
  <c r="D411" i="4" s="1"/>
  <c r="H411" i="4" s="1"/>
  <c r="I411" i="4"/>
  <c r="K411" i="4"/>
  <c r="N411" i="4"/>
  <c r="Q411" i="4"/>
  <c r="S411" i="4"/>
  <c r="V411" i="4"/>
  <c r="Y411" i="4"/>
  <c r="AA411" i="4"/>
  <c r="AD411" i="4"/>
  <c r="AG411" i="4"/>
  <c r="AI411" i="4"/>
  <c r="AL411" i="4"/>
  <c r="B412" i="4"/>
  <c r="C412" i="4"/>
  <c r="D412" i="4" s="1"/>
  <c r="I412" i="4"/>
  <c r="K412" i="4"/>
  <c r="N412" i="4"/>
  <c r="Q412" i="4"/>
  <c r="S412" i="4"/>
  <c r="V412" i="4"/>
  <c r="Y412" i="4"/>
  <c r="AA412" i="4"/>
  <c r="AB412" i="4" s="1"/>
  <c r="AD412" i="4"/>
  <c r="AG412" i="4"/>
  <c r="AI412" i="4"/>
  <c r="AL412" i="4"/>
  <c r="B413" i="4"/>
  <c r="C413" i="4"/>
  <c r="D413" i="4" s="1"/>
  <c r="I413" i="4"/>
  <c r="K413" i="4"/>
  <c r="N413" i="4"/>
  <c r="Q413" i="4"/>
  <c r="S413" i="4"/>
  <c r="V413" i="4"/>
  <c r="Y413" i="4"/>
  <c r="AA413" i="4"/>
  <c r="AD413" i="4"/>
  <c r="AG413" i="4"/>
  <c r="AH413" i="4" s="1"/>
  <c r="AI413" i="4"/>
  <c r="AL413" i="4"/>
  <c r="B414" i="4"/>
  <c r="C414" i="4"/>
  <c r="D414" i="4" s="1"/>
  <c r="F414" i="4" s="1"/>
  <c r="I414" i="4"/>
  <c r="K414" i="4"/>
  <c r="N414" i="4"/>
  <c r="Q414" i="4"/>
  <c r="S414" i="4"/>
  <c r="V414" i="4"/>
  <c r="Y414" i="4"/>
  <c r="AA414" i="4"/>
  <c r="AB414" i="4" s="1"/>
  <c r="AD414" i="4"/>
  <c r="AG414" i="4"/>
  <c r="AI414" i="4"/>
  <c r="AL414" i="4"/>
  <c r="B415" i="4"/>
  <c r="C415" i="4"/>
  <c r="D415" i="4" s="1"/>
  <c r="I415" i="4"/>
  <c r="K415" i="4"/>
  <c r="N415" i="4"/>
  <c r="Q415" i="4"/>
  <c r="S415" i="4"/>
  <c r="V415" i="4"/>
  <c r="Y415" i="4"/>
  <c r="AA415" i="4"/>
  <c r="AD415" i="4"/>
  <c r="AG415" i="4"/>
  <c r="AI415" i="4"/>
  <c r="AL415" i="4"/>
  <c r="B416" i="4"/>
  <c r="C416" i="4"/>
  <c r="D416" i="4" s="1"/>
  <c r="G416" i="4" s="1"/>
  <c r="I416" i="4"/>
  <c r="K416" i="4"/>
  <c r="N416" i="4"/>
  <c r="Q416" i="4"/>
  <c r="S416" i="4"/>
  <c r="V416" i="4"/>
  <c r="Y416" i="4"/>
  <c r="AA416" i="4"/>
  <c r="AD416" i="4"/>
  <c r="AG416" i="4"/>
  <c r="AI416" i="4"/>
  <c r="AL416" i="4"/>
  <c r="B417" i="4"/>
  <c r="C417" i="4"/>
  <c r="D417" i="4" s="1"/>
  <c r="I417" i="4"/>
  <c r="K417" i="4"/>
  <c r="N417" i="4"/>
  <c r="Q417" i="4"/>
  <c r="S417" i="4"/>
  <c r="V417" i="4"/>
  <c r="Y417" i="4"/>
  <c r="AA417" i="4"/>
  <c r="AD417" i="4"/>
  <c r="AG417" i="4"/>
  <c r="AI417" i="4"/>
  <c r="AL417" i="4"/>
  <c r="B418" i="4"/>
  <c r="C418" i="4"/>
  <c r="D418" i="4" s="1"/>
  <c r="F418" i="4" s="1"/>
  <c r="I418" i="4"/>
  <c r="K418" i="4"/>
  <c r="N418" i="4"/>
  <c r="Q418" i="4"/>
  <c r="S418" i="4"/>
  <c r="V418" i="4"/>
  <c r="Y418" i="4"/>
  <c r="AA418" i="4"/>
  <c r="AD418" i="4"/>
  <c r="AG418" i="4"/>
  <c r="AI418" i="4"/>
  <c r="AL418" i="4"/>
  <c r="B419" i="4"/>
  <c r="C419" i="4"/>
  <c r="D419" i="4" s="1"/>
  <c r="G419" i="4" s="1"/>
  <c r="I419" i="4"/>
  <c r="K419" i="4"/>
  <c r="L419" i="4" s="1"/>
  <c r="N419" i="4"/>
  <c r="Q419" i="4"/>
  <c r="S419" i="4"/>
  <c r="V419" i="4"/>
  <c r="Y419" i="4"/>
  <c r="AA419" i="4"/>
  <c r="AD419" i="4"/>
  <c r="AE419" i="4" s="1"/>
  <c r="AG419" i="4"/>
  <c r="AI419" i="4"/>
  <c r="AL419" i="4"/>
  <c r="AM419" i="4" s="1"/>
  <c r="B420" i="4"/>
  <c r="C420" i="4"/>
  <c r="D420" i="4" s="1"/>
  <c r="E420" i="4" s="1"/>
  <c r="I420" i="4"/>
  <c r="K420" i="4"/>
  <c r="N420" i="4"/>
  <c r="Q420" i="4"/>
  <c r="S420" i="4"/>
  <c r="V420" i="4"/>
  <c r="Y420" i="4"/>
  <c r="AA420" i="4"/>
  <c r="AD420" i="4"/>
  <c r="AG420" i="4"/>
  <c r="AI420" i="4"/>
  <c r="AL420" i="4"/>
  <c r="B421" i="4"/>
  <c r="C421" i="4"/>
  <c r="D421" i="4" s="1"/>
  <c r="F421" i="4" s="1"/>
  <c r="I421" i="4"/>
  <c r="K421" i="4"/>
  <c r="N421" i="4"/>
  <c r="Q421" i="4"/>
  <c r="S421" i="4"/>
  <c r="V421" i="4"/>
  <c r="Y421" i="4"/>
  <c r="AA421" i="4"/>
  <c r="AD421" i="4"/>
  <c r="AG421" i="4"/>
  <c r="AI421" i="4"/>
  <c r="AL421" i="4"/>
  <c r="B422" i="4"/>
  <c r="C422" i="4"/>
  <c r="D422" i="4" s="1"/>
  <c r="I422" i="4"/>
  <c r="K422" i="4"/>
  <c r="N422" i="4"/>
  <c r="Q422" i="4"/>
  <c r="S422" i="4"/>
  <c r="V422" i="4"/>
  <c r="Y422" i="4"/>
  <c r="AA422" i="4"/>
  <c r="AD422" i="4"/>
  <c r="AG422" i="4"/>
  <c r="AI422" i="4"/>
  <c r="AL422" i="4"/>
  <c r="B423" i="4"/>
  <c r="C423" i="4"/>
  <c r="D423" i="4" s="1"/>
  <c r="E423" i="4" s="1"/>
  <c r="I423" i="4"/>
  <c r="K423" i="4"/>
  <c r="N423" i="4"/>
  <c r="Q423" i="4"/>
  <c r="S423" i="4"/>
  <c r="V423" i="4"/>
  <c r="Y423" i="4"/>
  <c r="AA423" i="4"/>
  <c r="AD423" i="4"/>
  <c r="AG423" i="4"/>
  <c r="AI423" i="4"/>
  <c r="AL423" i="4"/>
  <c r="B424" i="4"/>
  <c r="C424" i="4"/>
  <c r="D424" i="4" s="1"/>
  <c r="H424" i="4" s="1"/>
  <c r="I424" i="4"/>
  <c r="K424" i="4"/>
  <c r="N424" i="4"/>
  <c r="Q424" i="4"/>
  <c r="S424" i="4"/>
  <c r="V424" i="4"/>
  <c r="Y424" i="4"/>
  <c r="AA424" i="4"/>
  <c r="AD424" i="4"/>
  <c r="AG424" i="4"/>
  <c r="AI424" i="4"/>
  <c r="AJ424" i="4" s="1"/>
  <c r="AL424" i="4"/>
  <c r="B425" i="4"/>
  <c r="C425" i="4"/>
  <c r="D425" i="4" s="1"/>
  <c r="E425" i="4" s="1"/>
  <c r="I425" i="4"/>
  <c r="K425" i="4"/>
  <c r="N425" i="4"/>
  <c r="Q425" i="4"/>
  <c r="S425" i="4"/>
  <c r="V425" i="4"/>
  <c r="Y425" i="4"/>
  <c r="AA425" i="4"/>
  <c r="AD425" i="4"/>
  <c r="AG425" i="4"/>
  <c r="AI425" i="4"/>
  <c r="AL425" i="4"/>
  <c r="B426" i="4"/>
  <c r="C426" i="4"/>
  <c r="D426" i="4" s="1"/>
  <c r="I426" i="4"/>
  <c r="K426" i="4"/>
  <c r="N426" i="4"/>
  <c r="Q426" i="4"/>
  <c r="S426" i="4"/>
  <c r="V426" i="4"/>
  <c r="Y426" i="4"/>
  <c r="AA426" i="4"/>
  <c r="AD426" i="4"/>
  <c r="AE426" i="4" s="1"/>
  <c r="AG426" i="4"/>
  <c r="AI426" i="4"/>
  <c r="AL426" i="4"/>
  <c r="B427" i="4"/>
  <c r="C427" i="4"/>
  <c r="D427" i="4" s="1"/>
  <c r="I427" i="4"/>
  <c r="K427" i="4"/>
  <c r="N427" i="4"/>
  <c r="Q427" i="4"/>
  <c r="S427" i="4"/>
  <c r="V427" i="4"/>
  <c r="W427" i="4" s="1"/>
  <c r="Y427" i="4"/>
  <c r="AA427" i="4"/>
  <c r="AD427" i="4"/>
  <c r="AG427" i="4"/>
  <c r="AI427" i="4"/>
  <c r="AL427" i="4"/>
  <c r="B428" i="4"/>
  <c r="C428" i="4"/>
  <c r="D428" i="4" s="1"/>
  <c r="G428" i="4" s="1"/>
  <c r="I428" i="4"/>
  <c r="K428" i="4"/>
  <c r="N428" i="4"/>
  <c r="Q428" i="4"/>
  <c r="S428" i="4"/>
  <c r="T428" i="4" s="1"/>
  <c r="V428" i="4"/>
  <c r="Y428" i="4"/>
  <c r="AA428" i="4"/>
  <c r="AD428" i="4"/>
  <c r="AG428" i="4"/>
  <c r="AI428" i="4"/>
  <c r="AL428" i="4"/>
  <c r="B429" i="4"/>
  <c r="C429" i="4"/>
  <c r="D429" i="4" s="1"/>
  <c r="I429" i="4"/>
  <c r="K429" i="4"/>
  <c r="N429" i="4"/>
  <c r="Q429" i="4"/>
  <c r="S429" i="4"/>
  <c r="V429" i="4"/>
  <c r="Y429" i="4"/>
  <c r="AA429" i="4"/>
  <c r="AD429" i="4"/>
  <c r="AG429" i="4"/>
  <c r="AI429" i="4"/>
  <c r="AL429" i="4"/>
  <c r="B430" i="4"/>
  <c r="C430" i="4"/>
  <c r="D430" i="4" s="1"/>
  <c r="H430" i="4" s="1"/>
  <c r="I430" i="4"/>
  <c r="K430" i="4"/>
  <c r="N430" i="4"/>
  <c r="Q430" i="4"/>
  <c r="S430" i="4"/>
  <c r="V430" i="4"/>
  <c r="Y430" i="4"/>
  <c r="AA430" i="4"/>
  <c r="AD430" i="4"/>
  <c r="AG430" i="4"/>
  <c r="AI430" i="4"/>
  <c r="AL430" i="4"/>
  <c r="B431" i="4"/>
  <c r="C431" i="4"/>
  <c r="D431" i="4" s="1"/>
  <c r="G431" i="4" s="1"/>
  <c r="I431" i="4"/>
  <c r="K431" i="4"/>
  <c r="N431" i="4"/>
  <c r="Q431" i="4"/>
  <c r="S431" i="4"/>
  <c r="V431" i="4"/>
  <c r="Y431" i="4"/>
  <c r="AA431" i="4"/>
  <c r="AD431" i="4"/>
  <c r="AG431" i="4"/>
  <c r="AI431" i="4"/>
  <c r="AL431" i="4"/>
  <c r="B432" i="4"/>
  <c r="C432" i="4"/>
  <c r="D432" i="4" s="1"/>
  <c r="E432" i="4" s="1"/>
  <c r="I432" i="4"/>
  <c r="K432" i="4"/>
  <c r="N432" i="4"/>
  <c r="Q432" i="4"/>
  <c r="S432" i="4"/>
  <c r="V432" i="4"/>
  <c r="Y432" i="4"/>
  <c r="AA432" i="4"/>
  <c r="AD432" i="4"/>
  <c r="AG432" i="4"/>
  <c r="AI432" i="4"/>
  <c r="AL432" i="4"/>
  <c r="B433" i="4"/>
  <c r="C433" i="4"/>
  <c r="D433" i="4" s="1"/>
  <c r="E433" i="4" s="1"/>
  <c r="I433" i="4"/>
  <c r="K433" i="4"/>
  <c r="N433" i="4"/>
  <c r="Q433" i="4"/>
  <c r="S433" i="4"/>
  <c r="V433" i="4"/>
  <c r="Y433" i="4"/>
  <c r="AA433" i="4"/>
  <c r="AD433" i="4"/>
  <c r="AG433" i="4"/>
  <c r="AI433" i="4"/>
  <c r="AL433" i="4"/>
  <c r="B434" i="4"/>
  <c r="C434" i="4"/>
  <c r="D434" i="4" s="1"/>
  <c r="I434" i="4"/>
  <c r="K434" i="4"/>
  <c r="N434" i="4"/>
  <c r="Q434" i="4"/>
  <c r="S434" i="4"/>
  <c r="V434" i="4"/>
  <c r="Y434" i="4"/>
  <c r="AA434" i="4"/>
  <c r="AD434" i="4"/>
  <c r="AG434" i="4"/>
  <c r="AI434" i="4"/>
  <c r="AL434" i="4"/>
  <c r="B435" i="4"/>
  <c r="C435" i="4"/>
  <c r="D435" i="4" s="1"/>
  <c r="E435" i="4" s="1"/>
  <c r="I435" i="4"/>
  <c r="K435" i="4"/>
  <c r="N435" i="4"/>
  <c r="Q435" i="4"/>
  <c r="S435" i="4"/>
  <c r="V435" i="4"/>
  <c r="Y435" i="4"/>
  <c r="Z435" i="4" s="1"/>
  <c r="AA435" i="4"/>
  <c r="AD435" i="4"/>
  <c r="AG435" i="4"/>
  <c r="AI435" i="4"/>
  <c r="AL435" i="4"/>
  <c r="AM435" i="4" s="1"/>
  <c r="B436" i="4"/>
  <c r="AM436" i="4" s="1"/>
  <c r="C436" i="4"/>
  <c r="D436" i="4" s="1"/>
  <c r="E436" i="4" s="1"/>
  <c r="I436" i="4"/>
  <c r="K436" i="4"/>
  <c r="N436" i="4"/>
  <c r="Q436" i="4"/>
  <c r="S436" i="4"/>
  <c r="V436" i="4"/>
  <c r="Y436" i="4"/>
  <c r="AA436" i="4"/>
  <c r="AD436" i="4"/>
  <c r="AG436" i="4"/>
  <c r="AI436" i="4"/>
  <c r="AL436" i="4"/>
  <c r="B437" i="4"/>
  <c r="C437" i="4"/>
  <c r="D437" i="4" s="1"/>
  <c r="I437" i="4"/>
  <c r="K437" i="4"/>
  <c r="N437" i="4"/>
  <c r="Q437" i="4"/>
  <c r="S437" i="4"/>
  <c r="V437" i="4"/>
  <c r="Y437" i="4"/>
  <c r="AA437" i="4"/>
  <c r="AD437" i="4"/>
  <c r="AG437" i="4"/>
  <c r="AI437" i="4"/>
  <c r="AL437" i="4"/>
  <c r="B438" i="4"/>
  <c r="C438" i="4"/>
  <c r="D438" i="4" s="1"/>
  <c r="I438" i="4"/>
  <c r="K438" i="4"/>
  <c r="N438" i="4"/>
  <c r="Q438" i="4"/>
  <c r="S438" i="4"/>
  <c r="V438" i="4"/>
  <c r="Y438" i="4"/>
  <c r="AA438" i="4"/>
  <c r="AD438" i="4"/>
  <c r="AG438" i="4"/>
  <c r="AI438" i="4"/>
  <c r="AL438" i="4"/>
  <c r="B439" i="4"/>
  <c r="O439" i="4" s="1"/>
  <c r="C439" i="4"/>
  <c r="D439" i="4" s="1"/>
  <c r="I439" i="4"/>
  <c r="K439" i="4"/>
  <c r="N439" i="4"/>
  <c r="Q439" i="4"/>
  <c r="S439" i="4"/>
  <c r="V439" i="4"/>
  <c r="Y439" i="4"/>
  <c r="AA439" i="4"/>
  <c r="AD439" i="4"/>
  <c r="AG439" i="4"/>
  <c r="AI439" i="4"/>
  <c r="AL439" i="4"/>
  <c r="B440" i="4"/>
  <c r="C440" i="4"/>
  <c r="D440" i="4" s="1"/>
  <c r="G440" i="4" s="1"/>
  <c r="I440" i="4"/>
  <c r="K440" i="4"/>
  <c r="N440" i="4"/>
  <c r="Q440" i="4"/>
  <c r="S440" i="4"/>
  <c r="V440" i="4"/>
  <c r="Y440" i="4"/>
  <c r="AA440" i="4"/>
  <c r="AD440" i="4"/>
  <c r="AG440" i="4"/>
  <c r="AI440" i="4"/>
  <c r="AJ440" i="4" s="1"/>
  <c r="AL440" i="4"/>
  <c r="B441" i="4"/>
  <c r="C441" i="4"/>
  <c r="D441" i="4" s="1"/>
  <c r="I441" i="4"/>
  <c r="K441" i="4"/>
  <c r="N441" i="4"/>
  <c r="Q441" i="4"/>
  <c r="S441" i="4"/>
  <c r="T441" i="4" s="1"/>
  <c r="V441" i="4"/>
  <c r="Y441" i="4"/>
  <c r="AA441" i="4"/>
  <c r="AD441" i="4"/>
  <c r="AG441" i="4"/>
  <c r="AI441" i="4"/>
  <c r="AL441" i="4"/>
  <c r="B442" i="4"/>
  <c r="C442" i="4"/>
  <c r="D442" i="4" s="1"/>
  <c r="H442" i="4" s="1"/>
  <c r="I442" i="4"/>
  <c r="K442" i="4"/>
  <c r="N442" i="4"/>
  <c r="Q442" i="4"/>
  <c r="S442" i="4"/>
  <c r="V442" i="4"/>
  <c r="Y442" i="4"/>
  <c r="AA442" i="4"/>
  <c r="AD442" i="4"/>
  <c r="AG442" i="4"/>
  <c r="AI442" i="4"/>
  <c r="AL442" i="4"/>
  <c r="B443" i="4"/>
  <c r="C443" i="4"/>
  <c r="D443" i="4" s="1"/>
  <c r="I443" i="4"/>
  <c r="K443" i="4"/>
  <c r="N443" i="4"/>
  <c r="Q443" i="4"/>
  <c r="S443" i="4"/>
  <c r="T443" i="4" s="1"/>
  <c r="V443" i="4"/>
  <c r="Y443" i="4"/>
  <c r="AA443" i="4"/>
  <c r="AD443" i="4"/>
  <c r="AG443" i="4"/>
  <c r="AI443" i="4"/>
  <c r="AL443" i="4"/>
  <c r="B444" i="4"/>
  <c r="C444" i="4"/>
  <c r="D444" i="4" s="1"/>
  <c r="I444" i="4"/>
  <c r="K444" i="4"/>
  <c r="N444" i="4"/>
  <c r="Q444" i="4"/>
  <c r="S444" i="4"/>
  <c r="V444" i="4"/>
  <c r="Y444" i="4"/>
  <c r="AA444" i="4"/>
  <c r="AD444" i="4"/>
  <c r="AG444" i="4"/>
  <c r="AI444" i="4"/>
  <c r="AL444" i="4"/>
  <c r="B445" i="4"/>
  <c r="C445" i="4"/>
  <c r="D445" i="4" s="1"/>
  <c r="G445" i="4" s="1"/>
  <c r="I445" i="4"/>
  <c r="K445" i="4"/>
  <c r="N445" i="4"/>
  <c r="Q445" i="4"/>
  <c r="S445" i="4"/>
  <c r="V445" i="4"/>
  <c r="Y445" i="4"/>
  <c r="AA445" i="4"/>
  <c r="AD445" i="4"/>
  <c r="AG445" i="4"/>
  <c r="AI445" i="4"/>
  <c r="AL445" i="4"/>
  <c r="B446" i="4"/>
  <c r="W446" i="4" s="1"/>
  <c r="C446" i="4"/>
  <c r="D446" i="4" s="1"/>
  <c r="I446" i="4"/>
  <c r="K446" i="4"/>
  <c r="N446" i="4"/>
  <c r="Q446" i="4"/>
  <c r="S446" i="4"/>
  <c r="V446" i="4"/>
  <c r="Y446" i="4"/>
  <c r="AA446" i="4"/>
  <c r="AD446" i="4"/>
  <c r="AG446" i="4"/>
  <c r="AI446" i="4"/>
  <c r="AL446" i="4"/>
  <c r="B447" i="4"/>
  <c r="T447" i="4" s="1"/>
  <c r="C447" i="4"/>
  <c r="D447" i="4" s="1"/>
  <c r="I447" i="4"/>
  <c r="K447" i="4"/>
  <c r="N447" i="4"/>
  <c r="Q447" i="4"/>
  <c r="S447" i="4"/>
  <c r="V447" i="4"/>
  <c r="Y447" i="4"/>
  <c r="AA447" i="4"/>
  <c r="AD447" i="4"/>
  <c r="AG447" i="4"/>
  <c r="AI447" i="4"/>
  <c r="AL447" i="4"/>
  <c r="B448" i="4"/>
  <c r="C448" i="4"/>
  <c r="D448" i="4" s="1"/>
  <c r="E448" i="4" s="1"/>
  <c r="I448" i="4"/>
  <c r="K448" i="4"/>
  <c r="N448" i="4"/>
  <c r="Q448" i="4"/>
  <c r="S448" i="4"/>
  <c r="V448" i="4"/>
  <c r="Y448" i="4"/>
  <c r="AA448" i="4"/>
  <c r="AD448" i="4"/>
  <c r="AG448" i="4"/>
  <c r="AI448" i="4"/>
  <c r="AL448" i="4"/>
  <c r="B449" i="4"/>
  <c r="C449" i="4"/>
  <c r="D449" i="4" s="1"/>
  <c r="I449" i="4"/>
  <c r="K449" i="4"/>
  <c r="N449" i="4"/>
  <c r="Q449" i="4"/>
  <c r="S449" i="4"/>
  <c r="V449" i="4"/>
  <c r="Y449" i="4"/>
  <c r="AA449" i="4"/>
  <c r="AD449" i="4"/>
  <c r="AG449" i="4"/>
  <c r="AI449" i="4"/>
  <c r="AL449" i="4"/>
  <c r="B450" i="4"/>
  <c r="C450" i="4"/>
  <c r="D450" i="4" s="1"/>
  <c r="I450" i="4"/>
  <c r="K450" i="4"/>
  <c r="N450" i="4"/>
  <c r="Q450" i="4"/>
  <c r="S450" i="4"/>
  <c r="V450" i="4"/>
  <c r="Y450" i="4"/>
  <c r="Z450" i="4"/>
  <c r="AA450" i="4"/>
  <c r="AD450" i="4"/>
  <c r="AG450" i="4"/>
  <c r="AH450" i="4" s="1"/>
  <c r="AI450" i="4"/>
  <c r="AL450" i="4"/>
  <c r="B451" i="4"/>
  <c r="C451" i="4"/>
  <c r="D451" i="4" s="1"/>
  <c r="I451" i="4"/>
  <c r="K451" i="4"/>
  <c r="N451" i="4"/>
  <c r="Q451" i="4"/>
  <c r="S451" i="4"/>
  <c r="V451" i="4"/>
  <c r="Y451" i="4"/>
  <c r="AA451" i="4"/>
  <c r="AD451" i="4"/>
  <c r="AG451" i="4"/>
  <c r="AI451" i="4"/>
  <c r="AL451" i="4"/>
  <c r="B452" i="4"/>
  <c r="C452" i="4"/>
  <c r="D452" i="4" s="1"/>
  <c r="F452" i="4" s="1"/>
  <c r="I452" i="4"/>
  <c r="K452" i="4"/>
  <c r="N452" i="4"/>
  <c r="Q452" i="4"/>
  <c r="S452" i="4"/>
  <c r="V452" i="4"/>
  <c r="Y452" i="4"/>
  <c r="AA452" i="4"/>
  <c r="AD452" i="4"/>
  <c r="AE452" i="4" s="1"/>
  <c r="AG452" i="4"/>
  <c r="AI452" i="4"/>
  <c r="AL452" i="4"/>
  <c r="B453" i="4"/>
  <c r="C453" i="4"/>
  <c r="D453" i="4" s="1"/>
  <c r="I453" i="4"/>
  <c r="K453" i="4"/>
  <c r="N453" i="4"/>
  <c r="Q453" i="4"/>
  <c r="S453" i="4"/>
  <c r="V453" i="4"/>
  <c r="Y453" i="4"/>
  <c r="AA453" i="4"/>
  <c r="AD453" i="4"/>
  <c r="AG453" i="4"/>
  <c r="AI453" i="4"/>
  <c r="AL453" i="4"/>
  <c r="B454" i="4"/>
  <c r="C454" i="4"/>
  <c r="D454" i="4" s="1"/>
  <c r="H454" i="4" s="1"/>
  <c r="I454" i="4"/>
  <c r="K454" i="4"/>
  <c r="N454" i="4"/>
  <c r="Q454" i="4"/>
  <c r="S454" i="4"/>
  <c r="V454" i="4"/>
  <c r="Y454" i="4"/>
  <c r="AA454" i="4"/>
  <c r="AD454" i="4"/>
  <c r="AG454" i="4"/>
  <c r="AI454" i="4"/>
  <c r="AL454" i="4"/>
  <c r="B455" i="4"/>
  <c r="C455" i="4"/>
  <c r="D455" i="4" s="1"/>
  <c r="E455" i="4" s="1"/>
  <c r="I455" i="4"/>
  <c r="K455" i="4"/>
  <c r="N455" i="4"/>
  <c r="Q455" i="4"/>
  <c r="S455" i="4"/>
  <c r="V455" i="4"/>
  <c r="Y455" i="4"/>
  <c r="AA455" i="4"/>
  <c r="AD455" i="4"/>
  <c r="AG455" i="4"/>
  <c r="AI455" i="4"/>
  <c r="AL455" i="4"/>
  <c r="B456" i="4"/>
  <c r="C456" i="4"/>
  <c r="D456" i="4" s="1"/>
  <c r="E456" i="4" s="1"/>
  <c r="I456" i="4"/>
  <c r="K456" i="4"/>
  <c r="N456" i="4"/>
  <c r="Q456" i="4"/>
  <c r="S456" i="4"/>
  <c r="V456" i="4"/>
  <c r="Y456" i="4"/>
  <c r="AA456" i="4"/>
  <c r="AD456" i="4"/>
  <c r="AG456" i="4"/>
  <c r="AI456" i="4"/>
  <c r="AJ456" i="4" s="1"/>
  <c r="AL456" i="4"/>
  <c r="B457" i="4"/>
  <c r="C457" i="4"/>
  <c r="D457" i="4" s="1"/>
  <c r="G457" i="4" s="1"/>
  <c r="I457" i="4"/>
  <c r="K457" i="4"/>
  <c r="N457" i="4"/>
  <c r="Q457" i="4"/>
  <c r="S457" i="4"/>
  <c r="V457" i="4"/>
  <c r="Y457" i="4"/>
  <c r="AA457" i="4"/>
  <c r="AD457" i="4"/>
  <c r="AG457" i="4"/>
  <c r="AI457" i="4"/>
  <c r="AL457" i="4"/>
  <c r="B458" i="4"/>
  <c r="C458" i="4"/>
  <c r="D458" i="4" s="1"/>
  <c r="G458" i="4" s="1"/>
  <c r="I458" i="4"/>
  <c r="K458" i="4"/>
  <c r="N458" i="4"/>
  <c r="Q458" i="4"/>
  <c r="S458" i="4"/>
  <c r="V458" i="4"/>
  <c r="Y458" i="4"/>
  <c r="AA458" i="4"/>
  <c r="AD458" i="4"/>
  <c r="AG458" i="4"/>
  <c r="AI458" i="4"/>
  <c r="AL458" i="4"/>
  <c r="B459" i="4"/>
  <c r="C459" i="4"/>
  <c r="D459" i="4" s="1"/>
  <c r="I459" i="4"/>
  <c r="K459" i="4"/>
  <c r="N459" i="4"/>
  <c r="Q459" i="4"/>
  <c r="S459" i="4"/>
  <c r="V459" i="4"/>
  <c r="Y459" i="4"/>
  <c r="AA459" i="4"/>
  <c r="AD459" i="4"/>
  <c r="AG459" i="4"/>
  <c r="AH459" i="4" s="1"/>
  <c r="AI459" i="4"/>
  <c r="AL459" i="4"/>
  <c r="B460" i="4"/>
  <c r="C460" i="4"/>
  <c r="D460" i="4" s="1"/>
  <c r="F460" i="4" s="1"/>
  <c r="I460" i="4"/>
  <c r="K460" i="4"/>
  <c r="N460" i="4"/>
  <c r="Q460" i="4"/>
  <c r="S460" i="4"/>
  <c r="V460" i="4"/>
  <c r="Y460" i="4"/>
  <c r="AA460" i="4"/>
  <c r="AD460" i="4"/>
  <c r="AG460" i="4"/>
  <c r="AH460" i="4" s="1"/>
  <c r="AI460" i="4"/>
  <c r="AL460" i="4"/>
  <c r="B461" i="4"/>
  <c r="C461" i="4"/>
  <c r="D461" i="4" s="1"/>
  <c r="G461" i="4" s="1"/>
  <c r="I461" i="4"/>
  <c r="K461" i="4"/>
  <c r="N461" i="4"/>
  <c r="Q461" i="4"/>
  <c r="S461" i="4"/>
  <c r="V461" i="4"/>
  <c r="Y461" i="4"/>
  <c r="AA461" i="4"/>
  <c r="AD461" i="4"/>
  <c r="AG461" i="4"/>
  <c r="AI461" i="4"/>
  <c r="AL461" i="4"/>
  <c r="B462" i="4"/>
  <c r="C462" i="4"/>
  <c r="D462" i="4" s="1"/>
  <c r="I462" i="4"/>
  <c r="K462" i="4"/>
  <c r="N462" i="4"/>
  <c r="Q462" i="4"/>
  <c r="S462" i="4"/>
  <c r="V462" i="4"/>
  <c r="Y462" i="4"/>
  <c r="AA462" i="4"/>
  <c r="AD462" i="4"/>
  <c r="AG462" i="4"/>
  <c r="AI462" i="4"/>
  <c r="AL462" i="4"/>
  <c r="B463" i="4"/>
  <c r="C463" i="4"/>
  <c r="D463" i="4" s="1"/>
  <c r="E463" i="4" s="1"/>
  <c r="I463" i="4"/>
  <c r="K463" i="4"/>
  <c r="N463" i="4"/>
  <c r="Q463" i="4"/>
  <c r="S463" i="4"/>
  <c r="V463" i="4"/>
  <c r="Y463" i="4"/>
  <c r="AA463" i="4"/>
  <c r="AD463" i="4"/>
  <c r="AG463" i="4"/>
  <c r="AI463" i="4"/>
  <c r="AL463" i="4"/>
  <c r="B464" i="4"/>
  <c r="C464" i="4"/>
  <c r="D464" i="4" s="1"/>
  <c r="F464" i="4" s="1"/>
  <c r="I464" i="4"/>
  <c r="K464" i="4"/>
  <c r="N464" i="4"/>
  <c r="Q464" i="4"/>
  <c r="S464" i="4"/>
  <c r="V464" i="4"/>
  <c r="Y464" i="4"/>
  <c r="AA464" i="4"/>
  <c r="AD464" i="4"/>
  <c r="AG464" i="4"/>
  <c r="AI464" i="4"/>
  <c r="AL464" i="4"/>
  <c r="B465" i="4"/>
  <c r="C465" i="4"/>
  <c r="D465" i="4" s="1"/>
  <c r="I465" i="4"/>
  <c r="K465" i="4"/>
  <c r="N465" i="4"/>
  <c r="Q465" i="4"/>
  <c r="S465" i="4"/>
  <c r="V465" i="4"/>
  <c r="Y465" i="4"/>
  <c r="AA465" i="4"/>
  <c r="AD465" i="4"/>
  <c r="AG465" i="4"/>
  <c r="AI465" i="4"/>
  <c r="AL465" i="4"/>
  <c r="B466" i="4"/>
  <c r="C466" i="4"/>
  <c r="D466" i="4" s="1"/>
  <c r="H466" i="4" s="1"/>
  <c r="I466" i="4"/>
  <c r="K466" i="4"/>
  <c r="N466" i="4"/>
  <c r="Q466" i="4"/>
  <c r="S466" i="4"/>
  <c r="V466" i="4"/>
  <c r="Y466" i="4"/>
  <c r="AA466" i="4"/>
  <c r="AD466" i="4"/>
  <c r="AG466" i="4"/>
  <c r="AI466" i="4"/>
  <c r="AL466" i="4"/>
  <c r="B467" i="4"/>
  <c r="C467" i="4"/>
  <c r="D467" i="4" s="1"/>
  <c r="I467" i="4"/>
  <c r="K467" i="4"/>
  <c r="N467" i="4"/>
  <c r="Q467" i="4"/>
  <c r="S467" i="4"/>
  <c r="V467" i="4"/>
  <c r="Y467" i="4"/>
  <c r="AA467" i="4"/>
  <c r="AD467" i="4"/>
  <c r="AG467" i="4"/>
  <c r="AI467" i="4"/>
  <c r="AJ467" i="4" s="1"/>
  <c r="AL467" i="4"/>
  <c r="B468" i="4"/>
  <c r="C468" i="4"/>
  <c r="D468" i="4"/>
  <c r="E468" i="4" s="1"/>
  <c r="I468" i="4"/>
  <c r="K468" i="4"/>
  <c r="N468" i="4"/>
  <c r="Q468" i="4"/>
  <c r="S468" i="4"/>
  <c r="V468" i="4"/>
  <c r="Y468" i="4"/>
  <c r="AA468" i="4"/>
  <c r="AD468" i="4"/>
  <c r="AG468" i="4"/>
  <c r="AI468" i="4"/>
  <c r="AL468" i="4"/>
  <c r="B469" i="4"/>
  <c r="C469" i="4"/>
  <c r="D469" i="4" s="1"/>
  <c r="I469" i="4"/>
  <c r="K469" i="4"/>
  <c r="N469" i="4"/>
  <c r="Q469" i="4"/>
  <c r="S469" i="4"/>
  <c r="V469" i="4"/>
  <c r="Y469" i="4"/>
  <c r="AA469" i="4"/>
  <c r="AD469" i="4"/>
  <c r="AG469" i="4"/>
  <c r="AI469" i="4"/>
  <c r="AL469" i="4"/>
  <c r="B470" i="4"/>
  <c r="C470" i="4"/>
  <c r="D470" i="4" s="1"/>
  <c r="I470" i="4"/>
  <c r="K470" i="4"/>
  <c r="N470" i="4"/>
  <c r="Q470" i="4"/>
  <c r="S470" i="4"/>
  <c r="V470" i="4"/>
  <c r="Y470" i="4"/>
  <c r="AA470" i="4"/>
  <c r="AD470" i="4"/>
  <c r="AG470" i="4"/>
  <c r="AI470" i="4"/>
  <c r="AL470" i="4"/>
  <c r="B471" i="4"/>
  <c r="C471" i="4"/>
  <c r="D471" i="4" s="1"/>
  <c r="I471" i="4"/>
  <c r="K471" i="4"/>
  <c r="N471" i="4"/>
  <c r="Q471" i="4"/>
  <c r="S471" i="4"/>
  <c r="V471" i="4"/>
  <c r="Y471" i="4"/>
  <c r="AA471" i="4"/>
  <c r="AD471" i="4"/>
  <c r="AG471" i="4"/>
  <c r="AI471" i="4"/>
  <c r="AL471" i="4"/>
  <c r="B472" i="4"/>
  <c r="C472" i="4"/>
  <c r="D472" i="4" s="1"/>
  <c r="I472" i="4"/>
  <c r="K472" i="4"/>
  <c r="N472" i="4"/>
  <c r="Q472" i="4"/>
  <c r="S472" i="4"/>
  <c r="V472" i="4"/>
  <c r="Y472" i="4"/>
  <c r="AA472" i="4"/>
  <c r="AD472" i="4"/>
  <c r="AG472" i="4"/>
  <c r="AI472" i="4"/>
  <c r="AL472" i="4"/>
  <c r="B473" i="4"/>
  <c r="C473" i="4"/>
  <c r="D473" i="4" s="1"/>
  <c r="G473" i="4" s="1"/>
  <c r="I473" i="4"/>
  <c r="K473" i="4"/>
  <c r="N473" i="4"/>
  <c r="Q473" i="4"/>
  <c r="S473" i="4"/>
  <c r="V473" i="4"/>
  <c r="Y473" i="4"/>
  <c r="AA473" i="4"/>
  <c r="AD473" i="4"/>
  <c r="AG473" i="4"/>
  <c r="AI473" i="4"/>
  <c r="AL473" i="4"/>
  <c r="B474" i="4"/>
  <c r="C474" i="4"/>
  <c r="D474" i="4" s="1"/>
  <c r="I474" i="4"/>
  <c r="K474" i="4"/>
  <c r="N474" i="4"/>
  <c r="Q474" i="4"/>
  <c r="S474" i="4"/>
  <c r="V474" i="4"/>
  <c r="Y474" i="4"/>
  <c r="AA474" i="4"/>
  <c r="AD474" i="4"/>
  <c r="AG474" i="4"/>
  <c r="AI474" i="4"/>
  <c r="AL474" i="4"/>
  <c r="B475" i="4"/>
  <c r="C475" i="4"/>
  <c r="D475" i="4" s="1"/>
  <c r="E475" i="4" s="1"/>
  <c r="I475" i="4"/>
  <c r="K475" i="4"/>
  <c r="N475" i="4"/>
  <c r="Q475" i="4"/>
  <c r="S475" i="4"/>
  <c r="V475" i="4"/>
  <c r="Y475" i="4"/>
  <c r="AA475" i="4"/>
  <c r="AD475" i="4"/>
  <c r="AG475" i="4"/>
  <c r="AI475" i="4"/>
  <c r="AL475" i="4"/>
  <c r="B476" i="4"/>
  <c r="C476" i="4"/>
  <c r="D476" i="4" s="1"/>
  <c r="E476" i="4" s="1"/>
  <c r="I476" i="4"/>
  <c r="K476" i="4"/>
  <c r="N476" i="4"/>
  <c r="Q476" i="4"/>
  <c r="S476" i="4"/>
  <c r="V476" i="4"/>
  <c r="Y476" i="4"/>
  <c r="AA476" i="4"/>
  <c r="AD476" i="4"/>
  <c r="AG476" i="4"/>
  <c r="AI476" i="4"/>
  <c r="AL476" i="4"/>
  <c r="B477" i="4"/>
  <c r="C477" i="4"/>
  <c r="D477" i="4" s="1"/>
  <c r="I477" i="4"/>
  <c r="J477" i="4" s="1"/>
  <c r="K477" i="4"/>
  <c r="N477" i="4"/>
  <c r="Q477" i="4"/>
  <c r="S477" i="4"/>
  <c r="V477" i="4"/>
  <c r="W477" i="4" s="1"/>
  <c r="Y477" i="4"/>
  <c r="AA477" i="4"/>
  <c r="AD477" i="4"/>
  <c r="AG477" i="4"/>
  <c r="AI477" i="4"/>
  <c r="AJ477" i="4" s="1"/>
  <c r="AL477" i="4"/>
  <c r="B478" i="4"/>
  <c r="Z478" i="4" s="1"/>
  <c r="C478" i="4"/>
  <c r="D478" i="4" s="1"/>
  <c r="H478" i="4" s="1"/>
  <c r="I478" i="4"/>
  <c r="K478" i="4"/>
  <c r="N478" i="4"/>
  <c r="Q478" i="4"/>
  <c r="S478" i="4"/>
  <c r="V478" i="4"/>
  <c r="Y478" i="4"/>
  <c r="AA478" i="4"/>
  <c r="AD478" i="4"/>
  <c r="AG478" i="4"/>
  <c r="AI478" i="4"/>
  <c r="AL478" i="4"/>
  <c r="B479" i="4"/>
  <c r="C479" i="4"/>
  <c r="D479" i="4" s="1"/>
  <c r="I479" i="4"/>
  <c r="K479" i="4"/>
  <c r="N479" i="4"/>
  <c r="Q479" i="4"/>
  <c r="R479" i="4" s="1"/>
  <c r="S479" i="4"/>
  <c r="V479" i="4"/>
  <c r="W479" i="4" s="1"/>
  <c r="Y479" i="4"/>
  <c r="AA479" i="4"/>
  <c r="AD479" i="4"/>
  <c r="AG479" i="4"/>
  <c r="AI479" i="4"/>
  <c r="AL479" i="4"/>
  <c r="B480" i="4"/>
  <c r="C480" i="4"/>
  <c r="D480" i="4" s="1"/>
  <c r="E480" i="4" s="1"/>
  <c r="I480" i="4"/>
  <c r="K480" i="4"/>
  <c r="N480" i="4"/>
  <c r="Q480" i="4"/>
  <c r="S480" i="4"/>
  <c r="V480" i="4"/>
  <c r="Y480" i="4"/>
  <c r="AA480" i="4"/>
  <c r="AD480" i="4"/>
  <c r="AG480" i="4"/>
  <c r="AI480" i="4"/>
  <c r="AL480" i="4"/>
  <c r="B481" i="4"/>
  <c r="C481" i="4"/>
  <c r="D481" i="4" s="1"/>
  <c r="I481" i="4"/>
  <c r="K481" i="4"/>
  <c r="N481" i="4"/>
  <c r="Q481" i="4"/>
  <c r="S481" i="4"/>
  <c r="V481" i="4"/>
  <c r="Y481" i="4"/>
  <c r="AA481" i="4"/>
  <c r="AD481" i="4"/>
  <c r="AG481" i="4"/>
  <c r="AI481" i="4"/>
  <c r="AL481" i="4"/>
  <c r="B482" i="4"/>
  <c r="C482" i="4"/>
  <c r="D482" i="4" s="1"/>
  <c r="I482" i="4"/>
  <c r="K482" i="4"/>
  <c r="N482" i="4"/>
  <c r="Q482" i="4"/>
  <c r="S482" i="4"/>
  <c r="V482" i="4"/>
  <c r="Y482" i="4"/>
  <c r="AA482" i="4"/>
  <c r="AD482" i="4"/>
  <c r="AG482" i="4"/>
  <c r="AI482" i="4"/>
  <c r="AL482" i="4"/>
  <c r="B483" i="4"/>
  <c r="C483" i="4"/>
  <c r="D483" i="4" s="1"/>
  <c r="I483" i="4"/>
  <c r="K483" i="4"/>
  <c r="N483" i="4"/>
  <c r="Q483" i="4"/>
  <c r="S483" i="4"/>
  <c r="V483" i="4"/>
  <c r="Y483" i="4"/>
  <c r="AA483" i="4"/>
  <c r="AD483" i="4"/>
  <c r="AE483" i="4" s="1"/>
  <c r="AG483" i="4"/>
  <c r="AI483" i="4"/>
  <c r="AL483" i="4"/>
  <c r="B484" i="4"/>
  <c r="C484" i="4"/>
  <c r="D484" i="4" s="1"/>
  <c r="I484" i="4"/>
  <c r="K484" i="4"/>
  <c r="N484" i="4"/>
  <c r="Q484" i="4"/>
  <c r="S484" i="4"/>
  <c r="V484" i="4"/>
  <c r="Y484" i="4"/>
  <c r="AA484" i="4"/>
  <c r="AD484" i="4"/>
  <c r="AG484" i="4"/>
  <c r="AI484" i="4"/>
  <c r="AL484" i="4"/>
  <c r="B485" i="4"/>
  <c r="C485" i="4"/>
  <c r="D485" i="4" s="1"/>
  <c r="G485" i="4" s="1"/>
  <c r="I485" i="4"/>
  <c r="K485" i="4"/>
  <c r="N485" i="4"/>
  <c r="Q485" i="4"/>
  <c r="S485" i="4"/>
  <c r="V485" i="4"/>
  <c r="Y485" i="4"/>
  <c r="AA485" i="4"/>
  <c r="AD485" i="4"/>
  <c r="AG485" i="4"/>
  <c r="AI485" i="4"/>
  <c r="AL485" i="4"/>
  <c r="B486" i="4"/>
  <c r="C486" i="4"/>
  <c r="D486" i="4" s="1"/>
  <c r="E486" i="4" s="1"/>
  <c r="I486" i="4"/>
  <c r="K486" i="4"/>
  <c r="N486" i="4"/>
  <c r="Q486" i="4"/>
  <c r="S486" i="4"/>
  <c r="V486" i="4"/>
  <c r="Y486" i="4"/>
  <c r="AA486" i="4"/>
  <c r="AD486" i="4"/>
  <c r="AG486" i="4"/>
  <c r="AI486" i="4"/>
  <c r="AL486" i="4"/>
  <c r="B487" i="4"/>
  <c r="C487" i="4"/>
  <c r="D487" i="4" s="1"/>
  <c r="E487" i="4" s="1"/>
  <c r="I487" i="4"/>
  <c r="K487" i="4"/>
  <c r="N487" i="4"/>
  <c r="Q487" i="4"/>
  <c r="S487" i="4"/>
  <c r="V487" i="4"/>
  <c r="Y487" i="4"/>
  <c r="AA487" i="4"/>
  <c r="AD487" i="4"/>
  <c r="AG487" i="4"/>
  <c r="AI487" i="4"/>
  <c r="AL487" i="4"/>
  <c r="AM487" i="4" s="1"/>
  <c r="B488" i="4"/>
  <c r="C488" i="4"/>
  <c r="D488" i="4" s="1"/>
  <c r="I488" i="4"/>
  <c r="K488" i="4"/>
  <c r="N488" i="4"/>
  <c r="Q488" i="4"/>
  <c r="S488" i="4"/>
  <c r="V488" i="4"/>
  <c r="Y488" i="4"/>
  <c r="AA488" i="4"/>
  <c r="AD488" i="4"/>
  <c r="AG488" i="4"/>
  <c r="AI488" i="4"/>
  <c r="AL488" i="4"/>
  <c r="B489" i="4"/>
  <c r="C489" i="4"/>
  <c r="D489" i="4" s="1"/>
  <c r="I489" i="4"/>
  <c r="K489" i="4"/>
  <c r="N489" i="4"/>
  <c r="Q489" i="4"/>
  <c r="S489" i="4"/>
  <c r="V489" i="4"/>
  <c r="Y489" i="4"/>
  <c r="AA489" i="4"/>
  <c r="AD489" i="4"/>
  <c r="AG489" i="4"/>
  <c r="AI489" i="4"/>
  <c r="AJ489" i="4" s="1"/>
  <c r="AL489" i="4"/>
  <c r="B490" i="4"/>
  <c r="Z490" i="4" s="1"/>
  <c r="C490" i="4"/>
  <c r="D490" i="4" s="1"/>
  <c r="I490" i="4"/>
  <c r="K490" i="4"/>
  <c r="N490" i="4"/>
  <c r="Q490" i="4"/>
  <c r="S490" i="4"/>
  <c r="V490" i="4"/>
  <c r="Y490" i="4"/>
  <c r="AA490" i="4"/>
  <c r="AD490" i="4"/>
  <c r="AG490" i="4"/>
  <c r="AI490" i="4"/>
  <c r="AL490" i="4"/>
  <c r="B491" i="4"/>
  <c r="C491" i="4"/>
  <c r="D491" i="4" s="1"/>
  <c r="G491" i="4" s="1"/>
  <c r="I491" i="4"/>
  <c r="K491" i="4"/>
  <c r="N491" i="4"/>
  <c r="Q491" i="4"/>
  <c r="S491" i="4"/>
  <c r="V491" i="4"/>
  <c r="Y491" i="4"/>
  <c r="AA491" i="4"/>
  <c r="AD491" i="4"/>
  <c r="AG491" i="4"/>
  <c r="AI491" i="4"/>
  <c r="AL491" i="4"/>
  <c r="AM491" i="4" s="1"/>
  <c r="B492" i="4"/>
  <c r="C492" i="4"/>
  <c r="D492" i="4" s="1"/>
  <c r="F492" i="4" s="1"/>
  <c r="I492" i="4"/>
  <c r="K492" i="4"/>
  <c r="N492" i="4"/>
  <c r="Q492" i="4"/>
  <c r="S492" i="4"/>
  <c r="V492" i="4"/>
  <c r="W492" i="4" s="1"/>
  <c r="Y492" i="4"/>
  <c r="AA492" i="4"/>
  <c r="AD492" i="4"/>
  <c r="AG492" i="4"/>
  <c r="AI492" i="4"/>
  <c r="AJ492" i="4" s="1"/>
  <c r="AL492" i="4"/>
  <c r="B493" i="4"/>
  <c r="J493" i="4" s="1"/>
  <c r="C493" i="4"/>
  <c r="D493" i="4" s="1"/>
  <c r="G493" i="4" s="1"/>
  <c r="I493" i="4"/>
  <c r="K493" i="4"/>
  <c r="N493" i="4"/>
  <c r="Q493" i="4"/>
  <c r="R493" i="4" s="1"/>
  <c r="S493" i="4"/>
  <c r="V493" i="4"/>
  <c r="Y493" i="4"/>
  <c r="AA493" i="4"/>
  <c r="AD493" i="4"/>
  <c r="AG493" i="4"/>
  <c r="AI493" i="4"/>
  <c r="AL493" i="4"/>
  <c r="B494" i="4"/>
  <c r="C494" i="4"/>
  <c r="D494" i="4" s="1"/>
  <c r="F494" i="4" s="1"/>
  <c r="I494" i="4"/>
  <c r="K494" i="4"/>
  <c r="N494" i="4"/>
  <c r="Q494" i="4"/>
  <c r="S494" i="4"/>
  <c r="T494" i="4"/>
  <c r="V494" i="4"/>
  <c r="Y494" i="4"/>
  <c r="AA494" i="4"/>
  <c r="AD494" i="4"/>
  <c r="AE494" i="4" s="1"/>
  <c r="AG494" i="4"/>
  <c r="AI494" i="4"/>
  <c r="AL494" i="4"/>
  <c r="B495" i="4"/>
  <c r="O495" i="4" s="1"/>
  <c r="C495" i="4"/>
  <c r="D495" i="4" s="1"/>
  <c r="I495" i="4"/>
  <c r="K495" i="4"/>
  <c r="N495" i="4"/>
  <c r="Q495" i="4"/>
  <c r="S495" i="4"/>
  <c r="V495" i="4"/>
  <c r="Y495" i="4"/>
  <c r="AA495" i="4"/>
  <c r="AD495" i="4"/>
  <c r="AG495" i="4"/>
  <c r="AI495" i="4"/>
  <c r="AL495" i="4"/>
  <c r="B496" i="4"/>
  <c r="C496" i="4"/>
  <c r="D496" i="4" s="1"/>
  <c r="H496" i="4" s="1"/>
  <c r="I496" i="4"/>
  <c r="K496" i="4"/>
  <c r="N496" i="4"/>
  <c r="Q496" i="4"/>
  <c r="S496" i="4"/>
  <c r="V496" i="4"/>
  <c r="Y496" i="4"/>
  <c r="AA496" i="4"/>
  <c r="AD496" i="4"/>
  <c r="AG496" i="4"/>
  <c r="AI496" i="4"/>
  <c r="AL496" i="4"/>
  <c r="B497" i="4"/>
  <c r="C497" i="4"/>
  <c r="D497" i="4" s="1"/>
  <c r="G497" i="4" s="1"/>
  <c r="I497" i="4"/>
  <c r="K497" i="4"/>
  <c r="N497" i="4"/>
  <c r="Q497" i="4"/>
  <c r="S497" i="4"/>
  <c r="V497" i="4"/>
  <c r="Y497" i="4"/>
  <c r="AA497" i="4"/>
  <c r="AD497" i="4"/>
  <c r="AG497" i="4"/>
  <c r="AI497" i="4"/>
  <c r="AL497" i="4"/>
  <c r="B498" i="4"/>
  <c r="C498" i="4"/>
  <c r="D498" i="4" s="1"/>
  <c r="E498" i="4" s="1"/>
  <c r="I498" i="4"/>
  <c r="K498" i="4"/>
  <c r="N498" i="4"/>
  <c r="Q498" i="4"/>
  <c r="S498" i="4"/>
  <c r="T498" i="4" s="1"/>
  <c r="V498" i="4"/>
  <c r="Y498" i="4"/>
  <c r="AA498" i="4"/>
  <c r="AD498" i="4"/>
  <c r="AG498" i="4"/>
  <c r="AI498" i="4"/>
  <c r="AJ498" i="4" s="1"/>
  <c r="AL498" i="4"/>
  <c r="B499" i="4"/>
  <c r="AB499" i="4" s="1"/>
  <c r="C499" i="4"/>
  <c r="D499" i="4" s="1"/>
  <c r="F499" i="4" s="1"/>
  <c r="I499" i="4"/>
  <c r="K499" i="4"/>
  <c r="N499" i="4"/>
  <c r="Q499" i="4"/>
  <c r="S499" i="4"/>
  <c r="V499" i="4"/>
  <c r="Y499" i="4"/>
  <c r="AA499" i="4"/>
  <c r="AD499" i="4"/>
  <c r="AG499" i="4"/>
  <c r="AI499" i="4"/>
  <c r="AL499" i="4"/>
  <c r="B500" i="4"/>
  <c r="C500" i="4"/>
  <c r="D500" i="4"/>
  <c r="G500" i="4" s="1"/>
  <c r="I500" i="4"/>
  <c r="K500" i="4"/>
  <c r="N500" i="4"/>
  <c r="Q500" i="4"/>
  <c r="S500" i="4"/>
  <c r="V500" i="4"/>
  <c r="Y500" i="4"/>
  <c r="AA500" i="4"/>
  <c r="AD500" i="4"/>
  <c r="AG500" i="4"/>
  <c r="AI500" i="4"/>
  <c r="AL500" i="4"/>
  <c r="B501" i="4"/>
  <c r="C501" i="4"/>
  <c r="D501" i="4" s="1"/>
  <c r="I501" i="4"/>
  <c r="K501" i="4"/>
  <c r="N501" i="4"/>
  <c r="O501" i="4" s="1"/>
  <c r="Q501" i="4"/>
  <c r="S501" i="4"/>
  <c r="V501" i="4"/>
  <c r="Y501" i="4"/>
  <c r="AA501" i="4"/>
  <c r="AD501" i="4"/>
  <c r="AG501" i="4"/>
  <c r="AI501" i="4"/>
  <c r="AL501" i="4"/>
  <c r="B502" i="4"/>
  <c r="C502" i="4"/>
  <c r="D502" i="4" s="1"/>
  <c r="E502" i="4" s="1"/>
  <c r="I502" i="4"/>
  <c r="K502" i="4"/>
  <c r="N502" i="4"/>
  <c r="Q502" i="4"/>
  <c r="S502" i="4"/>
  <c r="V502" i="4"/>
  <c r="Y502" i="4"/>
  <c r="AA502" i="4"/>
  <c r="AD502" i="4"/>
  <c r="AG502" i="4"/>
  <c r="AI502" i="4"/>
  <c r="AL502" i="4"/>
  <c r="B503" i="4"/>
  <c r="C503" i="4"/>
  <c r="D503" i="4" s="1"/>
  <c r="F503" i="4" s="1"/>
  <c r="I503" i="4"/>
  <c r="K503" i="4"/>
  <c r="N503" i="4"/>
  <c r="Q503" i="4"/>
  <c r="S503" i="4"/>
  <c r="V503" i="4"/>
  <c r="Y503" i="4"/>
  <c r="AA503" i="4"/>
  <c r="AD503" i="4"/>
  <c r="AG503" i="4"/>
  <c r="AI503" i="4"/>
  <c r="AL503" i="4"/>
  <c r="B504" i="4"/>
  <c r="C504" i="4"/>
  <c r="D504" i="4" s="1"/>
  <c r="I504" i="4"/>
  <c r="K504" i="4"/>
  <c r="N504" i="4"/>
  <c r="Q504" i="4"/>
  <c r="S504" i="4"/>
  <c r="V504" i="4"/>
  <c r="Y504" i="4"/>
  <c r="AA504" i="4"/>
  <c r="AD504" i="4"/>
  <c r="AG504" i="4"/>
  <c r="AI504" i="4"/>
  <c r="AL504" i="4"/>
  <c r="B505" i="4"/>
  <c r="C505" i="4"/>
  <c r="D505" i="4" s="1"/>
  <c r="I505" i="4"/>
  <c r="K505" i="4"/>
  <c r="N505" i="4"/>
  <c r="Q505" i="4"/>
  <c r="S505" i="4"/>
  <c r="V505" i="4"/>
  <c r="Y505" i="4"/>
  <c r="AA505" i="4"/>
  <c r="AD505" i="4"/>
  <c r="AG505" i="4"/>
  <c r="AI505" i="4"/>
  <c r="AL505" i="4"/>
  <c r="B506" i="4"/>
  <c r="C506" i="4"/>
  <c r="D506" i="4" s="1"/>
  <c r="I506" i="4"/>
  <c r="K506" i="4"/>
  <c r="N506" i="4"/>
  <c r="Q506" i="4"/>
  <c r="S506" i="4"/>
  <c r="T506" i="4" s="1"/>
  <c r="V506" i="4"/>
  <c r="Y506" i="4"/>
  <c r="AA506" i="4"/>
  <c r="AD506" i="4"/>
  <c r="AG506" i="4"/>
  <c r="AI506" i="4"/>
  <c r="AL506" i="4"/>
  <c r="B507" i="4"/>
  <c r="C507" i="4"/>
  <c r="D507" i="4" s="1"/>
  <c r="H507" i="4" s="1"/>
  <c r="I507" i="4"/>
  <c r="K507" i="4"/>
  <c r="N507" i="4"/>
  <c r="Q507" i="4"/>
  <c r="S507" i="4"/>
  <c r="V507" i="4"/>
  <c r="W507" i="4" s="1"/>
  <c r="Y507" i="4"/>
  <c r="AA507" i="4"/>
  <c r="AD507" i="4"/>
  <c r="AE507" i="4" s="1"/>
  <c r="AG507" i="4"/>
  <c r="AI507" i="4"/>
  <c r="AJ507" i="4"/>
  <c r="AL507" i="4"/>
  <c r="B508" i="4"/>
  <c r="C508" i="4"/>
  <c r="D508" i="4" s="1"/>
  <c r="I508" i="4"/>
  <c r="K508" i="4"/>
  <c r="N508" i="4"/>
  <c r="Q508" i="4"/>
  <c r="S508" i="4"/>
  <c r="V508" i="4"/>
  <c r="Y508" i="4"/>
  <c r="AA508" i="4"/>
  <c r="AD508" i="4"/>
  <c r="AG508" i="4"/>
  <c r="AI508" i="4"/>
  <c r="AL508" i="4"/>
  <c r="B509" i="4"/>
  <c r="C509" i="4"/>
  <c r="D509" i="4" s="1"/>
  <c r="F509" i="4" s="1"/>
  <c r="I509" i="4"/>
  <c r="K509" i="4"/>
  <c r="N509" i="4"/>
  <c r="Q509" i="4"/>
  <c r="S509" i="4"/>
  <c r="V509" i="4"/>
  <c r="Y509" i="4"/>
  <c r="AA509" i="4"/>
  <c r="AD509" i="4"/>
  <c r="AG509" i="4"/>
  <c r="AI509" i="4"/>
  <c r="AL509" i="4"/>
  <c r="B510" i="4"/>
  <c r="AM510" i="4" s="1"/>
  <c r="C510" i="4"/>
  <c r="D510" i="4" s="1"/>
  <c r="I510" i="4"/>
  <c r="K510" i="4"/>
  <c r="N510" i="4"/>
  <c r="Q510" i="4"/>
  <c r="S510" i="4"/>
  <c r="V510" i="4"/>
  <c r="Y510" i="4"/>
  <c r="AA510" i="4"/>
  <c r="AD510" i="4"/>
  <c r="AG510" i="4"/>
  <c r="AI510" i="4"/>
  <c r="AL510" i="4"/>
  <c r="B511" i="4"/>
  <c r="C511" i="4"/>
  <c r="D511" i="4" s="1"/>
  <c r="E511" i="4" s="1"/>
  <c r="I511" i="4"/>
  <c r="K511" i="4"/>
  <c r="N511" i="4"/>
  <c r="Q511" i="4"/>
  <c r="S511" i="4"/>
  <c r="V511" i="4"/>
  <c r="Y511" i="4"/>
  <c r="AA511" i="4"/>
  <c r="AD511" i="4"/>
  <c r="AG511" i="4"/>
  <c r="AI511" i="4"/>
  <c r="AL511" i="4"/>
  <c r="B512" i="4"/>
  <c r="C512" i="4"/>
  <c r="D512" i="4" s="1"/>
  <c r="I512" i="4"/>
  <c r="K512" i="4"/>
  <c r="N512" i="4"/>
  <c r="Q512" i="4"/>
  <c r="S512" i="4"/>
  <c r="V512" i="4"/>
  <c r="Y512" i="4"/>
  <c r="AA512" i="4"/>
  <c r="AD512" i="4"/>
  <c r="AG512" i="4"/>
  <c r="AI512" i="4"/>
  <c r="AL512" i="4"/>
  <c r="B513" i="4"/>
  <c r="C513" i="4"/>
  <c r="D513" i="4" s="1"/>
  <c r="I513" i="4"/>
  <c r="K513" i="4"/>
  <c r="N513" i="4"/>
  <c r="Q513" i="4"/>
  <c r="S513" i="4"/>
  <c r="V513" i="4"/>
  <c r="Y513" i="4"/>
  <c r="AA513" i="4"/>
  <c r="AD513" i="4"/>
  <c r="AG513" i="4"/>
  <c r="AI513" i="4"/>
  <c r="AL513" i="4"/>
  <c r="B514" i="4"/>
  <c r="C514" i="4"/>
  <c r="D514" i="4" s="1"/>
  <c r="I514" i="4"/>
  <c r="K514" i="4"/>
  <c r="N514" i="4"/>
  <c r="Q514" i="4"/>
  <c r="S514" i="4"/>
  <c r="V514" i="4"/>
  <c r="Y514" i="4"/>
  <c r="AA514" i="4"/>
  <c r="AB514" i="4" s="1"/>
  <c r="AD514" i="4"/>
  <c r="AG514" i="4"/>
  <c r="AI514" i="4"/>
  <c r="AL514" i="4"/>
  <c r="B515" i="4"/>
  <c r="C515" i="4"/>
  <c r="D515" i="4" s="1"/>
  <c r="I515" i="4"/>
  <c r="K515" i="4"/>
  <c r="N515" i="4"/>
  <c r="Q515" i="4"/>
  <c r="S515" i="4"/>
  <c r="V515" i="4"/>
  <c r="Y515" i="4"/>
  <c r="AA515" i="4"/>
  <c r="AD515" i="4"/>
  <c r="AG515" i="4"/>
  <c r="AI515" i="4"/>
  <c r="AL515" i="4"/>
  <c r="B516" i="4"/>
  <c r="C516" i="4"/>
  <c r="D516" i="4" s="1"/>
  <c r="I516" i="4"/>
  <c r="K516" i="4"/>
  <c r="N516" i="4"/>
  <c r="Q516" i="4"/>
  <c r="S516" i="4"/>
  <c r="V516" i="4"/>
  <c r="Y516" i="4"/>
  <c r="AA516" i="4"/>
  <c r="AD516" i="4"/>
  <c r="AG516" i="4"/>
  <c r="AI516" i="4"/>
  <c r="AL516" i="4"/>
  <c r="B517" i="4"/>
  <c r="C517" i="4"/>
  <c r="D517" i="4" s="1"/>
  <c r="G517" i="4" s="1"/>
  <c r="I517" i="4"/>
  <c r="K517" i="4"/>
  <c r="N517" i="4"/>
  <c r="Q517" i="4"/>
  <c r="S517" i="4"/>
  <c r="V517" i="4"/>
  <c r="Y517" i="4"/>
  <c r="AA517" i="4"/>
  <c r="AD517" i="4"/>
  <c r="AG517" i="4"/>
  <c r="AI517" i="4"/>
  <c r="AL517" i="4"/>
  <c r="B518" i="4"/>
  <c r="C518" i="4"/>
  <c r="D518" i="4" s="1"/>
  <c r="I518" i="4"/>
  <c r="K518" i="4"/>
  <c r="N518" i="4"/>
  <c r="Q518" i="4"/>
  <c r="S518" i="4"/>
  <c r="V518" i="4"/>
  <c r="Y518" i="4"/>
  <c r="AA518" i="4"/>
  <c r="AD518" i="4"/>
  <c r="AG518" i="4"/>
  <c r="AI518" i="4"/>
  <c r="AL518" i="4"/>
  <c r="B519" i="4"/>
  <c r="C519" i="4"/>
  <c r="D519" i="4" s="1"/>
  <c r="I519" i="4"/>
  <c r="K519" i="4"/>
  <c r="N519" i="4"/>
  <c r="Q519" i="4"/>
  <c r="S519" i="4"/>
  <c r="V519" i="4"/>
  <c r="Y519" i="4"/>
  <c r="AA519" i="4"/>
  <c r="AD519" i="4"/>
  <c r="AG519" i="4"/>
  <c r="AI519" i="4"/>
  <c r="AL519" i="4"/>
  <c r="B520" i="4"/>
  <c r="C520" i="4"/>
  <c r="D520" i="4" s="1"/>
  <c r="I520" i="4"/>
  <c r="K520" i="4"/>
  <c r="N520" i="4"/>
  <c r="Q520" i="4"/>
  <c r="S520" i="4"/>
  <c r="V520" i="4"/>
  <c r="Y520" i="4"/>
  <c r="AA520" i="4"/>
  <c r="AD520" i="4"/>
  <c r="AG520" i="4"/>
  <c r="AI520" i="4"/>
  <c r="AL520" i="4"/>
  <c r="B521" i="4"/>
  <c r="C521" i="4"/>
  <c r="D521" i="4" s="1"/>
  <c r="F521" i="4" s="1"/>
  <c r="I521" i="4"/>
  <c r="K521" i="4"/>
  <c r="N521" i="4"/>
  <c r="Q521" i="4"/>
  <c r="S521" i="4"/>
  <c r="V521" i="4"/>
  <c r="Y521" i="4"/>
  <c r="AA521" i="4"/>
  <c r="AD521" i="4"/>
  <c r="AG521" i="4"/>
  <c r="AI521" i="4"/>
  <c r="AL521" i="4"/>
  <c r="B522" i="4"/>
  <c r="C522" i="4"/>
  <c r="D522" i="4" s="1"/>
  <c r="I522" i="4"/>
  <c r="K522" i="4"/>
  <c r="N522" i="4"/>
  <c r="Q522" i="4"/>
  <c r="S522" i="4"/>
  <c r="V522" i="4"/>
  <c r="Y522" i="4"/>
  <c r="AA522" i="4"/>
  <c r="AD522" i="4"/>
  <c r="AG522" i="4"/>
  <c r="AI522" i="4"/>
  <c r="AL522" i="4"/>
  <c r="B523" i="4"/>
  <c r="C523" i="4"/>
  <c r="D523" i="4" s="1"/>
  <c r="E523" i="4" s="1"/>
  <c r="I523" i="4"/>
  <c r="K523" i="4"/>
  <c r="N523" i="4"/>
  <c r="Q523" i="4"/>
  <c r="S523" i="4"/>
  <c r="V523" i="4"/>
  <c r="Y523" i="4"/>
  <c r="AA523" i="4"/>
  <c r="AD523" i="4"/>
  <c r="AG523" i="4"/>
  <c r="AI523" i="4"/>
  <c r="AL523" i="4"/>
  <c r="B524" i="4"/>
  <c r="C524" i="4"/>
  <c r="D524" i="4" s="1"/>
  <c r="I524" i="4"/>
  <c r="J524" i="4" s="1"/>
  <c r="K524" i="4"/>
  <c r="N524" i="4"/>
  <c r="Q524" i="4"/>
  <c r="S524" i="4"/>
  <c r="V524" i="4"/>
  <c r="Y524" i="4"/>
  <c r="AA524" i="4"/>
  <c r="AD524" i="4"/>
  <c r="AG524" i="4"/>
  <c r="AH524" i="4" s="1"/>
  <c r="AI524" i="4"/>
  <c r="AL524" i="4"/>
  <c r="B525" i="4"/>
  <c r="C525" i="4"/>
  <c r="D525" i="4" s="1"/>
  <c r="I525" i="4"/>
  <c r="K525" i="4"/>
  <c r="N525" i="4"/>
  <c r="Q525" i="4"/>
  <c r="S525" i="4"/>
  <c r="V525" i="4"/>
  <c r="Y525" i="4"/>
  <c r="AA525" i="4"/>
  <c r="AD525" i="4"/>
  <c r="AG525" i="4"/>
  <c r="AI525" i="4"/>
  <c r="AL525" i="4"/>
  <c r="AM525" i="4" s="1"/>
  <c r="B526" i="4"/>
  <c r="C526" i="4"/>
  <c r="D526" i="4" s="1"/>
  <c r="I526" i="4"/>
  <c r="K526" i="4"/>
  <c r="N526" i="4"/>
  <c r="Q526" i="4"/>
  <c r="S526" i="4"/>
  <c r="V526" i="4"/>
  <c r="Y526" i="4"/>
  <c r="AA526" i="4"/>
  <c r="AD526" i="4"/>
  <c r="AG526" i="4"/>
  <c r="AI526" i="4"/>
  <c r="AL526" i="4"/>
  <c r="B527" i="4"/>
  <c r="C527" i="4"/>
  <c r="D527" i="4" s="1"/>
  <c r="F527" i="4" s="1"/>
  <c r="I527" i="4"/>
  <c r="K527" i="4"/>
  <c r="N527" i="4"/>
  <c r="Q527" i="4"/>
  <c r="S527" i="4"/>
  <c r="V527" i="4"/>
  <c r="Y527" i="4"/>
  <c r="AA527" i="4"/>
  <c r="AD527" i="4"/>
  <c r="AG527" i="4"/>
  <c r="AI527" i="4"/>
  <c r="AL527" i="4"/>
  <c r="B528" i="4"/>
  <c r="C528" i="4"/>
  <c r="D528" i="4" s="1"/>
  <c r="E528" i="4" s="1"/>
  <c r="I528" i="4"/>
  <c r="K528" i="4"/>
  <c r="N528" i="4"/>
  <c r="Q528" i="4"/>
  <c r="S528" i="4"/>
  <c r="V528" i="4"/>
  <c r="Y528" i="4"/>
  <c r="AA528" i="4"/>
  <c r="AD528" i="4"/>
  <c r="AG528" i="4"/>
  <c r="AI528" i="4"/>
  <c r="AL528" i="4"/>
  <c r="B529" i="4"/>
  <c r="O529" i="4" s="1"/>
  <c r="C529" i="4"/>
  <c r="D529" i="4" s="1"/>
  <c r="G529" i="4" s="1"/>
  <c r="I529" i="4"/>
  <c r="K529" i="4"/>
  <c r="N529" i="4"/>
  <c r="Q529" i="4"/>
  <c r="S529" i="4"/>
  <c r="V529" i="4"/>
  <c r="Y529" i="4"/>
  <c r="AA529" i="4"/>
  <c r="AD529" i="4"/>
  <c r="AG529" i="4"/>
  <c r="AI529" i="4"/>
  <c r="AL529" i="4"/>
  <c r="B530" i="4"/>
  <c r="C530" i="4"/>
  <c r="D530" i="4" s="1"/>
  <c r="I530" i="4"/>
  <c r="K530" i="4"/>
  <c r="N530" i="4"/>
  <c r="Q530" i="4"/>
  <c r="S530" i="4"/>
  <c r="V530" i="4"/>
  <c r="Y530" i="4"/>
  <c r="AA530" i="4"/>
  <c r="AD530" i="4"/>
  <c r="AG530" i="4"/>
  <c r="AI530" i="4"/>
  <c r="AL530" i="4"/>
  <c r="B531" i="4"/>
  <c r="C531" i="4"/>
  <c r="D531" i="4" s="1"/>
  <c r="H531" i="4" s="1"/>
  <c r="I531" i="4"/>
  <c r="K531" i="4"/>
  <c r="N531" i="4"/>
  <c r="Q531" i="4"/>
  <c r="S531" i="4"/>
  <c r="V531" i="4"/>
  <c r="Y531" i="4"/>
  <c r="AA531" i="4"/>
  <c r="AD531" i="4"/>
  <c r="AG531" i="4"/>
  <c r="AI531" i="4"/>
  <c r="AL531" i="4"/>
  <c r="B532" i="4"/>
  <c r="C532" i="4"/>
  <c r="D532" i="4" s="1"/>
  <c r="I532" i="4"/>
  <c r="K532" i="4"/>
  <c r="N532" i="4"/>
  <c r="Q532" i="4"/>
  <c r="S532" i="4"/>
  <c r="V532" i="4"/>
  <c r="Y532" i="4"/>
  <c r="AA532" i="4"/>
  <c r="AD532" i="4"/>
  <c r="AG532" i="4"/>
  <c r="AI532" i="4"/>
  <c r="AL532" i="4"/>
  <c r="B533" i="4"/>
  <c r="C533" i="4"/>
  <c r="D533" i="4" s="1"/>
  <c r="F533" i="4" s="1"/>
  <c r="I533" i="4"/>
  <c r="K533" i="4"/>
  <c r="N533" i="4"/>
  <c r="Q533" i="4"/>
  <c r="S533" i="4"/>
  <c r="V533" i="4"/>
  <c r="Y533" i="4"/>
  <c r="AA533" i="4"/>
  <c r="AD533" i="4"/>
  <c r="AE533" i="4"/>
  <c r="AG533" i="4"/>
  <c r="AI533" i="4"/>
  <c r="AL533" i="4"/>
  <c r="B534" i="4"/>
  <c r="C534" i="4"/>
  <c r="D534" i="4" s="1"/>
  <c r="I534" i="4"/>
  <c r="K534" i="4"/>
  <c r="N534" i="4"/>
  <c r="Q534" i="4"/>
  <c r="S534" i="4"/>
  <c r="V534" i="4"/>
  <c r="Y534" i="4"/>
  <c r="AA534" i="4"/>
  <c r="AD534" i="4"/>
  <c r="AG534" i="4"/>
  <c r="AI534" i="4"/>
  <c r="AJ534" i="4" s="1"/>
  <c r="AL534" i="4"/>
  <c r="B535" i="4"/>
  <c r="C535" i="4"/>
  <c r="D535" i="4" s="1"/>
  <c r="E535" i="4" s="1"/>
  <c r="I535" i="4"/>
  <c r="K535" i="4"/>
  <c r="N535" i="4"/>
  <c r="Q535" i="4"/>
  <c r="S535" i="4"/>
  <c r="V535" i="4"/>
  <c r="Y535" i="4"/>
  <c r="AA535" i="4"/>
  <c r="AD535" i="4"/>
  <c r="AG535" i="4"/>
  <c r="AI535" i="4"/>
  <c r="AL535" i="4"/>
  <c r="B536" i="4"/>
  <c r="C536" i="4"/>
  <c r="D536" i="4" s="1"/>
  <c r="G536" i="4" s="1"/>
  <c r="I536" i="4"/>
  <c r="K536" i="4"/>
  <c r="N536" i="4"/>
  <c r="Q536" i="4"/>
  <c r="S536" i="4"/>
  <c r="V536" i="4"/>
  <c r="Y536" i="4"/>
  <c r="AA536" i="4"/>
  <c r="AD536" i="4"/>
  <c r="AG536" i="4"/>
  <c r="AI536" i="4"/>
  <c r="AL536" i="4"/>
  <c r="B537" i="4"/>
  <c r="C537" i="4"/>
  <c r="D537" i="4" s="1"/>
  <c r="I537" i="4"/>
  <c r="K537" i="4"/>
  <c r="N537" i="4"/>
  <c r="Q537" i="4"/>
  <c r="S537" i="4"/>
  <c r="V537" i="4"/>
  <c r="Y537" i="4"/>
  <c r="AA537" i="4"/>
  <c r="AD537" i="4"/>
  <c r="AG537" i="4"/>
  <c r="AI537" i="4"/>
  <c r="AL537" i="4"/>
  <c r="B538" i="4"/>
  <c r="C538" i="4"/>
  <c r="D538" i="4" s="1"/>
  <c r="G538" i="4" s="1"/>
  <c r="I538" i="4"/>
  <c r="K538" i="4"/>
  <c r="N538" i="4"/>
  <c r="Q538" i="4"/>
  <c r="S538" i="4"/>
  <c r="V538" i="4"/>
  <c r="Y538" i="4"/>
  <c r="AA538" i="4"/>
  <c r="AD538" i="4"/>
  <c r="AG538" i="4"/>
  <c r="AI538" i="4"/>
  <c r="AJ538" i="4" s="1"/>
  <c r="AL538" i="4"/>
  <c r="B539" i="4"/>
  <c r="C539" i="4"/>
  <c r="D539" i="4" s="1"/>
  <c r="F539" i="4" s="1"/>
  <c r="I539" i="4"/>
  <c r="K539" i="4"/>
  <c r="N539" i="4"/>
  <c r="Q539" i="4"/>
  <c r="S539" i="4"/>
  <c r="V539" i="4"/>
  <c r="Y539" i="4"/>
  <c r="Z539" i="4" s="1"/>
  <c r="AA539" i="4"/>
  <c r="AD539" i="4"/>
  <c r="AE539" i="4" s="1"/>
  <c r="AG539" i="4"/>
  <c r="AI539" i="4"/>
  <c r="AJ539" i="4"/>
  <c r="AL539" i="4"/>
  <c r="B540" i="4"/>
  <c r="C540" i="4"/>
  <c r="D540" i="4" s="1"/>
  <c r="I540" i="4"/>
  <c r="K540" i="4"/>
  <c r="N540" i="4"/>
  <c r="Q540" i="4"/>
  <c r="R540" i="4" s="1"/>
  <c r="S540" i="4"/>
  <c r="V540" i="4"/>
  <c r="Y540" i="4"/>
  <c r="AA540" i="4"/>
  <c r="AD540" i="4"/>
  <c r="AG540" i="4"/>
  <c r="AI540" i="4"/>
  <c r="AL540" i="4"/>
  <c r="B541" i="4"/>
  <c r="C541" i="4"/>
  <c r="D541" i="4" s="1"/>
  <c r="G541" i="4" s="1"/>
  <c r="I541" i="4"/>
  <c r="K541" i="4"/>
  <c r="N541" i="4"/>
  <c r="Q541" i="4"/>
  <c r="S541" i="4"/>
  <c r="V541" i="4"/>
  <c r="Y541" i="4"/>
  <c r="AA541" i="4"/>
  <c r="AD541" i="4"/>
  <c r="AG541" i="4"/>
  <c r="AI541" i="4"/>
  <c r="AL541" i="4"/>
  <c r="B542" i="4"/>
  <c r="AE542" i="4" s="1"/>
  <c r="C542" i="4"/>
  <c r="D542" i="4" s="1"/>
  <c r="H542" i="4" s="1"/>
  <c r="I542" i="4"/>
  <c r="K542" i="4"/>
  <c r="N542" i="4"/>
  <c r="Q542" i="4"/>
  <c r="S542" i="4"/>
  <c r="V542" i="4"/>
  <c r="Y542" i="4"/>
  <c r="AA542" i="4"/>
  <c r="AD542" i="4"/>
  <c r="AG542" i="4"/>
  <c r="AI542" i="4"/>
  <c r="AL542" i="4"/>
  <c r="B543" i="4"/>
  <c r="C543" i="4"/>
  <c r="D543" i="4" s="1"/>
  <c r="E543" i="4" s="1"/>
  <c r="I543" i="4"/>
  <c r="K543" i="4"/>
  <c r="N543" i="4"/>
  <c r="Q543" i="4"/>
  <c r="S543" i="4"/>
  <c r="V543" i="4"/>
  <c r="Y543" i="4"/>
  <c r="AA543" i="4"/>
  <c r="AD543" i="4"/>
  <c r="AG543" i="4"/>
  <c r="AI543" i="4"/>
  <c r="AL543" i="4"/>
  <c r="B544" i="4"/>
  <c r="C544" i="4"/>
  <c r="D544" i="4" s="1"/>
  <c r="I544" i="4"/>
  <c r="K544" i="4"/>
  <c r="N544" i="4"/>
  <c r="Q544" i="4"/>
  <c r="S544" i="4"/>
  <c r="V544" i="4"/>
  <c r="Y544" i="4"/>
  <c r="Z544" i="4" s="1"/>
  <c r="AA544" i="4"/>
  <c r="AD544" i="4"/>
  <c r="AG544" i="4"/>
  <c r="AI544" i="4"/>
  <c r="AL544" i="4"/>
  <c r="B545" i="4"/>
  <c r="C545" i="4"/>
  <c r="D545" i="4" s="1"/>
  <c r="G545" i="4" s="1"/>
  <c r="I545" i="4"/>
  <c r="K545" i="4"/>
  <c r="N545" i="4"/>
  <c r="Q545" i="4"/>
  <c r="S545" i="4"/>
  <c r="T545" i="4" s="1"/>
  <c r="V545" i="4"/>
  <c r="Y545" i="4"/>
  <c r="AA545" i="4"/>
  <c r="AD545" i="4"/>
  <c r="AG545" i="4"/>
  <c r="AI545" i="4"/>
  <c r="AL545" i="4"/>
  <c r="B546" i="4"/>
  <c r="C546" i="4"/>
  <c r="D546" i="4" s="1"/>
  <c r="I546" i="4"/>
  <c r="K546" i="4"/>
  <c r="N546" i="4"/>
  <c r="Q546" i="4"/>
  <c r="S546" i="4"/>
  <c r="V546" i="4"/>
  <c r="Y546" i="4"/>
  <c r="AA546" i="4"/>
  <c r="AD546" i="4"/>
  <c r="AG546" i="4"/>
  <c r="AI546" i="4"/>
  <c r="AL546" i="4"/>
  <c r="B547" i="4"/>
  <c r="C547" i="4"/>
  <c r="D547" i="4" s="1"/>
  <c r="E547" i="4" s="1"/>
  <c r="I547" i="4"/>
  <c r="K547" i="4"/>
  <c r="N547" i="4"/>
  <c r="Q547" i="4"/>
  <c r="S547" i="4"/>
  <c r="V547" i="4"/>
  <c r="Y547" i="4"/>
  <c r="AA547" i="4"/>
  <c r="AD547" i="4"/>
  <c r="AG547" i="4"/>
  <c r="AI547" i="4"/>
  <c r="AL547" i="4"/>
  <c r="B548" i="4"/>
  <c r="C548" i="4"/>
  <c r="D548" i="4" s="1"/>
  <c r="I548" i="4"/>
  <c r="K548" i="4"/>
  <c r="N548" i="4"/>
  <c r="Q548" i="4"/>
  <c r="S548" i="4"/>
  <c r="V548" i="4"/>
  <c r="Y548" i="4"/>
  <c r="AA548" i="4"/>
  <c r="AD548" i="4"/>
  <c r="AG548" i="4"/>
  <c r="AI548" i="4"/>
  <c r="AL548" i="4"/>
  <c r="B549" i="4"/>
  <c r="W549" i="4" s="1"/>
  <c r="C549" i="4"/>
  <c r="D549" i="4" s="1"/>
  <c r="G549" i="4" s="1"/>
  <c r="I549" i="4"/>
  <c r="K549" i="4"/>
  <c r="N549" i="4"/>
  <c r="Q549" i="4"/>
  <c r="S549" i="4"/>
  <c r="V549" i="4"/>
  <c r="Y549" i="4"/>
  <c r="Z549" i="4"/>
  <c r="AA549" i="4"/>
  <c r="AD549" i="4"/>
  <c r="AG549" i="4"/>
  <c r="AI549" i="4"/>
  <c r="AL549" i="4"/>
  <c r="AM549" i="4" s="1"/>
  <c r="B550" i="4"/>
  <c r="C550" i="4"/>
  <c r="D550" i="4" s="1"/>
  <c r="I550" i="4"/>
  <c r="K550" i="4"/>
  <c r="N550" i="4"/>
  <c r="Q550" i="4"/>
  <c r="S550" i="4"/>
  <c r="V550" i="4"/>
  <c r="Y550" i="4"/>
  <c r="AA550" i="4"/>
  <c r="AD550" i="4"/>
  <c r="AE550" i="4" s="1"/>
  <c r="AG550" i="4"/>
  <c r="AI550" i="4"/>
  <c r="AL550" i="4"/>
  <c r="B551" i="4"/>
  <c r="C551" i="4"/>
  <c r="D551" i="4" s="1"/>
  <c r="I551" i="4"/>
  <c r="K551" i="4"/>
  <c r="N551" i="4"/>
  <c r="Q551" i="4"/>
  <c r="S551" i="4"/>
  <c r="V551" i="4"/>
  <c r="Y551" i="4"/>
  <c r="AA551" i="4"/>
  <c r="AD551" i="4"/>
  <c r="AE551" i="4" s="1"/>
  <c r="AG551" i="4"/>
  <c r="AI551" i="4"/>
  <c r="AL551" i="4"/>
  <c r="B552" i="4"/>
  <c r="C552" i="4"/>
  <c r="D552" i="4" s="1"/>
  <c r="E552" i="4" s="1"/>
  <c r="I552" i="4"/>
  <c r="K552" i="4"/>
  <c r="N552" i="4"/>
  <c r="Q552" i="4"/>
  <c r="S552" i="4"/>
  <c r="V552" i="4"/>
  <c r="Y552" i="4"/>
  <c r="AA552" i="4"/>
  <c r="AD552" i="4"/>
  <c r="AG552" i="4"/>
  <c r="AI552" i="4"/>
  <c r="AL552" i="4"/>
  <c r="B553" i="4"/>
  <c r="C553" i="4"/>
  <c r="D553" i="4" s="1"/>
  <c r="H553" i="4" s="1"/>
  <c r="I553" i="4"/>
  <c r="K553" i="4"/>
  <c r="N553" i="4"/>
  <c r="Q553" i="4"/>
  <c r="S553" i="4"/>
  <c r="V553" i="4"/>
  <c r="Y553" i="4"/>
  <c r="AA553" i="4"/>
  <c r="AD553" i="4"/>
  <c r="AG553" i="4"/>
  <c r="AI553" i="4"/>
  <c r="AL553" i="4"/>
  <c r="B554" i="4"/>
  <c r="C554" i="4"/>
  <c r="D554" i="4" s="1"/>
  <c r="I554" i="4"/>
  <c r="K554" i="4"/>
  <c r="N554" i="4"/>
  <c r="Q554" i="4"/>
  <c r="S554" i="4"/>
  <c r="V554" i="4"/>
  <c r="Y554" i="4"/>
  <c r="AA554" i="4"/>
  <c r="AD554" i="4"/>
  <c r="AG554" i="4"/>
  <c r="AI554" i="4"/>
  <c r="AL554" i="4"/>
  <c r="B555" i="4"/>
  <c r="R555" i="4" s="1"/>
  <c r="C555" i="4"/>
  <c r="D555" i="4" s="1"/>
  <c r="F555" i="4" s="1"/>
  <c r="I555" i="4"/>
  <c r="K555" i="4"/>
  <c r="N555" i="4"/>
  <c r="Q555" i="4"/>
  <c r="S555" i="4"/>
  <c r="V555" i="4"/>
  <c r="Y555" i="4"/>
  <c r="AA555" i="4"/>
  <c r="AD555" i="4"/>
  <c r="AG555" i="4"/>
  <c r="AI555" i="4"/>
  <c r="AL555" i="4"/>
  <c r="B556" i="4"/>
  <c r="C556" i="4"/>
  <c r="D556" i="4" s="1"/>
  <c r="H556" i="4" s="1"/>
  <c r="I556" i="4"/>
  <c r="K556" i="4"/>
  <c r="N556" i="4"/>
  <c r="Q556" i="4"/>
  <c r="S556" i="4"/>
  <c r="V556" i="4"/>
  <c r="Y556" i="4"/>
  <c r="AA556" i="4"/>
  <c r="AD556" i="4"/>
  <c r="AG556" i="4"/>
  <c r="AI556" i="4"/>
  <c r="AL556" i="4"/>
  <c r="B557" i="4"/>
  <c r="C557" i="4"/>
  <c r="D557" i="4"/>
  <c r="I557" i="4"/>
  <c r="K557" i="4"/>
  <c r="N557" i="4"/>
  <c r="Q557" i="4"/>
  <c r="S557" i="4"/>
  <c r="V557" i="4"/>
  <c r="Y557" i="4"/>
  <c r="AA557" i="4"/>
  <c r="AD557" i="4"/>
  <c r="AG557" i="4"/>
  <c r="AI557" i="4"/>
  <c r="AL557" i="4"/>
  <c r="B558" i="4"/>
  <c r="C558" i="4"/>
  <c r="D558" i="4" s="1"/>
  <c r="F558" i="4" s="1"/>
  <c r="I558" i="4"/>
  <c r="K558" i="4"/>
  <c r="N558" i="4"/>
  <c r="Q558" i="4"/>
  <c r="S558" i="4"/>
  <c r="V558" i="4"/>
  <c r="Y558" i="4"/>
  <c r="AA558" i="4"/>
  <c r="AD558" i="4"/>
  <c r="AG558" i="4"/>
  <c r="AI558" i="4"/>
  <c r="AL558" i="4"/>
  <c r="B559" i="4"/>
  <c r="C559" i="4"/>
  <c r="D559" i="4" s="1"/>
  <c r="G559" i="4" s="1"/>
  <c r="I559" i="4"/>
  <c r="K559" i="4"/>
  <c r="N559" i="4"/>
  <c r="Q559" i="4"/>
  <c r="S559" i="4"/>
  <c r="V559" i="4"/>
  <c r="Y559" i="4"/>
  <c r="AA559" i="4"/>
  <c r="AD559" i="4"/>
  <c r="AG559" i="4"/>
  <c r="AI559" i="4"/>
  <c r="AL559" i="4"/>
  <c r="B560" i="4"/>
  <c r="C560" i="4"/>
  <c r="D560" i="4" s="1"/>
  <c r="G560" i="4" s="1"/>
  <c r="I560" i="4"/>
  <c r="K560" i="4"/>
  <c r="N560" i="4"/>
  <c r="Q560" i="4"/>
  <c r="S560" i="4"/>
  <c r="V560" i="4"/>
  <c r="Y560" i="4"/>
  <c r="AA560" i="4"/>
  <c r="AD560" i="4"/>
  <c r="AG560" i="4"/>
  <c r="AI560" i="4"/>
  <c r="AL560" i="4"/>
  <c r="B561" i="4"/>
  <c r="C561" i="4"/>
  <c r="D561" i="4" s="1"/>
  <c r="F561" i="4" s="1"/>
  <c r="I561" i="4"/>
  <c r="K561" i="4"/>
  <c r="N561" i="4"/>
  <c r="Q561" i="4"/>
  <c r="S561" i="4"/>
  <c r="V561" i="4"/>
  <c r="Y561" i="4"/>
  <c r="AA561" i="4"/>
  <c r="AD561" i="4"/>
  <c r="AG561" i="4"/>
  <c r="AI561" i="4"/>
  <c r="AL561" i="4"/>
  <c r="B562" i="4"/>
  <c r="C562" i="4"/>
  <c r="D562" i="4" s="1"/>
  <c r="I562" i="4"/>
  <c r="K562" i="4"/>
  <c r="N562" i="4"/>
  <c r="Q562" i="4"/>
  <c r="S562" i="4"/>
  <c r="V562" i="4"/>
  <c r="Y562" i="4"/>
  <c r="AA562" i="4"/>
  <c r="AD562" i="4"/>
  <c r="AG562" i="4"/>
  <c r="AI562" i="4"/>
  <c r="AL562" i="4"/>
  <c r="B563" i="4"/>
  <c r="J563" i="4" s="1"/>
  <c r="C563" i="4"/>
  <c r="D563" i="4" s="1"/>
  <c r="G563" i="4" s="1"/>
  <c r="I563" i="4"/>
  <c r="K563" i="4"/>
  <c r="N563" i="4"/>
  <c r="Q563" i="4"/>
  <c r="S563" i="4"/>
  <c r="V563" i="4"/>
  <c r="Y563" i="4"/>
  <c r="AA563" i="4"/>
  <c r="AD563" i="4"/>
  <c r="AG563" i="4"/>
  <c r="AH563" i="4" s="1"/>
  <c r="AI563" i="4"/>
  <c r="AL563" i="4"/>
  <c r="B564" i="4"/>
  <c r="C564" i="4"/>
  <c r="D564" i="4" s="1"/>
  <c r="E564" i="4" s="1"/>
  <c r="I564" i="4"/>
  <c r="K564" i="4"/>
  <c r="N564" i="4"/>
  <c r="Q564" i="4"/>
  <c r="S564" i="4"/>
  <c r="V564" i="4"/>
  <c r="Y564" i="4"/>
  <c r="AA564" i="4"/>
  <c r="AD564" i="4"/>
  <c r="AG564" i="4"/>
  <c r="AI564" i="4"/>
  <c r="AL564" i="4"/>
  <c r="B565" i="4"/>
  <c r="C565" i="4"/>
  <c r="D565" i="4" s="1"/>
  <c r="E565" i="4" s="1"/>
  <c r="I565" i="4"/>
  <c r="K565" i="4"/>
  <c r="N565" i="4"/>
  <c r="Q565" i="4"/>
  <c r="S565" i="4"/>
  <c r="V565" i="4"/>
  <c r="Y565" i="4"/>
  <c r="AA565" i="4"/>
  <c r="AD565" i="4"/>
  <c r="AG565" i="4"/>
  <c r="AI565" i="4"/>
  <c r="AL565" i="4"/>
  <c r="B566" i="4"/>
  <c r="C566" i="4"/>
  <c r="D566" i="4" s="1"/>
  <c r="I566" i="4"/>
  <c r="K566" i="4"/>
  <c r="N566" i="4"/>
  <c r="Q566" i="4"/>
  <c r="S566" i="4"/>
  <c r="V566" i="4"/>
  <c r="Y566" i="4"/>
  <c r="AA566" i="4"/>
  <c r="AD566" i="4"/>
  <c r="AG566" i="4"/>
  <c r="AI566" i="4"/>
  <c r="AL566" i="4"/>
  <c r="B567" i="4"/>
  <c r="C567" i="4"/>
  <c r="D567" i="4" s="1"/>
  <c r="F567" i="4" s="1"/>
  <c r="I567" i="4"/>
  <c r="K567" i="4"/>
  <c r="L567" i="4" s="1"/>
  <c r="N567" i="4"/>
  <c r="Q567" i="4"/>
  <c r="S567" i="4"/>
  <c r="V567" i="4"/>
  <c r="Y567" i="4"/>
  <c r="AA567" i="4"/>
  <c r="AD567" i="4"/>
  <c r="AG567" i="4"/>
  <c r="AI567" i="4"/>
  <c r="AL567" i="4"/>
  <c r="B568" i="4"/>
  <c r="C568" i="4"/>
  <c r="D568" i="4" s="1"/>
  <c r="H568" i="4" s="1"/>
  <c r="I568" i="4"/>
  <c r="K568" i="4"/>
  <c r="N568" i="4"/>
  <c r="Q568" i="4"/>
  <c r="S568" i="4"/>
  <c r="V568" i="4"/>
  <c r="Y568" i="4"/>
  <c r="AA568" i="4"/>
  <c r="AD568" i="4"/>
  <c r="AG568" i="4"/>
  <c r="AI568" i="4"/>
  <c r="AL568" i="4"/>
  <c r="B569" i="4"/>
  <c r="AB569" i="4" s="1"/>
  <c r="C569" i="4"/>
  <c r="D569" i="4" s="1"/>
  <c r="F569" i="4" s="1"/>
  <c r="I569" i="4"/>
  <c r="K569" i="4"/>
  <c r="N569" i="4"/>
  <c r="Q569" i="4"/>
  <c r="S569" i="4"/>
  <c r="V569" i="4"/>
  <c r="Y569" i="4"/>
  <c r="AA569" i="4"/>
  <c r="AD569" i="4"/>
  <c r="AG569" i="4"/>
  <c r="AH569" i="4" s="1"/>
  <c r="AI569" i="4"/>
  <c r="AL569" i="4"/>
  <c r="B570" i="4"/>
  <c r="C570" i="4"/>
  <c r="D570" i="4" s="1"/>
  <c r="I570" i="4"/>
  <c r="K570" i="4"/>
  <c r="N570" i="4"/>
  <c r="Q570" i="4"/>
  <c r="S570" i="4"/>
  <c r="V570" i="4"/>
  <c r="Y570" i="4"/>
  <c r="AA570" i="4"/>
  <c r="AD570" i="4"/>
  <c r="AG570" i="4"/>
  <c r="AI570" i="4"/>
  <c r="AL570" i="4"/>
  <c r="B571" i="4"/>
  <c r="C571" i="4"/>
  <c r="D571" i="4" s="1"/>
  <c r="I571" i="4"/>
  <c r="K571" i="4"/>
  <c r="N571" i="4"/>
  <c r="Q571" i="4"/>
  <c r="S571" i="4"/>
  <c r="V571" i="4"/>
  <c r="Y571" i="4"/>
  <c r="AA571" i="4"/>
  <c r="AD571" i="4"/>
  <c r="AG571" i="4"/>
  <c r="AI571" i="4"/>
  <c r="AL571" i="4"/>
  <c r="B572" i="4"/>
  <c r="C572" i="4"/>
  <c r="D572" i="4" s="1"/>
  <c r="G572" i="4" s="1"/>
  <c r="I572" i="4"/>
  <c r="K572" i="4"/>
  <c r="N572" i="4"/>
  <c r="Q572" i="4"/>
  <c r="S572" i="4"/>
  <c r="V572" i="4"/>
  <c r="Y572" i="4"/>
  <c r="AA572" i="4"/>
  <c r="AD572" i="4"/>
  <c r="AG572" i="4"/>
  <c r="AI572" i="4"/>
  <c r="AL572" i="4"/>
  <c r="B573" i="4"/>
  <c r="C573" i="4"/>
  <c r="D573" i="4" s="1"/>
  <c r="I573" i="4"/>
  <c r="K573" i="4"/>
  <c r="N573" i="4"/>
  <c r="Q573" i="4"/>
  <c r="S573" i="4"/>
  <c r="V573" i="4"/>
  <c r="Y573" i="4"/>
  <c r="AA573" i="4"/>
  <c r="AD573" i="4"/>
  <c r="AG573" i="4"/>
  <c r="AI573" i="4"/>
  <c r="AL573" i="4"/>
  <c r="B574" i="4"/>
  <c r="C574" i="4"/>
  <c r="D574" i="4" s="1"/>
  <c r="I574" i="4"/>
  <c r="K574" i="4"/>
  <c r="N574" i="4"/>
  <c r="Q574" i="4"/>
  <c r="S574" i="4"/>
  <c r="V574" i="4"/>
  <c r="Y574" i="4"/>
  <c r="AA574" i="4"/>
  <c r="AD574" i="4"/>
  <c r="AG574" i="4"/>
  <c r="AI574" i="4"/>
  <c r="AL574" i="4"/>
  <c r="B575" i="4"/>
  <c r="C575" i="4"/>
  <c r="D575" i="4" s="1"/>
  <c r="I575" i="4"/>
  <c r="K575" i="4"/>
  <c r="N575" i="4"/>
  <c r="Q575" i="4"/>
  <c r="S575" i="4"/>
  <c r="V575" i="4"/>
  <c r="Y575" i="4"/>
  <c r="AA575" i="4"/>
  <c r="AD575" i="4"/>
  <c r="AG575" i="4"/>
  <c r="AI575" i="4"/>
  <c r="AL575" i="4"/>
  <c r="B576" i="4"/>
  <c r="O576" i="4" s="1"/>
  <c r="C576" i="4"/>
  <c r="D576" i="4" s="1"/>
  <c r="E576" i="4" s="1"/>
  <c r="I576" i="4"/>
  <c r="K576" i="4"/>
  <c r="N576" i="4"/>
  <c r="Q576" i="4"/>
  <c r="S576" i="4"/>
  <c r="V576" i="4"/>
  <c r="Y576" i="4"/>
  <c r="AA576" i="4"/>
  <c r="AD576" i="4"/>
  <c r="AG576" i="4"/>
  <c r="AI576" i="4"/>
  <c r="AL576" i="4"/>
  <c r="B577" i="4"/>
  <c r="C577" i="4"/>
  <c r="D577" i="4" s="1"/>
  <c r="E577" i="4" s="1"/>
  <c r="I577" i="4"/>
  <c r="K577" i="4"/>
  <c r="L577" i="4" s="1"/>
  <c r="N577" i="4"/>
  <c r="Q577" i="4"/>
  <c r="S577" i="4"/>
  <c r="V577" i="4"/>
  <c r="Y577" i="4"/>
  <c r="AA577" i="4"/>
  <c r="AD577" i="4"/>
  <c r="AG577" i="4"/>
  <c r="AI577" i="4"/>
  <c r="AL577" i="4"/>
  <c r="B578" i="4"/>
  <c r="T578" i="4" s="1"/>
  <c r="C578" i="4"/>
  <c r="D578" i="4" s="1"/>
  <c r="I578" i="4"/>
  <c r="K578" i="4"/>
  <c r="N578" i="4"/>
  <c r="Q578" i="4"/>
  <c r="S578" i="4"/>
  <c r="V578" i="4"/>
  <c r="Y578" i="4"/>
  <c r="AA578" i="4"/>
  <c r="AD578" i="4"/>
  <c r="AG578" i="4"/>
  <c r="AI578" i="4"/>
  <c r="AL578" i="4"/>
  <c r="B579" i="4"/>
  <c r="C579" i="4"/>
  <c r="D579" i="4" s="1"/>
  <c r="F579" i="4" s="1"/>
  <c r="I579" i="4"/>
  <c r="J579" i="4" s="1"/>
  <c r="K579" i="4"/>
  <c r="N579" i="4"/>
  <c r="O579" i="4" s="1"/>
  <c r="Q579" i="4"/>
  <c r="S579" i="4"/>
  <c r="V579" i="4"/>
  <c r="Y579" i="4"/>
  <c r="AA579" i="4"/>
  <c r="AD579" i="4"/>
  <c r="AE579" i="4" s="1"/>
  <c r="AG579" i="4"/>
  <c r="AI579" i="4"/>
  <c r="AJ579" i="4" s="1"/>
  <c r="AL579" i="4"/>
  <c r="AM579" i="4" s="1"/>
  <c r="B580" i="4"/>
  <c r="C580" i="4"/>
  <c r="D580" i="4" s="1"/>
  <c r="H580" i="4" s="1"/>
  <c r="I580" i="4"/>
  <c r="K580" i="4"/>
  <c r="N580" i="4"/>
  <c r="Q580" i="4"/>
  <c r="S580" i="4"/>
  <c r="V580" i="4"/>
  <c r="Y580" i="4"/>
  <c r="AA580" i="4"/>
  <c r="AD580" i="4"/>
  <c r="AG580" i="4"/>
  <c r="AI580" i="4"/>
  <c r="AL580" i="4"/>
  <c r="B581" i="4"/>
  <c r="C581" i="4"/>
  <c r="D581" i="4" s="1"/>
  <c r="F581" i="4" s="1"/>
  <c r="I581" i="4"/>
  <c r="K581" i="4"/>
  <c r="N581" i="4"/>
  <c r="Q581" i="4"/>
  <c r="S581" i="4"/>
  <c r="V581" i="4"/>
  <c r="Y581" i="4"/>
  <c r="AA581" i="4"/>
  <c r="AD581" i="4"/>
  <c r="AG581" i="4"/>
  <c r="AI581" i="4"/>
  <c r="AL581" i="4"/>
  <c r="B582" i="4"/>
  <c r="C582" i="4"/>
  <c r="D582" i="4" s="1"/>
  <c r="F582" i="4" s="1"/>
  <c r="I582" i="4"/>
  <c r="K582" i="4"/>
  <c r="N582" i="4"/>
  <c r="Q582" i="4"/>
  <c r="S582" i="4"/>
  <c r="V582" i="4"/>
  <c r="Y582" i="4"/>
  <c r="AA582" i="4"/>
  <c r="AD582" i="4"/>
  <c r="AG582" i="4"/>
  <c r="AI582" i="4"/>
  <c r="AL582" i="4"/>
  <c r="B583" i="4"/>
  <c r="C583" i="4"/>
  <c r="D583" i="4" s="1"/>
  <c r="G583" i="4" s="1"/>
  <c r="I583" i="4"/>
  <c r="K583" i="4"/>
  <c r="N583" i="4"/>
  <c r="Q583" i="4"/>
  <c r="S583" i="4"/>
  <c r="V583" i="4"/>
  <c r="Y583" i="4"/>
  <c r="AA583" i="4"/>
  <c r="AD583" i="4"/>
  <c r="AG583" i="4"/>
  <c r="AI583" i="4"/>
  <c r="AL583" i="4"/>
  <c r="B584" i="4"/>
  <c r="C584" i="4"/>
  <c r="D584" i="4" s="1"/>
  <c r="G584" i="4" s="1"/>
  <c r="I584" i="4"/>
  <c r="K584" i="4"/>
  <c r="N584" i="4"/>
  <c r="Q584" i="4"/>
  <c r="S584" i="4"/>
  <c r="V584" i="4"/>
  <c r="Y584" i="4"/>
  <c r="AA584" i="4"/>
  <c r="AD584" i="4"/>
  <c r="AG584" i="4"/>
  <c r="AI584" i="4"/>
  <c r="AL584" i="4"/>
  <c r="B585" i="4"/>
  <c r="C585" i="4"/>
  <c r="D585" i="4" s="1"/>
  <c r="I585" i="4"/>
  <c r="K585" i="4"/>
  <c r="N585" i="4"/>
  <c r="Q585" i="4"/>
  <c r="S585" i="4"/>
  <c r="V585" i="4"/>
  <c r="Y585" i="4"/>
  <c r="AA585" i="4"/>
  <c r="AD585" i="4"/>
  <c r="AG585" i="4"/>
  <c r="AI585" i="4"/>
  <c r="AL585" i="4"/>
  <c r="B586" i="4"/>
  <c r="C586" i="4"/>
  <c r="D586" i="4" s="1"/>
  <c r="G586" i="4" s="1"/>
  <c r="I586" i="4"/>
  <c r="K586" i="4"/>
  <c r="N586" i="4"/>
  <c r="Q586" i="4"/>
  <c r="S586" i="4"/>
  <c r="V586" i="4"/>
  <c r="Y586" i="4"/>
  <c r="AA586" i="4"/>
  <c r="AD586" i="4"/>
  <c r="AG586" i="4"/>
  <c r="AI586" i="4"/>
  <c r="AL586" i="4"/>
  <c r="B587" i="4"/>
  <c r="C587" i="4"/>
  <c r="D587" i="4" s="1"/>
  <c r="G587" i="4" s="1"/>
  <c r="I587" i="4"/>
  <c r="K587" i="4"/>
  <c r="N587" i="4"/>
  <c r="Q587" i="4"/>
  <c r="S587" i="4"/>
  <c r="V587" i="4"/>
  <c r="Y587" i="4"/>
  <c r="AA587" i="4"/>
  <c r="AD587" i="4"/>
  <c r="AG587" i="4"/>
  <c r="AI587" i="4"/>
  <c r="AL587" i="4"/>
  <c r="B588" i="4"/>
  <c r="C588" i="4"/>
  <c r="D588" i="4" s="1"/>
  <c r="E588" i="4" s="1"/>
  <c r="I588" i="4"/>
  <c r="K588" i="4"/>
  <c r="N588" i="4"/>
  <c r="Q588" i="4"/>
  <c r="S588" i="4"/>
  <c r="V588" i="4"/>
  <c r="Y588" i="4"/>
  <c r="AA588" i="4"/>
  <c r="AD588" i="4"/>
  <c r="AG588" i="4"/>
  <c r="AI588" i="4"/>
  <c r="AL588" i="4"/>
  <c r="B589" i="4"/>
  <c r="C589" i="4"/>
  <c r="D589" i="4" s="1"/>
  <c r="E589" i="4" s="1"/>
  <c r="I589" i="4"/>
  <c r="K589" i="4"/>
  <c r="N589" i="4"/>
  <c r="Q589" i="4"/>
  <c r="S589" i="4"/>
  <c r="V589" i="4"/>
  <c r="Y589" i="4"/>
  <c r="AA589" i="4"/>
  <c r="AD589" i="4"/>
  <c r="AG589" i="4"/>
  <c r="AI589" i="4"/>
  <c r="AL589" i="4"/>
  <c r="B590" i="4"/>
  <c r="C590" i="4"/>
  <c r="D590" i="4" s="1"/>
  <c r="F590" i="4" s="1"/>
  <c r="I590" i="4"/>
  <c r="K590" i="4"/>
  <c r="N590" i="4"/>
  <c r="Q590" i="4"/>
  <c r="S590" i="4"/>
  <c r="V590" i="4"/>
  <c r="Y590" i="4"/>
  <c r="AA590" i="4"/>
  <c r="AD590" i="4"/>
  <c r="AG590" i="4"/>
  <c r="AI590" i="4"/>
  <c r="AL590" i="4"/>
  <c r="B591" i="4"/>
  <c r="C591" i="4"/>
  <c r="D591" i="4" s="1"/>
  <c r="F591" i="4" s="1"/>
  <c r="I591" i="4"/>
  <c r="K591" i="4"/>
  <c r="N591" i="4"/>
  <c r="Q591" i="4"/>
  <c r="S591" i="4"/>
  <c r="T591" i="4"/>
  <c r="V591" i="4"/>
  <c r="Y591" i="4"/>
  <c r="AA591" i="4"/>
  <c r="AD591" i="4"/>
  <c r="AG591" i="4"/>
  <c r="AI591" i="4"/>
  <c r="AL591" i="4"/>
  <c r="B592" i="4"/>
  <c r="C592" i="4"/>
  <c r="D592" i="4" s="1"/>
  <c r="H592" i="4" s="1"/>
  <c r="I592" i="4"/>
  <c r="K592" i="4"/>
  <c r="N592" i="4"/>
  <c r="Q592" i="4"/>
  <c r="S592" i="4"/>
  <c r="T592" i="4" s="1"/>
  <c r="V592" i="4"/>
  <c r="Y592" i="4"/>
  <c r="AA592" i="4"/>
  <c r="AD592" i="4"/>
  <c r="AG592" i="4"/>
  <c r="AI592" i="4"/>
  <c r="AL592" i="4"/>
  <c r="B593" i="4"/>
  <c r="C593" i="4"/>
  <c r="D593" i="4" s="1"/>
  <c r="F593" i="4" s="1"/>
  <c r="I593" i="4"/>
  <c r="K593" i="4"/>
  <c r="N593" i="4"/>
  <c r="Q593" i="4"/>
  <c r="S593" i="4"/>
  <c r="V593" i="4"/>
  <c r="Y593" i="4"/>
  <c r="AA593" i="4"/>
  <c r="AD593" i="4"/>
  <c r="AG593" i="4"/>
  <c r="AI593" i="4"/>
  <c r="AL593" i="4"/>
  <c r="B594" i="4"/>
  <c r="C594" i="4"/>
  <c r="D594" i="4" s="1"/>
  <c r="I594" i="4"/>
  <c r="K594" i="4"/>
  <c r="N594" i="4"/>
  <c r="Q594" i="4"/>
  <c r="S594" i="4"/>
  <c r="V594" i="4"/>
  <c r="Y594" i="4"/>
  <c r="AA594" i="4"/>
  <c r="AD594" i="4"/>
  <c r="AG594" i="4"/>
  <c r="AI594" i="4"/>
  <c r="AL594" i="4"/>
  <c r="B595" i="4"/>
  <c r="AB595" i="4" s="1"/>
  <c r="C595" i="4"/>
  <c r="D595" i="4" s="1"/>
  <c r="I595" i="4"/>
  <c r="K595" i="4"/>
  <c r="N595" i="4"/>
  <c r="Q595" i="4"/>
  <c r="S595" i="4"/>
  <c r="V595" i="4"/>
  <c r="Y595" i="4"/>
  <c r="AA595" i="4"/>
  <c r="AD595" i="4"/>
  <c r="AG595" i="4"/>
  <c r="AI595" i="4"/>
  <c r="AL595" i="4"/>
  <c r="B596" i="4"/>
  <c r="C596" i="4"/>
  <c r="D596" i="4" s="1"/>
  <c r="G596" i="4" s="1"/>
  <c r="I596" i="4"/>
  <c r="K596" i="4"/>
  <c r="N596" i="4"/>
  <c r="Q596" i="4"/>
  <c r="S596" i="4"/>
  <c r="V596" i="4"/>
  <c r="Y596" i="4"/>
  <c r="AA596" i="4"/>
  <c r="AD596" i="4"/>
  <c r="AG596" i="4"/>
  <c r="AI596" i="4"/>
  <c r="AL596" i="4"/>
  <c r="B597" i="4"/>
  <c r="C597" i="4"/>
  <c r="D597" i="4" s="1"/>
  <c r="F597" i="4" s="1"/>
  <c r="I597" i="4"/>
  <c r="K597" i="4"/>
  <c r="N597" i="4"/>
  <c r="Q597" i="4"/>
  <c r="S597" i="4"/>
  <c r="V597" i="4"/>
  <c r="Y597" i="4"/>
  <c r="AA597" i="4"/>
  <c r="AD597" i="4"/>
  <c r="AG597" i="4"/>
  <c r="AI597" i="4"/>
  <c r="AL597" i="4"/>
  <c r="B598" i="4"/>
  <c r="C598" i="4"/>
  <c r="D598" i="4" s="1"/>
  <c r="H598" i="4" s="1"/>
  <c r="I598" i="4"/>
  <c r="K598" i="4"/>
  <c r="N598" i="4"/>
  <c r="Q598" i="4"/>
  <c r="S598" i="4"/>
  <c r="V598" i="4"/>
  <c r="Y598" i="4"/>
  <c r="AA598" i="4"/>
  <c r="AD598" i="4"/>
  <c r="AG598" i="4"/>
  <c r="AI598" i="4"/>
  <c r="AL598" i="4"/>
  <c r="B599" i="4"/>
  <c r="C599" i="4"/>
  <c r="D599" i="4" s="1"/>
  <c r="G599" i="4" s="1"/>
  <c r="I599" i="4"/>
  <c r="K599" i="4"/>
  <c r="N599" i="4"/>
  <c r="Q599" i="4"/>
  <c r="S599" i="4"/>
  <c r="V599" i="4"/>
  <c r="Y599" i="4"/>
  <c r="AA599" i="4"/>
  <c r="AD599" i="4"/>
  <c r="AG599" i="4"/>
  <c r="AI599" i="4"/>
  <c r="AL599" i="4"/>
  <c r="B600" i="4"/>
  <c r="C600" i="4"/>
  <c r="D600" i="4" s="1"/>
  <c r="F600" i="4" s="1"/>
  <c r="I600" i="4"/>
  <c r="K600" i="4"/>
  <c r="N600" i="4"/>
  <c r="Q600" i="4"/>
  <c r="S600" i="4"/>
  <c r="V600" i="4"/>
  <c r="Y600" i="4"/>
  <c r="AA600" i="4"/>
  <c r="AD600" i="4"/>
  <c r="AG600" i="4"/>
  <c r="AI600" i="4"/>
  <c r="AL600" i="4"/>
  <c r="B601" i="4"/>
  <c r="J601" i="4" s="1"/>
  <c r="C601" i="4"/>
  <c r="D601" i="4" s="1"/>
  <c r="I601" i="4"/>
  <c r="K601" i="4"/>
  <c r="N601" i="4"/>
  <c r="Q601" i="4"/>
  <c r="S601" i="4"/>
  <c r="V601" i="4"/>
  <c r="Y601" i="4"/>
  <c r="AA601" i="4"/>
  <c r="AD601" i="4"/>
  <c r="AG601" i="4"/>
  <c r="AI601" i="4"/>
  <c r="AL601" i="4"/>
  <c r="B602" i="4"/>
  <c r="C602" i="4"/>
  <c r="D602" i="4" s="1"/>
  <c r="F602" i="4" s="1"/>
  <c r="I602" i="4"/>
  <c r="K602" i="4"/>
  <c r="N602" i="4"/>
  <c r="Q602" i="4"/>
  <c r="S602" i="4"/>
  <c r="V602" i="4"/>
  <c r="Y602" i="4"/>
  <c r="AA602" i="4"/>
  <c r="AD602" i="4"/>
  <c r="AG602" i="4"/>
  <c r="AI602" i="4"/>
  <c r="AL602" i="4"/>
  <c r="B603" i="4"/>
  <c r="C603" i="4"/>
  <c r="D603" i="4" s="1"/>
  <c r="I603" i="4"/>
  <c r="K603" i="4"/>
  <c r="N603" i="4"/>
  <c r="Q603" i="4"/>
  <c r="S603" i="4"/>
  <c r="V603" i="4"/>
  <c r="Y603" i="4"/>
  <c r="AA603" i="4"/>
  <c r="AD603" i="4"/>
  <c r="AG603" i="4"/>
  <c r="AI603" i="4"/>
  <c r="AL603" i="4"/>
  <c r="AM603" i="4" s="1"/>
  <c r="B604" i="4"/>
  <c r="C604" i="4"/>
  <c r="D604" i="4" s="1"/>
  <c r="I604" i="4"/>
  <c r="K604" i="4"/>
  <c r="N604" i="4"/>
  <c r="Q604" i="4"/>
  <c r="S604" i="4"/>
  <c r="V604" i="4"/>
  <c r="Y604" i="4"/>
  <c r="AA604" i="4"/>
  <c r="AD604" i="4"/>
  <c r="AG604" i="4"/>
  <c r="AI604" i="4"/>
  <c r="AL604" i="4"/>
  <c r="B605" i="4"/>
  <c r="C605" i="4"/>
  <c r="D605" i="4" s="1"/>
  <c r="I605" i="4"/>
  <c r="K605" i="4"/>
  <c r="N605" i="4"/>
  <c r="Q605" i="4"/>
  <c r="S605" i="4"/>
  <c r="V605" i="4"/>
  <c r="Y605" i="4"/>
  <c r="AA605" i="4"/>
  <c r="AD605" i="4"/>
  <c r="AG605" i="4"/>
  <c r="AI605" i="4"/>
  <c r="AL605" i="4"/>
  <c r="B606" i="4"/>
  <c r="C606" i="4"/>
  <c r="D606" i="4" s="1"/>
  <c r="E606" i="4" s="1"/>
  <c r="I606" i="4"/>
  <c r="K606" i="4"/>
  <c r="N606" i="4"/>
  <c r="Q606" i="4"/>
  <c r="S606" i="4"/>
  <c r="V606" i="4"/>
  <c r="Y606" i="4"/>
  <c r="AA606" i="4"/>
  <c r="AD606" i="4"/>
  <c r="AG606" i="4"/>
  <c r="AI606" i="4"/>
  <c r="AL606" i="4"/>
  <c r="B607" i="4"/>
  <c r="C607" i="4"/>
  <c r="D607" i="4" s="1"/>
  <c r="I607" i="4"/>
  <c r="K607" i="4"/>
  <c r="N607" i="4"/>
  <c r="Q607" i="4"/>
  <c r="S607" i="4"/>
  <c r="V607" i="4"/>
  <c r="Y607" i="4"/>
  <c r="AA607" i="4"/>
  <c r="AD607" i="4"/>
  <c r="AG607" i="4"/>
  <c r="AI607" i="4"/>
  <c r="AL607" i="4"/>
  <c r="B608" i="4"/>
  <c r="C608" i="4"/>
  <c r="D608" i="4" s="1"/>
  <c r="G608" i="4" s="1"/>
  <c r="I608" i="4"/>
  <c r="K608" i="4"/>
  <c r="N608" i="4"/>
  <c r="Q608" i="4"/>
  <c r="S608" i="4"/>
  <c r="V608" i="4"/>
  <c r="Y608" i="4"/>
  <c r="AA608" i="4"/>
  <c r="AD608" i="4"/>
  <c r="AG608" i="4"/>
  <c r="AI608" i="4"/>
  <c r="AL608" i="4"/>
  <c r="B609" i="4"/>
  <c r="C609" i="4"/>
  <c r="D609" i="4" s="1"/>
  <c r="E609" i="4" s="1"/>
  <c r="I609" i="4"/>
  <c r="K609" i="4"/>
  <c r="N609" i="4"/>
  <c r="Q609" i="4"/>
  <c r="S609" i="4"/>
  <c r="V609" i="4"/>
  <c r="Y609" i="4"/>
  <c r="AA609" i="4"/>
  <c r="AD609" i="4"/>
  <c r="AG609" i="4"/>
  <c r="AI609" i="4"/>
  <c r="AL609" i="4"/>
  <c r="B610" i="4"/>
  <c r="C610" i="4"/>
  <c r="D610" i="4" s="1"/>
  <c r="E610" i="4" s="1"/>
  <c r="I610" i="4"/>
  <c r="K610" i="4"/>
  <c r="N610" i="4"/>
  <c r="Q610" i="4"/>
  <c r="S610" i="4"/>
  <c r="V610" i="4"/>
  <c r="Y610" i="4"/>
  <c r="AA610" i="4"/>
  <c r="AD610" i="4"/>
  <c r="AE610" i="4" s="1"/>
  <c r="AG610" i="4"/>
  <c r="AI610" i="4"/>
  <c r="AL610" i="4"/>
  <c r="B611" i="4"/>
  <c r="C611" i="4"/>
  <c r="D611" i="4" s="1"/>
  <c r="G611" i="4" s="1"/>
  <c r="I611" i="4"/>
  <c r="K611" i="4"/>
  <c r="N611" i="4"/>
  <c r="Q611" i="4"/>
  <c r="S611" i="4"/>
  <c r="V611" i="4"/>
  <c r="Y611" i="4"/>
  <c r="AA611" i="4"/>
  <c r="AD611" i="4"/>
  <c r="AG611" i="4"/>
  <c r="AI611" i="4"/>
  <c r="AL611" i="4"/>
  <c r="B612" i="4"/>
  <c r="C612" i="4"/>
  <c r="D612" i="4" s="1"/>
  <c r="F612" i="4" s="1"/>
  <c r="I612" i="4"/>
  <c r="K612" i="4"/>
  <c r="N612" i="4"/>
  <c r="Q612" i="4"/>
  <c r="S612" i="4"/>
  <c r="V612" i="4"/>
  <c r="Y612" i="4"/>
  <c r="AA612" i="4"/>
  <c r="AD612" i="4"/>
  <c r="AG612" i="4"/>
  <c r="AI612" i="4"/>
  <c r="AL612" i="4"/>
  <c r="B613" i="4"/>
  <c r="C613" i="4"/>
  <c r="D613" i="4" s="1"/>
  <c r="I613" i="4"/>
  <c r="K613" i="4"/>
  <c r="N613" i="4"/>
  <c r="Q613" i="4"/>
  <c r="S613" i="4"/>
  <c r="T613" i="4" s="1"/>
  <c r="V613" i="4"/>
  <c r="Y613" i="4"/>
  <c r="AA613" i="4"/>
  <c r="AD613" i="4"/>
  <c r="AG613" i="4"/>
  <c r="AI613" i="4"/>
  <c r="AL613" i="4"/>
  <c r="B614" i="4"/>
  <c r="C614" i="4"/>
  <c r="D614" i="4" s="1"/>
  <c r="I614" i="4"/>
  <c r="K614" i="4"/>
  <c r="N614" i="4"/>
  <c r="Q614" i="4"/>
  <c r="S614" i="4"/>
  <c r="V614" i="4"/>
  <c r="Y614" i="4"/>
  <c r="AA614" i="4"/>
  <c r="AD614" i="4"/>
  <c r="AG614" i="4"/>
  <c r="AI614" i="4"/>
  <c r="AL614" i="4"/>
  <c r="B615" i="4"/>
  <c r="C615" i="4"/>
  <c r="D615" i="4" s="1"/>
  <c r="F615" i="4" s="1"/>
  <c r="I615" i="4"/>
  <c r="K615" i="4"/>
  <c r="N615" i="4"/>
  <c r="Q615" i="4"/>
  <c r="S615" i="4"/>
  <c r="V615" i="4"/>
  <c r="Y615" i="4"/>
  <c r="AA615" i="4"/>
  <c r="AD615" i="4"/>
  <c r="AG615" i="4"/>
  <c r="AI615" i="4"/>
  <c r="AL615" i="4"/>
  <c r="B616" i="4"/>
  <c r="C616" i="4"/>
  <c r="D616" i="4" s="1"/>
  <c r="I616" i="4"/>
  <c r="K616" i="4"/>
  <c r="N616" i="4"/>
  <c r="Q616" i="4"/>
  <c r="S616" i="4"/>
  <c r="V616" i="4"/>
  <c r="Y616" i="4"/>
  <c r="AA616" i="4"/>
  <c r="AD616" i="4"/>
  <c r="AG616" i="4"/>
  <c r="AI616" i="4"/>
  <c r="AL616" i="4"/>
  <c r="B617" i="4"/>
  <c r="C617" i="4"/>
  <c r="D617" i="4" s="1"/>
  <c r="G617" i="4" s="1"/>
  <c r="I617" i="4"/>
  <c r="K617" i="4"/>
  <c r="N617" i="4"/>
  <c r="Q617" i="4"/>
  <c r="R617" i="4" s="1"/>
  <c r="S617" i="4"/>
  <c r="V617" i="4"/>
  <c r="Y617" i="4"/>
  <c r="AA617" i="4"/>
  <c r="AB617" i="4" s="1"/>
  <c r="AD617" i="4"/>
  <c r="AG617" i="4"/>
  <c r="AH617" i="4" s="1"/>
  <c r="AI617" i="4"/>
  <c r="AL617" i="4"/>
  <c r="AM617" i="4" s="1"/>
  <c r="B618" i="4"/>
  <c r="O618" i="4" s="1"/>
  <c r="C618" i="4"/>
  <c r="D618" i="4" s="1"/>
  <c r="I618" i="4"/>
  <c r="K618" i="4"/>
  <c r="N618" i="4"/>
  <c r="Q618" i="4"/>
  <c r="S618" i="4"/>
  <c r="V618" i="4"/>
  <c r="Y618" i="4"/>
  <c r="AA618" i="4"/>
  <c r="AD618" i="4"/>
  <c r="AG618" i="4"/>
  <c r="AI618" i="4"/>
  <c r="AJ618" i="4" s="1"/>
  <c r="AL618" i="4"/>
  <c r="B619" i="4"/>
  <c r="C619" i="4"/>
  <c r="D619" i="4" s="1"/>
  <c r="E619" i="4" s="1"/>
  <c r="I619" i="4"/>
  <c r="K619" i="4"/>
  <c r="N619" i="4"/>
  <c r="Q619" i="4"/>
  <c r="S619" i="4"/>
  <c r="V619" i="4"/>
  <c r="Y619" i="4"/>
  <c r="AA619" i="4"/>
  <c r="AD619" i="4"/>
  <c r="AG619" i="4"/>
  <c r="AI619" i="4"/>
  <c r="AL619" i="4"/>
  <c r="B620" i="4"/>
  <c r="C620" i="4"/>
  <c r="D620" i="4" s="1"/>
  <c r="G620" i="4" s="1"/>
  <c r="I620" i="4"/>
  <c r="K620" i="4"/>
  <c r="N620" i="4"/>
  <c r="Q620" i="4"/>
  <c r="S620" i="4"/>
  <c r="T620" i="4" s="1"/>
  <c r="V620" i="4"/>
  <c r="Y620" i="4"/>
  <c r="AA620" i="4"/>
  <c r="AD620" i="4"/>
  <c r="AG620" i="4"/>
  <c r="AI620" i="4"/>
  <c r="AL620" i="4"/>
  <c r="B621" i="4"/>
  <c r="C621" i="4"/>
  <c r="D621" i="4" s="1"/>
  <c r="I621" i="4"/>
  <c r="K621" i="4"/>
  <c r="N621" i="4"/>
  <c r="O621" i="4" s="1"/>
  <c r="Q621" i="4"/>
  <c r="S621" i="4"/>
  <c r="V621" i="4"/>
  <c r="Y621" i="4"/>
  <c r="AA621" i="4"/>
  <c r="AD621" i="4"/>
  <c r="AG621" i="4"/>
  <c r="AI621" i="4"/>
  <c r="AJ621" i="4" s="1"/>
  <c r="AL621" i="4"/>
  <c r="B622" i="4"/>
  <c r="C622" i="4"/>
  <c r="D622" i="4" s="1"/>
  <c r="E622" i="4" s="1"/>
  <c r="I622" i="4"/>
  <c r="K622" i="4"/>
  <c r="N622" i="4"/>
  <c r="Q622" i="4"/>
  <c r="S622" i="4"/>
  <c r="V622" i="4"/>
  <c r="Y622" i="4"/>
  <c r="Z622" i="4" s="1"/>
  <c r="AA622" i="4"/>
  <c r="AD622" i="4"/>
  <c r="AG622" i="4"/>
  <c r="AI622" i="4"/>
  <c r="AJ622" i="4" s="1"/>
  <c r="AL622" i="4"/>
  <c r="B623" i="4"/>
  <c r="O623" i="4" s="1"/>
  <c r="C623" i="4"/>
  <c r="D623" i="4" s="1"/>
  <c r="I623" i="4"/>
  <c r="K623" i="4"/>
  <c r="N623" i="4"/>
  <c r="Q623" i="4"/>
  <c r="S623" i="4"/>
  <c r="V623" i="4"/>
  <c r="Y623" i="4"/>
  <c r="AA623" i="4"/>
  <c r="AD623" i="4"/>
  <c r="AG623" i="4"/>
  <c r="AI623" i="4"/>
  <c r="AL623" i="4"/>
  <c r="B624" i="4"/>
  <c r="C624" i="4"/>
  <c r="D624" i="4" s="1"/>
  <c r="I624" i="4"/>
  <c r="K624" i="4"/>
  <c r="N624" i="4"/>
  <c r="Q624" i="4"/>
  <c r="S624" i="4"/>
  <c r="V624" i="4"/>
  <c r="Y624" i="4"/>
  <c r="AA624" i="4"/>
  <c r="AD624" i="4"/>
  <c r="AG624" i="4"/>
  <c r="AI624" i="4"/>
  <c r="AL624" i="4"/>
  <c r="B625" i="4"/>
  <c r="C625" i="4"/>
  <c r="D625" i="4" s="1"/>
  <c r="E625" i="4" s="1"/>
  <c r="I625" i="4"/>
  <c r="K625" i="4"/>
  <c r="N625" i="4"/>
  <c r="Q625" i="4"/>
  <c r="S625" i="4"/>
  <c r="V625" i="4"/>
  <c r="Y625" i="4"/>
  <c r="AA625" i="4"/>
  <c r="AD625" i="4"/>
  <c r="AG625" i="4"/>
  <c r="AI625" i="4"/>
  <c r="AL625" i="4"/>
  <c r="B626" i="4"/>
  <c r="C626" i="4"/>
  <c r="D626" i="4" s="1"/>
  <c r="I626" i="4"/>
  <c r="K626" i="4"/>
  <c r="N626" i="4"/>
  <c r="Q626" i="4"/>
  <c r="S626" i="4"/>
  <c r="V626" i="4"/>
  <c r="Y626" i="4"/>
  <c r="AA626" i="4"/>
  <c r="AD626" i="4"/>
  <c r="AG626" i="4"/>
  <c r="AI626" i="4"/>
  <c r="AL626" i="4"/>
  <c r="B627" i="4"/>
  <c r="C627" i="4"/>
  <c r="D627" i="4" s="1"/>
  <c r="F627" i="4" s="1"/>
  <c r="I627" i="4"/>
  <c r="K627" i="4"/>
  <c r="N627" i="4"/>
  <c r="Q627" i="4"/>
  <c r="S627" i="4"/>
  <c r="V627" i="4"/>
  <c r="Y627" i="4"/>
  <c r="AA627" i="4"/>
  <c r="AD627" i="4"/>
  <c r="AG627" i="4"/>
  <c r="AI627" i="4"/>
  <c r="AL627" i="4"/>
  <c r="B628" i="4"/>
  <c r="C628" i="4"/>
  <c r="D628" i="4" s="1"/>
  <c r="I628" i="4"/>
  <c r="K628" i="4"/>
  <c r="N628" i="4"/>
  <c r="Q628" i="4"/>
  <c r="S628" i="4"/>
  <c r="V628" i="4"/>
  <c r="Y628" i="4"/>
  <c r="AA628" i="4"/>
  <c r="AD628" i="4"/>
  <c r="AG628" i="4"/>
  <c r="AI628" i="4"/>
  <c r="AL628" i="4"/>
  <c r="B629" i="4"/>
  <c r="C629" i="4"/>
  <c r="D629" i="4" s="1"/>
  <c r="G629" i="4" s="1"/>
  <c r="I629" i="4"/>
  <c r="K629" i="4"/>
  <c r="N629" i="4"/>
  <c r="Q629" i="4"/>
  <c r="S629" i="4"/>
  <c r="V629" i="4"/>
  <c r="Y629" i="4"/>
  <c r="AA629" i="4"/>
  <c r="AD629" i="4"/>
  <c r="AG629" i="4"/>
  <c r="AH629" i="4" s="1"/>
  <c r="AI629" i="4"/>
  <c r="AL629" i="4"/>
  <c r="B630" i="4"/>
  <c r="C630" i="4"/>
  <c r="D630" i="4" s="1"/>
  <c r="I630" i="4"/>
  <c r="K630" i="4"/>
  <c r="N630" i="4"/>
  <c r="Q630" i="4"/>
  <c r="S630" i="4"/>
  <c r="V630" i="4"/>
  <c r="Y630" i="4"/>
  <c r="AA630" i="4"/>
  <c r="AD630" i="4"/>
  <c r="AG630" i="4"/>
  <c r="AI630" i="4"/>
  <c r="AL630" i="4"/>
  <c r="B631" i="4"/>
  <c r="C631" i="4"/>
  <c r="D631" i="4" s="1"/>
  <c r="E631" i="4" s="1"/>
  <c r="I631" i="4"/>
  <c r="K631" i="4"/>
  <c r="N631" i="4"/>
  <c r="Q631" i="4"/>
  <c r="S631" i="4"/>
  <c r="V631" i="4"/>
  <c r="Y631" i="4"/>
  <c r="AA631" i="4"/>
  <c r="AD631" i="4"/>
  <c r="AG631" i="4"/>
  <c r="AI631" i="4"/>
  <c r="AL631" i="4"/>
  <c r="B632" i="4"/>
  <c r="C632" i="4"/>
  <c r="D632" i="4" s="1"/>
  <c r="G632" i="4" s="1"/>
  <c r="I632" i="4"/>
  <c r="K632" i="4"/>
  <c r="N632" i="4"/>
  <c r="Q632" i="4"/>
  <c r="R632" i="4" s="1"/>
  <c r="S632" i="4"/>
  <c r="V632" i="4"/>
  <c r="Y632" i="4"/>
  <c r="AA632" i="4"/>
  <c r="AD632" i="4"/>
  <c r="AG632" i="4"/>
  <c r="AI632" i="4"/>
  <c r="AL632" i="4"/>
  <c r="B633" i="4"/>
  <c r="C633" i="4"/>
  <c r="D633" i="4" s="1"/>
  <c r="I633" i="4"/>
  <c r="K633" i="4"/>
  <c r="N633" i="4"/>
  <c r="Q633" i="4"/>
  <c r="S633" i="4"/>
  <c r="V633" i="4"/>
  <c r="Y633" i="4"/>
  <c r="AA633" i="4"/>
  <c r="AD633" i="4"/>
  <c r="AG633" i="4"/>
  <c r="AI633" i="4"/>
  <c r="AL633" i="4"/>
  <c r="B634" i="4"/>
  <c r="C634" i="4"/>
  <c r="D634" i="4" s="1"/>
  <c r="I634" i="4"/>
  <c r="K634" i="4"/>
  <c r="N634" i="4"/>
  <c r="Q634" i="4"/>
  <c r="S634" i="4"/>
  <c r="V634" i="4"/>
  <c r="Y634" i="4"/>
  <c r="AA634" i="4"/>
  <c r="AD634" i="4"/>
  <c r="AG634" i="4"/>
  <c r="AI634" i="4"/>
  <c r="AL634" i="4"/>
  <c r="B635" i="4"/>
  <c r="C635" i="4"/>
  <c r="D635" i="4" s="1"/>
  <c r="E635" i="4" s="1"/>
  <c r="I635" i="4"/>
  <c r="J635" i="4" s="1"/>
  <c r="K635" i="4"/>
  <c r="N635" i="4"/>
  <c r="O635" i="4" s="1"/>
  <c r="Q635" i="4"/>
  <c r="R635" i="4" s="1"/>
  <c r="S635" i="4"/>
  <c r="T635" i="4" s="1"/>
  <c r="V635" i="4"/>
  <c r="Y635" i="4"/>
  <c r="AA635" i="4"/>
  <c r="AD635" i="4"/>
  <c r="AE635" i="4" s="1"/>
  <c r="AG635" i="4"/>
  <c r="AH635" i="4" s="1"/>
  <c r="AI635" i="4"/>
  <c r="AJ635" i="4" s="1"/>
  <c r="AL635" i="4"/>
  <c r="B636" i="4"/>
  <c r="C636" i="4"/>
  <c r="D636" i="4" s="1"/>
  <c r="F636" i="4" s="1"/>
  <c r="I636" i="4"/>
  <c r="K636" i="4"/>
  <c r="N636" i="4"/>
  <c r="Q636" i="4"/>
  <c r="S636" i="4"/>
  <c r="V636" i="4"/>
  <c r="Y636" i="4"/>
  <c r="AA636" i="4"/>
  <c r="AD636" i="4"/>
  <c r="AG636" i="4"/>
  <c r="AI636" i="4"/>
  <c r="AL636" i="4"/>
  <c r="B637" i="4"/>
  <c r="C637" i="4"/>
  <c r="D637" i="4" s="1"/>
  <c r="I637" i="4"/>
  <c r="K637" i="4"/>
  <c r="N637" i="4"/>
  <c r="Q637" i="4"/>
  <c r="S637" i="4"/>
  <c r="V637" i="4"/>
  <c r="Y637" i="4"/>
  <c r="AA637" i="4"/>
  <c r="AD637" i="4"/>
  <c r="AG637" i="4"/>
  <c r="AI637" i="4"/>
  <c r="AL637" i="4"/>
  <c r="B638" i="4"/>
  <c r="C638" i="4"/>
  <c r="D638" i="4" s="1"/>
  <c r="I638" i="4"/>
  <c r="K638" i="4"/>
  <c r="N638" i="4"/>
  <c r="Q638" i="4"/>
  <c r="S638" i="4"/>
  <c r="V638" i="4"/>
  <c r="Y638" i="4"/>
  <c r="AA638" i="4"/>
  <c r="AD638" i="4"/>
  <c r="AG638" i="4"/>
  <c r="AI638" i="4"/>
  <c r="AL638" i="4"/>
  <c r="B639" i="4"/>
  <c r="C639" i="4"/>
  <c r="D639" i="4" s="1"/>
  <c r="G639" i="4" s="1"/>
  <c r="I639" i="4"/>
  <c r="K639" i="4"/>
  <c r="N639" i="4"/>
  <c r="Q639" i="4"/>
  <c r="S639" i="4"/>
  <c r="V639" i="4"/>
  <c r="Y639" i="4"/>
  <c r="AA639" i="4"/>
  <c r="AD639" i="4"/>
  <c r="AG639" i="4"/>
  <c r="AI639" i="4"/>
  <c r="AL639" i="4"/>
  <c r="B640" i="4"/>
  <c r="C640" i="4"/>
  <c r="D640" i="4" s="1"/>
  <c r="F640" i="4" s="1"/>
  <c r="I640" i="4"/>
  <c r="K640" i="4"/>
  <c r="N640" i="4"/>
  <c r="Q640" i="4"/>
  <c r="S640" i="4"/>
  <c r="V640" i="4"/>
  <c r="Y640" i="4"/>
  <c r="AA640" i="4"/>
  <c r="AD640" i="4"/>
  <c r="AG640" i="4"/>
  <c r="AI640" i="4"/>
  <c r="AL640" i="4"/>
  <c r="B641" i="4"/>
  <c r="C641" i="4"/>
  <c r="D641" i="4" s="1"/>
  <c r="G641" i="4" s="1"/>
  <c r="I641" i="4"/>
  <c r="K641" i="4"/>
  <c r="N641" i="4"/>
  <c r="Q641" i="4"/>
  <c r="S641" i="4"/>
  <c r="V641" i="4"/>
  <c r="Y641" i="4"/>
  <c r="AA641" i="4"/>
  <c r="AD641" i="4"/>
  <c r="AG641" i="4"/>
  <c r="AI641" i="4"/>
  <c r="AL641" i="4"/>
  <c r="B642" i="4"/>
  <c r="C642" i="4"/>
  <c r="D642" i="4" s="1"/>
  <c r="I642" i="4"/>
  <c r="K642" i="4"/>
  <c r="N642" i="4"/>
  <c r="Q642" i="4"/>
  <c r="S642" i="4"/>
  <c r="V642" i="4"/>
  <c r="Y642" i="4"/>
  <c r="AA642" i="4"/>
  <c r="AD642" i="4"/>
  <c r="AG642" i="4"/>
  <c r="AI642" i="4"/>
  <c r="AL642" i="4"/>
  <c r="B643" i="4"/>
  <c r="C643" i="4"/>
  <c r="D643" i="4" s="1"/>
  <c r="E643" i="4" s="1"/>
  <c r="I643" i="4"/>
  <c r="K643" i="4"/>
  <c r="N643" i="4"/>
  <c r="Q643" i="4"/>
  <c r="S643" i="4"/>
  <c r="V643" i="4"/>
  <c r="Y643" i="4"/>
  <c r="AA643" i="4"/>
  <c r="AD643" i="4"/>
  <c r="AG643" i="4"/>
  <c r="AI643" i="4"/>
  <c r="AL643" i="4"/>
  <c r="B644" i="4"/>
  <c r="C644" i="4"/>
  <c r="D644" i="4" s="1"/>
  <c r="I644" i="4"/>
  <c r="K644" i="4"/>
  <c r="N644" i="4"/>
  <c r="Q644" i="4"/>
  <c r="S644" i="4"/>
  <c r="V644" i="4"/>
  <c r="Y644" i="4"/>
  <c r="AA644" i="4"/>
  <c r="AD644" i="4"/>
  <c r="AG644" i="4"/>
  <c r="AI644" i="4"/>
  <c r="AL644" i="4"/>
  <c r="B645" i="4"/>
  <c r="C645" i="4"/>
  <c r="D645" i="4" s="1"/>
  <c r="I645" i="4"/>
  <c r="K645" i="4"/>
  <c r="N645" i="4"/>
  <c r="Q645" i="4"/>
  <c r="S645" i="4"/>
  <c r="V645" i="4"/>
  <c r="Y645" i="4"/>
  <c r="AA645" i="4"/>
  <c r="AD645" i="4"/>
  <c r="AG645" i="4"/>
  <c r="AI645" i="4"/>
  <c r="AL645" i="4"/>
  <c r="B646" i="4"/>
  <c r="C646" i="4"/>
  <c r="D646" i="4" s="1"/>
  <c r="I646" i="4"/>
  <c r="K646" i="4"/>
  <c r="N646" i="4"/>
  <c r="Q646" i="4"/>
  <c r="S646" i="4"/>
  <c r="T646" i="4" s="1"/>
  <c r="V646" i="4"/>
  <c r="Y646" i="4"/>
  <c r="AA646" i="4"/>
  <c r="AD646" i="4"/>
  <c r="AG646" i="4"/>
  <c r="AH646" i="4" s="1"/>
  <c r="AI646" i="4"/>
  <c r="AL646" i="4"/>
  <c r="B647" i="4"/>
  <c r="C647" i="4"/>
  <c r="D647" i="4" s="1"/>
  <c r="E647" i="4" s="1"/>
  <c r="I647" i="4"/>
  <c r="K647" i="4"/>
  <c r="N647" i="4"/>
  <c r="Q647" i="4"/>
  <c r="S647" i="4"/>
  <c r="V647" i="4"/>
  <c r="Y647" i="4"/>
  <c r="AA647" i="4"/>
  <c r="AD647" i="4"/>
  <c r="AE647" i="4" s="1"/>
  <c r="AG647" i="4"/>
  <c r="AI647" i="4"/>
  <c r="AJ647" i="4" s="1"/>
  <c r="AL647" i="4"/>
  <c r="B648" i="4"/>
  <c r="C648" i="4"/>
  <c r="D648" i="4" s="1"/>
  <c r="F648" i="4" s="1"/>
  <c r="I648" i="4"/>
  <c r="K648" i="4"/>
  <c r="N648" i="4"/>
  <c r="Q648" i="4"/>
  <c r="S648" i="4"/>
  <c r="V648" i="4"/>
  <c r="Y648" i="4"/>
  <c r="AA648" i="4"/>
  <c r="AD648" i="4"/>
  <c r="AG648" i="4"/>
  <c r="AI648" i="4"/>
  <c r="AL648" i="4"/>
  <c r="B649" i="4"/>
  <c r="C649" i="4"/>
  <c r="D649" i="4" s="1"/>
  <c r="I649" i="4"/>
  <c r="K649" i="4"/>
  <c r="N649" i="4"/>
  <c r="Q649" i="4"/>
  <c r="S649" i="4"/>
  <c r="V649" i="4"/>
  <c r="Y649" i="4"/>
  <c r="AA649" i="4"/>
  <c r="AD649" i="4"/>
  <c r="AG649" i="4"/>
  <c r="AI649" i="4"/>
  <c r="AL649" i="4"/>
  <c r="B650" i="4"/>
  <c r="C650" i="4"/>
  <c r="D650" i="4" s="1"/>
  <c r="I650" i="4"/>
  <c r="K650" i="4"/>
  <c r="N650" i="4"/>
  <c r="Q650" i="4"/>
  <c r="S650" i="4"/>
  <c r="V650" i="4"/>
  <c r="Y650" i="4"/>
  <c r="AA650" i="4"/>
  <c r="AD650" i="4"/>
  <c r="AG650" i="4"/>
  <c r="AI650" i="4"/>
  <c r="AL650" i="4"/>
  <c r="B651" i="4"/>
  <c r="Z651" i="4" s="1"/>
  <c r="C651" i="4"/>
  <c r="D651" i="4" s="1"/>
  <c r="F651" i="4" s="1"/>
  <c r="I651" i="4"/>
  <c r="K651" i="4"/>
  <c r="N651" i="4"/>
  <c r="Q651" i="4"/>
  <c r="S651" i="4"/>
  <c r="V651" i="4"/>
  <c r="Y651" i="4"/>
  <c r="AA651" i="4"/>
  <c r="AD651" i="4"/>
  <c r="AG651" i="4"/>
  <c r="AI651" i="4"/>
  <c r="AL651" i="4"/>
  <c r="B652" i="4"/>
  <c r="C652" i="4"/>
  <c r="D652" i="4" s="1"/>
  <c r="F652" i="4" s="1"/>
  <c r="I652" i="4"/>
  <c r="K652" i="4"/>
  <c r="N652" i="4"/>
  <c r="Q652" i="4"/>
  <c r="S652" i="4"/>
  <c r="V652" i="4"/>
  <c r="Y652" i="4"/>
  <c r="AA652" i="4"/>
  <c r="AD652" i="4"/>
  <c r="AG652" i="4"/>
  <c r="AI652" i="4"/>
  <c r="AL652" i="4"/>
  <c r="B653" i="4"/>
  <c r="C653" i="4"/>
  <c r="D653" i="4"/>
  <c r="G653" i="4" s="1"/>
  <c r="I653" i="4"/>
  <c r="K653" i="4"/>
  <c r="N653" i="4"/>
  <c r="Q653" i="4"/>
  <c r="S653" i="4"/>
  <c r="V653" i="4"/>
  <c r="Y653" i="4"/>
  <c r="AA653" i="4"/>
  <c r="AD653" i="4"/>
  <c r="AG653" i="4"/>
  <c r="AI653" i="4"/>
  <c r="AL653" i="4"/>
  <c r="B654" i="4"/>
  <c r="C654" i="4"/>
  <c r="D654" i="4" s="1"/>
  <c r="I654" i="4"/>
  <c r="K654" i="4"/>
  <c r="N654" i="4"/>
  <c r="Q654" i="4"/>
  <c r="S654" i="4"/>
  <c r="V654" i="4"/>
  <c r="Y654" i="4"/>
  <c r="AA654" i="4"/>
  <c r="AD654" i="4"/>
  <c r="AG654" i="4"/>
  <c r="AI654" i="4"/>
  <c r="AJ654" i="4" s="1"/>
  <c r="AL654" i="4"/>
  <c r="B655" i="4"/>
  <c r="C655" i="4"/>
  <c r="D655" i="4" s="1"/>
  <c r="I655" i="4"/>
  <c r="K655" i="4"/>
  <c r="N655" i="4"/>
  <c r="Q655" i="4"/>
  <c r="S655" i="4"/>
  <c r="V655" i="4"/>
  <c r="Y655" i="4"/>
  <c r="AA655" i="4"/>
  <c r="AD655" i="4"/>
  <c r="AG655" i="4"/>
  <c r="AI655" i="4"/>
  <c r="AL655" i="4"/>
  <c r="B656" i="4"/>
  <c r="C656" i="4"/>
  <c r="D656" i="4" s="1"/>
  <c r="G656" i="4" s="1"/>
  <c r="I656" i="4"/>
  <c r="K656" i="4"/>
  <c r="N656" i="4"/>
  <c r="Q656" i="4"/>
  <c r="S656" i="4"/>
  <c r="T656" i="4" s="1"/>
  <c r="V656" i="4"/>
  <c r="Y656" i="4"/>
  <c r="AA656" i="4"/>
  <c r="AD656" i="4"/>
  <c r="AG656" i="4"/>
  <c r="AI656" i="4"/>
  <c r="AL656" i="4"/>
  <c r="B657" i="4"/>
  <c r="W657" i="4" s="1"/>
  <c r="C657" i="4"/>
  <c r="D657" i="4" s="1"/>
  <c r="H657" i="4" s="1"/>
  <c r="I657" i="4"/>
  <c r="K657" i="4"/>
  <c r="N657" i="4"/>
  <c r="Q657" i="4"/>
  <c r="S657" i="4"/>
  <c r="V657" i="4"/>
  <c r="Y657" i="4"/>
  <c r="AA657" i="4"/>
  <c r="AD657" i="4"/>
  <c r="AG657" i="4"/>
  <c r="AI657" i="4"/>
  <c r="AL657" i="4"/>
  <c r="B658" i="4"/>
  <c r="C658" i="4"/>
  <c r="D658" i="4" s="1"/>
  <c r="F658" i="4" s="1"/>
  <c r="I658" i="4"/>
  <c r="K658" i="4"/>
  <c r="N658" i="4"/>
  <c r="Q658" i="4"/>
  <c r="S658" i="4"/>
  <c r="V658" i="4"/>
  <c r="Y658" i="4"/>
  <c r="AA658" i="4"/>
  <c r="AD658" i="4"/>
  <c r="AG658" i="4"/>
  <c r="AI658" i="4"/>
  <c r="AL658" i="4"/>
  <c r="B659" i="4"/>
  <c r="C659" i="4"/>
  <c r="D659" i="4" s="1"/>
  <c r="I659" i="4"/>
  <c r="K659" i="4"/>
  <c r="N659" i="4"/>
  <c r="Q659" i="4"/>
  <c r="S659" i="4"/>
  <c r="V659" i="4"/>
  <c r="Y659" i="4"/>
  <c r="AA659" i="4"/>
  <c r="AD659" i="4"/>
  <c r="AG659" i="4"/>
  <c r="AI659" i="4"/>
  <c r="AL659" i="4"/>
  <c r="B660" i="4"/>
  <c r="C660" i="4"/>
  <c r="D660" i="4" s="1"/>
  <c r="F660" i="4" s="1"/>
  <c r="I660" i="4"/>
  <c r="K660" i="4"/>
  <c r="N660" i="4"/>
  <c r="Q660" i="4"/>
  <c r="S660" i="4"/>
  <c r="V660" i="4"/>
  <c r="Y660" i="4"/>
  <c r="AA660" i="4"/>
  <c r="AD660" i="4"/>
  <c r="AG660" i="4"/>
  <c r="AI660" i="4"/>
  <c r="AL660" i="4"/>
  <c r="B661" i="4"/>
  <c r="C661" i="4"/>
  <c r="D661" i="4" s="1"/>
  <c r="H661" i="4" s="1"/>
  <c r="I661" i="4"/>
  <c r="K661" i="4"/>
  <c r="N661" i="4"/>
  <c r="Q661" i="4"/>
  <c r="S661" i="4"/>
  <c r="V661" i="4"/>
  <c r="Y661" i="4"/>
  <c r="AA661" i="4"/>
  <c r="AD661" i="4"/>
  <c r="AG661" i="4"/>
  <c r="AI661" i="4"/>
  <c r="AL661" i="4"/>
  <c r="B662" i="4"/>
  <c r="C662" i="4"/>
  <c r="D662" i="4" s="1"/>
  <c r="F662" i="4" s="1"/>
  <c r="I662" i="4"/>
  <c r="K662" i="4"/>
  <c r="N662" i="4"/>
  <c r="Q662" i="4"/>
  <c r="S662" i="4"/>
  <c r="V662" i="4"/>
  <c r="Y662" i="4"/>
  <c r="AA662" i="4"/>
  <c r="AD662" i="4"/>
  <c r="AG662" i="4"/>
  <c r="AI662" i="4"/>
  <c r="AL662" i="4"/>
  <c r="B663" i="4"/>
  <c r="C663" i="4"/>
  <c r="D663" i="4" s="1"/>
  <c r="G663" i="4" s="1"/>
  <c r="I663" i="4"/>
  <c r="K663" i="4"/>
  <c r="N663" i="4"/>
  <c r="Q663" i="4"/>
  <c r="S663" i="4"/>
  <c r="V663" i="4"/>
  <c r="Y663" i="4"/>
  <c r="AA663" i="4"/>
  <c r="AD663" i="4"/>
  <c r="AG663" i="4"/>
  <c r="AI663" i="4"/>
  <c r="AJ663" i="4" s="1"/>
  <c r="AL663" i="4"/>
  <c r="B664" i="4"/>
  <c r="C664" i="4"/>
  <c r="D664" i="4" s="1"/>
  <c r="E664" i="4" s="1"/>
  <c r="I664" i="4"/>
  <c r="K664" i="4"/>
  <c r="N664" i="4"/>
  <c r="Q664" i="4"/>
  <c r="S664" i="4"/>
  <c r="V664" i="4"/>
  <c r="Y664" i="4"/>
  <c r="AA664" i="4"/>
  <c r="AD664" i="4"/>
  <c r="AG664" i="4"/>
  <c r="AI664" i="4"/>
  <c r="AL664" i="4"/>
  <c r="B665" i="4"/>
  <c r="C665" i="4"/>
  <c r="D665" i="4" s="1"/>
  <c r="E665" i="4" s="1"/>
  <c r="I665" i="4"/>
  <c r="K665" i="4"/>
  <c r="N665" i="4"/>
  <c r="Q665" i="4"/>
  <c r="S665" i="4"/>
  <c r="V665" i="4"/>
  <c r="Y665" i="4"/>
  <c r="AA665" i="4"/>
  <c r="AD665" i="4"/>
  <c r="AG665" i="4"/>
  <c r="AI665" i="4"/>
  <c r="AL665" i="4"/>
  <c r="B666" i="4"/>
  <c r="C666" i="4"/>
  <c r="D666" i="4" s="1"/>
  <c r="I666" i="4"/>
  <c r="K666" i="4"/>
  <c r="N666" i="4"/>
  <c r="O666" i="4" s="1"/>
  <c r="Q666" i="4"/>
  <c r="S666" i="4"/>
  <c r="V666" i="4"/>
  <c r="Y666" i="4"/>
  <c r="AA666" i="4"/>
  <c r="AD666" i="4"/>
  <c r="AG666" i="4"/>
  <c r="AI666" i="4"/>
  <c r="AL666" i="4"/>
  <c r="B667" i="4"/>
  <c r="C667" i="4"/>
  <c r="D667" i="4" s="1"/>
  <c r="I667" i="4"/>
  <c r="K667" i="4"/>
  <c r="N667" i="4"/>
  <c r="Q667" i="4"/>
  <c r="S667" i="4"/>
  <c r="V667" i="4"/>
  <c r="Y667" i="4"/>
  <c r="AA667" i="4"/>
  <c r="AD667" i="4"/>
  <c r="AG667" i="4"/>
  <c r="AI667" i="4"/>
  <c r="AL667" i="4"/>
  <c r="B668" i="4"/>
  <c r="C668" i="4"/>
  <c r="D668" i="4" s="1"/>
  <c r="I668" i="4"/>
  <c r="K668" i="4"/>
  <c r="N668" i="4"/>
  <c r="Q668" i="4"/>
  <c r="S668" i="4"/>
  <c r="V668" i="4"/>
  <c r="Y668" i="4"/>
  <c r="AA668" i="4"/>
  <c r="AD668" i="4"/>
  <c r="AE668" i="4" s="1"/>
  <c r="AG668" i="4"/>
  <c r="AH668" i="4" s="1"/>
  <c r="AI668" i="4"/>
  <c r="AL668" i="4"/>
  <c r="B669" i="4"/>
  <c r="C669" i="4"/>
  <c r="D669" i="4" s="1"/>
  <c r="F669" i="4" s="1"/>
  <c r="I669" i="4"/>
  <c r="K669" i="4"/>
  <c r="N669" i="4"/>
  <c r="Q669" i="4"/>
  <c r="S669" i="4"/>
  <c r="V669" i="4"/>
  <c r="Y669" i="4"/>
  <c r="AA669" i="4"/>
  <c r="AD669" i="4"/>
  <c r="AG669" i="4"/>
  <c r="AI669" i="4"/>
  <c r="AL669" i="4"/>
  <c r="B670" i="4"/>
  <c r="C670" i="4"/>
  <c r="D670" i="4" s="1"/>
  <c r="H670" i="4" s="1"/>
  <c r="I670" i="4"/>
  <c r="K670" i="4"/>
  <c r="N670" i="4"/>
  <c r="Q670" i="4"/>
  <c r="S670" i="4"/>
  <c r="V670" i="4"/>
  <c r="Y670" i="4"/>
  <c r="AA670" i="4"/>
  <c r="AD670" i="4"/>
  <c r="AG670" i="4"/>
  <c r="AI670" i="4"/>
  <c r="AL670" i="4"/>
  <c r="B671" i="4"/>
  <c r="C671" i="4"/>
  <c r="D671" i="4" s="1"/>
  <c r="I671" i="4"/>
  <c r="K671" i="4"/>
  <c r="N671" i="4"/>
  <c r="Q671" i="4"/>
  <c r="S671" i="4"/>
  <c r="V671" i="4"/>
  <c r="Y671" i="4"/>
  <c r="AA671" i="4"/>
  <c r="AD671" i="4"/>
  <c r="AG671" i="4"/>
  <c r="AH671" i="4" s="1"/>
  <c r="AI671" i="4"/>
  <c r="AL671" i="4"/>
  <c r="B672" i="4"/>
  <c r="C672" i="4"/>
  <c r="D672" i="4" s="1"/>
  <c r="F672" i="4" s="1"/>
  <c r="I672" i="4"/>
  <c r="K672" i="4"/>
  <c r="N672" i="4"/>
  <c r="Q672" i="4"/>
  <c r="S672" i="4"/>
  <c r="V672" i="4"/>
  <c r="Y672" i="4"/>
  <c r="AA672" i="4"/>
  <c r="AD672" i="4"/>
  <c r="AG672" i="4"/>
  <c r="AI672" i="4"/>
  <c r="AL672" i="4"/>
  <c r="B673" i="4"/>
  <c r="C673" i="4"/>
  <c r="D673" i="4" s="1"/>
  <c r="I673" i="4"/>
  <c r="K673" i="4"/>
  <c r="N673" i="4"/>
  <c r="Q673" i="4"/>
  <c r="S673" i="4"/>
  <c r="V673" i="4"/>
  <c r="Y673" i="4"/>
  <c r="AA673" i="4"/>
  <c r="AD673" i="4"/>
  <c r="AG673" i="4"/>
  <c r="AI673" i="4"/>
  <c r="AL673" i="4"/>
  <c r="B674" i="4"/>
  <c r="C674" i="4"/>
  <c r="D674" i="4" s="1"/>
  <c r="I674" i="4"/>
  <c r="K674" i="4"/>
  <c r="N674" i="4"/>
  <c r="Q674" i="4"/>
  <c r="S674" i="4"/>
  <c r="V674" i="4"/>
  <c r="Y674" i="4"/>
  <c r="AA674" i="4"/>
  <c r="AD674" i="4"/>
  <c r="AG674" i="4"/>
  <c r="AI674" i="4"/>
  <c r="AJ674" i="4" s="1"/>
  <c r="AL674" i="4"/>
  <c r="B675" i="4"/>
  <c r="C675" i="4"/>
  <c r="D675" i="4" s="1"/>
  <c r="I675" i="4"/>
  <c r="K675" i="4"/>
  <c r="N675" i="4"/>
  <c r="Q675" i="4"/>
  <c r="S675" i="4"/>
  <c r="V675" i="4"/>
  <c r="Y675" i="4"/>
  <c r="AA675" i="4"/>
  <c r="AD675" i="4"/>
  <c r="AG675" i="4"/>
  <c r="AI675" i="4"/>
  <c r="AL675" i="4"/>
  <c r="B676" i="4"/>
  <c r="C676" i="4"/>
  <c r="D676" i="4" s="1"/>
  <c r="E676" i="4" s="1"/>
  <c r="I676" i="4"/>
  <c r="K676" i="4"/>
  <c r="N676" i="4"/>
  <c r="Q676" i="4"/>
  <c r="S676" i="4"/>
  <c r="V676" i="4"/>
  <c r="Y676" i="4"/>
  <c r="AA676" i="4"/>
  <c r="AD676" i="4"/>
  <c r="AG676" i="4"/>
  <c r="AI676" i="4"/>
  <c r="AL676" i="4"/>
  <c r="B677" i="4"/>
  <c r="C677" i="4"/>
  <c r="D677" i="4" s="1"/>
  <c r="I677" i="4"/>
  <c r="K677" i="4"/>
  <c r="N677" i="4"/>
  <c r="Q677" i="4"/>
  <c r="S677" i="4"/>
  <c r="T677" i="4" s="1"/>
  <c r="V677" i="4"/>
  <c r="Y677" i="4"/>
  <c r="AA677" i="4"/>
  <c r="AD677" i="4"/>
  <c r="AG677" i="4"/>
  <c r="AI677" i="4"/>
  <c r="AL677" i="4"/>
  <c r="B678" i="4"/>
  <c r="C678" i="4"/>
  <c r="D678" i="4" s="1"/>
  <c r="I678" i="4"/>
  <c r="K678" i="4"/>
  <c r="N678" i="4"/>
  <c r="Q678" i="4"/>
  <c r="S678" i="4"/>
  <c r="V678" i="4"/>
  <c r="W678" i="4" s="1"/>
  <c r="Y678" i="4"/>
  <c r="AA678" i="4"/>
  <c r="AD678" i="4"/>
  <c r="AE678" i="4" s="1"/>
  <c r="AG678" i="4"/>
  <c r="AI678" i="4"/>
  <c r="AL678" i="4"/>
  <c r="B679" i="4"/>
  <c r="C679" i="4"/>
  <c r="D679" i="4" s="1"/>
  <c r="I679" i="4"/>
  <c r="K679" i="4"/>
  <c r="N679" i="4"/>
  <c r="Q679" i="4"/>
  <c r="S679" i="4"/>
  <c r="V679" i="4"/>
  <c r="Y679" i="4"/>
  <c r="AA679" i="4"/>
  <c r="AD679" i="4"/>
  <c r="AG679" i="4"/>
  <c r="AI679" i="4"/>
  <c r="AL679" i="4"/>
  <c r="B680" i="4"/>
  <c r="C680" i="4"/>
  <c r="D680" i="4" s="1"/>
  <c r="I680" i="4"/>
  <c r="K680" i="4"/>
  <c r="N680" i="4"/>
  <c r="Q680" i="4"/>
  <c r="S680" i="4"/>
  <c r="V680" i="4"/>
  <c r="Y680" i="4"/>
  <c r="AA680" i="4"/>
  <c r="AD680" i="4"/>
  <c r="AG680" i="4"/>
  <c r="AI680" i="4"/>
  <c r="AL680" i="4"/>
  <c r="B681" i="4"/>
  <c r="C681" i="4"/>
  <c r="D681" i="4" s="1"/>
  <c r="F681" i="4" s="1"/>
  <c r="I681" i="4"/>
  <c r="K681" i="4"/>
  <c r="N681" i="4"/>
  <c r="Q681" i="4"/>
  <c r="S681" i="4"/>
  <c r="T681" i="4" s="1"/>
  <c r="V681" i="4"/>
  <c r="Y681" i="4"/>
  <c r="AA681" i="4"/>
  <c r="AB681" i="4" s="1"/>
  <c r="AD681" i="4"/>
  <c r="AG681" i="4"/>
  <c r="AI681" i="4"/>
  <c r="AL681" i="4"/>
  <c r="B682" i="4"/>
  <c r="C682" i="4"/>
  <c r="D682" i="4" s="1"/>
  <c r="H682" i="4" s="1"/>
  <c r="I682" i="4"/>
  <c r="K682" i="4"/>
  <c r="N682" i="4"/>
  <c r="Q682" i="4"/>
  <c r="S682" i="4"/>
  <c r="V682" i="4"/>
  <c r="Y682" i="4"/>
  <c r="AA682" i="4"/>
  <c r="AD682" i="4"/>
  <c r="AG682" i="4"/>
  <c r="AI682" i="4"/>
  <c r="AJ682" i="4" s="1"/>
  <c r="AL682" i="4"/>
  <c r="B683" i="4"/>
  <c r="C683" i="4"/>
  <c r="D683" i="4" s="1"/>
  <c r="I683" i="4"/>
  <c r="K683" i="4"/>
  <c r="N683" i="4"/>
  <c r="Q683" i="4"/>
  <c r="S683" i="4"/>
  <c r="V683" i="4"/>
  <c r="Y683" i="4"/>
  <c r="AA683" i="4"/>
  <c r="AD683" i="4"/>
  <c r="AG683" i="4"/>
  <c r="AI683" i="4"/>
  <c r="AL683" i="4"/>
  <c r="B684" i="4"/>
  <c r="C684" i="4"/>
  <c r="D684" i="4" s="1"/>
  <c r="F684" i="4" s="1"/>
  <c r="I684" i="4"/>
  <c r="K684" i="4"/>
  <c r="N684" i="4"/>
  <c r="Q684" i="4"/>
  <c r="S684" i="4"/>
  <c r="V684" i="4"/>
  <c r="Y684" i="4"/>
  <c r="AA684" i="4"/>
  <c r="AD684" i="4"/>
  <c r="AG684" i="4"/>
  <c r="AI684" i="4"/>
  <c r="AL684" i="4"/>
  <c r="B685" i="4"/>
  <c r="C685" i="4"/>
  <c r="D685" i="4" s="1"/>
  <c r="H685" i="4" s="1"/>
  <c r="I685" i="4"/>
  <c r="K685" i="4"/>
  <c r="N685" i="4"/>
  <c r="Q685" i="4"/>
  <c r="S685" i="4"/>
  <c r="T685" i="4" s="1"/>
  <c r="V685" i="4"/>
  <c r="Y685" i="4"/>
  <c r="AA685" i="4"/>
  <c r="AD685" i="4"/>
  <c r="AG685" i="4"/>
  <c r="AI685" i="4"/>
  <c r="AL685" i="4"/>
  <c r="B686" i="4"/>
  <c r="C686" i="4"/>
  <c r="D686" i="4" s="1"/>
  <c r="G686" i="4" s="1"/>
  <c r="I686" i="4"/>
  <c r="K686" i="4"/>
  <c r="N686" i="4"/>
  <c r="Q686" i="4"/>
  <c r="S686" i="4"/>
  <c r="V686" i="4"/>
  <c r="Y686" i="4"/>
  <c r="AA686" i="4"/>
  <c r="AD686" i="4"/>
  <c r="AG686" i="4"/>
  <c r="AI686" i="4"/>
  <c r="AL686" i="4"/>
  <c r="B687" i="4"/>
  <c r="C687" i="4"/>
  <c r="D687" i="4" s="1"/>
  <c r="I687" i="4"/>
  <c r="J687" i="4" s="1"/>
  <c r="K687" i="4"/>
  <c r="N687" i="4"/>
  <c r="Q687" i="4"/>
  <c r="S687" i="4"/>
  <c r="V687" i="4"/>
  <c r="W687" i="4" s="1"/>
  <c r="Y687" i="4"/>
  <c r="Z687" i="4" s="1"/>
  <c r="AA687" i="4"/>
  <c r="AD687" i="4"/>
  <c r="AE687" i="4" s="1"/>
  <c r="AG687" i="4"/>
  <c r="AI687" i="4"/>
  <c r="AJ687" i="4"/>
  <c r="AL687" i="4"/>
  <c r="B688" i="4"/>
  <c r="C688" i="4"/>
  <c r="D688" i="4" s="1"/>
  <c r="I688" i="4"/>
  <c r="K688" i="4"/>
  <c r="N688" i="4"/>
  <c r="Q688" i="4"/>
  <c r="S688" i="4"/>
  <c r="V688" i="4"/>
  <c r="Y688" i="4"/>
  <c r="AA688" i="4"/>
  <c r="AD688" i="4"/>
  <c r="AG688" i="4"/>
  <c r="AI688" i="4"/>
  <c r="AL688" i="4"/>
  <c r="B689" i="4"/>
  <c r="C689" i="4"/>
  <c r="D689" i="4" s="1"/>
  <c r="G689" i="4" s="1"/>
  <c r="I689" i="4"/>
  <c r="J689" i="4" s="1"/>
  <c r="K689" i="4"/>
  <c r="L689" i="4" s="1"/>
  <c r="N689" i="4"/>
  <c r="O689" i="4" s="1"/>
  <c r="Q689" i="4"/>
  <c r="R689" i="4" s="1"/>
  <c r="S689" i="4"/>
  <c r="T689" i="4" s="1"/>
  <c r="V689" i="4"/>
  <c r="Y689" i="4"/>
  <c r="AA689" i="4"/>
  <c r="AB689" i="4" s="1"/>
  <c r="AD689" i="4"/>
  <c r="AE689" i="4" s="1"/>
  <c r="AG689" i="4"/>
  <c r="AH689" i="4" s="1"/>
  <c r="AI689" i="4"/>
  <c r="AJ689" i="4" s="1"/>
  <c r="AL689" i="4"/>
  <c r="AM689" i="4" s="1"/>
  <c r="B690" i="4"/>
  <c r="O690" i="4" s="1"/>
  <c r="C690" i="4"/>
  <c r="D690" i="4" s="1"/>
  <c r="I690" i="4"/>
  <c r="K690" i="4"/>
  <c r="N690" i="4"/>
  <c r="Q690" i="4"/>
  <c r="S690" i="4"/>
  <c r="V690" i="4"/>
  <c r="Y690" i="4"/>
  <c r="AA690" i="4"/>
  <c r="AD690" i="4"/>
  <c r="AG690" i="4"/>
  <c r="AI690" i="4"/>
  <c r="AL690" i="4"/>
  <c r="B691" i="4"/>
  <c r="C691" i="4"/>
  <c r="D691" i="4" s="1"/>
  <c r="I691" i="4"/>
  <c r="K691" i="4"/>
  <c r="N691" i="4"/>
  <c r="Q691" i="4"/>
  <c r="S691" i="4"/>
  <c r="V691" i="4"/>
  <c r="Y691" i="4"/>
  <c r="AA691" i="4"/>
  <c r="AD691" i="4"/>
  <c r="AG691" i="4"/>
  <c r="AI691" i="4"/>
  <c r="AL691" i="4"/>
  <c r="B692" i="4"/>
  <c r="C692" i="4"/>
  <c r="D692" i="4" s="1"/>
  <c r="G692" i="4" s="1"/>
  <c r="I692" i="4"/>
  <c r="K692" i="4"/>
  <c r="N692" i="4"/>
  <c r="Q692" i="4"/>
  <c r="S692" i="4"/>
  <c r="V692" i="4"/>
  <c r="Y692" i="4"/>
  <c r="Z692" i="4" s="1"/>
  <c r="AA692" i="4"/>
  <c r="AD692" i="4"/>
  <c r="AG692" i="4"/>
  <c r="AI692" i="4"/>
  <c r="AL692" i="4"/>
  <c r="B693" i="4"/>
  <c r="O693" i="4" s="1"/>
  <c r="C693" i="4"/>
  <c r="D693" i="4" s="1"/>
  <c r="F693" i="4" s="1"/>
  <c r="I693" i="4"/>
  <c r="K693" i="4"/>
  <c r="N693" i="4"/>
  <c r="Q693" i="4"/>
  <c r="S693" i="4"/>
  <c r="V693" i="4"/>
  <c r="Y693" i="4"/>
  <c r="AA693" i="4"/>
  <c r="AD693" i="4"/>
  <c r="AG693" i="4"/>
  <c r="AI693" i="4"/>
  <c r="AL693" i="4"/>
  <c r="B694" i="4"/>
  <c r="C694" i="4"/>
  <c r="D694" i="4" s="1"/>
  <c r="E694" i="4" s="1"/>
  <c r="I694" i="4"/>
  <c r="K694" i="4"/>
  <c r="N694" i="4"/>
  <c r="Q694" i="4"/>
  <c r="S694" i="4"/>
  <c r="V694" i="4"/>
  <c r="Y694" i="4"/>
  <c r="AA694" i="4"/>
  <c r="AD694" i="4"/>
  <c r="AG694" i="4"/>
  <c r="AI694" i="4"/>
  <c r="AL694" i="4"/>
  <c r="B695" i="4"/>
  <c r="C695" i="4"/>
  <c r="D695" i="4" s="1"/>
  <c r="I695" i="4"/>
  <c r="K695" i="4"/>
  <c r="N695" i="4"/>
  <c r="Q695" i="4"/>
  <c r="S695" i="4"/>
  <c r="V695" i="4"/>
  <c r="Y695" i="4"/>
  <c r="AA695" i="4"/>
  <c r="AD695" i="4"/>
  <c r="AG695" i="4"/>
  <c r="AI695" i="4"/>
  <c r="AL695" i="4"/>
  <c r="B696" i="4"/>
  <c r="C696" i="4"/>
  <c r="D696" i="4" s="1"/>
  <c r="F696" i="4" s="1"/>
  <c r="I696" i="4"/>
  <c r="K696" i="4"/>
  <c r="N696" i="4"/>
  <c r="Q696" i="4"/>
  <c r="S696" i="4"/>
  <c r="V696" i="4"/>
  <c r="Y696" i="4"/>
  <c r="AA696" i="4"/>
  <c r="AD696" i="4"/>
  <c r="AG696" i="4"/>
  <c r="AI696" i="4"/>
  <c r="AL696" i="4"/>
  <c r="B697" i="4"/>
  <c r="C697" i="4"/>
  <c r="D697" i="4" s="1"/>
  <c r="H697" i="4" s="1"/>
  <c r="I697" i="4"/>
  <c r="K697" i="4"/>
  <c r="N697" i="4"/>
  <c r="Q697" i="4"/>
  <c r="S697" i="4"/>
  <c r="V697" i="4"/>
  <c r="Y697" i="4"/>
  <c r="AA697" i="4"/>
  <c r="AD697" i="4"/>
  <c r="AG697" i="4"/>
  <c r="AI697" i="4"/>
  <c r="AL697" i="4"/>
  <c r="B698" i="4"/>
  <c r="C698" i="4"/>
  <c r="D698" i="4" s="1"/>
  <c r="G698" i="4" s="1"/>
  <c r="I698" i="4"/>
  <c r="K698" i="4"/>
  <c r="N698" i="4"/>
  <c r="Q698" i="4"/>
  <c r="S698" i="4"/>
  <c r="T698" i="4" s="1"/>
  <c r="V698" i="4"/>
  <c r="Y698" i="4"/>
  <c r="Z698" i="4" s="1"/>
  <c r="AA698" i="4"/>
  <c r="AD698" i="4"/>
  <c r="AG698" i="4"/>
  <c r="AI698" i="4"/>
  <c r="AL698" i="4"/>
  <c r="B699" i="4"/>
  <c r="C699" i="4"/>
  <c r="D699" i="4" s="1"/>
  <c r="F699" i="4" s="1"/>
  <c r="I699" i="4"/>
  <c r="K699" i="4"/>
  <c r="N699" i="4"/>
  <c r="Q699" i="4"/>
  <c r="S699" i="4"/>
  <c r="V699" i="4"/>
  <c r="Y699" i="4"/>
  <c r="AA699" i="4"/>
  <c r="AD699" i="4"/>
  <c r="AG699" i="4"/>
  <c r="AI699" i="4"/>
  <c r="AL699" i="4"/>
  <c r="B700" i="4"/>
  <c r="C700" i="4"/>
  <c r="D700" i="4" s="1"/>
  <c r="E700" i="4" s="1"/>
  <c r="I700" i="4"/>
  <c r="K700" i="4"/>
  <c r="N700" i="4"/>
  <c r="Q700" i="4"/>
  <c r="S700" i="4"/>
  <c r="V700" i="4"/>
  <c r="Y700" i="4"/>
  <c r="AA700" i="4"/>
  <c r="AD700" i="4"/>
  <c r="AG700" i="4"/>
  <c r="AI700" i="4"/>
  <c r="AL700" i="4"/>
  <c r="B701" i="4"/>
  <c r="C701" i="4"/>
  <c r="D701" i="4" s="1"/>
  <c r="G701" i="4" s="1"/>
  <c r="I701" i="4"/>
  <c r="K701" i="4"/>
  <c r="N701" i="4"/>
  <c r="Q701" i="4"/>
  <c r="S701" i="4"/>
  <c r="V701" i="4"/>
  <c r="Y701" i="4"/>
  <c r="AA701" i="4"/>
  <c r="AD701" i="4"/>
  <c r="AG701" i="4"/>
  <c r="AI701" i="4"/>
  <c r="AL701" i="4"/>
  <c r="B702" i="4"/>
  <c r="O702" i="4" s="1"/>
  <c r="C702" i="4"/>
  <c r="D702" i="4" s="1"/>
  <c r="I702" i="4"/>
  <c r="K702" i="4"/>
  <c r="N702" i="4"/>
  <c r="Q702" i="4"/>
  <c r="S702" i="4"/>
  <c r="V702" i="4"/>
  <c r="Y702" i="4"/>
  <c r="AA702" i="4"/>
  <c r="AD702" i="4"/>
  <c r="AG702" i="4"/>
  <c r="AI702" i="4"/>
  <c r="AL702" i="4"/>
  <c r="B703" i="4"/>
  <c r="C703" i="4"/>
  <c r="D703" i="4" s="1"/>
  <c r="G703" i="4" s="1"/>
  <c r="I703" i="4"/>
  <c r="K703" i="4"/>
  <c r="N703" i="4"/>
  <c r="Q703" i="4"/>
  <c r="S703" i="4"/>
  <c r="V703" i="4"/>
  <c r="Y703" i="4"/>
  <c r="AA703" i="4"/>
  <c r="AD703" i="4"/>
  <c r="AG703" i="4"/>
  <c r="AI703" i="4"/>
  <c r="AL703" i="4"/>
  <c r="B704" i="4"/>
  <c r="C704" i="4"/>
  <c r="D704" i="4" s="1"/>
  <c r="G704" i="4" s="1"/>
  <c r="I704" i="4"/>
  <c r="J704" i="4" s="1"/>
  <c r="K704" i="4"/>
  <c r="N704" i="4"/>
  <c r="Q704" i="4"/>
  <c r="R704" i="4" s="1"/>
  <c r="S704" i="4"/>
  <c r="T704" i="4" s="1"/>
  <c r="V704" i="4"/>
  <c r="Y704" i="4"/>
  <c r="AA704" i="4"/>
  <c r="AB704" i="4" s="1"/>
  <c r="AD704" i="4"/>
  <c r="AG704" i="4"/>
  <c r="AI704" i="4"/>
  <c r="AJ704" i="4" s="1"/>
  <c r="AL704" i="4"/>
  <c r="AM704" i="4" s="1"/>
  <c r="B705" i="4"/>
  <c r="T705" i="4" s="1"/>
  <c r="C705" i="4"/>
  <c r="D705" i="4" s="1"/>
  <c r="F705" i="4" s="1"/>
  <c r="I705" i="4"/>
  <c r="K705" i="4"/>
  <c r="N705" i="4"/>
  <c r="Q705" i="4"/>
  <c r="S705" i="4"/>
  <c r="V705" i="4"/>
  <c r="Y705" i="4"/>
  <c r="AA705" i="4"/>
  <c r="AD705" i="4"/>
  <c r="AG705" i="4"/>
  <c r="AI705" i="4"/>
  <c r="AL705" i="4"/>
  <c r="B706" i="4"/>
  <c r="C706" i="4"/>
  <c r="D706" i="4" s="1"/>
  <c r="E706" i="4" s="1"/>
  <c r="I706" i="4"/>
  <c r="K706" i="4"/>
  <c r="N706" i="4"/>
  <c r="Q706" i="4"/>
  <c r="S706" i="4"/>
  <c r="V706" i="4"/>
  <c r="Y706" i="4"/>
  <c r="AA706" i="4"/>
  <c r="AD706" i="4"/>
  <c r="AG706" i="4"/>
  <c r="AI706" i="4"/>
  <c r="AL706" i="4"/>
  <c r="B707" i="4"/>
  <c r="C707" i="4"/>
  <c r="D707" i="4" s="1"/>
  <c r="I707" i="4"/>
  <c r="K707" i="4"/>
  <c r="N707" i="4"/>
  <c r="Q707" i="4"/>
  <c r="S707" i="4"/>
  <c r="V707" i="4"/>
  <c r="Y707" i="4"/>
  <c r="AA707" i="4"/>
  <c r="AD707" i="4"/>
  <c r="AG707" i="4"/>
  <c r="AI707" i="4"/>
  <c r="AL707" i="4"/>
  <c r="B708" i="4"/>
  <c r="C708" i="4"/>
  <c r="D708" i="4" s="1"/>
  <c r="F708" i="4" s="1"/>
  <c r="I708" i="4"/>
  <c r="K708" i="4"/>
  <c r="N708" i="4"/>
  <c r="Q708" i="4"/>
  <c r="S708" i="4"/>
  <c r="V708" i="4"/>
  <c r="Y708" i="4"/>
  <c r="AA708" i="4"/>
  <c r="AD708" i="4"/>
  <c r="AE708" i="4" s="1"/>
  <c r="AG708" i="4"/>
  <c r="AI708" i="4"/>
  <c r="AJ708" i="4" s="1"/>
  <c r="AL708" i="4"/>
  <c r="B709" i="4"/>
  <c r="C709" i="4"/>
  <c r="D709" i="4" s="1"/>
  <c r="I709" i="4"/>
  <c r="K709" i="4"/>
  <c r="N709" i="4"/>
  <c r="Q709" i="4"/>
  <c r="S709" i="4"/>
  <c r="V709" i="4"/>
  <c r="Y709" i="4"/>
  <c r="AA709" i="4"/>
  <c r="AD709" i="4"/>
  <c r="AG709" i="4"/>
  <c r="AI709" i="4"/>
  <c r="AL709" i="4"/>
  <c r="B710" i="4"/>
  <c r="C710" i="4"/>
  <c r="D710" i="4" s="1"/>
  <c r="G710" i="4" s="1"/>
  <c r="I710" i="4"/>
  <c r="K710" i="4"/>
  <c r="N710" i="4"/>
  <c r="Q710" i="4"/>
  <c r="S710" i="4"/>
  <c r="V710" i="4"/>
  <c r="Y710" i="4"/>
  <c r="AA710" i="4"/>
  <c r="AD710" i="4"/>
  <c r="AG710" i="4"/>
  <c r="AI710" i="4"/>
  <c r="AL710" i="4"/>
  <c r="B711" i="4"/>
  <c r="C711" i="4"/>
  <c r="D711" i="4" s="1"/>
  <c r="F711" i="4" s="1"/>
  <c r="I711" i="4"/>
  <c r="K711" i="4"/>
  <c r="N711" i="4"/>
  <c r="Q711" i="4"/>
  <c r="S711" i="4"/>
  <c r="V711" i="4"/>
  <c r="Y711" i="4"/>
  <c r="AA711" i="4"/>
  <c r="AD711" i="4"/>
  <c r="AG711" i="4"/>
  <c r="AI711" i="4"/>
  <c r="AL711" i="4"/>
  <c r="B712" i="4"/>
  <c r="C712" i="4"/>
  <c r="D712" i="4" s="1"/>
  <c r="E712" i="4" s="1"/>
  <c r="I712" i="4"/>
  <c r="K712" i="4"/>
  <c r="N712" i="4"/>
  <c r="Q712" i="4"/>
  <c r="S712" i="4"/>
  <c r="V712" i="4"/>
  <c r="Y712" i="4"/>
  <c r="AA712" i="4"/>
  <c r="AD712" i="4"/>
  <c r="AG712" i="4"/>
  <c r="AI712" i="4"/>
  <c r="AL712" i="4"/>
  <c r="B713" i="4"/>
  <c r="C713" i="4"/>
  <c r="D713" i="4" s="1"/>
  <c r="G713" i="4" s="1"/>
  <c r="I713" i="4"/>
  <c r="K713" i="4"/>
  <c r="N713" i="4"/>
  <c r="Q713" i="4"/>
  <c r="S713" i="4"/>
  <c r="V713" i="4"/>
  <c r="Y713" i="4"/>
  <c r="AA713" i="4"/>
  <c r="AD713" i="4"/>
  <c r="AG713" i="4"/>
  <c r="AI713" i="4"/>
  <c r="AL713" i="4"/>
  <c r="B714" i="4"/>
  <c r="C714" i="4"/>
  <c r="D714" i="4" s="1"/>
  <c r="I714" i="4"/>
  <c r="K714" i="4"/>
  <c r="N714" i="4"/>
  <c r="Q714" i="4"/>
  <c r="S714" i="4"/>
  <c r="V714" i="4"/>
  <c r="Y714" i="4"/>
  <c r="AA714" i="4"/>
  <c r="AD714" i="4"/>
  <c r="AG714" i="4"/>
  <c r="AI714" i="4"/>
  <c r="AL714" i="4"/>
  <c r="B715" i="4"/>
  <c r="C715" i="4"/>
  <c r="D715" i="4" s="1"/>
  <c r="H715" i="4" s="1"/>
  <c r="I715" i="4"/>
  <c r="K715" i="4"/>
  <c r="N715" i="4"/>
  <c r="Q715" i="4"/>
  <c r="S715" i="4"/>
  <c r="V715" i="4"/>
  <c r="Y715" i="4"/>
  <c r="AA715" i="4"/>
  <c r="AD715" i="4"/>
  <c r="AG715" i="4"/>
  <c r="AI715" i="4"/>
  <c r="AL715" i="4"/>
  <c r="B716" i="4"/>
  <c r="C716" i="4"/>
  <c r="D716" i="4" s="1"/>
  <c r="G716" i="4" s="1"/>
  <c r="I716" i="4"/>
  <c r="K716" i="4"/>
  <c r="N716" i="4"/>
  <c r="Q716" i="4"/>
  <c r="S716" i="4"/>
  <c r="V716" i="4"/>
  <c r="Y716" i="4"/>
  <c r="AA716" i="4"/>
  <c r="AD716" i="4"/>
  <c r="AG716" i="4"/>
  <c r="AI716" i="4"/>
  <c r="AL716" i="4"/>
  <c r="B717" i="4"/>
  <c r="C717" i="4"/>
  <c r="D717" i="4" s="1"/>
  <c r="F717" i="4" s="1"/>
  <c r="I717" i="4"/>
  <c r="K717" i="4"/>
  <c r="N717" i="4"/>
  <c r="Q717" i="4"/>
  <c r="S717" i="4"/>
  <c r="V717" i="4"/>
  <c r="Y717" i="4"/>
  <c r="AA717" i="4"/>
  <c r="AD717" i="4"/>
  <c r="AG717" i="4"/>
  <c r="AI717" i="4"/>
  <c r="AL717" i="4"/>
  <c r="B718" i="4"/>
  <c r="AE718" i="4" s="1"/>
  <c r="C718" i="4"/>
  <c r="D718" i="4" s="1"/>
  <c r="I718" i="4"/>
  <c r="K718" i="4"/>
  <c r="N718" i="4"/>
  <c r="Q718" i="4"/>
  <c r="S718" i="4"/>
  <c r="V718" i="4"/>
  <c r="Y718" i="4"/>
  <c r="AA718" i="4"/>
  <c r="AD718" i="4"/>
  <c r="AG718" i="4"/>
  <c r="AI718" i="4"/>
  <c r="AL718" i="4"/>
  <c r="B719" i="4"/>
  <c r="C719" i="4"/>
  <c r="D719" i="4" s="1"/>
  <c r="F719" i="4" s="1"/>
  <c r="I719" i="4"/>
  <c r="K719" i="4"/>
  <c r="N719" i="4"/>
  <c r="Q719" i="4"/>
  <c r="S719" i="4"/>
  <c r="V719" i="4"/>
  <c r="Y719" i="4"/>
  <c r="AA719" i="4"/>
  <c r="AD719" i="4"/>
  <c r="AG719" i="4"/>
  <c r="AI719" i="4"/>
  <c r="AL719" i="4"/>
  <c r="B720" i="4"/>
  <c r="C720" i="4"/>
  <c r="D720" i="4" s="1"/>
  <c r="E720" i="4" s="1"/>
  <c r="I720" i="4"/>
  <c r="J720" i="4" s="1"/>
  <c r="K720" i="4"/>
  <c r="N720" i="4"/>
  <c r="O720" i="4" s="1"/>
  <c r="Q720" i="4"/>
  <c r="S720" i="4"/>
  <c r="V720" i="4"/>
  <c r="Y720" i="4"/>
  <c r="AA720" i="4"/>
  <c r="AD720" i="4"/>
  <c r="AG720" i="4"/>
  <c r="AH720" i="4" s="1"/>
  <c r="AI720" i="4"/>
  <c r="AL720" i="4"/>
  <c r="B721" i="4"/>
  <c r="C721" i="4"/>
  <c r="D721" i="4" s="1"/>
  <c r="F721" i="4" s="1"/>
  <c r="I721" i="4"/>
  <c r="K721" i="4"/>
  <c r="N721" i="4"/>
  <c r="Q721" i="4"/>
  <c r="S721" i="4"/>
  <c r="V721" i="4"/>
  <c r="Y721" i="4"/>
  <c r="AA721" i="4"/>
  <c r="AD721" i="4"/>
  <c r="AG721" i="4"/>
  <c r="AI721" i="4"/>
  <c r="AL721" i="4"/>
  <c r="B722" i="4"/>
  <c r="C722" i="4"/>
  <c r="D722" i="4" s="1"/>
  <c r="G722" i="4" s="1"/>
  <c r="I722" i="4"/>
  <c r="K722" i="4"/>
  <c r="N722" i="4"/>
  <c r="Q722" i="4"/>
  <c r="S722" i="4"/>
  <c r="V722" i="4"/>
  <c r="Y722" i="4"/>
  <c r="AA722" i="4"/>
  <c r="AD722" i="4"/>
  <c r="AG722" i="4"/>
  <c r="AI722" i="4"/>
  <c r="AL722" i="4"/>
  <c r="B723" i="4"/>
  <c r="C723" i="4"/>
  <c r="D723" i="4" s="1"/>
  <c r="I723" i="4"/>
  <c r="K723" i="4"/>
  <c r="N723" i="4"/>
  <c r="Q723" i="4"/>
  <c r="S723" i="4"/>
  <c r="V723" i="4"/>
  <c r="Y723" i="4"/>
  <c r="AA723" i="4"/>
  <c r="AD723" i="4"/>
  <c r="AG723" i="4"/>
  <c r="AI723" i="4"/>
  <c r="AL723" i="4"/>
  <c r="B724" i="4"/>
  <c r="C724" i="4"/>
  <c r="D724" i="4" s="1"/>
  <c r="I724" i="4"/>
  <c r="K724" i="4"/>
  <c r="N724" i="4"/>
  <c r="Q724" i="4"/>
  <c r="S724" i="4"/>
  <c r="V724" i="4"/>
  <c r="W724" i="4" s="1"/>
  <c r="Y724" i="4"/>
  <c r="AA724" i="4"/>
  <c r="AD724" i="4"/>
  <c r="AG724" i="4"/>
  <c r="AH724" i="4"/>
  <c r="AI724" i="4"/>
  <c r="AL724" i="4"/>
  <c r="B725" i="4"/>
  <c r="C725" i="4"/>
  <c r="D725" i="4" s="1"/>
  <c r="I725" i="4"/>
  <c r="K725" i="4"/>
  <c r="N725" i="4"/>
  <c r="Q725" i="4"/>
  <c r="S725" i="4"/>
  <c r="V725" i="4"/>
  <c r="Y725" i="4"/>
  <c r="AA725" i="4"/>
  <c r="AD725" i="4"/>
  <c r="AG725" i="4"/>
  <c r="AI725" i="4"/>
  <c r="AL725" i="4"/>
  <c r="B726" i="4"/>
  <c r="AE726" i="4" s="1"/>
  <c r="C726" i="4"/>
  <c r="D726" i="4" s="1"/>
  <c r="I726" i="4"/>
  <c r="K726" i="4"/>
  <c r="N726" i="4"/>
  <c r="Q726" i="4"/>
  <c r="S726" i="4"/>
  <c r="V726" i="4"/>
  <c r="Y726" i="4"/>
  <c r="AA726" i="4"/>
  <c r="AB726" i="4" s="1"/>
  <c r="AD726" i="4"/>
  <c r="AG726" i="4"/>
  <c r="AI726" i="4"/>
  <c r="AL726" i="4"/>
  <c r="AM726" i="4" s="1"/>
  <c r="B727" i="4"/>
  <c r="Z727" i="4" s="1"/>
  <c r="C727" i="4"/>
  <c r="D727" i="4" s="1"/>
  <c r="H727" i="4" s="1"/>
  <c r="I727" i="4"/>
  <c r="K727" i="4"/>
  <c r="N727" i="4"/>
  <c r="Q727" i="4"/>
  <c r="S727" i="4"/>
  <c r="V727" i="4"/>
  <c r="Y727" i="4"/>
  <c r="AA727" i="4"/>
  <c r="AD727" i="4"/>
  <c r="AG727" i="4"/>
  <c r="AI727" i="4"/>
  <c r="AL727" i="4"/>
  <c r="B728" i="4"/>
  <c r="C728" i="4"/>
  <c r="D728" i="4" s="1"/>
  <c r="I728" i="4"/>
  <c r="K728" i="4"/>
  <c r="N728" i="4"/>
  <c r="Q728" i="4"/>
  <c r="S728" i="4"/>
  <c r="V728" i="4"/>
  <c r="Y728" i="4"/>
  <c r="AA728" i="4"/>
  <c r="AD728" i="4"/>
  <c r="AG728" i="4"/>
  <c r="AI728" i="4"/>
  <c r="AL728" i="4"/>
  <c r="B729" i="4"/>
  <c r="C729" i="4"/>
  <c r="D729" i="4" s="1"/>
  <c r="F729" i="4" s="1"/>
  <c r="I729" i="4"/>
  <c r="K729" i="4"/>
  <c r="N729" i="4"/>
  <c r="O729" i="4"/>
  <c r="Q729" i="4"/>
  <c r="S729" i="4"/>
  <c r="V729" i="4"/>
  <c r="W729" i="4" s="1"/>
  <c r="Y729" i="4"/>
  <c r="AA729" i="4"/>
  <c r="AD729" i="4"/>
  <c r="AG729" i="4"/>
  <c r="AI729" i="4"/>
  <c r="AL729" i="4"/>
  <c r="B730" i="4"/>
  <c r="C730" i="4"/>
  <c r="D730" i="4" s="1"/>
  <c r="F730" i="4" s="1"/>
  <c r="I730" i="4"/>
  <c r="K730" i="4"/>
  <c r="N730" i="4"/>
  <c r="Q730" i="4"/>
  <c r="S730" i="4"/>
  <c r="V730" i="4"/>
  <c r="Y730" i="4"/>
  <c r="AA730" i="4"/>
  <c r="AD730" i="4"/>
  <c r="AG730" i="4"/>
  <c r="AI730" i="4"/>
  <c r="AL730" i="4"/>
  <c r="B731" i="4"/>
  <c r="AE731" i="4" s="1"/>
  <c r="C731" i="4"/>
  <c r="D731" i="4" s="1"/>
  <c r="G731" i="4" s="1"/>
  <c r="I731" i="4"/>
  <c r="K731" i="4"/>
  <c r="N731" i="4"/>
  <c r="Q731" i="4"/>
  <c r="S731" i="4"/>
  <c r="V731" i="4"/>
  <c r="Y731" i="4"/>
  <c r="AA731" i="4"/>
  <c r="AD731" i="4"/>
  <c r="AG731" i="4"/>
  <c r="AI731" i="4"/>
  <c r="AL731" i="4"/>
  <c r="B732" i="4"/>
  <c r="C732" i="4"/>
  <c r="D732" i="4" s="1"/>
  <c r="E732" i="4" s="1"/>
  <c r="I732" i="4"/>
  <c r="K732" i="4"/>
  <c r="N732" i="4"/>
  <c r="Q732" i="4"/>
  <c r="S732" i="4"/>
  <c r="V732" i="4"/>
  <c r="Y732" i="4"/>
  <c r="AA732" i="4"/>
  <c r="AD732" i="4"/>
  <c r="AG732" i="4"/>
  <c r="AI732" i="4"/>
  <c r="AL732" i="4"/>
  <c r="B733" i="4"/>
  <c r="C733" i="4"/>
  <c r="D733" i="4" s="1"/>
  <c r="I733" i="4"/>
  <c r="K733" i="4"/>
  <c r="N733" i="4"/>
  <c r="Q733" i="4"/>
  <c r="S733" i="4"/>
  <c r="V733" i="4"/>
  <c r="Y733" i="4"/>
  <c r="AA733" i="4"/>
  <c r="AD733" i="4"/>
  <c r="AG733" i="4"/>
  <c r="AI733" i="4"/>
  <c r="AL733" i="4"/>
  <c r="B734" i="4"/>
  <c r="AE734" i="4" s="1"/>
  <c r="C734" i="4"/>
  <c r="D734" i="4" s="1"/>
  <c r="G734" i="4" s="1"/>
  <c r="I734" i="4"/>
  <c r="K734" i="4"/>
  <c r="N734" i="4"/>
  <c r="Q734" i="4"/>
  <c r="S734" i="4"/>
  <c r="V734" i="4"/>
  <c r="Y734" i="4"/>
  <c r="AA734" i="4"/>
  <c r="AD734" i="4"/>
  <c r="AG734" i="4"/>
  <c r="AI734" i="4"/>
  <c r="AL734" i="4"/>
  <c r="B735" i="4"/>
  <c r="C735" i="4"/>
  <c r="D735" i="4" s="1"/>
  <c r="I735" i="4"/>
  <c r="K735" i="4"/>
  <c r="N735" i="4"/>
  <c r="Q735" i="4"/>
  <c r="S735" i="4"/>
  <c r="V735" i="4"/>
  <c r="Y735" i="4"/>
  <c r="AA735" i="4"/>
  <c r="AD735" i="4"/>
  <c r="AG735" i="4"/>
  <c r="AI735" i="4"/>
  <c r="AL735" i="4"/>
  <c r="B736" i="4"/>
  <c r="C736" i="4"/>
  <c r="D736" i="4" s="1"/>
  <c r="E736" i="4" s="1"/>
  <c r="I736" i="4"/>
  <c r="K736" i="4"/>
  <c r="N736" i="4"/>
  <c r="Q736" i="4"/>
  <c r="S736" i="4"/>
  <c r="V736" i="4"/>
  <c r="Y736" i="4"/>
  <c r="AA736" i="4"/>
  <c r="AD736" i="4"/>
  <c r="AG736" i="4"/>
  <c r="AI736" i="4"/>
  <c r="AL736" i="4"/>
  <c r="B737" i="4"/>
  <c r="C737" i="4"/>
  <c r="D737" i="4" s="1"/>
  <c r="I737" i="4"/>
  <c r="K737" i="4"/>
  <c r="N737" i="4"/>
  <c r="Q737" i="4"/>
  <c r="S737" i="4"/>
  <c r="V737" i="4"/>
  <c r="Y737" i="4"/>
  <c r="AA737" i="4"/>
  <c r="AD737" i="4"/>
  <c r="AG737" i="4"/>
  <c r="AI737" i="4"/>
  <c r="AJ737" i="4" s="1"/>
  <c r="AL737" i="4"/>
  <c r="B738" i="4"/>
  <c r="C738" i="4"/>
  <c r="D738" i="4" s="1"/>
  <c r="I738" i="4"/>
  <c r="K738" i="4"/>
  <c r="N738" i="4"/>
  <c r="Q738" i="4"/>
  <c r="S738" i="4"/>
  <c r="V738" i="4"/>
  <c r="Y738" i="4"/>
  <c r="AA738" i="4"/>
  <c r="AD738" i="4"/>
  <c r="AG738" i="4"/>
  <c r="AI738" i="4"/>
  <c r="AL738" i="4"/>
  <c r="B739" i="4"/>
  <c r="C739" i="4"/>
  <c r="D739" i="4" s="1"/>
  <c r="I739" i="4"/>
  <c r="K739" i="4"/>
  <c r="N739" i="4"/>
  <c r="Q739" i="4"/>
  <c r="S739" i="4"/>
  <c r="T739" i="4" s="1"/>
  <c r="V739" i="4"/>
  <c r="Y739" i="4"/>
  <c r="AA739" i="4"/>
  <c r="AD739" i="4"/>
  <c r="AG739" i="4"/>
  <c r="AH739" i="4" s="1"/>
  <c r="AI739" i="4"/>
  <c r="AL739" i="4"/>
  <c r="B740" i="4"/>
  <c r="C740" i="4"/>
  <c r="D740" i="4" s="1"/>
  <c r="I740" i="4"/>
  <c r="K740" i="4"/>
  <c r="N740" i="4"/>
  <c r="Q740" i="4"/>
  <c r="S740" i="4"/>
  <c r="V740" i="4"/>
  <c r="Y740" i="4"/>
  <c r="AA740" i="4"/>
  <c r="AD740" i="4"/>
  <c r="AG740" i="4"/>
  <c r="AI740" i="4"/>
  <c r="AJ740" i="4" s="1"/>
  <c r="AL740" i="4"/>
  <c r="B741" i="4"/>
  <c r="C741" i="4"/>
  <c r="D741" i="4" s="1"/>
  <c r="F741" i="4" s="1"/>
  <c r="I741" i="4"/>
  <c r="K741" i="4"/>
  <c r="N741" i="4"/>
  <c r="Q741" i="4"/>
  <c r="S741" i="4"/>
  <c r="V741" i="4"/>
  <c r="Y741" i="4"/>
  <c r="AA741" i="4"/>
  <c r="AD741" i="4"/>
  <c r="AG741" i="4"/>
  <c r="AH741" i="4" s="1"/>
  <c r="AI741" i="4"/>
  <c r="AL741" i="4"/>
  <c r="B742" i="4"/>
  <c r="C742" i="4"/>
  <c r="D742" i="4" s="1"/>
  <c r="E742" i="4" s="1"/>
  <c r="I742" i="4"/>
  <c r="K742" i="4"/>
  <c r="N742" i="4"/>
  <c r="Q742" i="4"/>
  <c r="S742" i="4"/>
  <c r="V742" i="4"/>
  <c r="Y742" i="4"/>
  <c r="AA742" i="4"/>
  <c r="AD742" i="4"/>
  <c r="AG742" i="4"/>
  <c r="AI742" i="4"/>
  <c r="AL742" i="4"/>
  <c r="B743" i="4"/>
  <c r="C743" i="4"/>
  <c r="D743" i="4" s="1"/>
  <c r="G743" i="4" s="1"/>
  <c r="I743" i="4"/>
  <c r="K743" i="4"/>
  <c r="N743" i="4"/>
  <c r="Q743" i="4"/>
  <c r="S743" i="4"/>
  <c r="V743" i="4"/>
  <c r="Y743" i="4"/>
  <c r="AA743" i="4"/>
  <c r="AD743" i="4"/>
  <c r="AG743" i="4"/>
  <c r="AI743" i="4"/>
  <c r="AL743" i="4"/>
  <c r="B744" i="4"/>
  <c r="C744" i="4"/>
  <c r="D744" i="4" s="1"/>
  <c r="I744" i="4"/>
  <c r="K744" i="4"/>
  <c r="N744" i="4"/>
  <c r="Q744" i="4"/>
  <c r="S744" i="4"/>
  <c r="V744" i="4"/>
  <c r="Y744" i="4"/>
  <c r="AA744" i="4"/>
  <c r="AD744" i="4"/>
  <c r="AG744" i="4"/>
  <c r="AI744" i="4"/>
  <c r="AL744" i="4"/>
  <c r="AM744" i="4" s="1"/>
  <c r="B745" i="4"/>
  <c r="C745" i="4"/>
  <c r="D745" i="4" s="1"/>
  <c r="F745" i="4" s="1"/>
  <c r="I745" i="4"/>
  <c r="K745" i="4"/>
  <c r="N745" i="4"/>
  <c r="Q745" i="4"/>
  <c r="S745" i="4"/>
  <c r="V745" i="4"/>
  <c r="Y745" i="4"/>
  <c r="AA745" i="4"/>
  <c r="AD745" i="4"/>
  <c r="AG745" i="4"/>
  <c r="AI745" i="4"/>
  <c r="AL745" i="4"/>
  <c r="B746" i="4"/>
  <c r="C746" i="4"/>
  <c r="D746" i="4" s="1"/>
  <c r="F746" i="4" s="1"/>
  <c r="I746" i="4"/>
  <c r="K746" i="4"/>
  <c r="N746" i="4"/>
  <c r="Q746" i="4"/>
  <c r="S746" i="4"/>
  <c r="V746" i="4"/>
  <c r="Y746" i="4"/>
  <c r="AA746" i="4"/>
  <c r="AD746" i="4"/>
  <c r="AG746" i="4"/>
  <c r="AI746" i="4"/>
  <c r="AL746" i="4"/>
  <c r="B747" i="4"/>
  <c r="C747" i="4"/>
  <c r="D747" i="4" s="1"/>
  <c r="I747" i="4"/>
  <c r="K747" i="4"/>
  <c r="N747" i="4"/>
  <c r="Q747" i="4"/>
  <c r="S747" i="4"/>
  <c r="V747" i="4"/>
  <c r="Y747" i="4"/>
  <c r="AA747" i="4"/>
  <c r="AD747" i="4"/>
  <c r="AG747" i="4"/>
  <c r="AI747" i="4"/>
  <c r="AJ747" i="4" s="1"/>
  <c r="AL747" i="4"/>
  <c r="B748" i="4"/>
  <c r="C748" i="4"/>
  <c r="D748" i="4" s="1"/>
  <c r="I748" i="4"/>
  <c r="K748" i="4"/>
  <c r="N748" i="4"/>
  <c r="Q748" i="4"/>
  <c r="S748" i="4"/>
  <c r="T748" i="4" s="1"/>
  <c r="V748" i="4"/>
  <c r="W748" i="4" s="1"/>
  <c r="Y748" i="4"/>
  <c r="AA748" i="4"/>
  <c r="AD748" i="4"/>
  <c r="AG748" i="4"/>
  <c r="AH748" i="4" s="1"/>
  <c r="AI748" i="4"/>
  <c r="AL748" i="4"/>
  <c r="B749" i="4"/>
  <c r="C749" i="4"/>
  <c r="D749" i="4" s="1"/>
  <c r="I749" i="4"/>
  <c r="K749" i="4"/>
  <c r="N749" i="4"/>
  <c r="Q749" i="4"/>
  <c r="S749" i="4"/>
  <c r="V749" i="4"/>
  <c r="Y749" i="4"/>
  <c r="AA749" i="4"/>
  <c r="AD749" i="4"/>
  <c r="AG749" i="4"/>
  <c r="AI749" i="4"/>
  <c r="AL749" i="4"/>
  <c r="B750" i="4"/>
  <c r="C750" i="4"/>
  <c r="D750" i="4" s="1"/>
  <c r="F750" i="4" s="1"/>
  <c r="I750" i="4"/>
  <c r="K750" i="4"/>
  <c r="N750" i="4"/>
  <c r="Q750" i="4"/>
  <c r="S750" i="4"/>
  <c r="V750" i="4"/>
  <c r="Y750" i="4"/>
  <c r="AA750" i="4"/>
  <c r="AD750" i="4"/>
  <c r="AG750" i="4"/>
  <c r="AI750" i="4"/>
  <c r="AL750" i="4"/>
  <c r="B751" i="4"/>
  <c r="C751" i="4"/>
  <c r="D751" i="4" s="1"/>
  <c r="H751" i="4" s="1"/>
  <c r="I751" i="4"/>
  <c r="K751" i="4"/>
  <c r="N751" i="4"/>
  <c r="Q751" i="4"/>
  <c r="S751" i="4"/>
  <c r="V751" i="4"/>
  <c r="Y751" i="4"/>
  <c r="AA751" i="4"/>
  <c r="AD751" i="4"/>
  <c r="AG751" i="4"/>
  <c r="AH751" i="4" s="1"/>
  <c r="AI751" i="4"/>
  <c r="AL751" i="4"/>
  <c r="B752" i="4"/>
  <c r="C752" i="4"/>
  <c r="D752" i="4" s="1"/>
  <c r="I752" i="4"/>
  <c r="K752" i="4"/>
  <c r="N752" i="4"/>
  <c r="Q752" i="4"/>
  <c r="S752" i="4"/>
  <c r="V752" i="4"/>
  <c r="Y752" i="4"/>
  <c r="AA752" i="4"/>
  <c r="AB752" i="4" s="1"/>
  <c r="AD752" i="4"/>
  <c r="AG752" i="4"/>
  <c r="AI752" i="4"/>
  <c r="AL752" i="4"/>
  <c r="B753" i="4"/>
  <c r="C753" i="4"/>
  <c r="D753" i="4" s="1"/>
  <c r="E753" i="4" s="1"/>
  <c r="I753" i="4"/>
  <c r="K753" i="4"/>
  <c r="N753" i="4"/>
  <c r="Q753" i="4"/>
  <c r="S753" i="4"/>
  <c r="V753" i="4"/>
  <c r="Y753" i="4"/>
  <c r="AA753" i="4"/>
  <c r="AD753" i="4"/>
  <c r="AG753" i="4"/>
  <c r="AI753" i="4"/>
  <c r="AL753" i="4"/>
  <c r="B754" i="4"/>
  <c r="C754" i="4"/>
  <c r="D754" i="4" s="1"/>
  <c r="I754" i="4"/>
  <c r="K754" i="4"/>
  <c r="N754" i="4"/>
  <c r="Q754" i="4"/>
  <c r="S754" i="4"/>
  <c r="V754" i="4"/>
  <c r="Y754" i="4"/>
  <c r="AA754" i="4"/>
  <c r="AD754" i="4"/>
  <c r="AG754" i="4"/>
  <c r="AI754" i="4"/>
  <c r="AL754" i="4"/>
  <c r="B755" i="4"/>
  <c r="C755" i="4"/>
  <c r="D755" i="4" s="1"/>
  <c r="G755" i="4" s="1"/>
  <c r="I755" i="4"/>
  <c r="K755" i="4"/>
  <c r="N755" i="4"/>
  <c r="Q755" i="4"/>
  <c r="S755" i="4"/>
  <c r="V755" i="4"/>
  <c r="Y755" i="4"/>
  <c r="AA755" i="4"/>
  <c r="AD755" i="4"/>
  <c r="AG755" i="4"/>
  <c r="AI755" i="4"/>
  <c r="AL755" i="4"/>
  <c r="B756" i="4"/>
  <c r="C756" i="4"/>
  <c r="D756" i="4" s="1"/>
  <c r="I756" i="4"/>
  <c r="K756" i="4"/>
  <c r="N756" i="4"/>
  <c r="Q756" i="4"/>
  <c r="S756" i="4"/>
  <c r="V756" i="4"/>
  <c r="Y756" i="4"/>
  <c r="AA756" i="4"/>
  <c r="AD756" i="4"/>
  <c r="AG756" i="4"/>
  <c r="AI756" i="4"/>
  <c r="AL756" i="4"/>
  <c r="B757" i="4"/>
  <c r="C757" i="4"/>
  <c r="D757" i="4" s="1"/>
  <c r="I757" i="4"/>
  <c r="K757" i="4"/>
  <c r="N757" i="4"/>
  <c r="Q757" i="4"/>
  <c r="S757" i="4"/>
  <c r="V757" i="4"/>
  <c r="Y757" i="4"/>
  <c r="AA757" i="4"/>
  <c r="AD757" i="4"/>
  <c r="AG757" i="4"/>
  <c r="AI757" i="4"/>
  <c r="AL757" i="4"/>
  <c r="B758" i="4"/>
  <c r="C758" i="4"/>
  <c r="D758" i="4" s="1"/>
  <c r="I758" i="4"/>
  <c r="K758" i="4"/>
  <c r="N758" i="4"/>
  <c r="Q758" i="4"/>
  <c r="S758" i="4"/>
  <c r="V758" i="4"/>
  <c r="Y758" i="4"/>
  <c r="AA758" i="4"/>
  <c r="AD758" i="4"/>
  <c r="AG758" i="4"/>
  <c r="AI758" i="4"/>
  <c r="AL758" i="4"/>
  <c r="B759" i="4"/>
  <c r="C759" i="4"/>
  <c r="D759" i="4" s="1"/>
  <c r="I759" i="4"/>
  <c r="K759" i="4"/>
  <c r="N759" i="4"/>
  <c r="Q759" i="4"/>
  <c r="S759" i="4"/>
  <c r="V759" i="4"/>
  <c r="Y759" i="4"/>
  <c r="AA759" i="4"/>
  <c r="AD759" i="4"/>
  <c r="AG759" i="4"/>
  <c r="AI759" i="4"/>
  <c r="AL759" i="4"/>
  <c r="B760" i="4"/>
  <c r="C760" i="4"/>
  <c r="D760" i="4" s="1"/>
  <c r="E760" i="4" s="1"/>
  <c r="I760" i="4"/>
  <c r="K760" i="4"/>
  <c r="N760" i="4"/>
  <c r="Q760" i="4"/>
  <c r="S760" i="4"/>
  <c r="V760" i="4"/>
  <c r="Y760" i="4"/>
  <c r="AA760" i="4"/>
  <c r="AD760" i="4"/>
  <c r="AG760" i="4"/>
  <c r="AH760" i="4" s="1"/>
  <c r="AI760" i="4"/>
  <c r="AL760" i="4"/>
  <c r="B761" i="4"/>
  <c r="C761" i="4"/>
  <c r="D761" i="4" s="1"/>
  <c r="I761" i="4"/>
  <c r="K761" i="4"/>
  <c r="N761" i="4"/>
  <c r="Q761" i="4"/>
  <c r="S761" i="4"/>
  <c r="V761" i="4"/>
  <c r="Y761" i="4"/>
  <c r="AA761" i="4"/>
  <c r="AD761" i="4"/>
  <c r="AG761" i="4"/>
  <c r="AI761" i="4"/>
  <c r="AL761" i="4"/>
  <c r="B762" i="4"/>
  <c r="C762" i="4"/>
  <c r="D762" i="4" s="1"/>
  <c r="E762" i="4" s="1"/>
  <c r="I762" i="4"/>
  <c r="K762" i="4"/>
  <c r="N762" i="4"/>
  <c r="Q762" i="4"/>
  <c r="S762" i="4"/>
  <c r="V762" i="4"/>
  <c r="Y762" i="4"/>
  <c r="AA762" i="4"/>
  <c r="AD762" i="4"/>
  <c r="AG762" i="4"/>
  <c r="AI762" i="4"/>
  <c r="AL762" i="4"/>
  <c r="B763" i="4"/>
  <c r="C763" i="4"/>
  <c r="D763" i="4" s="1"/>
  <c r="H763" i="4" s="1"/>
  <c r="I763" i="4"/>
  <c r="K763" i="4"/>
  <c r="N763" i="4"/>
  <c r="Q763" i="4"/>
  <c r="S763" i="4"/>
  <c r="V763" i="4"/>
  <c r="W763" i="4" s="1"/>
  <c r="Y763" i="4"/>
  <c r="Z763" i="4" s="1"/>
  <c r="AA763" i="4"/>
  <c r="AD763" i="4"/>
  <c r="AE763" i="4" s="1"/>
  <c r="AG763" i="4"/>
  <c r="AH763" i="4" s="1"/>
  <c r="AI763" i="4"/>
  <c r="AL763" i="4"/>
  <c r="B764" i="4"/>
  <c r="C764" i="4"/>
  <c r="D764" i="4" s="1"/>
  <c r="I764" i="4"/>
  <c r="K764" i="4"/>
  <c r="N764" i="4"/>
  <c r="Q764" i="4"/>
  <c r="S764" i="4"/>
  <c r="V764" i="4"/>
  <c r="Y764" i="4"/>
  <c r="AA764" i="4"/>
  <c r="AD764" i="4"/>
  <c r="AE764" i="4" s="1"/>
  <c r="AG764" i="4"/>
  <c r="AI764" i="4"/>
  <c r="AL764" i="4"/>
  <c r="B765" i="4"/>
  <c r="O765" i="4" s="1"/>
  <c r="C765" i="4"/>
  <c r="D765" i="4" s="1"/>
  <c r="F765" i="4" s="1"/>
  <c r="I765" i="4"/>
  <c r="K765" i="4"/>
  <c r="N765" i="4"/>
  <c r="Q765" i="4"/>
  <c r="S765" i="4"/>
  <c r="T765" i="4" s="1"/>
  <c r="V765" i="4"/>
  <c r="Y765" i="4"/>
  <c r="AA765" i="4"/>
  <c r="AD765" i="4"/>
  <c r="AE765" i="4" s="1"/>
  <c r="AG765" i="4"/>
  <c r="AI765" i="4"/>
  <c r="AJ765" i="4" s="1"/>
  <c r="AL765" i="4"/>
  <c r="B766" i="4"/>
  <c r="C766" i="4"/>
  <c r="D766" i="4" s="1"/>
  <c r="I766" i="4"/>
  <c r="K766" i="4"/>
  <c r="N766" i="4"/>
  <c r="Q766" i="4"/>
  <c r="S766" i="4"/>
  <c r="V766" i="4"/>
  <c r="Y766" i="4"/>
  <c r="AA766" i="4"/>
  <c r="AD766" i="4"/>
  <c r="AG766" i="4"/>
  <c r="AI766" i="4"/>
  <c r="AL766" i="4"/>
  <c r="B767" i="4"/>
  <c r="C767" i="4"/>
  <c r="D767" i="4" s="1"/>
  <c r="I767" i="4"/>
  <c r="K767" i="4"/>
  <c r="N767" i="4"/>
  <c r="Q767" i="4"/>
  <c r="S767" i="4"/>
  <c r="V767" i="4"/>
  <c r="Y767" i="4"/>
  <c r="AA767" i="4"/>
  <c r="AD767" i="4"/>
  <c r="AE767" i="4" s="1"/>
  <c r="AG767" i="4"/>
  <c r="AI767" i="4"/>
  <c r="AL767" i="4"/>
  <c r="B768" i="4"/>
  <c r="C768" i="4"/>
  <c r="D768" i="4" s="1"/>
  <c r="I768" i="4"/>
  <c r="K768" i="4"/>
  <c r="N768" i="4"/>
  <c r="Q768" i="4"/>
  <c r="S768" i="4"/>
  <c r="V768" i="4"/>
  <c r="Y768" i="4"/>
  <c r="AA768" i="4"/>
  <c r="AD768" i="4"/>
  <c r="AG768" i="4"/>
  <c r="AI768" i="4"/>
  <c r="AL768" i="4"/>
  <c r="B769" i="4"/>
  <c r="C769" i="4"/>
  <c r="D769" i="4" s="1"/>
  <c r="I769" i="4"/>
  <c r="K769" i="4"/>
  <c r="N769" i="4"/>
  <c r="Q769" i="4"/>
  <c r="S769" i="4"/>
  <c r="V769" i="4"/>
  <c r="Y769" i="4"/>
  <c r="AA769" i="4"/>
  <c r="AD769" i="4"/>
  <c r="AG769" i="4"/>
  <c r="AI769" i="4"/>
  <c r="AL769" i="4"/>
  <c r="B770" i="4"/>
  <c r="C770" i="4"/>
  <c r="D770" i="4" s="1"/>
  <c r="I770" i="4"/>
  <c r="K770" i="4"/>
  <c r="N770" i="4"/>
  <c r="Q770" i="4"/>
  <c r="S770" i="4"/>
  <c r="V770" i="4"/>
  <c r="Y770" i="4"/>
  <c r="AA770" i="4"/>
  <c r="AD770" i="4"/>
  <c r="AG770" i="4"/>
  <c r="AI770" i="4"/>
  <c r="AL770" i="4"/>
  <c r="B771" i="4"/>
  <c r="C771" i="4"/>
  <c r="D771" i="4" s="1"/>
  <c r="E771" i="4" s="1"/>
  <c r="I771" i="4"/>
  <c r="K771" i="4"/>
  <c r="N771" i="4"/>
  <c r="Q771" i="4"/>
  <c r="S771" i="4"/>
  <c r="V771" i="4"/>
  <c r="Y771" i="4"/>
  <c r="AA771" i="4"/>
  <c r="AD771" i="4"/>
  <c r="AG771" i="4"/>
  <c r="AI771" i="4"/>
  <c r="AJ771" i="4" s="1"/>
  <c r="AL771" i="4"/>
  <c r="B772" i="4"/>
  <c r="L772" i="4" s="1"/>
  <c r="C772" i="4"/>
  <c r="D772" i="4" s="1"/>
  <c r="G772" i="4" s="1"/>
  <c r="I772" i="4"/>
  <c r="K772" i="4"/>
  <c r="N772" i="4"/>
  <c r="Q772" i="4"/>
  <c r="S772" i="4"/>
  <c r="V772" i="4"/>
  <c r="Y772" i="4"/>
  <c r="AA772" i="4"/>
  <c r="AD772" i="4"/>
  <c r="AG772" i="4"/>
  <c r="AI772" i="4"/>
  <c r="AJ772" i="4" s="1"/>
  <c r="AL772" i="4"/>
  <c r="B773" i="4"/>
  <c r="C773" i="4"/>
  <c r="D773" i="4" s="1"/>
  <c r="I773" i="4"/>
  <c r="K773" i="4"/>
  <c r="N773" i="4"/>
  <c r="Q773" i="4"/>
  <c r="S773" i="4"/>
  <c r="V773" i="4"/>
  <c r="Y773" i="4"/>
  <c r="AA773" i="4"/>
  <c r="AD773" i="4"/>
  <c r="AG773" i="4"/>
  <c r="AI773" i="4"/>
  <c r="AJ773" i="4" s="1"/>
  <c r="AL773" i="4"/>
  <c r="B774" i="4"/>
  <c r="C774" i="4"/>
  <c r="D774" i="4" s="1"/>
  <c r="F774" i="4" s="1"/>
  <c r="I774" i="4"/>
  <c r="K774" i="4"/>
  <c r="N774" i="4"/>
  <c r="Q774" i="4"/>
  <c r="S774" i="4"/>
  <c r="V774" i="4"/>
  <c r="Y774" i="4"/>
  <c r="AA774" i="4"/>
  <c r="AD774" i="4"/>
  <c r="AG774" i="4"/>
  <c r="AI774" i="4"/>
  <c r="AL774" i="4"/>
  <c r="B775" i="4"/>
  <c r="C775" i="4"/>
  <c r="D775" i="4" s="1"/>
  <c r="I775" i="4"/>
  <c r="K775" i="4"/>
  <c r="N775" i="4"/>
  <c r="Q775" i="4"/>
  <c r="S775" i="4"/>
  <c r="V775" i="4"/>
  <c r="Y775" i="4"/>
  <c r="AA775" i="4"/>
  <c r="AD775" i="4"/>
  <c r="AG775" i="4"/>
  <c r="AI775" i="4"/>
  <c r="AL775" i="4"/>
  <c r="B776" i="4"/>
  <c r="C776" i="4"/>
  <c r="D776" i="4" s="1"/>
  <c r="I776" i="4"/>
  <c r="K776" i="4"/>
  <c r="N776" i="4"/>
  <c r="Q776" i="4"/>
  <c r="S776" i="4"/>
  <c r="V776" i="4"/>
  <c r="Y776" i="4"/>
  <c r="AA776" i="4"/>
  <c r="AD776" i="4"/>
  <c r="AG776" i="4"/>
  <c r="AI776" i="4"/>
  <c r="AL776" i="4"/>
  <c r="B777" i="4"/>
  <c r="T777" i="4" s="1"/>
  <c r="C777" i="4"/>
  <c r="D777" i="4" s="1"/>
  <c r="I777" i="4"/>
  <c r="K777" i="4"/>
  <c r="N777" i="4"/>
  <c r="Q777" i="4"/>
  <c r="S777" i="4"/>
  <c r="V777" i="4"/>
  <c r="Y777" i="4"/>
  <c r="AA777" i="4"/>
  <c r="AD777" i="4"/>
  <c r="AG777" i="4"/>
  <c r="AI777" i="4"/>
  <c r="AL777" i="4"/>
  <c r="B778" i="4"/>
  <c r="C778" i="4"/>
  <c r="D778" i="4" s="1"/>
  <c r="I778" i="4"/>
  <c r="K778" i="4"/>
  <c r="N778" i="4"/>
  <c r="Q778" i="4"/>
  <c r="S778" i="4"/>
  <c r="V778" i="4"/>
  <c r="Y778" i="4"/>
  <c r="AA778" i="4"/>
  <c r="AD778" i="4"/>
  <c r="AG778" i="4"/>
  <c r="AI778" i="4"/>
  <c r="AL778" i="4"/>
  <c r="B779" i="4"/>
  <c r="C779" i="4"/>
  <c r="D779" i="4" s="1"/>
  <c r="F779" i="4" s="1"/>
  <c r="I779" i="4"/>
  <c r="K779" i="4"/>
  <c r="N779" i="4"/>
  <c r="Q779" i="4"/>
  <c r="S779" i="4"/>
  <c r="V779" i="4"/>
  <c r="Y779" i="4"/>
  <c r="AA779" i="4"/>
  <c r="AD779" i="4"/>
  <c r="AG779" i="4"/>
  <c r="AI779" i="4"/>
  <c r="AL779" i="4"/>
  <c r="AM779" i="4" s="1"/>
  <c r="B780" i="4"/>
  <c r="C780" i="4"/>
  <c r="D780" i="4" s="1"/>
  <c r="I780" i="4"/>
  <c r="K780" i="4"/>
  <c r="N780" i="4"/>
  <c r="Q780" i="4"/>
  <c r="S780" i="4"/>
  <c r="V780" i="4"/>
  <c r="Y780" i="4"/>
  <c r="AA780" i="4"/>
  <c r="AD780" i="4"/>
  <c r="AG780" i="4"/>
  <c r="AI780" i="4"/>
  <c r="AL780" i="4"/>
  <c r="B781" i="4"/>
  <c r="C781" i="4"/>
  <c r="D781" i="4" s="1"/>
  <c r="I781" i="4"/>
  <c r="K781" i="4"/>
  <c r="N781" i="4"/>
  <c r="O781" i="4" s="1"/>
  <c r="Q781" i="4"/>
  <c r="S781" i="4"/>
  <c r="V781" i="4"/>
  <c r="W781" i="4" s="1"/>
  <c r="Y781" i="4"/>
  <c r="AA781" i="4"/>
  <c r="AD781" i="4"/>
  <c r="AE781" i="4" s="1"/>
  <c r="AG781" i="4"/>
  <c r="AH781" i="4" s="1"/>
  <c r="AI781" i="4"/>
  <c r="AJ781" i="4" s="1"/>
  <c r="AL781" i="4"/>
  <c r="B782" i="4"/>
  <c r="C782" i="4"/>
  <c r="D782" i="4" s="1"/>
  <c r="F782" i="4" s="1"/>
  <c r="I782" i="4"/>
  <c r="K782" i="4"/>
  <c r="N782" i="4"/>
  <c r="Q782" i="4"/>
  <c r="S782" i="4"/>
  <c r="V782" i="4"/>
  <c r="Y782" i="4"/>
  <c r="AA782" i="4"/>
  <c r="AD782" i="4"/>
  <c r="AG782" i="4"/>
  <c r="AI782" i="4"/>
  <c r="AL782" i="4"/>
  <c r="B783" i="4"/>
  <c r="C783" i="4"/>
  <c r="D783" i="4" s="1"/>
  <c r="I783" i="4"/>
  <c r="K783" i="4"/>
  <c r="N783" i="4"/>
  <c r="Q783" i="4"/>
  <c r="S783" i="4"/>
  <c r="V783" i="4"/>
  <c r="Y783" i="4"/>
  <c r="AA783" i="4"/>
  <c r="AD783" i="4"/>
  <c r="AG783" i="4"/>
  <c r="AI783" i="4"/>
  <c r="AL783" i="4"/>
  <c r="B784" i="4"/>
  <c r="C784" i="4"/>
  <c r="D784" i="4" s="1"/>
  <c r="G784" i="4" s="1"/>
  <c r="I784" i="4"/>
  <c r="K784" i="4"/>
  <c r="N784" i="4"/>
  <c r="Q784" i="4"/>
  <c r="S784" i="4"/>
  <c r="V784" i="4"/>
  <c r="Y784" i="4"/>
  <c r="AA784" i="4"/>
  <c r="AD784" i="4"/>
  <c r="AG784" i="4"/>
  <c r="AI784" i="4"/>
  <c r="AL784" i="4"/>
  <c r="AM784" i="4" s="1"/>
  <c r="B785" i="4"/>
  <c r="C785" i="4"/>
  <c r="D785" i="4" s="1"/>
  <c r="I785" i="4"/>
  <c r="K785" i="4"/>
  <c r="N785" i="4"/>
  <c r="Q785" i="4"/>
  <c r="S785" i="4"/>
  <c r="T785" i="4"/>
  <c r="V785" i="4"/>
  <c r="Y785" i="4"/>
  <c r="AA785" i="4"/>
  <c r="AD785" i="4"/>
  <c r="AG785" i="4"/>
  <c r="AH785" i="4" s="1"/>
  <c r="AI785" i="4"/>
  <c r="AJ785" i="4" s="1"/>
  <c r="AL785" i="4"/>
  <c r="B786" i="4"/>
  <c r="C786" i="4"/>
  <c r="D786" i="4" s="1"/>
  <c r="F786" i="4" s="1"/>
  <c r="I786" i="4"/>
  <c r="K786" i="4"/>
  <c r="N786" i="4"/>
  <c r="Q786" i="4"/>
  <c r="S786" i="4"/>
  <c r="V786" i="4"/>
  <c r="Y786" i="4"/>
  <c r="AA786" i="4"/>
  <c r="AD786" i="4"/>
  <c r="AG786" i="4"/>
  <c r="AI786" i="4"/>
  <c r="AL786" i="4"/>
  <c r="B787" i="4"/>
  <c r="C787" i="4"/>
  <c r="D787" i="4" s="1"/>
  <c r="G787" i="4" s="1"/>
  <c r="I787" i="4"/>
  <c r="K787" i="4"/>
  <c r="N787" i="4"/>
  <c r="Q787" i="4"/>
  <c r="S787" i="4"/>
  <c r="V787" i="4"/>
  <c r="Y787" i="4"/>
  <c r="AA787" i="4"/>
  <c r="AD787" i="4"/>
  <c r="AG787" i="4"/>
  <c r="AI787" i="4"/>
  <c r="AL787" i="4"/>
  <c r="B788" i="4"/>
  <c r="C788" i="4"/>
  <c r="D788" i="4" s="1"/>
  <c r="I788" i="4"/>
  <c r="K788" i="4"/>
  <c r="N788" i="4"/>
  <c r="Q788" i="4"/>
  <c r="S788" i="4"/>
  <c r="V788" i="4"/>
  <c r="Y788" i="4"/>
  <c r="AA788" i="4"/>
  <c r="AD788" i="4"/>
  <c r="AG788" i="4"/>
  <c r="AI788" i="4"/>
  <c r="AL788" i="4"/>
  <c r="B789" i="4"/>
  <c r="C789" i="4"/>
  <c r="D789" i="4"/>
  <c r="F789" i="4" s="1"/>
  <c r="I789" i="4"/>
  <c r="K789" i="4"/>
  <c r="N789" i="4"/>
  <c r="Q789" i="4"/>
  <c r="S789" i="4"/>
  <c r="V789" i="4"/>
  <c r="Y789" i="4"/>
  <c r="AA789" i="4"/>
  <c r="AD789" i="4"/>
  <c r="AG789" i="4"/>
  <c r="AI789" i="4"/>
  <c r="AL789" i="4"/>
  <c r="B790" i="4"/>
  <c r="C790" i="4"/>
  <c r="D790" i="4" s="1"/>
  <c r="I790" i="4"/>
  <c r="K790" i="4"/>
  <c r="N790" i="4"/>
  <c r="Q790" i="4"/>
  <c r="S790" i="4"/>
  <c r="V790" i="4"/>
  <c r="Y790" i="4"/>
  <c r="AA790" i="4"/>
  <c r="AD790" i="4"/>
  <c r="AG790" i="4"/>
  <c r="AI790" i="4"/>
  <c r="AL790" i="4"/>
  <c r="B791" i="4"/>
  <c r="C791" i="4"/>
  <c r="D791" i="4" s="1"/>
  <c r="I791" i="4"/>
  <c r="K791" i="4"/>
  <c r="N791" i="4"/>
  <c r="Q791" i="4"/>
  <c r="S791" i="4"/>
  <c r="V791" i="4"/>
  <c r="Y791" i="4"/>
  <c r="AA791" i="4"/>
  <c r="AD791" i="4"/>
  <c r="AG791" i="4"/>
  <c r="AI791" i="4"/>
  <c r="AL791" i="4"/>
  <c r="B792" i="4"/>
  <c r="C792" i="4"/>
  <c r="D792" i="4" s="1"/>
  <c r="E792" i="4" s="1"/>
  <c r="I792" i="4"/>
  <c r="K792" i="4"/>
  <c r="L792" i="4" s="1"/>
  <c r="N792" i="4"/>
  <c r="Q792" i="4"/>
  <c r="R792" i="4" s="1"/>
  <c r="S792" i="4"/>
  <c r="V792" i="4"/>
  <c r="W792" i="4" s="1"/>
  <c r="Y792" i="4"/>
  <c r="AA792" i="4"/>
  <c r="AD792" i="4"/>
  <c r="AG792" i="4"/>
  <c r="AH792" i="4" s="1"/>
  <c r="AI792" i="4"/>
  <c r="AJ792" i="4" s="1"/>
  <c r="AL792" i="4"/>
  <c r="AM792" i="4" s="1"/>
  <c r="B793" i="4"/>
  <c r="C793" i="4"/>
  <c r="D793" i="4" s="1"/>
  <c r="I793" i="4"/>
  <c r="K793" i="4"/>
  <c r="N793" i="4"/>
  <c r="Q793" i="4"/>
  <c r="S793" i="4"/>
  <c r="V793" i="4"/>
  <c r="Y793" i="4"/>
  <c r="AA793" i="4"/>
  <c r="AD793" i="4"/>
  <c r="AG793" i="4"/>
  <c r="AI793" i="4"/>
  <c r="AL793" i="4"/>
  <c r="B794" i="4"/>
  <c r="C794" i="4"/>
  <c r="D794" i="4" s="1"/>
  <c r="G794" i="4" s="1"/>
  <c r="I794" i="4"/>
  <c r="K794" i="4"/>
  <c r="N794" i="4"/>
  <c r="Q794" i="4"/>
  <c r="R794" i="4" s="1"/>
  <c r="S794" i="4"/>
  <c r="V794" i="4"/>
  <c r="Y794" i="4"/>
  <c r="AA794" i="4"/>
  <c r="AD794" i="4"/>
  <c r="AG794" i="4"/>
  <c r="AI794" i="4"/>
  <c r="AL794" i="4"/>
  <c r="B795" i="4"/>
  <c r="C795" i="4"/>
  <c r="D795" i="4" s="1"/>
  <c r="E795" i="4" s="1"/>
  <c r="I795" i="4"/>
  <c r="K795" i="4"/>
  <c r="N795" i="4"/>
  <c r="Q795" i="4"/>
  <c r="S795" i="4"/>
  <c r="V795" i="4"/>
  <c r="Y795" i="4"/>
  <c r="AA795" i="4"/>
  <c r="AD795" i="4"/>
  <c r="AG795" i="4"/>
  <c r="AI795" i="4"/>
  <c r="AL795" i="4"/>
  <c r="B796" i="4"/>
  <c r="C796" i="4"/>
  <c r="D796" i="4" s="1"/>
  <c r="G796" i="4" s="1"/>
  <c r="I796" i="4"/>
  <c r="K796" i="4"/>
  <c r="N796" i="4"/>
  <c r="Q796" i="4"/>
  <c r="S796" i="4"/>
  <c r="V796" i="4"/>
  <c r="Y796" i="4"/>
  <c r="AA796" i="4"/>
  <c r="AD796" i="4"/>
  <c r="AG796" i="4"/>
  <c r="AI796" i="4"/>
  <c r="AL796" i="4"/>
  <c r="B797" i="4"/>
  <c r="C797" i="4"/>
  <c r="D797" i="4" s="1"/>
  <c r="I797" i="4"/>
  <c r="K797" i="4"/>
  <c r="N797" i="4"/>
  <c r="Q797" i="4"/>
  <c r="S797" i="4"/>
  <c r="V797" i="4"/>
  <c r="Y797" i="4"/>
  <c r="AA797" i="4"/>
  <c r="AD797" i="4"/>
  <c r="AG797" i="4"/>
  <c r="AH797" i="4" s="1"/>
  <c r="AI797" i="4"/>
  <c r="AL797" i="4"/>
  <c r="B798" i="4"/>
  <c r="Z798" i="4" s="1"/>
  <c r="C798" i="4"/>
  <c r="D798" i="4" s="1"/>
  <c r="I798" i="4"/>
  <c r="K798" i="4"/>
  <c r="N798" i="4"/>
  <c r="Q798" i="4"/>
  <c r="S798" i="4"/>
  <c r="V798" i="4"/>
  <c r="Y798" i="4"/>
  <c r="AA798" i="4"/>
  <c r="AD798" i="4"/>
  <c r="AG798" i="4"/>
  <c r="AI798" i="4"/>
  <c r="AL798" i="4"/>
  <c r="B799" i="4"/>
  <c r="C799" i="4"/>
  <c r="D799" i="4" s="1"/>
  <c r="G799" i="4" s="1"/>
  <c r="I799" i="4"/>
  <c r="K799" i="4"/>
  <c r="N799" i="4"/>
  <c r="Q799" i="4"/>
  <c r="S799" i="4"/>
  <c r="V799" i="4"/>
  <c r="Y799" i="4"/>
  <c r="AA799" i="4"/>
  <c r="AD799" i="4"/>
  <c r="AG799" i="4"/>
  <c r="AI799" i="4"/>
  <c r="AL799" i="4"/>
  <c r="B800" i="4"/>
  <c r="C800" i="4"/>
  <c r="D800" i="4" s="1"/>
  <c r="I800" i="4"/>
  <c r="K800" i="4"/>
  <c r="N800" i="4"/>
  <c r="Q800" i="4"/>
  <c r="S800" i="4"/>
  <c r="V800" i="4"/>
  <c r="Y800" i="4"/>
  <c r="AA800" i="4"/>
  <c r="AD800" i="4"/>
  <c r="AG800" i="4"/>
  <c r="AI800" i="4"/>
  <c r="AL800" i="4"/>
  <c r="B801" i="4"/>
  <c r="C801" i="4"/>
  <c r="D801" i="4" s="1"/>
  <c r="E801" i="4" s="1"/>
  <c r="I801" i="4"/>
  <c r="K801" i="4"/>
  <c r="N801" i="4"/>
  <c r="Q801" i="4"/>
  <c r="S801" i="4"/>
  <c r="V801" i="4"/>
  <c r="Y801" i="4"/>
  <c r="AA801" i="4"/>
  <c r="AD801" i="4"/>
  <c r="AG801" i="4"/>
  <c r="AI801" i="4"/>
  <c r="AL801" i="4"/>
  <c r="B802" i="4"/>
  <c r="C802" i="4"/>
  <c r="D802" i="4" s="1"/>
  <c r="I802" i="4"/>
  <c r="K802" i="4"/>
  <c r="N802" i="4"/>
  <c r="Q802" i="4"/>
  <c r="S802" i="4"/>
  <c r="V802" i="4"/>
  <c r="W802" i="4" s="1"/>
  <c r="Y802" i="4"/>
  <c r="AA802" i="4"/>
  <c r="AB802" i="4" s="1"/>
  <c r="AD802" i="4"/>
  <c r="AG802" i="4"/>
  <c r="AI802" i="4"/>
  <c r="AL802" i="4"/>
  <c r="B803" i="4"/>
  <c r="C803" i="4"/>
  <c r="D803" i="4" s="1"/>
  <c r="F803" i="4" s="1"/>
  <c r="I803" i="4"/>
  <c r="K803" i="4"/>
  <c r="N803" i="4"/>
  <c r="Q803" i="4"/>
  <c r="S803" i="4"/>
  <c r="V803" i="4"/>
  <c r="Y803" i="4"/>
  <c r="AA803" i="4"/>
  <c r="AD803" i="4"/>
  <c r="AG803" i="4"/>
  <c r="AI803" i="4"/>
  <c r="AL803" i="4"/>
  <c r="B804" i="4"/>
  <c r="C804" i="4"/>
  <c r="D804" i="4" s="1"/>
  <c r="E804" i="4" s="1"/>
  <c r="I804" i="4"/>
  <c r="K804" i="4"/>
  <c r="N804" i="4"/>
  <c r="Q804" i="4"/>
  <c r="S804" i="4"/>
  <c r="V804" i="4"/>
  <c r="Y804" i="4"/>
  <c r="AA804" i="4"/>
  <c r="AD804" i="4"/>
  <c r="AG804" i="4"/>
  <c r="AI804" i="4"/>
  <c r="AL804" i="4"/>
  <c r="B805" i="4"/>
  <c r="C805" i="4"/>
  <c r="D805" i="4" s="1"/>
  <c r="I805" i="4"/>
  <c r="K805" i="4"/>
  <c r="N805" i="4"/>
  <c r="Q805" i="4"/>
  <c r="S805" i="4"/>
  <c r="V805" i="4"/>
  <c r="Y805" i="4"/>
  <c r="AA805" i="4"/>
  <c r="AD805" i="4"/>
  <c r="AG805" i="4"/>
  <c r="AI805" i="4"/>
  <c r="AL805" i="4"/>
  <c r="B806" i="4"/>
  <c r="C806" i="4"/>
  <c r="D806" i="4" s="1"/>
  <c r="F806" i="4" s="1"/>
  <c r="I806" i="4"/>
  <c r="K806" i="4"/>
  <c r="N806" i="4"/>
  <c r="Q806" i="4"/>
  <c r="S806" i="4"/>
  <c r="V806" i="4"/>
  <c r="Y806" i="4"/>
  <c r="AA806" i="4"/>
  <c r="AD806" i="4"/>
  <c r="AG806" i="4"/>
  <c r="AH806" i="4" s="1"/>
  <c r="AI806" i="4"/>
  <c r="AL806" i="4"/>
  <c r="B807" i="4"/>
  <c r="C807" i="4"/>
  <c r="D807" i="4" s="1"/>
  <c r="I807" i="4"/>
  <c r="K807" i="4"/>
  <c r="N807" i="4"/>
  <c r="Q807" i="4"/>
  <c r="S807" i="4"/>
  <c r="V807" i="4"/>
  <c r="Y807" i="4"/>
  <c r="AA807" i="4"/>
  <c r="AD807" i="4"/>
  <c r="AG807" i="4"/>
  <c r="AI807" i="4"/>
  <c r="AL807" i="4"/>
  <c r="B808" i="4"/>
  <c r="C808" i="4"/>
  <c r="D808" i="4" s="1"/>
  <c r="I808" i="4"/>
  <c r="K808" i="4"/>
  <c r="N808" i="4"/>
  <c r="Q808" i="4"/>
  <c r="S808" i="4"/>
  <c r="V808" i="4"/>
  <c r="Y808" i="4"/>
  <c r="AA808" i="4"/>
  <c r="AD808" i="4"/>
  <c r="AG808" i="4"/>
  <c r="AI808" i="4"/>
  <c r="AL808" i="4"/>
  <c r="B809" i="4"/>
  <c r="C809" i="4"/>
  <c r="D809" i="4" s="1"/>
  <c r="I809" i="4"/>
  <c r="K809" i="4"/>
  <c r="N809" i="4"/>
  <c r="Q809" i="4"/>
  <c r="S809" i="4"/>
  <c r="V809" i="4"/>
  <c r="Y809" i="4"/>
  <c r="AA809" i="4"/>
  <c r="AD809" i="4"/>
  <c r="AG809" i="4"/>
  <c r="AH809" i="4" s="1"/>
  <c r="AI809" i="4"/>
  <c r="AL809" i="4"/>
  <c r="B810" i="4"/>
  <c r="C810" i="4"/>
  <c r="D810" i="4" s="1"/>
  <c r="I810" i="4"/>
  <c r="K810" i="4"/>
  <c r="N810" i="4"/>
  <c r="Q810" i="4"/>
  <c r="S810" i="4"/>
  <c r="V810" i="4"/>
  <c r="Y810" i="4"/>
  <c r="AA810" i="4"/>
  <c r="AD810" i="4"/>
  <c r="AG810" i="4"/>
  <c r="AI810" i="4"/>
  <c r="AL810" i="4"/>
  <c r="B811" i="4"/>
  <c r="O811" i="4" s="1"/>
  <c r="C811" i="4"/>
  <c r="D811" i="4" s="1"/>
  <c r="G811" i="4" s="1"/>
  <c r="I811" i="4"/>
  <c r="K811" i="4"/>
  <c r="N811" i="4"/>
  <c r="Q811" i="4"/>
  <c r="S811" i="4"/>
  <c r="V811" i="4"/>
  <c r="Y811" i="4"/>
  <c r="AA811" i="4"/>
  <c r="AD811" i="4"/>
  <c r="AG811" i="4"/>
  <c r="AI811" i="4"/>
  <c r="AL811" i="4"/>
  <c r="B812" i="4"/>
  <c r="C812" i="4"/>
  <c r="D812" i="4" s="1"/>
  <c r="I812" i="4"/>
  <c r="K812" i="4"/>
  <c r="N812" i="4"/>
  <c r="Q812" i="4"/>
  <c r="S812" i="4"/>
  <c r="V812" i="4"/>
  <c r="Y812" i="4"/>
  <c r="AA812" i="4"/>
  <c r="AD812" i="4"/>
  <c r="AG812" i="4"/>
  <c r="AH812" i="4" s="1"/>
  <c r="AI812" i="4"/>
  <c r="AL812" i="4"/>
  <c r="B813" i="4"/>
  <c r="C813" i="4"/>
  <c r="D813" i="4" s="1"/>
  <c r="H813" i="4" s="1"/>
  <c r="I813" i="4"/>
  <c r="K813" i="4"/>
  <c r="N813" i="4"/>
  <c r="Q813" i="4"/>
  <c r="S813" i="4"/>
  <c r="V813" i="4"/>
  <c r="Y813" i="4"/>
  <c r="AA813" i="4"/>
  <c r="AD813" i="4"/>
  <c r="AG813" i="4"/>
  <c r="AI813" i="4"/>
  <c r="AL813" i="4"/>
  <c r="B814" i="4"/>
  <c r="O814" i="4" s="1"/>
  <c r="C814" i="4"/>
  <c r="D814" i="4" s="1"/>
  <c r="I814" i="4"/>
  <c r="K814" i="4"/>
  <c r="N814" i="4"/>
  <c r="Q814" i="4"/>
  <c r="S814" i="4"/>
  <c r="V814" i="4"/>
  <c r="Y814" i="4"/>
  <c r="AA814" i="4"/>
  <c r="AD814" i="4"/>
  <c r="AG814" i="4"/>
  <c r="AI814" i="4"/>
  <c r="AL814" i="4"/>
  <c r="B815" i="4"/>
  <c r="C815" i="4"/>
  <c r="D815" i="4" s="1"/>
  <c r="I815" i="4"/>
  <c r="K815" i="4"/>
  <c r="N815" i="4"/>
  <c r="Q815" i="4"/>
  <c r="S815" i="4"/>
  <c r="V815" i="4"/>
  <c r="Y815" i="4"/>
  <c r="AA815" i="4"/>
  <c r="AD815" i="4"/>
  <c r="AG815" i="4"/>
  <c r="AI815" i="4"/>
  <c r="AJ815" i="4" s="1"/>
  <c r="AL815" i="4"/>
  <c r="B816" i="4"/>
  <c r="C816" i="4"/>
  <c r="D816" i="4" s="1"/>
  <c r="H816" i="4" s="1"/>
  <c r="I816" i="4"/>
  <c r="K816" i="4"/>
  <c r="N816" i="4"/>
  <c r="Q816" i="4"/>
  <c r="S816" i="4"/>
  <c r="V816" i="4"/>
  <c r="Y816" i="4"/>
  <c r="AA816" i="4"/>
  <c r="AD816" i="4"/>
  <c r="AG816" i="4"/>
  <c r="AH816" i="4" s="1"/>
  <c r="AI816" i="4"/>
  <c r="AL816" i="4"/>
  <c r="B817" i="4"/>
  <c r="C817" i="4"/>
  <c r="D817" i="4" s="1"/>
  <c r="I817" i="4"/>
  <c r="K817" i="4"/>
  <c r="N817" i="4"/>
  <c r="Q817" i="4"/>
  <c r="S817" i="4"/>
  <c r="V817" i="4"/>
  <c r="Y817" i="4"/>
  <c r="AA817" i="4"/>
  <c r="AD817" i="4"/>
  <c r="AG817" i="4"/>
  <c r="AI817" i="4"/>
  <c r="AJ817" i="4" s="1"/>
  <c r="AL817" i="4"/>
  <c r="B818" i="4"/>
  <c r="C818" i="4"/>
  <c r="D818" i="4" s="1"/>
  <c r="I818" i="4"/>
  <c r="K818" i="4"/>
  <c r="N818" i="4"/>
  <c r="Q818" i="4"/>
  <c r="S818" i="4"/>
  <c r="V818" i="4"/>
  <c r="Y818" i="4"/>
  <c r="AA818" i="4"/>
  <c r="AD818" i="4"/>
  <c r="AG818" i="4"/>
  <c r="AI818" i="4"/>
  <c r="AL818" i="4"/>
  <c r="AM818" i="4" s="1"/>
  <c r="B819" i="4"/>
  <c r="C819" i="4"/>
  <c r="D819" i="4" s="1"/>
  <c r="E819" i="4" s="1"/>
  <c r="I819" i="4"/>
  <c r="K819" i="4"/>
  <c r="N819" i="4"/>
  <c r="Q819" i="4"/>
  <c r="S819" i="4"/>
  <c r="V819" i="4"/>
  <c r="Y819" i="4"/>
  <c r="AA819" i="4"/>
  <c r="AD819" i="4"/>
  <c r="AG819" i="4"/>
  <c r="AI819" i="4"/>
  <c r="AL819" i="4"/>
  <c r="B820" i="4"/>
  <c r="C820" i="4"/>
  <c r="D820" i="4" s="1"/>
  <c r="G820" i="4" s="1"/>
  <c r="I820" i="4"/>
  <c r="K820" i="4"/>
  <c r="N820" i="4"/>
  <c r="Q820" i="4"/>
  <c r="S820" i="4"/>
  <c r="V820" i="4"/>
  <c r="Y820" i="4"/>
  <c r="AA820" i="4"/>
  <c r="AD820" i="4"/>
  <c r="AG820" i="4"/>
  <c r="AI820" i="4"/>
  <c r="AL820" i="4"/>
  <c r="B821" i="4"/>
  <c r="C821" i="4"/>
  <c r="D821" i="4" s="1"/>
  <c r="I821" i="4"/>
  <c r="K821" i="4"/>
  <c r="N821" i="4"/>
  <c r="Q821" i="4"/>
  <c r="S821" i="4"/>
  <c r="V821" i="4"/>
  <c r="Y821" i="4"/>
  <c r="AA821" i="4"/>
  <c r="AD821" i="4"/>
  <c r="AG821" i="4"/>
  <c r="AI821" i="4"/>
  <c r="AL821" i="4"/>
  <c r="B822" i="4"/>
  <c r="C822" i="4"/>
  <c r="D822" i="4" s="1"/>
  <c r="E822" i="4" s="1"/>
  <c r="I822" i="4"/>
  <c r="K822" i="4"/>
  <c r="N822" i="4"/>
  <c r="Q822" i="4"/>
  <c r="S822" i="4"/>
  <c r="V822" i="4"/>
  <c r="Y822" i="4"/>
  <c r="AA822" i="4"/>
  <c r="AD822" i="4"/>
  <c r="AG822" i="4"/>
  <c r="AI822" i="4"/>
  <c r="AL822" i="4"/>
  <c r="B823" i="4"/>
  <c r="C823" i="4"/>
  <c r="D823" i="4" s="1"/>
  <c r="I823" i="4"/>
  <c r="K823" i="4"/>
  <c r="N823" i="4"/>
  <c r="Q823" i="4"/>
  <c r="S823" i="4"/>
  <c r="V823" i="4"/>
  <c r="Y823" i="4"/>
  <c r="AA823" i="4"/>
  <c r="AD823" i="4"/>
  <c r="AG823" i="4"/>
  <c r="AI823" i="4"/>
  <c r="AL823" i="4"/>
  <c r="B824" i="4"/>
  <c r="C824" i="4"/>
  <c r="D824" i="4" s="1"/>
  <c r="I824" i="4"/>
  <c r="K824" i="4"/>
  <c r="N824" i="4"/>
  <c r="Q824" i="4"/>
  <c r="S824" i="4"/>
  <c r="V824" i="4"/>
  <c r="Y824" i="4"/>
  <c r="AA824" i="4"/>
  <c r="AD824" i="4"/>
  <c r="AG824" i="4"/>
  <c r="AI824" i="4"/>
  <c r="AL824" i="4"/>
  <c r="B825" i="4"/>
  <c r="C825" i="4"/>
  <c r="D825" i="4" s="1"/>
  <c r="E825" i="4" s="1"/>
  <c r="I825" i="4"/>
  <c r="K825" i="4"/>
  <c r="N825" i="4"/>
  <c r="Q825" i="4"/>
  <c r="S825" i="4"/>
  <c r="V825" i="4"/>
  <c r="Y825" i="4"/>
  <c r="AA825" i="4"/>
  <c r="AD825" i="4"/>
  <c r="AG825" i="4"/>
  <c r="AH825" i="4" s="1"/>
  <c r="AI825" i="4"/>
  <c r="AL825" i="4"/>
  <c r="B826" i="4"/>
  <c r="C826" i="4"/>
  <c r="D826" i="4" s="1"/>
  <c r="I826" i="4"/>
  <c r="K826" i="4"/>
  <c r="N826" i="4"/>
  <c r="Q826" i="4"/>
  <c r="S826" i="4"/>
  <c r="V826" i="4"/>
  <c r="Y826" i="4"/>
  <c r="AA826" i="4"/>
  <c r="AD826" i="4"/>
  <c r="AG826" i="4"/>
  <c r="AI826" i="4"/>
  <c r="AJ826" i="4" s="1"/>
  <c r="AL826" i="4"/>
  <c r="B827" i="4"/>
  <c r="C827" i="4"/>
  <c r="D827" i="4" s="1"/>
  <c r="F827" i="4" s="1"/>
  <c r="I827" i="4"/>
  <c r="K827" i="4"/>
  <c r="N827" i="4"/>
  <c r="Q827" i="4"/>
  <c r="S827" i="4"/>
  <c r="V827" i="4"/>
  <c r="Y827" i="4"/>
  <c r="AA827" i="4"/>
  <c r="AD827" i="4"/>
  <c r="AG827" i="4"/>
  <c r="AI827" i="4"/>
  <c r="AJ827" i="4" s="1"/>
  <c r="AL827" i="4"/>
  <c r="B828" i="4"/>
  <c r="C828" i="4"/>
  <c r="D828" i="4" s="1"/>
  <c r="H828" i="4" s="1"/>
  <c r="I828" i="4"/>
  <c r="K828" i="4"/>
  <c r="L828" i="4" s="1"/>
  <c r="N828" i="4"/>
  <c r="Q828" i="4"/>
  <c r="S828" i="4"/>
  <c r="T828" i="4" s="1"/>
  <c r="V828" i="4"/>
  <c r="Y828" i="4"/>
  <c r="AA828" i="4"/>
  <c r="AB828" i="4" s="1"/>
  <c r="AD828" i="4"/>
  <c r="AG828" i="4"/>
  <c r="AH828" i="4" s="1"/>
  <c r="AI828" i="4"/>
  <c r="AL828" i="4"/>
  <c r="AM828" i="4" s="1"/>
  <c r="B829" i="4"/>
  <c r="C829" i="4"/>
  <c r="D829" i="4" s="1"/>
  <c r="I829" i="4"/>
  <c r="K829" i="4"/>
  <c r="N829" i="4"/>
  <c r="Q829" i="4"/>
  <c r="S829" i="4"/>
  <c r="V829" i="4"/>
  <c r="Y829" i="4"/>
  <c r="AA829" i="4"/>
  <c r="AD829" i="4"/>
  <c r="AG829" i="4"/>
  <c r="AI829" i="4"/>
  <c r="AL829" i="4"/>
  <c r="B830" i="4"/>
  <c r="C830" i="4"/>
  <c r="D830" i="4" s="1"/>
  <c r="F830" i="4" s="1"/>
  <c r="I830" i="4"/>
  <c r="K830" i="4"/>
  <c r="N830" i="4"/>
  <c r="Q830" i="4"/>
  <c r="S830" i="4"/>
  <c r="V830" i="4"/>
  <c r="Y830" i="4"/>
  <c r="AA830" i="4"/>
  <c r="AD830" i="4"/>
  <c r="AG830" i="4"/>
  <c r="AI830" i="4"/>
  <c r="AJ830" i="4" s="1"/>
  <c r="AL830" i="4"/>
  <c r="B831" i="4"/>
  <c r="C831" i="4"/>
  <c r="D831" i="4" s="1"/>
  <c r="I831" i="4"/>
  <c r="K831" i="4"/>
  <c r="N831" i="4"/>
  <c r="Q831" i="4"/>
  <c r="S831" i="4"/>
  <c r="V831" i="4"/>
  <c r="Y831" i="4"/>
  <c r="AA831" i="4"/>
  <c r="AD831" i="4"/>
  <c r="AG831" i="4"/>
  <c r="AI831" i="4"/>
  <c r="AL831" i="4"/>
  <c r="B832" i="4"/>
  <c r="C832" i="4"/>
  <c r="D832" i="4" s="1"/>
  <c r="I832" i="4"/>
  <c r="K832" i="4"/>
  <c r="N832" i="4"/>
  <c r="Q832" i="4"/>
  <c r="S832" i="4"/>
  <c r="V832" i="4"/>
  <c r="Y832" i="4"/>
  <c r="AA832" i="4"/>
  <c r="AD832" i="4"/>
  <c r="AG832" i="4"/>
  <c r="AI832" i="4"/>
  <c r="AL832" i="4"/>
  <c r="B833" i="4"/>
  <c r="C833" i="4"/>
  <c r="D833" i="4" s="1"/>
  <c r="I833" i="4"/>
  <c r="K833" i="4"/>
  <c r="N833" i="4"/>
  <c r="Q833" i="4"/>
  <c r="S833" i="4"/>
  <c r="V833" i="4"/>
  <c r="Y833" i="4"/>
  <c r="AA833" i="4"/>
  <c r="AD833" i="4"/>
  <c r="AG833" i="4"/>
  <c r="AI833" i="4"/>
  <c r="AJ833" i="4" s="1"/>
  <c r="AL833" i="4"/>
  <c r="B834" i="4"/>
  <c r="C834" i="4"/>
  <c r="D834" i="4" s="1"/>
  <c r="I834" i="4"/>
  <c r="K834" i="4"/>
  <c r="N834" i="4"/>
  <c r="Q834" i="4"/>
  <c r="S834" i="4"/>
  <c r="V834" i="4"/>
  <c r="Y834" i="4"/>
  <c r="AA834" i="4"/>
  <c r="AD834" i="4"/>
  <c r="AG834" i="4"/>
  <c r="AI834" i="4"/>
  <c r="AL834" i="4"/>
  <c r="B835" i="4"/>
  <c r="C835" i="4"/>
  <c r="D835" i="4" s="1"/>
  <c r="I835" i="4"/>
  <c r="K835" i="4"/>
  <c r="N835" i="4"/>
  <c r="O835" i="4" s="1"/>
  <c r="Q835" i="4"/>
  <c r="S835" i="4"/>
  <c r="V835" i="4"/>
  <c r="W835" i="4" s="1"/>
  <c r="Y835" i="4"/>
  <c r="AA835" i="4"/>
  <c r="AD835" i="4"/>
  <c r="AG835" i="4"/>
  <c r="AI835" i="4"/>
  <c r="AJ835" i="4" s="1"/>
  <c r="AL835" i="4"/>
  <c r="B836" i="4"/>
  <c r="C836" i="4"/>
  <c r="D836" i="4" s="1"/>
  <c r="I836" i="4"/>
  <c r="K836" i="4"/>
  <c r="N836" i="4"/>
  <c r="Q836" i="4"/>
  <c r="S836" i="4"/>
  <c r="V836" i="4"/>
  <c r="Y836" i="4"/>
  <c r="AA836" i="4"/>
  <c r="AD836" i="4"/>
  <c r="AG836" i="4"/>
  <c r="AI836" i="4"/>
  <c r="AL836" i="4"/>
  <c r="B837" i="4"/>
  <c r="C837" i="4"/>
  <c r="D837" i="4" s="1"/>
  <c r="E837" i="4" s="1"/>
  <c r="I837" i="4"/>
  <c r="K837" i="4"/>
  <c r="N837" i="4"/>
  <c r="Q837" i="4"/>
  <c r="S837" i="4"/>
  <c r="V837" i="4"/>
  <c r="Y837" i="4"/>
  <c r="AA837" i="4"/>
  <c r="AD837" i="4"/>
  <c r="AG837" i="4"/>
  <c r="AI837" i="4"/>
  <c r="AL837" i="4"/>
  <c r="B838" i="4"/>
  <c r="C838" i="4"/>
  <c r="D838" i="4" s="1"/>
  <c r="I838" i="4"/>
  <c r="K838" i="4"/>
  <c r="N838" i="4"/>
  <c r="Q838" i="4"/>
  <c r="S838" i="4"/>
  <c r="V838" i="4"/>
  <c r="Y838" i="4"/>
  <c r="AA838" i="4"/>
  <c r="AD838" i="4"/>
  <c r="AG838" i="4"/>
  <c r="AI838" i="4"/>
  <c r="AL838" i="4"/>
  <c r="B839" i="4"/>
  <c r="C839" i="4"/>
  <c r="D839" i="4" s="1"/>
  <c r="F839" i="4" s="1"/>
  <c r="I839" i="4"/>
  <c r="K839" i="4"/>
  <c r="N839" i="4"/>
  <c r="Q839" i="4"/>
  <c r="S839" i="4"/>
  <c r="V839" i="4"/>
  <c r="Y839" i="4"/>
  <c r="AA839" i="4"/>
  <c r="AD839" i="4"/>
  <c r="AG839" i="4"/>
  <c r="AI839" i="4"/>
  <c r="AL839" i="4"/>
  <c r="B840" i="4"/>
  <c r="C840" i="4"/>
  <c r="D840" i="4" s="1"/>
  <c r="H840" i="4" s="1"/>
  <c r="I840" i="4"/>
  <c r="K840" i="4"/>
  <c r="N840" i="4"/>
  <c r="Q840" i="4"/>
  <c r="R840" i="4" s="1"/>
  <c r="S840" i="4"/>
  <c r="V840" i="4"/>
  <c r="Y840" i="4"/>
  <c r="AA840" i="4"/>
  <c r="AD840" i="4"/>
  <c r="AG840" i="4"/>
  <c r="AI840" i="4"/>
  <c r="AJ840" i="4" s="1"/>
  <c r="AL840" i="4"/>
  <c r="B841" i="4"/>
  <c r="C841" i="4"/>
  <c r="D841" i="4" s="1"/>
  <c r="I841" i="4"/>
  <c r="K841" i="4"/>
  <c r="N841" i="4"/>
  <c r="Q841" i="4"/>
  <c r="S841" i="4"/>
  <c r="V841" i="4"/>
  <c r="Y841" i="4"/>
  <c r="AA841" i="4"/>
  <c r="AD841" i="4"/>
  <c r="AG841" i="4"/>
  <c r="AI841" i="4"/>
  <c r="AL841" i="4"/>
  <c r="B842" i="4"/>
  <c r="C842" i="4"/>
  <c r="D842" i="4" s="1"/>
  <c r="F842" i="4" s="1"/>
  <c r="I842" i="4"/>
  <c r="K842" i="4"/>
  <c r="N842" i="4"/>
  <c r="Q842" i="4"/>
  <c r="S842" i="4"/>
  <c r="V842" i="4"/>
  <c r="Y842" i="4"/>
  <c r="AA842" i="4"/>
  <c r="AD842" i="4"/>
  <c r="AG842" i="4"/>
  <c r="AI842" i="4"/>
  <c r="AL842" i="4"/>
  <c r="B843" i="4"/>
  <c r="C843" i="4"/>
  <c r="D843" i="4" s="1"/>
  <c r="I843" i="4"/>
  <c r="K843" i="4"/>
  <c r="N843" i="4"/>
  <c r="Q843" i="4"/>
  <c r="S843" i="4"/>
  <c r="V843" i="4"/>
  <c r="Y843" i="4"/>
  <c r="AA843" i="4"/>
  <c r="AD843" i="4"/>
  <c r="AG843" i="4"/>
  <c r="AI843" i="4"/>
  <c r="AL843" i="4"/>
  <c r="B844" i="4"/>
  <c r="C844" i="4"/>
  <c r="D844" i="4" s="1"/>
  <c r="I844" i="4"/>
  <c r="K844" i="4"/>
  <c r="N844" i="4"/>
  <c r="Q844" i="4"/>
  <c r="S844" i="4"/>
  <c r="V844" i="4"/>
  <c r="Y844" i="4"/>
  <c r="AA844" i="4"/>
  <c r="AD844" i="4"/>
  <c r="AG844" i="4"/>
  <c r="AI844" i="4"/>
  <c r="AL844" i="4"/>
  <c r="B845" i="4"/>
  <c r="AJ845" i="4" s="1"/>
  <c r="C845" i="4"/>
  <c r="D845" i="4" s="1"/>
  <c r="I845" i="4"/>
  <c r="K845" i="4"/>
  <c r="N845" i="4"/>
  <c r="Q845" i="4"/>
  <c r="S845" i="4"/>
  <c r="V845" i="4"/>
  <c r="Y845" i="4"/>
  <c r="AA845" i="4"/>
  <c r="AD845" i="4"/>
  <c r="AG845" i="4"/>
  <c r="AI845" i="4"/>
  <c r="AL845" i="4"/>
  <c r="AM845" i="4"/>
  <c r="B846" i="4"/>
  <c r="C846" i="4"/>
  <c r="D846" i="4" s="1"/>
  <c r="E846" i="4" s="1"/>
  <c r="I846" i="4"/>
  <c r="K846" i="4"/>
  <c r="L846" i="4" s="1"/>
  <c r="N846" i="4"/>
  <c r="Q846" i="4"/>
  <c r="S846" i="4"/>
  <c r="V846" i="4"/>
  <c r="Y846" i="4"/>
  <c r="AA846" i="4"/>
  <c r="AD846" i="4"/>
  <c r="AG846" i="4"/>
  <c r="AI846" i="4"/>
  <c r="AL846" i="4"/>
  <c r="B847" i="4"/>
  <c r="C847" i="4"/>
  <c r="D847" i="4" s="1"/>
  <c r="F847" i="4" s="1"/>
  <c r="I847" i="4"/>
  <c r="K847" i="4"/>
  <c r="N847" i="4"/>
  <c r="Q847" i="4"/>
  <c r="S847" i="4"/>
  <c r="V847" i="4"/>
  <c r="Y847" i="4"/>
  <c r="AA847" i="4"/>
  <c r="AD847" i="4"/>
  <c r="AG847" i="4"/>
  <c r="AI847" i="4"/>
  <c r="AJ847" i="4" s="1"/>
  <c r="AL847" i="4"/>
  <c r="B848" i="4"/>
  <c r="C848" i="4"/>
  <c r="D848" i="4" s="1"/>
  <c r="I848" i="4"/>
  <c r="K848" i="4"/>
  <c r="N848" i="4"/>
  <c r="Q848" i="4"/>
  <c r="S848" i="4"/>
  <c r="V848" i="4"/>
  <c r="Y848" i="4"/>
  <c r="AA848" i="4"/>
  <c r="AB848" i="4" s="1"/>
  <c r="AD848" i="4"/>
  <c r="AG848" i="4"/>
  <c r="AI848" i="4"/>
  <c r="AL848" i="4"/>
  <c r="B849" i="4"/>
  <c r="C849" i="4"/>
  <c r="D849" i="4" s="1"/>
  <c r="G849" i="4" s="1"/>
  <c r="I849" i="4"/>
  <c r="K849" i="4"/>
  <c r="N849" i="4"/>
  <c r="Q849" i="4"/>
  <c r="S849" i="4"/>
  <c r="V849" i="4"/>
  <c r="Y849" i="4"/>
  <c r="AA849" i="4"/>
  <c r="AD849" i="4"/>
  <c r="AG849" i="4"/>
  <c r="AI849" i="4"/>
  <c r="AL849" i="4"/>
  <c r="B850" i="4"/>
  <c r="C850" i="4"/>
  <c r="D850" i="4" s="1"/>
  <c r="I850" i="4"/>
  <c r="K850" i="4"/>
  <c r="N850" i="4"/>
  <c r="Q850" i="4"/>
  <c r="S850" i="4"/>
  <c r="V850" i="4"/>
  <c r="Y850" i="4"/>
  <c r="AA850" i="4"/>
  <c r="AD850" i="4"/>
  <c r="AG850" i="4"/>
  <c r="AI850" i="4"/>
  <c r="AL850" i="4"/>
  <c r="B851" i="4"/>
  <c r="C851" i="4"/>
  <c r="D851" i="4" s="1"/>
  <c r="E851" i="4" s="1"/>
  <c r="I851" i="4"/>
  <c r="K851" i="4"/>
  <c r="N851" i="4"/>
  <c r="Q851" i="4"/>
  <c r="S851" i="4"/>
  <c r="V851" i="4"/>
  <c r="Y851" i="4"/>
  <c r="AA851" i="4"/>
  <c r="AD851" i="4"/>
  <c r="AG851" i="4"/>
  <c r="AI851" i="4"/>
  <c r="AL851" i="4"/>
  <c r="B852" i="4"/>
  <c r="C852" i="4"/>
  <c r="D852" i="4" s="1"/>
  <c r="G852" i="4" s="1"/>
  <c r="I852" i="4"/>
  <c r="K852" i="4"/>
  <c r="N852" i="4"/>
  <c r="Q852" i="4"/>
  <c r="S852" i="4"/>
  <c r="V852" i="4"/>
  <c r="Y852" i="4"/>
  <c r="AA852" i="4"/>
  <c r="AD852" i="4"/>
  <c r="AG852" i="4"/>
  <c r="AI852" i="4"/>
  <c r="AL852" i="4"/>
  <c r="B853" i="4"/>
  <c r="C853" i="4"/>
  <c r="D853" i="4" s="1"/>
  <c r="E853" i="4" s="1"/>
  <c r="I853" i="4"/>
  <c r="K853" i="4"/>
  <c r="N853" i="4"/>
  <c r="Q853" i="4"/>
  <c r="S853" i="4"/>
  <c r="V853" i="4"/>
  <c r="Y853" i="4"/>
  <c r="AA853" i="4"/>
  <c r="AD853" i="4"/>
  <c r="AG853" i="4"/>
  <c r="AI853" i="4"/>
  <c r="AJ853" i="4" s="1"/>
  <c r="AL853" i="4"/>
  <c r="B854" i="4"/>
  <c r="C854" i="4"/>
  <c r="D854" i="4" s="1"/>
  <c r="I854" i="4"/>
  <c r="K854" i="4"/>
  <c r="N854" i="4"/>
  <c r="Q854" i="4"/>
  <c r="S854" i="4"/>
  <c r="V854" i="4"/>
  <c r="Y854" i="4"/>
  <c r="AA854" i="4"/>
  <c r="AD854" i="4"/>
  <c r="AG854" i="4"/>
  <c r="AI854" i="4"/>
  <c r="AL854" i="4"/>
  <c r="B855" i="4"/>
  <c r="C855" i="4"/>
  <c r="D855" i="4" s="1"/>
  <c r="I855" i="4"/>
  <c r="K855" i="4"/>
  <c r="N855" i="4"/>
  <c r="Q855" i="4"/>
  <c r="S855" i="4"/>
  <c r="V855" i="4"/>
  <c r="Y855" i="4"/>
  <c r="AA855" i="4"/>
  <c r="AD855" i="4"/>
  <c r="AG855" i="4"/>
  <c r="AI855" i="4"/>
  <c r="AL855" i="4"/>
  <c r="B856" i="4"/>
  <c r="C856" i="4"/>
  <c r="D856" i="4" s="1"/>
  <c r="F856" i="4" s="1"/>
  <c r="I856" i="4"/>
  <c r="K856" i="4"/>
  <c r="N856" i="4"/>
  <c r="Q856" i="4"/>
  <c r="S856" i="4"/>
  <c r="V856" i="4"/>
  <c r="Y856" i="4"/>
  <c r="AA856" i="4"/>
  <c r="AD856" i="4"/>
  <c r="AG856" i="4"/>
  <c r="AI856" i="4"/>
  <c r="AL856" i="4"/>
  <c r="B857" i="4"/>
  <c r="C857" i="4"/>
  <c r="D857" i="4" s="1"/>
  <c r="H857" i="4" s="1"/>
  <c r="I857" i="4"/>
  <c r="K857" i="4"/>
  <c r="N857" i="4"/>
  <c r="Q857" i="4"/>
  <c r="S857" i="4"/>
  <c r="V857" i="4"/>
  <c r="Y857" i="4"/>
  <c r="AA857" i="4"/>
  <c r="AD857" i="4"/>
  <c r="AG857" i="4"/>
  <c r="AI857" i="4"/>
  <c r="AL857" i="4"/>
  <c r="B858" i="4"/>
  <c r="AB858" i="4" s="1"/>
  <c r="C858" i="4"/>
  <c r="D858" i="4" s="1"/>
  <c r="F858" i="4" s="1"/>
  <c r="I858" i="4"/>
  <c r="K858" i="4"/>
  <c r="N858" i="4"/>
  <c r="Q858" i="4"/>
  <c r="S858" i="4"/>
  <c r="V858" i="4"/>
  <c r="Y858" i="4"/>
  <c r="AA858" i="4"/>
  <c r="AD858" i="4"/>
  <c r="AG858" i="4"/>
  <c r="AI858" i="4"/>
  <c r="AL858" i="4"/>
  <c r="B859" i="4"/>
  <c r="C859" i="4"/>
  <c r="D859" i="4" s="1"/>
  <c r="F859" i="4" s="1"/>
  <c r="I859" i="4"/>
  <c r="K859" i="4"/>
  <c r="N859" i="4"/>
  <c r="Q859" i="4"/>
  <c r="S859" i="4"/>
  <c r="V859" i="4"/>
  <c r="Y859" i="4"/>
  <c r="AA859" i="4"/>
  <c r="AD859" i="4"/>
  <c r="AG859" i="4"/>
  <c r="AI859" i="4"/>
  <c r="AL859" i="4"/>
  <c r="B860" i="4"/>
  <c r="Z860" i="4" s="1"/>
  <c r="C860" i="4"/>
  <c r="D860" i="4" s="1"/>
  <c r="I860" i="4"/>
  <c r="K860" i="4"/>
  <c r="N860" i="4"/>
  <c r="Q860" i="4"/>
  <c r="S860" i="4"/>
  <c r="V860" i="4"/>
  <c r="Y860" i="4"/>
  <c r="AA860" i="4"/>
  <c r="AD860" i="4"/>
  <c r="AG860" i="4"/>
  <c r="AI860" i="4"/>
  <c r="AL860" i="4"/>
  <c r="B861" i="4"/>
  <c r="C861" i="4"/>
  <c r="D861" i="4" s="1"/>
  <c r="G861" i="4" s="1"/>
  <c r="I861" i="4"/>
  <c r="K861" i="4"/>
  <c r="N861" i="4"/>
  <c r="Q861" i="4"/>
  <c r="S861" i="4"/>
  <c r="V861" i="4"/>
  <c r="Y861" i="4"/>
  <c r="AA861" i="4"/>
  <c r="AD861" i="4"/>
  <c r="AG861" i="4"/>
  <c r="AI861" i="4"/>
  <c r="AL861" i="4"/>
  <c r="B862" i="4"/>
  <c r="C862" i="4"/>
  <c r="D862" i="4" s="1"/>
  <c r="I862" i="4"/>
  <c r="K862" i="4"/>
  <c r="N862" i="4"/>
  <c r="Q862" i="4"/>
  <c r="S862" i="4"/>
  <c r="V862" i="4"/>
  <c r="Y862" i="4"/>
  <c r="AA862" i="4"/>
  <c r="AD862" i="4"/>
  <c r="AG862" i="4"/>
  <c r="AI862" i="4"/>
  <c r="AL862" i="4"/>
  <c r="B863" i="4"/>
  <c r="C863" i="4"/>
  <c r="D863" i="4" s="1"/>
  <c r="E863" i="4" s="1"/>
  <c r="I863" i="4"/>
  <c r="K863" i="4"/>
  <c r="N863" i="4"/>
  <c r="Q863" i="4"/>
  <c r="S863" i="4"/>
  <c r="V863" i="4"/>
  <c r="Y863" i="4"/>
  <c r="AA863" i="4"/>
  <c r="AD863" i="4"/>
  <c r="AG863" i="4"/>
  <c r="AI863" i="4"/>
  <c r="AL863" i="4"/>
  <c r="B864" i="4"/>
  <c r="C864" i="4"/>
  <c r="D864" i="4" s="1"/>
  <c r="E864" i="4" s="1"/>
  <c r="I864" i="4"/>
  <c r="K864" i="4"/>
  <c r="N864" i="4"/>
  <c r="Q864" i="4"/>
  <c r="S864" i="4"/>
  <c r="V864" i="4"/>
  <c r="Y864" i="4"/>
  <c r="AA864" i="4"/>
  <c r="AD864" i="4"/>
  <c r="AG864" i="4"/>
  <c r="AI864" i="4"/>
  <c r="AL864" i="4"/>
  <c r="B865" i="4"/>
  <c r="C865" i="4"/>
  <c r="D865" i="4" s="1"/>
  <c r="E865" i="4" s="1"/>
  <c r="I865" i="4"/>
  <c r="K865" i="4"/>
  <c r="N865" i="4"/>
  <c r="Q865" i="4"/>
  <c r="S865" i="4"/>
  <c r="V865" i="4"/>
  <c r="Y865" i="4"/>
  <c r="AA865" i="4"/>
  <c r="AD865" i="4"/>
  <c r="AG865" i="4"/>
  <c r="AH865" i="4" s="1"/>
  <c r="AI865" i="4"/>
  <c r="AL865" i="4"/>
  <c r="B866" i="4"/>
  <c r="C866" i="4"/>
  <c r="D866" i="4" s="1"/>
  <c r="E866" i="4" s="1"/>
  <c r="I866" i="4"/>
  <c r="J866" i="4" s="1"/>
  <c r="K866" i="4"/>
  <c r="N866" i="4"/>
  <c r="Q866" i="4"/>
  <c r="S866" i="4"/>
  <c r="T866" i="4" s="1"/>
  <c r="V866" i="4"/>
  <c r="Y866" i="4"/>
  <c r="Z866" i="4" s="1"/>
  <c r="AA866" i="4"/>
  <c r="AD866" i="4"/>
  <c r="AG866" i="4"/>
  <c r="AH866" i="4" s="1"/>
  <c r="AI866" i="4"/>
  <c r="AL866" i="4"/>
  <c r="B867" i="4"/>
  <c r="C867" i="4"/>
  <c r="D867" i="4" s="1"/>
  <c r="I867" i="4"/>
  <c r="K867" i="4"/>
  <c r="N867" i="4"/>
  <c r="Q867" i="4"/>
  <c r="S867" i="4"/>
  <c r="V867" i="4"/>
  <c r="Y867" i="4"/>
  <c r="AA867" i="4"/>
  <c r="AD867" i="4"/>
  <c r="AG867" i="4"/>
  <c r="AI867" i="4"/>
  <c r="AL867" i="4"/>
  <c r="B868" i="4"/>
  <c r="C868" i="4"/>
  <c r="D868" i="4" s="1"/>
  <c r="I868" i="4"/>
  <c r="K868" i="4"/>
  <c r="N868" i="4"/>
  <c r="Q868" i="4"/>
  <c r="S868" i="4"/>
  <c r="V868" i="4"/>
  <c r="Y868" i="4"/>
  <c r="AA868" i="4"/>
  <c r="AD868" i="4"/>
  <c r="AG868" i="4"/>
  <c r="AI868" i="4"/>
  <c r="AL868" i="4"/>
  <c r="B869" i="4"/>
  <c r="C869" i="4"/>
  <c r="D869" i="4" s="1"/>
  <c r="H869" i="4" s="1"/>
  <c r="I869" i="4"/>
  <c r="K869" i="4"/>
  <c r="N869" i="4"/>
  <c r="Q869" i="4"/>
  <c r="S869" i="4"/>
  <c r="V869" i="4"/>
  <c r="Y869" i="4"/>
  <c r="AA869" i="4"/>
  <c r="AD869" i="4"/>
  <c r="AG869" i="4"/>
  <c r="AI869" i="4"/>
  <c r="AL869" i="4"/>
  <c r="B870" i="4"/>
  <c r="C870" i="4"/>
  <c r="D870" i="4" s="1"/>
  <c r="F870" i="4" s="1"/>
  <c r="I870" i="4"/>
  <c r="K870" i="4"/>
  <c r="N870" i="4"/>
  <c r="Q870" i="4"/>
  <c r="S870" i="4"/>
  <c r="V870" i="4"/>
  <c r="Y870" i="4"/>
  <c r="AA870" i="4"/>
  <c r="AD870" i="4"/>
  <c r="AG870" i="4"/>
  <c r="AI870" i="4"/>
  <c r="AL870" i="4"/>
  <c r="B871" i="4"/>
  <c r="C871" i="4"/>
  <c r="D871" i="4" s="1"/>
  <c r="G871" i="4" s="1"/>
  <c r="I871" i="4"/>
  <c r="K871" i="4"/>
  <c r="N871" i="4"/>
  <c r="Q871" i="4"/>
  <c r="S871" i="4"/>
  <c r="V871" i="4"/>
  <c r="Y871" i="4"/>
  <c r="AA871" i="4"/>
  <c r="AD871" i="4"/>
  <c r="AG871" i="4"/>
  <c r="AI871" i="4"/>
  <c r="AJ871" i="4" s="1"/>
  <c r="AL871" i="4"/>
  <c r="B872" i="4"/>
  <c r="L872" i="4" s="1"/>
  <c r="C872" i="4"/>
  <c r="D872" i="4" s="1"/>
  <c r="I872" i="4"/>
  <c r="K872" i="4"/>
  <c r="N872" i="4"/>
  <c r="Q872" i="4"/>
  <c r="S872" i="4"/>
  <c r="V872" i="4"/>
  <c r="W872" i="4"/>
  <c r="Y872" i="4"/>
  <c r="AA872" i="4"/>
  <c r="AD872" i="4"/>
  <c r="AG872" i="4"/>
  <c r="AI872" i="4"/>
  <c r="AL872" i="4"/>
  <c r="B873" i="4"/>
  <c r="C873" i="4"/>
  <c r="D873" i="4" s="1"/>
  <c r="G873" i="4" s="1"/>
  <c r="I873" i="4"/>
  <c r="K873" i="4"/>
  <c r="N873" i="4"/>
  <c r="Q873" i="4"/>
  <c r="R873" i="4" s="1"/>
  <c r="S873" i="4"/>
  <c r="V873" i="4"/>
  <c r="Y873" i="4"/>
  <c r="AA873" i="4"/>
  <c r="AD873" i="4"/>
  <c r="AE873" i="4" s="1"/>
  <c r="AG873" i="4"/>
  <c r="AI873" i="4"/>
  <c r="AL873" i="4"/>
  <c r="B874" i="4"/>
  <c r="C874" i="4"/>
  <c r="D874" i="4" s="1"/>
  <c r="I874" i="4"/>
  <c r="K874" i="4"/>
  <c r="N874" i="4"/>
  <c r="Q874" i="4"/>
  <c r="S874" i="4"/>
  <c r="V874" i="4"/>
  <c r="Y874" i="4"/>
  <c r="AA874" i="4"/>
  <c r="AD874" i="4"/>
  <c r="AG874" i="4"/>
  <c r="AI874" i="4"/>
  <c r="AL874" i="4"/>
  <c r="B875" i="4"/>
  <c r="C875" i="4"/>
  <c r="D875" i="4" s="1"/>
  <c r="E875" i="4" s="1"/>
  <c r="I875" i="4"/>
  <c r="K875" i="4"/>
  <c r="N875" i="4"/>
  <c r="Q875" i="4"/>
  <c r="S875" i="4"/>
  <c r="V875" i="4"/>
  <c r="Y875" i="4"/>
  <c r="AA875" i="4"/>
  <c r="AD875" i="4"/>
  <c r="AG875" i="4"/>
  <c r="AI875" i="4"/>
  <c r="AL875" i="4"/>
  <c r="B876" i="4"/>
  <c r="C876" i="4"/>
  <c r="D876" i="4" s="1"/>
  <c r="I876" i="4"/>
  <c r="K876" i="4"/>
  <c r="N876" i="4"/>
  <c r="Q876" i="4"/>
  <c r="S876" i="4"/>
  <c r="V876" i="4"/>
  <c r="Y876" i="4"/>
  <c r="AA876" i="4"/>
  <c r="AD876" i="4"/>
  <c r="AG876" i="4"/>
  <c r="AI876" i="4"/>
  <c r="AL876" i="4"/>
  <c r="B877" i="4"/>
  <c r="C877" i="4"/>
  <c r="D877" i="4" s="1"/>
  <c r="E877" i="4" s="1"/>
  <c r="I877" i="4"/>
  <c r="J877" i="4" s="1"/>
  <c r="K877" i="4"/>
  <c r="N877" i="4"/>
  <c r="Q877" i="4"/>
  <c r="S877" i="4"/>
  <c r="V877" i="4"/>
  <c r="Y877" i="4"/>
  <c r="AA877" i="4"/>
  <c r="AB877" i="4" s="1"/>
  <c r="AD877" i="4"/>
  <c r="AG877" i="4"/>
  <c r="AI877" i="4"/>
  <c r="AJ877" i="4" s="1"/>
  <c r="AL877" i="4"/>
  <c r="B878" i="4"/>
  <c r="J878" i="4" s="1"/>
  <c r="C878" i="4"/>
  <c r="D878" i="4" s="1"/>
  <c r="I878" i="4"/>
  <c r="K878" i="4"/>
  <c r="N878" i="4"/>
  <c r="Q878" i="4"/>
  <c r="S878" i="4"/>
  <c r="V878" i="4"/>
  <c r="Y878" i="4"/>
  <c r="AA878" i="4"/>
  <c r="AD878" i="4"/>
  <c r="AG878" i="4"/>
  <c r="AI878" i="4"/>
  <c r="AL878" i="4"/>
  <c r="B879" i="4"/>
  <c r="C879" i="4"/>
  <c r="D879" i="4" s="1"/>
  <c r="I879" i="4"/>
  <c r="K879" i="4"/>
  <c r="N879" i="4"/>
  <c r="Q879" i="4"/>
  <c r="S879" i="4"/>
  <c r="V879" i="4"/>
  <c r="W879" i="4"/>
  <c r="Y879" i="4"/>
  <c r="AA879" i="4"/>
  <c r="AD879" i="4"/>
  <c r="AG879" i="4"/>
  <c r="AI879" i="4"/>
  <c r="AL879" i="4"/>
  <c r="B880" i="4"/>
  <c r="C880" i="4"/>
  <c r="D880" i="4" s="1"/>
  <c r="I880" i="4"/>
  <c r="K880" i="4"/>
  <c r="N880" i="4"/>
  <c r="Q880" i="4"/>
  <c r="S880" i="4"/>
  <c r="V880" i="4"/>
  <c r="Y880" i="4"/>
  <c r="AA880" i="4"/>
  <c r="AD880" i="4"/>
  <c r="AG880" i="4"/>
  <c r="AI880" i="4"/>
  <c r="AL880" i="4"/>
  <c r="B881" i="4"/>
  <c r="C881" i="4"/>
  <c r="D881" i="4" s="1"/>
  <c r="H881" i="4" s="1"/>
  <c r="I881" i="4"/>
  <c r="K881" i="4"/>
  <c r="N881" i="4"/>
  <c r="Q881" i="4"/>
  <c r="S881" i="4"/>
  <c r="V881" i="4"/>
  <c r="Y881" i="4"/>
  <c r="AA881" i="4"/>
  <c r="AD881" i="4"/>
  <c r="AG881" i="4"/>
  <c r="AI881" i="4"/>
  <c r="AL881" i="4"/>
  <c r="B882" i="4"/>
  <c r="C882" i="4"/>
  <c r="D882" i="4" s="1"/>
  <c r="F882" i="4" s="1"/>
  <c r="I882" i="4"/>
  <c r="K882" i="4"/>
  <c r="N882" i="4"/>
  <c r="Q882" i="4"/>
  <c r="S882" i="4"/>
  <c r="V882" i="4"/>
  <c r="Y882" i="4"/>
  <c r="AA882" i="4"/>
  <c r="AD882" i="4"/>
  <c r="AG882" i="4"/>
  <c r="AI882" i="4"/>
  <c r="AL882" i="4"/>
  <c r="B883" i="4"/>
  <c r="C883" i="4"/>
  <c r="D883" i="4" s="1"/>
  <c r="F883" i="4" s="1"/>
  <c r="I883" i="4"/>
  <c r="K883" i="4"/>
  <c r="N883" i="4"/>
  <c r="Q883" i="4"/>
  <c r="S883" i="4"/>
  <c r="V883" i="4"/>
  <c r="Y883" i="4"/>
  <c r="AA883" i="4"/>
  <c r="AD883" i="4"/>
  <c r="AG883" i="4"/>
  <c r="AI883" i="4"/>
  <c r="AL883" i="4"/>
  <c r="B884" i="4"/>
  <c r="L884" i="4" s="1"/>
  <c r="C884" i="4"/>
  <c r="D884" i="4" s="1"/>
  <c r="I884" i="4"/>
  <c r="K884" i="4"/>
  <c r="N884" i="4"/>
  <c r="Q884" i="4"/>
  <c r="S884" i="4"/>
  <c r="V884" i="4"/>
  <c r="Y884" i="4"/>
  <c r="AA884" i="4"/>
  <c r="AD884" i="4"/>
  <c r="AG884" i="4"/>
  <c r="AI884" i="4"/>
  <c r="AL884" i="4"/>
  <c r="B885" i="4"/>
  <c r="C885" i="4"/>
  <c r="D885" i="4" s="1"/>
  <c r="I885" i="4"/>
  <c r="K885" i="4"/>
  <c r="N885" i="4"/>
  <c r="Q885" i="4"/>
  <c r="S885" i="4"/>
  <c r="V885" i="4"/>
  <c r="Y885" i="4"/>
  <c r="AA885" i="4"/>
  <c r="AD885" i="4"/>
  <c r="AG885" i="4"/>
  <c r="AI885" i="4"/>
  <c r="AL885" i="4"/>
  <c r="B886" i="4"/>
  <c r="C886" i="4"/>
  <c r="D886" i="4" s="1"/>
  <c r="I886" i="4"/>
  <c r="K886" i="4"/>
  <c r="N886" i="4"/>
  <c r="Q886" i="4"/>
  <c r="S886" i="4"/>
  <c r="V886" i="4"/>
  <c r="Y886" i="4"/>
  <c r="AA886" i="4"/>
  <c r="AD886" i="4"/>
  <c r="AG886" i="4"/>
  <c r="AI886" i="4"/>
  <c r="AL886" i="4"/>
  <c r="B887" i="4"/>
  <c r="C887" i="4"/>
  <c r="D887" i="4" s="1"/>
  <c r="E887" i="4" s="1"/>
  <c r="I887" i="4"/>
  <c r="K887" i="4"/>
  <c r="N887" i="4"/>
  <c r="Q887" i="4"/>
  <c r="S887" i="4"/>
  <c r="V887" i="4"/>
  <c r="Y887" i="4"/>
  <c r="AA887" i="4"/>
  <c r="AD887" i="4"/>
  <c r="AG887" i="4"/>
  <c r="AI887" i="4"/>
  <c r="AL887" i="4"/>
  <c r="B888" i="4"/>
  <c r="C888" i="4"/>
  <c r="D888" i="4" s="1"/>
  <c r="E888" i="4" s="1"/>
  <c r="I888" i="4"/>
  <c r="K888" i="4"/>
  <c r="N888" i="4"/>
  <c r="Q888" i="4"/>
  <c r="R888" i="4" s="1"/>
  <c r="S888" i="4"/>
  <c r="V888" i="4"/>
  <c r="W888" i="4" s="1"/>
  <c r="Y888" i="4"/>
  <c r="AA888" i="4"/>
  <c r="AD888" i="4"/>
  <c r="AE888" i="4" s="1"/>
  <c r="AG888" i="4"/>
  <c r="AH888" i="4" s="1"/>
  <c r="AI888" i="4"/>
  <c r="AJ888" i="4" s="1"/>
  <c r="AL888" i="4"/>
  <c r="B889" i="4"/>
  <c r="C889" i="4"/>
  <c r="D889" i="4" s="1"/>
  <c r="E889" i="4" s="1"/>
  <c r="I889" i="4"/>
  <c r="K889" i="4"/>
  <c r="N889" i="4"/>
  <c r="Q889" i="4"/>
  <c r="S889" i="4"/>
  <c r="V889" i="4"/>
  <c r="Y889" i="4"/>
  <c r="AA889" i="4"/>
  <c r="AD889" i="4"/>
  <c r="AG889" i="4"/>
  <c r="AI889" i="4"/>
  <c r="AL889" i="4"/>
  <c r="B890" i="4"/>
  <c r="C890" i="4"/>
  <c r="D890" i="4" s="1"/>
  <c r="I890" i="4"/>
  <c r="K890" i="4"/>
  <c r="N890" i="4"/>
  <c r="Q890" i="4"/>
  <c r="S890" i="4"/>
  <c r="V890" i="4"/>
  <c r="Y890" i="4"/>
  <c r="AA890" i="4"/>
  <c r="AD890" i="4"/>
  <c r="AG890" i="4"/>
  <c r="AI890" i="4"/>
  <c r="AL890" i="4"/>
  <c r="B891" i="4"/>
  <c r="C891" i="4"/>
  <c r="D891" i="4" s="1"/>
  <c r="I891" i="4"/>
  <c r="K891" i="4"/>
  <c r="N891" i="4"/>
  <c r="Q891" i="4"/>
  <c r="S891" i="4"/>
  <c r="V891" i="4"/>
  <c r="Y891" i="4"/>
  <c r="AA891" i="4"/>
  <c r="AD891" i="4"/>
  <c r="AG891" i="4"/>
  <c r="AI891" i="4"/>
  <c r="AL891" i="4"/>
  <c r="B892" i="4"/>
  <c r="O892" i="4" s="1"/>
  <c r="C892" i="4"/>
  <c r="D892" i="4" s="1"/>
  <c r="I892" i="4"/>
  <c r="K892" i="4"/>
  <c r="N892" i="4"/>
  <c r="Q892" i="4"/>
  <c r="S892" i="4"/>
  <c r="V892" i="4"/>
  <c r="Y892" i="4"/>
  <c r="AA892" i="4"/>
  <c r="AD892" i="4"/>
  <c r="AG892" i="4"/>
  <c r="AI892" i="4"/>
  <c r="AL892" i="4"/>
  <c r="B893" i="4"/>
  <c r="C893" i="4"/>
  <c r="D893" i="4" s="1"/>
  <c r="I893" i="4"/>
  <c r="K893" i="4"/>
  <c r="N893" i="4"/>
  <c r="Q893" i="4"/>
  <c r="S893" i="4"/>
  <c r="V893" i="4"/>
  <c r="Y893" i="4"/>
  <c r="AA893" i="4"/>
  <c r="AD893" i="4"/>
  <c r="AG893" i="4"/>
  <c r="AI893" i="4"/>
  <c r="AL893" i="4"/>
  <c r="B894" i="4"/>
  <c r="C894" i="4"/>
  <c r="D894" i="4" s="1"/>
  <c r="F894" i="4" s="1"/>
  <c r="I894" i="4"/>
  <c r="K894" i="4"/>
  <c r="N894" i="4"/>
  <c r="Q894" i="4"/>
  <c r="S894" i="4"/>
  <c r="V894" i="4"/>
  <c r="Y894" i="4"/>
  <c r="AA894" i="4"/>
  <c r="AD894" i="4"/>
  <c r="AG894" i="4"/>
  <c r="AI894" i="4"/>
  <c r="AL894" i="4"/>
  <c r="B895" i="4"/>
  <c r="C895" i="4"/>
  <c r="D895" i="4" s="1"/>
  <c r="G895" i="4" s="1"/>
  <c r="I895" i="4"/>
  <c r="K895" i="4"/>
  <c r="N895" i="4"/>
  <c r="Q895" i="4"/>
  <c r="S895" i="4"/>
  <c r="V895" i="4"/>
  <c r="Y895" i="4"/>
  <c r="AA895" i="4"/>
  <c r="AD895" i="4"/>
  <c r="AG895" i="4"/>
  <c r="AI895" i="4"/>
  <c r="AJ895" i="4" s="1"/>
  <c r="AL895" i="4"/>
  <c r="B896" i="4"/>
  <c r="C896" i="4"/>
  <c r="D896" i="4" s="1"/>
  <c r="I896" i="4"/>
  <c r="K896" i="4"/>
  <c r="N896" i="4"/>
  <c r="Q896" i="4"/>
  <c r="S896" i="4"/>
  <c r="V896" i="4"/>
  <c r="Y896" i="4"/>
  <c r="AA896" i="4"/>
  <c r="AD896" i="4"/>
  <c r="AG896" i="4"/>
  <c r="AI896" i="4"/>
  <c r="AL896" i="4"/>
  <c r="B897" i="4"/>
  <c r="C897" i="4"/>
  <c r="D897" i="4" s="1"/>
  <c r="E897" i="4" s="1"/>
  <c r="I897" i="4"/>
  <c r="K897" i="4"/>
  <c r="N897" i="4"/>
  <c r="Q897" i="4"/>
  <c r="S897" i="4"/>
  <c r="V897" i="4"/>
  <c r="Y897" i="4"/>
  <c r="AA897" i="4"/>
  <c r="AD897" i="4"/>
  <c r="AG897" i="4"/>
  <c r="AI897" i="4"/>
  <c r="AL897" i="4"/>
  <c r="B898" i="4"/>
  <c r="C898" i="4"/>
  <c r="D898" i="4" s="1"/>
  <c r="I898" i="4"/>
  <c r="K898" i="4"/>
  <c r="N898" i="4"/>
  <c r="Q898" i="4"/>
  <c r="S898" i="4"/>
  <c r="V898" i="4"/>
  <c r="Y898" i="4"/>
  <c r="AA898" i="4"/>
  <c r="AD898" i="4"/>
  <c r="AG898" i="4"/>
  <c r="AI898" i="4"/>
  <c r="AL898" i="4"/>
  <c r="B899" i="4"/>
  <c r="C899" i="4"/>
  <c r="D899" i="4" s="1"/>
  <c r="E899" i="4" s="1"/>
  <c r="I899" i="4"/>
  <c r="K899" i="4"/>
  <c r="N899" i="4"/>
  <c r="Q899" i="4"/>
  <c r="S899" i="4"/>
  <c r="V899" i="4"/>
  <c r="Y899" i="4"/>
  <c r="AA899" i="4"/>
  <c r="AD899" i="4"/>
  <c r="AG899" i="4"/>
  <c r="AI899" i="4"/>
  <c r="AL899" i="4"/>
  <c r="B900" i="4"/>
  <c r="C900" i="4"/>
  <c r="D900" i="4" s="1"/>
  <c r="I900" i="4"/>
  <c r="K900" i="4"/>
  <c r="N900" i="4"/>
  <c r="Q900" i="4"/>
  <c r="R900" i="4" s="1"/>
  <c r="S900" i="4"/>
  <c r="V900" i="4"/>
  <c r="Y900" i="4"/>
  <c r="AA900" i="4"/>
  <c r="AB900" i="4"/>
  <c r="AD900" i="4"/>
  <c r="AG900" i="4"/>
  <c r="AH900" i="4" s="1"/>
  <c r="AI900" i="4"/>
  <c r="AL900" i="4"/>
  <c r="B901" i="4"/>
  <c r="AE901" i="4" s="1"/>
  <c r="C901" i="4"/>
  <c r="D901" i="4" s="1"/>
  <c r="E901" i="4" s="1"/>
  <c r="I901" i="4"/>
  <c r="K901" i="4"/>
  <c r="N901" i="4"/>
  <c r="Q901" i="4"/>
  <c r="S901" i="4"/>
  <c r="V901" i="4"/>
  <c r="Y901" i="4"/>
  <c r="AA901" i="4"/>
  <c r="AD901" i="4"/>
  <c r="AG901" i="4"/>
  <c r="AI901" i="4"/>
  <c r="AJ901" i="4" s="1"/>
  <c r="AL901" i="4"/>
  <c r="B902" i="4"/>
  <c r="C902" i="4"/>
  <c r="D902" i="4" s="1"/>
  <c r="I902" i="4"/>
  <c r="K902" i="4"/>
  <c r="N902" i="4"/>
  <c r="Q902" i="4"/>
  <c r="S902" i="4"/>
  <c r="V902" i="4"/>
  <c r="Y902" i="4"/>
  <c r="AA902" i="4"/>
  <c r="AD902" i="4"/>
  <c r="AG902" i="4"/>
  <c r="AI902" i="4"/>
  <c r="AL902" i="4"/>
  <c r="B903" i="4"/>
  <c r="C903" i="4"/>
  <c r="D903" i="4"/>
  <c r="G903" i="4" s="1"/>
  <c r="I903" i="4"/>
  <c r="K903" i="4"/>
  <c r="N903" i="4"/>
  <c r="Q903" i="4"/>
  <c r="S903" i="4"/>
  <c r="V903" i="4"/>
  <c r="Y903" i="4"/>
  <c r="AA903" i="4"/>
  <c r="AD903" i="4"/>
  <c r="AG903" i="4"/>
  <c r="AI903" i="4"/>
  <c r="AL903" i="4"/>
  <c r="B904" i="4"/>
  <c r="C904" i="4"/>
  <c r="D904" i="4" s="1"/>
  <c r="I904" i="4"/>
  <c r="K904" i="4"/>
  <c r="N904" i="4"/>
  <c r="Q904" i="4"/>
  <c r="S904" i="4"/>
  <c r="V904" i="4"/>
  <c r="Y904" i="4"/>
  <c r="AA904" i="4"/>
  <c r="AD904" i="4"/>
  <c r="AG904" i="4"/>
  <c r="AI904" i="4"/>
  <c r="AL904" i="4"/>
  <c r="B905" i="4"/>
  <c r="C905" i="4"/>
  <c r="D905" i="4" s="1"/>
  <c r="H905" i="4" s="1"/>
  <c r="I905" i="4"/>
  <c r="K905" i="4"/>
  <c r="N905" i="4"/>
  <c r="Q905" i="4"/>
  <c r="S905" i="4"/>
  <c r="V905" i="4"/>
  <c r="Y905" i="4"/>
  <c r="AA905" i="4"/>
  <c r="AD905" i="4"/>
  <c r="AG905" i="4"/>
  <c r="AI905" i="4"/>
  <c r="AL905" i="4"/>
  <c r="B906" i="4"/>
  <c r="AE906" i="4" s="1"/>
  <c r="C906" i="4"/>
  <c r="D906" i="4" s="1"/>
  <c r="I906" i="4"/>
  <c r="K906" i="4"/>
  <c r="N906" i="4"/>
  <c r="Q906" i="4"/>
  <c r="S906" i="4"/>
  <c r="V906" i="4"/>
  <c r="Y906" i="4"/>
  <c r="AA906" i="4"/>
  <c r="AD906" i="4"/>
  <c r="AG906" i="4"/>
  <c r="AI906" i="4"/>
  <c r="AL906" i="4"/>
  <c r="B907" i="4"/>
  <c r="C907" i="4"/>
  <c r="D907" i="4" s="1"/>
  <c r="F907" i="4" s="1"/>
  <c r="I907" i="4"/>
  <c r="K907" i="4"/>
  <c r="N907" i="4"/>
  <c r="Q907" i="4"/>
  <c r="S907" i="4"/>
  <c r="V907" i="4"/>
  <c r="Y907" i="4"/>
  <c r="AA907" i="4"/>
  <c r="AD907" i="4"/>
  <c r="AG907" i="4"/>
  <c r="AI907" i="4"/>
  <c r="AL907" i="4"/>
  <c r="B908" i="4"/>
  <c r="C908" i="4"/>
  <c r="D908" i="4" s="1"/>
  <c r="I908" i="4"/>
  <c r="K908" i="4"/>
  <c r="N908" i="4"/>
  <c r="Q908" i="4"/>
  <c r="S908" i="4"/>
  <c r="V908" i="4"/>
  <c r="Y908" i="4"/>
  <c r="AA908" i="4"/>
  <c r="AD908" i="4"/>
  <c r="AG908" i="4"/>
  <c r="AI908" i="4"/>
  <c r="AL908" i="4"/>
  <c r="B909" i="4"/>
  <c r="C909" i="4"/>
  <c r="D909" i="4" s="1"/>
  <c r="I909" i="4"/>
  <c r="K909" i="4"/>
  <c r="N909" i="4"/>
  <c r="Q909" i="4"/>
  <c r="S909" i="4"/>
  <c r="V909" i="4"/>
  <c r="W909" i="4" s="1"/>
  <c r="Y909" i="4"/>
  <c r="AA909" i="4"/>
  <c r="AD909" i="4"/>
  <c r="AG909" i="4"/>
  <c r="AI909" i="4"/>
  <c r="AL909" i="4"/>
  <c r="B910" i="4"/>
  <c r="C910" i="4"/>
  <c r="D910" i="4" s="1"/>
  <c r="F910" i="4" s="1"/>
  <c r="I910" i="4"/>
  <c r="K910" i="4"/>
  <c r="N910" i="4"/>
  <c r="Q910" i="4"/>
  <c r="S910" i="4"/>
  <c r="V910" i="4"/>
  <c r="Y910" i="4"/>
  <c r="AA910" i="4"/>
  <c r="AD910" i="4"/>
  <c r="AG910" i="4"/>
  <c r="AI910" i="4"/>
  <c r="AL910" i="4"/>
  <c r="B911" i="4"/>
  <c r="C911" i="4"/>
  <c r="D911" i="4" s="1"/>
  <c r="I911" i="4"/>
  <c r="K911" i="4"/>
  <c r="N911" i="4"/>
  <c r="Q911" i="4"/>
  <c r="S911" i="4"/>
  <c r="V911" i="4"/>
  <c r="Y911" i="4"/>
  <c r="AA911" i="4"/>
  <c r="AD911" i="4"/>
  <c r="AG911" i="4"/>
  <c r="AI911" i="4"/>
  <c r="AL911" i="4"/>
  <c r="B912" i="4"/>
  <c r="O912" i="4" s="1"/>
  <c r="C912" i="4"/>
  <c r="D912" i="4" s="1"/>
  <c r="I912" i="4"/>
  <c r="K912" i="4"/>
  <c r="N912" i="4"/>
  <c r="Q912" i="4"/>
  <c r="S912" i="4"/>
  <c r="V912" i="4"/>
  <c r="Y912" i="4"/>
  <c r="AA912" i="4"/>
  <c r="AD912" i="4"/>
  <c r="AG912" i="4"/>
  <c r="AI912" i="4"/>
  <c r="AL912" i="4"/>
  <c r="B913" i="4"/>
  <c r="C913" i="4"/>
  <c r="D913" i="4" s="1"/>
  <c r="I913" i="4"/>
  <c r="K913" i="4"/>
  <c r="N913" i="4"/>
  <c r="Q913" i="4"/>
  <c r="S913" i="4"/>
  <c r="V913" i="4"/>
  <c r="Y913" i="4"/>
  <c r="AA913" i="4"/>
  <c r="AD913" i="4"/>
  <c r="AG913" i="4"/>
  <c r="AI913" i="4"/>
  <c r="AL913" i="4"/>
  <c r="B914" i="4"/>
  <c r="C914" i="4"/>
  <c r="D914" i="4" s="1"/>
  <c r="I914" i="4"/>
  <c r="K914" i="4"/>
  <c r="N914" i="4"/>
  <c r="Q914" i="4"/>
  <c r="S914" i="4"/>
  <c r="T914" i="4" s="1"/>
  <c r="V914" i="4"/>
  <c r="Y914" i="4"/>
  <c r="AA914" i="4"/>
  <c r="AB914" i="4" s="1"/>
  <c r="AD914" i="4"/>
  <c r="AG914" i="4"/>
  <c r="AI914" i="4"/>
  <c r="AL914" i="4"/>
  <c r="B915" i="4"/>
  <c r="C915" i="4"/>
  <c r="D915" i="4" s="1"/>
  <c r="G915" i="4" s="1"/>
  <c r="I915" i="4"/>
  <c r="K915" i="4"/>
  <c r="N915" i="4"/>
  <c r="Q915" i="4"/>
  <c r="S915" i="4"/>
  <c r="V915" i="4"/>
  <c r="Y915" i="4"/>
  <c r="AA915" i="4"/>
  <c r="AD915" i="4"/>
  <c r="AG915" i="4"/>
  <c r="AI915" i="4"/>
  <c r="AL915" i="4"/>
  <c r="B916" i="4"/>
  <c r="C916" i="4"/>
  <c r="D916" i="4" s="1"/>
  <c r="I916" i="4"/>
  <c r="K916" i="4"/>
  <c r="N916" i="4"/>
  <c r="Q916" i="4"/>
  <c r="S916" i="4"/>
  <c r="V916" i="4"/>
  <c r="Y916" i="4"/>
  <c r="AA916" i="4"/>
  <c r="AD916" i="4"/>
  <c r="AG916" i="4"/>
  <c r="AI916" i="4"/>
  <c r="AL916" i="4"/>
  <c r="B917" i="4"/>
  <c r="O917" i="4" s="1"/>
  <c r="C917" i="4"/>
  <c r="D917" i="4" s="1"/>
  <c r="H917" i="4" s="1"/>
  <c r="I917" i="4"/>
  <c r="K917" i="4"/>
  <c r="N917" i="4"/>
  <c r="Q917" i="4"/>
  <c r="S917" i="4"/>
  <c r="V917" i="4"/>
  <c r="Y917" i="4"/>
  <c r="AA917" i="4"/>
  <c r="AD917" i="4"/>
  <c r="AG917" i="4"/>
  <c r="AI917" i="4"/>
  <c r="AL917" i="4"/>
  <c r="B918" i="4"/>
  <c r="C918" i="4"/>
  <c r="D918" i="4" s="1"/>
  <c r="I918" i="4"/>
  <c r="K918" i="4"/>
  <c r="N918" i="4"/>
  <c r="Q918" i="4"/>
  <c r="S918" i="4"/>
  <c r="V918" i="4"/>
  <c r="Y918" i="4"/>
  <c r="AA918" i="4"/>
  <c r="AD918" i="4"/>
  <c r="AG918" i="4"/>
  <c r="AI918" i="4"/>
  <c r="AL918" i="4"/>
  <c r="B919" i="4"/>
  <c r="C919" i="4"/>
  <c r="D919" i="4" s="1"/>
  <c r="F919" i="4" s="1"/>
  <c r="I919" i="4"/>
  <c r="K919" i="4"/>
  <c r="N919" i="4"/>
  <c r="Q919" i="4"/>
  <c r="S919" i="4"/>
  <c r="V919" i="4"/>
  <c r="Y919" i="4"/>
  <c r="AA919" i="4"/>
  <c r="AD919" i="4"/>
  <c r="AG919" i="4"/>
  <c r="AI919" i="4"/>
  <c r="AL919" i="4"/>
  <c r="B920" i="4"/>
  <c r="C920" i="4"/>
  <c r="D920" i="4" s="1"/>
  <c r="I920" i="4"/>
  <c r="K920" i="4"/>
  <c r="N920" i="4"/>
  <c r="Q920" i="4"/>
  <c r="S920" i="4"/>
  <c r="V920" i="4"/>
  <c r="Y920" i="4"/>
  <c r="AA920" i="4"/>
  <c r="AD920" i="4"/>
  <c r="AG920" i="4"/>
  <c r="AI920" i="4"/>
  <c r="AL920" i="4"/>
  <c r="B921" i="4"/>
  <c r="C921" i="4"/>
  <c r="D921" i="4" s="1"/>
  <c r="I921" i="4"/>
  <c r="K921" i="4"/>
  <c r="N921" i="4"/>
  <c r="Q921" i="4"/>
  <c r="S921" i="4"/>
  <c r="V921" i="4"/>
  <c r="Y921" i="4"/>
  <c r="AA921" i="4"/>
  <c r="AD921" i="4"/>
  <c r="AG921" i="4"/>
  <c r="AH921" i="4" s="1"/>
  <c r="AI921" i="4"/>
  <c r="AL921" i="4"/>
  <c r="B922" i="4"/>
  <c r="C922" i="4"/>
  <c r="D922" i="4" s="1"/>
  <c r="F922" i="4" s="1"/>
  <c r="I922" i="4"/>
  <c r="K922" i="4"/>
  <c r="N922" i="4"/>
  <c r="Q922" i="4"/>
  <c r="S922" i="4"/>
  <c r="V922" i="4"/>
  <c r="Y922" i="4"/>
  <c r="AA922" i="4"/>
  <c r="AD922" i="4"/>
  <c r="AG922" i="4"/>
  <c r="AI922" i="4"/>
  <c r="AL922" i="4"/>
  <c r="B923" i="4"/>
  <c r="C923" i="4"/>
  <c r="D923" i="4" s="1"/>
  <c r="I923" i="4"/>
  <c r="K923" i="4"/>
  <c r="N923" i="4"/>
  <c r="Q923" i="4"/>
  <c r="S923" i="4"/>
  <c r="V923" i="4"/>
  <c r="Y923" i="4"/>
  <c r="AA923" i="4"/>
  <c r="AD923" i="4"/>
  <c r="AG923" i="4"/>
  <c r="AI923" i="4"/>
  <c r="AL923" i="4"/>
  <c r="B924" i="4"/>
  <c r="C924" i="4"/>
  <c r="D924" i="4" s="1"/>
  <c r="I924" i="4"/>
  <c r="K924" i="4"/>
  <c r="N924" i="4"/>
  <c r="Q924" i="4"/>
  <c r="S924" i="4"/>
  <c r="V924" i="4"/>
  <c r="Y924" i="4"/>
  <c r="AA924" i="4"/>
  <c r="AD924" i="4"/>
  <c r="AG924" i="4"/>
  <c r="AI924" i="4"/>
  <c r="AL924" i="4"/>
  <c r="B925" i="4"/>
  <c r="C925" i="4"/>
  <c r="D925" i="4" s="1"/>
  <c r="H925" i="4" s="1"/>
  <c r="I925" i="4"/>
  <c r="K925" i="4"/>
  <c r="N925" i="4"/>
  <c r="Q925" i="4"/>
  <c r="S925" i="4"/>
  <c r="V925" i="4"/>
  <c r="Y925" i="4"/>
  <c r="AA925" i="4"/>
  <c r="AD925" i="4"/>
  <c r="AG925" i="4"/>
  <c r="AH925" i="4" s="1"/>
  <c r="AI925" i="4"/>
  <c r="AL925" i="4"/>
  <c r="B926" i="4"/>
  <c r="C926" i="4"/>
  <c r="D926" i="4" s="1"/>
  <c r="I926" i="4"/>
  <c r="K926" i="4"/>
  <c r="N926" i="4"/>
  <c r="Q926" i="4"/>
  <c r="S926" i="4"/>
  <c r="V926" i="4"/>
  <c r="Y926" i="4"/>
  <c r="AA926" i="4"/>
  <c r="AB926" i="4" s="1"/>
  <c r="AD926" i="4"/>
  <c r="AG926" i="4"/>
  <c r="AH926" i="4" s="1"/>
  <c r="AI926" i="4"/>
  <c r="AJ926" i="4" s="1"/>
  <c r="AL926" i="4"/>
  <c r="B927" i="4"/>
  <c r="C927" i="4"/>
  <c r="D927" i="4"/>
  <c r="G927" i="4" s="1"/>
  <c r="I927" i="4"/>
  <c r="K927" i="4"/>
  <c r="N927" i="4"/>
  <c r="Q927" i="4"/>
  <c r="S927" i="4"/>
  <c r="V927" i="4"/>
  <c r="Y927" i="4"/>
  <c r="AA927" i="4"/>
  <c r="AD927" i="4"/>
  <c r="AG927" i="4"/>
  <c r="AI927" i="4"/>
  <c r="AL927" i="4"/>
  <c r="B928" i="4"/>
  <c r="C928" i="4"/>
  <c r="D928" i="4" s="1"/>
  <c r="I928" i="4"/>
  <c r="K928" i="4"/>
  <c r="N928" i="4"/>
  <c r="Q928" i="4"/>
  <c r="S928" i="4"/>
  <c r="T928" i="4" s="1"/>
  <c r="V928" i="4"/>
  <c r="Y928" i="4"/>
  <c r="AA928" i="4"/>
  <c r="AD928" i="4"/>
  <c r="AG928" i="4"/>
  <c r="AI928" i="4"/>
  <c r="AJ928" i="4" s="1"/>
  <c r="AL928" i="4"/>
  <c r="B929" i="4"/>
  <c r="C929" i="4"/>
  <c r="D929" i="4" s="1"/>
  <c r="I929" i="4"/>
  <c r="K929" i="4"/>
  <c r="N929" i="4"/>
  <c r="Q929" i="4"/>
  <c r="S929" i="4"/>
  <c r="V929" i="4"/>
  <c r="Y929" i="4"/>
  <c r="AA929" i="4"/>
  <c r="AD929" i="4"/>
  <c r="AG929" i="4"/>
  <c r="AI929" i="4"/>
  <c r="AL929" i="4"/>
  <c r="B930" i="4"/>
  <c r="C930" i="4"/>
  <c r="D930" i="4" s="1"/>
  <c r="E930" i="4" s="1"/>
  <c r="I930" i="4"/>
  <c r="K930" i="4"/>
  <c r="N930" i="4"/>
  <c r="Q930" i="4"/>
  <c r="S930" i="4"/>
  <c r="V930" i="4"/>
  <c r="Y930" i="4"/>
  <c r="AA930" i="4"/>
  <c r="AD930" i="4"/>
  <c r="AG930" i="4"/>
  <c r="AI930" i="4"/>
  <c r="AL930" i="4"/>
  <c r="B931" i="4"/>
  <c r="Z931" i="4" s="1"/>
  <c r="C931" i="4"/>
  <c r="D931" i="4" s="1"/>
  <c r="F931" i="4" s="1"/>
  <c r="I931" i="4"/>
  <c r="K931" i="4"/>
  <c r="N931" i="4"/>
  <c r="Q931" i="4"/>
  <c r="S931" i="4"/>
  <c r="V931" i="4"/>
  <c r="Y931" i="4"/>
  <c r="AA931" i="4"/>
  <c r="AD931" i="4"/>
  <c r="AG931" i="4"/>
  <c r="AI931" i="4"/>
  <c r="AL931" i="4"/>
  <c r="B932" i="4"/>
  <c r="C932" i="4"/>
  <c r="D932" i="4" s="1"/>
  <c r="I932" i="4"/>
  <c r="K932" i="4"/>
  <c r="N932" i="4"/>
  <c r="Q932" i="4"/>
  <c r="S932" i="4"/>
  <c r="V932" i="4"/>
  <c r="Y932" i="4"/>
  <c r="AA932" i="4"/>
  <c r="AD932" i="4"/>
  <c r="AE932" i="4" s="1"/>
  <c r="AG932" i="4"/>
  <c r="AI932" i="4"/>
  <c r="AL932" i="4"/>
  <c r="B933" i="4"/>
  <c r="C933" i="4"/>
  <c r="D933" i="4" s="1"/>
  <c r="F933" i="4" s="1"/>
  <c r="I933" i="4"/>
  <c r="K933" i="4"/>
  <c r="N933" i="4"/>
  <c r="Q933" i="4"/>
  <c r="S933" i="4"/>
  <c r="V933" i="4"/>
  <c r="Y933" i="4"/>
  <c r="AA933" i="4"/>
  <c r="AD933" i="4"/>
  <c r="AG933" i="4"/>
  <c r="AI933" i="4"/>
  <c r="AJ933" i="4" s="1"/>
  <c r="AL933" i="4"/>
  <c r="B934" i="4"/>
  <c r="C934" i="4"/>
  <c r="D934" i="4" s="1"/>
  <c r="I934" i="4"/>
  <c r="K934" i="4"/>
  <c r="N934" i="4"/>
  <c r="Q934" i="4"/>
  <c r="S934" i="4"/>
  <c r="V934" i="4"/>
  <c r="Y934" i="4"/>
  <c r="AA934" i="4"/>
  <c r="AD934" i="4"/>
  <c r="AG934" i="4"/>
  <c r="AI934" i="4"/>
  <c r="AL934" i="4"/>
  <c r="B935" i="4"/>
  <c r="C935" i="4"/>
  <c r="D935" i="4" s="1"/>
  <c r="I935" i="4"/>
  <c r="K935" i="4"/>
  <c r="N935" i="4"/>
  <c r="Q935" i="4"/>
  <c r="S935" i="4"/>
  <c r="V935" i="4"/>
  <c r="Y935" i="4"/>
  <c r="AA935" i="4"/>
  <c r="AD935" i="4"/>
  <c r="AG935" i="4"/>
  <c r="AI935" i="4"/>
  <c r="AL935" i="4"/>
  <c r="B936" i="4"/>
  <c r="C936" i="4"/>
  <c r="D936" i="4" s="1"/>
  <c r="I936" i="4"/>
  <c r="K936" i="4"/>
  <c r="N936" i="4"/>
  <c r="Q936" i="4"/>
  <c r="S936" i="4"/>
  <c r="V936" i="4"/>
  <c r="Y936" i="4"/>
  <c r="AA936" i="4"/>
  <c r="AD936" i="4"/>
  <c r="AG936" i="4"/>
  <c r="AI936" i="4"/>
  <c r="AL936" i="4"/>
  <c r="B937" i="4"/>
  <c r="C937" i="4"/>
  <c r="D937" i="4" s="1"/>
  <c r="I937" i="4"/>
  <c r="K937" i="4"/>
  <c r="N937" i="4"/>
  <c r="Q937" i="4"/>
  <c r="S937" i="4"/>
  <c r="V937" i="4"/>
  <c r="Y937" i="4"/>
  <c r="AA937" i="4"/>
  <c r="AD937" i="4"/>
  <c r="AG937" i="4"/>
  <c r="AI937" i="4"/>
  <c r="AL937" i="4"/>
  <c r="B938" i="4"/>
  <c r="C938" i="4"/>
  <c r="D938" i="4" s="1"/>
  <c r="I938" i="4"/>
  <c r="K938" i="4"/>
  <c r="N938" i="4"/>
  <c r="Q938" i="4"/>
  <c r="S938" i="4"/>
  <c r="T938" i="4" s="1"/>
  <c r="V938" i="4"/>
  <c r="Y938" i="4"/>
  <c r="AA938" i="4"/>
  <c r="AD938" i="4"/>
  <c r="AG938" i="4"/>
  <c r="AI938" i="4"/>
  <c r="AJ938" i="4" s="1"/>
  <c r="AL938" i="4"/>
  <c r="B939" i="4"/>
  <c r="C939" i="4"/>
  <c r="D939" i="4" s="1"/>
  <c r="I939" i="4"/>
  <c r="K939" i="4"/>
  <c r="N939" i="4"/>
  <c r="Q939" i="4"/>
  <c r="S939" i="4"/>
  <c r="V939" i="4"/>
  <c r="Y939" i="4"/>
  <c r="AA939" i="4"/>
  <c r="AD939" i="4"/>
  <c r="AE939" i="4" s="1"/>
  <c r="AG939" i="4"/>
  <c r="AI939" i="4"/>
  <c r="AL939" i="4"/>
  <c r="B940" i="4"/>
  <c r="C940" i="4"/>
  <c r="D940" i="4" s="1"/>
  <c r="I940" i="4"/>
  <c r="K940" i="4"/>
  <c r="N940" i="4"/>
  <c r="Q940" i="4"/>
  <c r="S940" i="4"/>
  <c r="V940" i="4"/>
  <c r="Y940" i="4"/>
  <c r="AA940" i="4"/>
  <c r="AD940" i="4"/>
  <c r="AG940" i="4"/>
  <c r="AI940" i="4"/>
  <c r="AJ940" i="4" s="1"/>
  <c r="AL940" i="4"/>
  <c r="B941" i="4"/>
  <c r="C941" i="4"/>
  <c r="D941" i="4" s="1"/>
  <c r="I941" i="4"/>
  <c r="K941" i="4"/>
  <c r="N941" i="4"/>
  <c r="Q941" i="4"/>
  <c r="S941" i="4"/>
  <c r="V941" i="4"/>
  <c r="Y941" i="4"/>
  <c r="AA941" i="4"/>
  <c r="AD941" i="4"/>
  <c r="AG941" i="4"/>
  <c r="AI941" i="4"/>
  <c r="AL941" i="4"/>
  <c r="B942" i="4"/>
  <c r="C942" i="4"/>
  <c r="D942" i="4" s="1"/>
  <c r="E942" i="4" s="1"/>
  <c r="I942" i="4"/>
  <c r="K942" i="4"/>
  <c r="N942" i="4"/>
  <c r="Q942" i="4"/>
  <c r="S942" i="4"/>
  <c r="V942" i="4"/>
  <c r="Y942" i="4"/>
  <c r="AA942" i="4"/>
  <c r="AD942" i="4"/>
  <c r="AG942" i="4"/>
  <c r="AI942" i="4"/>
  <c r="AL942" i="4"/>
  <c r="B943" i="4"/>
  <c r="C943" i="4"/>
  <c r="D943" i="4" s="1"/>
  <c r="F943" i="4" s="1"/>
  <c r="I943" i="4"/>
  <c r="K943" i="4"/>
  <c r="N943" i="4"/>
  <c r="Q943" i="4"/>
  <c r="S943" i="4"/>
  <c r="V943" i="4"/>
  <c r="Y943" i="4"/>
  <c r="AA943" i="4"/>
  <c r="AD943" i="4"/>
  <c r="AG943" i="4"/>
  <c r="AI943" i="4"/>
  <c r="AL943" i="4"/>
  <c r="B944" i="4"/>
  <c r="C944" i="4"/>
  <c r="D944" i="4" s="1"/>
  <c r="I944" i="4"/>
  <c r="K944" i="4"/>
  <c r="N944" i="4"/>
  <c r="Q944" i="4"/>
  <c r="S944" i="4"/>
  <c r="V944" i="4"/>
  <c r="Y944" i="4"/>
  <c r="AA944" i="4"/>
  <c r="AD944" i="4"/>
  <c r="AG944" i="4"/>
  <c r="AI944" i="4"/>
  <c r="AL944" i="4"/>
  <c r="B945" i="4"/>
  <c r="C945" i="4"/>
  <c r="D945" i="4" s="1"/>
  <c r="I945" i="4"/>
  <c r="K945" i="4"/>
  <c r="N945" i="4"/>
  <c r="Q945" i="4"/>
  <c r="S945" i="4"/>
  <c r="V945" i="4"/>
  <c r="Y945" i="4"/>
  <c r="AA945" i="4"/>
  <c r="AD945" i="4"/>
  <c r="AG945" i="4"/>
  <c r="AI945" i="4"/>
  <c r="AL945" i="4"/>
  <c r="B946" i="4"/>
  <c r="C946" i="4"/>
  <c r="D946" i="4" s="1"/>
  <c r="F946" i="4" s="1"/>
  <c r="I946" i="4"/>
  <c r="K946" i="4"/>
  <c r="N946" i="4"/>
  <c r="Q946" i="4"/>
  <c r="S946" i="4"/>
  <c r="V946" i="4"/>
  <c r="Y946" i="4"/>
  <c r="AA946" i="4"/>
  <c r="AD946" i="4"/>
  <c r="AG946" i="4"/>
  <c r="AI946" i="4"/>
  <c r="AL946" i="4"/>
  <c r="B947" i="4"/>
  <c r="C947" i="4"/>
  <c r="D947" i="4" s="1"/>
  <c r="I947" i="4"/>
  <c r="K947" i="4"/>
  <c r="N947" i="4"/>
  <c r="Q947" i="4"/>
  <c r="S947" i="4"/>
  <c r="V947" i="4"/>
  <c r="Y947" i="4"/>
  <c r="AA947" i="4"/>
  <c r="AD947" i="4"/>
  <c r="AG947" i="4"/>
  <c r="AI947" i="4"/>
  <c r="AL947" i="4"/>
  <c r="B948" i="4"/>
  <c r="C948" i="4"/>
  <c r="D948" i="4" s="1"/>
  <c r="I948" i="4"/>
  <c r="K948" i="4"/>
  <c r="N948" i="4"/>
  <c r="Q948" i="4"/>
  <c r="S948" i="4"/>
  <c r="V948" i="4"/>
  <c r="Y948" i="4"/>
  <c r="AA948" i="4"/>
  <c r="AD948" i="4"/>
  <c r="AG948" i="4"/>
  <c r="AI948" i="4"/>
  <c r="AL948" i="4"/>
  <c r="B949" i="4"/>
  <c r="C949" i="4"/>
  <c r="D949" i="4" s="1"/>
  <c r="I949" i="4"/>
  <c r="K949" i="4"/>
  <c r="N949" i="4"/>
  <c r="Q949" i="4"/>
  <c r="S949" i="4"/>
  <c r="V949" i="4"/>
  <c r="Y949" i="4"/>
  <c r="AA949" i="4"/>
  <c r="AD949" i="4"/>
  <c r="AG949" i="4"/>
  <c r="AI949" i="4"/>
  <c r="AL949" i="4"/>
  <c r="B950" i="4"/>
  <c r="C950" i="4"/>
  <c r="D950" i="4" s="1"/>
  <c r="I950" i="4"/>
  <c r="K950" i="4"/>
  <c r="N950" i="4"/>
  <c r="Q950" i="4"/>
  <c r="S950" i="4"/>
  <c r="V950" i="4"/>
  <c r="Y950" i="4"/>
  <c r="AA950" i="4"/>
  <c r="AD950" i="4"/>
  <c r="AG950" i="4"/>
  <c r="AI950" i="4"/>
  <c r="AJ950" i="4" s="1"/>
  <c r="AL950" i="4"/>
  <c r="B951" i="4"/>
  <c r="R951" i="4" s="1"/>
  <c r="C951" i="4"/>
  <c r="D951" i="4" s="1"/>
  <c r="I951" i="4"/>
  <c r="K951" i="4"/>
  <c r="N951" i="4"/>
  <c r="Q951" i="4"/>
  <c r="S951" i="4"/>
  <c r="V951" i="4"/>
  <c r="Y951" i="4"/>
  <c r="AA951" i="4"/>
  <c r="AD951" i="4"/>
  <c r="AG951" i="4"/>
  <c r="AI951" i="4"/>
  <c r="AL951" i="4"/>
  <c r="B952" i="4"/>
  <c r="C952" i="4"/>
  <c r="D952" i="4" s="1"/>
  <c r="E952" i="4" s="1"/>
  <c r="I952" i="4"/>
  <c r="K952" i="4"/>
  <c r="N952" i="4"/>
  <c r="Q952" i="4"/>
  <c r="S952" i="4"/>
  <c r="V952" i="4"/>
  <c r="Y952" i="4"/>
  <c r="AA952" i="4"/>
  <c r="AD952" i="4"/>
  <c r="AG952" i="4"/>
  <c r="AI952" i="4"/>
  <c r="AL952" i="4"/>
  <c r="B953" i="4"/>
  <c r="C953" i="4"/>
  <c r="D953" i="4" s="1"/>
  <c r="I953" i="4"/>
  <c r="K953" i="4"/>
  <c r="N953" i="4"/>
  <c r="Q953" i="4"/>
  <c r="S953" i="4"/>
  <c r="V953" i="4"/>
  <c r="Y953" i="4"/>
  <c r="AA953" i="4"/>
  <c r="AD953" i="4"/>
  <c r="AG953" i="4"/>
  <c r="AI953" i="4"/>
  <c r="AL953" i="4"/>
  <c r="B954" i="4"/>
  <c r="C954" i="4"/>
  <c r="D954" i="4" s="1"/>
  <c r="E954" i="4" s="1"/>
  <c r="I954" i="4"/>
  <c r="K954" i="4"/>
  <c r="N954" i="4"/>
  <c r="Q954" i="4"/>
  <c r="S954" i="4"/>
  <c r="V954" i="4"/>
  <c r="Y954" i="4"/>
  <c r="AA954" i="4"/>
  <c r="AD954" i="4"/>
  <c r="AG954" i="4"/>
  <c r="AI954" i="4"/>
  <c r="AL954" i="4"/>
  <c r="B955" i="4"/>
  <c r="C955" i="4"/>
  <c r="D955" i="4" s="1"/>
  <c r="F955" i="4" s="1"/>
  <c r="I955" i="4"/>
  <c r="K955" i="4"/>
  <c r="N955" i="4"/>
  <c r="Q955" i="4"/>
  <c r="S955" i="4"/>
  <c r="V955" i="4"/>
  <c r="Y955" i="4"/>
  <c r="AA955" i="4"/>
  <c r="AD955" i="4"/>
  <c r="AG955" i="4"/>
  <c r="AI955" i="4"/>
  <c r="AL955" i="4"/>
  <c r="B956" i="4"/>
  <c r="C956" i="4"/>
  <c r="D956" i="4" s="1"/>
  <c r="H956" i="4" s="1"/>
  <c r="I956" i="4"/>
  <c r="K956" i="4"/>
  <c r="N956" i="4"/>
  <c r="Q956" i="4"/>
  <c r="S956" i="4"/>
  <c r="V956" i="4"/>
  <c r="Y956" i="4"/>
  <c r="AA956" i="4"/>
  <c r="AD956" i="4"/>
  <c r="AG956" i="4"/>
  <c r="AI956" i="4"/>
  <c r="AL956" i="4"/>
  <c r="B957" i="4"/>
  <c r="C957" i="4"/>
  <c r="D957" i="4" s="1"/>
  <c r="I957" i="4"/>
  <c r="K957" i="4"/>
  <c r="N957" i="4"/>
  <c r="Q957" i="4"/>
  <c r="S957" i="4"/>
  <c r="V957" i="4"/>
  <c r="Y957" i="4"/>
  <c r="AA957" i="4"/>
  <c r="AD957" i="4"/>
  <c r="AG957" i="4"/>
  <c r="AI957" i="4"/>
  <c r="AJ957" i="4" s="1"/>
  <c r="AL957" i="4"/>
  <c r="B958" i="4"/>
  <c r="C958" i="4"/>
  <c r="D958" i="4" s="1"/>
  <c r="F958" i="4" s="1"/>
  <c r="I958" i="4"/>
  <c r="K958" i="4"/>
  <c r="N958" i="4"/>
  <c r="Q958" i="4"/>
  <c r="S958" i="4"/>
  <c r="V958" i="4"/>
  <c r="Y958" i="4"/>
  <c r="AA958" i="4"/>
  <c r="AD958" i="4"/>
  <c r="AE958" i="4" s="1"/>
  <c r="AG958" i="4"/>
  <c r="AI958" i="4"/>
  <c r="AJ958" i="4" s="1"/>
  <c r="AL958" i="4"/>
  <c r="B959" i="4"/>
  <c r="C959" i="4"/>
  <c r="D959" i="4" s="1"/>
  <c r="I959" i="4"/>
  <c r="K959" i="4"/>
  <c r="N959" i="4"/>
  <c r="Q959" i="4"/>
  <c r="S959" i="4"/>
  <c r="T959" i="4" s="1"/>
  <c r="V959" i="4"/>
  <c r="Y959" i="4"/>
  <c r="AA959" i="4"/>
  <c r="AD959" i="4"/>
  <c r="AG959" i="4"/>
  <c r="AI959" i="4"/>
  <c r="AL959" i="4"/>
  <c r="B960" i="4"/>
  <c r="C960" i="4"/>
  <c r="D960" i="4" s="1"/>
  <c r="I960" i="4"/>
  <c r="K960" i="4"/>
  <c r="N960" i="4"/>
  <c r="Q960" i="4"/>
  <c r="S960" i="4"/>
  <c r="V960" i="4"/>
  <c r="Y960" i="4"/>
  <c r="AA960" i="4"/>
  <c r="AD960" i="4"/>
  <c r="AG960" i="4"/>
  <c r="AI960" i="4"/>
  <c r="AL960" i="4"/>
  <c r="B961" i="4"/>
  <c r="C961" i="4"/>
  <c r="D961" i="4" s="1"/>
  <c r="H961" i="4" s="1"/>
  <c r="I961" i="4"/>
  <c r="K961" i="4"/>
  <c r="N961" i="4"/>
  <c r="Q961" i="4"/>
  <c r="S961" i="4"/>
  <c r="V961" i="4"/>
  <c r="Y961" i="4"/>
  <c r="AA961" i="4"/>
  <c r="AD961" i="4"/>
  <c r="AG961" i="4"/>
  <c r="AI961" i="4"/>
  <c r="AL961" i="4"/>
  <c r="AM961" i="4" s="1"/>
  <c r="B962" i="4"/>
  <c r="C962" i="4"/>
  <c r="D962" i="4" s="1"/>
  <c r="I962" i="4"/>
  <c r="K962" i="4"/>
  <c r="N962" i="4"/>
  <c r="Q962" i="4"/>
  <c r="S962" i="4"/>
  <c r="V962" i="4"/>
  <c r="Y962" i="4"/>
  <c r="AA962" i="4"/>
  <c r="AD962" i="4"/>
  <c r="AG962" i="4"/>
  <c r="AI962" i="4"/>
  <c r="AL962" i="4"/>
  <c r="B963" i="4"/>
  <c r="C963" i="4"/>
  <c r="D963" i="4" s="1"/>
  <c r="G963" i="4" s="1"/>
  <c r="I963" i="4"/>
  <c r="K963" i="4"/>
  <c r="L963" i="4" s="1"/>
  <c r="N963" i="4"/>
  <c r="Q963" i="4"/>
  <c r="S963" i="4"/>
  <c r="V963" i="4"/>
  <c r="W963" i="4" s="1"/>
  <c r="Y963" i="4"/>
  <c r="AA963" i="4"/>
  <c r="AD963" i="4"/>
  <c r="AG963" i="4"/>
  <c r="AI963" i="4"/>
  <c r="AJ963" i="4" s="1"/>
  <c r="AL963" i="4"/>
  <c r="B964" i="4"/>
  <c r="C964" i="4"/>
  <c r="D964" i="4" s="1"/>
  <c r="I964" i="4"/>
  <c r="K964" i="4"/>
  <c r="N964" i="4"/>
  <c r="Q964" i="4"/>
  <c r="R964" i="4" s="1"/>
  <c r="S964" i="4"/>
  <c r="V964" i="4"/>
  <c r="Y964" i="4"/>
  <c r="AA964" i="4"/>
  <c r="AD964" i="4"/>
  <c r="AE964" i="4" s="1"/>
  <c r="AG964" i="4"/>
  <c r="AI964" i="4"/>
  <c r="AL964" i="4"/>
  <c r="B965" i="4"/>
  <c r="C965" i="4"/>
  <c r="D965" i="4" s="1"/>
  <c r="I965" i="4"/>
  <c r="K965" i="4"/>
  <c r="N965" i="4"/>
  <c r="Q965" i="4"/>
  <c r="S965" i="4"/>
  <c r="V965" i="4"/>
  <c r="Y965" i="4"/>
  <c r="AA965" i="4"/>
  <c r="AD965" i="4"/>
  <c r="AG965" i="4"/>
  <c r="AI965" i="4"/>
  <c r="AL965" i="4"/>
  <c r="B966" i="4"/>
  <c r="C966" i="4"/>
  <c r="D966" i="4" s="1"/>
  <c r="E966" i="4" s="1"/>
  <c r="I966" i="4"/>
  <c r="K966" i="4"/>
  <c r="N966" i="4"/>
  <c r="Q966" i="4"/>
  <c r="S966" i="4"/>
  <c r="V966" i="4"/>
  <c r="Y966" i="4"/>
  <c r="AA966" i="4"/>
  <c r="AD966" i="4"/>
  <c r="AG966" i="4"/>
  <c r="AI966" i="4"/>
  <c r="AL966" i="4"/>
  <c r="B967" i="4"/>
  <c r="C967" i="4"/>
  <c r="D967" i="4" s="1"/>
  <c r="F967" i="4" s="1"/>
  <c r="I967" i="4"/>
  <c r="K967" i="4"/>
  <c r="N967" i="4"/>
  <c r="Q967" i="4"/>
  <c r="S967" i="4"/>
  <c r="V967" i="4"/>
  <c r="Y967" i="4"/>
  <c r="AA967" i="4"/>
  <c r="AD967" i="4"/>
  <c r="AG967" i="4"/>
  <c r="AI967" i="4"/>
  <c r="AL967" i="4"/>
  <c r="B968" i="4"/>
  <c r="C968" i="4"/>
  <c r="D968" i="4" s="1"/>
  <c r="I968" i="4"/>
  <c r="K968" i="4"/>
  <c r="N968" i="4"/>
  <c r="Q968" i="4"/>
  <c r="S968" i="4"/>
  <c r="V968" i="4"/>
  <c r="Y968" i="4"/>
  <c r="AA968" i="4"/>
  <c r="AD968" i="4"/>
  <c r="AG968" i="4"/>
  <c r="AI968" i="4"/>
  <c r="AL968" i="4"/>
  <c r="B969" i="4"/>
  <c r="J969" i="4" s="1"/>
  <c r="C969" i="4"/>
  <c r="D969" i="4" s="1"/>
  <c r="I969" i="4"/>
  <c r="K969" i="4"/>
  <c r="N969" i="4"/>
  <c r="Q969" i="4"/>
  <c r="S969" i="4"/>
  <c r="V969" i="4"/>
  <c r="Y969" i="4"/>
  <c r="AA969" i="4"/>
  <c r="AD969" i="4"/>
  <c r="AG969" i="4"/>
  <c r="AI969" i="4"/>
  <c r="AL969" i="4"/>
  <c r="B970" i="4"/>
  <c r="C970" i="4"/>
  <c r="D970" i="4" s="1"/>
  <c r="F970" i="4" s="1"/>
  <c r="I970" i="4"/>
  <c r="K970" i="4"/>
  <c r="N970" i="4"/>
  <c r="Q970" i="4"/>
  <c r="S970" i="4"/>
  <c r="V970" i="4"/>
  <c r="Y970" i="4"/>
  <c r="AA970" i="4"/>
  <c r="AD970" i="4"/>
  <c r="AG970" i="4"/>
  <c r="AI970" i="4"/>
  <c r="AL970" i="4"/>
  <c r="B971" i="4"/>
  <c r="C971" i="4"/>
  <c r="D971" i="4" s="1"/>
  <c r="I971" i="4"/>
  <c r="K971" i="4"/>
  <c r="N971" i="4"/>
  <c r="Q971" i="4"/>
  <c r="S971" i="4"/>
  <c r="V971" i="4"/>
  <c r="Y971" i="4"/>
  <c r="AA971" i="4"/>
  <c r="AD971" i="4"/>
  <c r="AG971" i="4"/>
  <c r="AI971" i="4"/>
  <c r="AL971" i="4"/>
  <c r="B972" i="4"/>
  <c r="C972" i="4"/>
  <c r="D972" i="4" s="1"/>
  <c r="I972" i="4"/>
  <c r="K972" i="4"/>
  <c r="N972" i="4"/>
  <c r="Q972" i="4"/>
  <c r="S972" i="4"/>
  <c r="V972" i="4"/>
  <c r="Y972" i="4"/>
  <c r="AA972" i="4"/>
  <c r="AD972" i="4"/>
  <c r="AG972" i="4"/>
  <c r="AI972" i="4"/>
  <c r="AL972" i="4"/>
  <c r="B973" i="4"/>
  <c r="C973" i="4"/>
  <c r="D973" i="4" s="1"/>
  <c r="I973" i="4"/>
  <c r="K973" i="4"/>
  <c r="N973" i="4"/>
  <c r="Q973" i="4"/>
  <c r="R973" i="4" s="1"/>
  <c r="S973" i="4"/>
  <c r="T973" i="4"/>
  <c r="V973" i="4"/>
  <c r="Y973" i="4"/>
  <c r="AA973" i="4"/>
  <c r="AD973" i="4"/>
  <c r="AG973" i="4"/>
  <c r="AH973" i="4" s="1"/>
  <c r="AI973" i="4"/>
  <c r="AJ973" i="4" s="1"/>
  <c r="AL973" i="4"/>
  <c r="B974" i="4"/>
  <c r="C974" i="4"/>
  <c r="D974" i="4" s="1"/>
  <c r="I974" i="4"/>
  <c r="K974" i="4"/>
  <c r="N974" i="4"/>
  <c r="Q974" i="4"/>
  <c r="S974" i="4"/>
  <c r="V974" i="4"/>
  <c r="Y974" i="4"/>
  <c r="AA974" i="4"/>
  <c r="AD974" i="4"/>
  <c r="AG974" i="4"/>
  <c r="AI974" i="4"/>
  <c r="AJ974" i="4" s="1"/>
  <c r="AL974" i="4"/>
  <c r="B975" i="4"/>
  <c r="T975" i="4" s="1"/>
  <c r="C975" i="4"/>
  <c r="D975" i="4" s="1"/>
  <c r="I975" i="4"/>
  <c r="K975" i="4"/>
  <c r="N975" i="4"/>
  <c r="Q975" i="4"/>
  <c r="S975" i="4"/>
  <c r="V975" i="4"/>
  <c r="Y975" i="4"/>
  <c r="AA975" i="4"/>
  <c r="AD975" i="4"/>
  <c r="AG975" i="4"/>
  <c r="AI975" i="4"/>
  <c r="AJ975" i="4" s="1"/>
  <c r="AL975" i="4"/>
  <c r="B976" i="4"/>
  <c r="C976" i="4"/>
  <c r="D976" i="4" s="1"/>
  <c r="E976" i="4" s="1"/>
  <c r="I976" i="4"/>
  <c r="K976" i="4"/>
  <c r="N976" i="4"/>
  <c r="Q976" i="4"/>
  <c r="S976" i="4"/>
  <c r="V976" i="4"/>
  <c r="Y976" i="4"/>
  <c r="AA976" i="4"/>
  <c r="AD976" i="4"/>
  <c r="AG976" i="4"/>
  <c r="AI976" i="4"/>
  <c r="AL976" i="4"/>
  <c r="B977" i="4"/>
  <c r="C977" i="4"/>
  <c r="D977" i="4" s="1"/>
  <c r="I977" i="4"/>
  <c r="K977" i="4"/>
  <c r="N977" i="4"/>
  <c r="Q977" i="4"/>
  <c r="S977" i="4"/>
  <c r="V977" i="4"/>
  <c r="Y977" i="4"/>
  <c r="AA977" i="4"/>
  <c r="AD977" i="4"/>
  <c r="AG977" i="4"/>
  <c r="AI977" i="4"/>
  <c r="AL977" i="4"/>
  <c r="B978" i="4"/>
  <c r="C978" i="4"/>
  <c r="D978" i="4" s="1"/>
  <c r="I978" i="4"/>
  <c r="K978" i="4"/>
  <c r="N978" i="4"/>
  <c r="Q978" i="4"/>
  <c r="S978" i="4"/>
  <c r="V978" i="4"/>
  <c r="Y978" i="4"/>
  <c r="AA978" i="4"/>
  <c r="AD978" i="4"/>
  <c r="AG978" i="4"/>
  <c r="AI978" i="4"/>
  <c r="AL978" i="4"/>
  <c r="B979" i="4"/>
  <c r="C979" i="4"/>
  <c r="D979" i="4" s="1"/>
  <c r="I979" i="4"/>
  <c r="K979" i="4"/>
  <c r="N979" i="4"/>
  <c r="Q979" i="4"/>
  <c r="S979" i="4"/>
  <c r="V979" i="4"/>
  <c r="Y979" i="4"/>
  <c r="AA979" i="4"/>
  <c r="AD979" i="4"/>
  <c r="AG979" i="4"/>
  <c r="AI979" i="4"/>
  <c r="AL979" i="4"/>
  <c r="B980" i="4"/>
  <c r="C980" i="4"/>
  <c r="D980" i="4" s="1"/>
  <c r="I980" i="4"/>
  <c r="K980" i="4"/>
  <c r="N980" i="4"/>
  <c r="Q980" i="4"/>
  <c r="S980" i="4"/>
  <c r="V980" i="4"/>
  <c r="Y980" i="4"/>
  <c r="AA980" i="4"/>
  <c r="AD980" i="4"/>
  <c r="AG980" i="4"/>
  <c r="AI980" i="4"/>
  <c r="AL980" i="4"/>
  <c r="B981" i="4"/>
  <c r="C981" i="4"/>
  <c r="D981" i="4" s="1"/>
  <c r="I981" i="4"/>
  <c r="K981" i="4"/>
  <c r="N981" i="4"/>
  <c r="Q981" i="4"/>
  <c r="S981" i="4"/>
  <c r="V981" i="4"/>
  <c r="Y981" i="4"/>
  <c r="AA981" i="4"/>
  <c r="AD981" i="4"/>
  <c r="AG981" i="4"/>
  <c r="AI981" i="4"/>
  <c r="AL981" i="4"/>
  <c r="B982" i="4"/>
  <c r="C982" i="4"/>
  <c r="D982" i="4" s="1"/>
  <c r="E982" i="4" s="1"/>
  <c r="I982" i="4"/>
  <c r="K982" i="4"/>
  <c r="N982" i="4"/>
  <c r="Q982" i="4"/>
  <c r="S982" i="4"/>
  <c r="V982" i="4"/>
  <c r="Y982" i="4"/>
  <c r="AA982" i="4"/>
  <c r="AD982" i="4"/>
  <c r="AG982" i="4"/>
  <c r="AI982" i="4"/>
  <c r="AL982" i="4"/>
  <c r="B983" i="4"/>
  <c r="C983" i="4"/>
  <c r="D983" i="4" s="1"/>
  <c r="H983" i="4" s="1"/>
  <c r="I983" i="4"/>
  <c r="K983" i="4"/>
  <c r="N983" i="4"/>
  <c r="Q983" i="4"/>
  <c r="S983" i="4"/>
  <c r="V983" i="4"/>
  <c r="Y983" i="4"/>
  <c r="AA983" i="4"/>
  <c r="AD983" i="4"/>
  <c r="AG983" i="4"/>
  <c r="AI983" i="4"/>
  <c r="AL983" i="4"/>
  <c r="B984" i="4"/>
  <c r="C984" i="4"/>
  <c r="D984" i="4" s="1"/>
  <c r="I984" i="4"/>
  <c r="K984" i="4"/>
  <c r="N984" i="4"/>
  <c r="Q984" i="4"/>
  <c r="S984" i="4"/>
  <c r="V984" i="4"/>
  <c r="Y984" i="4"/>
  <c r="AA984" i="4"/>
  <c r="AD984" i="4"/>
  <c r="AG984" i="4"/>
  <c r="AI984" i="4"/>
  <c r="AL984" i="4"/>
  <c r="B985" i="4"/>
  <c r="C985" i="4"/>
  <c r="D985" i="4" s="1"/>
  <c r="I985" i="4"/>
  <c r="K985" i="4"/>
  <c r="N985" i="4"/>
  <c r="Q985" i="4"/>
  <c r="S985" i="4"/>
  <c r="V985" i="4"/>
  <c r="Y985" i="4"/>
  <c r="AA985" i="4"/>
  <c r="AD985" i="4"/>
  <c r="AG985" i="4"/>
  <c r="AI985" i="4"/>
  <c r="AL985" i="4"/>
  <c r="B986" i="4"/>
  <c r="C986" i="4"/>
  <c r="D986" i="4" s="1"/>
  <c r="H986" i="4" s="1"/>
  <c r="I986" i="4"/>
  <c r="K986" i="4"/>
  <c r="N986" i="4"/>
  <c r="Q986" i="4"/>
  <c r="S986" i="4"/>
  <c r="T986" i="4" s="1"/>
  <c r="V986" i="4"/>
  <c r="Y986" i="4"/>
  <c r="AA986" i="4"/>
  <c r="AD986" i="4"/>
  <c r="AG986" i="4"/>
  <c r="AI986" i="4"/>
  <c r="AL986" i="4"/>
  <c r="B987" i="4"/>
  <c r="C987" i="4"/>
  <c r="D987" i="4" s="1"/>
  <c r="G987" i="4" s="1"/>
  <c r="I987" i="4"/>
  <c r="K987" i="4"/>
  <c r="N987" i="4"/>
  <c r="Q987" i="4"/>
  <c r="S987" i="4"/>
  <c r="V987" i="4"/>
  <c r="Y987" i="4"/>
  <c r="AA987" i="4"/>
  <c r="AD987" i="4"/>
  <c r="AG987" i="4"/>
  <c r="AI987" i="4"/>
  <c r="AL987" i="4"/>
  <c r="B988" i="4"/>
  <c r="C988" i="4"/>
  <c r="D988" i="4" s="1"/>
  <c r="F988" i="4" s="1"/>
  <c r="I988" i="4"/>
  <c r="K988" i="4"/>
  <c r="N988" i="4"/>
  <c r="Q988" i="4"/>
  <c r="S988" i="4"/>
  <c r="T988" i="4" s="1"/>
  <c r="V988" i="4"/>
  <c r="Y988" i="4"/>
  <c r="AA988" i="4"/>
  <c r="AD988" i="4"/>
  <c r="AG988" i="4"/>
  <c r="AI988" i="4"/>
  <c r="AL988" i="4"/>
  <c r="B989" i="4"/>
  <c r="C989" i="4"/>
  <c r="D989" i="4" s="1"/>
  <c r="I989" i="4"/>
  <c r="K989" i="4"/>
  <c r="N989" i="4"/>
  <c r="Q989" i="4"/>
  <c r="S989" i="4"/>
  <c r="V989" i="4"/>
  <c r="Y989" i="4"/>
  <c r="AA989" i="4"/>
  <c r="AD989" i="4"/>
  <c r="AG989" i="4"/>
  <c r="AI989" i="4"/>
  <c r="AL989" i="4"/>
  <c r="B990" i="4"/>
  <c r="C990" i="4"/>
  <c r="D990" i="4" s="1"/>
  <c r="I990" i="4"/>
  <c r="K990" i="4"/>
  <c r="N990" i="4"/>
  <c r="Q990" i="4"/>
  <c r="S990" i="4"/>
  <c r="V990" i="4"/>
  <c r="Y990" i="4"/>
  <c r="AA990" i="4"/>
  <c r="AD990" i="4"/>
  <c r="AG990" i="4"/>
  <c r="AI990" i="4"/>
  <c r="AL990" i="4"/>
  <c r="B991" i="4"/>
  <c r="C991" i="4"/>
  <c r="D991" i="4" s="1"/>
  <c r="F991" i="4" s="1"/>
  <c r="I991" i="4"/>
  <c r="K991" i="4"/>
  <c r="N991" i="4"/>
  <c r="Q991" i="4"/>
  <c r="S991" i="4"/>
  <c r="V991" i="4"/>
  <c r="Y991" i="4"/>
  <c r="AA991" i="4"/>
  <c r="AD991" i="4"/>
  <c r="AG991" i="4"/>
  <c r="AI991" i="4"/>
  <c r="AL991" i="4"/>
  <c r="B992" i="4"/>
  <c r="C992" i="4"/>
  <c r="D992" i="4" s="1"/>
  <c r="I992" i="4"/>
  <c r="K992" i="4"/>
  <c r="N992" i="4"/>
  <c r="Q992" i="4"/>
  <c r="S992" i="4"/>
  <c r="V992" i="4"/>
  <c r="Y992" i="4"/>
  <c r="AA992" i="4"/>
  <c r="AD992" i="4"/>
  <c r="AG992" i="4"/>
  <c r="AI992" i="4"/>
  <c r="AL992" i="4"/>
  <c r="B993" i="4"/>
  <c r="C993" i="4"/>
  <c r="D993" i="4" s="1"/>
  <c r="E993" i="4" s="1"/>
  <c r="I993" i="4"/>
  <c r="K993" i="4"/>
  <c r="N993" i="4"/>
  <c r="Q993" i="4"/>
  <c r="S993" i="4"/>
  <c r="V993" i="4"/>
  <c r="Y993" i="4"/>
  <c r="AA993" i="4"/>
  <c r="AD993" i="4"/>
  <c r="AG993" i="4"/>
  <c r="AI993" i="4"/>
  <c r="AL993" i="4"/>
  <c r="B994" i="4"/>
  <c r="C994" i="4"/>
  <c r="D994" i="4" s="1"/>
  <c r="G994" i="4" s="1"/>
  <c r="I994" i="4"/>
  <c r="K994" i="4"/>
  <c r="N994" i="4"/>
  <c r="Q994" i="4"/>
  <c r="S994" i="4"/>
  <c r="V994" i="4"/>
  <c r="Y994" i="4"/>
  <c r="AA994" i="4"/>
  <c r="AD994" i="4"/>
  <c r="AG994" i="4"/>
  <c r="AI994" i="4"/>
  <c r="AL994" i="4"/>
  <c r="B995" i="4"/>
  <c r="C995" i="4"/>
  <c r="D995" i="4" s="1"/>
  <c r="I995" i="4"/>
  <c r="K995" i="4"/>
  <c r="N995" i="4"/>
  <c r="Q995" i="4"/>
  <c r="S995" i="4"/>
  <c r="V995" i="4"/>
  <c r="Y995" i="4"/>
  <c r="AA995" i="4"/>
  <c r="AD995" i="4"/>
  <c r="AG995" i="4"/>
  <c r="AI995" i="4"/>
  <c r="AL995" i="4"/>
  <c r="B996" i="4"/>
  <c r="C996" i="4"/>
  <c r="D996" i="4" s="1"/>
  <c r="I996" i="4"/>
  <c r="K996" i="4"/>
  <c r="N996" i="4"/>
  <c r="Q996" i="4"/>
  <c r="S996" i="4"/>
  <c r="V996" i="4"/>
  <c r="Y996" i="4"/>
  <c r="AA996" i="4"/>
  <c r="AD996" i="4"/>
  <c r="AG996" i="4"/>
  <c r="AI996" i="4"/>
  <c r="AJ996" i="4" s="1"/>
  <c r="AL996" i="4"/>
  <c r="B997" i="4"/>
  <c r="C997" i="4"/>
  <c r="D997" i="4" s="1"/>
  <c r="E997" i="4" s="1"/>
  <c r="I997" i="4"/>
  <c r="K997" i="4"/>
  <c r="N997" i="4"/>
  <c r="Q997" i="4"/>
  <c r="S997" i="4"/>
  <c r="V997" i="4"/>
  <c r="Y997" i="4"/>
  <c r="AA997" i="4"/>
  <c r="AD997" i="4"/>
  <c r="AG997" i="4"/>
  <c r="AI997" i="4"/>
  <c r="AL997" i="4"/>
  <c r="B998" i="4"/>
  <c r="C998" i="4"/>
  <c r="D998" i="4" s="1"/>
  <c r="I998" i="4"/>
  <c r="K998" i="4"/>
  <c r="N998" i="4"/>
  <c r="O998" i="4" s="1"/>
  <c r="Q998" i="4"/>
  <c r="S998" i="4"/>
  <c r="V998" i="4"/>
  <c r="Y998" i="4"/>
  <c r="AA998" i="4"/>
  <c r="AD998" i="4"/>
  <c r="AG998" i="4"/>
  <c r="AH998" i="4" s="1"/>
  <c r="AI998" i="4"/>
  <c r="AL998" i="4"/>
  <c r="B999" i="4"/>
  <c r="C999" i="4"/>
  <c r="D999" i="4" s="1"/>
  <c r="H999" i="4" s="1"/>
  <c r="I999" i="4"/>
  <c r="K999" i="4"/>
  <c r="N999" i="4"/>
  <c r="Q999" i="4"/>
  <c r="S999" i="4"/>
  <c r="V999" i="4"/>
  <c r="Y999" i="4"/>
  <c r="AA999" i="4"/>
  <c r="AD999" i="4"/>
  <c r="AG999" i="4"/>
  <c r="AI999" i="4"/>
  <c r="AL999" i="4"/>
  <c r="B1000" i="4"/>
  <c r="C1000" i="4"/>
  <c r="D1000" i="4" s="1"/>
  <c r="H1000" i="4" s="1"/>
  <c r="I1000" i="4"/>
  <c r="K1000" i="4"/>
  <c r="N1000" i="4"/>
  <c r="Q1000" i="4"/>
  <c r="S1000" i="4"/>
  <c r="V1000" i="4"/>
  <c r="Y1000" i="4"/>
  <c r="AA1000" i="4"/>
  <c r="AD1000" i="4"/>
  <c r="AG1000" i="4"/>
  <c r="AI1000" i="4"/>
  <c r="AL1000" i="4"/>
  <c r="B1001" i="4"/>
  <c r="C1001" i="4"/>
  <c r="D1001" i="4" s="1"/>
  <c r="F1001" i="4" s="1"/>
  <c r="I1001" i="4"/>
  <c r="K1001" i="4"/>
  <c r="N1001" i="4"/>
  <c r="Q1001" i="4"/>
  <c r="R1001" i="4" s="1"/>
  <c r="S1001" i="4"/>
  <c r="V1001" i="4"/>
  <c r="W1001" i="4" s="1"/>
  <c r="Y1001" i="4"/>
  <c r="Z1001" i="4" s="1"/>
  <c r="AA1001" i="4"/>
  <c r="AD1001" i="4"/>
  <c r="AG1001" i="4"/>
  <c r="AI1001" i="4"/>
  <c r="AL1001" i="4"/>
  <c r="B1002" i="4"/>
  <c r="C1002" i="4"/>
  <c r="D1002" i="4" s="1"/>
  <c r="I1002" i="4"/>
  <c r="K1002" i="4"/>
  <c r="N1002" i="4"/>
  <c r="Q1002" i="4"/>
  <c r="S1002" i="4"/>
  <c r="V1002" i="4"/>
  <c r="Y1002" i="4"/>
  <c r="AA1002" i="4"/>
  <c r="AD1002" i="4"/>
  <c r="AG1002" i="4"/>
  <c r="AI1002" i="4"/>
  <c r="AL1002" i="4"/>
  <c r="B1003" i="4"/>
  <c r="C1003" i="4"/>
  <c r="D1003" i="4" s="1"/>
  <c r="I1003" i="4"/>
  <c r="K1003" i="4"/>
  <c r="N1003" i="4"/>
  <c r="Q1003" i="4"/>
  <c r="S1003" i="4"/>
  <c r="V1003" i="4"/>
  <c r="Y1003" i="4"/>
  <c r="AA1003" i="4"/>
  <c r="AD1003" i="4"/>
  <c r="AG1003" i="4"/>
  <c r="AI1003" i="4"/>
  <c r="AL1003" i="4"/>
  <c r="B1004" i="4"/>
  <c r="C1004" i="4"/>
  <c r="D1004" i="4" s="1"/>
  <c r="I1004" i="4"/>
  <c r="K1004" i="4"/>
  <c r="N1004" i="4"/>
  <c r="Q1004" i="4"/>
  <c r="S1004" i="4"/>
  <c r="V1004" i="4"/>
  <c r="Y1004" i="4"/>
  <c r="AA1004" i="4"/>
  <c r="AB1004" i="4" s="1"/>
  <c r="AD1004" i="4"/>
  <c r="AG1004" i="4"/>
  <c r="AI1004" i="4"/>
  <c r="AL1004" i="4"/>
  <c r="B1005" i="4"/>
  <c r="C1005" i="4"/>
  <c r="D1005" i="4" s="1"/>
  <c r="I1005" i="4"/>
  <c r="K1005" i="4"/>
  <c r="N1005" i="4"/>
  <c r="Q1005" i="4"/>
  <c r="S1005" i="4"/>
  <c r="V1005" i="4"/>
  <c r="Y1005" i="4"/>
  <c r="AA1005" i="4"/>
  <c r="AD1005" i="4"/>
  <c r="AG1005" i="4"/>
  <c r="AI1005" i="4"/>
  <c r="AL1005" i="4"/>
  <c r="B1006" i="4"/>
  <c r="C1006" i="4"/>
  <c r="D1006" i="4" s="1"/>
  <c r="G1006" i="4" s="1"/>
  <c r="I1006" i="4"/>
  <c r="K1006" i="4"/>
  <c r="N1006" i="4"/>
  <c r="Q1006" i="4"/>
  <c r="S1006" i="4"/>
  <c r="V1006" i="4"/>
  <c r="Y1006" i="4"/>
  <c r="AA1006" i="4"/>
  <c r="AD1006" i="4"/>
  <c r="AG1006" i="4"/>
  <c r="AI1006" i="4"/>
  <c r="AL1006" i="4"/>
  <c r="B1007" i="4"/>
  <c r="C1007" i="4"/>
  <c r="D1007" i="4" s="1"/>
  <c r="F1007" i="4" s="1"/>
  <c r="I1007" i="4"/>
  <c r="K1007" i="4"/>
  <c r="N1007" i="4"/>
  <c r="Q1007" i="4"/>
  <c r="S1007" i="4"/>
  <c r="V1007" i="4"/>
  <c r="Y1007" i="4"/>
  <c r="AA1007" i="4"/>
  <c r="AD1007" i="4"/>
  <c r="AG1007" i="4"/>
  <c r="AI1007" i="4"/>
  <c r="AL1007" i="4"/>
  <c r="B1008" i="4"/>
  <c r="C1008" i="4"/>
  <c r="D1008" i="4" s="1"/>
  <c r="I1008" i="4"/>
  <c r="K1008" i="4"/>
  <c r="N1008" i="4"/>
  <c r="Q1008" i="4"/>
  <c r="S1008" i="4"/>
  <c r="V1008" i="4"/>
  <c r="Y1008" i="4"/>
  <c r="AA1008" i="4"/>
  <c r="AD1008" i="4"/>
  <c r="AG1008" i="4"/>
  <c r="AI1008" i="4"/>
  <c r="AL1008" i="4"/>
  <c r="B1009" i="4"/>
  <c r="C1009" i="4"/>
  <c r="D1009" i="4" s="1"/>
  <c r="E1009" i="4" s="1"/>
  <c r="I1009" i="4"/>
  <c r="K1009" i="4"/>
  <c r="N1009" i="4"/>
  <c r="Q1009" i="4"/>
  <c r="S1009" i="4"/>
  <c r="V1009" i="4"/>
  <c r="Y1009" i="4"/>
  <c r="AA1009" i="4"/>
  <c r="AD1009" i="4"/>
  <c r="AG1009" i="4"/>
  <c r="AI1009" i="4"/>
  <c r="AJ1009" i="4" s="1"/>
  <c r="AL1009" i="4"/>
  <c r="B1010" i="4"/>
  <c r="C1010" i="4"/>
  <c r="D1010" i="4" s="1"/>
  <c r="I1010" i="4"/>
  <c r="K1010" i="4"/>
  <c r="N1010" i="4"/>
  <c r="Q1010" i="4"/>
  <c r="S1010" i="4"/>
  <c r="V1010" i="4"/>
  <c r="Y1010" i="4"/>
  <c r="AA1010" i="4"/>
  <c r="AD1010" i="4"/>
  <c r="AG1010" i="4"/>
  <c r="AI1010" i="4"/>
  <c r="AL1010" i="4"/>
  <c r="B1011" i="4"/>
  <c r="C1011" i="4"/>
  <c r="D1011" i="4" s="1"/>
  <c r="H1011" i="4" s="1"/>
  <c r="I1011" i="4"/>
  <c r="K1011" i="4"/>
  <c r="N1011" i="4"/>
  <c r="Q1011" i="4"/>
  <c r="S1011" i="4"/>
  <c r="V1011" i="4"/>
  <c r="W1011" i="4" s="1"/>
  <c r="Y1011" i="4"/>
  <c r="AA1011" i="4"/>
  <c r="AD1011" i="4"/>
  <c r="AG1011" i="4"/>
  <c r="AI1011" i="4"/>
  <c r="AL1011" i="4"/>
  <c r="AM1011" i="4" s="1"/>
  <c r="B1012" i="4"/>
  <c r="C1012" i="4"/>
  <c r="D1012" i="4" s="1"/>
  <c r="H1012" i="4" s="1"/>
  <c r="I1012" i="4"/>
  <c r="K1012" i="4"/>
  <c r="N1012" i="4"/>
  <c r="Q1012" i="4"/>
  <c r="S1012" i="4"/>
  <c r="V1012" i="4"/>
  <c r="W1012" i="4" s="1"/>
  <c r="Y1012" i="4"/>
  <c r="AA1012" i="4"/>
  <c r="AD1012" i="4"/>
  <c r="AG1012" i="4"/>
  <c r="AI1012" i="4"/>
  <c r="AL1012" i="4"/>
  <c r="B1013" i="4"/>
  <c r="C1013" i="4"/>
  <c r="D1013" i="4" s="1"/>
  <c r="I1013" i="4"/>
  <c r="K1013" i="4"/>
  <c r="N1013" i="4"/>
  <c r="Q1013" i="4"/>
  <c r="S1013" i="4"/>
  <c r="V1013" i="4"/>
  <c r="Y1013" i="4"/>
  <c r="AA1013" i="4"/>
  <c r="AD1013" i="4"/>
  <c r="AG1013" i="4"/>
  <c r="AI1013" i="4"/>
  <c r="AL1013" i="4"/>
  <c r="B1014" i="4"/>
  <c r="C1014" i="4"/>
  <c r="D1014" i="4" s="1"/>
  <c r="E1014" i="4" s="1"/>
  <c r="I1014" i="4"/>
  <c r="K1014" i="4"/>
  <c r="N1014" i="4"/>
  <c r="Q1014" i="4"/>
  <c r="S1014" i="4"/>
  <c r="V1014" i="4"/>
  <c r="Y1014" i="4"/>
  <c r="AA1014" i="4"/>
  <c r="AD1014" i="4"/>
  <c r="AG1014" i="4"/>
  <c r="AI1014" i="4"/>
  <c r="AL1014" i="4"/>
  <c r="B1015" i="4"/>
  <c r="C1015" i="4"/>
  <c r="D1015" i="4" s="1"/>
  <c r="I1015" i="4"/>
  <c r="K1015" i="4"/>
  <c r="N1015" i="4"/>
  <c r="Q1015" i="4"/>
  <c r="S1015" i="4"/>
  <c r="V1015" i="4"/>
  <c r="Y1015" i="4"/>
  <c r="AA1015" i="4"/>
  <c r="AD1015" i="4"/>
  <c r="AG1015" i="4"/>
  <c r="AI1015" i="4"/>
  <c r="AL1015" i="4"/>
  <c r="B1016" i="4"/>
  <c r="C1016" i="4"/>
  <c r="D1016" i="4" s="1"/>
  <c r="I1016" i="4"/>
  <c r="K1016" i="4"/>
  <c r="N1016" i="4"/>
  <c r="Q1016" i="4"/>
  <c r="S1016" i="4"/>
  <c r="T1016" i="4" s="1"/>
  <c r="V1016" i="4"/>
  <c r="Y1016" i="4"/>
  <c r="AA1016" i="4"/>
  <c r="AD1016" i="4"/>
  <c r="AG1016" i="4"/>
  <c r="AI1016" i="4"/>
  <c r="AL1016" i="4"/>
  <c r="B1017" i="4"/>
  <c r="C1017" i="4"/>
  <c r="D1017" i="4" s="1"/>
  <c r="E1017" i="4" s="1"/>
  <c r="I1017" i="4"/>
  <c r="K1017" i="4"/>
  <c r="N1017" i="4"/>
  <c r="Q1017" i="4"/>
  <c r="S1017" i="4"/>
  <c r="V1017" i="4"/>
  <c r="Y1017" i="4"/>
  <c r="AA1017" i="4"/>
  <c r="AD1017" i="4"/>
  <c r="AG1017" i="4"/>
  <c r="AI1017" i="4"/>
  <c r="AL1017" i="4"/>
  <c r="B1018" i="4"/>
  <c r="C1018" i="4"/>
  <c r="D1018" i="4" s="1"/>
  <c r="I1018" i="4"/>
  <c r="K1018" i="4"/>
  <c r="N1018" i="4"/>
  <c r="Q1018" i="4"/>
  <c r="S1018" i="4"/>
  <c r="V1018" i="4"/>
  <c r="Y1018" i="4"/>
  <c r="AA1018" i="4"/>
  <c r="AD1018" i="4"/>
  <c r="AG1018" i="4"/>
  <c r="AI1018" i="4"/>
  <c r="AL1018" i="4"/>
  <c r="B1019" i="4"/>
  <c r="C1019" i="4"/>
  <c r="D1019" i="4" s="1"/>
  <c r="I1019" i="4"/>
  <c r="K1019" i="4"/>
  <c r="N1019" i="4"/>
  <c r="Q1019" i="4"/>
  <c r="S1019" i="4"/>
  <c r="V1019" i="4"/>
  <c r="Y1019" i="4"/>
  <c r="AA1019" i="4"/>
  <c r="AD1019" i="4"/>
  <c r="AG1019" i="4"/>
  <c r="AI1019" i="4"/>
  <c r="AJ1019" i="4" s="1"/>
  <c r="AL1019" i="4"/>
  <c r="B1020" i="4"/>
  <c r="T1020" i="4" s="1"/>
  <c r="C1020" i="4"/>
  <c r="D1020" i="4" s="1"/>
  <c r="H1020" i="4" s="1"/>
  <c r="I1020" i="4"/>
  <c r="K1020" i="4"/>
  <c r="N1020" i="4"/>
  <c r="Q1020" i="4"/>
  <c r="S1020" i="4"/>
  <c r="V1020" i="4"/>
  <c r="Y1020" i="4"/>
  <c r="AA1020" i="4"/>
  <c r="AD1020" i="4"/>
  <c r="AG1020" i="4"/>
  <c r="AI1020" i="4"/>
  <c r="AL1020" i="4"/>
  <c r="B1021" i="4"/>
  <c r="J1021" i="4" s="1"/>
  <c r="C1021" i="4"/>
  <c r="D1021" i="4" s="1"/>
  <c r="E1021" i="4" s="1"/>
  <c r="I1021" i="4"/>
  <c r="K1021" i="4"/>
  <c r="N1021" i="4"/>
  <c r="Q1021" i="4"/>
  <c r="S1021" i="4"/>
  <c r="V1021" i="4"/>
  <c r="Y1021" i="4"/>
  <c r="AA1021" i="4"/>
  <c r="AD1021" i="4"/>
  <c r="AE1021" i="4"/>
  <c r="AG1021" i="4"/>
  <c r="AI1021" i="4"/>
  <c r="AL1021" i="4"/>
  <c r="B1022" i="4"/>
  <c r="C1022" i="4"/>
  <c r="D1022" i="4" s="1"/>
  <c r="I1022" i="4"/>
  <c r="K1022" i="4"/>
  <c r="N1022" i="4"/>
  <c r="Q1022" i="4"/>
  <c r="S1022" i="4"/>
  <c r="V1022" i="4"/>
  <c r="Y1022" i="4"/>
  <c r="AA1022" i="4"/>
  <c r="AD1022" i="4"/>
  <c r="AG1022" i="4"/>
  <c r="AI1022" i="4"/>
  <c r="AL1022" i="4"/>
  <c r="B1023" i="4"/>
  <c r="C1023" i="4"/>
  <c r="D1023" i="4" s="1"/>
  <c r="H1023" i="4" s="1"/>
  <c r="I1023" i="4"/>
  <c r="K1023" i="4"/>
  <c r="N1023" i="4"/>
  <c r="Q1023" i="4"/>
  <c r="S1023" i="4"/>
  <c r="V1023" i="4"/>
  <c r="Y1023" i="4"/>
  <c r="AA1023" i="4"/>
  <c r="AD1023" i="4"/>
  <c r="AG1023" i="4"/>
  <c r="AI1023" i="4"/>
  <c r="AL1023" i="4"/>
  <c r="B1024" i="4"/>
  <c r="C1024" i="4"/>
  <c r="D1024" i="4" s="1"/>
  <c r="H1024" i="4" s="1"/>
  <c r="I1024" i="4"/>
  <c r="K1024" i="4"/>
  <c r="N1024" i="4"/>
  <c r="Q1024" i="4"/>
  <c r="S1024" i="4"/>
  <c r="V1024" i="4"/>
  <c r="Y1024" i="4"/>
  <c r="AA1024" i="4"/>
  <c r="AD1024" i="4"/>
  <c r="AG1024" i="4"/>
  <c r="AI1024" i="4"/>
  <c r="AJ1024" i="4" s="1"/>
  <c r="AL1024" i="4"/>
  <c r="AM1024" i="4" s="1"/>
  <c r="B1025" i="4"/>
  <c r="C1025" i="4"/>
  <c r="D1025" i="4" s="1"/>
  <c r="F1025" i="4" s="1"/>
  <c r="I1025" i="4"/>
  <c r="K1025" i="4"/>
  <c r="N1025" i="4"/>
  <c r="Q1025" i="4"/>
  <c r="S1025" i="4"/>
  <c r="V1025" i="4"/>
  <c r="Y1025" i="4"/>
  <c r="AA1025" i="4"/>
  <c r="AD1025" i="4"/>
  <c r="AG1025" i="4"/>
  <c r="AI1025" i="4"/>
  <c r="AL1025" i="4"/>
  <c r="B1026" i="4"/>
  <c r="C1026" i="4"/>
  <c r="D1026" i="4" s="1"/>
  <c r="F1026" i="4" s="1"/>
  <c r="I1026" i="4"/>
  <c r="K1026" i="4"/>
  <c r="N1026" i="4"/>
  <c r="Q1026" i="4"/>
  <c r="S1026" i="4"/>
  <c r="V1026" i="4"/>
  <c r="Y1026" i="4"/>
  <c r="AA1026" i="4"/>
  <c r="AD1026" i="4"/>
  <c r="AG1026" i="4"/>
  <c r="AI1026" i="4"/>
  <c r="AL1026" i="4"/>
  <c r="B1027" i="4"/>
  <c r="AH1027" i="4" s="1"/>
  <c r="C1027" i="4"/>
  <c r="D1027" i="4" s="1"/>
  <c r="I1027" i="4"/>
  <c r="K1027" i="4"/>
  <c r="N1027" i="4"/>
  <c r="Q1027" i="4"/>
  <c r="S1027" i="4"/>
  <c r="V1027" i="4"/>
  <c r="Y1027" i="4"/>
  <c r="AA1027" i="4"/>
  <c r="AD1027" i="4"/>
  <c r="AG1027" i="4"/>
  <c r="AI1027" i="4"/>
  <c r="AL1027" i="4"/>
  <c r="B1028" i="4"/>
  <c r="C1028" i="4"/>
  <c r="D1028" i="4" s="1"/>
  <c r="I1028" i="4"/>
  <c r="K1028" i="4"/>
  <c r="N1028" i="4"/>
  <c r="Q1028" i="4"/>
  <c r="S1028" i="4"/>
  <c r="V1028" i="4"/>
  <c r="Y1028" i="4"/>
  <c r="AA1028" i="4"/>
  <c r="AD1028" i="4"/>
  <c r="AG1028" i="4"/>
  <c r="AI1028" i="4"/>
  <c r="AL1028" i="4"/>
  <c r="B1029" i="4"/>
  <c r="C1029" i="4"/>
  <c r="D1029" i="4" s="1"/>
  <c r="E1029" i="4" s="1"/>
  <c r="I1029" i="4"/>
  <c r="K1029" i="4"/>
  <c r="N1029" i="4"/>
  <c r="Q1029" i="4"/>
  <c r="S1029" i="4"/>
  <c r="V1029" i="4"/>
  <c r="Y1029" i="4"/>
  <c r="AA1029" i="4"/>
  <c r="AD1029" i="4"/>
  <c r="AG1029" i="4"/>
  <c r="AI1029" i="4"/>
  <c r="AL1029" i="4"/>
  <c r="B1030" i="4"/>
  <c r="C1030" i="4"/>
  <c r="D1030" i="4" s="1"/>
  <c r="I1030" i="4"/>
  <c r="K1030" i="4"/>
  <c r="N1030" i="4"/>
  <c r="Q1030" i="4"/>
  <c r="S1030" i="4"/>
  <c r="V1030" i="4"/>
  <c r="Y1030" i="4"/>
  <c r="AA1030" i="4"/>
  <c r="AD1030" i="4"/>
  <c r="AG1030" i="4"/>
  <c r="AI1030" i="4"/>
  <c r="AL1030" i="4"/>
  <c r="B1031" i="4"/>
  <c r="C1031" i="4"/>
  <c r="D1031" i="4"/>
  <c r="I1031" i="4"/>
  <c r="K1031" i="4"/>
  <c r="N1031" i="4"/>
  <c r="Q1031" i="4"/>
  <c r="S1031" i="4"/>
  <c r="V1031" i="4"/>
  <c r="Y1031" i="4"/>
  <c r="AA1031" i="4"/>
  <c r="AD1031" i="4"/>
  <c r="AG1031" i="4"/>
  <c r="AI1031" i="4"/>
  <c r="AL1031" i="4"/>
  <c r="B1032" i="4"/>
  <c r="C1032" i="4"/>
  <c r="D1032" i="4" s="1"/>
  <c r="I1032" i="4"/>
  <c r="K1032" i="4"/>
  <c r="N1032" i="4"/>
  <c r="Q1032" i="4"/>
  <c r="S1032" i="4"/>
  <c r="V1032" i="4"/>
  <c r="Y1032" i="4"/>
  <c r="AA1032" i="4"/>
  <c r="AD1032" i="4"/>
  <c r="AG1032" i="4"/>
  <c r="AI1032" i="4"/>
  <c r="AJ1032" i="4" s="1"/>
  <c r="AL1032" i="4"/>
  <c r="B1033" i="4"/>
  <c r="C1033" i="4"/>
  <c r="D1033" i="4" s="1"/>
  <c r="I1033" i="4"/>
  <c r="K1033" i="4"/>
  <c r="N1033" i="4"/>
  <c r="Q1033" i="4"/>
  <c r="S1033" i="4"/>
  <c r="V1033" i="4"/>
  <c r="Y1033" i="4"/>
  <c r="AA1033" i="4"/>
  <c r="AB1033" i="4" s="1"/>
  <c r="AD1033" i="4"/>
  <c r="AE1033" i="4" s="1"/>
  <c r="AG1033" i="4"/>
  <c r="AH1033" i="4" s="1"/>
  <c r="AI1033" i="4"/>
  <c r="AJ1033" i="4" s="1"/>
  <c r="AL1033" i="4"/>
  <c r="B1034" i="4"/>
  <c r="C1034" i="4"/>
  <c r="D1034" i="4" s="1"/>
  <c r="I1034" i="4"/>
  <c r="K1034" i="4"/>
  <c r="N1034" i="4"/>
  <c r="Q1034" i="4"/>
  <c r="S1034" i="4"/>
  <c r="V1034" i="4"/>
  <c r="Y1034" i="4"/>
  <c r="AA1034" i="4"/>
  <c r="AD1034" i="4"/>
  <c r="AG1034" i="4"/>
  <c r="AI1034" i="4"/>
  <c r="AL1034" i="4"/>
  <c r="B1035" i="4"/>
  <c r="C1035" i="4"/>
  <c r="D1035" i="4" s="1"/>
  <c r="H1035" i="4" s="1"/>
  <c r="I1035" i="4"/>
  <c r="K1035" i="4"/>
  <c r="N1035" i="4"/>
  <c r="Q1035" i="4"/>
  <c r="S1035" i="4"/>
  <c r="V1035" i="4"/>
  <c r="Y1035" i="4"/>
  <c r="AA1035" i="4"/>
  <c r="AD1035" i="4"/>
  <c r="AG1035" i="4"/>
  <c r="AH1035" i="4" s="1"/>
  <c r="AI1035" i="4"/>
  <c r="AL1035" i="4"/>
  <c r="B1036" i="4"/>
  <c r="AE1036" i="4" s="1"/>
  <c r="C1036" i="4"/>
  <c r="D1036" i="4" s="1"/>
  <c r="H1036" i="4" s="1"/>
  <c r="I1036" i="4"/>
  <c r="K1036" i="4"/>
  <c r="L1036" i="4" s="1"/>
  <c r="N1036" i="4"/>
  <c r="Q1036" i="4"/>
  <c r="R1036" i="4" s="1"/>
  <c r="S1036" i="4"/>
  <c r="V1036" i="4"/>
  <c r="Y1036" i="4"/>
  <c r="AA1036" i="4"/>
  <c r="AD1036" i="4"/>
  <c r="AG1036" i="4"/>
  <c r="AH1036" i="4" s="1"/>
  <c r="AI1036" i="4"/>
  <c r="AL1036" i="4"/>
  <c r="B1037" i="4"/>
  <c r="C1037" i="4"/>
  <c r="D1037" i="4" s="1"/>
  <c r="F1037" i="4" s="1"/>
  <c r="I1037" i="4"/>
  <c r="K1037" i="4"/>
  <c r="N1037" i="4"/>
  <c r="Q1037" i="4"/>
  <c r="S1037" i="4"/>
  <c r="V1037" i="4"/>
  <c r="Y1037" i="4"/>
  <c r="AA1037" i="4"/>
  <c r="AD1037" i="4"/>
  <c r="AG1037" i="4"/>
  <c r="AI1037" i="4"/>
  <c r="AJ1037" i="4" s="1"/>
  <c r="AL1037" i="4"/>
  <c r="B1038" i="4"/>
  <c r="C1038" i="4"/>
  <c r="D1038" i="4" s="1"/>
  <c r="I1038" i="4"/>
  <c r="K1038" i="4"/>
  <c r="N1038" i="4"/>
  <c r="Q1038" i="4"/>
  <c r="S1038" i="4"/>
  <c r="V1038" i="4"/>
  <c r="Y1038" i="4"/>
  <c r="AA1038" i="4"/>
  <c r="AD1038" i="4"/>
  <c r="AG1038" i="4"/>
  <c r="AI1038" i="4"/>
  <c r="AJ1038" i="4" s="1"/>
  <c r="AL1038" i="4"/>
  <c r="B1039" i="4"/>
  <c r="C1039" i="4"/>
  <c r="D1039" i="4"/>
  <c r="I1039" i="4"/>
  <c r="K1039" i="4"/>
  <c r="N1039" i="4"/>
  <c r="O1039" i="4" s="1"/>
  <c r="Q1039" i="4"/>
  <c r="S1039" i="4"/>
  <c r="V1039" i="4"/>
  <c r="Y1039" i="4"/>
  <c r="Z1039" i="4" s="1"/>
  <c r="AA1039" i="4"/>
  <c r="AD1039" i="4"/>
  <c r="AG1039" i="4"/>
  <c r="AI1039" i="4"/>
  <c r="AL1039" i="4"/>
  <c r="B1040" i="4"/>
  <c r="C1040" i="4"/>
  <c r="D1040" i="4" s="1"/>
  <c r="I1040" i="4"/>
  <c r="K1040" i="4"/>
  <c r="N1040" i="4"/>
  <c r="Q1040" i="4"/>
  <c r="S1040" i="4"/>
  <c r="V1040" i="4"/>
  <c r="Y1040" i="4"/>
  <c r="AA1040" i="4"/>
  <c r="AD1040" i="4"/>
  <c r="AG1040" i="4"/>
  <c r="AI1040" i="4"/>
  <c r="AL1040" i="4"/>
  <c r="AM1040" i="4" s="1"/>
  <c r="B1041" i="4"/>
  <c r="C1041" i="4"/>
  <c r="D1041" i="4" s="1"/>
  <c r="E1041" i="4" s="1"/>
  <c r="I1041" i="4"/>
  <c r="K1041" i="4"/>
  <c r="N1041" i="4"/>
  <c r="Q1041" i="4"/>
  <c r="S1041" i="4"/>
  <c r="V1041" i="4"/>
  <c r="Y1041" i="4"/>
  <c r="AA1041" i="4"/>
  <c r="AD1041" i="4"/>
  <c r="AG1041" i="4"/>
  <c r="AI1041" i="4"/>
  <c r="AL1041" i="4"/>
  <c r="B1042" i="4"/>
  <c r="C1042" i="4"/>
  <c r="D1042" i="4" s="1"/>
  <c r="G1042" i="4" s="1"/>
  <c r="I1042" i="4"/>
  <c r="K1042" i="4"/>
  <c r="N1042" i="4"/>
  <c r="Q1042" i="4"/>
  <c r="S1042" i="4"/>
  <c r="V1042" i="4"/>
  <c r="Y1042" i="4"/>
  <c r="AA1042" i="4"/>
  <c r="AD1042" i="4"/>
  <c r="AG1042" i="4"/>
  <c r="AI1042" i="4"/>
  <c r="AL1042" i="4"/>
  <c r="B1043" i="4"/>
  <c r="C1043" i="4"/>
  <c r="D1043" i="4" s="1"/>
  <c r="F1043" i="4" s="1"/>
  <c r="I1043" i="4"/>
  <c r="K1043" i="4"/>
  <c r="N1043" i="4"/>
  <c r="Q1043" i="4"/>
  <c r="S1043" i="4"/>
  <c r="V1043" i="4"/>
  <c r="Y1043" i="4"/>
  <c r="AA1043" i="4"/>
  <c r="AD1043" i="4"/>
  <c r="AG1043" i="4"/>
  <c r="AI1043" i="4"/>
  <c r="AL1043" i="4"/>
  <c r="B1044" i="4"/>
  <c r="C1044" i="4"/>
  <c r="D1044" i="4" s="1"/>
  <c r="I1044" i="4"/>
  <c r="K1044" i="4"/>
  <c r="N1044" i="4"/>
  <c r="Q1044" i="4"/>
  <c r="S1044" i="4"/>
  <c r="V1044" i="4"/>
  <c r="Y1044" i="4"/>
  <c r="AA1044" i="4"/>
  <c r="AD1044" i="4"/>
  <c r="AG1044" i="4"/>
  <c r="AI1044" i="4"/>
  <c r="AL1044" i="4"/>
  <c r="B1045" i="4"/>
  <c r="C1045" i="4"/>
  <c r="D1045" i="4" s="1"/>
  <c r="G1045" i="4" s="1"/>
  <c r="I1045" i="4"/>
  <c r="K1045" i="4"/>
  <c r="N1045" i="4"/>
  <c r="Q1045" i="4"/>
  <c r="S1045" i="4"/>
  <c r="V1045" i="4"/>
  <c r="Y1045" i="4"/>
  <c r="AA1045" i="4"/>
  <c r="AD1045" i="4"/>
  <c r="AG1045" i="4"/>
  <c r="AI1045" i="4"/>
  <c r="AL1045" i="4"/>
  <c r="B1046" i="4"/>
  <c r="J1046" i="4" s="1"/>
  <c r="C1046" i="4"/>
  <c r="D1046" i="4" s="1"/>
  <c r="I1046" i="4"/>
  <c r="K1046" i="4"/>
  <c r="N1046" i="4"/>
  <c r="Q1046" i="4"/>
  <c r="S1046" i="4"/>
  <c r="V1046" i="4"/>
  <c r="Y1046" i="4"/>
  <c r="AA1046" i="4"/>
  <c r="AD1046" i="4"/>
  <c r="AG1046" i="4"/>
  <c r="AI1046" i="4"/>
  <c r="AL1046" i="4"/>
  <c r="B1047" i="4"/>
  <c r="T1047" i="4" s="1"/>
  <c r="C1047" i="4"/>
  <c r="D1047" i="4" s="1"/>
  <c r="I1047" i="4"/>
  <c r="K1047" i="4"/>
  <c r="N1047" i="4"/>
  <c r="Q1047" i="4"/>
  <c r="S1047" i="4"/>
  <c r="V1047" i="4"/>
  <c r="Y1047" i="4"/>
  <c r="AA1047" i="4"/>
  <c r="AD1047" i="4"/>
  <c r="AG1047" i="4"/>
  <c r="AI1047" i="4"/>
  <c r="AL1047" i="4"/>
  <c r="B1048" i="4"/>
  <c r="T1048" i="4" s="1"/>
  <c r="C1048" i="4"/>
  <c r="D1048" i="4" s="1"/>
  <c r="H1048" i="4" s="1"/>
  <c r="I1048" i="4"/>
  <c r="K1048" i="4"/>
  <c r="N1048" i="4"/>
  <c r="Q1048" i="4"/>
  <c r="S1048" i="4"/>
  <c r="V1048" i="4"/>
  <c r="Y1048" i="4"/>
  <c r="AA1048" i="4"/>
  <c r="AD1048" i="4"/>
  <c r="AG1048" i="4"/>
  <c r="AI1048" i="4"/>
  <c r="AL1048" i="4"/>
  <c r="B1049" i="4"/>
  <c r="C1049" i="4"/>
  <c r="D1049" i="4" s="1"/>
  <c r="F1049" i="4" s="1"/>
  <c r="I1049" i="4"/>
  <c r="K1049" i="4"/>
  <c r="N1049" i="4"/>
  <c r="Q1049" i="4"/>
  <c r="S1049" i="4"/>
  <c r="V1049" i="4"/>
  <c r="Y1049" i="4"/>
  <c r="AA1049" i="4"/>
  <c r="AD1049" i="4"/>
  <c r="AG1049" i="4"/>
  <c r="AI1049" i="4"/>
  <c r="AL1049" i="4"/>
  <c r="B1050" i="4"/>
  <c r="C1050" i="4"/>
  <c r="D1050" i="4" s="1"/>
  <c r="I1050" i="4"/>
  <c r="K1050" i="4"/>
  <c r="N1050" i="4"/>
  <c r="Q1050" i="4"/>
  <c r="S1050" i="4"/>
  <c r="V1050" i="4"/>
  <c r="Y1050" i="4"/>
  <c r="Z1050" i="4" s="1"/>
  <c r="AA1050" i="4"/>
  <c r="AD1050" i="4"/>
  <c r="AE1050" i="4" s="1"/>
  <c r="AG1050" i="4"/>
  <c r="AI1050" i="4"/>
  <c r="AJ1050" i="4" s="1"/>
  <c r="AL1050" i="4"/>
  <c r="AM1050" i="4" s="1"/>
  <c r="B1051" i="4"/>
  <c r="C1051" i="4"/>
  <c r="D1051" i="4" s="1"/>
  <c r="I1051" i="4"/>
  <c r="K1051" i="4"/>
  <c r="N1051" i="4"/>
  <c r="Q1051" i="4"/>
  <c r="S1051" i="4"/>
  <c r="V1051" i="4"/>
  <c r="Y1051" i="4"/>
  <c r="AA1051" i="4"/>
  <c r="AB1051" i="4" s="1"/>
  <c r="AD1051" i="4"/>
  <c r="AG1051" i="4"/>
  <c r="AI1051" i="4"/>
  <c r="AL1051" i="4"/>
  <c r="B1052" i="4"/>
  <c r="C1052" i="4"/>
  <c r="D1052" i="4" s="1"/>
  <c r="I1052" i="4"/>
  <c r="K1052" i="4"/>
  <c r="N1052" i="4"/>
  <c r="Q1052" i="4"/>
  <c r="S1052" i="4"/>
  <c r="V1052" i="4"/>
  <c r="Y1052" i="4"/>
  <c r="AA1052" i="4"/>
  <c r="AD1052" i="4"/>
  <c r="AG1052" i="4"/>
  <c r="AI1052" i="4"/>
  <c r="AL1052" i="4"/>
  <c r="B1053" i="4"/>
  <c r="C1053" i="4"/>
  <c r="D1053" i="4" s="1"/>
  <c r="E1053" i="4" s="1"/>
  <c r="I1053" i="4"/>
  <c r="K1053" i="4"/>
  <c r="N1053" i="4"/>
  <c r="Q1053" i="4"/>
  <c r="S1053" i="4"/>
  <c r="V1053" i="4"/>
  <c r="Y1053" i="4"/>
  <c r="AA1053" i="4"/>
  <c r="AD1053" i="4"/>
  <c r="AG1053" i="4"/>
  <c r="AI1053" i="4"/>
  <c r="AL1053" i="4"/>
  <c r="B1054" i="4"/>
  <c r="C1054" i="4"/>
  <c r="D1054" i="4" s="1"/>
  <c r="E1054" i="4" s="1"/>
  <c r="I1054" i="4"/>
  <c r="K1054" i="4"/>
  <c r="N1054" i="4"/>
  <c r="Q1054" i="4"/>
  <c r="S1054" i="4"/>
  <c r="V1054" i="4"/>
  <c r="Y1054" i="4"/>
  <c r="AA1054" i="4"/>
  <c r="AD1054" i="4"/>
  <c r="AG1054" i="4"/>
  <c r="AI1054" i="4"/>
  <c r="AL1054" i="4"/>
  <c r="B1055" i="4"/>
  <c r="C1055" i="4"/>
  <c r="D1055" i="4" s="1"/>
  <c r="I1055" i="4"/>
  <c r="K1055" i="4"/>
  <c r="N1055" i="4"/>
  <c r="Q1055" i="4"/>
  <c r="S1055" i="4"/>
  <c r="V1055" i="4"/>
  <c r="Y1055" i="4"/>
  <c r="AA1055" i="4"/>
  <c r="AD1055" i="4"/>
  <c r="AG1055" i="4"/>
  <c r="AI1055" i="4"/>
  <c r="AL1055" i="4"/>
  <c r="B1056" i="4"/>
  <c r="C1056" i="4"/>
  <c r="D1056" i="4" s="1"/>
  <c r="I1056" i="4"/>
  <c r="K1056" i="4"/>
  <c r="N1056" i="4"/>
  <c r="Q1056" i="4"/>
  <c r="S1056" i="4"/>
  <c r="V1056" i="4"/>
  <c r="Y1056" i="4"/>
  <c r="Z1056" i="4" s="1"/>
  <c r="AA1056" i="4"/>
  <c r="AD1056" i="4"/>
  <c r="AE1056" i="4" s="1"/>
  <c r="AG1056" i="4"/>
  <c r="AI1056" i="4"/>
  <c r="AJ1056" i="4" s="1"/>
  <c r="AL1056" i="4"/>
  <c r="B1057" i="4"/>
  <c r="C1057" i="4"/>
  <c r="D1057" i="4" s="1"/>
  <c r="F1057" i="4" s="1"/>
  <c r="I1057" i="4"/>
  <c r="K1057" i="4"/>
  <c r="N1057" i="4"/>
  <c r="Q1057" i="4"/>
  <c r="S1057" i="4"/>
  <c r="V1057" i="4"/>
  <c r="W1057" i="4" s="1"/>
  <c r="Y1057" i="4"/>
  <c r="AA1057" i="4"/>
  <c r="AD1057" i="4"/>
  <c r="AG1057" i="4"/>
  <c r="AI1057" i="4"/>
  <c r="AJ1057" i="4" s="1"/>
  <c r="AL1057" i="4"/>
  <c r="AM1057" i="4" s="1"/>
  <c r="B1058" i="4"/>
  <c r="C1058" i="4"/>
  <c r="D1058" i="4" s="1"/>
  <c r="I1058" i="4"/>
  <c r="K1058" i="4"/>
  <c r="N1058" i="4"/>
  <c r="Q1058" i="4"/>
  <c r="S1058" i="4"/>
  <c r="V1058" i="4"/>
  <c r="Y1058" i="4"/>
  <c r="AA1058" i="4"/>
  <c r="AD1058" i="4"/>
  <c r="AG1058" i="4"/>
  <c r="AH1058" i="4" s="1"/>
  <c r="AI1058" i="4"/>
  <c r="AL1058" i="4"/>
  <c r="AM1058" i="4" s="1"/>
  <c r="B1059" i="4"/>
  <c r="C1059" i="4"/>
  <c r="D1059" i="4" s="1"/>
  <c r="H1059" i="4" s="1"/>
  <c r="I1059" i="4"/>
  <c r="K1059" i="4"/>
  <c r="N1059" i="4"/>
  <c r="Q1059" i="4"/>
  <c r="S1059" i="4"/>
  <c r="V1059" i="4"/>
  <c r="Y1059" i="4"/>
  <c r="AA1059" i="4"/>
  <c r="AD1059" i="4"/>
  <c r="AG1059" i="4"/>
  <c r="AH1059" i="4" s="1"/>
  <c r="AI1059" i="4"/>
  <c r="AL1059" i="4"/>
  <c r="B1060" i="4"/>
  <c r="C1060" i="4"/>
  <c r="D1060" i="4" s="1"/>
  <c r="H1060" i="4" s="1"/>
  <c r="I1060" i="4"/>
  <c r="K1060" i="4"/>
  <c r="N1060" i="4"/>
  <c r="Q1060" i="4"/>
  <c r="S1060" i="4"/>
  <c r="V1060" i="4"/>
  <c r="Y1060" i="4"/>
  <c r="AA1060" i="4"/>
  <c r="AD1060" i="4"/>
  <c r="AG1060" i="4"/>
  <c r="AI1060" i="4"/>
  <c r="AL1060" i="4"/>
  <c r="B1061" i="4"/>
  <c r="C1061" i="4"/>
  <c r="D1061" i="4" s="1"/>
  <c r="F1061" i="4" s="1"/>
  <c r="I1061" i="4"/>
  <c r="K1061" i="4"/>
  <c r="N1061" i="4"/>
  <c r="Q1061" i="4"/>
  <c r="S1061" i="4"/>
  <c r="V1061" i="4"/>
  <c r="Y1061" i="4"/>
  <c r="AA1061" i="4"/>
  <c r="AD1061" i="4"/>
  <c r="AG1061" i="4"/>
  <c r="AI1061" i="4"/>
  <c r="AL1061" i="4"/>
  <c r="B1062" i="4"/>
  <c r="C1062" i="4"/>
  <c r="D1062" i="4" s="1"/>
  <c r="G1062" i="4" s="1"/>
  <c r="I1062" i="4"/>
  <c r="K1062" i="4"/>
  <c r="N1062" i="4"/>
  <c r="Q1062" i="4"/>
  <c r="S1062" i="4"/>
  <c r="V1062" i="4"/>
  <c r="W1062" i="4" s="1"/>
  <c r="Y1062" i="4"/>
  <c r="AA1062" i="4"/>
  <c r="AD1062" i="4"/>
  <c r="AG1062" i="4"/>
  <c r="AI1062" i="4"/>
  <c r="AL1062" i="4"/>
  <c r="B1063" i="4"/>
  <c r="C1063" i="4"/>
  <c r="D1063" i="4" s="1"/>
  <c r="I1063" i="4"/>
  <c r="K1063" i="4"/>
  <c r="N1063" i="4"/>
  <c r="Q1063" i="4"/>
  <c r="S1063" i="4"/>
  <c r="V1063" i="4"/>
  <c r="Y1063" i="4"/>
  <c r="AA1063" i="4"/>
  <c r="AD1063" i="4"/>
  <c r="AG1063" i="4"/>
  <c r="AI1063" i="4"/>
  <c r="AL1063" i="4"/>
  <c r="B1064" i="4"/>
  <c r="C1064" i="4"/>
  <c r="D1064" i="4" s="1"/>
  <c r="I1064" i="4"/>
  <c r="K1064" i="4"/>
  <c r="N1064" i="4"/>
  <c r="Q1064" i="4"/>
  <c r="R1064" i="4" s="1"/>
  <c r="S1064" i="4"/>
  <c r="V1064" i="4"/>
  <c r="W1064" i="4" s="1"/>
  <c r="Y1064" i="4"/>
  <c r="Z1064" i="4" s="1"/>
  <c r="AA1064" i="4"/>
  <c r="AB1064" i="4" s="1"/>
  <c r="AD1064" i="4"/>
  <c r="AG1064" i="4"/>
  <c r="AI1064" i="4"/>
  <c r="AL1064" i="4"/>
  <c r="AM1064" i="4" s="1"/>
  <c r="B1065" i="4"/>
  <c r="C1065" i="4"/>
  <c r="D1065" i="4" s="1"/>
  <c r="E1065" i="4" s="1"/>
  <c r="I1065" i="4"/>
  <c r="K1065" i="4"/>
  <c r="N1065" i="4"/>
  <c r="Q1065" i="4"/>
  <c r="S1065" i="4"/>
  <c r="V1065" i="4"/>
  <c r="Y1065" i="4"/>
  <c r="AA1065" i="4"/>
  <c r="AD1065" i="4"/>
  <c r="AG1065" i="4"/>
  <c r="AI1065" i="4"/>
  <c r="AL1065" i="4"/>
  <c r="B1066" i="4"/>
  <c r="C1066" i="4"/>
  <c r="D1066" i="4" s="1"/>
  <c r="I1066" i="4"/>
  <c r="K1066" i="4"/>
  <c r="N1066" i="4"/>
  <c r="Q1066" i="4"/>
  <c r="S1066" i="4"/>
  <c r="V1066" i="4"/>
  <c r="Y1066" i="4"/>
  <c r="AA1066" i="4"/>
  <c r="AD1066" i="4"/>
  <c r="AG1066" i="4"/>
  <c r="AI1066" i="4"/>
  <c r="AL1066" i="4"/>
  <c r="B1067" i="4"/>
  <c r="C1067" i="4"/>
  <c r="D1067" i="4" s="1"/>
  <c r="I1067" i="4"/>
  <c r="K1067" i="4"/>
  <c r="N1067" i="4"/>
  <c r="Q1067" i="4"/>
  <c r="S1067" i="4"/>
  <c r="V1067" i="4"/>
  <c r="Y1067" i="4"/>
  <c r="AA1067" i="4"/>
  <c r="AD1067" i="4"/>
  <c r="AG1067" i="4"/>
  <c r="AI1067" i="4"/>
  <c r="AL1067" i="4"/>
  <c r="B1068" i="4"/>
  <c r="C1068" i="4"/>
  <c r="D1068" i="4" s="1"/>
  <c r="I1068" i="4"/>
  <c r="K1068" i="4"/>
  <c r="N1068" i="4"/>
  <c r="Q1068" i="4"/>
  <c r="S1068" i="4"/>
  <c r="V1068" i="4"/>
  <c r="Y1068" i="4"/>
  <c r="AA1068" i="4"/>
  <c r="AD1068" i="4"/>
  <c r="AG1068" i="4"/>
  <c r="AI1068" i="4"/>
  <c r="AL1068" i="4"/>
  <c r="B1069" i="4"/>
  <c r="C1069" i="4"/>
  <c r="D1069" i="4" s="1"/>
  <c r="F1069" i="4" s="1"/>
  <c r="I1069" i="4"/>
  <c r="K1069" i="4"/>
  <c r="N1069" i="4"/>
  <c r="Q1069" i="4"/>
  <c r="S1069" i="4"/>
  <c r="V1069" i="4"/>
  <c r="Y1069" i="4"/>
  <c r="AA1069" i="4"/>
  <c r="AD1069" i="4"/>
  <c r="AG1069" i="4"/>
  <c r="AI1069" i="4"/>
  <c r="AL1069" i="4"/>
  <c r="B1070" i="4"/>
  <c r="C1070" i="4"/>
  <c r="D1070" i="4" s="1"/>
  <c r="I1070" i="4"/>
  <c r="K1070" i="4"/>
  <c r="N1070" i="4"/>
  <c r="Q1070" i="4"/>
  <c r="S1070" i="4"/>
  <c r="V1070" i="4"/>
  <c r="Y1070" i="4"/>
  <c r="AA1070" i="4"/>
  <c r="AD1070" i="4"/>
  <c r="AG1070" i="4"/>
  <c r="AI1070" i="4"/>
  <c r="AL1070" i="4"/>
  <c r="B1071" i="4"/>
  <c r="C1071" i="4"/>
  <c r="D1071" i="4" s="1"/>
  <c r="H1071" i="4" s="1"/>
  <c r="I1071" i="4"/>
  <c r="K1071" i="4"/>
  <c r="N1071" i="4"/>
  <c r="Q1071" i="4"/>
  <c r="S1071" i="4"/>
  <c r="V1071" i="4"/>
  <c r="Y1071" i="4"/>
  <c r="AA1071" i="4"/>
  <c r="AD1071" i="4"/>
  <c r="AG1071" i="4"/>
  <c r="AI1071" i="4"/>
  <c r="AL1071" i="4"/>
  <c r="AM1071" i="4" s="1"/>
  <c r="B1072" i="4"/>
  <c r="T1072" i="4" s="1"/>
  <c r="C1072" i="4"/>
  <c r="D1072" i="4" s="1"/>
  <c r="H1072" i="4" s="1"/>
  <c r="I1072" i="4"/>
  <c r="K1072" i="4"/>
  <c r="N1072" i="4"/>
  <c r="Q1072" i="4"/>
  <c r="S1072" i="4"/>
  <c r="V1072" i="4"/>
  <c r="Y1072" i="4"/>
  <c r="AA1072" i="4"/>
  <c r="AD1072" i="4"/>
  <c r="AG1072" i="4"/>
  <c r="AI1072" i="4"/>
  <c r="AL1072" i="4"/>
  <c r="B1073" i="4"/>
  <c r="C1073" i="4"/>
  <c r="D1073" i="4" s="1"/>
  <c r="F1073" i="4" s="1"/>
  <c r="I1073" i="4"/>
  <c r="K1073" i="4"/>
  <c r="N1073" i="4"/>
  <c r="Q1073" i="4"/>
  <c r="S1073" i="4"/>
  <c r="V1073" i="4"/>
  <c r="Y1073" i="4"/>
  <c r="AA1073" i="4"/>
  <c r="AD1073" i="4"/>
  <c r="AG1073" i="4"/>
  <c r="AI1073" i="4"/>
  <c r="AL1073" i="4"/>
  <c r="B1074" i="4"/>
  <c r="C1074" i="4"/>
  <c r="D1074" i="4" s="1"/>
  <c r="G1074" i="4" s="1"/>
  <c r="I1074" i="4"/>
  <c r="K1074" i="4"/>
  <c r="N1074" i="4"/>
  <c r="Q1074" i="4"/>
  <c r="S1074" i="4"/>
  <c r="V1074" i="4"/>
  <c r="Y1074" i="4"/>
  <c r="AA1074" i="4"/>
  <c r="AD1074" i="4"/>
  <c r="AG1074" i="4"/>
  <c r="AI1074" i="4"/>
  <c r="AJ1074" i="4" s="1"/>
  <c r="AL1074" i="4"/>
  <c r="B1075" i="4"/>
  <c r="C1075" i="4"/>
  <c r="D1075" i="4" s="1"/>
  <c r="I1075" i="4"/>
  <c r="K1075" i="4"/>
  <c r="N1075" i="4"/>
  <c r="Q1075" i="4"/>
  <c r="R1075" i="4" s="1"/>
  <c r="S1075" i="4"/>
  <c r="V1075" i="4"/>
  <c r="Y1075" i="4"/>
  <c r="AA1075" i="4"/>
  <c r="AD1075" i="4"/>
  <c r="AG1075" i="4"/>
  <c r="AI1075" i="4"/>
  <c r="AL1075" i="4"/>
  <c r="B1076" i="4"/>
  <c r="C1076" i="4"/>
  <c r="D1076" i="4" s="1"/>
  <c r="I1076" i="4"/>
  <c r="K1076" i="4"/>
  <c r="N1076" i="4"/>
  <c r="Q1076" i="4"/>
  <c r="S1076" i="4"/>
  <c r="V1076" i="4"/>
  <c r="Y1076" i="4"/>
  <c r="AA1076" i="4"/>
  <c r="AD1076" i="4"/>
  <c r="AG1076" i="4"/>
  <c r="AI1076" i="4"/>
  <c r="AL1076" i="4"/>
  <c r="B1077" i="4"/>
  <c r="C1077" i="4"/>
  <c r="D1077" i="4" s="1"/>
  <c r="E1077" i="4" s="1"/>
  <c r="I1077" i="4"/>
  <c r="K1077" i="4"/>
  <c r="N1077" i="4"/>
  <c r="Q1077" i="4"/>
  <c r="S1077" i="4"/>
  <c r="V1077" i="4"/>
  <c r="Y1077" i="4"/>
  <c r="AA1077" i="4"/>
  <c r="AD1077" i="4"/>
  <c r="AG1077" i="4"/>
  <c r="AI1077" i="4"/>
  <c r="AL1077" i="4"/>
  <c r="B1078" i="4"/>
  <c r="C1078" i="4"/>
  <c r="D1078" i="4" s="1"/>
  <c r="I1078" i="4"/>
  <c r="K1078" i="4"/>
  <c r="N1078" i="4"/>
  <c r="Q1078" i="4"/>
  <c r="S1078" i="4"/>
  <c r="V1078" i="4"/>
  <c r="Y1078" i="4"/>
  <c r="AA1078" i="4"/>
  <c r="AD1078" i="4"/>
  <c r="AG1078" i="4"/>
  <c r="AI1078" i="4"/>
  <c r="AL1078" i="4"/>
  <c r="B1079" i="4"/>
  <c r="C1079" i="4"/>
  <c r="D1079" i="4" s="1"/>
  <c r="H1079" i="4" s="1"/>
  <c r="I1079" i="4"/>
  <c r="K1079" i="4"/>
  <c r="N1079" i="4"/>
  <c r="Q1079" i="4"/>
  <c r="S1079" i="4"/>
  <c r="V1079" i="4"/>
  <c r="Y1079" i="4"/>
  <c r="AA1079" i="4"/>
  <c r="AD1079" i="4"/>
  <c r="AG1079" i="4"/>
  <c r="AI1079" i="4"/>
  <c r="AJ1079" i="4" s="1"/>
  <c r="AL1079" i="4"/>
  <c r="B1080" i="4"/>
  <c r="C1080" i="4"/>
  <c r="D1080" i="4" s="1"/>
  <c r="I1080" i="4"/>
  <c r="K1080" i="4"/>
  <c r="L1080" i="4" s="1"/>
  <c r="N1080" i="4"/>
  <c r="Q1080" i="4"/>
  <c r="S1080" i="4"/>
  <c r="V1080" i="4"/>
  <c r="Y1080" i="4"/>
  <c r="AA1080" i="4"/>
  <c r="AD1080" i="4"/>
  <c r="AE1080" i="4" s="1"/>
  <c r="AG1080" i="4"/>
  <c r="AI1080" i="4"/>
  <c r="AJ1080" i="4" s="1"/>
  <c r="AL1080" i="4"/>
  <c r="B1081" i="4"/>
  <c r="C1081" i="4"/>
  <c r="D1081" i="4" s="1"/>
  <c r="F1081" i="4" s="1"/>
  <c r="I1081" i="4"/>
  <c r="K1081" i="4"/>
  <c r="N1081" i="4"/>
  <c r="Q1081" i="4"/>
  <c r="S1081" i="4"/>
  <c r="V1081" i="4"/>
  <c r="Y1081" i="4"/>
  <c r="AA1081" i="4"/>
  <c r="AD1081" i="4"/>
  <c r="AG1081" i="4"/>
  <c r="AI1081" i="4"/>
  <c r="AJ1081" i="4" s="1"/>
  <c r="AL1081" i="4"/>
  <c r="B1082" i="4"/>
  <c r="C1082" i="4"/>
  <c r="D1082" i="4" s="1"/>
  <c r="I1082" i="4"/>
  <c r="J1082" i="4" s="1"/>
  <c r="K1082" i="4"/>
  <c r="N1082" i="4"/>
  <c r="Q1082" i="4"/>
  <c r="S1082" i="4"/>
  <c r="V1082" i="4"/>
  <c r="Y1082" i="4"/>
  <c r="AA1082" i="4"/>
  <c r="AD1082" i="4"/>
  <c r="AG1082" i="4"/>
  <c r="AI1082" i="4"/>
  <c r="AL1082" i="4"/>
  <c r="B1083" i="4"/>
  <c r="C1083" i="4"/>
  <c r="D1083" i="4" s="1"/>
  <c r="H1083" i="4" s="1"/>
  <c r="I1083" i="4"/>
  <c r="K1083" i="4"/>
  <c r="N1083" i="4"/>
  <c r="Q1083" i="4"/>
  <c r="S1083" i="4"/>
  <c r="V1083" i="4"/>
  <c r="Y1083" i="4"/>
  <c r="AA1083" i="4"/>
  <c r="AD1083" i="4"/>
  <c r="AG1083" i="4"/>
  <c r="AI1083" i="4"/>
  <c r="AL1083" i="4"/>
  <c r="B1084" i="4"/>
  <c r="C1084" i="4"/>
  <c r="D1084" i="4" s="1"/>
  <c r="H1084" i="4" s="1"/>
  <c r="I1084" i="4"/>
  <c r="K1084" i="4"/>
  <c r="N1084" i="4"/>
  <c r="Q1084" i="4"/>
  <c r="S1084" i="4"/>
  <c r="V1084" i="4"/>
  <c r="Y1084" i="4"/>
  <c r="AA1084" i="4"/>
  <c r="AD1084" i="4"/>
  <c r="AG1084" i="4"/>
  <c r="AI1084" i="4"/>
  <c r="AL1084" i="4"/>
  <c r="B1085" i="4"/>
  <c r="C1085" i="4"/>
  <c r="D1085" i="4" s="1"/>
  <c r="G1085" i="4" s="1"/>
  <c r="I1085" i="4"/>
  <c r="K1085" i="4"/>
  <c r="N1085" i="4"/>
  <c r="Q1085" i="4"/>
  <c r="S1085" i="4"/>
  <c r="V1085" i="4"/>
  <c r="Y1085" i="4"/>
  <c r="AA1085" i="4"/>
  <c r="AD1085" i="4"/>
  <c r="AG1085" i="4"/>
  <c r="AI1085" i="4"/>
  <c r="AJ1085" i="4" s="1"/>
  <c r="AL1085" i="4"/>
  <c r="B1086" i="4"/>
  <c r="O1086" i="4" s="1"/>
  <c r="C1086" i="4"/>
  <c r="D1086" i="4" s="1"/>
  <c r="I1086" i="4"/>
  <c r="K1086" i="4"/>
  <c r="N1086" i="4"/>
  <c r="Q1086" i="4"/>
  <c r="R1086" i="4" s="1"/>
  <c r="S1086" i="4"/>
  <c r="V1086" i="4"/>
  <c r="Y1086" i="4"/>
  <c r="AA1086" i="4"/>
  <c r="AD1086" i="4"/>
  <c r="AG1086" i="4"/>
  <c r="AH1086" i="4" s="1"/>
  <c r="AI1086" i="4"/>
  <c r="AL1086" i="4"/>
  <c r="B1087" i="4"/>
  <c r="C1087" i="4"/>
  <c r="D1087" i="4" s="1"/>
  <c r="I1087" i="4"/>
  <c r="K1087" i="4"/>
  <c r="N1087" i="4"/>
  <c r="Q1087" i="4"/>
  <c r="S1087" i="4"/>
  <c r="V1087" i="4"/>
  <c r="Y1087" i="4"/>
  <c r="AA1087" i="4"/>
  <c r="AD1087" i="4"/>
  <c r="AG1087" i="4"/>
  <c r="AI1087" i="4"/>
  <c r="AL1087" i="4"/>
  <c r="B1088" i="4"/>
  <c r="C1088" i="4"/>
  <c r="D1088" i="4" s="1"/>
  <c r="F1088" i="4" s="1"/>
  <c r="I1088" i="4"/>
  <c r="K1088" i="4"/>
  <c r="N1088" i="4"/>
  <c r="Q1088" i="4"/>
  <c r="S1088" i="4"/>
  <c r="V1088" i="4"/>
  <c r="Y1088" i="4"/>
  <c r="AA1088" i="4"/>
  <c r="AD1088" i="4"/>
  <c r="AG1088" i="4"/>
  <c r="AI1088" i="4"/>
  <c r="AL1088" i="4"/>
  <c r="B1089" i="4"/>
  <c r="C1089" i="4"/>
  <c r="D1089" i="4" s="1"/>
  <c r="H1089" i="4" s="1"/>
  <c r="I1089" i="4"/>
  <c r="K1089" i="4"/>
  <c r="N1089" i="4"/>
  <c r="Q1089" i="4"/>
  <c r="S1089" i="4"/>
  <c r="V1089" i="4"/>
  <c r="Y1089" i="4"/>
  <c r="AA1089" i="4"/>
  <c r="AD1089" i="4"/>
  <c r="AG1089" i="4"/>
  <c r="AI1089" i="4"/>
  <c r="AL1089" i="4"/>
  <c r="B1090" i="4"/>
  <c r="C1090" i="4"/>
  <c r="D1090" i="4" s="1"/>
  <c r="I1090" i="4"/>
  <c r="K1090" i="4"/>
  <c r="N1090" i="4"/>
  <c r="Q1090" i="4"/>
  <c r="S1090" i="4"/>
  <c r="V1090" i="4"/>
  <c r="Y1090" i="4"/>
  <c r="AA1090" i="4"/>
  <c r="AD1090" i="4"/>
  <c r="AG1090" i="4"/>
  <c r="AI1090" i="4"/>
  <c r="AL1090" i="4"/>
  <c r="B1091" i="4"/>
  <c r="C1091" i="4"/>
  <c r="D1091" i="4" s="1"/>
  <c r="I1091" i="4"/>
  <c r="K1091" i="4"/>
  <c r="N1091" i="4"/>
  <c r="Q1091" i="4"/>
  <c r="S1091" i="4"/>
  <c r="V1091" i="4"/>
  <c r="Y1091" i="4"/>
  <c r="AA1091" i="4"/>
  <c r="AD1091" i="4"/>
  <c r="AG1091" i="4"/>
  <c r="AI1091" i="4"/>
  <c r="AL1091" i="4"/>
  <c r="B1092" i="4"/>
  <c r="C1092" i="4"/>
  <c r="D1092" i="4" s="1"/>
  <c r="E1092" i="4" s="1"/>
  <c r="I1092" i="4"/>
  <c r="K1092" i="4"/>
  <c r="N1092" i="4"/>
  <c r="Q1092" i="4"/>
  <c r="S1092" i="4"/>
  <c r="V1092" i="4"/>
  <c r="Y1092" i="4"/>
  <c r="AA1092" i="4"/>
  <c r="AD1092" i="4"/>
  <c r="AG1092" i="4"/>
  <c r="AI1092" i="4"/>
  <c r="AJ1092" i="4" s="1"/>
  <c r="AL1092" i="4"/>
  <c r="B1093" i="4"/>
  <c r="C1093" i="4"/>
  <c r="D1093" i="4" s="1"/>
  <c r="I1093" i="4"/>
  <c r="K1093" i="4"/>
  <c r="N1093" i="4"/>
  <c r="Q1093" i="4"/>
  <c r="S1093" i="4"/>
  <c r="V1093" i="4"/>
  <c r="Y1093" i="4"/>
  <c r="AA1093" i="4"/>
  <c r="AB1093" i="4" s="1"/>
  <c r="AD1093" i="4"/>
  <c r="AE1093" i="4" s="1"/>
  <c r="AG1093" i="4"/>
  <c r="AI1093" i="4"/>
  <c r="AL1093" i="4"/>
  <c r="B1094" i="4"/>
  <c r="C1094" i="4"/>
  <c r="D1094" i="4" s="1"/>
  <c r="F1094" i="4" s="1"/>
  <c r="I1094" i="4"/>
  <c r="K1094" i="4"/>
  <c r="N1094" i="4"/>
  <c r="Q1094" i="4"/>
  <c r="S1094" i="4"/>
  <c r="V1094" i="4"/>
  <c r="Y1094" i="4"/>
  <c r="AA1094" i="4"/>
  <c r="AD1094" i="4"/>
  <c r="AG1094" i="4"/>
  <c r="AI1094" i="4"/>
  <c r="AL1094" i="4"/>
  <c r="B1095" i="4"/>
  <c r="C1095" i="4"/>
  <c r="D1095" i="4" s="1"/>
  <c r="I1095" i="4"/>
  <c r="K1095" i="4"/>
  <c r="N1095" i="4"/>
  <c r="Q1095" i="4"/>
  <c r="S1095" i="4"/>
  <c r="V1095" i="4"/>
  <c r="Y1095" i="4"/>
  <c r="AA1095" i="4"/>
  <c r="AB1095" i="4" s="1"/>
  <c r="AD1095" i="4"/>
  <c r="AG1095" i="4"/>
  <c r="AI1095" i="4"/>
  <c r="AL1095" i="4"/>
  <c r="B1096" i="4"/>
  <c r="C1096" i="4"/>
  <c r="D1096" i="4" s="1"/>
  <c r="E1096" i="4" s="1"/>
  <c r="I1096" i="4"/>
  <c r="K1096" i="4"/>
  <c r="N1096" i="4"/>
  <c r="Q1096" i="4"/>
  <c r="S1096" i="4"/>
  <c r="V1096" i="4"/>
  <c r="Y1096" i="4"/>
  <c r="AA1096" i="4"/>
  <c r="AD1096" i="4"/>
  <c r="AG1096" i="4"/>
  <c r="AI1096" i="4"/>
  <c r="AL1096" i="4"/>
  <c r="B1097" i="4"/>
  <c r="Z1097" i="4" s="1"/>
  <c r="C1097" i="4"/>
  <c r="D1097" i="4" s="1"/>
  <c r="I1097" i="4"/>
  <c r="K1097" i="4"/>
  <c r="N1097" i="4"/>
  <c r="Q1097" i="4"/>
  <c r="S1097" i="4"/>
  <c r="V1097" i="4"/>
  <c r="Y1097" i="4"/>
  <c r="AA1097" i="4"/>
  <c r="AD1097" i="4"/>
  <c r="AG1097" i="4"/>
  <c r="AI1097" i="4"/>
  <c r="AL1097" i="4"/>
  <c r="B1098" i="4"/>
  <c r="C1098" i="4"/>
  <c r="D1098" i="4" s="1"/>
  <c r="I1098" i="4"/>
  <c r="K1098" i="4"/>
  <c r="N1098" i="4"/>
  <c r="Q1098" i="4"/>
  <c r="S1098" i="4"/>
  <c r="V1098" i="4"/>
  <c r="Y1098" i="4"/>
  <c r="AA1098" i="4"/>
  <c r="AD1098" i="4"/>
  <c r="AG1098" i="4"/>
  <c r="AI1098" i="4"/>
  <c r="AL1098" i="4"/>
  <c r="B1099" i="4"/>
  <c r="C1099" i="4"/>
  <c r="D1099" i="4" s="1"/>
  <c r="E1099" i="4" s="1"/>
  <c r="I1099" i="4"/>
  <c r="K1099" i="4"/>
  <c r="N1099" i="4"/>
  <c r="Q1099" i="4"/>
  <c r="S1099" i="4"/>
  <c r="V1099" i="4"/>
  <c r="Y1099" i="4"/>
  <c r="AA1099" i="4"/>
  <c r="AD1099" i="4"/>
  <c r="AG1099" i="4"/>
  <c r="AI1099" i="4"/>
  <c r="AL1099" i="4"/>
  <c r="B1100" i="4"/>
  <c r="C1100" i="4"/>
  <c r="D1100" i="4" s="1"/>
  <c r="I1100" i="4"/>
  <c r="K1100" i="4"/>
  <c r="N1100" i="4"/>
  <c r="Q1100" i="4"/>
  <c r="S1100" i="4"/>
  <c r="V1100" i="4"/>
  <c r="W1100" i="4" s="1"/>
  <c r="Y1100" i="4"/>
  <c r="AA1100" i="4"/>
  <c r="AD1100" i="4"/>
  <c r="AG1100" i="4"/>
  <c r="AI1100" i="4"/>
  <c r="AL1100" i="4"/>
  <c r="B1101" i="4"/>
  <c r="C1101" i="4"/>
  <c r="D1101" i="4" s="1"/>
  <c r="I1101" i="4"/>
  <c r="K1101" i="4"/>
  <c r="N1101" i="4"/>
  <c r="Q1101" i="4"/>
  <c r="S1101" i="4"/>
  <c r="V1101" i="4"/>
  <c r="Y1101" i="4"/>
  <c r="AA1101" i="4"/>
  <c r="AD1101" i="4"/>
  <c r="AG1101" i="4"/>
  <c r="AI1101" i="4"/>
  <c r="AL1101" i="4"/>
  <c r="B1102" i="4"/>
  <c r="C1102" i="4"/>
  <c r="D1102" i="4" s="1"/>
  <c r="I1102" i="4"/>
  <c r="J1102" i="4" s="1"/>
  <c r="K1102" i="4"/>
  <c r="N1102" i="4"/>
  <c r="Q1102" i="4"/>
  <c r="S1102" i="4"/>
  <c r="T1102" i="4" s="1"/>
  <c r="V1102" i="4"/>
  <c r="Y1102" i="4"/>
  <c r="AA1102" i="4"/>
  <c r="AD1102" i="4"/>
  <c r="AG1102" i="4"/>
  <c r="AI1102" i="4"/>
  <c r="AL1102" i="4"/>
  <c r="B1103" i="4"/>
  <c r="L1103" i="4" s="1"/>
  <c r="C1103" i="4"/>
  <c r="D1103" i="4" s="1"/>
  <c r="E1103" i="4" s="1"/>
  <c r="I1103" i="4"/>
  <c r="K1103" i="4"/>
  <c r="N1103" i="4"/>
  <c r="Q1103" i="4"/>
  <c r="S1103" i="4"/>
  <c r="V1103" i="4"/>
  <c r="Y1103" i="4"/>
  <c r="AA1103" i="4"/>
  <c r="AD1103" i="4"/>
  <c r="AG1103" i="4"/>
  <c r="AI1103" i="4"/>
  <c r="AL1103" i="4"/>
  <c r="B1104" i="4"/>
  <c r="C1104" i="4"/>
  <c r="D1104" i="4" s="1"/>
  <c r="I1104" i="4"/>
  <c r="K1104" i="4"/>
  <c r="N1104" i="4"/>
  <c r="Q1104" i="4"/>
  <c r="R1104" i="4" s="1"/>
  <c r="S1104" i="4"/>
  <c r="V1104" i="4"/>
  <c r="Y1104" i="4"/>
  <c r="AA1104" i="4"/>
  <c r="AB1104" i="4" s="1"/>
  <c r="AD1104" i="4"/>
  <c r="AE1104" i="4" s="1"/>
  <c r="AG1104" i="4"/>
  <c r="AI1104" i="4"/>
  <c r="AL1104" i="4"/>
  <c r="B1105" i="4"/>
  <c r="C1105" i="4"/>
  <c r="D1105" i="4" s="1"/>
  <c r="I1105" i="4"/>
  <c r="K1105" i="4"/>
  <c r="N1105" i="4"/>
  <c r="Q1105" i="4"/>
  <c r="S1105" i="4"/>
  <c r="V1105" i="4"/>
  <c r="Y1105" i="4"/>
  <c r="AA1105" i="4"/>
  <c r="AD1105" i="4"/>
  <c r="AG1105" i="4"/>
  <c r="AI1105" i="4"/>
  <c r="AL1105" i="4"/>
  <c r="B1106" i="4"/>
  <c r="C1106" i="4"/>
  <c r="D1106" i="4" s="1"/>
  <c r="I1106" i="4"/>
  <c r="K1106" i="4"/>
  <c r="N1106" i="4"/>
  <c r="Q1106" i="4"/>
  <c r="S1106" i="4"/>
  <c r="V1106" i="4"/>
  <c r="Y1106" i="4"/>
  <c r="AA1106" i="4"/>
  <c r="AD1106" i="4"/>
  <c r="AG1106" i="4"/>
  <c r="AI1106" i="4"/>
  <c r="AL1106" i="4"/>
  <c r="B1107" i="4"/>
  <c r="C1107" i="4"/>
  <c r="D1107" i="4" s="1"/>
  <c r="I1107" i="4"/>
  <c r="K1107" i="4"/>
  <c r="N1107" i="4"/>
  <c r="Q1107" i="4"/>
  <c r="S1107" i="4"/>
  <c r="V1107" i="4"/>
  <c r="Y1107" i="4"/>
  <c r="AA1107" i="4"/>
  <c r="AD1107" i="4"/>
  <c r="AG1107" i="4"/>
  <c r="AI1107" i="4"/>
  <c r="AL1107" i="4"/>
  <c r="B1108" i="4"/>
  <c r="C1108" i="4"/>
  <c r="D1108" i="4" s="1"/>
  <c r="F1108" i="4" s="1"/>
  <c r="I1108" i="4"/>
  <c r="K1108" i="4"/>
  <c r="N1108" i="4"/>
  <c r="Q1108" i="4"/>
  <c r="S1108" i="4"/>
  <c r="V1108" i="4"/>
  <c r="Y1108" i="4"/>
  <c r="AA1108" i="4"/>
  <c r="AD1108" i="4"/>
  <c r="AG1108" i="4"/>
  <c r="AI1108" i="4"/>
  <c r="AL1108" i="4"/>
  <c r="AM1108" i="4" s="1"/>
  <c r="B1109" i="4"/>
  <c r="R1109" i="4" s="1"/>
  <c r="C1109" i="4"/>
  <c r="D1109" i="4" s="1"/>
  <c r="I1109" i="4"/>
  <c r="K1109" i="4"/>
  <c r="N1109" i="4"/>
  <c r="Q1109" i="4"/>
  <c r="S1109" i="4"/>
  <c r="V1109" i="4"/>
  <c r="Y1109" i="4"/>
  <c r="AA1109" i="4"/>
  <c r="AD1109" i="4"/>
  <c r="AG1109" i="4"/>
  <c r="AI1109" i="4"/>
  <c r="AL1109" i="4"/>
  <c r="B1110" i="4"/>
  <c r="C1110" i="4"/>
  <c r="D1110" i="4" s="1"/>
  <c r="I1110" i="4"/>
  <c r="K1110" i="4"/>
  <c r="N1110" i="4"/>
  <c r="Q1110" i="4"/>
  <c r="S1110" i="4"/>
  <c r="V1110" i="4"/>
  <c r="Y1110" i="4"/>
  <c r="AA1110" i="4"/>
  <c r="AD1110" i="4"/>
  <c r="AG1110" i="4"/>
  <c r="AI1110" i="4"/>
  <c r="AL1110" i="4"/>
  <c r="B1111" i="4"/>
  <c r="C1111" i="4"/>
  <c r="D1111" i="4" s="1"/>
  <c r="I1111" i="4"/>
  <c r="K1111" i="4"/>
  <c r="N1111" i="4"/>
  <c r="Q1111" i="4"/>
  <c r="S1111" i="4"/>
  <c r="V1111" i="4"/>
  <c r="Y1111" i="4"/>
  <c r="AA1111" i="4"/>
  <c r="AD1111" i="4"/>
  <c r="AG1111" i="4"/>
  <c r="AI1111" i="4"/>
  <c r="AL1111" i="4"/>
  <c r="B1112" i="4"/>
  <c r="C1112" i="4"/>
  <c r="D1112" i="4" s="1"/>
  <c r="I1112" i="4"/>
  <c r="K1112" i="4"/>
  <c r="L1112" i="4" s="1"/>
  <c r="N1112" i="4"/>
  <c r="Q1112" i="4"/>
  <c r="S1112" i="4"/>
  <c r="V1112" i="4"/>
  <c r="Y1112" i="4"/>
  <c r="AA1112" i="4"/>
  <c r="AD1112" i="4"/>
  <c r="AG1112" i="4"/>
  <c r="AI1112" i="4"/>
  <c r="AL1112" i="4"/>
  <c r="B1113" i="4"/>
  <c r="C1113" i="4"/>
  <c r="D1113" i="4" s="1"/>
  <c r="I1113" i="4"/>
  <c r="K1113" i="4"/>
  <c r="N1113" i="4"/>
  <c r="Q1113" i="4"/>
  <c r="S1113" i="4"/>
  <c r="V1113" i="4"/>
  <c r="Y1113" i="4"/>
  <c r="AA1113" i="4"/>
  <c r="AD1113" i="4"/>
  <c r="AG1113" i="4"/>
  <c r="AI1113" i="4"/>
  <c r="AL1113" i="4"/>
  <c r="B1114" i="4"/>
  <c r="C1114" i="4"/>
  <c r="D1114" i="4" s="1"/>
  <c r="E1114" i="4" s="1"/>
  <c r="I1114" i="4"/>
  <c r="K1114" i="4"/>
  <c r="N1114" i="4"/>
  <c r="Q1114" i="4"/>
  <c r="S1114" i="4"/>
  <c r="V1114" i="4"/>
  <c r="Y1114" i="4"/>
  <c r="AA1114" i="4"/>
  <c r="AD1114" i="4"/>
  <c r="AG1114" i="4"/>
  <c r="AI1114" i="4"/>
  <c r="AL1114" i="4"/>
  <c r="B1115" i="4"/>
  <c r="W1115" i="4" s="1"/>
  <c r="C1115" i="4"/>
  <c r="D1115" i="4" s="1"/>
  <c r="E1115" i="4" s="1"/>
  <c r="I1115" i="4"/>
  <c r="K1115" i="4"/>
  <c r="N1115" i="4"/>
  <c r="Q1115" i="4"/>
  <c r="S1115" i="4"/>
  <c r="V1115" i="4"/>
  <c r="Y1115" i="4"/>
  <c r="AA1115" i="4"/>
  <c r="AD1115" i="4"/>
  <c r="AG1115" i="4"/>
  <c r="AI1115" i="4"/>
  <c r="AL1115" i="4"/>
  <c r="AM1115" i="4" s="1"/>
  <c r="B1116" i="4"/>
  <c r="C1116" i="4"/>
  <c r="D1116" i="4" s="1"/>
  <c r="F1116" i="4" s="1"/>
  <c r="I1116" i="4"/>
  <c r="K1116" i="4"/>
  <c r="N1116" i="4"/>
  <c r="Q1116" i="4"/>
  <c r="S1116" i="4"/>
  <c r="V1116" i="4"/>
  <c r="Y1116" i="4"/>
  <c r="AA1116" i="4"/>
  <c r="AD1116" i="4"/>
  <c r="AG1116" i="4"/>
  <c r="AI1116" i="4"/>
  <c r="AL1116" i="4"/>
  <c r="B1117" i="4"/>
  <c r="C1117" i="4"/>
  <c r="D1117" i="4" s="1"/>
  <c r="I1117" i="4"/>
  <c r="K1117" i="4"/>
  <c r="N1117" i="4"/>
  <c r="Q1117" i="4"/>
  <c r="S1117" i="4"/>
  <c r="V1117" i="4"/>
  <c r="Y1117" i="4"/>
  <c r="AA1117" i="4"/>
  <c r="AD1117" i="4"/>
  <c r="AG1117" i="4"/>
  <c r="AI1117" i="4"/>
  <c r="AL1117" i="4"/>
  <c r="B1118" i="4"/>
  <c r="C1118" i="4"/>
  <c r="D1118" i="4" s="1"/>
  <c r="I1118" i="4"/>
  <c r="K1118" i="4"/>
  <c r="N1118" i="4"/>
  <c r="Q1118" i="4"/>
  <c r="S1118" i="4"/>
  <c r="V1118" i="4"/>
  <c r="Y1118" i="4"/>
  <c r="AA1118" i="4"/>
  <c r="AD1118" i="4"/>
  <c r="AG1118" i="4"/>
  <c r="AI1118" i="4"/>
  <c r="AL1118" i="4"/>
  <c r="B1119" i="4"/>
  <c r="C1119" i="4"/>
  <c r="D1119" i="4" s="1"/>
  <c r="I1119" i="4"/>
  <c r="K1119" i="4"/>
  <c r="N1119" i="4"/>
  <c r="Q1119" i="4"/>
  <c r="S1119" i="4"/>
  <c r="V1119" i="4"/>
  <c r="Y1119" i="4"/>
  <c r="AA1119" i="4"/>
  <c r="AD1119" i="4"/>
  <c r="AG1119" i="4"/>
  <c r="AH1119" i="4" s="1"/>
  <c r="AI1119" i="4"/>
  <c r="AJ1119" i="4" s="1"/>
  <c r="AL1119" i="4"/>
  <c r="B1120" i="4"/>
  <c r="C1120" i="4"/>
  <c r="D1120" i="4" s="1"/>
  <c r="I1120" i="4"/>
  <c r="K1120" i="4"/>
  <c r="N1120" i="4"/>
  <c r="Q1120" i="4"/>
  <c r="S1120" i="4"/>
  <c r="T1120" i="4" s="1"/>
  <c r="V1120" i="4"/>
  <c r="W1120" i="4" s="1"/>
  <c r="Y1120" i="4"/>
  <c r="AA1120" i="4"/>
  <c r="AD1120" i="4"/>
  <c r="AG1120" i="4"/>
  <c r="AI1120" i="4"/>
  <c r="AL1120" i="4"/>
  <c r="B1121" i="4"/>
  <c r="C1121" i="4"/>
  <c r="D1121" i="4" s="1"/>
  <c r="I1121" i="4"/>
  <c r="K1121" i="4"/>
  <c r="N1121" i="4"/>
  <c r="Q1121" i="4"/>
  <c r="S1121" i="4"/>
  <c r="V1121" i="4"/>
  <c r="Y1121" i="4"/>
  <c r="AA1121" i="4"/>
  <c r="AD1121" i="4"/>
  <c r="AG1121" i="4"/>
  <c r="AI1121" i="4"/>
  <c r="AL1121" i="4"/>
  <c r="B1122" i="4"/>
  <c r="C1122" i="4"/>
  <c r="D1122" i="4" s="1"/>
  <c r="I1122" i="4"/>
  <c r="K1122" i="4"/>
  <c r="N1122" i="4"/>
  <c r="Q1122" i="4"/>
  <c r="S1122" i="4"/>
  <c r="V1122" i="4"/>
  <c r="Y1122" i="4"/>
  <c r="AA1122" i="4"/>
  <c r="AD1122" i="4"/>
  <c r="AG1122" i="4"/>
  <c r="AI1122" i="4"/>
  <c r="AL1122" i="4"/>
  <c r="B1123" i="4"/>
  <c r="C1123" i="4"/>
  <c r="D1123" i="4" s="1"/>
  <c r="I1123" i="4"/>
  <c r="K1123" i="4"/>
  <c r="N1123" i="4"/>
  <c r="Q1123" i="4"/>
  <c r="S1123" i="4"/>
  <c r="V1123" i="4"/>
  <c r="Y1123" i="4"/>
  <c r="AA1123" i="4"/>
  <c r="AD1123" i="4"/>
  <c r="AG1123" i="4"/>
  <c r="AH1123" i="4" s="1"/>
  <c r="AI1123" i="4"/>
  <c r="AL1123" i="4"/>
  <c r="B1124" i="4"/>
  <c r="C1124" i="4"/>
  <c r="D1124" i="4" s="1"/>
  <c r="I1124" i="4"/>
  <c r="K1124" i="4"/>
  <c r="N1124" i="4"/>
  <c r="Q1124" i="4"/>
  <c r="S1124" i="4"/>
  <c r="V1124" i="4"/>
  <c r="Y1124" i="4"/>
  <c r="AA1124" i="4"/>
  <c r="AD1124" i="4"/>
  <c r="AE1124" i="4" s="1"/>
  <c r="AG1124" i="4"/>
  <c r="AI1124" i="4"/>
  <c r="AL1124" i="4"/>
  <c r="B1125" i="4"/>
  <c r="C1125" i="4"/>
  <c r="D1125" i="4" s="1"/>
  <c r="G1125" i="4" s="1"/>
  <c r="I1125" i="4"/>
  <c r="K1125" i="4"/>
  <c r="N1125" i="4"/>
  <c r="Q1125" i="4"/>
  <c r="S1125" i="4"/>
  <c r="V1125" i="4"/>
  <c r="Y1125" i="4"/>
  <c r="AA1125" i="4"/>
  <c r="AD1125" i="4"/>
  <c r="AG1125" i="4"/>
  <c r="AI1125" i="4"/>
  <c r="AL1125" i="4"/>
  <c r="B1126" i="4"/>
  <c r="C1126" i="4"/>
  <c r="D1126" i="4" s="1"/>
  <c r="E1126" i="4" s="1"/>
  <c r="I1126" i="4"/>
  <c r="K1126" i="4"/>
  <c r="N1126" i="4"/>
  <c r="Q1126" i="4"/>
  <c r="S1126" i="4"/>
  <c r="V1126" i="4"/>
  <c r="W1126" i="4" s="1"/>
  <c r="Y1126" i="4"/>
  <c r="AA1126" i="4"/>
  <c r="AD1126" i="4"/>
  <c r="AG1126" i="4"/>
  <c r="AI1126" i="4"/>
  <c r="AJ1126" i="4" s="1"/>
  <c r="AL1126" i="4"/>
  <c r="AM1126" i="4" s="1"/>
  <c r="B1127" i="4"/>
  <c r="C1127" i="4"/>
  <c r="D1127" i="4" s="1"/>
  <c r="E1127" i="4" s="1"/>
  <c r="I1127" i="4"/>
  <c r="K1127" i="4"/>
  <c r="N1127" i="4"/>
  <c r="O1127" i="4" s="1"/>
  <c r="Q1127" i="4"/>
  <c r="S1127" i="4"/>
  <c r="V1127" i="4"/>
  <c r="Y1127" i="4"/>
  <c r="AA1127" i="4"/>
  <c r="AD1127" i="4"/>
  <c r="AE1127" i="4" s="1"/>
  <c r="AG1127" i="4"/>
  <c r="AH1127" i="4" s="1"/>
  <c r="AI1127" i="4"/>
  <c r="AL1127" i="4"/>
  <c r="B1128" i="4"/>
  <c r="C1128" i="4"/>
  <c r="D1128" i="4" s="1"/>
  <c r="I1128" i="4"/>
  <c r="K1128" i="4"/>
  <c r="N1128" i="4"/>
  <c r="Q1128" i="4"/>
  <c r="S1128" i="4"/>
  <c r="V1128" i="4"/>
  <c r="Y1128" i="4"/>
  <c r="AA1128" i="4"/>
  <c r="AD1128" i="4"/>
  <c r="AG1128" i="4"/>
  <c r="AI1128" i="4"/>
  <c r="AL1128" i="4"/>
  <c r="B1129" i="4"/>
  <c r="C1129" i="4"/>
  <c r="D1129" i="4" s="1"/>
  <c r="I1129" i="4"/>
  <c r="K1129" i="4"/>
  <c r="N1129" i="4"/>
  <c r="Q1129" i="4"/>
  <c r="S1129" i="4"/>
  <c r="V1129" i="4"/>
  <c r="Y1129" i="4"/>
  <c r="AA1129" i="4"/>
  <c r="AD1129" i="4"/>
  <c r="AG1129" i="4"/>
  <c r="AI1129" i="4"/>
  <c r="AL1129" i="4"/>
  <c r="B1130" i="4"/>
  <c r="C1130" i="4"/>
  <c r="D1130" i="4" s="1"/>
  <c r="I1130" i="4"/>
  <c r="K1130" i="4"/>
  <c r="N1130" i="4"/>
  <c r="Q1130" i="4"/>
  <c r="S1130" i="4"/>
  <c r="V1130" i="4"/>
  <c r="Y1130" i="4"/>
  <c r="AA1130" i="4"/>
  <c r="AD1130" i="4"/>
  <c r="AG1130" i="4"/>
  <c r="AI1130" i="4"/>
  <c r="AL1130" i="4"/>
  <c r="B1131" i="4"/>
  <c r="C1131" i="4"/>
  <c r="D1131" i="4" s="1"/>
  <c r="I1131" i="4"/>
  <c r="K1131" i="4"/>
  <c r="N1131" i="4"/>
  <c r="Q1131" i="4"/>
  <c r="S1131" i="4"/>
  <c r="V1131" i="4"/>
  <c r="Y1131" i="4"/>
  <c r="AA1131" i="4"/>
  <c r="AD1131" i="4"/>
  <c r="AG1131" i="4"/>
  <c r="AI1131" i="4"/>
  <c r="AL1131" i="4"/>
  <c r="B1132" i="4"/>
  <c r="C1132" i="4"/>
  <c r="D1132" i="4" s="1"/>
  <c r="F1132" i="4" s="1"/>
  <c r="I1132" i="4"/>
  <c r="K1132" i="4"/>
  <c r="N1132" i="4"/>
  <c r="Q1132" i="4"/>
  <c r="S1132" i="4"/>
  <c r="V1132" i="4"/>
  <c r="W1132" i="4" s="1"/>
  <c r="Y1132" i="4"/>
  <c r="AA1132" i="4"/>
  <c r="AD1132" i="4"/>
  <c r="AG1132" i="4"/>
  <c r="AI1132" i="4"/>
  <c r="AJ1132" i="4" s="1"/>
  <c r="AL1132" i="4"/>
  <c r="AM1132" i="4" s="1"/>
  <c r="B1133" i="4"/>
  <c r="C1133" i="4"/>
  <c r="D1133" i="4" s="1"/>
  <c r="I1133" i="4"/>
  <c r="K1133" i="4"/>
  <c r="N1133" i="4"/>
  <c r="Q1133" i="4"/>
  <c r="S1133" i="4"/>
  <c r="V1133" i="4"/>
  <c r="Y1133" i="4"/>
  <c r="AA1133" i="4"/>
  <c r="AD1133" i="4"/>
  <c r="AG1133" i="4"/>
  <c r="AI1133" i="4"/>
  <c r="AL1133" i="4"/>
  <c r="B1134" i="4"/>
  <c r="C1134" i="4"/>
  <c r="D1134" i="4" s="1"/>
  <c r="I1134" i="4"/>
  <c r="K1134" i="4"/>
  <c r="N1134" i="4"/>
  <c r="Q1134" i="4"/>
  <c r="S1134" i="4"/>
  <c r="V1134" i="4"/>
  <c r="Y1134" i="4"/>
  <c r="AA1134" i="4"/>
  <c r="AD1134" i="4"/>
  <c r="AG1134" i="4"/>
  <c r="AI1134" i="4"/>
  <c r="AL1134" i="4"/>
  <c r="B1135" i="4"/>
  <c r="C1135" i="4"/>
  <c r="D1135" i="4" s="1"/>
  <c r="E1135" i="4" s="1"/>
  <c r="I1135" i="4"/>
  <c r="K1135" i="4"/>
  <c r="N1135" i="4"/>
  <c r="Q1135" i="4"/>
  <c r="S1135" i="4"/>
  <c r="T1135" i="4" s="1"/>
  <c r="V1135" i="4"/>
  <c r="Y1135" i="4"/>
  <c r="AA1135" i="4"/>
  <c r="AD1135" i="4"/>
  <c r="AG1135" i="4"/>
  <c r="AH1135" i="4" s="1"/>
  <c r="AI1135" i="4"/>
  <c r="AL1135" i="4"/>
  <c r="B1136" i="4"/>
  <c r="C1136" i="4"/>
  <c r="D1136" i="4" s="1"/>
  <c r="I1136" i="4"/>
  <c r="K1136" i="4"/>
  <c r="L1136" i="4" s="1"/>
  <c r="N1136" i="4"/>
  <c r="Q1136" i="4"/>
  <c r="S1136" i="4"/>
  <c r="V1136" i="4"/>
  <c r="W1136" i="4" s="1"/>
  <c r="Y1136" i="4"/>
  <c r="AA1136" i="4"/>
  <c r="AD1136" i="4"/>
  <c r="AG1136" i="4"/>
  <c r="AH1136" i="4" s="1"/>
  <c r="AI1136" i="4"/>
  <c r="AL1136" i="4"/>
  <c r="B1137" i="4"/>
  <c r="C1137" i="4"/>
  <c r="D1137" i="4" s="1"/>
  <c r="G1137" i="4" s="1"/>
  <c r="I1137" i="4"/>
  <c r="K1137" i="4"/>
  <c r="N1137" i="4"/>
  <c r="Q1137" i="4"/>
  <c r="S1137" i="4"/>
  <c r="V1137" i="4"/>
  <c r="Y1137" i="4"/>
  <c r="AA1137" i="4"/>
  <c r="AD1137" i="4"/>
  <c r="AG1137" i="4"/>
  <c r="AI1137" i="4"/>
  <c r="AL1137" i="4"/>
  <c r="B1138" i="4"/>
  <c r="C1138" i="4"/>
  <c r="D1138" i="4" s="1"/>
  <c r="E1138" i="4" s="1"/>
  <c r="I1138" i="4"/>
  <c r="K1138" i="4"/>
  <c r="N1138" i="4"/>
  <c r="Q1138" i="4"/>
  <c r="S1138" i="4"/>
  <c r="V1138" i="4"/>
  <c r="Y1138" i="4"/>
  <c r="AA1138" i="4"/>
  <c r="AD1138" i="4"/>
  <c r="AG1138" i="4"/>
  <c r="AI1138" i="4"/>
  <c r="AL1138" i="4"/>
  <c r="B1139" i="4"/>
  <c r="C1139" i="4"/>
  <c r="D1139" i="4" s="1"/>
  <c r="E1139" i="4" s="1"/>
  <c r="I1139" i="4"/>
  <c r="K1139" i="4"/>
  <c r="N1139" i="4"/>
  <c r="Q1139" i="4"/>
  <c r="S1139" i="4"/>
  <c r="V1139" i="4"/>
  <c r="Y1139" i="4"/>
  <c r="AA1139" i="4"/>
  <c r="AD1139" i="4"/>
  <c r="AG1139" i="4"/>
  <c r="AI1139" i="4"/>
  <c r="AL1139" i="4"/>
  <c r="B1140" i="4"/>
  <c r="C1140" i="4"/>
  <c r="D1140" i="4" s="1"/>
  <c r="I1140" i="4"/>
  <c r="K1140" i="4"/>
  <c r="N1140" i="4"/>
  <c r="Q1140" i="4"/>
  <c r="S1140" i="4"/>
  <c r="V1140" i="4"/>
  <c r="Y1140" i="4"/>
  <c r="AA1140" i="4"/>
  <c r="AD1140" i="4"/>
  <c r="AG1140" i="4"/>
  <c r="AI1140" i="4"/>
  <c r="AL1140" i="4"/>
  <c r="B1141" i="4"/>
  <c r="C1141" i="4"/>
  <c r="D1141" i="4" s="1"/>
  <c r="I1141" i="4"/>
  <c r="K1141" i="4"/>
  <c r="N1141" i="4"/>
  <c r="Q1141" i="4"/>
  <c r="S1141" i="4"/>
  <c r="V1141" i="4"/>
  <c r="Y1141" i="4"/>
  <c r="AA1141" i="4"/>
  <c r="AD1141" i="4"/>
  <c r="AG1141" i="4"/>
  <c r="AI1141" i="4"/>
  <c r="AL1141" i="4"/>
  <c r="B1142" i="4"/>
  <c r="C1142" i="4"/>
  <c r="D1142" i="4" s="1"/>
  <c r="I1142" i="4"/>
  <c r="K1142" i="4"/>
  <c r="N1142" i="4"/>
  <c r="Q1142" i="4"/>
  <c r="S1142" i="4"/>
  <c r="V1142" i="4"/>
  <c r="Y1142" i="4"/>
  <c r="AA1142" i="4"/>
  <c r="AB1142" i="4" s="1"/>
  <c r="AD1142" i="4"/>
  <c r="AG1142" i="4"/>
  <c r="AI1142" i="4"/>
  <c r="AL1142" i="4"/>
  <c r="B1143" i="4"/>
  <c r="C1143" i="4"/>
  <c r="D1143" i="4" s="1"/>
  <c r="I1143" i="4"/>
  <c r="K1143" i="4"/>
  <c r="N1143" i="4"/>
  <c r="Q1143" i="4"/>
  <c r="S1143" i="4"/>
  <c r="V1143" i="4"/>
  <c r="Y1143" i="4"/>
  <c r="AA1143" i="4"/>
  <c r="AD1143" i="4"/>
  <c r="AG1143" i="4"/>
  <c r="AI1143" i="4"/>
  <c r="AJ1143" i="4" s="1"/>
  <c r="AL1143" i="4"/>
  <c r="B1144" i="4"/>
  <c r="C1144" i="4"/>
  <c r="D1144" i="4" s="1"/>
  <c r="I1144" i="4"/>
  <c r="K1144" i="4"/>
  <c r="N1144" i="4"/>
  <c r="Q1144" i="4"/>
  <c r="R1144" i="4" s="1"/>
  <c r="S1144" i="4"/>
  <c r="T1144" i="4" s="1"/>
  <c r="V1144" i="4"/>
  <c r="Y1144" i="4"/>
  <c r="AA1144" i="4"/>
  <c r="AD1144" i="4"/>
  <c r="AE1144" i="4" s="1"/>
  <c r="AG1144" i="4"/>
  <c r="AI1144" i="4"/>
  <c r="AJ1144" i="4" s="1"/>
  <c r="AL1144" i="4"/>
  <c r="AM1144" i="4" s="1"/>
  <c r="B1145" i="4"/>
  <c r="R1145" i="4" s="1"/>
  <c r="C1145" i="4"/>
  <c r="D1145" i="4" s="1"/>
  <c r="I1145" i="4"/>
  <c r="K1145" i="4"/>
  <c r="N1145" i="4"/>
  <c r="Q1145" i="4"/>
  <c r="S1145" i="4"/>
  <c r="V1145" i="4"/>
  <c r="Y1145" i="4"/>
  <c r="AA1145" i="4"/>
  <c r="AD1145" i="4"/>
  <c r="AG1145" i="4"/>
  <c r="AI1145" i="4"/>
  <c r="AL1145" i="4"/>
  <c r="B1146" i="4"/>
  <c r="C1146" i="4"/>
  <c r="D1146" i="4" s="1"/>
  <c r="I1146" i="4"/>
  <c r="K1146" i="4"/>
  <c r="N1146" i="4"/>
  <c r="Q1146" i="4"/>
  <c r="S1146" i="4"/>
  <c r="V1146" i="4"/>
  <c r="Y1146" i="4"/>
  <c r="AA1146" i="4"/>
  <c r="AD1146" i="4"/>
  <c r="AG1146" i="4"/>
  <c r="AI1146" i="4"/>
  <c r="AL1146" i="4"/>
  <c r="B1147" i="4"/>
  <c r="J1147" i="4" s="1"/>
  <c r="C1147" i="4"/>
  <c r="D1147" i="4" s="1"/>
  <c r="E1147" i="4" s="1"/>
  <c r="I1147" i="4"/>
  <c r="K1147" i="4"/>
  <c r="N1147" i="4"/>
  <c r="Q1147" i="4"/>
  <c r="S1147" i="4"/>
  <c r="V1147" i="4"/>
  <c r="Y1147" i="4"/>
  <c r="AA1147" i="4"/>
  <c r="AD1147" i="4"/>
  <c r="AG1147" i="4"/>
  <c r="AI1147" i="4"/>
  <c r="AL1147" i="4"/>
  <c r="B1148" i="4"/>
  <c r="C1148" i="4"/>
  <c r="D1148" i="4" s="1"/>
  <c r="I1148" i="4"/>
  <c r="K1148" i="4"/>
  <c r="N1148" i="4"/>
  <c r="Q1148" i="4"/>
  <c r="S1148" i="4"/>
  <c r="V1148" i="4"/>
  <c r="Y1148" i="4"/>
  <c r="AA1148" i="4"/>
  <c r="AD1148" i="4"/>
  <c r="AG1148" i="4"/>
  <c r="AI1148" i="4"/>
  <c r="AL1148" i="4"/>
  <c r="B1149" i="4"/>
  <c r="C1149" i="4"/>
  <c r="D1149" i="4" s="1"/>
  <c r="I1149" i="4"/>
  <c r="K1149" i="4"/>
  <c r="N1149" i="4"/>
  <c r="Q1149" i="4"/>
  <c r="S1149" i="4"/>
  <c r="V1149" i="4"/>
  <c r="Y1149" i="4"/>
  <c r="AA1149" i="4"/>
  <c r="AD1149" i="4"/>
  <c r="AG1149" i="4"/>
  <c r="AI1149" i="4"/>
  <c r="AL1149" i="4"/>
  <c r="B1150" i="4"/>
  <c r="C1150" i="4"/>
  <c r="D1150" i="4" s="1"/>
  <c r="E1150" i="4" s="1"/>
  <c r="I1150" i="4"/>
  <c r="K1150" i="4"/>
  <c r="N1150" i="4"/>
  <c r="Q1150" i="4"/>
  <c r="S1150" i="4"/>
  <c r="V1150" i="4"/>
  <c r="Y1150" i="4"/>
  <c r="AA1150" i="4"/>
  <c r="AD1150" i="4"/>
  <c r="AG1150" i="4"/>
  <c r="AI1150" i="4"/>
  <c r="AL1150" i="4"/>
  <c r="B1151" i="4"/>
  <c r="C1151" i="4"/>
  <c r="D1151" i="4" s="1"/>
  <c r="E1151" i="4" s="1"/>
  <c r="I1151" i="4"/>
  <c r="K1151" i="4"/>
  <c r="N1151" i="4"/>
  <c r="Q1151" i="4"/>
  <c r="S1151" i="4"/>
  <c r="V1151" i="4"/>
  <c r="Y1151" i="4"/>
  <c r="AA1151" i="4"/>
  <c r="AD1151" i="4"/>
  <c r="AG1151" i="4"/>
  <c r="AI1151" i="4"/>
  <c r="AL1151" i="4"/>
  <c r="B1152" i="4"/>
  <c r="C1152" i="4"/>
  <c r="D1152" i="4" s="1"/>
  <c r="I1152" i="4"/>
  <c r="K1152" i="4"/>
  <c r="N1152" i="4"/>
  <c r="Q1152" i="4"/>
  <c r="S1152" i="4"/>
  <c r="V1152" i="4"/>
  <c r="Y1152" i="4"/>
  <c r="AA1152" i="4"/>
  <c r="AD1152" i="4"/>
  <c r="AG1152" i="4"/>
  <c r="AI1152" i="4"/>
  <c r="AL1152" i="4"/>
  <c r="B1153" i="4"/>
  <c r="C1153" i="4"/>
  <c r="D1153" i="4" s="1"/>
  <c r="H1153" i="4" s="1"/>
  <c r="I1153" i="4"/>
  <c r="K1153" i="4"/>
  <c r="N1153" i="4"/>
  <c r="Q1153" i="4"/>
  <c r="S1153" i="4"/>
  <c r="V1153" i="4"/>
  <c r="Y1153" i="4"/>
  <c r="AA1153" i="4"/>
  <c r="AD1153" i="4"/>
  <c r="AG1153" i="4"/>
  <c r="AI1153" i="4"/>
  <c r="AL1153" i="4"/>
  <c r="B1154" i="4"/>
  <c r="C1154" i="4"/>
  <c r="D1154" i="4" s="1"/>
  <c r="I1154" i="4"/>
  <c r="K1154" i="4"/>
  <c r="N1154" i="4"/>
  <c r="Q1154" i="4"/>
  <c r="S1154" i="4"/>
  <c r="V1154" i="4"/>
  <c r="Y1154" i="4"/>
  <c r="AA1154" i="4"/>
  <c r="AB1154" i="4" s="1"/>
  <c r="AD1154" i="4"/>
  <c r="AG1154" i="4"/>
  <c r="AI1154" i="4"/>
  <c r="AL1154" i="4"/>
  <c r="B1155" i="4"/>
  <c r="C1155" i="4"/>
  <c r="D1155" i="4" s="1"/>
  <c r="I1155" i="4"/>
  <c r="K1155" i="4"/>
  <c r="N1155" i="4"/>
  <c r="Q1155" i="4"/>
  <c r="S1155" i="4"/>
  <c r="V1155" i="4"/>
  <c r="Y1155" i="4"/>
  <c r="AA1155" i="4"/>
  <c r="AD1155" i="4"/>
  <c r="AG1155" i="4"/>
  <c r="AI1155" i="4"/>
  <c r="AJ1155" i="4" s="1"/>
  <c r="AL1155" i="4"/>
  <c r="B1156" i="4"/>
  <c r="C1156" i="4"/>
  <c r="D1156" i="4" s="1"/>
  <c r="I1156" i="4"/>
  <c r="K1156" i="4"/>
  <c r="N1156" i="4"/>
  <c r="Q1156" i="4"/>
  <c r="S1156" i="4"/>
  <c r="V1156" i="4"/>
  <c r="Y1156" i="4"/>
  <c r="AA1156" i="4"/>
  <c r="AD1156" i="4"/>
  <c r="AG1156" i="4"/>
  <c r="AI1156" i="4"/>
  <c r="AL1156" i="4"/>
  <c r="B1157" i="4"/>
  <c r="C1157" i="4"/>
  <c r="D1157" i="4" s="1"/>
  <c r="I1157" i="4"/>
  <c r="K1157" i="4"/>
  <c r="N1157" i="4"/>
  <c r="Q1157" i="4"/>
  <c r="S1157" i="4"/>
  <c r="V1157" i="4"/>
  <c r="Y1157" i="4"/>
  <c r="AA1157" i="4"/>
  <c r="AD1157" i="4"/>
  <c r="AG1157" i="4"/>
  <c r="AI1157" i="4"/>
  <c r="AL1157" i="4"/>
  <c r="B1158" i="4"/>
  <c r="C1158" i="4"/>
  <c r="D1158" i="4" s="1"/>
  <c r="I1158" i="4"/>
  <c r="K1158" i="4"/>
  <c r="N1158" i="4"/>
  <c r="Q1158" i="4"/>
  <c r="S1158" i="4"/>
  <c r="V1158" i="4"/>
  <c r="Y1158" i="4"/>
  <c r="AA1158" i="4"/>
  <c r="AD1158" i="4"/>
  <c r="AG1158" i="4"/>
  <c r="AI1158" i="4"/>
  <c r="AL1158" i="4"/>
  <c r="B1159" i="4"/>
  <c r="C1159" i="4"/>
  <c r="D1159" i="4" s="1"/>
  <c r="I1159" i="4"/>
  <c r="K1159" i="4"/>
  <c r="N1159" i="4"/>
  <c r="Q1159" i="4"/>
  <c r="S1159" i="4"/>
  <c r="V1159" i="4"/>
  <c r="Y1159" i="4"/>
  <c r="AA1159" i="4"/>
  <c r="AD1159" i="4"/>
  <c r="AG1159" i="4"/>
  <c r="AI1159" i="4"/>
  <c r="AL1159" i="4"/>
  <c r="B1160" i="4"/>
  <c r="C1160" i="4"/>
  <c r="D1160" i="4" s="1"/>
  <c r="I1160" i="4"/>
  <c r="K1160" i="4"/>
  <c r="N1160" i="4"/>
  <c r="Q1160" i="4"/>
  <c r="S1160" i="4"/>
  <c r="T1160" i="4" s="1"/>
  <c r="V1160" i="4"/>
  <c r="W1160" i="4" s="1"/>
  <c r="Y1160" i="4"/>
  <c r="AA1160" i="4"/>
  <c r="AD1160" i="4"/>
  <c r="AG1160" i="4"/>
  <c r="AI1160" i="4"/>
  <c r="AJ1160" i="4" s="1"/>
  <c r="AL1160" i="4"/>
  <c r="AM1160" i="4" s="1"/>
  <c r="B1161" i="4"/>
  <c r="C1161" i="4"/>
  <c r="D1161" i="4" s="1"/>
  <c r="I1161" i="4"/>
  <c r="K1161" i="4"/>
  <c r="N1161" i="4"/>
  <c r="Q1161" i="4"/>
  <c r="S1161" i="4"/>
  <c r="V1161" i="4"/>
  <c r="Y1161" i="4"/>
  <c r="AA1161" i="4"/>
  <c r="AD1161" i="4"/>
  <c r="AG1161" i="4"/>
  <c r="AI1161" i="4"/>
  <c r="AL1161" i="4"/>
  <c r="B1162" i="4"/>
  <c r="C1162" i="4"/>
  <c r="D1162" i="4" s="1"/>
  <c r="E1162" i="4" s="1"/>
  <c r="I1162" i="4"/>
  <c r="K1162" i="4"/>
  <c r="N1162" i="4"/>
  <c r="Q1162" i="4"/>
  <c r="S1162" i="4"/>
  <c r="V1162" i="4"/>
  <c r="Y1162" i="4"/>
  <c r="AA1162" i="4"/>
  <c r="AD1162" i="4"/>
  <c r="AG1162" i="4"/>
  <c r="AI1162" i="4"/>
  <c r="AL1162" i="4"/>
  <c r="B1163" i="4"/>
  <c r="C1163" i="4"/>
  <c r="D1163" i="4" s="1"/>
  <c r="I1163" i="4"/>
  <c r="K1163" i="4"/>
  <c r="N1163" i="4"/>
  <c r="Q1163" i="4"/>
  <c r="S1163" i="4"/>
  <c r="V1163" i="4"/>
  <c r="Y1163" i="4"/>
  <c r="AA1163" i="4"/>
  <c r="AD1163" i="4"/>
  <c r="AG1163" i="4"/>
  <c r="AI1163" i="4"/>
  <c r="AL1163" i="4"/>
  <c r="B1164" i="4"/>
  <c r="C1164" i="4"/>
  <c r="D1164" i="4" s="1"/>
  <c r="F1164" i="4" s="1"/>
  <c r="I1164" i="4"/>
  <c r="K1164" i="4"/>
  <c r="N1164" i="4"/>
  <c r="Q1164" i="4"/>
  <c r="S1164" i="4"/>
  <c r="V1164" i="4"/>
  <c r="Y1164" i="4"/>
  <c r="AA1164" i="4"/>
  <c r="AD1164" i="4"/>
  <c r="AG1164" i="4"/>
  <c r="AI1164" i="4"/>
  <c r="AL1164" i="4"/>
  <c r="B1165" i="4"/>
  <c r="C1165" i="4"/>
  <c r="D1165" i="4" s="1"/>
  <c r="H1165" i="4" s="1"/>
  <c r="I1165" i="4"/>
  <c r="K1165" i="4"/>
  <c r="N1165" i="4"/>
  <c r="Q1165" i="4"/>
  <c r="S1165" i="4"/>
  <c r="V1165" i="4"/>
  <c r="Y1165" i="4"/>
  <c r="AA1165" i="4"/>
  <c r="AD1165" i="4"/>
  <c r="AG1165" i="4"/>
  <c r="AI1165" i="4"/>
  <c r="AL1165" i="4"/>
  <c r="B1166" i="4"/>
  <c r="C1166" i="4"/>
  <c r="D1166" i="4" s="1"/>
  <c r="G1166" i="4" s="1"/>
  <c r="I1166" i="4"/>
  <c r="K1166" i="4"/>
  <c r="N1166" i="4"/>
  <c r="Q1166" i="4"/>
  <c r="S1166" i="4"/>
  <c r="V1166" i="4"/>
  <c r="Y1166" i="4"/>
  <c r="AA1166" i="4"/>
  <c r="AD1166" i="4"/>
  <c r="AG1166" i="4"/>
  <c r="AI1166" i="4"/>
  <c r="AL1166" i="4"/>
  <c r="B1167" i="4"/>
  <c r="C1167" i="4"/>
  <c r="D1167" i="4" s="1"/>
  <c r="I1167" i="4"/>
  <c r="K1167" i="4"/>
  <c r="N1167" i="4"/>
  <c r="Q1167" i="4"/>
  <c r="S1167" i="4"/>
  <c r="T1167" i="4" s="1"/>
  <c r="V1167" i="4"/>
  <c r="W1167" i="4" s="1"/>
  <c r="Y1167" i="4"/>
  <c r="AA1167" i="4"/>
  <c r="AD1167" i="4"/>
  <c r="AE1167" i="4" s="1"/>
  <c r="AG1167" i="4"/>
  <c r="AH1167" i="4" s="1"/>
  <c r="AI1167" i="4"/>
  <c r="AJ1167" i="4" s="1"/>
  <c r="AL1167" i="4"/>
  <c r="B1168" i="4"/>
  <c r="J1168" i="4" s="1"/>
  <c r="C1168" i="4"/>
  <c r="D1168" i="4" s="1"/>
  <c r="F1168" i="4" s="1"/>
  <c r="I1168" i="4"/>
  <c r="K1168" i="4"/>
  <c r="N1168" i="4"/>
  <c r="Q1168" i="4"/>
  <c r="S1168" i="4"/>
  <c r="V1168" i="4"/>
  <c r="Y1168" i="4"/>
  <c r="AA1168" i="4"/>
  <c r="AD1168" i="4"/>
  <c r="AG1168" i="4"/>
  <c r="AI1168" i="4"/>
  <c r="AL1168" i="4"/>
  <c r="B1169" i="4"/>
  <c r="C1169" i="4"/>
  <c r="D1169" i="4" s="1"/>
  <c r="I1169" i="4"/>
  <c r="K1169" i="4"/>
  <c r="N1169" i="4"/>
  <c r="Q1169" i="4"/>
  <c r="S1169" i="4"/>
  <c r="V1169" i="4"/>
  <c r="Y1169" i="4"/>
  <c r="AA1169" i="4"/>
  <c r="AD1169" i="4"/>
  <c r="AG1169" i="4"/>
  <c r="AI1169" i="4"/>
  <c r="AL1169" i="4"/>
  <c r="B1170" i="4"/>
  <c r="C1170" i="4"/>
  <c r="D1170" i="4" s="1"/>
  <c r="I1170" i="4"/>
  <c r="K1170" i="4"/>
  <c r="N1170" i="4"/>
  <c r="Q1170" i="4"/>
  <c r="S1170" i="4"/>
  <c r="V1170" i="4"/>
  <c r="Y1170" i="4"/>
  <c r="AA1170" i="4"/>
  <c r="AD1170" i="4"/>
  <c r="AG1170" i="4"/>
  <c r="AI1170" i="4"/>
  <c r="AL1170" i="4"/>
  <c r="B1171" i="4"/>
  <c r="C1171" i="4"/>
  <c r="D1171" i="4" s="1"/>
  <c r="H1171" i="4" s="1"/>
  <c r="I1171" i="4"/>
  <c r="K1171" i="4"/>
  <c r="N1171" i="4"/>
  <c r="Q1171" i="4"/>
  <c r="S1171" i="4"/>
  <c r="V1171" i="4"/>
  <c r="Y1171" i="4"/>
  <c r="AA1171" i="4"/>
  <c r="AD1171" i="4"/>
  <c r="AG1171" i="4"/>
  <c r="AI1171" i="4"/>
  <c r="AL1171" i="4"/>
  <c r="B1172" i="4"/>
  <c r="C1172" i="4"/>
  <c r="D1172" i="4" s="1"/>
  <c r="I1172" i="4"/>
  <c r="J1172" i="4" s="1"/>
  <c r="K1172" i="4"/>
  <c r="N1172" i="4"/>
  <c r="O1172" i="4" s="1"/>
  <c r="Q1172" i="4"/>
  <c r="S1172" i="4"/>
  <c r="V1172" i="4"/>
  <c r="W1172" i="4" s="1"/>
  <c r="Y1172" i="4"/>
  <c r="Z1172" i="4" s="1"/>
  <c r="AA1172" i="4"/>
  <c r="AB1172" i="4" s="1"/>
  <c r="AD1172" i="4"/>
  <c r="AG1172" i="4"/>
  <c r="AI1172" i="4"/>
  <c r="AJ1172" i="4" s="1"/>
  <c r="AL1172" i="4"/>
  <c r="AM1172" i="4" s="1"/>
  <c r="B1173" i="4"/>
  <c r="C1173" i="4"/>
  <c r="D1173" i="4" s="1"/>
  <c r="F1173" i="4" s="1"/>
  <c r="I1173" i="4"/>
  <c r="K1173" i="4"/>
  <c r="N1173" i="4"/>
  <c r="Q1173" i="4"/>
  <c r="S1173" i="4"/>
  <c r="V1173" i="4"/>
  <c r="Y1173" i="4"/>
  <c r="AA1173" i="4"/>
  <c r="AD1173" i="4"/>
  <c r="AG1173" i="4"/>
  <c r="AI1173" i="4"/>
  <c r="AL1173" i="4"/>
  <c r="B1174" i="4"/>
  <c r="C1174" i="4"/>
  <c r="D1174" i="4" s="1"/>
  <c r="E1174" i="4" s="1"/>
  <c r="I1174" i="4"/>
  <c r="K1174" i="4"/>
  <c r="N1174" i="4"/>
  <c r="Q1174" i="4"/>
  <c r="S1174" i="4"/>
  <c r="V1174" i="4"/>
  <c r="Y1174" i="4"/>
  <c r="AA1174" i="4"/>
  <c r="AD1174" i="4"/>
  <c r="AG1174" i="4"/>
  <c r="AI1174" i="4"/>
  <c r="AL1174" i="4"/>
  <c r="B1175" i="4"/>
  <c r="O1175" i="4" s="1"/>
  <c r="C1175" i="4"/>
  <c r="D1175" i="4" s="1"/>
  <c r="I1175" i="4"/>
  <c r="K1175" i="4"/>
  <c r="N1175" i="4"/>
  <c r="Q1175" i="4"/>
  <c r="S1175" i="4"/>
  <c r="V1175" i="4"/>
  <c r="Y1175" i="4"/>
  <c r="AA1175" i="4"/>
  <c r="AB1175" i="4" s="1"/>
  <c r="AD1175" i="4"/>
  <c r="AG1175" i="4"/>
  <c r="AI1175" i="4"/>
  <c r="AL1175" i="4"/>
  <c r="B1176" i="4"/>
  <c r="C1176" i="4"/>
  <c r="D1176" i="4" s="1"/>
  <c r="H1176" i="4" s="1"/>
  <c r="I1176" i="4"/>
  <c r="K1176" i="4"/>
  <c r="N1176" i="4"/>
  <c r="Q1176" i="4"/>
  <c r="S1176" i="4"/>
  <c r="V1176" i="4"/>
  <c r="Y1176" i="4"/>
  <c r="AA1176" i="4"/>
  <c r="AD1176" i="4"/>
  <c r="AG1176" i="4"/>
  <c r="AI1176" i="4"/>
  <c r="AL1176" i="4"/>
  <c r="B1177" i="4"/>
  <c r="C1177" i="4"/>
  <c r="D1177" i="4" s="1"/>
  <c r="I1177" i="4"/>
  <c r="K1177" i="4"/>
  <c r="N1177" i="4"/>
  <c r="Q1177" i="4"/>
  <c r="S1177" i="4"/>
  <c r="V1177" i="4"/>
  <c r="Y1177" i="4"/>
  <c r="AA1177" i="4"/>
  <c r="AD1177" i="4"/>
  <c r="AG1177" i="4"/>
  <c r="AI1177" i="4"/>
  <c r="AL1177" i="4"/>
  <c r="B1178" i="4"/>
  <c r="C1178" i="4"/>
  <c r="D1178" i="4" s="1"/>
  <c r="F1178" i="4" s="1"/>
  <c r="I1178" i="4"/>
  <c r="K1178" i="4"/>
  <c r="N1178" i="4"/>
  <c r="Q1178" i="4"/>
  <c r="S1178" i="4"/>
  <c r="V1178" i="4"/>
  <c r="Y1178" i="4"/>
  <c r="AA1178" i="4"/>
  <c r="AD1178" i="4"/>
  <c r="AG1178" i="4"/>
  <c r="AI1178" i="4"/>
  <c r="AL1178" i="4"/>
  <c r="B1179" i="4"/>
  <c r="C1179" i="4"/>
  <c r="D1179" i="4" s="1"/>
  <c r="I1179" i="4"/>
  <c r="K1179" i="4"/>
  <c r="N1179" i="4"/>
  <c r="Q1179" i="4"/>
  <c r="S1179" i="4"/>
  <c r="V1179" i="4"/>
  <c r="Y1179" i="4"/>
  <c r="AA1179" i="4"/>
  <c r="AD1179" i="4"/>
  <c r="AG1179" i="4"/>
  <c r="AI1179" i="4"/>
  <c r="AJ1179" i="4" s="1"/>
  <c r="AL1179" i="4"/>
  <c r="B1180" i="4"/>
  <c r="C1180" i="4"/>
  <c r="D1180" i="4" s="1"/>
  <c r="E1180" i="4" s="1"/>
  <c r="I1180" i="4"/>
  <c r="K1180" i="4"/>
  <c r="N1180" i="4"/>
  <c r="Q1180" i="4"/>
  <c r="S1180" i="4"/>
  <c r="V1180" i="4"/>
  <c r="Y1180" i="4"/>
  <c r="AA1180" i="4"/>
  <c r="AD1180" i="4"/>
  <c r="AG1180" i="4"/>
  <c r="AI1180" i="4"/>
  <c r="AJ1180" i="4" s="1"/>
  <c r="AL1180" i="4"/>
  <c r="B1181" i="4"/>
  <c r="C1181" i="4"/>
  <c r="D1181" i="4" s="1"/>
  <c r="I1181" i="4"/>
  <c r="K1181" i="4"/>
  <c r="N1181" i="4"/>
  <c r="Q1181" i="4"/>
  <c r="S1181" i="4"/>
  <c r="V1181" i="4"/>
  <c r="Y1181" i="4"/>
  <c r="AA1181" i="4"/>
  <c r="AD1181" i="4"/>
  <c r="AG1181" i="4"/>
  <c r="AI1181" i="4"/>
  <c r="AL1181" i="4"/>
  <c r="B1182" i="4"/>
  <c r="O1182" i="4" s="1"/>
  <c r="C1182" i="4"/>
  <c r="D1182" i="4" s="1"/>
  <c r="I1182" i="4"/>
  <c r="K1182" i="4"/>
  <c r="N1182" i="4"/>
  <c r="Q1182" i="4"/>
  <c r="S1182" i="4"/>
  <c r="V1182" i="4"/>
  <c r="Y1182" i="4"/>
  <c r="AA1182" i="4"/>
  <c r="AD1182" i="4"/>
  <c r="AG1182" i="4"/>
  <c r="AI1182" i="4"/>
  <c r="AL1182" i="4"/>
  <c r="B1183" i="4"/>
  <c r="C1183" i="4"/>
  <c r="D1183" i="4" s="1"/>
  <c r="E1183" i="4" s="1"/>
  <c r="I1183" i="4"/>
  <c r="K1183" i="4"/>
  <c r="N1183" i="4"/>
  <c r="O1183" i="4" s="1"/>
  <c r="Q1183" i="4"/>
  <c r="R1183" i="4" s="1"/>
  <c r="S1183" i="4"/>
  <c r="V1183" i="4"/>
  <c r="Y1183" i="4"/>
  <c r="AA1183" i="4"/>
  <c r="AB1183" i="4"/>
  <c r="AD1183" i="4"/>
  <c r="AE1183" i="4" s="1"/>
  <c r="AG1183" i="4"/>
  <c r="AI1183" i="4"/>
  <c r="AL1183" i="4"/>
  <c r="B1184" i="4"/>
  <c r="C1184" i="4"/>
  <c r="D1184" i="4" s="1"/>
  <c r="I1184" i="4"/>
  <c r="K1184" i="4"/>
  <c r="N1184" i="4"/>
  <c r="Q1184" i="4"/>
  <c r="S1184" i="4"/>
  <c r="V1184" i="4"/>
  <c r="Y1184" i="4"/>
  <c r="AA1184" i="4"/>
  <c r="AD1184" i="4"/>
  <c r="AG1184" i="4"/>
  <c r="AI1184" i="4"/>
  <c r="AL1184" i="4"/>
  <c r="B1185" i="4"/>
  <c r="C1185" i="4"/>
  <c r="D1185" i="4" s="1"/>
  <c r="G1185" i="4" s="1"/>
  <c r="I1185" i="4"/>
  <c r="K1185" i="4"/>
  <c r="N1185" i="4"/>
  <c r="Q1185" i="4"/>
  <c r="S1185" i="4"/>
  <c r="V1185" i="4"/>
  <c r="Y1185" i="4"/>
  <c r="AA1185" i="4"/>
  <c r="AD1185" i="4"/>
  <c r="AG1185" i="4"/>
  <c r="AI1185" i="4"/>
  <c r="AL1185" i="4"/>
  <c r="B1186" i="4"/>
  <c r="C1186" i="4"/>
  <c r="D1186" i="4" s="1"/>
  <c r="E1186" i="4" s="1"/>
  <c r="I1186" i="4"/>
  <c r="K1186" i="4"/>
  <c r="N1186" i="4"/>
  <c r="Q1186" i="4"/>
  <c r="R1186" i="4" s="1"/>
  <c r="S1186" i="4"/>
  <c r="V1186" i="4"/>
  <c r="Y1186" i="4"/>
  <c r="AA1186" i="4"/>
  <c r="AD1186" i="4"/>
  <c r="AE1186" i="4" s="1"/>
  <c r="AG1186" i="4"/>
  <c r="AI1186" i="4"/>
  <c r="AL1186" i="4"/>
  <c r="B1187" i="4"/>
  <c r="C1187" i="4"/>
  <c r="D1187" i="4" s="1"/>
  <c r="I1187" i="4"/>
  <c r="K1187" i="4"/>
  <c r="N1187" i="4"/>
  <c r="O1187" i="4" s="1"/>
  <c r="Q1187" i="4"/>
  <c r="S1187" i="4"/>
  <c r="V1187" i="4"/>
  <c r="Y1187" i="4"/>
  <c r="AA1187" i="4"/>
  <c r="AB1187" i="4" s="1"/>
  <c r="AD1187" i="4"/>
  <c r="AG1187" i="4"/>
  <c r="AI1187" i="4"/>
  <c r="AL1187" i="4"/>
  <c r="AM1187" i="4" s="1"/>
  <c r="B1188" i="4"/>
  <c r="C1188" i="4"/>
  <c r="D1188" i="4" s="1"/>
  <c r="F1188" i="4" s="1"/>
  <c r="I1188" i="4"/>
  <c r="K1188" i="4"/>
  <c r="N1188" i="4"/>
  <c r="Q1188" i="4"/>
  <c r="S1188" i="4"/>
  <c r="V1188" i="4"/>
  <c r="Y1188" i="4"/>
  <c r="AA1188" i="4"/>
  <c r="AD1188" i="4"/>
  <c r="AG1188" i="4"/>
  <c r="AI1188" i="4"/>
  <c r="AL1188" i="4"/>
  <c r="B1189" i="4"/>
  <c r="C1189" i="4"/>
  <c r="D1189" i="4" s="1"/>
  <c r="H1189" i="4" s="1"/>
  <c r="I1189" i="4"/>
  <c r="K1189" i="4"/>
  <c r="N1189" i="4"/>
  <c r="Q1189" i="4"/>
  <c r="S1189" i="4"/>
  <c r="V1189" i="4"/>
  <c r="Y1189" i="4"/>
  <c r="AA1189" i="4"/>
  <c r="AD1189" i="4"/>
  <c r="AG1189" i="4"/>
  <c r="AI1189" i="4"/>
  <c r="AL1189" i="4"/>
  <c r="B1190" i="4"/>
  <c r="C1190" i="4"/>
  <c r="D1190" i="4" s="1"/>
  <c r="F1190" i="4" s="1"/>
  <c r="I1190" i="4"/>
  <c r="K1190" i="4"/>
  <c r="N1190" i="4"/>
  <c r="Q1190" i="4"/>
  <c r="S1190" i="4"/>
  <c r="V1190" i="4"/>
  <c r="Y1190" i="4"/>
  <c r="AA1190" i="4"/>
  <c r="AD1190" i="4"/>
  <c r="AG1190" i="4"/>
  <c r="AI1190" i="4"/>
  <c r="AL1190" i="4"/>
  <c r="B1191" i="4"/>
  <c r="C1191" i="4"/>
  <c r="D1191" i="4" s="1"/>
  <c r="I1191" i="4"/>
  <c r="K1191" i="4"/>
  <c r="N1191" i="4"/>
  <c r="Q1191" i="4"/>
  <c r="S1191" i="4"/>
  <c r="V1191" i="4"/>
  <c r="Y1191" i="4"/>
  <c r="AA1191" i="4"/>
  <c r="AD1191" i="4"/>
  <c r="AG1191" i="4"/>
  <c r="AI1191" i="4"/>
  <c r="AJ1191" i="4" s="1"/>
  <c r="AL1191" i="4"/>
  <c r="B1192" i="4"/>
  <c r="C1192" i="4"/>
  <c r="D1192" i="4" s="1"/>
  <c r="I1192" i="4"/>
  <c r="K1192" i="4"/>
  <c r="N1192" i="4"/>
  <c r="Q1192" i="4"/>
  <c r="S1192" i="4"/>
  <c r="T1192" i="4" s="1"/>
  <c r="V1192" i="4"/>
  <c r="Y1192" i="4"/>
  <c r="AA1192" i="4"/>
  <c r="AD1192" i="4"/>
  <c r="AG1192" i="4"/>
  <c r="AI1192" i="4"/>
  <c r="AL1192" i="4"/>
  <c r="B1193" i="4"/>
  <c r="T1193" i="4" s="1"/>
  <c r="C1193" i="4"/>
  <c r="D1193" i="4" s="1"/>
  <c r="I1193" i="4"/>
  <c r="K1193" i="4"/>
  <c r="N1193" i="4"/>
  <c r="Q1193" i="4"/>
  <c r="R1193" i="4" s="1"/>
  <c r="S1193" i="4"/>
  <c r="V1193" i="4"/>
  <c r="W1193" i="4" s="1"/>
  <c r="Y1193" i="4"/>
  <c r="AA1193" i="4"/>
  <c r="AD1193" i="4"/>
  <c r="AG1193" i="4"/>
  <c r="AH1193" i="4" s="1"/>
  <c r="AI1193" i="4"/>
  <c r="AJ1193" i="4" s="1"/>
  <c r="AL1193" i="4"/>
  <c r="B1194" i="4"/>
  <c r="C1194" i="4"/>
  <c r="D1194" i="4" s="1"/>
  <c r="I1194" i="4"/>
  <c r="K1194" i="4"/>
  <c r="N1194" i="4"/>
  <c r="Q1194" i="4"/>
  <c r="S1194" i="4"/>
  <c r="V1194" i="4"/>
  <c r="Y1194" i="4"/>
  <c r="AA1194" i="4"/>
  <c r="AD1194" i="4"/>
  <c r="AG1194" i="4"/>
  <c r="AI1194" i="4"/>
  <c r="AL1194" i="4"/>
  <c r="B1195" i="4"/>
  <c r="C1195" i="4"/>
  <c r="D1195" i="4" s="1"/>
  <c r="I1195" i="4"/>
  <c r="K1195" i="4"/>
  <c r="N1195" i="4"/>
  <c r="Q1195" i="4"/>
  <c r="S1195" i="4"/>
  <c r="V1195" i="4"/>
  <c r="Y1195" i="4"/>
  <c r="AA1195" i="4"/>
  <c r="AD1195" i="4"/>
  <c r="AG1195" i="4"/>
  <c r="AI1195" i="4"/>
  <c r="AL1195" i="4"/>
  <c r="B1196" i="4"/>
  <c r="C1196" i="4"/>
  <c r="D1196" i="4" s="1"/>
  <c r="I1196" i="4"/>
  <c r="K1196" i="4"/>
  <c r="N1196" i="4"/>
  <c r="Q1196" i="4"/>
  <c r="S1196" i="4"/>
  <c r="V1196" i="4"/>
  <c r="Y1196" i="4"/>
  <c r="AA1196" i="4"/>
  <c r="AD1196" i="4"/>
  <c r="AG1196" i="4"/>
  <c r="AI1196" i="4"/>
  <c r="AJ1196" i="4" s="1"/>
  <c r="AL1196" i="4"/>
  <c r="B1197" i="4"/>
  <c r="C1197" i="4"/>
  <c r="D1197" i="4" s="1"/>
  <c r="I1197" i="4"/>
  <c r="K1197" i="4"/>
  <c r="N1197" i="4"/>
  <c r="Q1197" i="4"/>
  <c r="S1197" i="4"/>
  <c r="V1197" i="4"/>
  <c r="Y1197" i="4"/>
  <c r="AA1197" i="4"/>
  <c r="AD1197" i="4"/>
  <c r="AG1197" i="4"/>
  <c r="AI1197" i="4"/>
  <c r="AL1197" i="4"/>
  <c r="B1198" i="4"/>
  <c r="C1198" i="4"/>
  <c r="D1198" i="4" s="1"/>
  <c r="E1198" i="4" s="1"/>
  <c r="I1198" i="4"/>
  <c r="K1198" i="4"/>
  <c r="N1198" i="4"/>
  <c r="Q1198" i="4"/>
  <c r="S1198" i="4"/>
  <c r="V1198" i="4"/>
  <c r="Y1198" i="4"/>
  <c r="AA1198" i="4"/>
  <c r="AD1198" i="4"/>
  <c r="AG1198" i="4"/>
  <c r="AI1198" i="4"/>
  <c r="AL1198" i="4"/>
  <c r="B1199" i="4"/>
  <c r="C1199" i="4"/>
  <c r="D1199" i="4" s="1"/>
  <c r="I1199" i="4"/>
  <c r="K1199" i="4"/>
  <c r="N1199" i="4"/>
  <c r="Q1199" i="4"/>
  <c r="S1199" i="4"/>
  <c r="V1199" i="4"/>
  <c r="Y1199" i="4"/>
  <c r="AA1199" i="4"/>
  <c r="AD1199" i="4"/>
  <c r="AG1199" i="4"/>
  <c r="AI1199" i="4"/>
  <c r="AL1199" i="4"/>
  <c r="B1200" i="4"/>
  <c r="C1200" i="4"/>
  <c r="D1200" i="4" s="1"/>
  <c r="F1200" i="4" s="1"/>
  <c r="I1200" i="4"/>
  <c r="K1200" i="4"/>
  <c r="N1200" i="4"/>
  <c r="Q1200" i="4"/>
  <c r="S1200" i="4"/>
  <c r="T1200" i="4" s="1"/>
  <c r="V1200" i="4"/>
  <c r="Y1200" i="4"/>
  <c r="AA1200" i="4"/>
  <c r="AD1200" i="4"/>
  <c r="AG1200" i="4"/>
  <c r="AI1200" i="4"/>
  <c r="AL1200" i="4"/>
  <c r="B1201" i="4"/>
  <c r="C1201" i="4"/>
  <c r="D1201" i="4" s="1"/>
  <c r="I1201" i="4"/>
  <c r="K1201" i="4"/>
  <c r="N1201" i="4"/>
  <c r="Q1201" i="4"/>
  <c r="S1201" i="4"/>
  <c r="V1201" i="4"/>
  <c r="Y1201" i="4"/>
  <c r="AA1201" i="4"/>
  <c r="AD1201" i="4"/>
  <c r="AG1201" i="4"/>
  <c r="AI1201" i="4"/>
  <c r="AL1201" i="4"/>
  <c r="B1202" i="4"/>
  <c r="C1202" i="4"/>
  <c r="D1202" i="4" s="1"/>
  <c r="F1202" i="4" s="1"/>
  <c r="I1202" i="4"/>
  <c r="K1202" i="4"/>
  <c r="N1202" i="4"/>
  <c r="Q1202" i="4"/>
  <c r="S1202" i="4"/>
  <c r="V1202" i="4"/>
  <c r="Y1202" i="4"/>
  <c r="AA1202" i="4"/>
  <c r="AD1202" i="4"/>
  <c r="AG1202" i="4"/>
  <c r="AI1202" i="4"/>
  <c r="AL1202" i="4"/>
  <c r="B1203" i="4"/>
  <c r="C1203" i="4"/>
  <c r="D1203" i="4" s="1"/>
  <c r="F1203" i="4" s="1"/>
  <c r="I1203" i="4"/>
  <c r="K1203" i="4"/>
  <c r="N1203" i="4"/>
  <c r="Q1203" i="4"/>
  <c r="S1203" i="4"/>
  <c r="V1203" i="4"/>
  <c r="Y1203" i="4"/>
  <c r="AA1203" i="4"/>
  <c r="AD1203" i="4"/>
  <c r="AG1203" i="4"/>
  <c r="AI1203" i="4"/>
  <c r="AL1203" i="4"/>
  <c r="B1204" i="4"/>
  <c r="C1204" i="4"/>
  <c r="D1204" i="4" s="1"/>
  <c r="E1204" i="4" s="1"/>
  <c r="I1204" i="4"/>
  <c r="K1204" i="4"/>
  <c r="N1204" i="4"/>
  <c r="Q1204" i="4"/>
  <c r="S1204" i="4"/>
  <c r="V1204" i="4"/>
  <c r="W1204" i="4" s="1"/>
  <c r="Y1204" i="4"/>
  <c r="AA1204" i="4"/>
  <c r="AD1204" i="4"/>
  <c r="AG1204" i="4"/>
  <c r="AI1204" i="4"/>
  <c r="AL1204" i="4"/>
  <c r="B1205" i="4"/>
  <c r="C1205" i="4"/>
  <c r="D1205" i="4" s="1"/>
  <c r="I1205" i="4"/>
  <c r="K1205" i="4"/>
  <c r="N1205" i="4"/>
  <c r="Q1205" i="4"/>
  <c r="S1205" i="4"/>
  <c r="V1205" i="4"/>
  <c r="Y1205" i="4"/>
  <c r="AA1205" i="4"/>
  <c r="AD1205" i="4"/>
  <c r="AG1205" i="4"/>
  <c r="AI1205" i="4"/>
  <c r="AL1205" i="4"/>
  <c r="B1206" i="4"/>
  <c r="C1206" i="4"/>
  <c r="D1206" i="4" s="1"/>
  <c r="I1206" i="4"/>
  <c r="K1206" i="4"/>
  <c r="N1206" i="4"/>
  <c r="Q1206" i="4"/>
  <c r="S1206" i="4"/>
  <c r="V1206" i="4"/>
  <c r="Y1206" i="4"/>
  <c r="AA1206" i="4"/>
  <c r="AD1206" i="4"/>
  <c r="AG1206" i="4"/>
  <c r="AI1206" i="4"/>
  <c r="AL1206" i="4"/>
  <c r="B1207" i="4"/>
  <c r="C1207" i="4"/>
  <c r="D1207" i="4" s="1"/>
  <c r="I1207" i="4"/>
  <c r="K1207" i="4"/>
  <c r="N1207" i="4"/>
  <c r="Q1207" i="4"/>
  <c r="S1207" i="4"/>
  <c r="V1207" i="4"/>
  <c r="Y1207" i="4"/>
  <c r="AA1207" i="4"/>
  <c r="AD1207" i="4"/>
  <c r="AG1207" i="4"/>
  <c r="AI1207" i="4"/>
  <c r="AL1207" i="4"/>
  <c r="B1208" i="4"/>
  <c r="C1208" i="4"/>
  <c r="D1208" i="4" s="1"/>
  <c r="I1208" i="4"/>
  <c r="K1208" i="4"/>
  <c r="N1208" i="4"/>
  <c r="Q1208" i="4"/>
  <c r="S1208" i="4"/>
  <c r="V1208" i="4"/>
  <c r="Y1208" i="4"/>
  <c r="AA1208" i="4"/>
  <c r="AD1208" i="4"/>
  <c r="AG1208" i="4"/>
  <c r="AI1208" i="4"/>
  <c r="AL1208" i="4"/>
  <c r="B1209" i="4"/>
  <c r="C1209" i="4"/>
  <c r="D1209" i="4" s="1"/>
  <c r="F1209" i="4" s="1"/>
  <c r="I1209" i="4"/>
  <c r="K1209" i="4"/>
  <c r="N1209" i="4"/>
  <c r="Q1209" i="4"/>
  <c r="S1209" i="4"/>
  <c r="V1209" i="4"/>
  <c r="Y1209" i="4"/>
  <c r="AA1209" i="4"/>
  <c r="AD1209" i="4"/>
  <c r="AG1209" i="4"/>
  <c r="AI1209" i="4"/>
  <c r="AL1209" i="4"/>
  <c r="B1210" i="4"/>
  <c r="C1210" i="4"/>
  <c r="D1210" i="4" s="1"/>
  <c r="E1210" i="4" s="1"/>
  <c r="I1210" i="4"/>
  <c r="K1210" i="4"/>
  <c r="N1210" i="4"/>
  <c r="Q1210" i="4"/>
  <c r="S1210" i="4"/>
  <c r="V1210" i="4"/>
  <c r="Y1210" i="4"/>
  <c r="AA1210" i="4"/>
  <c r="AD1210" i="4"/>
  <c r="AG1210" i="4"/>
  <c r="AI1210" i="4"/>
  <c r="AJ1210" i="4" s="1"/>
  <c r="AL1210" i="4"/>
  <c r="B1211" i="4"/>
  <c r="C1211" i="4"/>
  <c r="D1211" i="4" s="1"/>
  <c r="I1211" i="4"/>
  <c r="K1211" i="4"/>
  <c r="N1211" i="4"/>
  <c r="Q1211" i="4"/>
  <c r="R1211" i="4" s="1"/>
  <c r="S1211" i="4"/>
  <c r="V1211" i="4"/>
  <c r="Y1211" i="4"/>
  <c r="AA1211" i="4"/>
  <c r="AD1211" i="4"/>
  <c r="AG1211" i="4"/>
  <c r="AH1211" i="4" s="1"/>
  <c r="AI1211" i="4"/>
  <c r="AL1211" i="4"/>
  <c r="B1212" i="4"/>
  <c r="T1212" i="4" s="1"/>
  <c r="C1212" i="4"/>
  <c r="D1212" i="4" s="1"/>
  <c r="F1212" i="4" s="1"/>
  <c r="I1212" i="4"/>
  <c r="K1212" i="4"/>
  <c r="N1212" i="4"/>
  <c r="Q1212" i="4"/>
  <c r="S1212" i="4"/>
  <c r="V1212" i="4"/>
  <c r="Y1212" i="4"/>
  <c r="AA1212" i="4"/>
  <c r="AD1212" i="4"/>
  <c r="AG1212" i="4"/>
  <c r="AI1212" i="4"/>
  <c r="AL1212" i="4"/>
  <c r="B1213" i="4"/>
  <c r="C1213" i="4"/>
  <c r="D1213" i="4" s="1"/>
  <c r="G1213" i="4" s="1"/>
  <c r="I1213" i="4"/>
  <c r="K1213" i="4"/>
  <c r="N1213" i="4"/>
  <c r="Q1213" i="4"/>
  <c r="S1213" i="4"/>
  <c r="V1213" i="4"/>
  <c r="Y1213" i="4"/>
  <c r="AA1213" i="4"/>
  <c r="AD1213" i="4"/>
  <c r="AG1213" i="4"/>
  <c r="AI1213" i="4"/>
  <c r="AL1213" i="4"/>
  <c r="B1214" i="4"/>
  <c r="C1214" i="4"/>
  <c r="D1214" i="4" s="1"/>
  <c r="F1214" i="4" s="1"/>
  <c r="I1214" i="4"/>
  <c r="K1214" i="4"/>
  <c r="N1214" i="4"/>
  <c r="Q1214" i="4"/>
  <c r="S1214" i="4"/>
  <c r="V1214" i="4"/>
  <c r="W1214" i="4" s="1"/>
  <c r="Y1214" i="4"/>
  <c r="AA1214" i="4"/>
  <c r="AD1214" i="4"/>
  <c r="AG1214" i="4"/>
  <c r="AH1214" i="4" s="1"/>
  <c r="AI1214" i="4"/>
  <c r="AL1214" i="4"/>
  <c r="B1215" i="4"/>
  <c r="C1215" i="4"/>
  <c r="D1215" i="4" s="1"/>
  <c r="I1215" i="4"/>
  <c r="K1215" i="4"/>
  <c r="N1215" i="4"/>
  <c r="Q1215" i="4"/>
  <c r="S1215" i="4"/>
  <c r="V1215" i="4"/>
  <c r="Y1215" i="4"/>
  <c r="AA1215" i="4"/>
  <c r="AD1215" i="4"/>
  <c r="AG1215" i="4"/>
  <c r="AI1215" i="4"/>
  <c r="AL1215" i="4"/>
  <c r="B1216" i="4"/>
  <c r="AB1216" i="4" s="1"/>
  <c r="C1216" i="4"/>
  <c r="D1216" i="4" s="1"/>
  <c r="E1216" i="4" s="1"/>
  <c r="I1216" i="4"/>
  <c r="K1216" i="4"/>
  <c r="L1216" i="4" s="1"/>
  <c r="N1216" i="4"/>
  <c r="Q1216" i="4"/>
  <c r="S1216" i="4"/>
  <c r="V1216" i="4"/>
  <c r="Y1216" i="4"/>
  <c r="AA1216" i="4"/>
  <c r="AD1216" i="4"/>
  <c r="AG1216" i="4"/>
  <c r="AI1216" i="4"/>
  <c r="AJ1216" i="4" s="1"/>
  <c r="AL1216" i="4"/>
  <c r="B1217" i="4"/>
  <c r="C1217" i="4"/>
  <c r="D1217" i="4" s="1"/>
  <c r="I1217" i="4"/>
  <c r="K1217" i="4"/>
  <c r="N1217" i="4"/>
  <c r="Q1217" i="4"/>
  <c r="S1217" i="4"/>
  <c r="V1217" i="4"/>
  <c r="Y1217" i="4"/>
  <c r="AA1217" i="4"/>
  <c r="AD1217" i="4"/>
  <c r="AG1217" i="4"/>
  <c r="AI1217" i="4"/>
  <c r="AL1217" i="4"/>
  <c r="B1218" i="4"/>
  <c r="C1218" i="4"/>
  <c r="D1218" i="4" s="1"/>
  <c r="F1218" i="4" s="1"/>
  <c r="I1218" i="4"/>
  <c r="K1218" i="4"/>
  <c r="N1218" i="4"/>
  <c r="Q1218" i="4"/>
  <c r="R1218" i="4" s="1"/>
  <c r="S1218" i="4"/>
  <c r="T1218" i="4" s="1"/>
  <c r="V1218" i="4"/>
  <c r="Y1218" i="4"/>
  <c r="AA1218" i="4"/>
  <c r="AD1218" i="4"/>
  <c r="AE1218" i="4" s="1"/>
  <c r="AG1218" i="4"/>
  <c r="AI1218" i="4"/>
  <c r="AL1218" i="4"/>
  <c r="B1219" i="4"/>
  <c r="C1219" i="4"/>
  <c r="D1219" i="4" s="1"/>
  <c r="I1219" i="4"/>
  <c r="K1219" i="4"/>
  <c r="N1219" i="4"/>
  <c r="Q1219" i="4"/>
  <c r="S1219" i="4"/>
  <c r="V1219" i="4"/>
  <c r="Y1219" i="4"/>
  <c r="AA1219" i="4"/>
  <c r="AD1219" i="4"/>
  <c r="AG1219" i="4"/>
  <c r="AI1219" i="4"/>
  <c r="AL1219" i="4"/>
  <c r="B1220" i="4"/>
  <c r="C1220" i="4"/>
  <c r="D1220" i="4" s="1"/>
  <c r="E1220" i="4" s="1"/>
  <c r="I1220" i="4"/>
  <c r="K1220" i="4"/>
  <c r="N1220" i="4"/>
  <c r="Q1220" i="4"/>
  <c r="S1220" i="4"/>
  <c r="V1220" i="4"/>
  <c r="Y1220" i="4"/>
  <c r="AA1220" i="4"/>
  <c r="AD1220" i="4"/>
  <c r="AG1220" i="4"/>
  <c r="AI1220" i="4"/>
  <c r="AL1220" i="4"/>
  <c r="B1221" i="4"/>
  <c r="C1221" i="4"/>
  <c r="D1221" i="4" s="1"/>
  <c r="I1221" i="4"/>
  <c r="K1221" i="4"/>
  <c r="N1221" i="4"/>
  <c r="Q1221" i="4"/>
  <c r="S1221" i="4"/>
  <c r="V1221" i="4"/>
  <c r="Y1221" i="4"/>
  <c r="AA1221" i="4"/>
  <c r="AD1221" i="4"/>
  <c r="AG1221" i="4"/>
  <c r="AI1221" i="4"/>
  <c r="AL1221" i="4"/>
  <c r="B1222" i="4"/>
  <c r="AM1222" i="4" s="1"/>
  <c r="C1222" i="4"/>
  <c r="D1222" i="4" s="1"/>
  <c r="I1222" i="4"/>
  <c r="K1222" i="4"/>
  <c r="N1222" i="4"/>
  <c r="Q1222" i="4"/>
  <c r="S1222" i="4"/>
  <c r="V1222" i="4"/>
  <c r="Y1222" i="4"/>
  <c r="AA1222" i="4"/>
  <c r="AD1222" i="4"/>
  <c r="AG1222" i="4"/>
  <c r="AI1222" i="4"/>
  <c r="AL1222" i="4"/>
  <c r="B1223" i="4"/>
  <c r="C1223" i="4"/>
  <c r="D1223" i="4" s="1"/>
  <c r="H1223" i="4" s="1"/>
  <c r="I1223" i="4"/>
  <c r="K1223" i="4"/>
  <c r="N1223" i="4"/>
  <c r="Q1223" i="4"/>
  <c r="S1223" i="4"/>
  <c r="T1223" i="4" s="1"/>
  <c r="V1223" i="4"/>
  <c r="Y1223" i="4"/>
  <c r="Z1223" i="4" s="1"/>
  <c r="AA1223" i="4"/>
  <c r="AD1223" i="4"/>
  <c r="AG1223" i="4"/>
  <c r="AH1223" i="4" s="1"/>
  <c r="AI1223" i="4"/>
  <c r="AJ1223" i="4" s="1"/>
  <c r="AL1223" i="4"/>
  <c r="B1224" i="4"/>
  <c r="C1224" i="4"/>
  <c r="D1224" i="4" s="1"/>
  <c r="I1224" i="4"/>
  <c r="K1224" i="4"/>
  <c r="L1224" i="4" s="1"/>
  <c r="N1224" i="4"/>
  <c r="Q1224" i="4"/>
  <c r="S1224" i="4"/>
  <c r="V1224" i="4"/>
  <c r="Y1224" i="4"/>
  <c r="Z1224" i="4" s="1"/>
  <c r="AA1224" i="4"/>
  <c r="AD1224" i="4"/>
  <c r="AG1224" i="4"/>
  <c r="AI1224" i="4"/>
  <c r="AJ1224" i="4" s="1"/>
  <c r="AL1224" i="4"/>
  <c r="B1225" i="4"/>
  <c r="J1225" i="4" s="1"/>
  <c r="C1225" i="4"/>
  <c r="D1225" i="4" s="1"/>
  <c r="E1225" i="4" s="1"/>
  <c r="I1225" i="4"/>
  <c r="K1225" i="4"/>
  <c r="N1225" i="4"/>
  <c r="Q1225" i="4"/>
  <c r="S1225" i="4"/>
  <c r="V1225" i="4"/>
  <c r="Y1225" i="4"/>
  <c r="AA1225" i="4"/>
  <c r="AD1225" i="4"/>
  <c r="AG1225" i="4"/>
  <c r="AI1225" i="4"/>
  <c r="AL1225" i="4"/>
  <c r="B1226" i="4"/>
  <c r="C1226" i="4"/>
  <c r="D1226" i="4" s="1"/>
  <c r="I1226" i="4"/>
  <c r="K1226" i="4"/>
  <c r="N1226" i="4"/>
  <c r="Q1226" i="4"/>
  <c r="S1226" i="4"/>
  <c r="V1226" i="4"/>
  <c r="Y1226" i="4"/>
  <c r="Z1226" i="4" s="1"/>
  <c r="AA1226" i="4"/>
  <c r="AD1226" i="4"/>
  <c r="AG1226" i="4"/>
  <c r="AI1226" i="4"/>
  <c r="AL1226" i="4"/>
  <c r="B1227" i="4"/>
  <c r="C1227" i="4"/>
  <c r="D1227" i="4" s="1"/>
  <c r="I1227" i="4"/>
  <c r="K1227" i="4"/>
  <c r="N1227" i="4"/>
  <c r="Q1227" i="4"/>
  <c r="S1227" i="4"/>
  <c r="V1227" i="4"/>
  <c r="Y1227" i="4"/>
  <c r="AA1227" i="4"/>
  <c r="AD1227" i="4"/>
  <c r="AG1227" i="4"/>
  <c r="AI1227" i="4"/>
  <c r="AL1227" i="4"/>
  <c r="B1228" i="4"/>
  <c r="C1228" i="4"/>
  <c r="D1228" i="4" s="1"/>
  <c r="I1228" i="4"/>
  <c r="K1228" i="4"/>
  <c r="N1228" i="4"/>
  <c r="Q1228" i="4"/>
  <c r="S1228" i="4"/>
  <c r="V1228" i="4"/>
  <c r="Y1228" i="4"/>
  <c r="AA1228" i="4"/>
  <c r="AD1228" i="4"/>
  <c r="AG1228" i="4"/>
  <c r="AI1228" i="4"/>
  <c r="AL1228" i="4"/>
  <c r="B1229" i="4"/>
  <c r="C1229" i="4"/>
  <c r="D1229" i="4" s="1"/>
  <c r="I1229" i="4"/>
  <c r="K1229" i="4"/>
  <c r="N1229" i="4"/>
  <c r="Q1229" i="4"/>
  <c r="S1229" i="4"/>
  <c r="V1229" i="4"/>
  <c r="Y1229" i="4"/>
  <c r="AA1229" i="4"/>
  <c r="AD1229" i="4"/>
  <c r="AG1229" i="4"/>
  <c r="AI1229" i="4"/>
  <c r="AL1229" i="4"/>
  <c r="B1230" i="4"/>
  <c r="C1230" i="4"/>
  <c r="D1230" i="4" s="1"/>
  <c r="G1230" i="4" s="1"/>
  <c r="I1230" i="4"/>
  <c r="K1230" i="4"/>
  <c r="N1230" i="4"/>
  <c r="Q1230" i="4"/>
  <c r="S1230" i="4"/>
  <c r="V1230" i="4"/>
  <c r="Y1230" i="4"/>
  <c r="AA1230" i="4"/>
  <c r="AD1230" i="4"/>
  <c r="AG1230" i="4"/>
  <c r="AI1230" i="4"/>
  <c r="AL1230" i="4"/>
  <c r="B1231" i="4"/>
  <c r="C1231" i="4"/>
  <c r="D1231" i="4" s="1"/>
  <c r="I1231" i="4"/>
  <c r="K1231" i="4"/>
  <c r="N1231" i="4"/>
  <c r="Q1231" i="4"/>
  <c r="S1231" i="4"/>
  <c r="V1231" i="4"/>
  <c r="Y1231" i="4"/>
  <c r="AA1231" i="4"/>
  <c r="AD1231" i="4"/>
  <c r="AG1231" i="4"/>
  <c r="AI1231" i="4"/>
  <c r="AL1231" i="4"/>
  <c r="B1232" i="4"/>
  <c r="C1232" i="4"/>
  <c r="D1232" i="4" s="1"/>
  <c r="E1232" i="4" s="1"/>
  <c r="I1232" i="4"/>
  <c r="J1232" i="4" s="1"/>
  <c r="K1232" i="4"/>
  <c r="N1232" i="4"/>
  <c r="Q1232" i="4"/>
  <c r="R1232" i="4" s="1"/>
  <c r="S1232" i="4"/>
  <c r="V1232" i="4"/>
  <c r="Y1232" i="4"/>
  <c r="AA1232" i="4"/>
  <c r="AB1232" i="4" s="1"/>
  <c r="AD1232" i="4"/>
  <c r="AE1232" i="4" s="1"/>
  <c r="AG1232" i="4"/>
  <c r="AI1232" i="4"/>
  <c r="AJ1232" i="4" s="1"/>
  <c r="AL1232" i="4"/>
  <c r="B1233" i="4"/>
  <c r="C1233" i="4"/>
  <c r="D1233" i="4" s="1"/>
  <c r="I1233" i="4"/>
  <c r="K1233" i="4"/>
  <c r="N1233" i="4"/>
  <c r="Q1233" i="4"/>
  <c r="S1233" i="4"/>
  <c r="V1233" i="4"/>
  <c r="W1233" i="4" s="1"/>
  <c r="Y1233" i="4"/>
  <c r="AA1233" i="4"/>
  <c r="AD1233" i="4"/>
  <c r="AG1233" i="4"/>
  <c r="AI1233" i="4"/>
  <c r="AJ1233" i="4" s="1"/>
  <c r="AL1233" i="4"/>
  <c r="B1234" i="4"/>
  <c r="C1234" i="4"/>
  <c r="D1234" i="4" s="1"/>
  <c r="I1234" i="4"/>
  <c r="K1234" i="4"/>
  <c r="N1234" i="4"/>
  <c r="Q1234" i="4"/>
  <c r="S1234" i="4"/>
  <c r="V1234" i="4"/>
  <c r="Y1234" i="4"/>
  <c r="AA1234" i="4"/>
  <c r="AD1234" i="4"/>
  <c r="AG1234" i="4"/>
  <c r="AI1234" i="4"/>
  <c r="AL1234" i="4"/>
  <c r="B1235" i="4"/>
  <c r="C1235" i="4"/>
  <c r="D1235" i="4" s="1"/>
  <c r="H1235" i="4" s="1"/>
  <c r="I1235" i="4"/>
  <c r="K1235" i="4"/>
  <c r="L1235" i="4" s="1"/>
  <c r="N1235" i="4"/>
  <c r="Q1235" i="4"/>
  <c r="R1235" i="4" s="1"/>
  <c r="S1235" i="4"/>
  <c r="V1235" i="4"/>
  <c r="W1235" i="4"/>
  <c r="Y1235" i="4"/>
  <c r="AA1235" i="4"/>
  <c r="AD1235" i="4"/>
  <c r="AE1235" i="4" s="1"/>
  <c r="AG1235" i="4"/>
  <c r="AH1235" i="4" s="1"/>
  <c r="AI1235" i="4"/>
  <c r="AL1235" i="4"/>
  <c r="B1236" i="4"/>
  <c r="C1236" i="4"/>
  <c r="D1236" i="4" s="1"/>
  <c r="I1236" i="4"/>
  <c r="K1236" i="4"/>
  <c r="N1236" i="4"/>
  <c r="Q1236" i="4"/>
  <c r="S1236" i="4"/>
  <c r="V1236" i="4"/>
  <c r="Y1236" i="4"/>
  <c r="AA1236" i="4"/>
  <c r="AD1236" i="4"/>
  <c r="AG1236" i="4"/>
  <c r="AI1236" i="4"/>
  <c r="AL1236" i="4"/>
  <c r="B1237" i="4"/>
  <c r="C1237" i="4"/>
  <c r="D1237" i="4" s="1"/>
  <c r="E1237" i="4" s="1"/>
  <c r="I1237" i="4"/>
  <c r="K1237" i="4"/>
  <c r="N1237" i="4"/>
  <c r="Q1237" i="4"/>
  <c r="S1237" i="4"/>
  <c r="V1237" i="4"/>
  <c r="Y1237" i="4"/>
  <c r="AA1237" i="4"/>
  <c r="AD1237" i="4"/>
  <c r="AG1237" i="4"/>
  <c r="AI1237" i="4"/>
  <c r="AL1237" i="4"/>
  <c r="B1238" i="4"/>
  <c r="C1238" i="4"/>
  <c r="D1238" i="4" s="1"/>
  <c r="I1238" i="4"/>
  <c r="K1238" i="4"/>
  <c r="N1238" i="4"/>
  <c r="Q1238" i="4"/>
  <c r="S1238" i="4"/>
  <c r="V1238" i="4"/>
  <c r="Y1238" i="4"/>
  <c r="AA1238" i="4"/>
  <c r="AD1238" i="4"/>
  <c r="AG1238" i="4"/>
  <c r="AI1238" i="4"/>
  <c r="AL1238" i="4"/>
  <c r="B1239" i="4"/>
  <c r="C1239" i="4"/>
  <c r="D1239" i="4" s="1"/>
  <c r="I1239" i="4"/>
  <c r="K1239" i="4"/>
  <c r="N1239" i="4"/>
  <c r="Q1239" i="4"/>
  <c r="S1239" i="4"/>
  <c r="V1239" i="4"/>
  <c r="Y1239" i="4"/>
  <c r="AA1239" i="4"/>
  <c r="AD1239" i="4"/>
  <c r="AE1239" i="4" s="1"/>
  <c r="AG1239" i="4"/>
  <c r="AI1239" i="4"/>
  <c r="AL1239" i="4"/>
  <c r="B1240" i="4"/>
  <c r="C1240" i="4"/>
  <c r="D1240" i="4" s="1"/>
  <c r="I1240" i="4"/>
  <c r="K1240" i="4"/>
  <c r="N1240" i="4"/>
  <c r="Q1240" i="4"/>
  <c r="S1240" i="4"/>
  <c r="V1240" i="4"/>
  <c r="Y1240" i="4"/>
  <c r="AA1240" i="4"/>
  <c r="AD1240" i="4"/>
  <c r="AG1240" i="4"/>
  <c r="AI1240" i="4"/>
  <c r="AL1240" i="4"/>
  <c r="B1241" i="4"/>
  <c r="C1241" i="4"/>
  <c r="D1241" i="4" s="1"/>
  <c r="I1241" i="4"/>
  <c r="K1241" i="4"/>
  <c r="N1241" i="4"/>
  <c r="Q1241" i="4"/>
  <c r="S1241" i="4"/>
  <c r="V1241" i="4"/>
  <c r="Y1241" i="4"/>
  <c r="AA1241" i="4"/>
  <c r="AD1241" i="4"/>
  <c r="AG1241" i="4"/>
  <c r="AI1241" i="4"/>
  <c r="AL1241" i="4"/>
  <c r="B1242" i="4"/>
  <c r="C1242" i="4"/>
  <c r="D1242" i="4" s="1"/>
  <c r="F1242" i="4" s="1"/>
  <c r="I1242" i="4"/>
  <c r="K1242" i="4"/>
  <c r="N1242" i="4"/>
  <c r="Q1242" i="4"/>
  <c r="S1242" i="4"/>
  <c r="V1242" i="4"/>
  <c r="Y1242" i="4"/>
  <c r="AA1242" i="4"/>
  <c r="AD1242" i="4"/>
  <c r="AG1242" i="4"/>
  <c r="AI1242" i="4"/>
  <c r="AL1242" i="4"/>
  <c r="B1243" i="4"/>
  <c r="C1243" i="4"/>
  <c r="D1243" i="4" s="1"/>
  <c r="I1243" i="4"/>
  <c r="K1243" i="4"/>
  <c r="N1243" i="4"/>
  <c r="Q1243" i="4"/>
  <c r="S1243" i="4"/>
  <c r="V1243" i="4"/>
  <c r="Y1243" i="4"/>
  <c r="AA1243" i="4"/>
  <c r="AD1243" i="4"/>
  <c r="AG1243" i="4"/>
  <c r="AI1243" i="4"/>
  <c r="AJ1243" i="4" s="1"/>
  <c r="AL1243" i="4"/>
  <c r="B1244" i="4"/>
  <c r="L1244" i="4" s="1"/>
  <c r="C1244" i="4"/>
  <c r="D1244" i="4" s="1"/>
  <c r="E1244" i="4" s="1"/>
  <c r="I1244" i="4"/>
  <c r="K1244" i="4"/>
  <c r="N1244" i="4"/>
  <c r="Q1244" i="4"/>
  <c r="S1244" i="4"/>
  <c r="V1244" i="4"/>
  <c r="Y1244" i="4"/>
  <c r="AA1244" i="4"/>
  <c r="AD1244" i="4"/>
  <c r="AG1244" i="4"/>
  <c r="AI1244" i="4"/>
  <c r="AL1244" i="4"/>
  <c r="B1245" i="4"/>
  <c r="C1245" i="4"/>
  <c r="D1245" i="4" s="1"/>
  <c r="I1245" i="4"/>
  <c r="K1245" i="4"/>
  <c r="N1245" i="4"/>
  <c r="Q1245" i="4"/>
  <c r="R1245" i="4" s="1"/>
  <c r="S1245" i="4"/>
  <c r="V1245" i="4"/>
  <c r="Y1245" i="4"/>
  <c r="AA1245" i="4"/>
  <c r="AD1245" i="4"/>
  <c r="AE1245" i="4" s="1"/>
  <c r="AG1245" i="4"/>
  <c r="AH1245" i="4" s="1"/>
  <c r="AI1245" i="4"/>
  <c r="AJ1245" i="4" s="1"/>
  <c r="AL1245" i="4"/>
  <c r="AM1245" i="4" s="1"/>
  <c r="B1246" i="4"/>
  <c r="C1246" i="4"/>
  <c r="D1246" i="4" s="1"/>
  <c r="I1246" i="4"/>
  <c r="K1246" i="4"/>
  <c r="N1246" i="4"/>
  <c r="Q1246" i="4"/>
  <c r="S1246" i="4"/>
  <c r="V1246" i="4"/>
  <c r="Y1246" i="4"/>
  <c r="AA1246" i="4"/>
  <c r="AD1246" i="4"/>
  <c r="AG1246" i="4"/>
  <c r="AI1246" i="4"/>
  <c r="AL1246" i="4"/>
  <c r="B1247" i="4"/>
  <c r="C1247" i="4"/>
  <c r="D1247" i="4" s="1"/>
  <c r="G1247" i="4" s="1"/>
  <c r="I1247" i="4"/>
  <c r="K1247" i="4"/>
  <c r="N1247" i="4"/>
  <c r="Q1247" i="4"/>
  <c r="S1247" i="4"/>
  <c r="T1247" i="4" s="1"/>
  <c r="V1247" i="4"/>
  <c r="Y1247" i="4"/>
  <c r="AA1247" i="4"/>
  <c r="AD1247" i="4"/>
  <c r="AG1247" i="4"/>
  <c r="AH1247" i="4" s="1"/>
  <c r="AI1247" i="4"/>
  <c r="AL1247" i="4"/>
  <c r="B1248" i="4"/>
  <c r="C1248" i="4"/>
  <c r="D1248" i="4" s="1"/>
  <c r="I1248" i="4"/>
  <c r="K1248" i="4"/>
  <c r="N1248" i="4"/>
  <c r="Q1248" i="4"/>
  <c r="S1248" i="4"/>
  <c r="V1248" i="4"/>
  <c r="Y1248" i="4"/>
  <c r="AA1248" i="4"/>
  <c r="AD1248" i="4"/>
  <c r="AG1248" i="4"/>
  <c r="AI1248" i="4"/>
  <c r="AL1248" i="4"/>
  <c r="B1249" i="4"/>
  <c r="C1249" i="4"/>
  <c r="D1249" i="4" s="1"/>
  <c r="F1249" i="4" s="1"/>
  <c r="I1249" i="4"/>
  <c r="K1249" i="4"/>
  <c r="N1249" i="4"/>
  <c r="Q1249" i="4"/>
  <c r="S1249" i="4"/>
  <c r="V1249" i="4"/>
  <c r="Y1249" i="4"/>
  <c r="AA1249" i="4"/>
  <c r="AD1249" i="4"/>
  <c r="AG1249" i="4"/>
  <c r="AI1249" i="4"/>
  <c r="AL1249" i="4"/>
  <c r="B1250" i="4"/>
  <c r="C1250" i="4"/>
  <c r="D1250" i="4" s="1"/>
  <c r="I1250" i="4"/>
  <c r="K1250" i="4"/>
  <c r="N1250" i="4"/>
  <c r="Q1250" i="4"/>
  <c r="S1250" i="4"/>
  <c r="V1250" i="4"/>
  <c r="Y1250" i="4"/>
  <c r="AA1250" i="4"/>
  <c r="AD1250" i="4"/>
  <c r="AG1250" i="4"/>
  <c r="AI1250" i="4"/>
  <c r="AL1250" i="4"/>
  <c r="B1251" i="4"/>
  <c r="C1251" i="4"/>
  <c r="D1251" i="4" s="1"/>
  <c r="I1251" i="4"/>
  <c r="K1251" i="4"/>
  <c r="N1251" i="4"/>
  <c r="Q1251" i="4"/>
  <c r="S1251" i="4"/>
  <c r="T1251" i="4" s="1"/>
  <c r="V1251" i="4"/>
  <c r="Y1251" i="4"/>
  <c r="AA1251" i="4"/>
  <c r="AD1251" i="4"/>
  <c r="AG1251" i="4"/>
  <c r="AH1251" i="4" s="1"/>
  <c r="AI1251" i="4"/>
  <c r="AL1251" i="4"/>
  <c r="B1252" i="4"/>
  <c r="C1252" i="4"/>
  <c r="D1252" i="4" s="1"/>
  <c r="I1252" i="4"/>
  <c r="K1252" i="4"/>
  <c r="N1252" i="4"/>
  <c r="Q1252" i="4"/>
  <c r="S1252" i="4"/>
  <c r="V1252" i="4"/>
  <c r="Y1252" i="4"/>
  <c r="AA1252" i="4"/>
  <c r="AD1252" i="4"/>
  <c r="AG1252" i="4"/>
  <c r="AI1252" i="4"/>
  <c r="AL1252" i="4"/>
  <c r="B1253" i="4"/>
  <c r="C1253" i="4"/>
  <c r="D1253" i="4" s="1"/>
  <c r="I1253" i="4"/>
  <c r="K1253" i="4"/>
  <c r="N1253" i="4"/>
  <c r="Q1253" i="4"/>
  <c r="S1253" i="4"/>
  <c r="V1253" i="4"/>
  <c r="Y1253" i="4"/>
  <c r="AA1253" i="4"/>
  <c r="AD1253" i="4"/>
  <c r="AG1253" i="4"/>
  <c r="AI1253" i="4"/>
  <c r="AL1253" i="4"/>
  <c r="B1254" i="4"/>
  <c r="C1254" i="4"/>
  <c r="D1254" i="4" s="1"/>
  <c r="I1254" i="4"/>
  <c r="K1254" i="4"/>
  <c r="N1254" i="4"/>
  <c r="Q1254" i="4"/>
  <c r="S1254" i="4"/>
  <c r="V1254" i="4"/>
  <c r="Y1254" i="4"/>
  <c r="AA1254" i="4"/>
  <c r="AD1254" i="4"/>
  <c r="AG1254" i="4"/>
  <c r="AI1254" i="4"/>
  <c r="AL1254" i="4"/>
  <c r="B1255" i="4"/>
  <c r="C1255" i="4"/>
  <c r="D1255" i="4" s="1"/>
  <c r="I1255" i="4"/>
  <c r="K1255" i="4"/>
  <c r="N1255" i="4"/>
  <c r="Q1255" i="4"/>
  <c r="S1255" i="4"/>
  <c r="V1255" i="4"/>
  <c r="Y1255" i="4"/>
  <c r="AA1255" i="4"/>
  <c r="AD1255" i="4"/>
  <c r="AG1255" i="4"/>
  <c r="AI1255" i="4"/>
  <c r="AJ1255" i="4"/>
  <c r="AL1255" i="4"/>
  <c r="B1256" i="4"/>
  <c r="C1256" i="4"/>
  <c r="D1256" i="4" s="1"/>
  <c r="I1256" i="4"/>
  <c r="K1256" i="4"/>
  <c r="N1256" i="4"/>
  <c r="Q1256" i="4"/>
  <c r="S1256" i="4"/>
  <c r="V1256" i="4"/>
  <c r="Y1256" i="4"/>
  <c r="AA1256" i="4"/>
  <c r="AD1256" i="4"/>
  <c r="AE1256" i="4" s="1"/>
  <c r="AG1256" i="4"/>
  <c r="AI1256" i="4"/>
  <c r="AL1256" i="4"/>
  <c r="B1257" i="4"/>
  <c r="C1257" i="4"/>
  <c r="D1257" i="4" s="1"/>
  <c r="I1257" i="4"/>
  <c r="K1257" i="4"/>
  <c r="N1257" i="4"/>
  <c r="Q1257" i="4"/>
  <c r="S1257" i="4"/>
  <c r="V1257" i="4"/>
  <c r="Y1257" i="4"/>
  <c r="AA1257" i="4"/>
  <c r="AD1257" i="4"/>
  <c r="AG1257" i="4"/>
  <c r="AI1257" i="4"/>
  <c r="AJ1257" i="4" s="1"/>
  <c r="AL1257" i="4"/>
  <c r="B1258" i="4"/>
  <c r="C1258" i="4"/>
  <c r="D1258" i="4" s="1"/>
  <c r="I1258" i="4"/>
  <c r="K1258" i="4"/>
  <c r="N1258" i="4"/>
  <c r="Q1258" i="4"/>
  <c r="S1258" i="4"/>
  <c r="V1258" i="4"/>
  <c r="Y1258" i="4"/>
  <c r="AA1258" i="4"/>
  <c r="AD1258" i="4"/>
  <c r="AG1258" i="4"/>
  <c r="AI1258" i="4"/>
  <c r="AL1258" i="4"/>
  <c r="B1259" i="4"/>
  <c r="C1259" i="4"/>
  <c r="D1259" i="4" s="1"/>
  <c r="H1259" i="4" s="1"/>
  <c r="I1259" i="4"/>
  <c r="K1259" i="4"/>
  <c r="N1259" i="4"/>
  <c r="O1259" i="4" s="1"/>
  <c r="Q1259" i="4"/>
  <c r="S1259" i="4"/>
  <c r="V1259" i="4"/>
  <c r="Y1259" i="4"/>
  <c r="AA1259" i="4"/>
  <c r="AD1259" i="4"/>
  <c r="AE1259" i="4"/>
  <c r="AG1259" i="4"/>
  <c r="AH1259" i="4" s="1"/>
  <c r="AI1259" i="4"/>
  <c r="AL1259" i="4"/>
  <c r="B1260" i="4"/>
  <c r="C1260" i="4"/>
  <c r="D1260" i="4" s="1"/>
  <c r="I1260" i="4"/>
  <c r="K1260" i="4"/>
  <c r="L1260" i="4" s="1"/>
  <c r="N1260" i="4"/>
  <c r="Q1260" i="4"/>
  <c r="S1260" i="4"/>
  <c r="T1260" i="4" s="1"/>
  <c r="V1260" i="4"/>
  <c r="Y1260" i="4"/>
  <c r="Z1260" i="4" s="1"/>
  <c r="AA1260" i="4"/>
  <c r="AD1260" i="4"/>
  <c r="AG1260" i="4"/>
  <c r="AI1260" i="4"/>
  <c r="AJ1260" i="4" s="1"/>
  <c r="AL1260" i="4"/>
  <c r="B1261" i="4"/>
  <c r="R1261" i="4" s="1"/>
  <c r="C1261" i="4"/>
  <c r="D1261" i="4" s="1"/>
  <c r="E1261" i="4" s="1"/>
  <c r="I1261" i="4"/>
  <c r="K1261" i="4"/>
  <c r="N1261" i="4"/>
  <c r="Q1261" i="4"/>
  <c r="S1261" i="4"/>
  <c r="T1261" i="4" s="1"/>
  <c r="V1261" i="4"/>
  <c r="Y1261" i="4"/>
  <c r="AA1261" i="4"/>
  <c r="AD1261" i="4"/>
  <c r="AG1261" i="4"/>
  <c r="AI1261" i="4"/>
  <c r="AL1261" i="4"/>
  <c r="B1262" i="4"/>
  <c r="C1262" i="4"/>
  <c r="D1262" i="4" s="1"/>
  <c r="I1262" i="4"/>
  <c r="K1262" i="4"/>
  <c r="N1262" i="4"/>
  <c r="Q1262" i="4"/>
  <c r="S1262" i="4"/>
  <c r="V1262" i="4"/>
  <c r="Y1262" i="4"/>
  <c r="AA1262" i="4"/>
  <c r="AD1262" i="4"/>
  <c r="AG1262" i="4"/>
  <c r="AI1262" i="4"/>
  <c r="AL1262" i="4"/>
  <c r="B1263" i="4"/>
  <c r="C1263" i="4"/>
  <c r="D1263" i="4" s="1"/>
  <c r="I1263" i="4"/>
  <c r="K1263" i="4"/>
  <c r="N1263" i="4"/>
  <c r="Q1263" i="4"/>
  <c r="S1263" i="4"/>
  <c r="V1263" i="4"/>
  <c r="Y1263" i="4"/>
  <c r="AA1263" i="4"/>
  <c r="AD1263" i="4"/>
  <c r="AG1263" i="4"/>
  <c r="AI1263" i="4"/>
  <c r="AL1263" i="4"/>
  <c r="B1264" i="4"/>
  <c r="C1264" i="4"/>
  <c r="D1264" i="4" s="1"/>
  <c r="I1264" i="4"/>
  <c r="K1264" i="4"/>
  <c r="N1264" i="4"/>
  <c r="Q1264" i="4"/>
  <c r="S1264" i="4"/>
  <c r="V1264" i="4"/>
  <c r="Y1264" i="4"/>
  <c r="AA1264" i="4"/>
  <c r="AD1264" i="4"/>
  <c r="AG1264" i="4"/>
  <c r="AI1264" i="4"/>
  <c r="AL1264" i="4"/>
  <c r="B1265" i="4"/>
  <c r="C1265" i="4"/>
  <c r="D1265" i="4" s="1"/>
  <c r="I1265" i="4"/>
  <c r="K1265" i="4"/>
  <c r="N1265" i="4"/>
  <c r="Q1265" i="4"/>
  <c r="S1265" i="4"/>
  <c r="V1265" i="4"/>
  <c r="Y1265" i="4"/>
  <c r="AA1265" i="4"/>
  <c r="AD1265" i="4"/>
  <c r="AG1265" i="4"/>
  <c r="AI1265" i="4"/>
  <c r="AL1265" i="4"/>
  <c r="B1266" i="4"/>
  <c r="C1266" i="4"/>
  <c r="D1266" i="4" s="1"/>
  <c r="I1266" i="4"/>
  <c r="K1266" i="4"/>
  <c r="N1266" i="4"/>
  <c r="Q1266" i="4"/>
  <c r="S1266" i="4"/>
  <c r="V1266" i="4"/>
  <c r="Y1266" i="4"/>
  <c r="AA1266" i="4"/>
  <c r="AD1266" i="4"/>
  <c r="AE1266" i="4" s="1"/>
  <c r="AG1266" i="4"/>
  <c r="AI1266" i="4"/>
  <c r="AL1266" i="4"/>
  <c r="B1267" i="4"/>
  <c r="O1267" i="4" s="1"/>
  <c r="C1267" i="4"/>
  <c r="D1267" i="4" s="1"/>
  <c r="I1267" i="4"/>
  <c r="K1267" i="4"/>
  <c r="N1267" i="4"/>
  <c r="Q1267" i="4"/>
  <c r="S1267" i="4"/>
  <c r="V1267" i="4"/>
  <c r="Y1267" i="4"/>
  <c r="AA1267" i="4"/>
  <c r="AD1267" i="4"/>
  <c r="AE1267" i="4"/>
  <c r="AG1267" i="4"/>
  <c r="AI1267" i="4"/>
  <c r="AL1267" i="4"/>
  <c r="B1268" i="4"/>
  <c r="C1268" i="4"/>
  <c r="D1268" i="4" s="1"/>
  <c r="E1268" i="4" s="1"/>
  <c r="I1268" i="4"/>
  <c r="K1268" i="4"/>
  <c r="N1268" i="4"/>
  <c r="Q1268" i="4"/>
  <c r="S1268" i="4"/>
  <c r="V1268" i="4"/>
  <c r="W1268" i="4" s="1"/>
  <c r="Y1268" i="4"/>
  <c r="AA1268" i="4"/>
  <c r="AD1268" i="4"/>
  <c r="AG1268" i="4"/>
  <c r="AI1268" i="4"/>
  <c r="AJ1268" i="4"/>
  <c r="AL1268" i="4"/>
  <c r="B1269" i="4"/>
  <c r="C1269" i="4"/>
  <c r="D1269" i="4" s="1"/>
  <c r="I1269" i="4"/>
  <c r="K1269" i="4"/>
  <c r="N1269" i="4"/>
  <c r="Q1269" i="4"/>
  <c r="S1269" i="4"/>
  <c r="V1269" i="4"/>
  <c r="Y1269" i="4"/>
  <c r="AA1269" i="4"/>
  <c r="AD1269" i="4"/>
  <c r="AG1269" i="4"/>
  <c r="AI1269" i="4"/>
  <c r="AL1269" i="4"/>
  <c r="B1270" i="4"/>
  <c r="C1270" i="4"/>
  <c r="D1270" i="4" s="1"/>
  <c r="I1270" i="4"/>
  <c r="K1270" i="4"/>
  <c r="N1270" i="4"/>
  <c r="Q1270" i="4"/>
  <c r="S1270" i="4"/>
  <c r="V1270" i="4"/>
  <c r="Y1270" i="4"/>
  <c r="AA1270" i="4"/>
  <c r="AD1270" i="4"/>
  <c r="AG1270" i="4"/>
  <c r="AI1270" i="4"/>
  <c r="AL1270" i="4"/>
  <c r="B1271" i="4"/>
  <c r="C1271" i="4"/>
  <c r="D1271" i="4" s="1"/>
  <c r="G1271" i="4" s="1"/>
  <c r="I1271" i="4"/>
  <c r="K1271" i="4"/>
  <c r="N1271" i="4"/>
  <c r="Q1271" i="4"/>
  <c r="S1271" i="4"/>
  <c r="V1271" i="4"/>
  <c r="Y1271" i="4"/>
  <c r="AA1271" i="4"/>
  <c r="AD1271" i="4"/>
  <c r="AG1271" i="4"/>
  <c r="AI1271" i="4"/>
  <c r="AL1271" i="4"/>
  <c r="B1272" i="4"/>
  <c r="C1272" i="4"/>
  <c r="D1272" i="4" s="1"/>
  <c r="I1272" i="4"/>
  <c r="K1272" i="4"/>
  <c r="N1272" i="4"/>
  <c r="Q1272" i="4"/>
  <c r="S1272" i="4"/>
  <c r="V1272" i="4"/>
  <c r="Y1272" i="4"/>
  <c r="AA1272" i="4"/>
  <c r="AD1272" i="4"/>
  <c r="AG1272" i="4"/>
  <c r="AI1272" i="4"/>
  <c r="AL1272" i="4"/>
  <c r="B1273" i="4"/>
  <c r="C1273" i="4"/>
  <c r="D1273" i="4" s="1"/>
  <c r="I1273" i="4"/>
  <c r="J1273" i="4" s="1"/>
  <c r="K1273" i="4"/>
  <c r="N1273" i="4"/>
  <c r="Q1273" i="4"/>
  <c r="R1273" i="4" s="1"/>
  <c r="S1273" i="4"/>
  <c r="T1273" i="4" s="1"/>
  <c r="V1273" i="4"/>
  <c r="W1273" i="4" s="1"/>
  <c r="Y1273" i="4"/>
  <c r="AA1273" i="4"/>
  <c r="AB1273" i="4" s="1"/>
  <c r="AD1273" i="4"/>
  <c r="AE1273" i="4" s="1"/>
  <c r="AG1273" i="4"/>
  <c r="AH1273" i="4" s="1"/>
  <c r="AI1273" i="4"/>
  <c r="AJ1273" i="4" s="1"/>
  <c r="AL1273" i="4"/>
  <c r="AM1273" i="4" s="1"/>
  <c r="B1274" i="4"/>
  <c r="C1274" i="4"/>
  <c r="D1274" i="4" s="1"/>
  <c r="I1274" i="4"/>
  <c r="K1274" i="4"/>
  <c r="N1274" i="4"/>
  <c r="Q1274" i="4"/>
  <c r="S1274" i="4"/>
  <c r="V1274" i="4"/>
  <c r="Y1274" i="4"/>
  <c r="AA1274" i="4"/>
  <c r="AD1274" i="4"/>
  <c r="AG1274" i="4"/>
  <c r="AH1274" i="4" s="1"/>
  <c r="AI1274" i="4"/>
  <c r="AL1274" i="4"/>
  <c r="B1275" i="4"/>
  <c r="C1275" i="4"/>
  <c r="D1275" i="4" s="1"/>
  <c r="I1275" i="4"/>
  <c r="K1275" i="4"/>
  <c r="N1275" i="4"/>
  <c r="Q1275" i="4"/>
  <c r="S1275" i="4"/>
  <c r="V1275" i="4"/>
  <c r="Y1275" i="4"/>
  <c r="AA1275" i="4"/>
  <c r="AD1275" i="4"/>
  <c r="AG1275" i="4"/>
  <c r="AI1275" i="4"/>
  <c r="AL1275" i="4"/>
  <c r="B1276" i="4"/>
  <c r="C1276" i="4"/>
  <c r="D1276" i="4" s="1"/>
  <c r="I1276" i="4"/>
  <c r="K1276" i="4"/>
  <c r="N1276" i="4"/>
  <c r="Q1276" i="4"/>
  <c r="S1276" i="4"/>
  <c r="V1276" i="4"/>
  <c r="Y1276" i="4"/>
  <c r="AA1276" i="4"/>
  <c r="AD1276" i="4"/>
  <c r="AG1276" i="4"/>
  <c r="AI1276" i="4"/>
  <c r="AL1276" i="4"/>
  <c r="B1277" i="4"/>
  <c r="C1277" i="4"/>
  <c r="D1277" i="4" s="1"/>
  <c r="I1277" i="4"/>
  <c r="K1277" i="4"/>
  <c r="N1277" i="4"/>
  <c r="Q1277" i="4"/>
  <c r="S1277" i="4"/>
  <c r="V1277" i="4"/>
  <c r="Y1277" i="4"/>
  <c r="AA1277" i="4"/>
  <c r="AD1277" i="4"/>
  <c r="AG1277" i="4"/>
  <c r="AI1277" i="4"/>
  <c r="AL1277" i="4"/>
  <c r="B1278" i="4"/>
  <c r="C1278" i="4"/>
  <c r="D1278" i="4" s="1"/>
  <c r="G1278" i="4" s="1"/>
  <c r="I1278" i="4"/>
  <c r="K1278" i="4"/>
  <c r="N1278" i="4"/>
  <c r="Q1278" i="4"/>
  <c r="S1278" i="4"/>
  <c r="V1278" i="4"/>
  <c r="Y1278" i="4"/>
  <c r="AA1278" i="4"/>
  <c r="AD1278" i="4"/>
  <c r="AG1278" i="4"/>
  <c r="AI1278" i="4"/>
  <c r="AL1278" i="4"/>
  <c r="B1279" i="4"/>
  <c r="C1279" i="4"/>
  <c r="D1279" i="4" s="1"/>
  <c r="I1279" i="4"/>
  <c r="K1279" i="4"/>
  <c r="N1279" i="4"/>
  <c r="Q1279" i="4"/>
  <c r="S1279" i="4"/>
  <c r="V1279" i="4"/>
  <c r="Y1279" i="4"/>
  <c r="AA1279" i="4"/>
  <c r="AD1279" i="4"/>
  <c r="AG1279" i="4"/>
  <c r="AI1279" i="4"/>
  <c r="AL1279" i="4"/>
  <c r="B1280" i="4"/>
  <c r="C1280" i="4"/>
  <c r="D1280" i="4" s="1"/>
  <c r="I1280" i="4"/>
  <c r="K1280" i="4"/>
  <c r="L1280" i="4" s="1"/>
  <c r="N1280" i="4"/>
  <c r="O1280" i="4" s="1"/>
  <c r="Q1280" i="4"/>
  <c r="R1280" i="4" s="1"/>
  <c r="S1280" i="4"/>
  <c r="T1280" i="4" s="1"/>
  <c r="V1280" i="4"/>
  <c r="W1280" i="4" s="1"/>
  <c r="Y1280" i="4"/>
  <c r="AA1280" i="4"/>
  <c r="AB1280" i="4" s="1"/>
  <c r="AD1280" i="4"/>
  <c r="AE1280" i="4" s="1"/>
  <c r="AG1280" i="4"/>
  <c r="AH1280" i="4" s="1"/>
  <c r="AI1280" i="4"/>
  <c r="AJ1280" i="4" s="1"/>
  <c r="AL1280" i="4"/>
  <c r="B1281" i="4"/>
  <c r="C1281" i="4"/>
  <c r="D1281" i="4" s="1"/>
  <c r="I1281" i="4"/>
  <c r="K1281" i="4"/>
  <c r="N1281" i="4"/>
  <c r="Q1281" i="4"/>
  <c r="S1281" i="4"/>
  <c r="T1281" i="4" s="1"/>
  <c r="V1281" i="4"/>
  <c r="Y1281" i="4"/>
  <c r="AA1281" i="4"/>
  <c r="AD1281" i="4"/>
  <c r="AG1281" i="4"/>
  <c r="AH1281" i="4"/>
  <c r="AI1281" i="4"/>
  <c r="AJ1281" i="4" s="1"/>
  <c r="AL1281" i="4"/>
  <c r="B1282" i="4"/>
  <c r="C1282" i="4"/>
  <c r="D1282" i="4" s="1"/>
  <c r="I1282" i="4"/>
  <c r="K1282" i="4"/>
  <c r="N1282" i="4"/>
  <c r="Q1282" i="4"/>
  <c r="S1282" i="4"/>
  <c r="V1282" i="4"/>
  <c r="Y1282" i="4"/>
  <c r="AA1282" i="4"/>
  <c r="AD1282" i="4"/>
  <c r="AG1282" i="4"/>
  <c r="AI1282" i="4"/>
  <c r="AL1282" i="4"/>
  <c r="B1283" i="4"/>
  <c r="C1283" i="4"/>
  <c r="D1283" i="4" s="1"/>
  <c r="G1283" i="4" s="1"/>
  <c r="I1283" i="4"/>
  <c r="K1283" i="4"/>
  <c r="N1283" i="4"/>
  <c r="Q1283" i="4"/>
  <c r="S1283" i="4"/>
  <c r="V1283" i="4"/>
  <c r="Y1283" i="4"/>
  <c r="AA1283" i="4"/>
  <c r="AD1283" i="4"/>
  <c r="AG1283" i="4"/>
  <c r="AI1283" i="4"/>
  <c r="AJ1283" i="4" s="1"/>
  <c r="AL1283" i="4"/>
  <c r="B1284" i="4"/>
  <c r="C1284" i="4"/>
  <c r="D1284" i="4" s="1"/>
  <c r="I1284" i="4"/>
  <c r="K1284" i="4"/>
  <c r="N1284" i="4"/>
  <c r="Q1284" i="4"/>
  <c r="S1284" i="4"/>
  <c r="V1284" i="4"/>
  <c r="Y1284" i="4"/>
  <c r="AA1284" i="4"/>
  <c r="AD1284" i="4"/>
  <c r="AG1284" i="4"/>
  <c r="AI1284" i="4"/>
  <c r="AL1284" i="4"/>
  <c r="B1285" i="4"/>
  <c r="C1285" i="4"/>
  <c r="D1285" i="4" s="1"/>
  <c r="I1285" i="4"/>
  <c r="K1285" i="4"/>
  <c r="N1285" i="4"/>
  <c r="Q1285" i="4"/>
  <c r="S1285" i="4"/>
  <c r="V1285" i="4"/>
  <c r="Y1285" i="4"/>
  <c r="AA1285" i="4"/>
  <c r="AD1285" i="4"/>
  <c r="AG1285" i="4"/>
  <c r="AI1285" i="4"/>
  <c r="AL1285" i="4"/>
  <c r="B1286" i="4"/>
  <c r="C1286" i="4"/>
  <c r="D1286" i="4" s="1"/>
  <c r="E1286" i="4" s="1"/>
  <c r="I1286" i="4"/>
  <c r="K1286" i="4"/>
  <c r="N1286" i="4"/>
  <c r="Q1286" i="4"/>
  <c r="R1286" i="4" s="1"/>
  <c r="S1286" i="4"/>
  <c r="V1286" i="4"/>
  <c r="W1286" i="4" s="1"/>
  <c r="Y1286" i="4"/>
  <c r="Z1286" i="4" s="1"/>
  <c r="AA1286" i="4"/>
  <c r="AB1286" i="4" s="1"/>
  <c r="AD1286" i="4"/>
  <c r="AG1286" i="4"/>
  <c r="AH1286" i="4" s="1"/>
  <c r="AI1286" i="4"/>
  <c r="AJ1286" i="4" s="1"/>
  <c r="AL1286" i="4"/>
  <c r="B1287" i="4"/>
  <c r="C1287" i="4"/>
  <c r="D1287" i="4" s="1"/>
  <c r="I1287" i="4"/>
  <c r="K1287" i="4"/>
  <c r="N1287" i="4"/>
  <c r="Q1287" i="4"/>
  <c r="S1287" i="4"/>
  <c r="V1287" i="4"/>
  <c r="Y1287" i="4"/>
  <c r="AA1287" i="4"/>
  <c r="AD1287" i="4"/>
  <c r="AG1287" i="4"/>
  <c r="AI1287" i="4"/>
  <c r="AL1287" i="4"/>
  <c r="B1288" i="4"/>
  <c r="C1288" i="4"/>
  <c r="D1288" i="4" s="1"/>
  <c r="I1288" i="4"/>
  <c r="K1288" i="4"/>
  <c r="N1288" i="4"/>
  <c r="Q1288" i="4"/>
  <c r="S1288" i="4"/>
  <c r="V1288" i="4"/>
  <c r="Y1288" i="4"/>
  <c r="AA1288" i="4"/>
  <c r="AD1288" i="4"/>
  <c r="AG1288" i="4"/>
  <c r="AI1288" i="4"/>
  <c r="AL1288" i="4"/>
  <c r="B1289" i="4"/>
  <c r="C1289" i="4"/>
  <c r="D1289" i="4" s="1"/>
  <c r="I1289" i="4"/>
  <c r="K1289" i="4"/>
  <c r="N1289" i="4"/>
  <c r="Q1289" i="4"/>
  <c r="S1289" i="4"/>
  <c r="V1289" i="4"/>
  <c r="Y1289" i="4"/>
  <c r="AA1289" i="4"/>
  <c r="AD1289" i="4"/>
  <c r="AG1289" i="4"/>
  <c r="AI1289" i="4"/>
  <c r="AL1289" i="4"/>
  <c r="B1290" i="4"/>
  <c r="C1290" i="4"/>
  <c r="D1290" i="4" s="1"/>
  <c r="I1290" i="4"/>
  <c r="K1290" i="4"/>
  <c r="N1290" i="4"/>
  <c r="Q1290" i="4"/>
  <c r="S1290" i="4"/>
  <c r="V1290" i="4"/>
  <c r="Y1290" i="4"/>
  <c r="AA1290" i="4"/>
  <c r="AD1290" i="4"/>
  <c r="AG1290" i="4"/>
  <c r="AI1290" i="4"/>
  <c r="AL1290" i="4"/>
  <c r="B1291" i="4"/>
  <c r="C1291" i="4"/>
  <c r="D1291" i="4" s="1"/>
  <c r="I1291" i="4"/>
  <c r="K1291" i="4"/>
  <c r="N1291" i="4"/>
  <c r="Q1291" i="4"/>
  <c r="R1291" i="4" s="1"/>
  <c r="S1291" i="4"/>
  <c r="V1291" i="4"/>
  <c r="Y1291" i="4"/>
  <c r="AA1291" i="4"/>
  <c r="AD1291" i="4"/>
  <c r="AG1291" i="4"/>
  <c r="AI1291" i="4"/>
  <c r="AL1291" i="4"/>
  <c r="B1292" i="4"/>
  <c r="C1292" i="4"/>
  <c r="D1292" i="4" s="1"/>
  <c r="E1292" i="4" s="1"/>
  <c r="I1292" i="4"/>
  <c r="K1292" i="4"/>
  <c r="N1292" i="4"/>
  <c r="Q1292" i="4"/>
  <c r="S1292" i="4"/>
  <c r="V1292" i="4"/>
  <c r="Y1292" i="4"/>
  <c r="AA1292" i="4"/>
  <c r="AD1292" i="4"/>
  <c r="AG1292" i="4"/>
  <c r="AH1292" i="4" s="1"/>
  <c r="AI1292" i="4"/>
  <c r="AL1292" i="4"/>
  <c r="AM1292" i="4" s="1"/>
  <c r="B1293" i="4"/>
  <c r="C1293" i="4"/>
  <c r="D1293" i="4" s="1"/>
  <c r="I1293" i="4"/>
  <c r="K1293" i="4"/>
  <c r="N1293" i="4"/>
  <c r="Q1293" i="4"/>
  <c r="S1293" i="4"/>
  <c r="V1293" i="4"/>
  <c r="Y1293" i="4"/>
  <c r="AA1293" i="4"/>
  <c r="AD1293" i="4"/>
  <c r="AG1293" i="4"/>
  <c r="AI1293" i="4"/>
  <c r="AJ1293" i="4" s="1"/>
  <c r="AL1293" i="4"/>
  <c r="B1294" i="4"/>
  <c r="C1294" i="4"/>
  <c r="D1294" i="4" s="1"/>
  <c r="I1294" i="4"/>
  <c r="K1294" i="4"/>
  <c r="N1294" i="4"/>
  <c r="Q1294" i="4"/>
  <c r="S1294" i="4"/>
  <c r="V1294" i="4"/>
  <c r="Y1294" i="4"/>
  <c r="AA1294" i="4"/>
  <c r="AD1294" i="4"/>
  <c r="AG1294" i="4"/>
  <c r="AI1294" i="4"/>
  <c r="AL1294" i="4"/>
  <c r="B1295" i="4"/>
  <c r="C1295" i="4"/>
  <c r="D1295" i="4" s="1"/>
  <c r="H1295" i="4" s="1"/>
  <c r="I1295" i="4"/>
  <c r="K1295" i="4"/>
  <c r="N1295" i="4"/>
  <c r="Q1295" i="4"/>
  <c r="S1295" i="4"/>
  <c r="V1295" i="4"/>
  <c r="W1295" i="4" s="1"/>
  <c r="Y1295" i="4"/>
  <c r="AA1295" i="4"/>
  <c r="AD1295" i="4"/>
  <c r="AG1295" i="4"/>
  <c r="AI1295" i="4"/>
  <c r="AL1295" i="4"/>
  <c r="B1296" i="4"/>
  <c r="C1296" i="4"/>
  <c r="D1296" i="4" s="1"/>
  <c r="I1296" i="4"/>
  <c r="K1296" i="4"/>
  <c r="N1296" i="4"/>
  <c r="Q1296" i="4"/>
  <c r="S1296" i="4"/>
  <c r="V1296" i="4"/>
  <c r="Y1296" i="4"/>
  <c r="AA1296" i="4"/>
  <c r="AD1296" i="4"/>
  <c r="AG1296" i="4"/>
  <c r="AI1296" i="4"/>
  <c r="AL1296" i="4"/>
  <c r="B1297" i="4"/>
  <c r="C1297" i="4"/>
  <c r="D1297" i="4" s="1"/>
  <c r="H1297" i="4" s="1"/>
  <c r="I1297" i="4"/>
  <c r="J1297" i="4" s="1"/>
  <c r="K1297" i="4"/>
  <c r="L1297" i="4" s="1"/>
  <c r="N1297" i="4"/>
  <c r="O1297" i="4"/>
  <c r="Q1297" i="4"/>
  <c r="S1297" i="4"/>
  <c r="V1297" i="4"/>
  <c r="W1297" i="4" s="1"/>
  <c r="Y1297" i="4"/>
  <c r="AA1297" i="4"/>
  <c r="AD1297" i="4"/>
  <c r="AG1297" i="4"/>
  <c r="AH1297" i="4" s="1"/>
  <c r="AI1297" i="4"/>
  <c r="AJ1297" i="4" s="1"/>
  <c r="AL1297" i="4"/>
  <c r="AM1297" i="4" s="1"/>
  <c r="B1298" i="4"/>
  <c r="C1298" i="4"/>
  <c r="D1298" i="4" s="1"/>
  <c r="I1298" i="4"/>
  <c r="K1298" i="4"/>
  <c r="N1298" i="4"/>
  <c r="Q1298" i="4"/>
  <c r="S1298" i="4"/>
  <c r="V1298" i="4"/>
  <c r="Y1298" i="4"/>
  <c r="AA1298" i="4"/>
  <c r="AB1298" i="4" s="1"/>
  <c r="AD1298" i="4"/>
  <c r="AG1298" i="4"/>
  <c r="AI1298" i="4"/>
  <c r="AL1298" i="4"/>
  <c r="B1299" i="4"/>
  <c r="C1299" i="4"/>
  <c r="D1299" i="4" s="1"/>
  <c r="I1299" i="4"/>
  <c r="K1299" i="4"/>
  <c r="N1299" i="4"/>
  <c r="Q1299" i="4"/>
  <c r="S1299" i="4"/>
  <c r="V1299" i="4"/>
  <c r="Y1299" i="4"/>
  <c r="Z1299" i="4" s="1"/>
  <c r="AA1299" i="4"/>
  <c r="AD1299" i="4"/>
  <c r="AG1299" i="4"/>
  <c r="AI1299" i="4"/>
  <c r="AL1299" i="4"/>
  <c r="B1300" i="4"/>
  <c r="C1300" i="4"/>
  <c r="D1300" i="4" s="1"/>
  <c r="H1300" i="4" s="1"/>
  <c r="I1300" i="4"/>
  <c r="K1300" i="4"/>
  <c r="N1300" i="4"/>
  <c r="Q1300" i="4"/>
  <c r="S1300" i="4"/>
  <c r="V1300" i="4"/>
  <c r="Y1300" i="4"/>
  <c r="AA1300" i="4"/>
  <c r="AD1300" i="4"/>
  <c r="AG1300" i="4"/>
  <c r="AI1300" i="4"/>
  <c r="AL1300" i="4"/>
  <c r="B1301" i="4"/>
  <c r="C1301" i="4"/>
  <c r="D1301" i="4" s="1"/>
  <c r="I1301" i="4"/>
  <c r="K1301" i="4"/>
  <c r="N1301" i="4"/>
  <c r="Q1301" i="4"/>
  <c r="S1301" i="4"/>
  <c r="V1301" i="4"/>
  <c r="Y1301" i="4"/>
  <c r="AA1301" i="4"/>
  <c r="AD1301" i="4"/>
  <c r="AG1301" i="4"/>
  <c r="AI1301" i="4"/>
  <c r="AL1301" i="4"/>
  <c r="B1302" i="4"/>
  <c r="R1302" i="4" s="1"/>
  <c r="C1302" i="4"/>
  <c r="D1302" i="4" s="1"/>
  <c r="I1302" i="4"/>
  <c r="K1302" i="4"/>
  <c r="N1302" i="4"/>
  <c r="Q1302" i="4"/>
  <c r="S1302" i="4"/>
  <c r="V1302" i="4"/>
  <c r="Y1302" i="4"/>
  <c r="AA1302" i="4"/>
  <c r="AD1302" i="4"/>
  <c r="AG1302" i="4"/>
  <c r="AI1302" i="4"/>
  <c r="AL1302" i="4"/>
  <c r="B1303" i="4"/>
  <c r="J1303" i="4" s="1"/>
  <c r="C1303" i="4"/>
  <c r="D1303" i="4" s="1"/>
  <c r="G1303" i="4" s="1"/>
  <c r="I1303" i="4"/>
  <c r="K1303" i="4"/>
  <c r="N1303" i="4"/>
  <c r="Q1303" i="4"/>
  <c r="S1303" i="4"/>
  <c r="V1303" i="4"/>
  <c r="Y1303" i="4"/>
  <c r="Z1303" i="4" s="1"/>
  <c r="AA1303" i="4"/>
  <c r="AD1303" i="4"/>
  <c r="AG1303" i="4"/>
  <c r="AI1303" i="4"/>
  <c r="AL1303" i="4"/>
  <c r="B1304" i="4"/>
  <c r="C1304" i="4"/>
  <c r="D1304" i="4" s="1"/>
  <c r="E1304" i="4" s="1"/>
  <c r="I1304" i="4"/>
  <c r="J1304" i="4" s="1"/>
  <c r="K1304" i="4"/>
  <c r="L1304" i="4" s="1"/>
  <c r="N1304" i="4"/>
  <c r="Q1304" i="4"/>
  <c r="R1304" i="4" s="1"/>
  <c r="S1304" i="4"/>
  <c r="V1304" i="4"/>
  <c r="Y1304" i="4"/>
  <c r="AA1304" i="4"/>
  <c r="AD1304" i="4"/>
  <c r="AG1304" i="4"/>
  <c r="AH1304" i="4" s="1"/>
  <c r="AI1304" i="4"/>
  <c r="AL1304" i="4"/>
  <c r="AM1304" i="4" s="1"/>
  <c r="B1305" i="4"/>
  <c r="C1305" i="4"/>
  <c r="D1305" i="4" s="1"/>
  <c r="E1305" i="4" s="1"/>
  <c r="I1305" i="4"/>
  <c r="K1305" i="4"/>
  <c r="N1305" i="4"/>
  <c r="Q1305" i="4"/>
  <c r="S1305" i="4"/>
  <c r="V1305" i="4"/>
  <c r="Y1305" i="4"/>
  <c r="AA1305" i="4"/>
  <c r="AD1305" i="4"/>
  <c r="AG1305" i="4"/>
  <c r="AI1305" i="4"/>
  <c r="AL1305" i="4"/>
  <c r="B1306" i="4"/>
  <c r="C1306" i="4"/>
  <c r="D1306" i="4" s="1"/>
  <c r="I1306" i="4"/>
  <c r="K1306" i="4"/>
  <c r="N1306" i="4"/>
  <c r="Q1306" i="4"/>
  <c r="S1306" i="4"/>
  <c r="V1306" i="4"/>
  <c r="Y1306" i="4"/>
  <c r="AA1306" i="4"/>
  <c r="AD1306" i="4"/>
  <c r="AG1306" i="4"/>
  <c r="AH1306" i="4" s="1"/>
  <c r="AI1306" i="4"/>
  <c r="AL1306" i="4"/>
  <c r="B1307" i="4"/>
  <c r="C1307" i="4"/>
  <c r="D1307" i="4" s="1"/>
  <c r="I1307" i="4"/>
  <c r="K1307" i="4"/>
  <c r="N1307" i="4"/>
  <c r="Q1307" i="4"/>
  <c r="S1307" i="4"/>
  <c r="V1307" i="4"/>
  <c r="Y1307" i="4"/>
  <c r="AA1307" i="4"/>
  <c r="AD1307" i="4"/>
  <c r="AG1307" i="4"/>
  <c r="AI1307" i="4"/>
  <c r="AL1307" i="4"/>
  <c r="B1308" i="4"/>
  <c r="C1308" i="4"/>
  <c r="D1308" i="4" s="1"/>
  <c r="I1308" i="4"/>
  <c r="K1308" i="4"/>
  <c r="N1308" i="4"/>
  <c r="Q1308" i="4"/>
  <c r="S1308" i="4"/>
  <c r="V1308" i="4"/>
  <c r="Y1308" i="4"/>
  <c r="AA1308" i="4"/>
  <c r="AD1308" i="4"/>
  <c r="AG1308" i="4"/>
  <c r="AI1308" i="4"/>
  <c r="AL1308" i="4"/>
  <c r="B1309" i="4"/>
  <c r="C1309" i="4"/>
  <c r="D1309" i="4" s="1"/>
  <c r="I1309" i="4"/>
  <c r="J1309" i="4" s="1"/>
  <c r="K1309" i="4"/>
  <c r="N1309" i="4"/>
  <c r="O1309" i="4" s="1"/>
  <c r="Q1309" i="4"/>
  <c r="S1309" i="4"/>
  <c r="V1309" i="4"/>
  <c r="Y1309" i="4"/>
  <c r="AA1309" i="4"/>
  <c r="AD1309" i="4"/>
  <c r="AE1309" i="4" s="1"/>
  <c r="AG1309" i="4"/>
  <c r="AI1309" i="4"/>
  <c r="AL1309" i="4"/>
  <c r="B1310" i="4"/>
  <c r="C1310" i="4"/>
  <c r="D1310" i="4" s="1"/>
  <c r="E1310" i="4" s="1"/>
  <c r="I1310" i="4"/>
  <c r="K1310" i="4"/>
  <c r="N1310" i="4"/>
  <c r="Q1310" i="4"/>
  <c r="S1310" i="4"/>
  <c r="V1310" i="4"/>
  <c r="Y1310" i="4"/>
  <c r="AA1310" i="4"/>
  <c r="AD1310" i="4"/>
  <c r="AG1310" i="4"/>
  <c r="AI1310" i="4"/>
  <c r="AL1310" i="4"/>
  <c r="B1311" i="4"/>
  <c r="C1311" i="4"/>
  <c r="D1311" i="4" s="1"/>
  <c r="I1311" i="4"/>
  <c r="K1311" i="4"/>
  <c r="N1311" i="4"/>
  <c r="Q1311" i="4"/>
  <c r="S1311" i="4"/>
  <c r="V1311" i="4"/>
  <c r="Y1311" i="4"/>
  <c r="AA1311" i="4"/>
  <c r="AD1311" i="4"/>
  <c r="AG1311" i="4"/>
  <c r="AI1311" i="4"/>
  <c r="AL1311" i="4"/>
  <c r="B1312" i="4"/>
  <c r="C1312" i="4"/>
  <c r="D1312" i="4" s="1"/>
  <c r="H1312" i="4" s="1"/>
  <c r="I1312" i="4"/>
  <c r="K1312" i="4"/>
  <c r="N1312" i="4"/>
  <c r="Q1312" i="4"/>
  <c r="S1312" i="4"/>
  <c r="T1312" i="4" s="1"/>
  <c r="V1312" i="4"/>
  <c r="Y1312" i="4"/>
  <c r="AA1312" i="4"/>
  <c r="AD1312" i="4"/>
  <c r="AG1312" i="4"/>
  <c r="AI1312" i="4"/>
  <c r="AL1312" i="4"/>
  <c r="B1313" i="4"/>
  <c r="C1313" i="4"/>
  <c r="D1313" i="4" s="1"/>
  <c r="I1313" i="4"/>
  <c r="K1313" i="4"/>
  <c r="N1313" i="4"/>
  <c r="Q1313" i="4"/>
  <c r="S1313" i="4"/>
  <c r="V1313" i="4"/>
  <c r="Y1313" i="4"/>
  <c r="AA1313" i="4"/>
  <c r="AD1313" i="4"/>
  <c r="AG1313" i="4"/>
  <c r="AI1313" i="4"/>
  <c r="AL1313" i="4"/>
  <c r="B1314" i="4"/>
  <c r="C1314" i="4"/>
  <c r="D1314" i="4" s="1"/>
  <c r="I1314" i="4"/>
  <c r="K1314" i="4"/>
  <c r="N1314" i="4"/>
  <c r="Q1314" i="4"/>
  <c r="S1314" i="4"/>
  <c r="V1314" i="4"/>
  <c r="Y1314" i="4"/>
  <c r="AA1314" i="4"/>
  <c r="AD1314" i="4"/>
  <c r="AG1314" i="4"/>
  <c r="AI1314" i="4"/>
  <c r="AL1314" i="4"/>
  <c r="B1315" i="4"/>
  <c r="C1315" i="4"/>
  <c r="D1315" i="4" s="1"/>
  <c r="I1315" i="4"/>
  <c r="K1315" i="4"/>
  <c r="N1315" i="4"/>
  <c r="Q1315" i="4"/>
  <c r="S1315" i="4"/>
  <c r="V1315" i="4"/>
  <c r="Y1315" i="4"/>
  <c r="AA1315" i="4"/>
  <c r="AD1315" i="4"/>
  <c r="AG1315" i="4"/>
  <c r="AI1315" i="4"/>
  <c r="AL1315" i="4"/>
  <c r="B1316" i="4"/>
  <c r="C1316" i="4"/>
  <c r="D1316" i="4" s="1"/>
  <c r="E1316" i="4" s="1"/>
  <c r="I1316" i="4"/>
  <c r="K1316" i="4"/>
  <c r="N1316" i="4"/>
  <c r="Q1316" i="4"/>
  <c r="S1316" i="4"/>
  <c r="V1316" i="4"/>
  <c r="Y1316" i="4"/>
  <c r="AA1316" i="4"/>
  <c r="AD1316" i="4"/>
  <c r="AG1316" i="4"/>
  <c r="AH1316" i="4" s="1"/>
  <c r="AI1316" i="4"/>
  <c r="AL1316" i="4"/>
  <c r="B1317" i="4"/>
  <c r="C1317" i="4"/>
  <c r="D1317" i="4" s="1"/>
  <c r="E1317" i="4" s="1"/>
  <c r="I1317" i="4"/>
  <c r="K1317" i="4"/>
  <c r="N1317" i="4"/>
  <c r="Q1317" i="4"/>
  <c r="S1317" i="4"/>
  <c r="V1317" i="4"/>
  <c r="Y1317" i="4"/>
  <c r="AA1317" i="4"/>
  <c r="AD1317" i="4"/>
  <c r="AG1317" i="4"/>
  <c r="AI1317" i="4"/>
  <c r="AL1317" i="4"/>
  <c r="B1318" i="4"/>
  <c r="J1318" i="4" s="1"/>
  <c r="C1318" i="4"/>
  <c r="D1318" i="4" s="1"/>
  <c r="I1318" i="4"/>
  <c r="K1318" i="4"/>
  <c r="N1318" i="4"/>
  <c r="Q1318" i="4"/>
  <c r="S1318" i="4"/>
  <c r="V1318" i="4"/>
  <c r="Y1318" i="4"/>
  <c r="AA1318" i="4"/>
  <c r="AD1318" i="4"/>
  <c r="AG1318" i="4"/>
  <c r="AI1318" i="4"/>
  <c r="AL1318" i="4"/>
  <c r="B1319" i="4"/>
  <c r="C1319" i="4"/>
  <c r="D1319" i="4" s="1"/>
  <c r="G1319" i="4" s="1"/>
  <c r="I1319" i="4"/>
  <c r="K1319" i="4"/>
  <c r="N1319" i="4"/>
  <c r="Q1319" i="4"/>
  <c r="R1319" i="4" s="1"/>
  <c r="S1319" i="4"/>
  <c r="T1319" i="4" s="1"/>
  <c r="V1319" i="4"/>
  <c r="Y1319" i="4"/>
  <c r="AA1319" i="4"/>
  <c r="AD1319" i="4"/>
  <c r="AE1319" i="4" s="1"/>
  <c r="AG1319" i="4"/>
  <c r="AH1319" i="4" s="1"/>
  <c r="AI1319" i="4"/>
  <c r="AJ1319" i="4" s="1"/>
  <c r="AL1319" i="4"/>
  <c r="B1320" i="4"/>
  <c r="C1320" i="4"/>
  <c r="D1320" i="4"/>
  <c r="E1320" i="4" s="1"/>
  <c r="I1320" i="4"/>
  <c r="K1320" i="4"/>
  <c r="N1320" i="4"/>
  <c r="Q1320" i="4"/>
  <c r="S1320" i="4"/>
  <c r="T1320" i="4" s="1"/>
  <c r="V1320" i="4"/>
  <c r="Y1320" i="4"/>
  <c r="AA1320" i="4"/>
  <c r="AD1320" i="4"/>
  <c r="AG1320" i="4"/>
  <c r="AI1320" i="4"/>
  <c r="AJ1320" i="4" s="1"/>
  <c r="AL1320" i="4"/>
  <c r="B1321" i="4"/>
  <c r="T1321" i="4" s="1"/>
  <c r="C1321" i="4"/>
  <c r="D1321" i="4" s="1"/>
  <c r="H1321" i="4" s="1"/>
  <c r="I1321" i="4"/>
  <c r="K1321" i="4"/>
  <c r="N1321" i="4"/>
  <c r="Q1321" i="4"/>
  <c r="S1321" i="4"/>
  <c r="V1321" i="4"/>
  <c r="Y1321" i="4"/>
  <c r="AA1321" i="4"/>
  <c r="AD1321" i="4"/>
  <c r="AG1321" i="4"/>
  <c r="AH1321" i="4" s="1"/>
  <c r="AI1321" i="4"/>
  <c r="AL1321" i="4"/>
  <c r="B1322" i="4"/>
  <c r="C1322" i="4"/>
  <c r="D1322" i="4" s="1"/>
  <c r="I1322" i="4"/>
  <c r="K1322" i="4"/>
  <c r="N1322" i="4"/>
  <c r="Q1322" i="4"/>
  <c r="S1322" i="4"/>
  <c r="V1322" i="4"/>
  <c r="Y1322" i="4"/>
  <c r="AA1322" i="4"/>
  <c r="AD1322" i="4"/>
  <c r="AG1322" i="4"/>
  <c r="AI1322" i="4"/>
  <c r="AL1322" i="4"/>
  <c r="B1323" i="4"/>
  <c r="C1323" i="4"/>
  <c r="D1323" i="4" s="1"/>
  <c r="I1323" i="4"/>
  <c r="K1323" i="4"/>
  <c r="N1323" i="4"/>
  <c r="Q1323" i="4"/>
  <c r="S1323" i="4"/>
  <c r="V1323" i="4"/>
  <c r="Y1323" i="4"/>
  <c r="AA1323" i="4"/>
  <c r="AD1323" i="4"/>
  <c r="AG1323" i="4"/>
  <c r="AI1323" i="4"/>
  <c r="AL1323" i="4"/>
  <c r="B1324" i="4"/>
  <c r="C1324" i="4"/>
  <c r="D1324" i="4" s="1"/>
  <c r="H1324" i="4" s="1"/>
  <c r="I1324" i="4"/>
  <c r="K1324" i="4"/>
  <c r="N1324" i="4"/>
  <c r="Q1324" i="4"/>
  <c r="S1324" i="4"/>
  <c r="V1324" i="4"/>
  <c r="Y1324" i="4"/>
  <c r="AA1324" i="4"/>
  <c r="AB1324" i="4" s="1"/>
  <c r="AD1324" i="4"/>
  <c r="AG1324" i="4"/>
  <c r="AI1324" i="4"/>
  <c r="AL1324" i="4"/>
  <c r="B1325" i="4"/>
  <c r="C1325" i="4"/>
  <c r="D1325" i="4" s="1"/>
  <c r="G1325" i="4" s="1"/>
  <c r="I1325" i="4"/>
  <c r="K1325" i="4"/>
  <c r="N1325" i="4"/>
  <c r="Q1325" i="4"/>
  <c r="S1325" i="4"/>
  <c r="V1325" i="4"/>
  <c r="Y1325" i="4"/>
  <c r="AA1325" i="4"/>
  <c r="AD1325" i="4"/>
  <c r="AG1325" i="4"/>
  <c r="AI1325" i="4"/>
  <c r="AL1325" i="4"/>
  <c r="B1326" i="4"/>
  <c r="C1326" i="4"/>
  <c r="D1326" i="4" s="1"/>
  <c r="I1326" i="4"/>
  <c r="K1326" i="4"/>
  <c r="N1326" i="4"/>
  <c r="Q1326" i="4"/>
  <c r="S1326" i="4"/>
  <c r="V1326" i="4"/>
  <c r="Y1326" i="4"/>
  <c r="AA1326" i="4"/>
  <c r="AD1326" i="4"/>
  <c r="AG1326" i="4"/>
  <c r="AI1326" i="4"/>
  <c r="AL1326" i="4"/>
  <c r="B1327" i="4"/>
  <c r="C1327" i="4"/>
  <c r="D1327" i="4" s="1"/>
  <c r="G1327" i="4" s="1"/>
  <c r="I1327" i="4"/>
  <c r="K1327" i="4"/>
  <c r="N1327" i="4"/>
  <c r="Q1327" i="4"/>
  <c r="S1327" i="4"/>
  <c r="V1327" i="4"/>
  <c r="Y1327" i="4"/>
  <c r="AA1327" i="4"/>
  <c r="AD1327" i="4"/>
  <c r="AG1327" i="4"/>
  <c r="AI1327" i="4"/>
  <c r="AL1327" i="4"/>
  <c r="B1328" i="4"/>
  <c r="C1328" i="4"/>
  <c r="D1328" i="4" s="1"/>
  <c r="I1328" i="4"/>
  <c r="K1328" i="4"/>
  <c r="N1328" i="4"/>
  <c r="Q1328" i="4"/>
  <c r="S1328" i="4"/>
  <c r="V1328" i="4"/>
  <c r="Y1328" i="4"/>
  <c r="AA1328" i="4"/>
  <c r="AD1328" i="4"/>
  <c r="AG1328" i="4"/>
  <c r="AI1328" i="4"/>
  <c r="AJ1328" i="4"/>
  <c r="AL1328" i="4"/>
  <c r="B1329" i="4"/>
  <c r="C1329" i="4"/>
  <c r="D1329" i="4" s="1"/>
  <c r="E1329" i="4" s="1"/>
  <c r="I1329" i="4"/>
  <c r="K1329" i="4"/>
  <c r="N1329" i="4"/>
  <c r="Q1329" i="4"/>
  <c r="S1329" i="4"/>
  <c r="V1329" i="4"/>
  <c r="Y1329" i="4"/>
  <c r="AA1329" i="4"/>
  <c r="AD1329" i="4"/>
  <c r="AG1329" i="4"/>
  <c r="AI1329" i="4"/>
  <c r="AL1329" i="4"/>
  <c r="B1330" i="4"/>
  <c r="C1330" i="4"/>
  <c r="D1330" i="4" s="1"/>
  <c r="G1330" i="4" s="1"/>
  <c r="I1330" i="4"/>
  <c r="K1330" i="4"/>
  <c r="N1330" i="4"/>
  <c r="Q1330" i="4"/>
  <c r="S1330" i="4"/>
  <c r="V1330" i="4"/>
  <c r="Y1330" i="4"/>
  <c r="AA1330" i="4"/>
  <c r="AD1330" i="4"/>
  <c r="AG1330" i="4"/>
  <c r="AI1330" i="4"/>
  <c r="AL1330" i="4"/>
  <c r="B1331" i="4"/>
  <c r="C1331" i="4"/>
  <c r="D1331" i="4" s="1"/>
  <c r="H1331" i="4" s="1"/>
  <c r="I1331" i="4"/>
  <c r="K1331" i="4"/>
  <c r="N1331" i="4"/>
  <c r="Q1331" i="4"/>
  <c r="S1331" i="4"/>
  <c r="V1331" i="4"/>
  <c r="Y1331" i="4"/>
  <c r="AA1331" i="4"/>
  <c r="AD1331" i="4"/>
  <c r="AG1331" i="4"/>
  <c r="AI1331" i="4"/>
  <c r="AJ1331" i="4" s="1"/>
  <c r="AL1331" i="4"/>
  <c r="B1332" i="4"/>
  <c r="T1332" i="4" s="1"/>
  <c r="C1332" i="4"/>
  <c r="D1332" i="4" s="1"/>
  <c r="I1332" i="4"/>
  <c r="K1332" i="4"/>
  <c r="N1332" i="4"/>
  <c r="Q1332" i="4"/>
  <c r="S1332" i="4"/>
  <c r="V1332" i="4"/>
  <c r="Y1332" i="4"/>
  <c r="AA1332" i="4"/>
  <c r="AD1332" i="4"/>
  <c r="AG1332" i="4"/>
  <c r="AI1332" i="4"/>
  <c r="AL1332" i="4"/>
  <c r="B1333" i="4"/>
  <c r="C1333" i="4"/>
  <c r="D1333" i="4" s="1"/>
  <c r="E1333" i="4" s="1"/>
  <c r="I1333" i="4"/>
  <c r="K1333" i="4"/>
  <c r="N1333" i="4"/>
  <c r="Q1333" i="4"/>
  <c r="S1333" i="4"/>
  <c r="V1333" i="4"/>
  <c r="Y1333" i="4"/>
  <c r="AA1333" i="4"/>
  <c r="AD1333" i="4"/>
  <c r="AG1333" i="4"/>
  <c r="AI1333" i="4"/>
  <c r="AL1333" i="4"/>
  <c r="B1334" i="4"/>
  <c r="C1334" i="4"/>
  <c r="D1334" i="4" s="1"/>
  <c r="F1334" i="4" s="1"/>
  <c r="I1334" i="4"/>
  <c r="K1334" i="4"/>
  <c r="N1334" i="4"/>
  <c r="Q1334" i="4"/>
  <c r="S1334" i="4"/>
  <c r="V1334" i="4"/>
  <c r="Y1334" i="4"/>
  <c r="AA1334" i="4"/>
  <c r="AD1334" i="4"/>
  <c r="AG1334" i="4"/>
  <c r="AI1334" i="4"/>
  <c r="AL1334" i="4"/>
  <c r="B1335" i="4"/>
  <c r="AB1335" i="4" s="1"/>
  <c r="C1335" i="4"/>
  <c r="D1335" i="4" s="1"/>
  <c r="I1335" i="4"/>
  <c r="K1335" i="4"/>
  <c r="N1335" i="4"/>
  <c r="Q1335" i="4"/>
  <c r="S1335" i="4"/>
  <c r="V1335" i="4"/>
  <c r="Y1335" i="4"/>
  <c r="AA1335" i="4"/>
  <c r="AD1335" i="4"/>
  <c r="AG1335" i="4"/>
  <c r="AI1335" i="4"/>
  <c r="AL1335" i="4"/>
  <c r="B1336" i="4"/>
  <c r="C1336" i="4"/>
  <c r="D1336" i="4" s="1"/>
  <c r="I1336" i="4"/>
  <c r="K1336" i="4"/>
  <c r="L1336" i="4" s="1"/>
  <c r="N1336" i="4"/>
  <c r="Q1336" i="4"/>
  <c r="S1336" i="4"/>
  <c r="V1336" i="4"/>
  <c r="Y1336" i="4"/>
  <c r="AA1336" i="4"/>
  <c r="AD1336" i="4"/>
  <c r="AE1336" i="4" s="1"/>
  <c r="AG1336" i="4"/>
  <c r="AI1336" i="4"/>
  <c r="AL1336" i="4"/>
  <c r="B1337" i="4"/>
  <c r="C1337" i="4"/>
  <c r="D1337" i="4" s="1"/>
  <c r="H1337" i="4" s="1"/>
  <c r="I1337" i="4"/>
  <c r="K1337" i="4"/>
  <c r="N1337" i="4"/>
  <c r="Q1337" i="4"/>
  <c r="S1337" i="4"/>
  <c r="V1337" i="4"/>
  <c r="Y1337" i="4"/>
  <c r="AA1337" i="4"/>
  <c r="AD1337" i="4"/>
  <c r="AG1337" i="4"/>
  <c r="AI1337" i="4"/>
  <c r="AL1337" i="4"/>
  <c r="B1338" i="4"/>
  <c r="C1338" i="4"/>
  <c r="D1338" i="4" s="1"/>
  <c r="I1338" i="4"/>
  <c r="K1338" i="4"/>
  <c r="N1338" i="4"/>
  <c r="Q1338" i="4"/>
  <c r="S1338" i="4"/>
  <c r="T1338" i="4" s="1"/>
  <c r="V1338" i="4"/>
  <c r="Y1338" i="4"/>
  <c r="AA1338" i="4"/>
  <c r="AD1338" i="4"/>
  <c r="AE1338" i="4" s="1"/>
  <c r="AG1338" i="4"/>
  <c r="AH1338" i="4" s="1"/>
  <c r="AI1338" i="4"/>
  <c r="AJ1338" i="4" s="1"/>
  <c r="AL1338" i="4"/>
  <c r="B1339" i="4"/>
  <c r="C1339" i="4"/>
  <c r="D1339" i="4"/>
  <c r="F1339" i="4" s="1"/>
  <c r="I1339" i="4"/>
  <c r="K1339" i="4"/>
  <c r="N1339" i="4"/>
  <c r="Q1339" i="4"/>
  <c r="S1339" i="4"/>
  <c r="V1339" i="4"/>
  <c r="Y1339" i="4"/>
  <c r="AA1339" i="4"/>
  <c r="AD1339" i="4"/>
  <c r="AG1339" i="4"/>
  <c r="AH1339" i="4" s="1"/>
  <c r="AI1339" i="4"/>
  <c r="AL1339" i="4"/>
  <c r="B1340" i="4"/>
  <c r="J1340" i="4" s="1"/>
  <c r="C1340" i="4"/>
  <c r="D1340" i="4" s="1"/>
  <c r="I1340" i="4"/>
  <c r="K1340" i="4"/>
  <c r="N1340" i="4"/>
  <c r="Q1340" i="4"/>
  <c r="S1340" i="4"/>
  <c r="V1340" i="4"/>
  <c r="Y1340" i="4"/>
  <c r="AA1340" i="4"/>
  <c r="AD1340" i="4"/>
  <c r="AG1340" i="4"/>
  <c r="AI1340" i="4"/>
  <c r="AL1340" i="4"/>
  <c r="B1341" i="4"/>
  <c r="C1341" i="4"/>
  <c r="D1341" i="4" s="1"/>
  <c r="F1341" i="4" s="1"/>
  <c r="I1341" i="4"/>
  <c r="K1341" i="4"/>
  <c r="N1341" i="4"/>
  <c r="Q1341" i="4"/>
  <c r="S1341" i="4"/>
  <c r="V1341" i="4"/>
  <c r="Y1341" i="4"/>
  <c r="AA1341" i="4"/>
  <c r="AD1341" i="4"/>
  <c r="AG1341" i="4"/>
  <c r="AH1341" i="4" s="1"/>
  <c r="AI1341" i="4"/>
  <c r="AL1341" i="4"/>
  <c r="B1342" i="4"/>
  <c r="C1342" i="4"/>
  <c r="D1342" i="4" s="1"/>
  <c r="H1342" i="4" s="1"/>
  <c r="I1342" i="4"/>
  <c r="K1342" i="4"/>
  <c r="N1342" i="4"/>
  <c r="Q1342" i="4"/>
  <c r="S1342" i="4"/>
  <c r="V1342" i="4"/>
  <c r="Y1342" i="4"/>
  <c r="AA1342" i="4"/>
  <c r="AD1342" i="4"/>
  <c r="AG1342" i="4"/>
  <c r="AI1342" i="4"/>
  <c r="AJ1342" i="4" s="1"/>
  <c r="AL1342" i="4"/>
  <c r="B1343" i="4"/>
  <c r="AM1343" i="4" s="1"/>
  <c r="C1343" i="4"/>
  <c r="D1343" i="4" s="1"/>
  <c r="I1343" i="4"/>
  <c r="K1343" i="4"/>
  <c r="N1343" i="4"/>
  <c r="Q1343" i="4"/>
  <c r="S1343" i="4"/>
  <c r="V1343" i="4"/>
  <c r="Y1343" i="4"/>
  <c r="AA1343" i="4"/>
  <c r="AD1343" i="4"/>
  <c r="AG1343" i="4"/>
  <c r="AI1343" i="4"/>
  <c r="AL1343" i="4"/>
  <c r="B1344" i="4"/>
  <c r="C1344" i="4"/>
  <c r="D1344" i="4" s="1"/>
  <c r="I1344" i="4"/>
  <c r="K1344" i="4"/>
  <c r="N1344" i="4"/>
  <c r="Q1344" i="4"/>
  <c r="S1344" i="4"/>
  <c r="V1344" i="4"/>
  <c r="Y1344" i="4"/>
  <c r="AA1344" i="4"/>
  <c r="AD1344" i="4"/>
  <c r="AG1344" i="4"/>
  <c r="AI1344" i="4"/>
  <c r="AL1344" i="4"/>
  <c r="B1345" i="4"/>
  <c r="C1345" i="4"/>
  <c r="D1345" i="4" s="1"/>
  <c r="E1345" i="4" s="1"/>
  <c r="I1345" i="4"/>
  <c r="K1345" i="4"/>
  <c r="N1345" i="4"/>
  <c r="Q1345" i="4"/>
  <c r="S1345" i="4"/>
  <c r="V1345" i="4"/>
  <c r="Y1345" i="4"/>
  <c r="AA1345" i="4"/>
  <c r="AD1345" i="4"/>
  <c r="AG1345" i="4"/>
  <c r="AI1345" i="4"/>
  <c r="AL1345" i="4"/>
  <c r="B1346" i="4"/>
  <c r="C1346" i="4"/>
  <c r="D1346" i="4" s="1"/>
  <c r="G1346" i="4" s="1"/>
  <c r="I1346" i="4"/>
  <c r="K1346" i="4"/>
  <c r="N1346" i="4"/>
  <c r="Q1346" i="4"/>
  <c r="S1346" i="4"/>
  <c r="V1346" i="4"/>
  <c r="Y1346" i="4"/>
  <c r="AA1346" i="4"/>
  <c r="AD1346" i="4"/>
  <c r="AG1346" i="4"/>
  <c r="AI1346" i="4"/>
  <c r="AL1346" i="4"/>
  <c r="B1347" i="4"/>
  <c r="C1347" i="4"/>
  <c r="D1347" i="4" s="1"/>
  <c r="E1347" i="4" s="1"/>
  <c r="I1347" i="4"/>
  <c r="K1347" i="4"/>
  <c r="N1347" i="4"/>
  <c r="Q1347" i="4"/>
  <c r="S1347" i="4"/>
  <c r="V1347" i="4"/>
  <c r="Y1347" i="4"/>
  <c r="AA1347" i="4"/>
  <c r="AD1347" i="4"/>
  <c r="AG1347" i="4"/>
  <c r="AI1347" i="4"/>
  <c r="AJ1347" i="4" s="1"/>
  <c r="AL1347" i="4"/>
  <c r="B1348" i="4"/>
  <c r="C1348" i="4"/>
  <c r="D1348" i="4" s="1"/>
  <c r="F1348" i="4" s="1"/>
  <c r="I1348" i="4"/>
  <c r="K1348" i="4"/>
  <c r="N1348" i="4"/>
  <c r="Q1348" i="4"/>
  <c r="S1348" i="4"/>
  <c r="V1348" i="4"/>
  <c r="Y1348" i="4"/>
  <c r="Z1348" i="4" s="1"/>
  <c r="AA1348" i="4"/>
  <c r="AD1348" i="4"/>
  <c r="AG1348" i="4"/>
  <c r="AI1348" i="4"/>
  <c r="AL1348" i="4"/>
  <c r="B1349" i="4"/>
  <c r="L1349" i="4" s="1"/>
  <c r="C1349" i="4"/>
  <c r="D1349" i="4" s="1"/>
  <c r="G1349" i="4" s="1"/>
  <c r="I1349" i="4"/>
  <c r="K1349" i="4"/>
  <c r="N1349" i="4"/>
  <c r="Q1349" i="4"/>
  <c r="S1349" i="4"/>
  <c r="V1349" i="4"/>
  <c r="Y1349" i="4"/>
  <c r="AA1349" i="4"/>
  <c r="AD1349" i="4"/>
  <c r="AG1349" i="4"/>
  <c r="AI1349" i="4"/>
  <c r="AL1349" i="4"/>
  <c r="B1350" i="4"/>
  <c r="C1350" i="4"/>
  <c r="D1350" i="4" s="1"/>
  <c r="I1350" i="4"/>
  <c r="K1350" i="4"/>
  <c r="N1350" i="4"/>
  <c r="Q1350" i="4"/>
  <c r="S1350" i="4"/>
  <c r="V1350" i="4"/>
  <c r="Y1350" i="4"/>
  <c r="AA1350" i="4"/>
  <c r="AD1350" i="4"/>
  <c r="AG1350" i="4"/>
  <c r="AI1350" i="4"/>
  <c r="AL1350" i="4"/>
  <c r="B1351" i="4"/>
  <c r="C1351" i="4"/>
  <c r="D1351" i="4" s="1"/>
  <c r="E1351" i="4" s="1"/>
  <c r="I1351" i="4"/>
  <c r="K1351" i="4"/>
  <c r="N1351" i="4"/>
  <c r="Q1351" i="4"/>
  <c r="S1351" i="4"/>
  <c r="T1351" i="4"/>
  <c r="V1351" i="4"/>
  <c r="Y1351" i="4"/>
  <c r="AA1351" i="4"/>
  <c r="AB1351" i="4" s="1"/>
  <c r="AD1351" i="4"/>
  <c r="AG1351" i="4"/>
  <c r="AI1351" i="4"/>
  <c r="AJ1351" i="4" s="1"/>
  <c r="AL1351" i="4"/>
  <c r="AM1351" i="4" s="1"/>
  <c r="B1352" i="4"/>
  <c r="J1352" i="4" s="1"/>
  <c r="C1352" i="4"/>
  <c r="D1352" i="4" s="1"/>
  <c r="I1352" i="4"/>
  <c r="K1352" i="4"/>
  <c r="N1352" i="4"/>
  <c r="Q1352" i="4"/>
  <c r="S1352" i="4"/>
  <c r="V1352" i="4"/>
  <c r="Y1352" i="4"/>
  <c r="AA1352" i="4"/>
  <c r="AD1352" i="4"/>
  <c r="AG1352" i="4"/>
  <c r="AI1352" i="4"/>
  <c r="AL1352" i="4"/>
  <c r="B1353" i="4"/>
  <c r="C1353" i="4"/>
  <c r="D1353" i="4" s="1"/>
  <c r="F1353" i="4" s="1"/>
  <c r="I1353" i="4"/>
  <c r="K1353" i="4"/>
  <c r="N1353" i="4"/>
  <c r="Q1353" i="4"/>
  <c r="S1353" i="4"/>
  <c r="V1353" i="4"/>
  <c r="Y1353" i="4"/>
  <c r="AA1353" i="4"/>
  <c r="AD1353" i="4"/>
  <c r="AG1353" i="4"/>
  <c r="AI1353" i="4"/>
  <c r="AL1353" i="4"/>
  <c r="B1354" i="4"/>
  <c r="C1354" i="4"/>
  <c r="D1354" i="4" s="1"/>
  <c r="H1354" i="4" s="1"/>
  <c r="I1354" i="4"/>
  <c r="K1354" i="4"/>
  <c r="N1354" i="4"/>
  <c r="Q1354" i="4"/>
  <c r="S1354" i="4"/>
  <c r="V1354" i="4"/>
  <c r="Y1354" i="4"/>
  <c r="AA1354" i="4"/>
  <c r="AD1354" i="4"/>
  <c r="AG1354" i="4"/>
  <c r="AI1354" i="4"/>
  <c r="AL1354" i="4"/>
  <c r="B1355" i="4"/>
  <c r="R1355" i="4" s="1"/>
  <c r="C1355" i="4"/>
  <c r="D1355" i="4" s="1"/>
  <c r="I1355" i="4"/>
  <c r="K1355" i="4"/>
  <c r="N1355" i="4"/>
  <c r="O1355" i="4" s="1"/>
  <c r="Q1355" i="4"/>
  <c r="S1355" i="4"/>
  <c r="V1355" i="4"/>
  <c r="Y1355" i="4"/>
  <c r="AA1355" i="4"/>
  <c r="AB1355" i="4" s="1"/>
  <c r="AD1355" i="4"/>
  <c r="AG1355" i="4"/>
  <c r="AI1355" i="4"/>
  <c r="AL1355" i="4"/>
  <c r="B1356" i="4"/>
  <c r="C1356" i="4"/>
  <c r="D1356" i="4" s="1"/>
  <c r="I1356" i="4"/>
  <c r="K1356" i="4"/>
  <c r="N1356" i="4"/>
  <c r="Q1356" i="4"/>
  <c r="S1356" i="4"/>
  <c r="V1356" i="4"/>
  <c r="Y1356" i="4"/>
  <c r="AA1356" i="4"/>
  <c r="AD1356" i="4"/>
  <c r="AG1356" i="4"/>
  <c r="AI1356" i="4"/>
  <c r="AL1356" i="4"/>
  <c r="B1357" i="4"/>
  <c r="C1357" i="4"/>
  <c r="D1357" i="4" s="1"/>
  <c r="E1357" i="4" s="1"/>
  <c r="I1357" i="4"/>
  <c r="K1357" i="4"/>
  <c r="N1357" i="4"/>
  <c r="Q1357" i="4"/>
  <c r="S1357" i="4"/>
  <c r="V1357" i="4"/>
  <c r="Y1357" i="4"/>
  <c r="AA1357" i="4"/>
  <c r="AD1357" i="4"/>
  <c r="AG1357" i="4"/>
  <c r="AI1357" i="4"/>
  <c r="AL1357" i="4"/>
  <c r="B1358" i="4"/>
  <c r="C1358" i="4"/>
  <c r="D1358" i="4" s="1"/>
  <c r="G1358" i="4" s="1"/>
  <c r="I1358" i="4"/>
  <c r="K1358" i="4"/>
  <c r="N1358" i="4"/>
  <c r="Q1358" i="4"/>
  <c r="S1358" i="4"/>
  <c r="V1358" i="4"/>
  <c r="Y1358" i="4"/>
  <c r="AA1358" i="4"/>
  <c r="AB1358" i="4" s="1"/>
  <c r="AD1358" i="4"/>
  <c r="AG1358" i="4"/>
  <c r="AI1358" i="4"/>
  <c r="AL1358" i="4"/>
  <c r="B1359" i="4"/>
  <c r="C1359" i="4"/>
  <c r="D1359" i="4" s="1"/>
  <c r="E1359" i="4" s="1"/>
  <c r="I1359" i="4"/>
  <c r="K1359" i="4"/>
  <c r="N1359" i="4"/>
  <c r="Q1359" i="4"/>
  <c r="S1359" i="4"/>
  <c r="V1359" i="4"/>
  <c r="Y1359" i="4"/>
  <c r="AA1359" i="4"/>
  <c r="AD1359" i="4"/>
  <c r="AG1359" i="4"/>
  <c r="AI1359" i="4"/>
  <c r="AL1359" i="4"/>
  <c r="B1360" i="4"/>
  <c r="C1360" i="4"/>
  <c r="D1360" i="4" s="1"/>
  <c r="I1360" i="4"/>
  <c r="K1360" i="4"/>
  <c r="N1360" i="4"/>
  <c r="Q1360" i="4"/>
  <c r="S1360" i="4"/>
  <c r="V1360" i="4"/>
  <c r="Y1360" i="4"/>
  <c r="AA1360" i="4"/>
  <c r="AD1360" i="4"/>
  <c r="AG1360" i="4"/>
  <c r="AI1360" i="4"/>
  <c r="AL1360" i="4"/>
  <c r="B1361" i="4"/>
  <c r="C1361" i="4"/>
  <c r="D1361" i="4" s="1"/>
  <c r="F1361" i="4" s="1"/>
  <c r="I1361" i="4"/>
  <c r="J1361" i="4"/>
  <c r="K1361" i="4"/>
  <c r="N1361" i="4"/>
  <c r="Q1361" i="4"/>
  <c r="S1361" i="4"/>
  <c r="V1361" i="4"/>
  <c r="Y1361" i="4"/>
  <c r="AA1361" i="4"/>
  <c r="AD1361" i="4"/>
  <c r="AG1361" i="4"/>
  <c r="AH1361" i="4" s="1"/>
  <c r="AI1361" i="4"/>
  <c r="AL1361" i="4"/>
  <c r="B1362" i="4"/>
  <c r="C1362" i="4"/>
  <c r="D1362" i="4" s="1"/>
  <c r="I1362" i="4"/>
  <c r="K1362" i="4"/>
  <c r="N1362" i="4"/>
  <c r="Q1362" i="4"/>
  <c r="S1362" i="4"/>
  <c r="V1362" i="4"/>
  <c r="Y1362" i="4"/>
  <c r="AA1362" i="4"/>
  <c r="AD1362" i="4"/>
  <c r="AG1362" i="4"/>
  <c r="AI1362" i="4"/>
  <c r="AL1362" i="4"/>
  <c r="B1363" i="4"/>
  <c r="C1363" i="4"/>
  <c r="D1363" i="4" s="1"/>
  <c r="E1363" i="4" s="1"/>
  <c r="I1363" i="4"/>
  <c r="K1363" i="4"/>
  <c r="N1363" i="4"/>
  <c r="O1363" i="4" s="1"/>
  <c r="Q1363" i="4"/>
  <c r="S1363" i="4"/>
  <c r="T1363" i="4" s="1"/>
  <c r="V1363" i="4"/>
  <c r="Y1363" i="4"/>
  <c r="AA1363" i="4"/>
  <c r="AD1363" i="4"/>
  <c r="AE1363" i="4" s="1"/>
  <c r="AG1363" i="4"/>
  <c r="AH1363" i="4" s="1"/>
  <c r="AI1363" i="4"/>
  <c r="AL1363" i="4"/>
  <c r="B1364" i="4"/>
  <c r="C1364" i="4"/>
  <c r="D1364" i="4" s="1"/>
  <c r="I1364" i="4"/>
  <c r="K1364" i="4"/>
  <c r="N1364" i="4"/>
  <c r="Q1364" i="4"/>
  <c r="S1364" i="4"/>
  <c r="V1364" i="4"/>
  <c r="Y1364" i="4"/>
  <c r="AA1364" i="4"/>
  <c r="AD1364" i="4"/>
  <c r="AG1364" i="4"/>
  <c r="AI1364" i="4"/>
  <c r="AL1364" i="4"/>
  <c r="B1365" i="4"/>
  <c r="L1365" i="4" s="1"/>
  <c r="C1365" i="4"/>
  <c r="D1365" i="4" s="1"/>
  <c r="F1365" i="4" s="1"/>
  <c r="I1365" i="4"/>
  <c r="K1365" i="4"/>
  <c r="N1365" i="4"/>
  <c r="Q1365" i="4"/>
  <c r="S1365" i="4"/>
  <c r="V1365" i="4"/>
  <c r="Y1365" i="4"/>
  <c r="AA1365" i="4"/>
  <c r="AB1365" i="4" s="1"/>
  <c r="AD1365" i="4"/>
  <c r="AG1365" i="4"/>
  <c r="AI1365" i="4"/>
  <c r="AL1365" i="4"/>
  <c r="B1366" i="4"/>
  <c r="C1366" i="4"/>
  <c r="D1366" i="4" s="1"/>
  <c r="H1366" i="4" s="1"/>
  <c r="I1366" i="4"/>
  <c r="J1366" i="4" s="1"/>
  <c r="K1366" i="4"/>
  <c r="N1366" i="4"/>
  <c r="Q1366" i="4"/>
  <c r="S1366" i="4"/>
  <c r="T1366" i="4"/>
  <c r="V1366" i="4"/>
  <c r="W1366" i="4" s="1"/>
  <c r="Y1366" i="4"/>
  <c r="Z1366" i="4" s="1"/>
  <c r="AA1366" i="4"/>
  <c r="AD1366" i="4"/>
  <c r="AG1366" i="4"/>
  <c r="AI1366" i="4"/>
  <c r="AJ1366" i="4" s="1"/>
  <c r="AL1366" i="4"/>
  <c r="B1367" i="4"/>
  <c r="C1367" i="4"/>
  <c r="D1367" i="4" s="1"/>
  <c r="I1367" i="4"/>
  <c r="K1367" i="4"/>
  <c r="N1367" i="4"/>
  <c r="Q1367" i="4"/>
  <c r="S1367" i="4"/>
  <c r="V1367" i="4"/>
  <c r="Y1367" i="4"/>
  <c r="AA1367" i="4"/>
  <c r="AD1367" i="4"/>
  <c r="AG1367" i="4"/>
  <c r="AI1367" i="4"/>
  <c r="AL1367" i="4"/>
  <c r="B1368" i="4"/>
  <c r="C1368" i="4"/>
  <c r="D1368" i="4" s="1"/>
  <c r="I1368" i="4"/>
  <c r="K1368" i="4"/>
  <c r="N1368" i="4"/>
  <c r="Q1368" i="4"/>
  <c r="S1368" i="4"/>
  <c r="V1368" i="4"/>
  <c r="Y1368" i="4"/>
  <c r="AA1368" i="4"/>
  <c r="AB1368" i="4" s="1"/>
  <c r="AD1368" i="4"/>
  <c r="AG1368" i="4"/>
  <c r="AH1368" i="4" s="1"/>
  <c r="AI1368" i="4"/>
  <c r="AJ1368" i="4" s="1"/>
  <c r="AL1368" i="4"/>
  <c r="B1369" i="4"/>
  <c r="C1369" i="4"/>
  <c r="D1369" i="4" s="1"/>
  <c r="E1369" i="4" s="1"/>
  <c r="I1369" i="4"/>
  <c r="K1369" i="4"/>
  <c r="N1369" i="4"/>
  <c r="Q1369" i="4"/>
  <c r="S1369" i="4"/>
  <c r="V1369" i="4"/>
  <c r="Y1369" i="4"/>
  <c r="AA1369" i="4"/>
  <c r="AD1369" i="4"/>
  <c r="AG1369" i="4"/>
  <c r="AI1369" i="4"/>
  <c r="AL1369" i="4"/>
  <c r="B1370" i="4"/>
  <c r="C1370" i="4"/>
  <c r="D1370" i="4" s="1"/>
  <c r="G1370" i="4" s="1"/>
  <c r="I1370" i="4"/>
  <c r="K1370" i="4"/>
  <c r="N1370" i="4"/>
  <c r="Q1370" i="4"/>
  <c r="S1370" i="4"/>
  <c r="V1370" i="4"/>
  <c r="Y1370" i="4"/>
  <c r="AA1370" i="4"/>
  <c r="AD1370" i="4"/>
  <c r="AE1370" i="4" s="1"/>
  <c r="AG1370" i="4"/>
  <c r="AI1370" i="4"/>
  <c r="AL1370" i="4"/>
  <c r="B1371" i="4"/>
  <c r="C1371" i="4"/>
  <c r="D1371" i="4" s="1"/>
  <c r="I1371" i="4"/>
  <c r="K1371" i="4"/>
  <c r="N1371" i="4"/>
  <c r="Q1371" i="4"/>
  <c r="S1371" i="4"/>
  <c r="V1371" i="4"/>
  <c r="Y1371" i="4"/>
  <c r="AA1371" i="4"/>
  <c r="AD1371" i="4"/>
  <c r="AG1371" i="4"/>
  <c r="AI1371" i="4"/>
  <c r="AJ1371" i="4" s="1"/>
  <c r="AL1371" i="4"/>
  <c r="B1372" i="4"/>
  <c r="C1372" i="4"/>
  <c r="D1372" i="4" s="1"/>
  <c r="I1372" i="4"/>
  <c r="K1372" i="4"/>
  <c r="N1372" i="4"/>
  <c r="Q1372" i="4"/>
  <c r="S1372" i="4"/>
  <c r="V1372" i="4"/>
  <c r="Y1372" i="4"/>
  <c r="AA1372" i="4"/>
  <c r="AD1372" i="4"/>
  <c r="AG1372" i="4"/>
  <c r="AI1372" i="4"/>
  <c r="AL1372" i="4"/>
  <c r="B1373" i="4"/>
  <c r="C1373" i="4"/>
  <c r="D1373" i="4" s="1"/>
  <c r="G1373" i="4" s="1"/>
  <c r="I1373" i="4"/>
  <c r="K1373" i="4"/>
  <c r="L1373" i="4" s="1"/>
  <c r="N1373" i="4"/>
  <c r="Q1373" i="4"/>
  <c r="S1373" i="4"/>
  <c r="V1373" i="4"/>
  <c r="Y1373" i="4"/>
  <c r="Z1373" i="4" s="1"/>
  <c r="AA1373" i="4"/>
  <c r="AD1373" i="4"/>
  <c r="AG1373" i="4"/>
  <c r="AH1373" i="4" s="1"/>
  <c r="AI1373" i="4"/>
  <c r="AL1373" i="4"/>
  <c r="B1374" i="4"/>
  <c r="C1374" i="4"/>
  <c r="D1374" i="4" s="1"/>
  <c r="I1374" i="4"/>
  <c r="K1374" i="4"/>
  <c r="N1374" i="4"/>
  <c r="Q1374" i="4"/>
  <c r="S1374" i="4"/>
  <c r="V1374" i="4"/>
  <c r="Y1374" i="4"/>
  <c r="AA1374" i="4"/>
  <c r="AD1374" i="4"/>
  <c r="AG1374" i="4"/>
  <c r="AI1374" i="4"/>
  <c r="AL1374" i="4"/>
  <c r="B1375" i="4"/>
  <c r="C1375" i="4"/>
  <c r="D1375" i="4" s="1"/>
  <c r="E1375" i="4" s="1"/>
  <c r="I1375" i="4"/>
  <c r="K1375" i="4"/>
  <c r="N1375" i="4"/>
  <c r="Q1375" i="4"/>
  <c r="S1375" i="4"/>
  <c r="V1375" i="4"/>
  <c r="W1375" i="4" s="1"/>
  <c r="Y1375" i="4"/>
  <c r="AA1375" i="4"/>
  <c r="AD1375" i="4"/>
  <c r="AG1375" i="4"/>
  <c r="AI1375" i="4"/>
  <c r="AL1375" i="4"/>
  <c r="B1376" i="4"/>
  <c r="C1376" i="4"/>
  <c r="D1376" i="4" s="1"/>
  <c r="I1376" i="4"/>
  <c r="K1376" i="4"/>
  <c r="N1376" i="4"/>
  <c r="Q1376" i="4"/>
  <c r="S1376" i="4"/>
  <c r="T1376" i="4" s="1"/>
  <c r="V1376" i="4"/>
  <c r="Y1376" i="4"/>
  <c r="AA1376" i="4"/>
  <c r="AD1376" i="4"/>
  <c r="AG1376" i="4"/>
  <c r="AI1376" i="4"/>
  <c r="AL1376" i="4"/>
  <c r="B1377" i="4"/>
  <c r="C1377" i="4"/>
  <c r="D1377" i="4" s="1"/>
  <c r="F1377" i="4" s="1"/>
  <c r="I1377" i="4"/>
  <c r="K1377" i="4"/>
  <c r="N1377" i="4"/>
  <c r="Q1377" i="4"/>
  <c r="S1377" i="4"/>
  <c r="V1377" i="4"/>
  <c r="Y1377" i="4"/>
  <c r="AA1377" i="4"/>
  <c r="AD1377" i="4"/>
  <c r="AG1377" i="4"/>
  <c r="AI1377" i="4"/>
  <c r="AL1377" i="4"/>
  <c r="B1378" i="4"/>
  <c r="T1378" i="4" s="1"/>
  <c r="C1378" i="4"/>
  <c r="D1378" i="4" s="1"/>
  <c r="H1378" i="4" s="1"/>
  <c r="I1378" i="4"/>
  <c r="K1378" i="4"/>
  <c r="N1378" i="4"/>
  <c r="Q1378" i="4"/>
  <c r="S1378" i="4"/>
  <c r="V1378" i="4"/>
  <c r="Y1378" i="4"/>
  <c r="AA1378" i="4"/>
  <c r="AD1378" i="4"/>
  <c r="AG1378" i="4"/>
  <c r="AI1378" i="4"/>
  <c r="AL1378" i="4"/>
  <c r="B1379" i="4"/>
  <c r="O1379" i="4" s="1"/>
  <c r="C1379" i="4"/>
  <c r="D1379" i="4" s="1"/>
  <c r="I1379" i="4"/>
  <c r="K1379" i="4"/>
  <c r="N1379" i="4"/>
  <c r="Q1379" i="4"/>
  <c r="S1379" i="4"/>
  <c r="V1379" i="4"/>
  <c r="Y1379" i="4"/>
  <c r="AA1379" i="4"/>
  <c r="AD1379" i="4"/>
  <c r="AG1379" i="4"/>
  <c r="AI1379" i="4"/>
  <c r="AL1379" i="4"/>
  <c r="B1380" i="4"/>
  <c r="R1380" i="4" s="1"/>
  <c r="C1380" i="4"/>
  <c r="D1380" i="4" s="1"/>
  <c r="E1380" i="4" s="1"/>
  <c r="I1380" i="4"/>
  <c r="J1380" i="4" s="1"/>
  <c r="K1380" i="4"/>
  <c r="N1380" i="4"/>
  <c r="Q1380" i="4"/>
  <c r="S1380" i="4"/>
  <c r="V1380" i="4"/>
  <c r="Y1380" i="4"/>
  <c r="AA1380" i="4"/>
  <c r="AD1380" i="4"/>
  <c r="AG1380" i="4"/>
  <c r="AI1380" i="4"/>
  <c r="AL1380" i="4"/>
  <c r="B1381" i="4"/>
  <c r="C1381" i="4"/>
  <c r="D1381" i="4" s="1"/>
  <c r="E1381" i="4" s="1"/>
  <c r="I1381" i="4"/>
  <c r="K1381" i="4"/>
  <c r="N1381" i="4"/>
  <c r="Q1381" i="4"/>
  <c r="S1381" i="4"/>
  <c r="V1381" i="4"/>
  <c r="Y1381" i="4"/>
  <c r="AA1381" i="4"/>
  <c r="AD1381" i="4"/>
  <c r="AG1381" i="4"/>
  <c r="AI1381" i="4"/>
  <c r="AL1381" i="4"/>
  <c r="B1382" i="4"/>
  <c r="C1382" i="4"/>
  <c r="D1382" i="4" s="1"/>
  <c r="G1382" i="4" s="1"/>
  <c r="I1382" i="4"/>
  <c r="K1382" i="4"/>
  <c r="N1382" i="4"/>
  <c r="Q1382" i="4"/>
  <c r="S1382" i="4"/>
  <c r="V1382" i="4"/>
  <c r="Y1382" i="4"/>
  <c r="AA1382" i="4"/>
  <c r="AD1382" i="4"/>
  <c r="AG1382" i="4"/>
  <c r="AI1382" i="4"/>
  <c r="AL1382" i="4"/>
  <c r="B1383" i="4"/>
  <c r="C1383" i="4"/>
  <c r="D1383" i="4" s="1"/>
  <c r="I1383" i="4"/>
  <c r="K1383" i="4"/>
  <c r="N1383" i="4"/>
  <c r="Q1383" i="4"/>
  <c r="S1383" i="4"/>
  <c r="V1383" i="4"/>
  <c r="Y1383" i="4"/>
  <c r="AA1383" i="4"/>
  <c r="AD1383" i="4"/>
  <c r="AG1383" i="4"/>
  <c r="AI1383" i="4"/>
  <c r="AL1383" i="4"/>
  <c r="B1384" i="4"/>
  <c r="C1384" i="4"/>
  <c r="D1384" i="4" s="1"/>
  <c r="F1384" i="4" s="1"/>
  <c r="I1384" i="4"/>
  <c r="K1384" i="4"/>
  <c r="N1384" i="4"/>
  <c r="Q1384" i="4"/>
  <c r="S1384" i="4"/>
  <c r="V1384" i="4"/>
  <c r="Y1384" i="4"/>
  <c r="AA1384" i="4"/>
  <c r="AD1384" i="4"/>
  <c r="AG1384" i="4"/>
  <c r="AI1384" i="4"/>
  <c r="AL1384" i="4"/>
  <c r="B1385" i="4"/>
  <c r="L1385" i="4" s="1"/>
  <c r="C1385" i="4"/>
  <c r="D1385" i="4" s="1"/>
  <c r="I1385" i="4"/>
  <c r="K1385" i="4"/>
  <c r="N1385" i="4"/>
  <c r="Q1385" i="4"/>
  <c r="S1385" i="4"/>
  <c r="V1385" i="4"/>
  <c r="Y1385" i="4"/>
  <c r="AA1385" i="4"/>
  <c r="AD1385" i="4"/>
  <c r="AG1385" i="4"/>
  <c r="AI1385" i="4"/>
  <c r="AL1385" i="4"/>
  <c r="B1386" i="4"/>
  <c r="C1386" i="4"/>
  <c r="D1386" i="4" s="1"/>
  <c r="I1386" i="4"/>
  <c r="K1386" i="4"/>
  <c r="N1386" i="4"/>
  <c r="Q1386" i="4"/>
  <c r="S1386" i="4"/>
  <c r="V1386" i="4"/>
  <c r="Y1386" i="4"/>
  <c r="AA1386" i="4"/>
  <c r="AD1386" i="4"/>
  <c r="AG1386" i="4"/>
  <c r="AI1386" i="4"/>
  <c r="AL1386" i="4"/>
  <c r="B1387" i="4"/>
  <c r="J1387" i="4" s="1"/>
  <c r="C1387" i="4"/>
  <c r="D1387" i="4" s="1"/>
  <c r="E1387" i="4" s="1"/>
  <c r="I1387" i="4"/>
  <c r="K1387" i="4"/>
  <c r="N1387" i="4"/>
  <c r="Q1387" i="4"/>
  <c r="R1387" i="4" s="1"/>
  <c r="S1387" i="4"/>
  <c r="V1387" i="4"/>
  <c r="Y1387" i="4"/>
  <c r="AA1387" i="4"/>
  <c r="AD1387" i="4"/>
  <c r="AG1387" i="4"/>
  <c r="AI1387" i="4"/>
  <c r="AL1387" i="4"/>
  <c r="B1388" i="4"/>
  <c r="C1388" i="4"/>
  <c r="D1388" i="4" s="1"/>
  <c r="I1388" i="4"/>
  <c r="K1388" i="4"/>
  <c r="N1388" i="4"/>
  <c r="Q1388" i="4"/>
  <c r="S1388" i="4"/>
  <c r="V1388" i="4"/>
  <c r="Y1388" i="4"/>
  <c r="AA1388" i="4"/>
  <c r="AD1388" i="4"/>
  <c r="AG1388" i="4"/>
  <c r="AI1388" i="4"/>
  <c r="AL1388" i="4"/>
  <c r="B1389" i="4"/>
  <c r="C1389" i="4"/>
  <c r="D1389" i="4" s="1"/>
  <c r="F1389" i="4" s="1"/>
  <c r="I1389" i="4"/>
  <c r="K1389" i="4"/>
  <c r="N1389" i="4"/>
  <c r="Q1389" i="4"/>
  <c r="S1389" i="4"/>
  <c r="V1389" i="4"/>
  <c r="Y1389" i="4"/>
  <c r="AA1389" i="4"/>
  <c r="AD1389" i="4"/>
  <c r="AG1389" i="4"/>
  <c r="AI1389" i="4"/>
  <c r="AL1389" i="4"/>
  <c r="B1390" i="4"/>
  <c r="T1390" i="4" s="1"/>
  <c r="C1390" i="4"/>
  <c r="D1390" i="4" s="1"/>
  <c r="H1390" i="4" s="1"/>
  <c r="I1390" i="4"/>
  <c r="K1390" i="4"/>
  <c r="N1390" i="4"/>
  <c r="Q1390" i="4"/>
  <c r="S1390" i="4"/>
  <c r="V1390" i="4"/>
  <c r="Y1390" i="4"/>
  <c r="AA1390" i="4"/>
  <c r="AD1390" i="4"/>
  <c r="AG1390" i="4"/>
  <c r="AI1390" i="4"/>
  <c r="AL1390" i="4"/>
  <c r="B1391" i="4"/>
  <c r="C1391" i="4"/>
  <c r="D1391" i="4" s="1"/>
  <c r="I1391" i="4"/>
  <c r="K1391" i="4"/>
  <c r="N1391" i="4"/>
  <c r="O1391" i="4" s="1"/>
  <c r="Q1391" i="4"/>
  <c r="S1391" i="4"/>
  <c r="V1391" i="4"/>
  <c r="W1391" i="4"/>
  <c r="Y1391" i="4"/>
  <c r="AA1391" i="4"/>
  <c r="AD1391" i="4"/>
  <c r="AG1391" i="4"/>
  <c r="AI1391" i="4"/>
  <c r="AL1391" i="4"/>
  <c r="AM1391" i="4" s="1"/>
  <c r="B1392" i="4"/>
  <c r="AB1392" i="4" s="1"/>
  <c r="C1392" i="4"/>
  <c r="D1392" i="4" s="1"/>
  <c r="I1392" i="4"/>
  <c r="K1392" i="4"/>
  <c r="N1392" i="4"/>
  <c r="Q1392" i="4"/>
  <c r="S1392" i="4"/>
  <c r="V1392" i="4"/>
  <c r="Y1392" i="4"/>
  <c r="AA1392" i="4"/>
  <c r="AD1392" i="4"/>
  <c r="AG1392" i="4"/>
  <c r="AI1392" i="4"/>
  <c r="AL1392" i="4"/>
  <c r="B1393" i="4"/>
  <c r="C1393" i="4"/>
  <c r="D1393" i="4" s="1"/>
  <c r="E1393" i="4" s="1"/>
  <c r="I1393" i="4"/>
  <c r="K1393" i="4"/>
  <c r="N1393" i="4"/>
  <c r="Q1393" i="4"/>
  <c r="S1393" i="4"/>
  <c r="V1393" i="4"/>
  <c r="Y1393" i="4"/>
  <c r="AA1393" i="4"/>
  <c r="AD1393" i="4"/>
  <c r="AG1393" i="4"/>
  <c r="AI1393" i="4"/>
  <c r="AL1393" i="4"/>
  <c r="B1394" i="4"/>
  <c r="C1394" i="4"/>
  <c r="D1394" i="4" s="1"/>
  <c r="G1394" i="4" s="1"/>
  <c r="I1394" i="4"/>
  <c r="K1394" i="4"/>
  <c r="N1394" i="4"/>
  <c r="Q1394" i="4"/>
  <c r="S1394" i="4"/>
  <c r="V1394" i="4"/>
  <c r="Y1394" i="4"/>
  <c r="AA1394" i="4"/>
  <c r="AD1394" i="4"/>
  <c r="AG1394" i="4"/>
  <c r="AI1394" i="4"/>
  <c r="AL1394" i="4"/>
  <c r="B1395" i="4"/>
  <c r="C1395" i="4"/>
  <c r="D1395" i="4" s="1"/>
  <c r="I1395" i="4"/>
  <c r="K1395" i="4"/>
  <c r="N1395" i="4"/>
  <c r="Q1395" i="4"/>
  <c r="S1395" i="4"/>
  <c r="V1395" i="4"/>
  <c r="Y1395" i="4"/>
  <c r="AA1395" i="4"/>
  <c r="AD1395" i="4"/>
  <c r="AG1395" i="4"/>
  <c r="AI1395" i="4"/>
  <c r="AL1395" i="4"/>
  <c r="B1396" i="4"/>
  <c r="C1396" i="4"/>
  <c r="D1396" i="4" s="1"/>
  <c r="I1396" i="4"/>
  <c r="K1396" i="4"/>
  <c r="N1396" i="4"/>
  <c r="Q1396" i="4"/>
  <c r="S1396" i="4"/>
  <c r="V1396" i="4"/>
  <c r="Y1396" i="4"/>
  <c r="AA1396" i="4"/>
  <c r="AD1396" i="4"/>
  <c r="AG1396" i="4"/>
  <c r="AI1396" i="4"/>
  <c r="AL1396" i="4"/>
  <c r="B1397" i="4"/>
  <c r="C1397" i="4"/>
  <c r="D1397" i="4" s="1"/>
  <c r="I1397" i="4"/>
  <c r="K1397" i="4"/>
  <c r="N1397" i="4"/>
  <c r="Q1397" i="4"/>
  <c r="S1397" i="4"/>
  <c r="V1397" i="4"/>
  <c r="Y1397" i="4"/>
  <c r="AA1397" i="4"/>
  <c r="AD1397" i="4"/>
  <c r="AG1397" i="4"/>
  <c r="AI1397" i="4"/>
  <c r="AL1397" i="4"/>
  <c r="B1398" i="4"/>
  <c r="C1398" i="4"/>
  <c r="D1398" i="4" s="1"/>
  <c r="I1398" i="4"/>
  <c r="K1398" i="4"/>
  <c r="N1398" i="4"/>
  <c r="Q1398" i="4"/>
  <c r="S1398" i="4"/>
  <c r="V1398" i="4"/>
  <c r="Y1398" i="4"/>
  <c r="AA1398" i="4"/>
  <c r="AD1398" i="4"/>
  <c r="AG1398" i="4"/>
  <c r="AI1398" i="4"/>
  <c r="AL1398" i="4"/>
  <c r="B1399" i="4"/>
  <c r="C1399" i="4"/>
  <c r="D1399" i="4" s="1"/>
  <c r="I1399" i="4"/>
  <c r="K1399" i="4"/>
  <c r="L1399" i="4" s="1"/>
  <c r="N1399" i="4"/>
  <c r="O1399" i="4" s="1"/>
  <c r="Q1399" i="4"/>
  <c r="R1399" i="4" s="1"/>
  <c r="S1399" i="4"/>
  <c r="V1399" i="4"/>
  <c r="Y1399" i="4"/>
  <c r="AA1399" i="4"/>
  <c r="AD1399" i="4"/>
  <c r="AG1399" i="4"/>
  <c r="AI1399" i="4"/>
  <c r="AL1399" i="4"/>
  <c r="B1400" i="4"/>
  <c r="C1400" i="4"/>
  <c r="D1400" i="4" s="1"/>
  <c r="I1400" i="4"/>
  <c r="K1400" i="4"/>
  <c r="N1400" i="4"/>
  <c r="Q1400" i="4"/>
  <c r="S1400" i="4"/>
  <c r="V1400" i="4"/>
  <c r="Y1400" i="4"/>
  <c r="AA1400" i="4"/>
  <c r="AD1400" i="4"/>
  <c r="AG1400" i="4"/>
  <c r="AI1400" i="4"/>
  <c r="AL1400" i="4"/>
  <c r="B1401" i="4"/>
  <c r="L1401" i="4" s="1"/>
  <c r="C1401" i="4"/>
  <c r="D1401" i="4" s="1"/>
  <c r="F1401" i="4" s="1"/>
  <c r="I1401" i="4"/>
  <c r="K1401" i="4"/>
  <c r="N1401" i="4"/>
  <c r="Q1401" i="4"/>
  <c r="S1401" i="4"/>
  <c r="V1401" i="4"/>
  <c r="Y1401" i="4"/>
  <c r="AA1401" i="4"/>
  <c r="AD1401" i="4"/>
  <c r="AG1401" i="4"/>
  <c r="AI1401" i="4"/>
  <c r="AL1401" i="4"/>
  <c r="B1402" i="4"/>
  <c r="T1402" i="4" s="1"/>
  <c r="C1402" i="4"/>
  <c r="D1402" i="4" s="1"/>
  <c r="H1402" i="4" s="1"/>
  <c r="I1402" i="4"/>
  <c r="K1402" i="4"/>
  <c r="N1402" i="4"/>
  <c r="Q1402" i="4"/>
  <c r="R1402" i="4" s="1"/>
  <c r="S1402" i="4"/>
  <c r="V1402" i="4"/>
  <c r="Y1402" i="4"/>
  <c r="AA1402" i="4"/>
  <c r="AB1402" i="4" s="1"/>
  <c r="AD1402" i="4"/>
  <c r="AE1402" i="4" s="1"/>
  <c r="AG1402" i="4"/>
  <c r="AH1402" i="4" s="1"/>
  <c r="AI1402" i="4"/>
  <c r="AL1402" i="4"/>
  <c r="AM1402" i="4" s="1"/>
  <c r="B1403" i="4"/>
  <c r="C1403" i="4"/>
  <c r="D1403" i="4" s="1"/>
  <c r="I1403" i="4"/>
  <c r="K1403" i="4"/>
  <c r="N1403" i="4"/>
  <c r="Q1403" i="4"/>
  <c r="S1403" i="4"/>
  <c r="V1403" i="4"/>
  <c r="Y1403" i="4"/>
  <c r="AA1403" i="4"/>
  <c r="AD1403" i="4"/>
  <c r="AG1403" i="4"/>
  <c r="AI1403" i="4"/>
  <c r="AL1403" i="4"/>
  <c r="B1404" i="4"/>
  <c r="C1404" i="4"/>
  <c r="D1404" i="4"/>
  <c r="E1404" i="4" s="1"/>
  <c r="I1404" i="4"/>
  <c r="K1404" i="4"/>
  <c r="N1404" i="4"/>
  <c r="Q1404" i="4"/>
  <c r="S1404" i="4"/>
  <c r="V1404" i="4"/>
  <c r="Y1404" i="4"/>
  <c r="AA1404" i="4"/>
  <c r="AD1404" i="4"/>
  <c r="AG1404" i="4"/>
  <c r="AI1404" i="4"/>
  <c r="AL1404" i="4"/>
  <c r="B1405" i="4"/>
  <c r="C1405" i="4"/>
  <c r="D1405" i="4" s="1"/>
  <c r="E1405" i="4" s="1"/>
  <c r="I1405" i="4"/>
  <c r="K1405" i="4"/>
  <c r="N1405" i="4"/>
  <c r="Q1405" i="4"/>
  <c r="S1405" i="4"/>
  <c r="V1405" i="4"/>
  <c r="Y1405" i="4"/>
  <c r="AA1405" i="4"/>
  <c r="AD1405" i="4"/>
  <c r="AG1405" i="4"/>
  <c r="AI1405" i="4"/>
  <c r="AL1405" i="4"/>
  <c r="B1406" i="4"/>
  <c r="C1406" i="4"/>
  <c r="D1406" i="4" s="1"/>
  <c r="G1406" i="4" s="1"/>
  <c r="I1406" i="4"/>
  <c r="K1406" i="4"/>
  <c r="N1406" i="4"/>
  <c r="Q1406" i="4"/>
  <c r="S1406" i="4"/>
  <c r="V1406" i="4"/>
  <c r="Y1406" i="4"/>
  <c r="AA1406" i="4"/>
  <c r="AD1406" i="4"/>
  <c r="AG1406" i="4"/>
  <c r="AI1406" i="4"/>
  <c r="AL1406" i="4"/>
  <c r="B1407" i="4"/>
  <c r="C1407" i="4"/>
  <c r="D1407" i="4" s="1"/>
  <c r="I1407" i="4"/>
  <c r="K1407" i="4"/>
  <c r="N1407" i="4"/>
  <c r="Q1407" i="4"/>
  <c r="S1407" i="4"/>
  <c r="V1407" i="4"/>
  <c r="Y1407" i="4"/>
  <c r="AA1407" i="4"/>
  <c r="AD1407" i="4"/>
  <c r="AE1407" i="4"/>
  <c r="AG1407" i="4"/>
  <c r="AI1407" i="4"/>
  <c r="AL1407" i="4"/>
  <c r="B1408" i="4"/>
  <c r="C1408" i="4"/>
  <c r="D1408" i="4" s="1"/>
  <c r="I1408" i="4"/>
  <c r="K1408" i="4"/>
  <c r="N1408" i="4"/>
  <c r="Q1408" i="4"/>
  <c r="S1408" i="4"/>
  <c r="V1408" i="4"/>
  <c r="Y1408" i="4"/>
  <c r="AA1408" i="4"/>
  <c r="AD1408" i="4"/>
  <c r="AG1408" i="4"/>
  <c r="AI1408" i="4"/>
  <c r="AL1408" i="4"/>
  <c r="B1409" i="4"/>
  <c r="C1409" i="4"/>
  <c r="D1409" i="4" s="1"/>
  <c r="G1409" i="4" s="1"/>
  <c r="I1409" i="4"/>
  <c r="K1409" i="4"/>
  <c r="N1409" i="4"/>
  <c r="Q1409" i="4"/>
  <c r="S1409" i="4"/>
  <c r="V1409" i="4"/>
  <c r="Y1409" i="4"/>
  <c r="AA1409" i="4"/>
  <c r="AD1409" i="4"/>
  <c r="AG1409" i="4"/>
  <c r="AI1409" i="4"/>
  <c r="AL1409" i="4"/>
  <c r="B1410" i="4"/>
  <c r="C1410" i="4"/>
  <c r="D1410" i="4" s="1"/>
  <c r="I1410" i="4"/>
  <c r="K1410" i="4"/>
  <c r="N1410" i="4"/>
  <c r="O1410" i="4" s="1"/>
  <c r="Q1410" i="4"/>
  <c r="S1410" i="4"/>
  <c r="V1410" i="4"/>
  <c r="Y1410" i="4"/>
  <c r="AA1410" i="4"/>
  <c r="AD1410" i="4"/>
  <c r="AG1410" i="4"/>
  <c r="AI1410" i="4"/>
  <c r="AJ1410" i="4" s="1"/>
  <c r="AL1410" i="4"/>
  <c r="AM1410" i="4" s="1"/>
  <c r="B1411" i="4"/>
  <c r="C1411" i="4"/>
  <c r="D1411" i="4" s="1"/>
  <c r="E1411" i="4" s="1"/>
  <c r="I1411" i="4"/>
  <c r="K1411" i="4"/>
  <c r="N1411" i="4"/>
  <c r="Q1411" i="4"/>
  <c r="S1411" i="4"/>
  <c r="V1411" i="4"/>
  <c r="Y1411" i="4"/>
  <c r="AA1411" i="4"/>
  <c r="AD1411" i="4"/>
  <c r="AG1411" i="4"/>
  <c r="AI1411" i="4"/>
  <c r="AL1411" i="4"/>
  <c r="B1412" i="4"/>
  <c r="C1412" i="4"/>
  <c r="D1412" i="4" s="1"/>
  <c r="I1412" i="4"/>
  <c r="K1412" i="4"/>
  <c r="N1412" i="4"/>
  <c r="Q1412" i="4"/>
  <c r="S1412" i="4"/>
  <c r="V1412" i="4"/>
  <c r="Y1412" i="4"/>
  <c r="Z1412" i="4" s="1"/>
  <c r="AA1412" i="4"/>
  <c r="AD1412" i="4"/>
  <c r="AG1412" i="4"/>
  <c r="AI1412" i="4"/>
  <c r="AL1412" i="4"/>
  <c r="B1413" i="4"/>
  <c r="C1413" i="4"/>
  <c r="D1413" i="4" s="1"/>
  <c r="I1413" i="4"/>
  <c r="K1413" i="4"/>
  <c r="N1413" i="4"/>
  <c r="Q1413" i="4"/>
  <c r="S1413" i="4"/>
  <c r="V1413" i="4"/>
  <c r="W1413" i="4" s="1"/>
  <c r="Y1413" i="4"/>
  <c r="AA1413" i="4"/>
  <c r="AD1413" i="4"/>
  <c r="AG1413" i="4"/>
  <c r="AI1413" i="4"/>
  <c r="AL1413" i="4"/>
  <c r="B1414" i="4"/>
  <c r="C1414" i="4"/>
  <c r="D1414" i="4" s="1"/>
  <c r="H1414" i="4" s="1"/>
  <c r="I1414" i="4"/>
  <c r="K1414" i="4"/>
  <c r="N1414" i="4"/>
  <c r="Q1414" i="4"/>
  <c r="S1414" i="4"/>
  <c r="V1414" i="4"/>
  <c r="W1414" i="4" s="1"/>
  <c r="Y1414" i="4"/>
  <c r="AA1414" i="4"/>
  <c r="AD1414" i="4"/>
  <c r="AG1414" i="4"/>
  <c r="AI1414" i="4"/>
  <c r="AL1414" i="4"/>
  <c r="B1415" i="4"/>
  <c r="C1415" i="4"/>
  <c r="D1415" i="4" s="1"/>
  <c r="I1415" i="4"/>
  <c r="K1415" i="4"/>
  <c r="N1415" i="4"/>
  <c r="Q1415" i="4"/>
  <c r="S1415" i="4"/>
  <c r="V1415" i="4"/>
  <c r="Y1415" i="4"/>
  <c r="AA1415" i="4"/>
  <c r="AD1415" i="4"/>
  <c r="AG1415" i="4"/>
  <c r="AI1415" i="4"/>
  <c r="AL1415" i="4"/>
  <c r="B1416" i="4"/>
  <c r="O1416" i="4" s="1"/>
  <c r="C1416" i="4"/>
  <c r="D1416" i="4" s="1"/>
  <c r="I1416" i="4"/>
  <c r="K1416" i="4"/>
  <c r="N1416" i="4"/>
  <c r="Q1416" i="4"/>
  <c r="S1416" i="4"/>
  <c r="V1416" i="4"/>
  <c r="Y1416" i="4"/>
  <c r="AA1416" i="4"/>
  <c r="AD1416" i="4"/>
  <c r="AG1416" i="4"/>
  <c r="AI1416" i="4"/>
  <c r="AL1416" i="4"/>
  <c r="B1417" i="4"/>
  <c r="W1417" i="4" s="1"/>
  <c r="C1417" i="4"/>
  <c r="D1417" i="4" s="1"/>
  <c r="E1417" i="4" s="1"/>
  <c r="I1417" i="4"/>
  <c r="K1417" i="4"/>
  <c r="N1417" i="4"/>
  <c r="Q1417" i="4"/>
  <c r="S1417" i="4"/>
  <c r="V1417" i="4"/>
  <c r="Y1417" i="4"/>
  <c r="AA1417" i="4"/>
  <c r="AD1417" i="4"/>
  <c r="AG1417" i="4"/>
  <c r="AI1417" i="4"/>
  <c r="AL1417" i="4"/>
  <c r="B1418" i="4"/>
  <c r="R1418" i="4" s="1"/>
  <c r="C1418" i="4"/>
  <c r="D1418" i="4" s="1"/>
  <c r="G1418" i="4" s="1"/>
  <c r="I1418" i="4"/>
  <c r="K1418" i="4"/>
  <c r="N1418" i="4"/>
  <c r="Q1418" i="4"/>
  <c r="S1418" i="4"/>
  <c r="V1418" i="4"/>
  <c r="Y1418" i="4"/>
  <c r="AA1418" i="4"/>
  <c r="AD1418" i="4"/>
  <c r="AG1418" i="4"/>
  <c r="AI1418" i="4"/>
  <c r="AL1418" i="4"/>
  <c r="B1419" i="4"/>
  <c r="C1419" i="4"/>
  <c r="D1419" i="4" s="1"/>
  <c r="I1419" i="4"/>
  <c r="K1419" i="4"/>
  <c r="N1419" i="4"/>
  <c r="Q1419" i="4"/>
  <c r="S1419" i="4"/>
  <c r="V1419" i="4"/>
  <c r="W1419" i="4" s="1"/>
  <c r="Y1419" i="4"/>
  <c r="AA1419" i="4"/>
  <c r="AD1419" i="4"/>
  <c r="AG1419" i="4"/>
  <c r="AI1419" i="4"/>
  <c r="AL1419" i="4"/>
  <c r="B1420" i="4"/>
  <c r="C1420" i="4"/>
  <c r="D1420" i="4" s="1"/>
  <c r="E1420" i="4" s="1"/>
  <c r="I1420" i="4"/>
  <c r="K1420" i="4"/>
  <c r="N1420" i="4"/>
  <c r="Q1420" i="4"/>
  <c r="S1420" i="4"/>
  <c r="V1420" i="4"/>
  <c r="Y1420" i="4"/>
  <c r="AA1420" i="4"/>
  <c r="AD1420" i="4"/>
  <c r="AG1420" i="4"/>
  <c r="AI1420" i="4"/>
  <c r="AL1420" i="4"/>
  <c r="B1421" i="4"/>
  <c r="C1421" i="4"/>
  <c r="D1421" i="4" s="1"/>
  <c r="E1421" i="4" s="1"/>
  <c r="I1421" i="4"/>
  <c r="K1421" i="4"/>
  <c r="N1421" i="4"/>
  <c r="Q1421" i="4"/>
  <c r="S1421" i="4"/>
  <c r="V1421" i="4"/>
  <c r="Y1421" i="4"/>
  <c r="AA1421" i="4"/>
  <c r="AD1421" i="4"/>
  <c r="AG1421" i="4"/>
  <c r="AI1421" i="4"/>
  <c r="AL1421" i="4"/>
  <c r="B1422" i="4"/>
  <c r="Z1422" i="4" s="1"/>
  <c r="C1422" i="4"/>
  <c r="D1422" i="4" s="1"/>
  <c r="I1422" i="4"/>
  <c r="K1422" i="4"/>
  <c r="N1422" i="4"/>
  <c r="Q1422" i="4"/>
  <c r="S1422" i="4"/>
  <c r="V1422" i="4"/>
  <c r="Y1422" i="4"/>
  <c r="AA1422" i="4"/>
  <c r="AD1422" i="4"/>
  <c r="AG1422" i="4"/>
  <c r="AI1422" i="4"/>
  <c r="AL1422" i="4"/>
  <c r="B1423" i="4"/>
  <c r="O1423" i="4" s="1"/>
  <c r="C1423" i="4"/>
  <c r="D1423" i="4" s="1"/>
  <c r="F1423" i="4" s="1"/>
  <c r="I1423" i="4"/>
  <c r="K1423" i="4"/>
  <c r="N1423" i="4"/>
  <c r="Q1423" i="4"/>
  <c r="S1423" i="4"/>
  <c r="V1423" i="4"/>
  <c r="Y1423" i="4"/>
  <c r="AA1423" i="4"/>
  <c r="AD1423" i="4"/>
  <c r="AE1423" i="4" s="1"/>
  <c r="AG1423" i="4"/>
  <c r="AI1423" i="4"/>
  <c r="AL1423" i="4"/>
  <c r="B1424" i="4"/>
  <c r="J1424" i="4" s="1"/>
  <c r="C1424" i="4"/>
  <c r="D1424" i="4" s="1"/>
  <c r="H1424" i="4" s="1"/>
  <c r="I1424" i="4"/>
  <c r="K1424" i="4"/>
  <c r="N1424" i="4"/>
  <c r="Q1424" i="4"/>
  <c r="S1424" i="4"/>
  <c r="V1424" i="4"/>
  <c r="W1424" i="4" s="1"/>
  <c r="Y1424" i="4"/>
  <c r="AA1424" i="4"/>
  <c r="AB1424" i="4" s="1"/>
  <c r="AD1424" i="4"/>
  <c r="AE1424" i="4" s="1"/>
  <c r="AG1424" i="4"/>
  <c r="AH1424" i="4" s="1"/>
  <c r="AI1424" i="4"/>
  <c r="AL1424" i="4"/>
  <c r="B1425" i="4"/>
  <c r="J1425" i="4" s="1"/>
  <c r="C1425" i="4"/>
  <c r="D1425" i="4" s="1"/>
  <c r="G1425" i="4" s="1"/>
  <c r="I1425" i="4"/>
  <c r="K1425" i="4"/>
  <c r="N1425" i="4"/>
  <c r="Q1425" i="4"/>
  <c r="S1425" i="4"/>
  <c r="V1425" i="4"/>
  <c r="Y1425" i="4"/>
  <c r="AA1425" i="4"/>
  <c r="AD1425" i="4"/>
  <c r="AG1425" i="4"/>
  <c r="AI1425" i="4"/>
  <c r="AL1425" i="4"/>
  <c r="B1426" i="4"/>
  <c r="C1426" i="4"/>
  <c r="D1426" i="4" s="1"/>
  <c r="F1426" i="4" s="1"/>
  <c r="I1426" i="4"/>
  <c r="K1426" i="4"/>
  <c r="N1426" i="4"/>
  <c r="Q1426" i="4"/>
  <c r="S1426" i="4"/>
  <c r="V1426" i="4"/>
  <c r="Y1426" i="4"/>
  <c r="AA1426" i="4"/>
  <c r="AD1426" i="4"/>
  <c r="AG1426" i="4"/>
  <c r="AI1426" i="4"/>
  <c r="AL1426" i="4"/>
  <c r="B1427" i="4"/>
  <c r="C1427" i="4"/>
  <c r="D1427" i="4" s="1"/>
  <c r="F1427" i="4" s="1"/>
  <c r="I1427" i="4"/>
  <c r="K1427" i="4"/>
  <c r="N1427" i="4"/>
  <c r="Q1427" i="4"/>
  <c r="S1427" i="4"/>
  <c r="V1427" i="4"/>
  <c r="W1427" i="4"/>
  <c r="Y1427" i="4"/>
  <c r="AA1427" i="4"/>
  <c r="AD1427" i="4"/>
  <c r="AG1427" i="4"/>
  <c r="AI1427" i="4"/>
  <c r="AL1427" i="4"/>
  <c r="B1428" i="4"/>
  <c r="C1428" i="4"/>
  <c r="D1428" i="4" s="1"/>
  <c r="F1428" i="4" s="1"/>
  <c r="I1428" i="4"/>
  <c r="K1428" i="4"/>
  <c r="N1428" i="4"/>
  <c r="Q1428" i="4"/>
  <c r="S1428" i="4"/>
  <c r="V1428" i="4"/>
  <c r="Y1428" i="4"/>
  <c r="AA1428" i="4"/>
  <c r="AD1428" i="4"/>
  <c r="AG1428" i="4"/>
  <c r="AI1428" i="4"/>
  <c r="AJ1428" i="4" s="1"/>
  <c r="AL1428" i="4"/>
  <c r="B1429" i="4"/>
  <c r="C1429" i="4"/>
  <c r="D1429" i="4" s="1"/>
  <c r="I1429" i="4"/>
  <c r="K1429" i="4"/>
  <c r="N1429" i="4"/>
  <c r="Q1429" i="4"/>
  <c r="S1429" i="4"/>
  <c r="V1429" i="4"/>
  <c r="Y1429" i="4"/>
  <c r="AA1429" i="4"/>
  <c r="AD1429" i="4"/>
  <c r="AG1429" i="4"/>
  <c r="AI1429" i="4"/>
  <c r="AL1429" i="4"/>
  <c r="B1430" i="4"/>
  <c r="C1430" i="4"/>
  <c r="D1430" i="4" s="1"/>
  <c r="F1430" i="4" s="1"/>
  <c r="I1430" i="4"/>
  <c r="K1430" i="4"/>
  <c r="N1430" i="4"/>
  <c r="Q1430" i="4"/>
  <c r="S1430" i="4"/>
  <c r="V1430" i="4"/>
  <c r="Y1430" i="4"/>
  <c r="AA1430" i="4"/>
  <c r="AB1430" i="4" s="1"/>
  <c r="AD1430" i="4"/>
  <c r="AG1430" i="4"/>
  <c r="AI1430" i="4"/>
  <c r="AL1430" i="4"/>
  <c r="B1431" i="4"/>
  <c r="L1431" i="4" s="1"/>
  <c r="C1431" i="4"/>
  <c r="D1431" i="4" s="1"/>
  <c r="I1431" i="4"/>
  <c r="K1431" i="4"/>
  <c r="N1431" i="4"/>
  <c r="Q1431" i="4"/>
  <c r="S1431" i="4"/>
  <c r="V1431" i="4"/>
  <c r="Y1431" i="4"/>
  <c r="AA1431" i="4"/>
  <c r="AD1431" i="4"/>
  <c r="AG1431" i="4"/>
  <c r="AI1431" i="4"/>
  <c r="AL1431" i="4"/>
  <c r="B1432" i="4"/>
  <c r="C1432" i="4"/>
  <c r="D1432" i="4" s="1"/>
  <c r="I1432" i="4"/>
  <c r="K1432" i="4"/>
  <c r="N1432" i="4"/>
  <c r="Q1432" i="4"/>
  <c r="S1432" i="4"/>
  <c r="V1432" i="4"/>
  <c r="Y1432" i="4"/>
  <c r="AA1432" i="4"/>
  <c r="AD1432" i="4"/>
  <c r="AG1432" i="4"/>
  <c r="AI1432" i="4"/>
  <c r="AL1432" i="4"/>
  <c r="B1433" i="4"/>
  <c r="C1433" i="4"/>
  <c r="D1433" i="4" s="1"/>
  <c r="G1433" i="4" s="1"/>
  <c r="I1433" i="4"/>
  <c r="K1433" i="4"/>
  <c r="N1433" i="4"/>
  <c r="Q1433" i="4"/>
  <c r="R1433" i="4" s="1"/>
  <c r="S1433" i="4"/>
  <c r="V1433" i="4"/>
  <c r="W1433" i="4" s="1"/>
  <c r="Y1433" i="4"/>
  <c r="AA1433" i="4"/>
  <c r="AB1433" i="4" s="1"/>
  <c r="AD1433" i="4"/>
  <c r="AG1433" i="4"/>
  <c r="AH1433" i="4" s="1"/>
  <c r="AI1433" i="4"/>
  <c r="AJ1433" i="4"/>
  <c r="AL1433" i="4"/>
  <c r="B1434" i="4"/>
  <c r="O1434" i="4" s="1"/>
  <c r="C1434" i="4"/>
  <c r="D1434" i="4" s="1"/>
  <c r="E1434" i="4" s="1"/>
  <c r="I1434" i="4"/>
  <c r="K1434" i="4"/>
  <c r="N1434" i="4"/>
  <c r="Q1434" i="4"/>
  <c r="S1434" i="4"/>
  <c r="V1434" i="4"/>
  <c r="Y1434" i="4"/>
  <c r="AA1434" i="4"/>
  <c r="AD1434" i="4"/>
  <c r="AG1434" i="4"/>
  <c r="AI1434" i="4"/>
  <c r="AJ1434" i="4" s="1"/>
  <c r="AL1434" i="4"/>
  <c r="AM1434" i="4" s="1"/>
  <c r="B1435" i="4"/>
  <c r="O1435" i="4" s="1"/>
  <c r="C1435" i="4"/>
  <c r="D1435" i="4" s="1"/>
  <c r="F1435" i="4" s="1"/>
  <c r="I1435" i="4"/>
  <c r="K1435" i="4"/>
  <c r="N1435" i="4"/>
  <c r="Q1435" i="4"/>
  <c r="S1435" i="4"/>
  <c r="V1435" i="4"/>
  <c r="Y1435" i="4"/>
  <c r="AA1435" i="4"/>
  <c r="AB1435" i="4" s="1"/>
  <c r="AD1435" i="4"/>
  <c r="AE1435" i="4" s="1"/>
  <c r="AG1435" i="4"/>
  <c r="AH1435" i="4" s="1"/>
  <c r="AI1435" i="4"/>
  <c r="AL1435" i="4"/>
  <c r="B1436" i="4"/>
  <c r="C1436" i="4"/>
  <c r="D1436" i="4" s="1"/>
  <c r="I1436" i="4"/>
  <c r="K1436" i="4"/>
  <c r="N1436" i="4"/>
  <c r="Q1436" i="4"/>
  <c r="S1436" i="4"/>
  <c r="V1436" i="4"/>
  <c r="Y1436" i="4"/>
  <c r="AA1436" i="4"/>
  <c r="AD1436" i="4"/>
  <c r="AG1436" i="4"/>
  <c r="AI1436" i="4"/>
  <c r="AL1436" i="4"/>
  <c r="B1437" i="4"/>
  <c r="C1437" i="4"/>
  <c r="D1437" i="4" s="1"/>
  <c r="G1437" i="4" s="1"/>
  <c r="I1437" i="4"/>
  <c r="K1437" i="4"/>
  <c r="N1437" i="4"/>
  <c r="Q1437" i="4"/>
  <c r="S1437" i="4"/>
  <c r="V1437" i="4"/>
  <c r="Y1437" i="4"/>
  <c r="AA1437" i="4"/>
  <c r="AD1437" i="4"/>
  <c r="AG1437" i="4"/>
  <c r="AH1437" i="4"/>
  <c r="AI1437" i="4"/>
  <c r="AL1437" i="4"/>
  <c r="AM1437" i="4" s="1"/>
  <c r="B1438" i="4"/>
  <c r="C1438" i="4"/>
  <c r="D1438" i="4" s="1"/>
  <c r="H1438" i="4" s="1"/>
  <c r="I1438" i="4"/>
  <c r="K1438" i="4"/>
  <c r="L1438" i="4" s="1"/>
  <c r="N1438" i="4"/>
  <c r="Q1438" i="4"/>
  <c r="S1438" i="4"/>
  <c r="V1438" i="4"/>
  <c r="Y1438" i="4"/>
  <c r="Z1438" i="4" s="1"/>
  <c r="AA1438" i="4"/>
  <c r="AD1438" i="4"/>
  <c r="AE1438" i="4" s="1"/>
  <c r="AG1438" i="4"/>
  <c r="AI1438" i="4"/>
  <c r="AJ1438" i="4" s="1"/>
  <c r="AL1438" i="4"/>
  <c r="AM1438" i="4" s="1"/>
  <c r="B1439" i="4"/>
  <c r="C1439" i="4"/>
  <c r="D1439" i="4" s="1"/>
  <c r="I1439" i="4"/>
  <c r="K1439" i="4"/>
  <c r="N1439" i="4"/>
  <c r="Q1439" i="4"/>
  <c r="S1439" i="4"/>
  <c r="V1439" i="4"/>
  <c r="W1439" i="4" s="1"/>
  <c r="Y1439" i="4"/>
  <c r="AA1439" i="4"/>
  <c r="AD1439" i="4"/>
  <c r="AG1439" i="4"/>
  <c r="AI1439" i="4"/>
  <c r="AL1439" i="4"/>
  <c r="B1440" i="4"/>
  <c r="C1440" i="4"/>
  <c r="D1440" i="4" s="1"/>
  <c r="F1440" i="4" s="1"/>
  <c r="I1440" i="4"/>
  <c r="K1440" i="4"/>
  <c r="N1440" i="4"/>
  <c r="Q1440" i="4"/>
  <c r="S1440" i="4"/>
  <c r="V1440" i="4"/>
  <c r="Y1440" i="4"/>
  <c r="AA1440" i="4"/>
  <c r="AD1440" i="4"/>
  <c r="AG1440" i="4"/>
  <c r="AI1440" i="4"/>
  <c r="AL1440" i="4"/>
  <c r="B1441" i="4"/>
  <c r="C1441" i="4"/>
  <c r="D1441" i="4" s="1"/>
  <c r="I1441" i="4"/>
  <c r="K1441" i="4"/>
  <c r="N1441" i="4"/>
  <c r="Q1441" i="4"/>
  <c r="S1441" i="4"/>
  <c r="V1441" i="4"/>
  <c r="Y1441" i="4"/>
  <c r="AA1441" i="4"/>
  <c r="AD1441" i="4"/>
  <c r="AG1441" i="4"/>
  <c r="AI1441" i="4"/>
  <c r="AL1441" i="4"/>
  <c r="B1442" i="4"/>
  <c r="C1442" i="4"/>
  <c r="D1442" i="4" s="1"/>
  <c r="F1442" i="4" s="1"/>
  <c r="I1442" i="4"/>
  <c r="K1442" i="4"/>
  <c r="N1442" i="4"/>
  <c r="Q1442" i="4"/>
  <c r="S1442" i="4"/>
  <c r="V1442" i="4"/>
  <c r="Y1442" i="4"/>
  <c r="AA1442" i="4"/>
  <c r="AD1442" i="4"/>
  <c r="AG1442" i="4"/>
  <c r="AI1442" i="4"/>
  <c r="AL1442" i="4"/>
  <c r="B1443" i="4"/>
  <c r="C1443" i="4"/>
  <c r="D1443" i="4" s="1"/>
  <c r="I1443" i="4"/>
  <c r="K1443" i="4"/>
  <c r="N1443" i="4"/>
  <c r="Q1443" i="4"/>
  <c r="S1443" i="4"/>
  <c r="V1443" i="4"/>
  <c r="Y1443" i="4"/>
  <c r="AA1443" i="4"/>
  <c r="AD1443" i="4"/>
  <c r="AG1443" i="4"/>
  <c r="AI1443" i="4"/>
  <c r="AL1443" i="4"/>
  <c r="B1444" i="4"/>
  <c r="C1444" i="4"/>
  <c r="D1444" i="4" s="1"/>
  <c r="I1444" i="4"/>
  <c r="K1444" i="4"/>
  <c r="N1444" i="4"/>
  <c r="Q1444" i="4"/>
  <c r="S1444" i="4"/>
  <c r="V1444" i="4"/>
  <c r="Y1444" i="4"/>
  <c r="AA1444" i="4"/>
  <c r="AD1444" i="4"/>
  <c r="AG1444" i="4"/>
  <c r="AI1444" i="4"/>
  <c r="AJ1444" i="4"/>
  <c r="AL1444" i="4"/>
  <c r="B1445" i="4"/>
  <c r="C1445" i="4"/>
  <c r="D1445" i="4" s="1"/>
  <c r="E1445" i="4" s="1"/>
  <c r="I1445" i="4"/>
  <c r="K1445" i="4"/>
  <c r="N1445" i="4"/>
  <c r="Q1445" i="4"/>
  <c r="S1445" i="4"/>
  <c r="V1445" i="4"/>
  <c r="Y1445" i="4"/>
  <c r="AA1445" i="4"/>
  <c r="AD1445" i="4"/>
  <c r="AG1445" i="4"/>
  <c r="AI1445" i="4"/>
  <c r="AJ1445" i="4" s="1"/>
  <c r="AL1445" i="4"/>
  <c r="B1446" i="4"/>
  <c r="C1446" i="4"/>
  <c r="D1446" i="4" s="1"/>
  <c r="E1446" i="4" s="1"/>
  <c r="I1446" i="4"/>
  <c r="K1446" i="4"/>
  <c r="L1446" i="4" s="1"/>
  <c r="N1446" i="4"/>
  <c r="Q1446" i="4"/>
  <c r="S1446" i="4"/>
  <c r="V1446" i="4"/>
  <c r="Y1446" i="4"/>
  <c r="AA1446" i="4"/>
  <c r="AD1446" i="4"/>
  <c r="AG1446" i="4"/>
  <c r="AI1446" i="4"/>
  <c r="AL1446" i="4"/>
  <c r="AM1446" i="4" s="1"/>
  <c r="B1447" i="4"/>
  <c r="C1447" i="4"/>
  <c r="D1447" i="4" s="1"/>
  <c r="F1447" i="4" s="1"/>
  <c r="I1447" i="4"/>
  <c r="K1447" i="4"/>
  <c r="N1447" i="4"/>
  <c r="Q1447" i="4"/>
  <c r="S1447" i="4"/>
  <c r="V1447" i="4"/>
  <c r="W1447" i="4" s="1"/>
  <c r="Y1447" i="4"/>
  <c r="AA1447" i="4"/>
  <c r="AB1447" i="4" s="1"/>
  <c r="AD1447" i="4"/>
  <c r="AG1447" i="4"/>
  <c r="AI1447" i="4"/>
  <c r="AJ1447" i="4" s="1"/>
  <c r="AL1447" i="4"/>
  <c r="AM1447" i="4" s="1"/>
  <c r="B1448" i="4"/>
  <c r="C1448" i="4"/>
  <c r="D1448" i="4" s="1"/>
  <c r="I1448" i="4"/>
  <c r="K1448" i="4"/>
  <c r="N1448" i="4"/>
  <c r="Q1448" i="4"/>
  <c r="S1448" i="4"/>
  <c r="V1448" i="4"/>
  <c r="Y1448" i="4"/>
  <c r="AA1448" i="4"/>
  <c r="AD1448" i="4"/>
  <c r="AG1448" i="4"/>
  <c r="AI1448" i="4"/>
  <c r="AL1448" i="4"/>
  <c r="B1449" i="4"/>
  <c r="C1449" i="4"/>
  <c r="D1449" i="4" s="1"/>
  <c r="I1449" i="4"/>
  <c r="K1449" i="4"/>
  <c r="N1449" i="4"/>
  <c r="Q1449" i="4"/>
  <c r="S1449" i="4"/>
  <c r="V1449" i="4"/>
  <c r="Y1449" i="4"/>
  <c r="AA1449" i="4"/>
  <c r="AD1449" i="4"/>
  <c r="AG1449" i="4"/>
  <c r="AI1449" i="4"/>
  <c r="AL1449" i="4"/>
  <c r="B1450" i="4"/>
  <c r="C1450" i="4"/>
  <c r="D1450" i="4" s="1"/>
  <c r="E1450" i="4" s="1"/>
  <c r="I1450" i="4"/>
  <c r="K1450" i="4"/>
  <c r="N1450" i="4"/>
  <c r="Q1450" i="4"/>
  <c r="S1450" i="4"/>
  <c r="V1450" i="4"/>
  <c r="Y1450" i="4"/>
  <c r="AA1450" i="4"/>
  <c r="AD1450" i="4"/>
  <c r="AG1450" i="4"/>
  <c r="AI1450" i="4"/>
  <c r="AL1450" i="4"/>
  <c r="B1451" i="4"/>
  <c r="C1451" i="4"/>
  <c r="D1451" i="4" s="1"/>
  <c r="I1451" i="4"/>
  <c r="K1451" i="4"/>
  <c r="N1451" i="4"/>
  <c r="Q1451" i="4"/>
  <c r="S1451" i="4"/>
  <c r="V1451" i="4"/>
  <c r="Y1451" i="4"/>
  <c r="AA1451" i="4"/>
  <c r="AD1451" i="4"/>
  <c r="AG1451" i="4"/>
  <c r="AI1451" i="4"/>
  <c r="AL1451" i="4"/>
  <c r="B1452" i="4"/>
  <c r="C1452" i="4"/>
  <c r="D1452" i="4" s="1"/>
  <c r="I1452" i="4"/>
  <c r="K1452" i="4"/>
  <c r="N1452" i="4"/>
  <c r="Q1452" i="4"/>
  <c r="S1452" i="4"/>
  <c r="V1452" i="4"/>
  <c r="Y1452" i="4"/>
  <c r="AA1452" i="4"/>
  <c r="AD1452" i="4"/>
  <c r="AG1452" i="4"/>
  <c r="AI1452" i="4"/>
  <c r="AL1452" i="4"/>
  <c r="B1453" i="4"/>
  <c r="AE1453" i="4" s="1"/>
  <c r="C1453" i="4"/>
  <c r="D1453" i="4" s="1"/>
  <c r="I1453" i="4"/>
  <c r="K1453" i="4"/>
  <c r="N1453" i="4"/>
  <c r="Q1453" i="4"/>
  <c r="S1453" i="4"/>
  <c r="V1453" i="4"/>
  <c r="Y1453" i="4"/>
  <c r="AA1453" i="4"/>
  <c r="AD1453" i="4"/>
  <c r="AG1453" i="4"/>
  <c r="AI1453" i="4"/>
  <c r="AL1453" i="4"/>
  <c r="B1454" i="4"/>
  <c r="C1454" i="4"/>
  <c r="D1454" i="4" s="1"/>
  <c r="I1454" i="4"/>
  <c r="K1454" i="4"/>
  <c r="N1454" i="4"/>
  <c r="Q1454" i="4"/>
  <c r="S1454" i="4"/>
  <c r="V1454" i="4"/>
  <c r="Y1454" i="4"/>
  <c r="AA1454" i="4"/>
  <c r="AD1454" i="4"/>
  <c r="AG1454" i="4"/>
  <c r="AI1454" i="4"/>
  <c r="AL1454" i="4"/>
  <c r="B1455" i="4"/>
  <c r="C1455" i="4"/>
  <c r="D1455" i="4" s="1"/>
  <c r="I1455" i="4"/>
  <c r="K1455" i="4"/>
  <c r="L1455" i="4" s="1"/>
  <c r="N1455" i="4"/>
  <c r="Q1455" i="4"/>
  <c r="S1455" i="4"/>
  <c r="T1455" i="4" s="1"/>
  <c r="V1455" i="4"/>
  <c r="Y1455" i="4"/>
  <c r="Z1455" i="4" s="1"/>
  <c r="AA1455" i="4"/>
  <c r="AD1455" i="4"/>
  <c r="AG1455" i="4"/>
  <c r="AI1455" i="4"/>
  <c r="AJ1455" i="4" s="1"/>
  <c r="AL1455" i="4"/>
  <c r="AM1455" i="4" s="1"/>
  <c r="B1456" i="4"/>
  <c r="C1456" i="4"/>
  <c r="D1456" i="4" s="1"/>
  <c r="E1456" i="4" s="1"/>
  <c r="I1456" i="4"/>
  <c r="K1456" i="4"/>
  <c r="N1456" i="4"/>
  <c r="Q1456" i="4"/>
  <c r="S1456" i="4"/>
  <c r="V1456" i="4"/>
  <c r="Y1456" i="4"/>
  <c r="AA1456" i="4"/>
  <c r="AD1456" i="4"/>
  <c r="AG1456" i="4"/>
  <c r="AI1456" i="4"/>
  <c r="AL1456" i="4"/>
  <c r="B1457" i="4"/>
  <c r="C1457" i="4"/>
  <c r="D1457" i="4" s="1"/>
  <c r="F1457" i="4" s="1"/>
  <c r="I1457" i="4"/>
  <c r="J1457" i="4" s="1"/>
  <c r="K1457" i="4"/>
  <c r="L1457" i="4" s="1"/>
  <c r="N1457" i="4"/>
  <c r="O1457" i="4" s="1"/>
  <c r="Q1457" i="4"/>
  <c r="R1457" i="4" s="1"/>
  <c r="S1457" i="4"/>
  <c r="T1457" i="4" s="1"/>
  <c r="V1457" i="4"/>
  <c r="W1457" i="4"/>
  <c r="Y1457" i="4"/>
  <c r="AA1457" i="4"/>
  <c r="AB1457" i="4" s="1"/>
  <c r="AD1457" i="4"/>
  <c r="AE1457" i="4" s="1"/>
  <c r="AG1457" i="4"/>
  <c r="AH1457" i="4" s="1"/>
  <c r="AI1457" i="4"/>
  <c r="AJ1457" i="4" s="1"/>
  <c r="AL1457" i="4"/>
  <c r="AM1457" i="4"/>
  <c r="B1458" i="4"/>
  <c r="C1458" i="4"/>
  <c r="D1458" i="4" s="1"/>
  <c r="E1458" i="4" s="1"/>
  <c r="I1458" i="4"/>
  <c r="K1458" i="4"/>
  <c r="N1458" i="4"/>
  <c r="Q1458" i="4"/>
  <c r="S1458" i="4"/>
  <c r="V1458" i="4"/>
  <c r="Y1458" i="4"/>
  <c r="AA1458" i="4"/>
  <c r="AD1458" i="4"/>
  <c r="AG1458" i="4"/>
  <c r="AI1458" i="4"/>
  <c r="AL1458" i="4"/>
  <c r="B1459" i="4"/>
  <c r="C1459" i="4"/>
  <c r="D1459" i="4" s="1"/>
  <c r="I1459" i="4"/>
  <c r="K1459" i="4"/>
  <c r="N1459" i="4"/>
  <c r="Q1459" i="4"/>
  <c r="S1459" i="4"/>
  <c r="V1459" i="4"/>
  <c r="Y1459" i="4"/>
  <c r="AA1459" i="4"/>
  <c r="AD1459" i="4"/>
  <c r="AG1459" i="4"/>
  <c r="AI1459" i="4"/>
  <c r="AL1459" i="4"/>
  <c r="B1460" i="4"/>
  <c r="C1460" i="4"/>
  <c r="D1460" i="4" s="1"/>
  <c r="I1460" i="4"/>
  <c r="K1460" i="4"/>
  <c r="N1460" i="4"/>
  <c r="Q1460" i="4"/>
  <c r="S1460" i="4"/>
  <c r="V1460" i="4"/>
  <c r="Y1460" i="4"/>
  <c r="AA1460" i="4"/>
  <c r="AD1460" i="4"/>
  <c r="AG1460" i="4"/>
  <c r="AI1460" i="4"/>
  <c r="AL1460" i="4"/>
  <c r="B1461" i="4"/>
  <c r="C1461" i="4"/>
  <c r="D1461" i="4" s="1"/>
  <c r="I1461" i="4"/>
  <c r="K1461" i="4"/>
  <c r="N1461" i="4"/>
  <c r="Q1461" i="4"/>
  <c r="S1461" i="4"/>
  <c r="V1461" i="4"/>
  <c r="Y1461" i="4"/>
  <c r="AA1461" i="4"/>
  <c r="AD1461" i="4"/>
  <c r="AG1461" i="4"/>
  <c r="AI1461" i="4"/>
  <c r="AL1461" i="4"/>
  <c r="B1462" i="4"/>
  <c r="O1462" i="4" s="1"/>
  <c r="C1462" i="4"/>
  <c r="D1462" i="4" s="1"/>
  <c r="I1462" i="4"/>
  <c r="J1462" i="4" s="1"/>
  <c r="K1462" i="4"/>
  <c r="N1462" i="4"/>
  <c r="Q1462" i="4"/>
  <c r="S1462" i="4"/>
  <c r="V1462" i="4"/>
  <c r="W1462" i="4" s="1"/>
  <c r="Y1462" i="4"/>
  <c r="AA1462" i="4"/>
  <c r="AB1462" i="4" s="1"/>
  <c r="AD1462" i="4"/>
  <c r="AE1462" i="4" s="1"/>
  <c r="AG1462" i="4"/>
  <c r="AI1462" i="4"/>
  <c r="AJ1462" i="4" s="1"/>
  <c r="AL1462" i="4"/>
  <c r="B1463" i="4"/>
  <c r="L1463" i="4" s="1"/>
  <c r="C1463" i="4"/>
  <c r="D1463" i="4" s="1"/>
  <c r="I1463" i="4"/>
  <c r="K1463" i="4"/>
  <c r="N1463" i="4"/>
  <c r="Q1463" i="4"/>
  <c r="S1463" i="4"/>
  <c r="V1463" i="4"/>
  <c r="Y1463" i="4"/>
  <c r="AA1463" i="4"/>
  <c r="AD1463" i="4"/>
  <c r="AG1463" i="4"/>
  <c r="AI1463" i="4"/>
  <c r="AL1463" i="4"/>
  <c r="B1464" i="4"/>
  <c r="C1464" i="4"/>
  <c r="D1464" i="4" s="1"/>
  <c r="I1464" i="4"/>
  <c r="K1464" i="4"/>
  <c r="N1464" i="4"/>
  <c r="Q1464" i="4"/>
  <c r="S1464" i="4"/>
  <c r="V1464" i="4"/>
  <c r="Y1464" i="4"/>
  <c r="AA1464" i="4"/>
  <c r="AD1464" i="4"/>
  <c r="AG1464" i="4"/>
  <c r="AI1464" i="4"/>
  <c r="AL1464" i="4"/>
  <c r="B1465" i="4"/>
  <c r="C1465" i="4"/>
  <c r="D1465" i="4" s="1"/>
  <c r="I1465" i="4"/>
  <c r="K1465" i="4"/>
  <c r="N1465" i="4"/>
  <c r="Q1465" i="4"/>
  <c r="S1465" i="4"/>
  <c r="V1465" i="4"/>
  <c r="Y1465" i="4"/>
  <c r="AA1465" i="4"/>
  <c r="AD1465" i="4"/>
  <c r="AG1465" i="4"/>
  <c r="AI1465" i="4"/>
  <c r="AL1465" i="4"/>
  <c r="B1466" i="4"/>
  <c r="T1466" i="4" s="1"/>
  <c r="C1466" i="4"/>
  <c r="D1466" i="4" s="1"/>
  <c r="I1466" i="4"/>
  <c r="K1466" i="4"/>
  <c r="N1466" i="4"/>
  <c r="Q1466" i="4"/>
  <c r="R1466" i="4" s="1"/>
  <c r="S1466" i="4"/>
  <c r="V1466" i="4"/>
  <c r="W1466" i="4"/>
  <c r="Y1466" i="4"/>
  <c r="Z1466" i="4" s="1"/>
  <c r="AA1466" i="4"/>
  <c r="AD1466" i="4"/>
  <c r="AG1466" i="4"/>
  <c r="AI1466" i="4"/>
  <c r="AJ1466" i="4" s="1"/>
  <c r="AL1466" i="4"/>
  <c r="B1467" i="4"/>
  <c r="R1467" i="4" s="1"/>
  <c r="C1467" i="4"/>
  <c r="D1467" i="4" s="1"/>
  <c r="I1467" i="4"/>
  <c r="K1467" i="4"/>
  <c r="N1467" i="4"/>
  <c r="Q1467" i="4"/>
  <c r="S1467" i="4"/>
  <c r="V1467" i="4"/>
  <c r="Y1467" i="4"/>
  <c r="AA1467" i="4"/>
  <c r="AD1467" i="4"/>
  <c r="AG1467" i="4"/>
  <c r="AI1467" i="4"/>
  <c r="AL1467" i="4"/>
  <c r="B1468" i="4"/>
  <c r="C1468" i="4"/>
  <c r="D1468" i="4" s="1"/>
  <c r="I1468" i="4"/>
  <c r="K1468" i="4"/>
  <c r="N1468" i="4"/>
  <c r="Q1468" i="4"/>
  <c r="S1468" i="4"/>
  <c r="V1468" i="4"/>
  <c r="Y1468" i="4"/>
  <c r="AA1468" i="4"/>
  <c r="AD1468" i="4"/>
  <c r="AG1468" i="4"/>
  <c r="AI1468" i="4"/>
  <c r="AL1468" i="4"/>
  <c r="B1469" i="4"/>
  <c r="C1469" i="4"/>
  <c r="D1469" i="4" s="1"/>
  <c r="F1469" i="4" s="1"/>
  <c r="I1469" i="4"/>
  <c r="K1469" i="4"/>
  <c r="N1469" i="4"/>
  <c r="Q1469" i="4"/>
  <c r="S1469" i="4"/>
  <c r="V1469" i="4"/>
  <c r="Y1469" i="4"/>
  <c r="AA1469" i="4"/>
  <c r="AD1469" i="4"/>
  <c r="AG1469" i="4"/>
  <c r="AI1469" i="4"/>
  <c r="AL1469" i="4"/>
  <c r="B1470" i="4"/>
  <c r="L1470" i="4" s="1"/>
  <c r="C1470" i="4"/>
  <c r="D1470" i="4" s="1"/>
  <c r="E1470" i="4" s="1"/>
  <c r="I1470" i="4"/>
  <c r="K1470" i="4"/>
  <c r="N1470" i="4"/>
  <c r="Q1470" i="4"/>
  <c r="S1470" i="4"/>
  <c r="V1470" i="4"/>
  <c r="Y1470" i="4"/>
  <c r="AA1470" i="4"/>
  <c r="AD1470" i="4"/>
  <c r="AG1470" i="4"/>
  <c r="AI1470" i="4"/>
  <c r="AL1470" i="4"/>
  <c r="B1471" i="4"/>
  <c r="C1471" i="4"/>
  <c r="D1471" i="4" s="1"/>
  <c r="I1471" i="4"/>
  <c r="K1471" i="4"/>
  <c r="N1471" i="4"/>
  <c r="Q1471" i="4"/>
  <c r="S1471" i="4"/>
  <c r="V1471" i="4"/>
  <c r="Y1471" i="4"/>
  <c r="AA1471" i="4"/>
  <c r="AD1471" i="4"/>
  <c r="AG1471" i="4"/>
  <c r="AH1471" i="4" s="1"/>
  <c r="AI1471" i="4"/>
  <c r="AL1471" i="4"/>
  <c r="B1472" i="4"/>
  <c r="C1472" i="4"/>
  <c r="D1472" i="4" s="1"/>
  <c r="G1472" i="4" s="1"/>
  <c r="I1472" i="4"/>
  <c r="K1472" i="4"/>
  <c r="N1472" i="4"/>
  <c r="Q1472" i="4"/>
  <c r="S1472" i="4"/>
  <c r="V1472" i="4"/>
  <c r="Y1472" i="4"/>
  <c r="AA1472" i="4"/>
  <c r="AD1472" i="4"/>
  <c r="AG1472" i="4"/>
  <c r="AI1472" i="4"/>
  <c r="AL1472" i="4"/>
  <c r="B1473" i="4"/>
  <c r="C1473" i="4"/>
  <c r="D1473" i="4" s="1"/>
  <c r="I1473" i="4"/>
  <c r="K1473" i="4"/>
  <c r="N1473" i="4"/>
  <c r="Q1473" i="4"/>
  <c r="S1473" i="4"/>
  <c r="V1473" i="4"/>
  <c r="Y1473" i="4"/>
  <c r="AA1473" i="4"/>
  <c r="AD1473" i="4"/>
  <c r="AG1473" i="4"/>
  <c r="AI1473" i="4"/>
  <c r="AL1473" i="4"/>
  <c r="B1474" i="4"/>
  <c r="C1474" i="4"/>
  <c r="D1474" i="4" s="1"/>
  <c r="G1474" i="4" s="1"/>
  <c r="I1474" i="4"/>
  <c r="K1474" i="4"/>
  <c r="N1474" i="4"/>
  <c r="Q1474" i="4"/>
  <c r="S1474" i="4"/>
  <c r="V1474" i="4"/>
  <c r="Y1474" i="4"/>
  <c r="AA1474" i="4"/>
  <c r="AD1474" i="4"/>
  <c r="AG1474" i="4"/>
  <c r="AI1474" i="4"/>
  <c r="AL1474" i="4"/>
  <c r="B1475" i="4"/>
  <c r="C1475" i="4"/>
  <c r="D1475" i="4" s="1"/>
  <c r="I1475" i="4"/>
  <c r="K1475" i="4"/>
  <c r="N1475" i="4"/>
  <c r="Q1475" i="4"/>
  <c r="R1475" i="4" s="1"/>
  <c r="S1475" i="4"/>
  <c r="T1475" i="4"/>
  <c r="V1475" i="4"/>
  <c r="W1475" i="4" s="1"/>
  <c r="Y1475" i="4"/>
  <c r="AA1475" i="4"/>
  <c r="AB1475" i="4" s="1"/>
  <c r="AD1475" i="4"/>
  <c r="AE1475" i="4" s="1"/>
  <c r="AG1475" i="4"/>
  <c r="AH1475" i="4" s="1"/>
  <c r="AI1475" i="4"/>
  <c r="AJ1475" i="4" s="1"/>
  <c r="AL1475" i="4"/>
  <c r="AM1475" i="4" s="1"/>
  <c r="B1476" i="4"/>
  <c r="C1476" i="4"/>
  <c r="D1476" i="4" s="1"/>
  <c r="I1476" i="4"/>
  <c r="K1476" i="4"/>
  <c r="N1476" i="4"/>
  <c r="Q1476" i="4"/>
  <c r="R1476" i="4" s="1"/>
  <c r="S1476" i="4"/>
  <c r="V1476" i="4"/>
  <c r="Y1476" i="4"/>
  <c r="AA1476" i="4"/>
  <c r="AD1476" i="4"/>
  <c r="AG1476" i="4"/>
  <c r="AH1476" i="4" s="1"/>
  <c r="AI1476" i="4"/>
  <c r="AL1476" i="4"/>
  <c r="B1477" i="4"/>
  <c r="O1477" i="4" s="1"/>
  <c r="C1477" i="4"/>
  <c r="D1477" i="4" s="1"/>
  <c r="I1477" i="4"/>
  <c r="K1477" i="4"/>
  <c r="N1477" i="4"/>
  <c r="Q1477" i="4"/>
  <c r="R1477" i="4" s="1"/>
  <c r="S1477" i="4"/>
  <c r="V1477" i="4"/>
  <c r="Y1477" i="4"/>
  <c r="AA1477" i="4"/>
  <c r="AD1477" i="4"/>
  <c r="AE1477" i="4" s="1"/>
  <c r="AG1477" i="4"/>
  <c r="AI1477" i="4"/>
  <c r="AL1477" i="4"/>
  <c r="AM1477" i="4" s="1"/>
  <c r="B1478" i="4"/>
  <c r="C1478" i="4"/>
  <c r="D1478" i="4" s="1"/>
  <c r="I1478" i="4"/>
  <c r="K1478" i="4"/>
  <c r="N1478" i="4"/>
  <c r="Q1478" i="4"/>
  <c r="S1478" i="4"/>
  <c r="V1478" i="4"/>
  <c r="Y1478" i="4"/>
  <c r="AA1478" i="4"/>
  <c r="AD1478" i="4"/>
  <c r="AG1478" i="4"/>
  <c r="AI1478" i="4"/>
  <c r="AL1478" i="4"/>
  <c r="B1479" i="4"/>
  <c r="C1479" i="4"/>
  <c r="D1479" i="4"/>
  <c r="E1479" i="4" s="1"/>
  <c r="I1479" i="4"/>
  <c r="K1479" i="4"/>
  <c r="N1479" i="4"/>
  <c r="Q1479" i="4"/>
  <c r="S1479" i="4"/>
  <c r="V1479" i="4"/>
  <c r="Y1479" i="4"/>
  <c r="AA1479" i="4"/>
  <c r="AD1479" i="4"/>
  <c r="AE1479" i="4" s="1"/>
  <c r="AG1479" i="4"/>
  <c r="AI1479" i="4"/>
  <c r="AJ1479" i="4" s="1"/>
  <c r="AL1479" i="4"/>
  <c r="B1480" i="4"/>
  <c r="O1480" i="4" s="1"/>
  <c r="C1480" i="4"/>
  <c r="D1480" i="4" s="1"/>
  <c r="I1480" i="4"/>
  <c r="K1480" i="4"/>
  <c r="N1480" i="4"/>
  <c r="Q1480" i="4"/>
  <c r="S1480" i="4"/>
  <c r="V1480" i="4"/>
  <c r="Y1480" i="4"/>
  <c r="AA1480" i="4"/>
  <c r="AD1480" i="4"/>
  <c r="AG1480" i="4"/>
  <c r="AI1480" i="4"/>
  <c r="AL1480" i="4"/>
  <c r="B1481" i="4"/>
  <c r="C1481" i="4"/>
  <c r="D1481" i="4" s="1"/>
  <c r="F1481" i="4" s="1"/>
  <c r="I1481" i="4"/>
  <c r="K1481" i="4"/>
  <c r="N1481" i="4"/>
  <c r="Q1481" i="4"/>
  <c r="S1481" i="4"/>
  <c r="V1481" i="4"/>
  <c r="Y1481" i="4"/>
  <c r="AA1481" i="4"/>
  <c r="AD1481" i="4"/>
  <c r="AG1481" i="4"/>
  <c r="AI1481" i="4"/>
  <c r="AL1481" i="4"/>
  <c r="B1482" i="4"/>
  <c r="L1482" i="4" s="1"/>
  <c r="C1482" i="4"/>
  <c r="D1482" i="4" s="1"/>
  <c r="E1482" i="4" s="1"/>
  <c r="I1482" i="4"/>
  <c r="K1482" i="4"/>
  <c r="N1482" i="4"/>
  <c r="Q1482" i="4"/>
  <c r="S1482" i="4"/>
  <c r="V1482" i="4"/>
  <c r="Y1482" i="4"/>
  <c r="AA1482" i="4"/>
  <c r="AB1482" i="4" s="1"/>
  <c r="AD1482" i="4"/>
  <c r="AG1482" i="4"/>
  <c r="AI1482" i="4"/>
  <c r="AL1482" i="4"/>
  <c r="B1483" i="4"/>
  <c r="C1483" i="4"/>
  <c r="D1483" i="4" s="1"/>
  <c r="I1483" i="4"/>
  <c r="K1483" i="4"/>
  <c r="N1483" i="4"/>
  <c r="Q1483" i="4"/>
  <c r="S1483" i="4"/>
  <c r="V1483" i="4"/>
  <c r="Y1483" i="4"/>
  <c r="AA1483" i="4"/>
  <c r="AD1483" i="4"/>
  <c r="AG1483" i="4"/>
  <c r="AI1483" i="4"/>
  <c r="AJ1483" i="4" s="1"/>
  <c r="AL1483" i="4"/>
  <c r="B1484" i="4"/>
  <c r="C1484" i="4"/>
  <c r="D1484" i="4" s="1"/>
  <c r="I1484" i="4"/>
  <c r="K1484" i="4"/>
  <c r="N1484" i="4"/>
  <c r="Q1484" i="4"/>
  <c r="S1484" i="4"/>
  <c r="V1484" i="4"/>
  <c r="Y1484" i="4"/>
  <c r="AA1484" i="4"/>
  <c r="AD1484" i="4"/>
  <c r="AG1484" i="4"/>
  <c r="AI1484" i="4"/>
  <c r="AL1484" i="4"/>
  <c r="B1485" i="4"/>
  <c r="C1485" i="4"/>
  <c r="D1485" i="4" s="1"/>
  <c r="I1485" i="4"/>
  <c r="K1485" i="4"/>
  <c r="N1485" i="4"/>
  <c r="Q1485" i="4"/>
  <c r="S1485" i="4"/>
  <c r="V1485" i="4"/>
  <c r="Y1485" i="4"/>
  <c r="AA1485" i="4"/>
  <c r="AD1485" i="4"/>
  <c r="AG1485" i="4"/>
  <c r="AI1485" i="4"/>
  <c r="AL1485" i="4"/>
  <c r="B1486" i="4"/>
  <c r="C1486" i="4"/>
  <c r="D1486" i="4" s="1"/>
  <c r="G1486" i="4" s="1"/>
  <c r="I1486" i="4"/>
  <c r="K1486" i="4"/>
  <c r="N1486" i="4"/>
  <c r="Q1486" i="4"/>
  <c r="S1486" i="4"/>
  <c r="V1486" i="4"/>
  <c r="Y1486" i="4"/>
  <c r="AA1486" i="4"/>
  <c r="AB1486" i="4" s="1"/>
  <c r="AD1486" i="4"/>
  <c r="AG1486" i="4"/>
  <c r="AI1486" i="4"/>
  <c r="AL1486" i="4"/>
  <c r="B1487" i="4"/>
  <c r="C1487" i="4"/>
  <c r="D1487" i="4" s="1"/>
  <c r="I1487" i="4"/>
  <c r="K1487" i="4"/>
  <c r="L1487" i="4" s="1"/>
  <c r="N1487" i="4"/>
  <c r="Q1487" i="4"/>
  <c r="S1487" i="4"/>
  <c r="V1487" i="4"/>
  <c r="Y1487" i="4"/>
  <c r="AA1487" i="4"/>
  <c r="AD1487" i="4"/>
  <c r="AG1487" i="4"/>
  <c r="AI1487" i="4"/>
  <c r="AL1487" i="4"/>
  <c r="B1488" i="4"/>
  <c r="C1488" i="4"/>
  <c r="D1488" i="4" s="1"/>
  <c r="I1488" i="4"/>
  <c r="K1488" i="4"/>
  <c r="N1488" i="4"/>
  <c r="Q1488" i="4"/>
  <c r="S1488" i="4"/>
  <c r="V1488" i="4"/>
  <c r="Y1488" i="4"/>
  <c r="AA1488" i="4"/>
  <c r="AD1488" i="4"/>
  <c r="AG1488" i="4"/>
  <c r="AI1488" i="4"/>
  <c r="AL1488" i="4"/>
  <c r="B1489" i="4"/>
  <c r="C1489" i="4"/>
  <c r="D1489" i="4" s="1"/>
  <c r="I1489" i="4"/>
  <c r="K1489" i="4"/>
  <c r="N1489" i="4"/>
  <c r="Q1489" i="4"/>
  <c r="S1489" i="4"/>
  <c r="V1489" i="4"/>
  <c r="Y1489" i="4"/>
  <c r="AA1489" i="4"/>
  <c r="AD1489" i="4"/>
  <c r="AE1489" i="4" s="1"/>
  <c r="AG1489" i="4"/>
  <c r="AI1489" i="4"/>
  <c r="AL1489" i="4"/>
  <c r="B1490" i="4"/>
  <c r="AE1490" i="4" s="1"/>
  <c r="C1490" i="4"/>
  <c r="D1490" i="4" s="1"/>
  <c r="I1490" i="4"/>
  <c r="K1490" i="4"/>
  <c r="N1490" i="4"/>
  <c r="Q1490" i="4"/>
  <c r="S1490" i="4"/>
  <c r="V1490" i="4"/>
  <c r="Y1490" i="4"/>
  <c r="Z1490" i="4" s="1"/>
  <c r="AA1490" i="4"/>
  <c r="AB1490" i="4" s="1"/>
  <c r="AD1490" i="4"/>
  <c r="AG1490" i="4"/>
  <c r="AI1490" i="4"/>
  <c r="AL1490" i="4"/>
  <c r="B1491" i="4"/>
  <c r="R1491" i="4" s="1"/>
  <c r="C1491" i="4"/>
  <c r="D1491" i="4" s="1"/>
  <c r="I1491" i="4"/>
  <c r="K1491" i="4"/>
  <c r="N1491" i="4"/>
  <c r="Q1491" i="4"/>
  <c r="S1491" i="4"/>
  <c r="V1491" i="4"/>
  <c r="Y1491" i="4"/>
  <c r="AA1491" i="4"/>
  <c r="AD1491" i="4"/>
  <c r="AG1491" i="4"/>
  <c r="AI1491" i="4"/>
  <c r="AL1491" i="4"/>
  <c r="B1492" i="4"/>
  <c r="C1492" i="4"/>
  <c r="D1492" i="4" s="1"/>
  <c r="I1492" i="4"/>
  <c r="K1492" i="4"/>
  <c r="N1492" i="4"/>
  <c r="Q1492" i="4"/>
  <c r="R1492" i="4" s="1"/>
  <c r="S1492" i="4"/>
  <c r="V1492" i="4"/>
  <c r="Y1492" i="4"/>
  <c r="AA1492" i="4"/>
  <c r="AB1492" i="4"/>
  <c r="AD1492" i="4"/>
  <c r="AG1492" i="4"/>
  <c r="AI1492" i="4"/>
  <c r="AL1492" i="4"/>
  <c r="B1493" i="4"/>
  <c r="C1493" i="4"/>
  <c r="D1493" i="4" s="1"/>
  <c r="H1493" i="4" s="1"/>
  <c r="I1493" i="4"/>
  <c r="K1493" i="4"/>
  <c r="N1493" i="4"/>
  <c r="Q1493" i="4"/>
  <c r="R1493" i="4" s="1"/>
  <c r="S1493" i="4"/>
  <c r="V1493" i="4"/>
  <c r="W1493" i="4" s="1"/>
  <c r="Y1493" i="4"/>
  <c r="AA1493" i="4"/>
  <c r="AD1493" i="4"/>
  <c r="AG1493" i="4"/>
  <c r="AI1493" i="4"/>
  <c r="AL1493" i="4"/>
  <c r="B1494" i="4"/>
  <c r="W1494" i="4" s="1"/>
  <c r="C1494" i="4"/>
  <c r="D1494" i="4"/>
  <c r="E1494" i="4" s="1"/>
  <c r="I1494" i="4"/>
  <c r="K1494" i="4"/>
  <c r="N1494" i="4"/>
  <c r="Q1494" i="4"/>
  <c r="S1494" i="4"/>
  <c r="V1494" i="4"/>
  <c r="Y1494" i="4"/>
  <c r="AA1494" i="4"/>
  <c r="AD1494" i="4"/>
  <c r="AE1494" i="4" s="1"/>
  <c r="AG1494" i="4"/>
  <c r="AI1494" i="4"/>
  <c r="AL1494" i="4"/>
  <c r="B1495" i="4"/>
  <c r="C1495" i="4"/>
  <c r="D1495" i="4" s="1"/>
  <c r="I1495" i="4"/>
  <c r="K1495" i="4"/>
  <c r="N1495" i="4"/>
  <c r="Q1495" i="4"/>
  <c r="S1495" i="4"/>
  <c r="V1495" i="4"/>
  <c r="Y1495" i="4"/>
  <c r="AA1495" i="4"/>
  <c r="AD1495" i="4"/>
  <c r="AG1495" i="4"/>
  <c r="AI1495" i="4"/>
  <c r="AL1495" i="4"/>
  <c r="B1496" i="4"/>
  <c r="C1496" i="4"/>
  <c r="D1496" i="4" s="1"/>
  <c r="I1496" i="4"/>
  <c r="K1496" i="4"/>
  <c r="N1496" i="4"/>
  <c r="Q1496" i="4"/>
  <c r="S1496" i="4"/>
  <c r="V1496" i="4"/>
  <c r="Y1496" i="4"/>
  <c r="AA1496" i="4"/>
  <c r="AD1496" i="4"/>
  <c r="AG1496" i="4"/>
  <c r="AI1496" i="4"/>
  <c r="AL1496" i="4"/>
  <c r="B1497" i="4"/>
  <c r="C1497" i="4"/>
  <c r="D1497" i="4" s="1"/>
  <c r="I1497" i="4"/>
  <c r="K1497" i="4"/>
  <c r="N1497" i="4"/>
  <c r="Q1497" i="4"/>
  <c r="S1497" i="4"/>
  <c r="V1497" i="4"/>
  <c r="Y1497" i="4"/>
  <c r="AA1497" i="4"/>
  <c r="AD1497" i="4"/>
  <c r="AG1497" i="4"/>
  <c r="AI1497" i="4"/>
  <c r="AL1497" i="4"/>
  <c r="B1498" i="4"/>
  <c r="C1498" i="4"/>
  <c r="D1498" i="4" s="1"/>
  <c r="G1498" i="4" s="1"/>
  <c r="I1498" i="4"/>
  <c r="J1498" i="4" s="1"/>
  <c r="K1498" i="4"/>
  <c r="N1498" i="4"/>
  <c r="Q1498" i="4"/>
  <c r="S1498" i="4"/>
  <c r="V1498" i="4"/>
  <c r="Y1498" i="4"/>
  <c r="AA1498" i="4"/>
  <c r="AD1498" i="4"/>
  <c r="AG1498" i="4"/>
  <c r="AH1498" i="4" s="1"/>
  <c r="AI1498" i="4"/>
  <c r="AL1498" i="4"/>
  <c r="AM1498" i="4" s="1"/>
  <c r="B1499" i="4"/>
  <c r="T1499" i="4" s="1"/>
  <c r="C1499" i="4"/>
  <c r="D1499" i="4" s="1"/>
  <c r="I1499" i="4"/>
  <c r="K1499" i="4"/>
  <c r="N1499" i="4"/>
  <c r="Q1499" i="4"/>
  <c r="S1499" i="4"/>
  <c r="V1499" i="4"/>
  <c r="Y1499" i="4"/>
  <c r="AA1499" i="4"/>
  <c r="AD1499" i="4"/>
  <c r="AG1499" i="4"/>
  <c r="AH1499" i="4" s="1"/>
  <c r="AI1499" i="4"/>
  <c r="AL1499" i="4"/>
  <c r="B1500" i="4"/>
  <c r="J1500" i="4" s="1"/>
  <c r="C1500" i="4"/>
  <c r="D1500" i="4" s="1"/>
  <c r="E1500" i="4" s="1"/>
  <c r="I1500" i="4"/>
  <c r="K1500" i="4"/>
  <c r="N1500" i="4"/>
  <c r="Q1500" i="4"/>
  <c r="S1500" i="4"/>
  <c r="V1500" i="4"/>
  <c r="Y1500" i="4"/>
  <c r="AA1500" i="4"/>
  <c r="AD1500" i="4"/>
  <c r="AG1500" i="4"/>
  <c r="AI1500" i="4"/>
  <c r="AL1500" i="4"/>
  <c r="B1501" i="4"/>
  <c r="C1501" i="4"/>
  <c r="D1501" i="4" s="1"/>
  <c r="I1501" i="4"/>
  <c r="K1501" i="4"/>
  <c r="N1501" i="4"/>
  <c r="O1501" i="4" s="1"/>
  <c r="Q1501" i="4"/>
  <c r="S1501" i="4"/>
  <c r="V1501" i="4"/>
  <c r="Y1501" i="4"/>
  <c r="AA1501" i="4"/>
  <c r="AD1501" i="4"/>
  <c r="AG1501" i="4"/>
  <c r="AI1501" i="4"/>
  <c r="AL1501" i="4"/>
  <c r="B1502" i="4"/>
  <c r="L1502" i="4" s="1"/>
  <c r="C1502" i="4"/>
  <c r="D1502" i="4" s="1"/>
  <c r="I1502" i="4"/>
  <c r="K1502" i="4"/>
  <c r="N1502" i="4"/>
  <c r="Q1502" i="4"/>
  <c r="S1502" i="4"/>
  <c r="V1502" i="4"/>
  <c r="Y1502" i="4"/>
  <c r="AA1502" i="4"/>
  <c r="AD1502" i="4"/>
  <c r="AE1502" i="4" s="1"/>
  <c r="AG1502" i="4"/>
  <c r="AI1502" i="4"/>
  <c r="AL1502" i="4"/>
  <c r="B1503" i="4"/>
  <c r="C1503" i="4"/>
  <c r="D1503" i="4" s="1"/>
  <c r="I1503" i="4"/>
  <c r="J1503" i="4" s="1"/>
  <c r="K1503" i="4"/>
  <c r="L1503" i="4" s="1"/>
  <c r="N1503" i="4"/>
  <c r="O1503" i="4" s="1"/>
  <c r="Q1503" i="4"/>
  <c r="R1503" i="4" s="1"/>
  <c r="S1503" i="4"/>
  <c r="T1503" i="4" s="1"/>
  <c r="V1503" i="4"/>
  <c r="W1503" i="4" s="1"/>
  <c r="Y1503" i="4"/>
  <c r="AA1503" i="4"/>
  <c r="AB1503" i="4" s="1"/>
  <c r="AD1503" i="4"/>
  <c r="AE1503" i="4" s="1"/>
  <c r="AG1503" i="4"/>
  <c r="AH1503" i="4" s="1"/>
  <c r="AI1503" i="4"/>
  <c r="AJ1503" i="4" s="1"/>
  <c r="AL1503" i="4"/>
  <c r="AM1503" i="4" s="1"/>
  <c r="B1504" i="4"/>
  <c r="O1504" i="4" s="1"/>
  <c r="C1504" i="4"/>
  <c r="D1504" i="4" s="1"/>
  <c r="I1504" i="4"/>
  <c r="K1504" i="4"/>
  <c r="N1504" i="4"/>
  <c r="Q1504" i="4"/>
  <c r="S1504" i="4"/>
  <c r="V1504" i="4"/>
  <c r="Y1504" i="4"/>
  <c r="AA1504" i="4"/>
  <c r="AD1504" i="4"/>
  <c r="AG1504" i="4"/>
  <c r="AI1504" i="4"/>
  <c r="AL1504" i="4"/>
  <c r="B1505" i="4"/>
  <c r="C1505" i="4"/>
  <c r="D1505" i="4" s="1"/>
  <c r="I1505" i="4"/>
  <c r="K1505" i="4"/>
  <c r="N1505" i="4"/>
  <c r="Q1505" i="4"/>
  <c r="S1505" i="4"/>
  <c r="V1505" i="4"/>
  <c r="Y1505" i="4"/>
  <c r="AA1505" i="4"/>
  <c r="AD1505" i="4"/>
  <c r="AG1505" i="4"/>
  <c r="AI1505" i="4"/>
  <c r="AL1505" i="4"/>
  <c r="B1506" i="4"/>
  <c r="C1506" i="4"/>
  <c r="D1506" i="4"/>
  <c r="E1506" i="4" s="1"/>
  <c r="I1506" i="4"/>
  <c r="K1506" i="4"/>
  <c r="N1506" i="4"/>
  <c r="Q1506" i="4"/>
  <c r="S1506" i="4"/>
  <c r="V1506" i="4"/>
  <c r="Y1506" i="4"/>
  <c r="AA1506" i="4"/>
  <c r="AB1506" i="4" s="1"/>
  <c r="AD1506" i="4"/>
  <c r="AG1506" i="4"/>
  <c r="AI1506" i="4"/>
  <c r="AL1506" i="4"/>
  <c r="B1507" i="4"/>
  <c r="C1507" i="4"/>
  <c r="D1507" i="4" s="1"/>
  <c r="I1507" i="4"/>
  <c r="K1507" i="4"/>
  <c r="N1507" i="4"/>
  <c r="Q1507" i="4"/>
  <c r="S1507" i="4"/>
  <c r="V1507" i="4"/>
  <c r="Y1507" i="4"/>
  <c r="AA1507" i="4"/>
  <c r="AD1507" i="4"/>
  <c r="AG1507" i="4"/>
  <c r="AI1507" i="4"/>
  <c r="AL1507" i="4"/>
  <c r="B1508" i="4"/>
  <c r="C1508" i="4"/>
  <c r="D1508" i="4" s="1"/>
  <c r="I1508" i="4"/>
  <c r="K1508" i="4"/>
  <c r="N1508" i="4"/>
  <c r="Q1508" i="4"/>
  <c r="S1508" i="4"/>
  <c r="V1508" i="4"/>
  <c r="Y1508" i="4"/>
  <c r="AA1508" i="4"/>
  <c r="AD1508" i="4"/>
  <c r="AG1508" i="4"/>
  <c r="AI1508" i="4"/>
  <c r="AL1508" i="4"/>
  <c r="B1509" i="4"/>
  <c r="C1509" i="4"/>
  <c r="D1509" i="4" s="1"/>
  <c r="I1509" i="4"/>
  <c r="K1509" i="4"/>
  <c r="N1509" i="4"/>
  <c r="Q1509" i="4"/>
  <c r="S1509" i="4"/>
  <c r="V1509" i="4"/>
  <c r="Y1509" i="4"/>
  <c r="AA1509" i="4"/>
  <c r="AD1509" i="4"/>
  <c r="AG1509" i="4"/>
  <c r="AI1509" i="4"/>
  <c r="AL1509" i="4"/>
  <c r="B1510" i="4"/>
  <c r="C1510" i="4"/>
  <c r="D1510" i="4" s="1"/>
  <c r="G1510" i="4" s="1"/>
  <c r="I1510" i="4"/>
  <c r="J1510" i="4" s="1"/>
  <c r="K1510" i="4"/>
  <c r="N1510" i="4"/>
  <c r="Q1510" i="4"/>
  <c r="S1510" i="4"/>
  <c r="T1510" i="4" s="1"/>
  <c r="V1510" i="4"/>
  <c r="Y1510" i="4"/>
  <c r="Z1510" i="4" s="1"/>
  <c r="AA1510" i="4"/>
  <c r="AD1510" i="4"/>
  <c r="AE1510" i="4" s="1"/>
  <c r="AG1510" i="4"/>
  <c r="AI1510" i="4"/>
  <c r="AL1510" i="4"/>
  <c r="AM1510" i="4" s="1"/>
  <c r="B1511" i="4"/>
  <c r="O1511" i="4" s="1"/>
  <c r="C1511" i="4"/>
  <c r="D1511" i="4" s="1"/>
  <c r="E1511" i="4" s="1"/>
  <c r="I1511" i="4"/>
  <c r="K1511" i="4"/>
  <c r="N1511" i="4"/>
  <c r="Q1511" i="4"/>
  <c r="S1511" i="4"/>
  <c r="V1511" i="4"/>
  <c r="Y1511" i="4"/>
  <c r="AA1511" i="4"/>
  <c r="AD1511" i="4"/>
  <c r="AG1511" i="4"/>
  <c r="AH1511" i="4" s="1"/>
  <c r="AI1511" i="4"/>
  <c r="AL1511" i="4"/>
  <c r="B1512" i="4"/>
  <c r="T1512" i="4" s="1"/>
  <c r="C1512" i="4"/>
  <c r="D1512" i="4" s="1"/>
  <c r="I1512" i="4"/>
  <c r="K1512" i="4"/>
  <c r="N1512" i="4"/>
  <c r="Q1512" i="4"/>
  <c r="S1512" i="4"/>
  <c r="V1512" i="4"/>
  <c r="Y1512" i="4"/>
  <c r="AA1512" i="4"/>
  <c r="AD1512" i="4"/>
  <c r="AG1512" i="4"/>
  <c r="AI1512" i="4"/>
  <c r="AL1512" i="4"/>
  <c r="B1513" i="4"/>
  <c r="J1513" i="4" s="1"/>
  <c r="C1513" i="4"/>
  <c r="D1513" i="4" s="1"/>
  <c r="I1513" i="4"/>
  <c r="K1513" i="4"/>
  <c r="L1513" i="4" s="1"/>
  <c r="N1513" i="4"/>
  <c r="O1513" i="4" s="1"/>
  <c r="Q1513" i="4"/>
  <c r="R1513" i="4" s="1"/>
  <c r="S1513" i="4"/>
  <c r="T1513" i="4" s="1"/>
  <c r="V1513" i="4"/>
  <c r="W1513" i="4" s="1"/>
  <c r="Y1513" i="4"/>
  <c r="AA1513" i="4"/>
  <c r="AB1513" i="4" s="1"/>
  <c r="AD1513" i="4"/>
  <c r="AE1513" i="4" s="1"/>
  <c r="AG1513" i="4"/>
  <c r="AH1513" i="4"/>
  <c r="AI1513" i="4"/>
  <c r="AJ1513" i="4" s="1"/>
  <c r="AL1513" i="4"/>
  <c r="AM1513" i="4" s="1"/>
  <c r="B1514" i="4"/>
  <c r="C1514" i="4"/>
  <c r="D1514" i="4" s="1"/>
  <c r="H1514" i="4" s="1"/>
  <c r="I1514" i="4"/>
  <c r="K1514" i="4"/>
  <c r="N1514" i="4"/>
  <c r="Q1514" i="4"/>
  <c r="S1514" i="4"/>
  <c r="V1514" i="4"/>
  <c r="Y1514" i="4"/>
  <c r="AA1514" i="4"/>
  <c r="AD1514" i="4"/>
  <c r="AE1514" i="4" s="1"/>
  <c r="AG1514" i="4"/>
  <c r="AI1514" i="4"/>
  <c r="AJ1514" i="4" s="1"/>
  <c r="AL1514" i="4"/>
  <c r="B1515" i="4"/>
  <c r="O1515" i="4" s="1"/>
  <c r="C1515" i="4"/>
  <c r="D1515" i="4" s="1"/>
  <c r="I1515" i="4"/>
  <c r="K1515" i="4"/>
  <c r="L1515" i="4" s="1"/>
  <c r="N1515" i="4"/>
  <c r="Q1515" i="4"/>
  <c r="S1515" i="4"/>
  <c r="T1515" i="4"/>
  <c r="V1515" i="4"/>
  <c r="Y1515" i="4"/>
  <c r="AA1515" i="4"/>
  <c r="AD1515" i="4"/>
  <c r="AG1515" i="4"/>
  <c r="AI1515" i="4"/>
  <c r="AL1515" i="4"/>
  <c r="B1516" i="4"/>
  <c r="C1516" i="4"/>
  <c r="D1516" i="4" s="1"/>
  <c r="I1516" i="4"/>
  <c r="K1516" i="4"/>
  <c r="N1516" i="4"/>
  <c r="Q1516" i="4"/>
  <c r="S1516" i="4"/>
  <c r="V1516" i="4"/>
  <c r="Y1516" i="4"/>
  <c r="AA1516" i="4"/>
  <c r="AD1516" i="4"/>
  <c r="AG1516" i="4"/>
  <c r="AI1516" i="4"/>
  <c r="AL1516" i="4"/>
  <c r="B1517" i="4"/>
  <c r="C1517" i="4"/>
  <c r="D1517" i="4" s="1"/>
  <c r="G1517" i="4" s="1"/>
  <c r="I1517" i="4"/>
  <c r="K1517" i="4"/>
  <c r="N1517" i="4"/>
  <c r="Q1517" i="4"/>
  <c r="S1517" i="4"/>
  <c r="V1517" i="4"/>
  <c r="W1517" i="4"/>
  <c r="Y1517" i="4"/>
  <c r="AA1517" i="4"/>
  <c r="AD1517" i="4"/>
  <c r="AG1517" i="4"/>
  <c r="AI1517" i="4"/>
  <c r="AL1517" i="4"/>
  <c r="B1518" i="4"/>
  <c r="C1518" i="4"/>
  <c r="D1518" i="4"/>
  <c r="I1518" i="4"/>
  <c r="K1518" i="4"/>
  <c r="N1518" i="4"/>
  <c r="Q1518" i="4"/>
  <c r="S1518" i="4"/>
  <c r="V1518" i="4"/>
  <c r="Y1518" i="4"/>
  <c r="Z1518" i="4" s="1"/>
  <c r="AA1518" i="4"/>
  <c r="AD1518" i="4"/>
  <c r="AE1518" i="4" s="1"/>
  <c r="AG1518" i="4"/>
  <c r="AI1518" i="4"/>
  <c r="AL1518" i="4"/>
  <c r="B1519" i="4"/>
  <c r="C1519" i="4"/>
  <c r="D1519" i="4"/>
  <c r="I1519" i="4"/>
  <c r="K1519" i="4"/>
  <c r="N1519" i="4"/>
  <c r="Q1519" i="4"/>
  <c r="S1519" i="4"/>
  <c r="V1519" i="4"/>
  <c r="Y1519" i="4"/>
  <c r="AA1519" i="4"/>
  <c r="AD1519" i="4"/>
  <c r="AE1519" i="4" s="1"/>
  <c r="AG1519" i="4"/>
  <c r="AI1519" i="4"/>
  <c r="AL1519" i="4"/>
  <c r="B1520" i="4"/>
  <c r="C1520" i="4"/>
  <c r="D1520" i="4" s="1"/>
  <c r="I1520" i="4"/>
  <c r="K1520" i="4"/>
  <c r="N1520" i="4"/>
  <c r="Q1520" i="4"/>
  <c r="S1520" i="4"/>
  <c r="V1520" i="4"/>
  <c r="Y1520" i="4"/>
  <c r="AA1520" i="4"/>
  <c r="AD1520" i="4"/>
  <c r="AG1520" i="4"/>
  <c r="AI1520" i="4"/>
  <c r="AL1520" i="4"/>
  <c r="B1521" i="4"/>
  <c r="C1521" i="4"/>
  <c r="D1521" i="4" s="1"/>
  <c r="G1521" i="4" s="1"/>
  <c r="I1521" i="4"/>
  <c r="K1521" i="4"/>
  <c r="N1521" i="4"/>
  <c r="Q1521" i="4"/>
  <c r="S1521" i="4"/>
  <c r="V1521" i="4"/>
  <c r="Y1521" i="4"/>
  <c r="AA1521" i="4"/>
  <c r="AD1521" i="4"/>
  <c r="AE1521" i="4"/>
  <c r="AG1521" i="4"/>
  <c r="AI1521" i="4"/>
  <c r="AL1521" i="4"/>
  <c r="B1522" i="4"/>
  <c r="C1522" i="4"/>
  <c r="D1522" i="4" s="1"/>
  <c r="G1522" i="4" s="1"/>
  <c r="I1522" i="4"/>
  <c r="K1522" i="4"/>
  <c r="N1522" i="4"/>
  <c r="Q1522" i="4"/>
  <c r="S1522" i="4"/>
  <c r="V1522" i="4"/>
  <c r="Y1522" i="4"/>
  <c r="AA1522" i="4"/>
  <c r="AD1522" i="4"/>
  <c r="AE1522" i="4" s="1"/>
  <c r="AG1522" i="4"/>
  <c r="AI1522" i="4"/>
  <c r="AL1522" i="4"/>
  <c r="B1523" i="4"/>
  <c r="O1523" i="4" s="1"/>
  <c r="C1523" i="4"/>
  <c r="D1523" i="4" s="1"/>
  <c r="E1523" i="4" s="1"/>
  <c r="I1523" i="4"/>
  <c r="K1523" i="4"/>
  <c r="N1523" i="4"/>
  <c r="Q1523" i="4"/>
  <c r="S1523" i="4"/>
  <c r="T1523" i="4"/>
  <c r="V1523" i="4"/>
  <c r="W1523" i="4" s="1"/>
  <c r="Y1523" i="4"/>
  <c r="AA1523" i="4"/>
  <c r="AD1523" i="4"/>
  <c r="AG1523" i="4"/>
  <c r="AI1523" i="4"/>
  <c r="AL1523" i="4"/>
  <c r="B1524" i="4"/>
  <c r="L1524" i="4" s="1"/>
  <c r="C1524" i="4"/>
  <c r="D1524" i="4" s="1"/>
  <c r="E1524" i="4" s="1"/>
  <c r="I1524" i="4"/>
  <c r="K1524" i="4"/>
  <c r="N1524" i="4"/>
  <c r="Q1524" i="4"/>
  <c r="S1524" i="4"/>
  <c r="V1524" i="4"/>
  <c r="Y1524" i="4"/>
  <c r="AA1524" i="4"/>
  <c r="AB1524" i="4" s="1"/>
  <c r="AD1524" i="4"/>
  <c r="AG1524" i="4"/>
  <c r="AI1524" i="4"/>
  <c r="AJ1524" i="4"/>
  <c r="AL1524" i="4"/>
  <c r="B1525" i="4"/>
  <c r="O1525" i="4" s="1"/>
  <c r="C1525" i="4"/>
  <c r="D1525" i="4" s="1"/>
  <c r="I1525" i="4"/>
  <c r="J1525" i="4" s="1"/>
  <c r="K1525" i="4"/>
  <c r="L1525" i="4" s="1"/>
  <c r="N1525" i="4"/>
  <c r="Q1525" i="4"/>
  <c r="R1525" i="4"/>
  <c r="S1525" i="4"/>
  <c r="T1525" i="4" s="1"/>
  <c r="V1525" i="4"/>
  <c r="Y1525" i="4"/>
  <c r="AA1525" i="4"/>
  <c r="AD1525" i="4"/>
  <c r="AE1525" i="4" s="1"/>
  <c r="AG1525" i="4"/>
  <c r="AH1525" i="4" s="1"/>
  <c r="AI1525" i="4"/>
  <c r="AJ1525" i="4" s="1"/>
  <c r="AL1525" i="4"/>
  <c r="B1526" i="4"/>
  <c r="C1526" i="4"/>
  <c r="D1526" i="4" s="1"/>
  <c r="H1526" i="4" s="1"/>
  <c r="I1526" i="4"/>
  <c r="K1526" i="4"/>
  <c r="N1526" i="4"/>
  <c r="Q1526" i="4"/>
  <c r="S1526" i="4"/>
  <c r="V1526" i="4"/>
  <c r="W1526" i="4" s="1"/>
  <c r="Y1526" i="4"/>
  <c r="AA1526" i="4"/>
  <c r="AD1526" i="4"/>
  <c r="AG1526" i="4"/>
  <c r="AI1526" i="4"/>
  <c r="AL1526" i="4"/>
  <c r="AM1526" i="4" s="1"/>
  <c r="B1527" i="4"/>
  <c r="C1527" i="4"/>
  <c r="D1527" i="4" s="1"/>
  <c r="E1527" i="4" s="1"/>
  <c r="I1527" i="4"/>
  <c r="K1527" i="4"/>
  <c r="N1527" i="4"/>
  <c r="Q1527" i="4"/>
  <c r="S1527" i="4"/>
  <c r="T1527" i="4" s="1"/>
  <c r="V1527" i="4"/>
  <c r="Y1527" i="4"/>
  <c r="AA1527" i="4"/>
  <c r="AD1527" i="4"/>
  <c r="AE1527" i="4" s="1"/>
  <c r="AG1527" i="4"/>
  <c r="AI1527" i="4"/>
  <c r="AL1527" i="4"/>
  <c r="B1528" i="4"/>
  <c r="C1528" i="4"/>
  <c r="D1528" i="4" s="1"/>
  <c r="I1528" i="4"/>
  <c r="K1528" i="4"/>
  <c r="N1528" i="4"/>
  <c r="Q1528" i="4"/>
  <c r="S1528" i="4"/>
  <c r="V1528" i="4"/>
  <c r="Y1528" i="4"/>
  <c r="AA1528" i="4"/>
  <c r="AD1528" i="4"/>
  <c r="AG1528" i="4"/>
  <c r="AI1528" i="4"/>
  <c r="AL1528" i="4"/>
  <c r="B1529" i="4"/>
  <c r="Z1529" i="4" s="1"/>
  <c r="C1529" i="4"/>
  <c r="D1529" i="4" s="1"/>
  <c r="G1529" i="4" s="1"/>
  <c r="I1529" i="4"/>
  <c r="K1529" i="4"/>
  <c r="N1529" i="4"/>
  <c r="Q1529" i="4"/>
  <c r="S1529" i="4"/>
  <c r="V1529" i="4"/>
  <c r="Y1529" i="4"/>
  <c r="AA1529" i="4"/>
  <c r="AD1529" i="4"/>
  <c r="AG1529" i="4"/>
  <c r="AI1529" i="4"/>
  <c r="AL1529" i="4"/>
  <c r="B1530" i="4"/>
  <c r="C1530" i="4"/>
  <c r="D1530" i="4" s="1"/>
  <c r="I1530" i="4"/>
  <c r="K1530" i="4"/>
  <c r="N1530" i="4"/>
  <c r="Q1530" i="4"/>
  <c r="S1530" i="4"/>
  <c r="V1530" i="4"/>
  <c r="Y1530" i="4"/>
  <c r="AA1530" i="4"/>
  <c r="AB1530" i="4" s="1"/>
  <c r="AD1530" i="4"/>
  <c r="AG1530" i="4"/>
  <c r="AI1530" i="4"/>
  <c r="AL1530" i="4"/>
  <c r="B1531" i="4"/>
  <c r="C1531" i="4"/>
  <c r="D1531" i="4" s="1"/>
  <c r="I1531" i="4"/>
  <c r="K1531" i="4"/>
  <c r="N1531" i="4"/>
  <c r="Q1531" i="4"/>
  <c r="S1531" i="4"/>
  <c r="V1531" i="4"/>
  <c r="Y1531" i="4"/>
  <c r="AA1531" i="4"/>
  <c r="AD1531" i="4"/>
  <c r="AG1531" i="4"/>
  <c r="AI1531" i="4"/>
  <c r="AL1531" i="4"/>
  <c r="B1532" i="4"/>
  <c r="C1532" i="4"/>
  <c r="D1532" i="4" s="1"/>
  <c r="E1532" i="4" s="1"/>
  <c r="I1532" i="4"/>
  <c r="K1532" i="4"/>
  <c r="N1532" i="4"/>
  <c r="Q1532" i="4"/>
  <c r="S1532" i="4"/>
  <c r="V1532" i="4"/>
  <c r="Y1532" i="4"/>
  <c r="AA1532" i="4"/>
  <c r="AD1532" i="4"/>
  <c r="AG1532" i="4"/>
  <c r="AI1532" i="4"/>
  <c r="AL1532" i="4"/>
  <c r="B1533" i="4"/>
  <c r="C1533" i="4"/>
  <c r="D1533" i="4" s="1"/>
  <c r="G1533" i="4" s="1"/>
  <c r="I1533" i="4"/>
  <c r="K1533" i="4"/>
  <c r="N1533" i="4"/>
  <c r="Q1533" i="4"/>
  <c r="S1533" i="4"/>
  <c r="V1533" i="4"/>
  <c r="Y1533" i="4"/>
  <c r="AA1533" i="4"/>
  <c r="AD1533" i="4"/>
  <c r="AG1533" i="4"/>
  <c r="AI1533" i="4"/>
  <c r="AL1533" i="4"/>
  <c r="B1534" i="4"/>
  <c r="C1534" i="4"/>
  <c r="D1534" i="4" s="1"/>
  <c r="I1534" i="4"/>
  <c r="K1534" i="4"/>
  <c r="N1534" i="4"/>
  <c r="Q1534" i="4"/>
  <c r="S1534" i="4"/>
  <c r="V1534" i="4"/>
  <c r="Y1534" i="4"/>
  <c r="AA1534" i="4"/>
  <c r="AB1534" i="4" s="1"/>
  <c r="AD1534" i="4"/>
  <c r="AG1534" i="4"/>
  <c r="AH1534" i="4" s="1"/>
  <c r="AI1534" i="4"/>
  <c r="AL1534" i="4"/>
  <c r="B1535" i="4"/>
  <c r="O1535" i="4" s="1"/>
  <c r="C1535" i="4"/>
  <c r="D1535" i="4" s="1"/>
  <c r="I1535" i="4"/>
  <c r="K1535" i="4"/>
  <c r="N1535" i="4"/>
  <c r="Q1535" i="4"/>
  <c r="R1535" i="4" s="1"/>
  <c r="S1535" i="4"/>
  <c r="V1535" i="4"/>
  <c r="Y1535" i="4"/>
  <c r="Z1535" i="4" s="1"/>
  <c r="AA1535" i="4"/>
  <c r="AB1535" i="4" s="1"/>
  <c r="AD1535" i="4"/>
  <c r="AG1535" i="4"/>
  <c r="AI1535" i="4"/>
  <c r="AL1535" i="4"/>
  <c r="AM1535" i="4" s="1"/>
  <c r="B1536" i="4"/>
  <c r="C1536" i="4"/>
  <c r="D1536" i="4" s="1"/>
  <c r="E1536" i="4" s="1"/>
  <c r="I1536" i="4"/>
  <c r="J1536" i="4" s="1"/>
  <c r="K1536" i="4"/>
  <c r="L1536" i="4" s="1"/>
  <c r="N1536" i="4"/>
  <c r="Q1536" i="4"/>
  <c r="S1536" i="4"/>
  <c r="V1536" i="4"/>
  <c r="W1536" i="4" s="1"/>
  <c r="Y1536" i="4"/>
  <c r="AA1536" i="4"/>
  <c r="AB1536" i="4" s="1"/>
  <c r="AD1536" i="4"/>
  <c r="AG1536" i="4"/>
  <c r="AH1536" i="4" s="1"/>
  <c r="AI1536" i="4"/>
  <c r="AJ1536" i="4" s="1"/>
  <c r="AL1536" i="4"/>
  <c r="B1537" i="4"/>
  <c r="O1537" i="4" s="1"/>
  <c r="C1537" i="4"/>
  <c r="D1537" i="4" s="1"/>
  <c r="F1537" i="4" s="1"/>
  <c r="I1537" i="4"/>
  <c r="K1537" i="4"/>
  <c r="N1537" i="4"/>
  <c r="Q1537" i="4"/>
  <c r="S1537" i="4"/>
  <c r="V1537" i="4"/>
  <c r="Y1537" i="4"/>
  <c r="AA1537" i="4"/>
  <c r="AD1537" i="4"/>
  <c r="AE1537" i="4" s="1"/>
  <c r="AG1537" i="4"/>
  <c r="AH1537" i="4" s="1"/>
  <c r="AI1537" i="4"/>
  <c r="AJ1537" i="4" s="1"/>
  <c r="AL1537" i="4"/>
  <c r="B1538" i="4"/>
  <c r="C1538" i="4"/>
  <c r="D1538" i="4" s="1"/>
  <c r="H1538" i="4" s="1"/>
  <c r="I1538" i="4"/>
  <c r="K1538" i="4"/>
  <c r="N1538" i="4"/>
  <c r="Q1538" i="4"/>
  <c r="S1538" i="4"/>
  <c r="V1538" i="4"/>
  <c r="Y1538" i="4"/>
  <c r="AA1538" i="4"/>
  <c r="AD1538" i="4"/>
  <c r="AG1538" i="4"/>
  <c r="AI1538" i="4"/>
  <c r="AJ1538" i="4" s="1"/>
  <c r="AL1538" i="4"/>
  <c r="B1539" i="4"/>
  <c r="C1539" i="4"/>
  <c r="D1539" i="4" s="1"/>
  <c r="H1539" i="4" s="1"/>
  <c r="AK1539" i="4" s="1"/>
  <c r="I1539" i="4"/>
  <c r="K1539" i="4"/>
  <c r="L1539" i="4" s="1"/>
  <c r="N1539" i="4"/>
  <c r="Q1539" i="4"/>
  <c r="S1539" i="4"/>
  <c r="T1539" i="4"/>
  <c r="V1539" i="4"/>
  <c r="Y1539" i="4"/>
  <c r="AA1539" i="4"/>
  <c r="AD1539" i="4"/>
  <c r="AG1539" i="4"/>
  <c r="AH1539" i="4" s="1"/>
  <c r="AI1539" i="4"/>
  <c r="AL1539" i="4"/>
  <c r="B1540" i="4"/>
  <c r="C1540" i="4"/>
  <c r="D1540" i="4" s="1"/>
  <c r="F1540" i="4" s="1"/>
  <c r="I1540" i="4"/>
  <c r="K1540" i="4"/>
  <c r="N1540" i="4"/>
  <c r="Q1540" i="4"/>
  <c r="S1540" i="4"/>
  <c r="V1540" i="4"/>
  <c r="Y1540" i="4"/>
  <c r="AA1540" i="4"/>
  <c r="AD1540" i="4"/>
  <c r="AG1540" i="4"/>
  <c r="AI1540" i="4"/>
  <c r="AL1540" i="4"/>
  <c r="B1541" i="4"/>
  <c r="C1541" i="4"/>
  <c r="D1541" i="4"/>
  <c r="G1541" i="4" s="1"/>
  <c r="I1541" i="4"/>
  <c r="K1541" i="4"/>
  <c r="N1541" i="4"/>
  <c r="Q1541" i="4"/>
  <c r="S1541" i="4"/>
  <c r="V1541" i="4"/>
  <c r="Y1541" i="4"/>
  <c r="AA1541" i="4"/>
  <c r="AD1541" i="4"/>
  <c r="AG1541" i="4"/>
  <c r="AI1541" i="4"/>
  <c r="AL1541" i="4"/>
  <c r="B1542" i="4"/>
  <c r="C1542" i="4"/>
  <c r="D1542" i="4" s="1"/>
  <c r="G1542" i="4" s="1"/>
  <c r="I1542" i="4"/>
  <c r="K1542" i="4"/>
  <c r="N1542" i="4"/>
  <c r="Q1542" i="4"/>
  <c r="S1542" i="4"/>
  <c r="V1542" i="4"/>
  <c r="Y1542" i="4"/>
  <c r="AA1542" i="4"/>
  <c r="AD1542" i="4"/>
  <c r="AG1542" i="4"/>
  <c r="AI1542" i="4"/>
  <c r="AL1542" i="4"/>
  <c r="B1543" i="4"/>
  <c r="C1543" i="4"/>
  <c r="D1543" i="4" s="1"/>
  <c r="G1543" i="4" s="1"/>
  <c r="I1543" i="4"/>
  <c r="K1543" i="4"/>
  <c r="N1543" i="4"/>
  <c r="Q1543" i="4"/>
  <c r="S1543" i="4"/>
  <c r="V1543" i="4"/>
  <c r="Y1543" i="4"/>
  <c r="AA1543" i="4"/>
  <c r="AD1543" i="4"/>
  <c r="AG1543" i="4"/>
  <c r="AI1543" i="4"/>
  <c r="AL1543" i="4"/>
  <c r="B1544" i="4"/>
  <c r="C1544" i="4"/>
  <c r="D1544" i="4" s="1"/>
  <c r="I1544" i="4"/>
  <c r="K1544" i="4"/>
  <c r="N1544" i="4"/>
  <c r="Q1544" i="4"/>
  <c r="S1544" i="4"/>
  <c r="V1544" i="4"/>
  <c r="Y1544" i="4"/>
  <c r="AA1544" i="4"/>
  <c r="AD1544" i="4"/>
  <c r="AG1544" i="4"/>
  <c r="AI1544" i="4"/>
  <c r="AL1544" i="4"/>
  <c r="B1545" i="4"/>
  <c r="C1545" i="4"/>
  <c r="D1545" i="4" s="1"/>
  <c r="E1545" i="4" s="1"/>
  <c r="I1545" i="4"/>
  <c r="K1545" i="4"/>
  <c r="N1545" i="4"/>
  <c r="Q1545" i="4"/>
  <c r="S1545" i="4"/>
  <c r="V1545" i="4"/>
  <c r="Y1545" i="4"/>
  <c r="AA1545" i="4"/>
  <c r="AD1545" i="4"/>
  <c r="AG1545" i="4"/>
  <c r="AI1545" i="4"/>
  <c r="AL1545" i="4"/>
  <c r="B1546" i="4"/>
  <c r="O1546" i="4" s="1"/>
  <c r="C1546" i="4"/>
  <c r="D1546" i="4" s="1"/>
  <c r="G1546" i="4" s="1"/>
  <c r="I1546" i="4"/>
  <c r="K1546" i="4"/>
  <c r="N1546" i="4"/>
  <c r="Q1546" i="4"/>
  <c r="S1546" i="4"/>
  <c r="V1546" i="4"/>
  <c r="Y1546" i="4"/>
  <c r="AA1546" i="4"/>
  <c r="AD1546" i="4"/>
  <c r="AG1546" i="4"/>
  <c r="AH1546" i="4" s="1"/>
  <c r="AI1546" i="4"/>
  <c r="AL1546" i="4"/>
  <c r="B1547" i="4"/>
  <c r="J1547" i="4" s="1"/>
  <c r="C1547" i="4"/>
  <c r="D1547" i="4" s="1"/>
  <c r="E1547" i="4" s="1"/>
  <c r="I1547" i="4"/>
  <c r="K1547" i="4"/>
  <c r="L1547" i="4" s="1"/>
  <c r="N1547" i="4"/>
  <c r="Q1547" i="4"/>
  <c r="S1547" i="4"/>
  <c r="T1547" i="4" s="1"/>
  <c r="V1547" i="4"/>
  <c r="Y1547" i="4"/>
  <c r="AA1547" i="4"/>
  <c r="AD1547" i="4"/>
  <c r="AG1547" i="4"/>
  <c r="AI1547" i="4"/>
  <c r="AL1547" i="4"/>
  <c r="B1548" i="4"/>
  <c r="C1548" i="4"/>
  <c r="D1548" i="4" s="1"/>
  <c r="H1548" i="4" s="1"/>
  <c r="I1548" i="4"/>
  <c r="K1548" i="4"/>
  <c r="N1548" i="4"/>
  <c r="O1548" i="4" s="1"/>
  <c r="Q1548" i="4"/>
  <c r="R1548" i="4" s="1"/>
  <c r="S1548" i="4"/>
  <c r="V1548" i="4"/>
  <c r="Y1548" i="4"/>
  <c r="AA1548" i="4"/>
  <c r="AB1548" i="4" s="1"/>
  <c r="AD1548" i="4"/>
  <c r="AG1548" i="4"/>
  <c r="AI1548" i="4"/>
  <c r="AJ1548" i="4" s="1"/>
  <c r="AL1548" i="4"/>
  <c r="B1549" i="4"/>
  <c r="C1549" i="4"/>
  <c r="D1549" i="4" s="1"/>
  <c r="F1549" i="4" s="1"/>
  <c r="I1549" i="4"/>
  <c r="J1549" i="4" s="1"/>
  <c r="K1549" i="4"/>
  <c r="L1549" i="4" s="1"/>
  <c r="N1549" i="4"/>
  <c r="O1549" i="4" s="1"/>
  <c r="Q1549" i="4"/>
  <c r="R1549" i="4" s="1"/>
  <c r="S1549" i="4"/>
  <c r="T1549" i="4" s="1"/>
  <c r="V1549" i="4"/>
  <c r="Y1549" i="4"/>
  <c r="AA1549" i="4"/>
  <c r="AB1549" i="4" s="1"/>
  <c r="AD1549" i="4"/>
  <c r="AE1549" i="4" s="1"/>
  <c r="AG1549" i="4"/>
  <c r="AH1549" i="4" s="1"/>
  <c r="AI1549" i="4"/>
  <c r="AJ1549" i="4" s="1"/>
  <c r="AL1549" i="4"/>
  <c r="AM1549" i="4" s="1"/>
  <c r="B1550" i="4"/>
  <c r="C1550" i="4"/>
  <c r="D1550" i="4" s="1"/>
  <c r="F1550" i="4" s="1"/>
  <c r="I1550" i="4"/>
  <c r="K1550" i="4"/>
  <c r="N1550" i="4"/>
  <c r="Q1550" i="4"/>
  <c r="S1550" i="4"/>
  <c r="V1550" i="4"/>
  <c r="Y1550" i="4"/>
  <c r="AA1550" i="4"/>
  <c r="AD1550" i="4"/>
  <c r="AG1550" i="4"/>
  <c r="AI1550" i="4"/>
  <c r="AL1550" i="4"/>
  <c r="B1551" i="4"/>
  <c r="J1551" i="4" s="1"/>
  <c r="C1551" i="4"/>
  <c r="D1551" i="4" s="1"/>
  <c r="H1551" i="4" s="1"/>
  <c r="I1551" i="4"/>
  <c r="K1551" i="4"/>
  <c r="N1551" i="4"/>
  <c r="Q1551" i="4"/>
  <c r="S1551" i="4"/>
  <c r="V1551" i="4"/>
  <c r="Y1551" i="4"/>
  <c r="AA1551" i="4"/>
  <c r="AD1551" i="4"/>
  <c r="AG1551" i="4"/>
  <c r="AI1551" i="4"/>
  <c r="AL1551" i="4"/>
  <c r="B1552" i="4"/>
  <c r="C1552" i="4"/>
  <c r="D1552" i="4" s="1"/>
  <c r="F1552" i="4" s="1"/>
  <c r="I1552" i="4"/>
  <c r="K1552" i="4"/>
  <c r="N1552" i="4"/>
  <c r="Q1552" i="4"/>
  <c r="R1552" i="4" s="1"/>
  <c r="S1552" i="4"/>
  <c r="V1552" i="4"/>
  <c r="W1552" i="4"/>
  <c r="Y1552" i="4"/>
  <c r="AA1552" i="4"/>
  <c r="AD1552" i="4"/>
  <c r="AG1552" i="4"/>
  <c r="AI1552" i="4"/>
  <c r="AJ1552" i="4" s="1"/>
  <c r="AL1552" i="4"/>
  <c r="AM1552" i="4" s="1"/>
  <c r="B1553" i="4"/>
  <c r="C1553" i="4"/>
  <c r="D1553" i="4" s="1"/>
  <c r="I1553" i="4"/>
  <c r="K1553" i="4"/>
  <c r="N1553" i="4"/>
  <c r="Q1553" i="4"/>
  <c r="S1553" i="4"/>
  <c r="V1553" i="4"/>
  <c r="W1553" i="4" s="1"/>
  <c r="Y1553" i="4"/>
  <c r="AA1553" i="4"/>
  <c r="AD1553" i="4"/>
  <c r="AG1553" i="4"/>
  <c r="AI1553" i="4"/>
  <c r="AL1553" i="4"/>
  <c r="B1554" i="4"/>
  <c r="C1554" i="4"/>
  <c r="D1554" i="4" s="1"/>
  <c r="G1554" i="4" s="1"/>
  <c r="I1554" i="4"/>
  <c r="K1554" i="4"/>
  <c r="N1554" i="4"/>
  <c r="Q1554" i="4"/>
  <c r="S1554" i="4"/>
  <c r="V1554" i="4"/>
  <c r="Y1554" i="4"/>
  <c r="AA1554" i="4"/>
  <c r="AD1554" i="4"/>
  <c r="AG1554" i="4"/>
  <c r="AI1554" i="4"/>
  <c r="AL1554" i="4"/>
  <c r="B1555" i="4"/>
  <c r="C1555" i="4"/>
  <c r="D1555" i="4" s="1"/>
  <c r="G1555" i="4" s="1"/>
  <c r="I1555" i="4"/>
  <c r="K1555" i="4"/>
  <c r="N1555" i="4"/>
  <c r="Q1555" i="4"/>
  <c r="S1555" i="4"/>
  <c r="V1555" i="4"/>
  <c r="Y1555" i="4"/>
  <c r="AA1555" i="4"/>
  <c r="AB1555" i="4"/>
  <c r="AD1555" i="4"/>
  <c r="AG1555" i="4"/>
  <c r="AI1555" i="4"/>
  <c r="AL1555" i="4"/>
  <c r="B1556" i="4"/>
  <c r="C1556" i="4"/>
  <c r="D1556" i="4" s="1"/>
  <c r="I1556" i="4"/>
  <c r="K1556" i="4"/>
  <c r="N1556" i="4"/>
  <c r="Q1556" i="4"/>
  <c r="S1556" i="4"/>
  <c r="V1556" i="4"/>
  <c r="Y1556" i="4"/>
  <c r="AA1556" i="4"/>
  <c r="AD1556" i="4"/>
  <c r="AG1556" i="4"/>
  <c r="AI1556" i="4"/>
  <c r="AL1556" i="4"/>
  <c r="B1557" i="4"/>
  <c r="C1557" i="4"/>
  <c r="D1557" i="4" s="1"/>
  <c r="H1557" i="4" s="1"/>
  <c r="I1557" i="4"/>
  <c r="K1557" i="4"/>
  <c r="N1557" i="4"/>
  <c r="Q1557" i="4"/>
  <c r="S1557" i="4"/>
  <c r="V1557" i="4"/>
  <c r="Y1557" i="4"/>
  <c r="AA1557" i="4"/>
  <c r="AD1557" i="4"/>
  <c r="AG1557" i="4"/>
  <c r="AI1557" i="4"/>
  <c r="AL1557" i="4"/>
  <c r="B1558" i="4"/>
  <c r="C1558" i="4"/>
  <c r="D1558" i="4" s="1"/>
  <c r="G1558" i="4" s="1"/>
  <c r="I1558" i="4"/>
  <c r="K1558" i="4"/>
  <c r="N1558" i="4"/>
  <c r="Q1558" i="4"/>
  <c r="S1558" i="4"/>
  <c r="V1558" i="4"/>
  <c r="Y1558" i="4"/>
  <c r="AA1558" i="4"/>
  <c r="AD1558" i="4"/>
  <c r="AE1558" i="4" s="1"/>
  <c r="AG1558" i="4"/>
  <c r="AI1558" i="4"/>
  <c r="AJ1558" i="4"/>
  <c r="AL1558" i="4"/>
  <c r="AM1558" i="4" s="1"/>
  <c r="B1559" i="4"/>
  <c r="C1559" i="4"/>
  <c r="D1559" i="4" s="1"/>
  <c r="I1559" i="4"/>
  <c r="K1559" i="4"/>
  <c r="N1559" i="4"/>
  <c r="Q1559" i="4"/>
  <c r="S1559" i="4"/>
  <c r="V1559" i="4"/>
  <c r="Y1559" i="4"/>
  <c r="AA1559" i="4"/>
  <c r="AD1559" i="4"/>
  <c r="AG1559" i="4"/>
  <c r="AI1559" i="4"/>
  <c r="AL1559" i="4"/>
  <c r="B1560" i="4"/>
  <c r="J1560" i="4" s="1"/>
  <c r="C1560" i="4"/>
  <c r="D1560" i="4" s="1"/>
  <c r="E1560" i="4" s="1"/>
  <c r="I1560" i="4"/>
  <c r="K1560" i="4"/>
  <c r="N1560" i="4"/>
  <c r="Q1560" i="4"/>
  <c r="S1560" i="4"/>
  <c r="V1560" i="4"/>
  <c r="Y1560" i="4"/>
  <c r="AA1560" i="4"/>
  <c r="AD1560" i="4"/>
  <c r="AG1560" i="4"/>
  <c r="AI1560" i="4"/>
  <c r="AL1560" i="4"/>
  <c r="B1561" i="4"/>
  <c r="C1561" i="4"/>
  <c r="D1561" i="4" s="1"/>
  <c r="H1561" i="4" s="1"/>
  <c r="I1561" i="4"/>
  <c r="K1561" i="4"/>
  <c r="L1561" i="4" s="1"/>
  <c r="N1561" i="4"/>
  <c r="Q1561" i="4"/>
  <c r="S1561" i="4"/>
  <c r="V1561" i="4"/>
  <c r="W1561" i="4" s="1"/>
  <c r="Y1561" i="4"/>
  <c r="AA1561" i="4"/>
  <c r="AD1561" i="4"/>
  <c r="AG1561" i="4"/>
  <c r="AH1561" i="4" s="1"/>
  <c r="AI1561" i="4"/>
  <c r="AL1561" i="4"/>
  <c r="B1562" i="4"/>
  <c r="C1562" i="4"/>
  <c r="D1562" i="4" s="1"/>
  <c r="E1562" i="4" s="1"/>
  <c r="I1562" i="4"/>
  <c r="K1562" i="4"/>
  <c r="N1562" i="4"/>
  <c r="Q1562" i="4"/>
  <c r="S1562" i="4"/>
  <c r="V1562" i="4"/>
  <c r="Y1562" i="4"/>
  <c r="AA1562" i="4"/>
  <c r="AD1562" i="4"/>
  <c r="AG1562" i="4"/>
  <c r="AI1562" i="4"/>
  <c r="AL1562" i="4"/>
  <c r="B1563" i="4"/>
  <c r="C1563" i="4"/>
  <c r="D1563" i="4" s="1"/>
  <c r="F1563" i="4" s="1"/>
  <c r="I1563" i="4"/>
  <c r="K1563" i="4"/>
  <c r="N1563" i="4"/>
  <c r="Q1563" i="4"/>
  <c r="S1563" i="4"/>
  <c r="V1563" i="4"/>
  <c r="Y1563" i="4"/>
  <c r="AA1563" i="4"/>
  <c r="AD1563" i="4"/>
  <c r="AE1563" i="4" s="1"/>
  <c r="AG1563" i="4"/>
  <c r="AI1563" i="4"/>
  <c r="AL1563" i="4"/>
  <c r="B1564" i="4"/>
  <c r="C1564" i="4"/>
  <c r="D1564" i="4" s="1"/>
  <c r="I1564" i="4"/>
  <c r="K1564" i="4"/>
  <c r="N1564" i="4"/>
  <c r="Q1564" i="4"/>
  <c r="S1564" i="4"/>
  <c r="V1564" i="4"/>
  <c r="Y1564" i="4"/>
  <c r="AA1564" i="4"/>
  <c r="AD1564" i="4"/>
  <c r="AG1564" i="4"/>
  <c r="AI1564" i="4"/>
  <c r="AL1564" i="4"/>
  <c r="B1565" i="4"/>
  <c r="C1565" i="4"/>
  <c r="D1565" i="4" s="1"/>
  <c r="H1565" i="4" s="1"/>
  <c r="I1565" i="4"/>
  <c r="J1565" i="4" s="1"/>
  <c r="K1565" i="4"/>
  <c r="N1565" i="4"/>
  <c r="Q1565" i="4"/>
  <c r="S1565" i="4"/>
  <c r="T1565" i="4" s="1"/>
  <c r="V1565" i="4"/>
  <c r="Y1565" i="4"/>
  <c r="AA1565" i="4"/>
  <c r="AB1565" i="4" s="1"/>
  <c r="AD1565" i="4"/>
  <c r="AE1565" i="4" s="1"/>
  <c r="AG1565" i="4"/>
  <c r="AI1565" i="4"/>
  <c r="AL1565" i="4"/>
  <c r="AM1565" i="4" s="1"/>
  <c r="B1566" i="4"/>
  <c r="C1566" i="4"/>
  <c r="D1566" i="4" s="1"/>
  <c r="E1566" i="4" s="1"/>
  <c r="I1566" i="4"/>
  <c r="K1566" i="4"/>
  <c r="N1566" i="4"/>
  <c r="Q1566" i="4"/>
  <c r="S1566" i="4"/>
  <c r="V1566" i="4"/>
  <c r="Y1566" i="4"/>
  <c r="AA1566" i="4"/>
  <c r="AD1566" i="4"/>
  <c r="AG1566" i="4"/>
  <c r="AH1566" i="4" s="1"/>
  <c r="AI1566" i="4"/>
  <c r="AL1566" i="4"/>
  <c r="B1567" i="4"/>
  <c r="C1567" i="4"/>
  <c r="D1567" i="4" s="1"/>
  <c r="F1567" i="4" s="1"/>
  <c r="I1567" i="4"/>
  <c r="K1567" i="4"/>
  <c r="N1567" i="4"/>
  <c r="Q1567" i="4"/>
  <c r="R1567" i="4" s="1"/>
  <c r="S1567" i="4"/>
  <c r="V1567" i="4"/>
  <c r="Y1567" i="4"/>
  <c r="AA1567" i="4"/>
  <c r="AB1567" i="4" s="1"/>
  <c r="AD1567" i="4"/>
  <c r="AG1567" i="4"/>
  <c r="AI1567" i="4"/>
  <c r="AL1567" i="4"/>
  <c r="B1568" i="4"/>
  <c r="C1568" i="4"/>
  <c r="D1568" i="4"/>
  <c r="E1568" i="4" s="1"/>
  <c r="I1568" i="4"/>
  <c r="K1568" i="4"/>
  <c r="N1568" i="4"/>
  <c r="Q1568" i="4"/>
  <c r="S1568" i="4"/>
  <c r="V1568" i="4"/>
  <c r="Y1568" i="4"/>
  <c r="AA1568" i="4"/>
  <c r="AD1568" i="4"/>
  <c r="AE1568" i="4" s="1"/>
  <c r="AG1568" i="4"/>
  <c r="AI1568" i="4"/>
  <c r="AL1568" i="4"/>
  <c r="B1569" i="4"/>
  <c r="C1569" i="4"/>
  <c r="D1569" i="4" s="1"/>
  <c r="I1569" i="4"/>
  <c r="K1569" i="4"/>
  <c r="N1569" i="4"/>
  <c r="Q1569" i="4"/>
  <c r="S1569" i="4"/>
  <c r="V1569" i="4"/>
  <c r="Y1569" i="4"/>
  <c r="AA1569" i="4"/>
  <c r="AD1569" i="4"/>
  <c r="AG1569" i="4"/>
  <c r="AI1569" i="4"/>
  <c r="AL1569" i="4"/>
  <c r="B1570" i="4"/>
  <c r="L1570" i="4" s="1"/>
  <c r="C1570" i="4"/>
  <c r="D1570" i="4" s="1"/>
  <c r="F1570" i="4" s="1"/>
  <c r="I1570" i="4"/>
  <c r="K1570" i="4"/>
  <c r="N1570" i="4"/>
  <c r="Q1570" i="4"/>
  <c r="S1570" i="4"/>
  <c r="V1570" i="4"/>
  <c r="Y1570" i="4"/>
  <c r="AA1570" i="4"/>
  <c r="AD1570" i="4"/>
  <c r="AG1570" i="4"/>
  <c r="AI1570" i="4"/>
  <c r="AL1570" i="4"/>
  <c r="B1571" i="4"/>
  <c r="C1571" i="4"/>
  <c r="D1571" i="4" s="1"/>
  <c r="F1571" i="4" s="1"/>
  <c r="I1571" i="4"/>
  <c r="K1571" i="4"/>
  <c r="N1571" i="4"/>
  <c r="Q1571" i="4"/>
  <c r="S1571" i="4"/>
  <c r="V1571" i="4"/>
  <c r="Y1571" i="4"/>
  <c r="AA1571" i="4"/>
  <c r="AD1571" i="4"/>
  <c r="AG1571" i="4"/>
  <c r="AI1571" i="4"/>
  <c r="AJ1571" i="4" s="1"/>
  <c r="AL1571" i="4"/>
  <c r="B1572" i="4"/>
  <c r="C1572" i="4"/>
  <c r="D1572" i="4" s="1"/>
  <c r="E1572" i="4" s="1"/>
  <c r="I1572" i="4"/>
  <c r="K1572" i="4"/>
  <c r="N1572" i="4"/>
  <c r="Q1572" i="4"/>
  <c r="S1572" i="4"/>
  <c r="V1572" i="4"/>
  <c r="Y1572" i="4"/>
  <c r="AA1572" i="4"/>
  <c r="AD1572" i="4"/>
  <c r="AG1572" i="4"/>
  <c r="AI1572" i="4"/>
  <c r="AL1572" i="4"/>
  <c r="B1573" i="4"/>
  <c r="C1573" i="4"/>
  <c r="D1573" i="4" s="1"/>
  <c r="H1573" i="4" s="1"/>
  <c r="I1573" i="4"/>
  <c r="K1573" i="4"/>
  <c r="N1573" i="4"/>
  <c r="Q1573" i="4"/>
  <c r="S1573" i="4"/>
  <c r="V1573" i="4"/>
  <c r="W1573" i="4" s="1"/>
  <c r="Y1573" i="4"/>
  <c r="AA1573" i="4"/>
  <c r="AD1573" i="4"/>
  <c r="AG1573" i="4"/>
  <c r="AI1573" i="4"/>
  <c r="AL1573" i="4"/>
  <c r="B1574" i="4"/>
  <c r="C1574" i="4"/>
  <c r="D1574" i="4" s="1"/>
  <c r="E1574" i="4" s="1"/>
  <c r="I1574" i="4"/>
  <c r="K1574" i="4"/>
  <c r="N1574" i="4"/>
  <c r="Q1574" i="4"/>
  <c r="S1574" i="4"/>
  <c r="V1574" i="4"/>
  <c r="Y1574" i="4"/>
  <c r="AA1574" i="4"/>
  <c r="AD1574" i="4"/>
  <c r="AG1574" i="4"/>
  <c r="AI1574" i="4"/>
  <c r="AL1574" i="4"/>
  <c r="B1575" i="4"/>
  <c r="C1575" i="4"/>
  <c r="D1575" i="4" s="1"/>
  <c r="F1575" i="4" s="1"/>
  <c r="I1575" i="4"/>
  <c r="K1575" i="4"/>
  <c r="N1575" i="4"/>
  <c r="O1575" i="4" s="1"/>
  <c r="Q1575" i="4"/>
  <c r="S1575" i="4"/>
  <c r="V1575" i="4"/>
  <c r="W1575" i="4" s="1"/>
  <c r="Y1575" i="4"/>
  <c r="AA1575" i="4"/>
  <c r="AB1575" i="4" s="1"/>
  <c r="AD1575" i="4"/>
  <c r="AG1575" i="4"/>
  <c r="AI1575" i="4"/>
  <c r="AL1575" i="4"/>
  <c r="B1576" i="4"/>
  <c r="C1576" i="4"/>
  <c r="D1576" i="4" s="1"/>
  <c r="I1576" i="4"/>
  <c r="K1576" i="4"/>
  <c r="N1576" i="4"/>
  <c r="Q1576" i="4"/>
  <c r="S1576" i="4"/>
  <c r="T1576" i="4" s="1"/>
  <c r="V1576" i="4"/>
  <c r="Y1576" i="4"/>
  <c r="AA1576" i="4"/>
  <c r="AD1576" i="4"/>
  <c r="AE1576" i="4" s="1"/>
  <c r="AG1576" i="4"/>
  <c r="AH1576" i="4" s="1"/>
  <c r="AI1576" i="4"/>
  <c r="AJ1576" i="4" s="1"/>
  <c r="AL1576" i="4"/>
  <c r="B1577" i="4"/>
  <c r="C1577" i="4"/>
  <c r="D1577" i="4" s="1"/>
  <c r="I1577" i="4"/>
  <c r="K1577" i="4"/>
  <c r="L1577" i="4" s="1"/>
  <c r="N1577" i="4"/>
  <c r="Q1577" i="4"/>
  <c r="S1577" i="4"/>
  <c r="V1577" i="4"/>
  <c r="Y1577" i="4"/>
  <c r="AA1577" i="4"/>
  <c r="AD1577" i="4"/>
  <c r="AE1577" i="4" s="1"/>
  <c r="AG1577" i="4"/>
  <c r="AI1577" i="4"/>
  <c r="AL1577" i="4"/>
  <c r="B1578" i="4"/>
  <c r="C1578" i="4"/>
  <c r="D1578" i="4" s="1"/>
  <c r="I1578" i="4"/>
  <c r="K1578" i="4"/>
  <c r="N1578" i="4"/>
  <c r="Q1578" i="4"/>
  <c r="R1578" i="4" s="1"/>
  <c r="S1578" i="4"/>
  <c r="V1578" i="4"/>
  <c r="Y1578" i="4"/>
  <c r="AA1578" i="4"/>
  <c r="AD1578" i="4"/>
  <c r="AG1578" i="4"/>
  <c r="AI1578" i="4"/>
  <c r="AL1578" i="4"/>
  <c r="B1579" i="4"/>
  <c r="C1579" i="4"/>
  <c r="D1579" i="4" s="1"/>
  <c r="F1579" i="4" s="1"/>
  <c r="I1579" i="4"/>
  <c r="K1579" i="4"/>
  <c r="N1579" i="4"/>
  <c r="Q1579" i="4"/>
  <c r="S1579" i="4"/>
  <c r="V1579" i="4"/>
  <c r="Y1579" i="4"/>
  <c r="AA1579" i="4"/>
  <c r="AD1579" i="4"/>
  <c r="AG1579" i="4"/>
  <c r="AI1579" i="4"/>
  <c r="AL1579" i="4"/>
  <c r="B1580" i="4"/>
  <c r="C1580" i="4"/>
  <c r="D1580" i="4" s="1"/>
  <c r="G1580" i="4" s="1"/>
  <c r="I1580" i="4"/>
  <c r="K1580" i="4"/>
  <c r="N1580" i="4"/>
  <c r="Q1580" i="4"/>
  <c r="S1580" i="4"/>
  <c r="V1580" i="4"/>
  <c r="Y1580" i="4"/>
  <c r="AA1580" i="4"/>
  <c r="AD1580" i="4"/>
  <c r="AG1580" i="4"/>
  <c r="AI1580" i="4"/>
  <c r="AL1580" i="4"/>
  <c r="B1581" i="4"/>
  <c r="Z1581" i="4" s="1"/>
  <c r="C1581" i="4"/>
  <c r="D1581" i="4" s="1"/>
  <c r="I1581" i="4"/>
  <c r="K1581" i="4"/>
  <c r="N1581" i="4"/>
  <c r="Q1581" i="4"/>
  <c r="S1581" i="4"/>
  <c r="V1581" i="4"/>
  <c r="Y1581" i="4"/>
  <c r="AA1581" i="4"/>
  <c r="AD1581" i="4"/>
  <c r="AG1581" i="4"/>
  <c r="AI1581" i="4"/>
  <c r="AL1581" i="4"/>
  <c r="B1582" i="4"/>
  <c r="C1582" i="4"/>
  <c r="D1582" i="4" s="1"/>
  <c r="F1582" i="4" s="1"/>
  <c r="I1582" i="4"/>
  <c r="K1582" i="4"/>
  <c r="N1582" i="4"/>
  <c r="Q1582" i="4"/>
  <c r="S1582" i="4"/>
  <c r="V1582" i="4"/>
  <c r="Y1582" i="4"/>
  <c r="AA1582" i="4"/>
  <c r="AB1582" i="4" s="1"/>
  <c r="AD1582" i="4"/>
  <c r="AG1582" i="4"/>
  <c r="AI1582" i="4"/>
  <c r="AL1582" i="4"/>
  <c r="B1583" i="4"/>
  <c r="C1583" i="4"/>
  <c r="D1583" i="4" s="1"/>
  <c r="I1583" i="4"/>
  <c r="K1583" i="4"/>
  <c r="N1583" i="4"/>
  <c r="Q1583" i="4"/>
  <c r="S1583" i="4"/>
  <c r="V1583" i="4"/>
  <c r="Y1583" i="4"/>
  <c r="AA1583" i="4"/>
  <c r="AD1583" i="4"/>
  <c r="AG1583" i="4"/>
  <c r="AI1583" i="4"/>
  <c r="AL1583" i="4"/>
  <c r="B1584" i="4"/>
  <c r="C1584" i="4"/>
  <c r="D1584" i="4" s="1"/>
  <c r="E1584" i="4" s="1"/>
  <c r="I1584" i="4"/>
  <c r="K1584" i="4"/>
  <c r="N1584" i="4"/>
  <c r="Q1584" i="4"/>
  <c r="S1584" i="4"/>
  <c r="V1584" i="4"/>
  <c r="Y1584" i="4"/>
  <c r="AA1584" i="4"/>
  <c r="AD1584" i="4"/>
  <c r="AG1584" i="4"/>
  <c r="AI1584" i="4"/>
  <c r="AL1584" i="4"/>
  <c r="B1585" i="4"/>
  <c r="C1585" i="4"/>
  <c r="D1585" i="4" s="1"/>
  <c r="H1585" i="4" s="1"/>
  <c r="I1585" i="4"/>
  <c r="J1585" i="4" s="1"/>
  <c r="K1585" i="4"/>
  <c r="N1585" i="4"/>
  <c r="O1585" i="4"/>
  <c r="Q1585" i="4"/>
  <c r="R1585" i="4" s="1"/>
  <c r="S1585" i="4"/>
  <c r="V1585" i="4"/>
  <c r="W1585" i="4" s="1"/>
  <c r="Y1585" i="4"/>
  <c r="AA1585" i="4"/>
  <c r="AB1585" i="4" s="1"/>
  <c r="AD1585" i="4"/>
  <c r="AE1585" i="4" s="1"/>
  <c r="AG1585" i="4"/>
  <c r="AI1585" i="4"/>
  <c r="AL1585" i="4"/>
  <c r="AM1585" i="4" s="1"/>
  <c r="B1586" i="4"/>
  <c r="C1586" i="4"/>
  <c r="D1586" i="4" s="1"/>
  <c r="E1586" i="4" s="1"/>
  <c r="I1586" i="4"/>
  <c r="J1586" i="4" s="1"/>
  <c r="K1586" i="4"/>
  <c r="L1586" i="4" s="1"/>
  <c r="N1586" i="4"/>
  <c r="Q1586" i="4"/>
  <c r="S1586" i="4"/>
  <c r="T1586" i="4" s="1"/>
  <c r="V1586" i="4"/>
  <c r="W1586" i="4" s="1"/>
  <c r="Y1586" i="4"/>
  <c r="AA1586" i="4"/>
  <c r="AD1586" i="4"/>
  <c r="AE1586" i="4"/>
  <c r="AG1586" i="4"/>
  <c r="AH1586" i="4" s="1"/>
  <c r="AI1586" i="4"/>
  <c r="AL1586" i="4"/>
  <c r="AM1586" i="4" s="1"/>
  <c r="B1587" i="4"/>
  <c r="C1587" i="4"/>
  <c r="D1587" i="4" s="1"/>
  <c r="I1587" i="4"/>
  <c r="K1587" i="4"/>
  <c r="N1587" i="4"/>
  <c r="Q1587" i="4"/>
  <c r="S1587" i="4"/>
  <c r="V1587" i="4"/>
  <c r="Y1587" i="4"/>
  <c r="AA1587" i="4"/>
  <c r="AD1587" i="4"/>
  <c r="AG1587" i="4"/>
  <c r="AI1587" i="4"/>
  <c r="AL1587" i="4"/>
  <c r="B1588" i="4"/>
  <c r="O1588" i="4" s="1"/>
  <c r="C1588" i="4"/>
  <c r="D1588" i="4" s="1"/>
  <c r="I1588" i="4"/>
  <c r="J1588" i="4" s="1"/>
  <c r="K1588" i="4"/>
  <c r="N1588" i="4"/>
  <c r="Q1588" i="4"/>
  <c r="S1588" i="4"/>
  <c r="V1588" i="4"/>
  <c r="Y1588" i="4"/>
  <c r="AA1588" i="4"/>
  <c r="AD1588" i="4"/>
  <c r="AG1588" i="4"/>
  <c r="AI1588" i="4"/>
  <c r="AL1588" i="4"/>
  <c r="B1589" i="4"/>
  <c r="O1589" i="4" s="1"/>
  <c r="C1589" i="4"/>
  <c r="D1589" i="4" s="1"/>
  <c r="I1589" i="4"/>
  <c r="K1589" i="4"/>
  <c r="N1589" i="4"/>
  <c r="Q1589" i="4"/>
  <c r="S1589" i="4"/>
  <c r="V1589" i="4"/>
  <c r="Y1589" i="4"/>
  <c r="AA1589" i="4"/>
  <c r="AD1589" i="4"/>
  <c r="AG1589" i="4"/>
  <c r="AI1589" i="4"/>
  <c r="AL1589" i="4"/>
  <c r="B1590" i="4"/>
  <c r="C1590" i="4"/>
  <c r="D1590" i="4" s="1"/>
  <c r="E1590" i="4" s="1"/>
  <c r="I1590" i="4"/>
  <c r="K1590" i="4"/>
  <c r="N1590" i="4"/>
  <c r="Q1590" i="4"/>
  <c r="S1590" i="4"/>
  <c r="V1590" i="4"/>
  <c r="W1590" i="4" s="1"/>
  <c r="Y1590" i="4"/>
  <c r="AA1590" i="4"/>
  <c r="AD1590" i="4"/>
  <c r="AE1590" i="4" s="1"/>
  <c r="AG1590" i="4"/>
  <c r="AI1590" i="4"/>
  <c r="AL1590" i="4"/>
  <c r="B1591" i="4"/>
  <c r="C1591" i="4"/>
  <c r="D1591" i="4" s="1"/>
  <c r="F1591" i="4" s="1"/>
  <c r="I1591" i="4"/>
  <c r="K1591" i="4"/>
  <c r="N1591" i="4"/>
  <c r="Q1591" i="4"/>
  <c r="R1591" i="4" s="1"/>
  <c r="S1591" i="4"/>
  <c r="V1591" i="4"/>
  <c r="Y1591" i="4"/>
  <c r="AA1591" i="4"/>
  <c r="AB1591" i="4" s="1"/>
  <c r="AD1591" i="4"/>
  <c r="AG1591" i="4"/>
  <c r="AI1591" i="4"/>
  <c r="AL1591" i="4"/>
  <c r="B1592" i="4"/>
  <c r="AE1592" i="4" s="1"/>
  <c r="C1592" i="4"/>
  <c r="D1592" i="4" s="1"/>
  <c r="G1592" i="4" s="1"/>
  <c r="I1592" i="4"/>
  <c r="K1592" i="4"/>
  <c r="N1592" i="4"/>
  <c r="Q1592" i="4"/>
  <c r="S1592" i="4"/>
  <c r="V1592" i="4"/>
  <c r="Y1592" i="4"/>
  <c r="AA1592" i="4"/>
  <c r="AD1592" i="4"/>
  <c r="AG1592" i="4"/>
  <c r="AI1592" i="4"/>
  <c r="AL1592" i="4"/>
  <c r="B1593" i="4"/>
  <c r="C1593" i="4"/>
  <c r="D1593" i="4" s="1"/>
  <c r="I1593" i="4"/>
  <c r="K1593" i="4"/>
  <c r="N1593" i="4"/>
  <c r="Q1593" i="4"/>
  <c r="S1593" i="4"/>
  <c r="V1593" i="4"/>
  <c r="Y1593" i="4"/>
  <c r="Z1593" i="4" s="1"/>
  <c r="AA1593" i="4"/>
  <c r="AD1593" i="4"/>
  <c r="AG1593" i="4"/>
  <c r="AI1593" i="4"/>
  <c r="AL1593" i="4"/>
  <c r="B1594" i="4"/>
  <c r="C1594" i="4"/>
  <c r="D1594" i="4" s="1"/>
  <c r="I1594" i="4"/>
  <c r="K1594" i="4"/>
  <c r="N1594" i="4"/>
  <c r="Q1594" i="4"/>
  <c r="S1594" i="4"/>
  <c r="T1594" i="4" s="1"/>
  <c r="V1594" i="4"/>
  <c r="Y1594" i="4"/>
  <c r="AA1594" i="4"/>
  <c r="AD1594" i="4"/>
  <c r="AG1594" i="4"/>
  <c r="AI1594" i="4"/>
  <c r="AL1594" i="4"/>
  <c r="B1595" i="4"/>
  <c r="C1595" i="4"/>
  <c r="D1595" i="4" s="1"/>
  <c r="I1595" i="4"/>
  <c r="K1595" i="4"/>
  <c r="N1595" i="4"/>
  <c r="Q1595" i="4"/>
  <c r="S1595" i="4"/>
  <c r="V1595" i="4"/>
  <c r="Y1595" i="4"/>
  <c r="AA1595" i="4"/>
  <c r="AD1595" i="4"/>
  <c r="AG1595" i="4"/>
  <c r="AI1595" i="4"/>
  <c r="AL1595" i="4"/>
  <c r="B1596" i="4"/>
  <c r="C1596" i="4"/>
  <c r="D1596" i="4" s="1"/>
  <c r="E1596" i="4" s="1"/>
  <c r="I1596" i="4"/>
  <c r="K1596" i="4"/>
  <c r="N1596" i="4"/>
  <c r="Q1596" i="4"/>
  <c r="S1596" i="4"/>
  <c r="V1596" i="4"/>
  <c r="Y1596" i="4"/>
  <c r="AA1596" i="4"/>
  <c r="AD1596" i="4"/>
  <c r="AG1596" i="4"/>
  <c r="AI1596" i="4"/>
  <c r="AL1596" i="4"/>
  <c r="AM1596" i="4" s="1"/>
  <c r="B1597" i="4"/>
  <c r="C1597" i="4"/>
  <c r="D1597" i="4" s="1"/>
  <c r="H1597" i="4" s="1"/>
  <c r="I1597" i="4"/>
  <c r="K1597" i="4"/>
  <c r="N1597" i="4"/>
  <c r="Q1597" i="4"/>
  <c r="S1597" i="4"/>
  <c r="V1597" i="4"/>
  <c r="Y1597" i="4"/>
  <c r="AA1597" i="4"/>
  <c r="AD1597" i="4"/>
  <c r="AG1597" i="4"/>
  <c r="AI1597" i="4"/>
  <c r="AL1597" i="4"/>
  <c r="B1598" i="4"/>
  <c r="C1598" i="4"/>
  <c r="D1598" i="4" s="1"/>
  <c r="E1598" i="4" s="1"/>
  <c r="I1598" i="4"/>
  <c r="K1598" i="4"/>
  <c r="N1598" i="4"/>
  <c r="Q1598" i="4"/>
  <c r="S1598" i="4"/>
  <c r="V1598" i="4"/>
  <c r="W1598" i="4" s="1"/>
  <c r="Y1598" i="4"/>
  <c r="Z1598" i="4" s="1"/>
  <c r="AA1598" i="4"/>
  <c r="AD1598" i="4"/>
  <c r="AG1598" i="4"/>
  <c r="AH1598" i="4" s="1"/>
  <c r="AI1598" i="4"/>
  <c r="AL1598" i="4"/>
  <c r="B1599" i="4"/>
  <c r="C1599" i="4"/>
  <c r="D1599" i="4" s="1"/>
  <c r="F1599" i="4" s="1"/>
  <c r="I1599" i="4"/>
  <c r="K1599" i="4"/>
  <c r="N1599" i="4"/>
  <c r="Q1599" i="4"/>
  <c r="S1599" i="4"/>
  <c r="V1599" i="4"/>
  <c r="Y1599" i="4"/>
  <c r="AA1599" i="4"/>
  <c r="AD1599" i="4"/>
  <c r="AG1599" i="4"/>
  <c r="AI1599" i="4"/>
  <c r="AL1599" i="4"/>
  <c r="B1600" i="4"/>
  <c r="C1600" i="4"/>
  <c r="D1600" i="4" s="1"/>
  <c r="I1600" i="4"/>
  <c r="K1600" i="4"/>
  <c r="N1600" i="4"/>
  <c r="Q1600" i="4"/>
  <c r="S1600" i="4"/>
  <c r="V1600" i="4"/>
  <c r="Y1600" i="4"/>
  <c r="AA1600" i="4"/>
  <c r="AD1600" i="4"/>
  <c r="AG1600" i="4"/>
  <c r="AI1600" i="4"/>
  <c r="AL1600" i="4"/>
  <c r="B1601" i="4"/>
  <c r="C1601" i="4"/>
  <c r="D1601" i="4"/>
  <c r="F1601" i="4" s="1"/>
  <c r="I1601" i="4"/>
  <c r="K1601" i="4"/>
  <c r="N1601" i="4"/>
  <c r="Q1601" i="4"/>
  <c r="S1601" i="4"/>
  <c r="V1601" i="4"/>
  <c r="Y1601" i="4"/>
  <c r="AA1601" i="4"/>
  <c r="AD1601" i="4"/>
  <c r="AG1601" i="4"/>
  <c r="AI1601" i="4"/>
  <c r="AL1601" i="4"/>
  <c r="B1602" i="4"/>
  <c r="C1602" i="4"/>
  <c r="D1602" i="4" s="1"/>
  <c r="E1602" i="4" s="1"/>
  <c r="I1602" i="4"/>
  <c r="K1602" i="4"/>
  <c r="L1602" i="4" s="1"/>
  <c r="N1602" i="4"/>
  <c r="O1602" i="4" s="1"/>
  <c r="Q1602" i="4"/>
  <c r="S1602" i="4"/>
  <c r="T1602" i="4" s="1"/>
  <c r="V1602" i="4"/>
  <c r="W1602" i="4" s="1"/>
  <c r="Y1602" i="4"/>
  <c r="AA1602" i="4"/>
  <c r="AD1602" i="4"/>
  <c r="AE1602" i="4" s="1"/>
  <c r="AG1602" i="4"/>
  <c r="AH1602" i="4" s="1"/>
  <c r="AI1602" i="4"/>
  <c r="AJ1602" i="4" s="1"/>
  <c r="AL1602" i="4"/>
  <c r="B1603" i="4"/>
  <c r="C1603" i="4"/>
  <c r="D1603" i="4" s="1"/>
  <c r="I1603" i="4"/>
  <c r="K1603" i="4"/>
  <c r="N1603" i="4"/>
  <c r="Q1603" i="4"/>
  <c r="S1603" i="4"/>
  <c r="V1603" i="4"/>
  <c r="Y1603" i="4"/>
  <c r="AA1603" i="4"/>
  <c r="AD1603" i="4"/>
  <c r="AG1603" i="4"/>
  <c r="AI1603" i="4"/>
  <c r="AL1603" i="4"/>
  <c r="B1604" i="4"/>
  <c r="C1604" i="4"/>
  <c r="D1604" i="4" s="1"/>
  <c r="G1604" i="4" s="1"/>
  <c r="I1604" i="4"/>
  <c r="K1604" i="4"/>
  <c r="N1604" i="4"/>
  <c r="Q1604" i="4"/>
  <c r="S1604" i="4"/>
  <c r="V1604" i="4"/>
  <c r="Y1604" i="4"/>
  <c r="AA1604" i="4"/>
  <c r="AD1604" i="4"/>
  <c r="AG1604" i="4"/>
  <c r="AI1604" i="4"/>
  <c r="AL1604" i="4"/>
  <c r="B1605" i="4"/>
  <c r="C1605" i="4"/>
  <c r="D1605" i="4" s="1"/>
  <c r="I1605" i="4"/>
  <c r="K1605" i="4"/>
  <c r="N1605" i="4"/>
  <c r="Q1605" i="4"/>
  <c r="S1605" i="4"/>
  <c r="V1605" i="4"/>
  <c r="Y1605" i="4"/>
  <c r="AA1605" i="4"/>
  <c r="AB1605" i="4" s="1"/>
  <c r="AD1605" i="4"/>
  <c r="AG1605" i="4"/>
  <c r="AI1605" i="4"/>
  <c r="AL1605" i="4"/>
  <c r="B1606" i="4"/>
  <c r="C1606" i="4"/>
  <c r="D1606" i="4" s="1"/>
  <c r="E1606" i="4" s="1"/>
  <c r="I1606" i="4"/>
  <c r="K1606" i="4"/>
  <c r="N1606" i="4"/>
  <c r="Q1606" i="4"/>
  <c r="S1606" i="4"/>
  <c r="V1606" i="4"/>
  <c r="Y1606" i="4"/>
  <c r="AA1606" i="4"/>
  <c r="AD1606" i="4"/>
  <c r="AG1606" i="4"/>
  <c r="AI1606" i="4"/>
  <c r="AL1606" i="4"/>
  <c r="B1607" i="4"/>
  <c r="C1607" i="4"/>
  <c r="D1607" i="4" s="1"/>
  <c r="I1607" i="4"/>
  <c r="J1607" i="4" s="1"/>
  <c r="K1607" i="4"/>
  <c r="N1607" i="4"/>
  <c r="Q1607" i="4"/>
  <c r="S1607" i="4"/>
  <c r="V1607" i="4"/>
  <c r="Y1607" i="4"/>
  <c r="AA1607" i="4"/>
  <c r="AD1607" i="4"/>
  <c r="AG1607" i="4"/>
  <c r="AI1607" i="4"/>
  <c r="AJ1607" i="4" s="1"/>
  <c r="AL1607" i="4"/>
  <c r="B1608" i="4"/>
  <c r="C1608" i="4"/>
  <c r="D1608" i="4" s="1"/>
  <c r="I1608" i="4"/>
  <c r="K1608" i="4"/>
  <c r="N1608" i="4"/>
  <c r="Q1608" i="4"/>
  <c r="S1608" i="4"/>
  <c r="V1608" i="4"/>
  <c r="Y1608" i="4"/>
  <c r="AA1608" i="4"/>
  <c r="AB1608" i="4" s="1"/>
  <c r="AD1608" i="4"/>
  <c r="AG1608" i="4"/>
  <c r="AI1608" i="4"/>
  <c r="AJ1608" i="4"/>
  <c r="AL1608" i="4"/>
  <c r="AM1608" i="4" s="1"/>
  <c r="B1609" i="4"/>
  <c r="L1609" i="4" s="1"/>
  <c r="C1609" i="4"/>
  <c r="D1609" i="4" s="1"/>
  <c r="H1609" i="4" s="1"/>
  <c r="I1609" i="4"/>
  <c r="K1609" i="4"/>
  <c r="N1609" i="4"/>
  <c r="O1609" i="4"/>
  <c r="Q1609" i="4"/>
  <c r="S1609" i="4"/>
  <c r="V1609" i="4"/>
  <c r="Y1609" i="4"/>
  <c r="Z1609" i="4" s="1"/>
  <c r="AA1609" i="4"/>
  <c r="AB1609" i="4" s="1"/>
  <c r="AD1609" i="4"/>
  <c r="AE1609" i="4" s="1"/>
  <c r="AG1609" i="4"/>
  <c r="AH1609" i="4" s="1"/>
  <c r="AI1609" i="4"/>
  <c r="AJ1609" i="4" s="1"/>
  <c r="AL1609" i="4"/>
  <c r="B1610" i="4"/>
  <c r="O1610" i="4" s="1"/>
  <c r="C1610" i="4"/>
  <c r="D1610" i="4" s="1"/>
  <c r="E1610" i="4" s="1"/>
  <c r="I1610" i="4"/>
  <c r="K1610" i="4"/>
  <c r="N1610" i="4"/>
  <c r="Q1610" i="4"/>
  <c r="S1610" i="4"/>
  <c r="V1610" i="4"/>
  <c r="Y1610" i="4"/>
  <c r="AA1610" i="4"/>
  <c r="AD1610" i="4"/>
  <c r="AG1610" i="4"/>
  <c r="AH1610" i="4"/>
  <c r="AI1610" i="4"/>
  <c r="AL1610" i="4"/>
  <c r="B1611" i="4"/>
  <c r="C1611" i="4"/>
  <c r="D1611" i="4" s="1"/>
  <c r="F1611" i="4" s="1"/>
  <c r="I1611" i="4"/>
  <c r="K1611" i="4"/>
  <c r="N1611" i="4"/>
  <c r="Q1611" i="4"/>
  <c r="S1611" i="4"/>
  <c r="V1611" i="4"/>
  <c r="W1611" i="4" s="1"/>
  <c r="Y1611" i="4"/>
  <c r="AA1611" i="4"/>
  <c r="AB1611" i="4" s="1"/>
  <c r="AD1611" i="4"/>
  <c r="AG1611" i="4"/>
  <c r="AI1611" i="4"/>
  <c r="AJ1611" i="4" s="1"/>
  <c r="AL1611" i="4"/>
  <c r="B1612" i="4"/>
  <c r="C1612" i="4"/>
  <c r="D1612" i="4" s="1"/>
  <c r="I1612" i="4"/>
  <c r="K1612" i="4"/>
  <c r="N1612" i="4"/>
  <c r="Q1612" i="4"/>
  <c r="S1612" i="4"/>
  <c r="T1612" i="4" s="1"/>
  <c r="V1612" i="4"/>
  <c r="Y1612" i="4"/>
  <c r="AA1612" i="4"/>
  <c r="AD1612" i="4"/>
  <c r="AG1612" i="4"/>
  <c r="AI1612" i="4"/>
  <c r="AL1612" i="4"/>
  <c r="B1613" i="4"/>
  <c r="C1613" i="4"/>
  <c r="D1613" i="4" s="1"/>
  <c r="I1613" i="4"/>
  <c r="K1613" i="4"/>
  <c r="N1613" i="4"/>
  <c r="Q1613" i="4"/>
  <c r="S1613" i="4"/>
  <c r="V1613" i="4"/>
  <c r="Y1613" i="4"/>
  <c r="AA1613" i="4"/>
  <c r="AB1613" i="4" s="1"/>
  <c r="AD1613" i="4"/>
  <c r="AG1613" i="4"/>
  <c r="AI1613" i="4"/>
  <c r="AL1613" i="4"/>
  <c r="B1614" i="4"/>
  <c r="C1614" i="4"/>
  <c r="D1614" i="4" s="1"/>
  <c r="E1614" i="4" s="1"/>
  <c r="I1614" i="4"/>
  <c r="K1614" i="4"/>
  <c r="N1614" i="4"/>
  <c r="Q1614" i="4"/>
  <c r="S1614" i="4"/>
  <c r="V1614" i="4"/>
  <c r="Y1614" i="4"/>
  <c r="AA1614" i="4"/>
  <c r="AD1614" i="4"/>
  <c r="AG1614" i="4"/>
  <c r="AI1614" i="4"/>
  <c r="AL1614" i="4"/>
  <c r="B1615" i="4"/>
  <c r="C1615" i="4"/>
  <c r="D1615" i="4" s="1"/>
  <c r="F1615" i="4" s="1"/>
  <c r="I1615" i="4"/>
  <c r="K1615" i="4"/>
  <c r="N1615" i="4"/>
  <c r="Q1615" i="4"/>
  <c r="S1615" i="4"/>
  <c r="V1615" i="4"/>
  <c r="Y1615" i="4"/>
  <c r="AA1615" i="4"/>
  <c r="AD1615" i="4"/>
  <c r="AG1615" i="4"/>
  <c r="AI1615" i="4"/>
  <c r="AL1615" i="4"/>
  <c r="B1616" i="4"/>
  <c r="C1616" i="4"/>
  <c r="D1616" i="4" s="1"/>
  <c r="I1616" i="4"/>
  <c r="K1616" i="4"/>
  <c r="N1616" i="4"/>
  <c r="Q1616" i="4"/>
  <c r="S1616" i="4"/>
  <c r="V1616" i="4"/>
  <c r="W1616" i="4" s="1"/>
  <c r="Y1616" i="4"/>
  <c r="Z1616" i="4" s="1"/>
  <c r="AA1616" i="4"/>
  <c r="AD1616" i="4"/>
  <c r="AE1616" i="4" s="1"/>
  <c r="AG1616" i="4"/>
  <c r="AI1616" i="4"/>
  <c r="AL1616" i="4"/>
  <c r="B1617" i="4"/>
  <c r="L1617" i="4" s="1"/>
  <c r="C1617" i="4"/>
  <c r="D1617" i="4"/>
  <c r="I1617" i="4"/>
  <c r="K1617" i="4"/>
  <c r="N1617" i="4"/>
  <c r="Q1617" i="4"/>
  <c r="S1617" i="4"/>
  <c r="V1617" i="4"/>
  <c r="Y1617" i="4"/>
  <c r="AA1617" i="4"/>
  <c r="AD1617" i="4"/>
  <c r="AG1617" i="4"/>
  <c r="AI1617" i="4"/>
  <c r="AL1617" i="4"/>
  <c r="B1618" i="4"/>
  <c r="C1618" i="4"/>
  <c r="D1618" i="4" s="1"/>
  <c r="I1618" i="4"/>
  <c r="K1618" i="4"/>
  <c r="N1618" i="4"/>
  <c r="Q1618" i="4"/>
  <c r="R1618" i="4" s="1"/>
  <c r="S1618" i="4"/>
  <c r="T1618" i="4" s="1"/>
  <c r="V1618" i="4"/>
  <c r="W1618" i="4" s="1"/>
  <c r="Y1618" i="4"/>
  <c r="AA1618" i="4"/>
  <c r="AB1618" i="4" s="1"/>
  <c r="AD1618" i="4"/>
  <c r="AE1618" i="4" s="1"/>
  <c r="AG1618" i="4"/>
  <c r="AI1618" i="4"/>
  <c r="AJ1618" i="4" s="1"/>
  <c r="AL1618" i="4"/>
  <c r="AM1618" i="4" s="1"/>
  <c r="B1619" i="4"/>
  <c r="C1619" i="4"/>
  <c r="D1619" i="4" s="1"/>
  <c r="I1619" i="4"/>
  <c r="K1619" i="4"/>
  <c r="L1619" i="4" s="1"/>
  <c r="N1619" i="4"/>
  <c r="Q1619" i="4"/>
  <c r="S1619" i="4"/>
  <c r="V1619" i="4"/>
  <c r="Y1619" i="4"/>
  <c r="AA1619" i="4"/>
  <c r="AD1619" i="4"/>
  <c r="AG1619" i="4"/>
  <c r="AH1619" i="4" s="1"/>
  <c r="AI1619" i="4"/>
  <c r="AJ1619" i="4" s="1"/>
  <c r="AL1619" i="4"/>
  <c r="B1620" i="4"/>
  <c r="C1620" i="4"/>
  <c r="D1620" i="4" s="1"/>
  <c r="G1620" i="4" s="1"/>
  <c r="I1620" i="4"/>
  <c r="K1620" i="4"/>
  <c r="N1620" i="4"/>
  <c r="Q1620" i="4"/>
  <c r="S1620" i="4"/>
  <c r="V1620" i="4"/>
  <c r="Y1620" i="4"/>
  <c r="AA1620" i="4"/>
  <c r="AB1620" i="4" s="1"/>
  <c r="AD1620" i="4"/>
  <c r="AG1620" i="4"/>
  <c r="AI1620" i="4"/>
  <c r="AL1620" i="4"/>
  <c r="B1621" i="4"/>
  <c r="C1621" i="4"/>
  <c r="D1621" i="4" s="1"/>
  <c r="H1621" i="4" s="1"/>
  <c r="I1621" i="4"/>
  <c r="K1621" i="4"/>
  <c r="N1621" i="4"/>
  <c r="Q1621" i="4"/>
  <c r="S1621" i="4"/>
  <c r="T1621" i="4"/>
  <c r="V1621" i="4"/>
  <c r="Y1621" i="4"/>
  <c r="AA1621" i="4"/>
  <c r="AD1621" i="4"/>
  <c r="AG1621" i="4"/>
  <c r="AI1621" i="4"/>
  <c r="AL1621" i="4"/>
  <c r="B1622" i="4"/>
  <c r="C1622" i="4"/>
  <c r="D1622" i="4" s="1"/>
  <c r="E1622" i="4" s="1"/>
  <c r="I1622" i="4"/>
  <c r="K1622" i="4"/>
  <c r="N1622" i="4"/>
  <c r="Q1622" i="4"/>
  <c r="S1622" i="4"/>
  <c r="V1622" i="4"/>
  <c r="Y1622" i="4"/>
  <c r="AA1622" i="4"/>
  <c r="AD1622" i="4"/>
  <c r="AG1622" i="4"/>
  <c r="AI1622" i="4"/>
  <c r="AL1622" i="4"/>
  <c r="B1623" i="4"/>
  <c r="C1623" i="4"/>
  <c r="D1623" i="4"/>
  <c r="E1623" i="4" s="1"/>
  <c r="I1623" i="4"/>
  <c r="K1623" i="4"/>
  <c r="N1623" i="4"/>
  <c r="Q1623" i="4"/>
  <c r="S1623" i="4"/>
  <c r="T1623" i="4" s="1"/>
  <c r="V1623" i="4"/>
  <c r="Y1623" i="4"/>
  <c r="AA1623" i="4"/>
  <c r="AD1623" i="4"/>
  <c r="AG1623" i="4"/>
  <c r="AI1623" i="4"/>
  <c r="AL1623" i="4"/>
  <c r="B1624" i="4"/>
  <c r="C1624" i="4"/>
  <c r="D1624" i="4" s="1"/>
  <c r="F1624" i="4" s="1"/>
  <c r="I1624" i="4"/>
  <c r="K1624" i="4"/>
  <c r="N1624" i="4"/>
  <c r="Q1624" i="4"/>
  <c r="S1624" i="4"/>
  <c r="V1624" i="4"/>
  <c r="Y1624" i="4"/>
  <c r="AA1624" i="4"/>
  <c r="AD1624" i="4"/>
  <c r="AG1624" i="4"/>
  <c r="AI1624" i="4"/>
  <c r="AL1624" i="4"/>
  <c r="B1625" i="4"/>
  <c r="C1625" i="4"/>
  <c r="D1625" i="4" s="1"/>
  <c r="F1625" i="4" s="1"/>
  <c r="I1625" i="4"/>
  <c r="K1625" i="4"/>
  <c r="N1625" i="4"/>
  <c r="Q1625" i="4"/>
  <c r="S1625" i="4"/>
  <c r="V1625" i="4"/>
  <c r="W1625" i="4" s="1"/>
  <c r="Y1625" i="4"/>
  <c r="Z1625" i="4" s="1"/>
  <c r="AA1625" i="4"/>
  <c r="AD1625" i="4"/>
  <c r="AE1625" i="4" s="1"/>
  <c r="AG1625" i="4"/>
  <c r="AI1625" i="4"/>
  <c r="AL1625" i="4"/>
  <c r="B1626" i="4"/>
  <c r="C1626" i="4"/>
  <c r="D1626" i="4" s="1"/>
  <c r="I1626" i="4"/>
  <c r="K1626" i="4"/>
  <c r="N1626" i="4"/>
  <c r="Q1626" i="4"/>
  <c r="S1626" i="4"/>
  <c r="V1626" i="4"/>
  <c r="Y1626" i="4"/>
  <c r="AA1626" i="4"/>
  <c r="AD1626" i="4"/>
  <c r="AG1626" i="4"/>
  <c r="AI1626" i="4"/>
  <c r="AL1626" i="4"/>
  <c r="B1627" i="4"/>
  <c r="C1627" i="4"/>
  <c r="D1627" i="4" s="1"/>
  <c r="F1627" i="4" s="1"/>
  <c r="I1627" i="4"/>
  <c r="K1627" i="4"/>
  <c r="N1627" i="4"/>
  <c r="Q1627" i="4"/>
  <c r="S1627" i="4"/>
  <c r="V1627" i="4"/>
  <c r="Y1627" i="4"/>
  <c r="AA1627" i="4"/>
  <c r="AD1627" i="4"/>
  <c r="AG1627" i="4"/>
  <c r="AI1627" i="4"/>
  <c r="AL1627" i="4"/>
  <c r="B1628" i="4"/>
  <c r="AE1628" i="4" s="1"/>
  <c r="C1628" i="4"/>
  <c r="D1628" i="4" s="1"/>
  <c r="E1628" i="4" s="1"/>
  <c r="I1628" i="4"/>
  <c r="K1628" i="4"/>
  <c r="N1628" i="4"/>
  <c r="Q1628" i="4"/>
  <c r="S1628" i="4"/>
  <c r="V1628" i="4"/>
  <c r="Y1628" i="4"/>
  <c r="AA1628" i="4"/>
  <c r="AD1628" i="4"/>
  <c r="AG1628" i="4"/>
  <c r="AI1628" i="4"/>
  <c r="AL1628" i="4"/>
  <c r="B1629" i="4"/>
  <c r="C1629" i="4"/>
  <c r="D1629" i="4" s="1"/>
  <c r="G1629" i="4" s="1"/>
  <c r="I1629" i="4"/>
  <c r="K1629" i="4"/>
  <c r="N1629" i="4"/>
  <c r="Q1629" i="4"/>
  <c r="S1629" i="4"/>
  <c r="V1629" i="4"/>
  <c r="Y1629" i="4"/>
  <c r="AA1629" i="4"/>
  <c r="AD1629" i="4"/>
  <c r="AG1629" i="4"/>
  <c r="AI1629" i="4"/>
  <c r="AL1629" i="4"/>
  <c r="B1630" i="4"/>
  <c r="C1630" i="4"/>
  <c r="D1630" i="4"/>
  <c r="H1630" i="4" s="1"/>
  <c r="I1630" i="4"/>
  <c r="K1630" i="4"/>
  <c r="N1630" i="4"/>
  <c r="O1630" i="4"/>
  <c r="Q1630" i="4"/>
  <c r="S1630" i="4"/>
  <c r="T1630" i="4" s="1"/>
  <c r="V1630" i="4"/>
  <c r="Y1630" i="4"/>
  <c r="AA1630" i="4"/>
  <c r="AD1630" i="4"/>
  <c r="AG1630" i="4"/>
  <c r="AH1630" i="4" s="1"/>
  <c r="AI1630" i="4"/>
  <c r="AL1630" i="4"/>
  <c r="B1631" i="4"/>
  <c r="C1631" i="4"/>
  <c r="D1631" i="4"/>
  <c r="F1631" i="4" s="1"/>
  <c r="I1631" i="4"/>
  <c r="K1631" i="4"/>
  <c r="N1631" i="4"/>
  <c r="Q1631" i="4"/>
  <c r="S1631" i="4"/>
  <c r="V1631" i="4"/>
  <c r="Y1631" i="4"/>
  <c r="AA1631" i="4"/>
  <c r="AD1631" i="4"/>
  <c r="AG1631" i="4"/>
  <c r="AI1631" i="4"/>
  <c r="AL1631" i="4"/>
  <c r="B1632" i="4"/>
  <c r="C1632" i="4"/>
  <c r="D1632" i="4" s="1"/>
  <c r="E1632" i="4" s="1"/>
  <c r="I1632" i="4"/>
  <c r="K1632" i="4"/>
  <c r="N1632" i="4"/>
  <c r="Q1632" i="4"/>
  <c r="S1632" i="4"/>
  <c r="V1632" i="4"/>
  <c r="Y1632" i="4"/>
  <c r="AA1632" i="4"/>
  <c r="AB1632" i="4" s="1"/>
  <c r="AD1632" i="4"/>
  <c r="AG1632" i="4"/>
  <c r="AI1632" i="4"/>
  <c r="AL1632" i="4"/>
  <c r="B1633" i="4"/>
  <c r="L1633" i="4" s="1"/>
  <c r="C1633" i="4"/>
  <c r="D1633" i="4" s="1"/>
  <c r="I1633" i="4"/>
  <c r="J1633" i="4" s="1"/>
  <c r="K1633" i="4"/>
  <c r="N1633" i="4"/>
  <c r="Q1633" i="4"/>
  <c r="S1633" i="4"/>
  <c r="V1633" i="4"/>
  <c r="Y1633" i="4"/>
  <c r="AA1633" i="4"/>
  <c r="AD1633" i="4"/>
  <c r="AE1633" i="4"/>
  <c r="AG1633" i="4"/>
  <c r="AI1633" i="4"/>
  <c r="AL1633" i="4"/>
  <c r="AM1633" i="4" s="1"/>
  <c r="B1634" i="4"/>
  <c r="C1634" i="4"/>
  <c r="D1634" i="4" s="1"/>
  <c r="E1634" i="4" s="1"/>
  <c r="I1634" i="4"/>
  <c r="K1634" i="4"/>
  <c r="N1634" i="4"/>
  <c r="Q1634" i="4"/>
  <c r="S1634" i="4"/>
  <c r="V1634" i="4"/>
  <c r="Y1634" i="4"/>
  <c r="AA1634" i="4"/>
  <c r="AD1634" i="4"/>
  <c r="AE1634" i="4" s="1"/>
  <c r="AG1634" i="4"/>
  <c r="AI1634" i="4"/>
  <c r="AL1634" i="4"/>
  <c r="B1635" i="4"/>
  <c r="C1635" i="4"/>
  <c r="D1635" i="4" s="1"/>
  <c r="I1635" i="4"/>
  <c r="J1635" i="4" s="1"/>
  <c r="K1635" i="4"/>
  <c r="N1635" i="4"/>
  <c r="Q1635" i="4"/>
  <c r="S1635" i="4"/>
  <c r="V1635" i="4"/>
  <c r="W1635" i="4" s="1"/>
  <c r="Y1635" i="4"/>
  <c r="AA1635" i="4"/>
  <c r="AD1635" i="4"/>
  <c r="AE1635" i="4" s="1"/>
  <c r="AG1635" i="4"/>
  <c r="AH1635" i="4" s="1"/>
  <c r="AI1635" i="4"/>
  <c r="AJ1635" i="4" s="1"/>
  <c r="AL1635" i="4"/>
  <c r="B1636" i="4"/>
  <c r="J1636" i="4" s="1"/>
  <c r="C1636" i="4"/>
  <c r="D1636" i="4" s="1"/>
  <c r="F1636" i="4" s="1"/>
  <c r="I1636" i="4"/>
  <c r="K1636" i="4"/>
  <c r="N1636" i="4"/>
  <c r="Q1636" i="4"/>
  <c r="S1636" i="4"/>
  <c r="V1636" i="4"/>
  <c r="Y1636" i="4"/>
  <c r="AA1636" i="4"/>
  <c r="AD1636" i="4"/>
  <c r="AG1636" i="4"/>
  <c r="AI1636" i="4"/>
  <c r="AL1636" i="4"/>
  <c r="B1637" i="4"/>
  <c r="C1637" i="4"/>
  <c r="D1637" i="4" s="1"/>
  <c r="H1637" i="4" s="1"/>
  <c r="I1637" i="4"/>
  <c r="K1637" i="4"/>
  <c r="N1637" i="4"/>
  <c r="Q1637" i="4"/>
  <c r="S1637" i="4"/>
  <c r="V1637" i="4"/>
  <c r="Y1637" i="4"/>
  <c r="AA1637" i="4"/>
  <c r="AD1637" i="4"/>
  <c r="AG1637" i="4"/>
  <c r="AI1637" i="4"/>
  <c r="AL1637" i="4"/>
  <c r="B1638" i="4"/>
  <c r="C1638" i="4"/>
  <c r="D1638" i="4" s="1"/>
  <c r="I1638" i="4"/>
  <c r="J1638" i="4" s="1"/>
  <c r="K1638" i="4"/>
  <c r="N1638" i="4"/>
  <c r="O1638" i="4"/>
  <c r="Q1638" i="4"/>
  <c r="R1638" i="4" s="1"/>
  <c r="S1638" i="4"/>
  <c r="T1638" i="4" s="1"/>
  <c r="V1638" i="4"/>
  <c r="W1638" i="4" s="1"/>
  <c r="Y1638" i="4"/>
  <c r="AA1638" i="4"/>
  <c r="AB1638" i="4"/>
  <c r="AD1638" i="4"/>
  <c r="AE1638" i="4" s="1"/>
  <c r="AG1638" i="4"/>
  <c r="AI1638" i="4"/>
  <c r="AJ1638" i="4" s="1"/>
  <c r="AL1638" i="4"/>
  <c r="AM1638" i="4"/>
  <c r="B1639" i="4"/>
  <c r="C1639" i="4"/>
  <c r="D1639" i="4" s="1"/>
  <c r="F1639" i="4" s="1"/>
  <c r="I1639" i="4"/>
  <c r="K1639" i="4"/>
  <c r="N1639" i="4"/>
  <c r="Q1639" i="4"/>
  <c r="S1639" i="4"/>
  <c r="V1639" i="4"/>
  <c r="Y1639" i="4"/>
  <c r="AA1639" i="4"/>
  <c r="AD1639" i="4"/>
  <c r="AG1639" i="4"/>
  <c r="AI1639" i="4"/>
  <c r="AL1639" i="4"/>
  <c r="B1640" i="4"/>
  <c r="C1640" i="4"/>
  <c r="D1640" i="4" s="1"/>
  <c r="G1640" i="4" s="1"/>
  <c r="I1640" i="4"/>
  <c r="K1640" i="4"/>
  <c r="N1640" i="4"/>
  <c r="Q1640" i="4"/>
  <c r="S1640" i="4"/>
  <c r="V1640" i="4"/>
  <c r="Y1640" i="4"/>
  <c r="AA1640" i="4"/>
  <c r="AD1640" i="4"/>
  <c r="AG1640" i="4"/>
  <c r="AI1640" i="4"/>
  <c r="AL1640" i="4"/>
  <c r="B1641" i="4"/>
  <c r="C1641" i="4"/>
  <c r="D1641" i="4" s="1"/>
  <c r="G1641" i="4" s="1"/>
  <c r="I1641" i="4"/>
  <c r="K1641" i="4"/>
  <c r="L1641" i="4" s="1"/>
  <c r="N1641" i="4"/>
  <c r="Q1641" i="4"/>
  <c r="S1641" i="4"/>
  <c r="V1641" i="4"/>
  <c r="Y1641" i="4"/>
  <c r="AA1641" i="4"/>
  <c r="AB1641" i="4" s="1"/>
  <c r="AD1641" i="4"/>
  <c r="AG1641" i="4"/>
  <c r="AI1641" i="4"/>
  <c r="AJ1641" i="4" s="1"/>
  <c r="AL1641" i="4"/>
  <c r="B1642" i="4"/>
  <c r="C1642" i="4"/>
  <c r="D1642" i="4" s="1"/>
  <c r="I1642" i="4"/>
  <c r="K1642" i="4"/>
  <c r="N1642" i="4"/>
  <c r="Q1642" i="4"/>
  <c r="S1642" i="4"/>
  <c r="V1642" i="4"/>
  <c r="Y1642" i="4"/>
  <c r="AA1642" i="4"/>
  <c r="AD1642" i="4"/>
  <c r="AG1642" i="4"/>
  <c r="AI1642" i="4"/>
  <c r="AL1642" i="4"/>
  <c r="B1643" i="4"/>
  <c r="C1643" i="4"/>
  <c r="D1643" i="4" s="1"/>
  <c r="I1643" i="4"/>
  <c r="K1643" i="4"/>
  <c r="N1643" i="4"/>
  <c r="Q1643" i="4"/>
  <c r="S1643" i="4"/>
  <c r="V1643" i="4"/>
  <c r="Y1643" i="4"/>
  <c r="AA1643" i="4"/>
  <c r="AD1643" i="4"/>
  <c r="AG1643" i="4"/>
  <c r="AI1643" i="4"/>
  <c r="AL1643" i="4"/>
  <c r="B1644" i="4"/>
  <c r="C1644" i="4"/>
  <c r="D1644" i="4" s="1"/>
  <c r="E1644" i="4" s="1"/>
  <c r="I1644" i="4"/>
  <c r="K1644" i="4"/>
  <c r="N1644" i="4"/>
  <c r="Q1644" i="4"/>
  <c r="S1644" i="4"/>
  <c r="V1644" i="4"/>
  <c r="Y1644" i="4"/>
  <c r="AA1644" i="4"/>
  <c r="AD1644" i="4"/>
  <c r="AG1644" i="4"/>
  <c r="AH1644" i="4" s="1"/>
  <c r="AI1644" i="4"/>
  <c r="AL1644" i="4"/>
  <c r="B1645" i="4"/>
  <c r="C1645" i="4"/>
  <c r="D1645" i="4" s="1"/>
  <c r="H1645" i="4" s="1"/>
  <c r="I1645" i="4"/>
  <c r="K1645" i="4"/>
  <c r="N1645" i="4"/>
  <c r="Q1645" i="4"/>
  <c r="S1645" i="4"/>
  <c r="V1645" i="4"/>
  <c r="Y1645" i="4"/>
  <c r="AA1645" i="4"/>
  <c r="AD1645" i="4"/>
  <c r="AG1645" i="4"/>
  <c r="AI1645" i="4"/>
  <c r="AL1645" i="4"/>
  <c r="B1646" i="4"/>
  <c r="C1646" i="4"/>
  <c r="D1646" i="4" s="1"/>
  <c r="I1646" i="4"/>
  <c r="K1646" i="4"/>
  <c r="N1646" i="4"/>
  <c r="Q1646" i="4"/>
  <c r="R1646" i="4" s="1"/>
  <c r="S1646" i="4"/>
  <c r="V1646" i="4"/>
  <c r="Y1646" i="4"/>
  <c r="AA1646" i="4"/>
  <c r="AD1646" i="4"/>
  <c r="AG1646" i="4"/>
  <c r="AI1646" i="4"/>
  <c r="AL1646" i="4"/>
  <c r="B1647" i="4"/>
  <c r="C1647" i="4"/>
  <c r="D1647" i="4"/>
  <c r="I1647" i="4"/>
  <c r="K1647" i="4"/>
  <c r="N1647" i="4"/>
  <c r="O1647" i="4" s="1"/>
  <c r="Q1647" i="4"/>
  <c r="S1647" i="4"/>
  <c r="T1647" i="4" s="1"/>
  <c r="V1647" i="4"/>
  <c r="W1647" i="4" s="1"/>
  <c r="Y1647" i="4"/>
  <c r="Z1647" i="4" s="1"/>
  <c r="AA1647" i="4"/>
  <c r="AB1647" i="4" s="1"/>
  <c r="AD1647" i="4"/>
  <c r="AE1647" i="4" s="1"/>
  <c r="AG1647" i="4"/>
  <c r="AH1647" i="4" s="1"/>
  <c r="AI1647" i="4"/>
  <c r="AJ1647" i="4" s="1"/>
  <c r="AL1647" i="4"/>
  <c r="AM1647" i="4" s="1"/>
  <c r="B1648" i="4"/>
  <c r="J1648" i="4" s="1"/>
  <c r="C1648" i="4"/>
  <c r="D1648" i="4" s="1"/>
  <c r="F1648" i="4" s="1"/>
  <c r="I1648" i="4"/>
  <c r="K1648" i="4"/>
  <c r="N1648" i="4"/>
  <c r="Q1648" i="4"/>
  <c r="S1648" i="4"/>
  <c r="V1648" i="4"/>
  <c r="W1648" i="4" s="1"/>
  <c r="Y1648" i="4"/>
  <c r="AA1648" i="4"/>
  <c r="AD1648" i="4"/>
  <c r="AG1648" i="4"/>
  <c r="AH1648" i="4"/>
  <c r="AI1648" i="4"/>
  <c r="AL1648" i="4"/>
  <c r="AM1648" i="4" s="1"/>
  <c r="B1649" i="4"/>
  <c r="C1649" i="4"/>
  <c r="D1649" i="4" s="1"/>
  <c r="I1649" i="4"/>
  <c r="K1649" i="4"/>
  <c r="N1649" i="4"/>
  <c r="Q1649" i="4"/>
  <c r="S1649" i="4"/>
  <c r="V1649" i="4"/>
  <c r="Y1649" i="4"/>
  <c r="AA1649" i="4"/>
  <c r="AD1649" i="4"/>
  <c r="AG1649" i="4"/>
  <c r="AI1649" i="4"/>
  <c r="AL1649" i="4"/>
  <c r="B1650" i="4"/>
  <c r="C1650" i="4"/>
  <c r="D1650" i="4" s="1"/>
  <c r="I1650" i="4"/>
  <c r="K1650" i="4"/>
  <c r="N1650" i="4"/>
  <c r="O1650" i="4" s="1"/>
  <c r="Q1650" i="4"/>
  <c r="R1650" i="4"/>
  <c r="S1650" i="4"/>
  <c r="V1650" i="4"/>
  <c r="Y1650" i="4"/>
  <c r="AA1650" i="4"/>
  <c r="AD1650" i="4"/>
  <c r="AE1650" i="4" s="1"/>
  <c r="AG1650" i="4"/>
  <c r="AI1650" i="4"/>
  <c r="AL1650" i="4"/>
  <c r="B1651" i="4"/>
  <c r="C1651" i="4"/>
  <c r="D1651" i="4" s="1"/>
  <c r="F1651" i="4" s="1"/>
  <c r="I1651" i="4"/>
  <c r="K1651" i="4"/>
  <c r="N1651" i="4"/>
  <c r="Q1651" i="4"/>
  <c r="S1651" i="4"/>
  <c r="V1651" i="4"/>
  <c r="Y1651" i="4"/>
  <c r="AA1651" i="4"/>
  <c r="AD1651" i="4"/>
  <c r="AG1651" i="4"/>
  <c r="AI1651" i="4"/>
  <c r="AL1651" i="4"/>
  <c r="B1652" i="4"/>
  <c r="C1652" i="4"/>
  <c r="D1652" i="4" s="1"/>
  <c r="F1652" i="4" s="1"/>
  <c r="I1652" i="4"/>
  <c r="K1652" i="4"/>
  <c r="N1652" i="4"/>
  <c r="Q1652" i="4"/>
  <c r="S1652" i="4"/>
  <c r="V1652" i="4"/>
  <c r="Y1652" i="4"/>
  <c r="AA1652" i="4"/>
  <c r="AD1652" i="4"/>
  <c r="AG1652" i="4"/>
  <c r="AI1652" i="4"/>
  <c r="AL1652" i="4"/>
  <c r="B1653" i="4"/>
  <c r="C1653" i="4"/>
  <c r="D1653" i="4" s="1"/>
  <c r="G1653" i="4" s="1"/>
  <c r="I1653" i="4"/>
  <c r="K1653" i="4"/>
  <c r="N1653" i="4"/>
  <c r="Q1653" i="4"/>
  <c r="S1653" i="4"/>
  <c r="V1653" i="4"/>
  <c r="Y1653" i="4"/>
  <c r="AA1653" i="4"/>
  <c r="AD1653" i="4"/>
  <c r="AG1653" i="4"/>
  <c r="AI1653" i="4"/>
  <c r="AL1653" i="4"/>
  <c r="B1654" i="4"/>
  <c r="C1654" i="4"/>
  <c r="D1654" i="4" s="1"/>
  <c r="G1654" i="4" s="1"/>
  <c r="I1654" i="4"/>
  <c r="K1654" i="4"/>
  <c r="N1654" i="4"/>
  <c r="Q1654" i="4"/>
  <c r="S1654" i="4"/>
  <c r="V1654" i="4"/>
  <c r="Y1654" i="4"/>
  <c r="AA1654" i="4"/>
  <c r="AD1654" i="4"/>
  <c r="AG1654" i="4"/>
  <c r="AI1654" i="4"/>
  <c r="AL1654" i="4"/>
  <c r="B1655" i="4"/>
  <c r="C1655" i="4"/>
  <c r="D1655" i="4" s="1"/>
  <c r="I1655" i="4"/>
  <c r="K1655" i="4"/>
  <c r="N1655" i="4"/>
  <c r="Q1655" i="4"/>
  <c r="S1655" i="4"/>
  <c r="V1655" i="4"/>
  <c r="Y1655" i="4"/>
  <c r="AA1655" i="4"/>
  <c r="AD1655" i="4"/>
  <c r="AG1655" i="4"/>
  <c r="AI1655" i="4"/>
  <c r="AL1655" i="4"/>
  <c r="B1656" i="4"/>
  <c r="C1656" i="4"/>
  <c r="D1656" i="4" s="1"/>
  <c r="I1656" i="4"/>
  <c r="K1656" i="4"/>
  <c r="N1656" i="4"/>
  <c r="Q1656" i="4"/>
  <c r="S1656" i="4"/>
  <c r="V1656" i="4"/>
  <c r="Y1656" i="4"/>
  <c r="AA1656" i="4"/>
  <c r="AD1656" i="4"/>
  <c r="AG1656" i="4"/>
  <c r="AI1656" i="4"/>
  <c r="AL1656" i="4"/>
  <c r="B1657" i="4"/>
  <c r="C1657" i="4"/>
  <c r="D1657" i="4" s="1"/>
  <c r="I1657" i="4"/>
  <c r="K1657" i="4"/>
  <c r="N1657" i="4"/>
  <c r="Q1657" i="4"/>
  <c r="S1657" i="4"/>
  <c r="V1657" i="4"/>
  <c r="Y1657" i="4"/>
  <c r="AA1657" i="4"/>
  <c r="AD1657" i="4"/>
  <c r="AE1657" i="4"/>
  <c r="AG1657" i="4"/>
  <c r="AH1657" i="4" s="1"/>
  <c r="AI1657" i="4"/>
  <c r="AL1657" i="4"/>
  <c r="B1658" i="4"/>
  <c r="C1658" i="4"/>
  <c r="D1658" i="4" s="1"/>
  <c r="I1658" i="4"/>
  <c r="K1658" i="4"/>
  <c r="N1658" i="4"/>
  <c r="Q1658" i="4"/>
  <c r="S1658" i="4"/>
  <c r="V1658" i="4"/>
  <c r="Y1658" i="4"/>
  <c r="AA1658" i="4"/>
  <c r="AD1658" i="4"/>
  <c r="AE1658" i="4" s="1"/>
  <c r="AG1658" i="4"/>
  <c r="AI1658" i="4"/>
  <c r="AL1658" i="4"/>
  <c r="B1659" i="4"/>
  <c r="C1659" i="4"/>
  <c r="D1659" i="4" s="1"/>
  <c r="F1659" i="4" s="1"/>
  <c r="I1659" i="4"/>
  <c r="K1659" i="4"/>
  <c r="L1659" i="4" s="1"/>
  <c r="N1659" i="4"/>
  <c r="Q1659" i="4"/>
  <c r="S1659" i="4"/>
  <c r="V1659" i="4"/>
  <c r="W1659" i="4" s="1"/>
  <c r="Y1659" i="4"/>
  <c r="AA1659" i="4"/>
  <c r="AD1659" i="4"/>
  <c r="AG1659" i="4"/>
  <c r="AH1659" i="4" s="1"/>
  <c r="AI1659" i="4"/>
  <c r="AL1659" i="4"/>
  <c r="B1660" i="4"/>
  <c r="C1660" i="4"/>
  <c r="D1660" i="4" s="1"/>
  <c r="F1660" i="4" s="1"/>
  <c r="I1660" i="4"/>
  <c r="K1660" i="4"/>
  <c r="N1660" i="4"/>
  <c r="Q1660" i="4"/>
  <c r="S1660" i="4"/>
  <c r="V1660" i="4"/>
  <c r="Y1660" i="4"/>
  <c r="AA1660" i="4"/>
  <c r="AD1660" i="4"/>
  <c r="AG1660" i="4"/>
  <c r="AI1660" i="4"/>
  <c r="AL1660" i="4"/>
  <c r="B1661" i="4"/>
  <c r="C1661" i="4"/>
  <c r="D1661" i="4" s="1"/>
  <c r="F1661" i="4" s="1"/>
  <c r="I1661" i="4"/>
  <c r="K1661" i="4"/>
  <c r="N1661" i="4"/>
  <c r="Q1661" i="4"/>
  <c r="S1661" i="4"/>
  <c r="V1661" i="4"/>
  <c r="Y1661" i="4"/>
  <c r="AA1661" i="4"/>
  <c r="AD1661" i="4"/>
  <c r="AG1661" i="4"/>
  <c r="AI1661" i="4"/>
  <c r="AL1661" i="4"/>
  <c r="B1662" i="4"/>
  <c r="C1662" i="4"/>
  <c r="D1662" i="4" s="1"/>
  <c r="G1662" i="4" s="1"/>
  <c r="I1662" i="4"/>
  <c r="K1662" i="4"/>
  <c r="N1662" i="4"/>
  <c r="Q1662" i="4"/>
  <c r="S1662" i="4"/>
  <c r="T1662" i="4" s="1"/>
  <c r="V1662" i="4"/>
  <c r="Y1662" i="4"/>
  <c r="AA1662" i="4"/>
  <c r="AD1662" i="4"/>
  <c r="AG1662" i="4"/>
  <c r="AI1662" i="4"/>
  <c r="AL1662" i="4"/>
  <c r="B1663" i="4"/>
  <c r="C1663" i="4"/>
  <c r="D1663" i="4" s="1"/>
  <c r="I1663" i="4"/>
  <c r="K1663" i="4"/>
  <c r="N1663" i="4"/>
  <c r="Q1663" i="4"/>
  <c r="S1663" i="4"/>
  <c r="V1663" i="4"/>
  <c r="Y1663" i="4"/>
  <c r="AA1663" i="4"/>
  <c r="AD1663" i="4"/>
  <c r="AG1663" i="4"/>
  <c r="AI1663" i="4"/>
  <c r="AL1663" i="4"/>
  <c r="B1664" i="4"/>
  <c r="C1664" i="4"/>
  <c r="D1664" i="4" s="1"/>
  <c r="E1664" i="4" s="1"/>
  <c r="I1664" i="4"/>
  <c r="K1664" i="4"/>
  <c r="N1664" i="4"/>
  <c r="Q1664" i="4"/>
  <c r="S1664" i="4"/>
  <c r="V1664" i="4"/>
  <c r="Y1664" i="4"/>
  <c r="AA1664" i="4"/>
  <c r="AD1664" i="4"/>
  <c r="AG1664" i="4"/>
  <c r="AI1664" i="4"/>
  <c r="AL1664" i="4"/>
  <c r="B1665" i="4"/>
  <c r="C1665" i="4"/>
  <c r="D1665" i="4" s="1"/>
  <c r="I1665" i="4"/>
  <c r="K1665" i="4"/>
  <c r="N1665" i="4"/>
  <c r="Q1665" i="4"/>
  <c r="S1665" i="4"/>
  <c r="V1665" i="4"/>
  <c r="Y1665" i="4"/>
  <c r="AA1665" i="4"/>
  <c r="AD1665" i="4"/>
  <c r="AG1665" i="4"/>
  <c r="AI1665" i="4"/>
  <c r="AJ1665" i="4"/>
  <c r="AL1665" i="4"/>
  <c r="B1666" i="4"/>
  <c r="L1666" i="4" s="1"/>
  <c r="C1666" i="4"/>
  <c r="D1666" i="4" s="1"/>
  <c r="E1666" i="4" s="1"/>
  <c r="I1666" i="4"/>
  <c r="K1666" i="4"/>
  <c r="N1666" i="4"/>
  <c r="Q1666" i="4"/>
  <c r="S1666" i="4"/>
  <c r="V1666" i="4"/>
  <c r="Y1666" i="4"/>
  <c r="Z1666" i="4" s="1"/>
  <c r="AA1666" i="4"/>
  <c r="AB1666" i="4" s="1"/>
  <c r="AD1666" i="4"/>
  <c r="AG1666" i="4"/>
  <c r="AI1666" i="4"/>
  <c r="AJ1666" i="4" s="1"/>
  <c r="AL1666" i="4"/>
  <c r="AM1666" i="4" s="1"/>
  <c r="B1667" i="4"/>
  <c r="C1667" i="4"/>
  <c r="D1667" i="4" s="1"/>
  <c r="I1667" i="4"/>
  <c r="K1667" i="4"/>
  <c r="N1667" i="4"/>
  <c r="Q1667" i="4"/>
  <c r="S1667" i="4"/>
  <c r="V1667" i="4"/>
  <c r="Y1667" i="4"/>
  <c r="AA1667" i="4"/>
  <c r="AD1667" i="4"/>
  <c r="AG1667" i="4"/>
  <c r="AH1667" i="4" s="1"/>
  <c r="AI1667" i="4"/>
  <c r="AJ1667" i="4" s="1"/>
  <c r="AL1667" i="4"/>
  <c r="B1668" i="4"/>
  <c r="C1668" i="4"/>
  <c r="D1668" i="4" s="1"/>
  <c r="E1668" i="4" s="1"/>
  <c r="I1668" i="4"/>
  <c r="K1668" i="4"/>
  <c r="N1668" i="4"/>
  <c r="Q1668" i="4"/>
  <c r="S1668" i="4"/>
  <c r="V1668" i="4"/>
  <c r="Y1668" i="4"/>
  <c r="AA1668" i="4"/>
  <c r="AD1668" i="4"/>
  <c r="AG1668" i="4"/>
  <c r="AI1668" i="4"/>
  <c r="AL1668" i="4"/>
  <c r="B1669" i="4"/>
  <c r="C1669" i="4"/>
  <c r="D1669" i="4" s="1"/>
  <c r="F1669" i="4" s="1"/>
  <c r="I1669" i="4"/>
  <c r="J1669" i="4" s="1"/>
  <c r="K1669" i="4"/>
  <c r="N1669" i="4"/>
  <c r="Q1669" i="4"/>
  <c r="S1669" i="4"/>
  <c r="V1669" i="4"/>
  <c r="Y1669" i="4"/>
  <c r="AA1669" i="4"/>
  <c r="AD1669" i="4"/>
  <c r="AE1669" i="4" s="1"/>
  <c r="AG1669" i="4"/>
  <c r="AI1669" i="4"/>
  <c r="AJ1669" i="4" s="1"/>
  <c r="AL1669" i="4"/>
  <c r="B1670" i="4"/>
  <c r="C1670" i="4"/>
  <c r="D1670" i="4" s="1"/>
  <c r="E1670" i="4" s="1"/>
  <c r="I1670" i="4"/>
  <c r="K1670" i="4"/>
  <c r="N1670" i="4"/>
  <c r="Q1670" i="4"/>
  <c r="S1670" i="4"/>
  <c r="V1670" i="4"/>
  <c r="Y1670" i="4"/>
  <c r="AA1670" i="4"/>
  <c r="AD1670" i="4"/>
  <c r="AE1670" i="4" s="1"/>
  <c r="AG1670" i="4"/>
  <c r="AI1670" i="4"/>
  <c r="AL1670" i="4"/>
  <c r="B1671" i="4"/>
  <c r="C1671" i="4"/>
  <c r="D1671" i="4" s="1"/>
  <c r="I1671" i="4"/>
  <c r="K1671" i="4"/>
  <c r="N1671" i="4"/>
  <c r="Q1671" i="4"/>
  <c r="S1671" i="4"/>
  <c r="T1671" i="4" s="1"/>
  <c r="V1671" i="4"/>
  <c r="W1671" i="4" s="1"/>
  <c r="Y1671" i="4"/>
  <c r="AA1671" i="4"/>
  <c r="AD1671" i="4"/>
  <c r="AG1671" i="4"/>
  <c r="AH1671" i="4" s="1"/>
  <c r="AI1671" i="4"/>
  <c r="AL1671" i="4"/>
  <c r="B1672" i="4"/>
  <c r="C1672" i="4"/>
  <c r="D1672" i="4" s="1"/>
  <c r="F1672" i="4" s="1"/>
  <c r="I1672" i="4"/>
  <c r="K1672" i="4"/>
  <c r="N1672" i="4"/>
  <c r="Q1672" i="4"/>
  <c r="R1672" i="4" s="1"/>
  <c r="S1672" i="4"/>
  <c r="V1672" i="4"/>
  <c r="Y1672" i="4"/>
  <c r="AA1672" i="4"/>
  <c r="AD1672" i="4"/>
  <c r="AG1672" i="4"/>
  <c r="AI1672" i="4"/>
  <c r="AL1672" i="4"/>
  <c r="B1673" i="4"/>
  <c r="C1673" i="4"/>
  <c r="D1673" i="4" s="1"/>
  <c r="I1673" i="4"/>
  <c r="K1673" i="4"/>
  <c r="N1673" i="4"/>
  <c r="Q1673" i="4"/>
  <c r="S1673" i="4"/>
  <c r="V1673" i="4"/>
  <c r="Y1673" i="4"/>
  <c r="AA1673" i="4"/>
  <c r="AD1673" i="4"/>
  <c r="AG1673" i="4"/>
  <c r="AI1673" i="4"/>
  <c r="AL1673" i="4"/>
  <c r="B1674" i="4"/>
  <c r="C1674" i="4"/>
  <c r="D1674" i="4" s="1"/>
  <c r="I1674" i="4"/>
  <c r="K1674" i="4"/>
  <c r="N1674" i="4"/>
  <c r="Q1674" i="4"/>
  <c r="S1674" i="4"/>
  <c r="V1674" i="4"/>
  <c r="Y1674" i="4"/>
  <c r="AA1674" i="4"/>
  <c r="AD1674" i="4"/>
  <c r="AG1674" i="4"/>
  <c r="AI1674" i="4"/>
  <c r="AL1674" i="4"/>
  <c r="B1675" i="4"/>
  <c r="C1675" i="4"/>
  <c r="D1675" i="4" s="1"/>
  <c r="F1675" i="4" s="1"/>
  <c r="I1675" i="4"/>
  <c r="K1675" i="4"/>
  <c r="N1675" i="4"/>
  <c r="Q1675" i="4"/>
  <c r="S1675" i="4"/>
  <c r="V1675" i="4"/>
  <c r="Y1675" i="4"/>
  <c r="AA1675" i="4"/>
  <c r="AD1675" i="4"/>
  <c r="AG1675" i="4"/>
  <c r="AI1675" i="4"/>
  <c r="AJ1675" i="4" s="1"/>
  <c r="AL1675" i="4"/>
  <c r="B1676" i="4"/>
  <c r="C1676" i="4"/>
  <c r="D1676" i="4" s="1"/>
  <c r="E1676" i="4" s="1"/>
  <c r="I1676" i="4"/>
  <c r="K1676" i="4"/>
  <c r="N1676" i="4"/>
  <c r="Q1676" i="4"/>
  <c r="S1676" i="4"/>
  <c r="V1676" i="4"/>
  <c r="W1676" i="4" s="1"/>
  <c r="Y1676" i="4"/>
  <c r="Z1676" i="4" s="1"/>
  <c r="AA1676" i="4"/>
  <c r="AD1676" i="4"/>
  <c r="AG1676" i="4"/>
  <c r="AI1676" i="4"/>
  <c r="AL1676" i="4"/>
  <c r="B1677" i="4"/>
  <c r="AE1677" i="4" s="1"/>
  <c r="C1677" i="4"/>
  <c r="D1677" i="4" s="1"/>
  <c r="I1677" i="4"/>
  <c r="K1677" i="4"/>
  <c r="N1677" i="4"/>
  <c r="Q1677" i="4"/>
  <c r="S1677" i="4"/>
  <c r="V1677" i="4"/>
  <c r="Y1677" i="4"/>
  <c r="AA1677" i="4"/>
  <c r="AD1677" i="4"/>
  <c r="AG1677" i="4"/>
  <c r="AH1677" i="4" s="1"/>
  <c r="AI1677" i="4"/>
  <c r="AL1677" i="4"/>
  <c r="B1678" i="4"/>
  <c r="W1678" i="4" s="1"/>
  <c r="C1678" i="4"/>
  <c r="D1678" i="4" s="1"/>
  <c r="I1678" i="4"/>
  <c r="K1678" i="4"/>
  <c r="N1678" i="4"/>
  <c r="Q1678" i="4"/>
  <c r="S1678" i="4"/>
  <c r="V1678" i="4"/>
  <c r="Y1678" i="4"/>
  <c r="AA1678" i="4"/>
  <c r="AD1678" i="4"/>
  <c r="AE1678" i="4" s="1"/>
  <c r="AG1678" i="4"/>
  <c r="AI1678" i="4"/>
  <c r="AL1678" i="4"/>
  <c r="B1679" i="4"/>
  <c r="C1679" i="4"/>
  <c r="D1679" i="4" s="1"/>
  <c r="H1679" i="4" s="1"/>
  <c r="I1679" i="4"/>
  <c r="J1679" i="4" s="1"/>
  <c r="K1679" i="4"/>
  <c r="L1679" i="4"/>
  <c r="N1679" i="4"/>
  <c r="Q1679" i="4"/>
  <c r="R1679" i="4" s="1"/>
  <c r="S1679" i="4"/>
  <c r="T1679" i="4" s="1"/>
  <c r="V1679" i="4"/>
  <c r="Y1679" i="4"/>
  <c r="AA1679" i="4"/>
  <c r="AD1679" i="4"/>
  <c r="AE1679" i="4" s="1"/>
  <c r="AG1679" i="4"/>
  <c r="AH1679" i="4" s="1"/>
  <c r="AI1679" i="4"/>
  <c r="AL1679" i="4"/>
  <c r="B1680" i="4"/>
  <c r="C1680" i="4"/>
  <c r="D1680" i="4" s="1"/>
  <c r="I1680" i="4"/>
  <c r="K1680" i="4"/>
  <c r="N1680" i="4"/>
  <c r="Q1680" i="4"/>
  <c r="S1680" i="4"/>
  <c r="V1680" i="4"/>
  <c r="Y1680" i="4"/>
  <c r="AA1680" i="4"/>
  <c r="AD1680" i="4"/>
  <c r="AE1680" i="4" s="1"/>
  <c r="AG1680" i="4"/>
  <c r="AI1680" i="4"/>
  <c r="AL1680" i="4"/>
  <c r="B1681" i="4"/>
  <c r="C1681" i="4"/>
  <c r="D1681" i="4" s="1"/>
  <c r="I1681" i="4"/>
  <c r="K1681" i="4"/>
  <c r="N1681" i="4"/>
  <c r="Q1681" i="4"/>
  <c r="S1681" i="4"/>
  <c r="V1681" i="4"/>
  <c r="Y1681" i="4"/>
  <c r="AA1681" i="4"/>
  <c r="AD1681" i="4"/>
  <c r="AG1681" i="4"/>
  <c r="AI1681" i="4"/>
  <c r="AL1681" i="4"/>
  <c r="B1682" i="4"/>
  <c r="J1682" i="4" s="1"/>
  <c r="C1682" i="4"/>
  <c r="D1682" i="4" s="1"/>
  <c r="I1682" i="4"/>
  <c r="K1682" i="4"/>
  <c r="N1682" i="4"/>
  <c r="Q1682" i="4"/>
  <c r="S1682" i="4"/>
  <c r="V1682" i="4"/>
  <c r="Y1682" i="4"/>
  <c r="AA1682" i="4"/>
  <c r="AD1682" i="4"/>
  <c r="AG1682" i="4"/>
  <c r="AI1682" i="4"/>
  <c r="AL1682" i="4"/>
  <c r="B1683" i="4"/>
  <c r="C1683" i="4"/>
  <c r="D1683" i="4" s="1"/>
  <c r="I1683" i="4"/>
  <c r="K1683" i="4"/>
  <c r="N1683" i="4"/>
  <c r="Q1683" i="4"/>
  <c r="S1683" i="4"/>
  <c r="V1683" i="4"/>
  <c r="Y1683" i="4"/>
  <c r="AA1683" i="4"/>
  <c r="AD1683" i="4"/>
  <c r="AG1683" i="4"/>
  <c r="AI1683" i="4"/>
  <c r="AL1683" i="4"/>
  <c r="B1684" i="4"/>
  <c r="C1684" i="4"/>
  <c r="D1684" i="4" s="1"/>
  <c r="G1684" i="4" s="1"/>
  <c r="I1684" i="4"/>
  <c r="K1684" i="4"/>
  <c r="L1684" i="4" s="1"/>
  <c r="N1684" i="4"/>
  <c r="Q1684" i="4"/>
  <c r="S1684" i="4"/>
  <c r="V1684" i="4"/>
  <c r="Y1684" i="4"/>
  <c r="AA1684" i="4"/>
  <c r="AD1684" i="4"/>
  <c r="AE1684" i="4"/>
  <c r="AG1684" i="4"/>
  <c r="AH1684" i="4" s="1"/>
  <c r="AI1684" i="4"/>
  <c r="AL1684" i="4"/>
  <c r="B1685" i="4"/>
  <c r="C1685" i="4"/>
  <c r="D1685" i="4" s="1"/>
  <c r="I1685" i="4"/>
  <c r="K1685" i="4"/>
  <c r="N1685" i="4"/>
  <c r="Q1685" i="4"/>
  <c r="S1685" i="4"/>
  <c r="V1685" i="4"/>
  <c r="Y1685" i="4"/>
  <c r="AA1685" i="4"/>
  <c r="AD1685" i="4"/>
  <c r="AG1685" i="4"/>
  <c r="AI1685" i="4"/>
  <c r="AJ1685" i="4" s="1"/>
  <c r="AL1685" i="4"/>
  <c r="B1686" i="4"/>
  <c r="J1686" i="4" s="1"/>
  <c r="C1686" i="4"/>
  <c r="D1686" i="4" s="1"/>
  <c r="E1686" i="4" s="1"/>
  <c r="M1686" i="4" s="1"/>
  <c r="P1686" i="4" s="1"/>
  <c r="I1686" i="4"/>
  <c r="K1686" i="4"/>
  <c r="L1686" i="4" s="1"/>
  <c r="N1686" i="4"/>
  <c r="O1686" i="4" s="1"/>
  <c r="Q1686" i="4"/>
  <c r="S1686" i="4"/>
  <c r="T1686" i="4" s="1"/>
  <c r="V1686" i="4"/>
  <c r="Y1686" i="4"/>
  <c r="AA1686" i="4"/>
  <c r="AD1686" i="4"/>
  <c r="AE1686" i="4" s="1"/>
  <c r="AG1686" i="4"/>
  <c r="AI1686" i="4"/>
  <c r="AL1686" i="4"/>
  <c r="AM1686" i="4" s="1"/>
  <c r="B1687" i="4"/>
  <c r="J1687" i="4" s="1"/>
  <c r="C1687" i="4"/>
  <c r="D1687" i="4" s="1"/>
  <c r="E1687" i="4" s="1"/>
  <c r="I1687" i="4"/>
  <c r="K1687" i="4"/>
  <c r="N1687" i="4"/>
  <c r="Q1687" i="4"/>
  <c r="R1687" i="4" s="1"/>
  <c r="S1687" i="4"/>
  <c r="T1687" i="4" s="1"/>
  <c r="V1687" i="4"/>
  <c r="Y1687" i="4"/>
  <c r="AA1687" i="4"/>
  <c r="AB1687" i="4" s="1"/>
  <c r="AD1687" i="4"/>
  <c r="AE1687" i="4" s="1"/>
  <c r="AG1687" i="4"/>
  <c r="AH1687" i="4" s="1"/>
  <c r="AI1687" i="4"/>
  <c r="AL1687" i="4"/>
  <c r="B1688" i="4"/>
  <c r="C1688" i="4"/>
  <c r="D1688" i="4" s="1"/>
  <c r="I1688" i="4"/>
  <c r="K1688" i="4"/>
  <c r="N1688" i="4"/>
  <c r="Q1688" i="4"/>
  <c r="S1688" i="4"/>
  <c r="V1688" i="4"/>
  <c r="Y1688" i="4"/>
  <c r="Z1688" i="4"/>
  <c r="AA1688" i="4"/>
  <c r="AB1688" i="4" s="1"/>
  <c r="AD1688" i="4"/>
  <c r="AG1688" i="4"/>
  <c r="AI1688" i="4"/>
  <c r="AL1688" i="4"/>
  <c r="AM1688" i="4"/>
  <c r="B1689" i="4"/>
  <c r="C1689" i="4"/>
  <c r="D1689" i="4" s="1"/>
  <c r="H1689" i="4" s="1"/>
  <c r="I1689" i="4"/>
  <c r="K1689" i="4"/>
  <c r="N1689" i="4"/>
  <c r="Q1689" i="4"/>
  <c r="R1689" i="4" s="1"/>
  <c r="S1689" i="4"/>
  <c r="V1689" i="4"/>
  <c r="Y1689" i="4"/>
  <c r="AA1689" i="4"/>
  <c r="AD1689" i="4"/>
  <c r="AG1689" i="4"/>
  <c r="AI1689" i="4"/>
  <c r="AL1689" i="4"/>
  <c r="B1690" i="4"/>
  <c r="C1690" i="4"/>
  <c r="D1690" i="4" s="1"/>
  <c r="F1690" i="4" s="1"/>
  <c r="I1690" i="4"/>
  <c r="K1690" i="4"/>
  <c r="N1690" i="4"/>
  <c r="Q1690" i="4"/>
  <c r="S1690" i="4"/>
  <c r="V1690" i="4"/>
  <c r="Y1690" i="4"/>
  <c r="AA1690" i="4"/>
  <c r="AD1690" i="4"/>
  <c r="AG1690" i="4"/>
  <c r="AI1690" i="4"/>
  <c r="AL1690" i="4"/>
  <c r="B1691" i="4"/>
  <c r="C1691" i="4"/>
  <c r="D1691" i="4" s="1"/>
  <c r="E1691" i="4" s="1"/>
  <c r="I1691" i="4"/>
  <c r="K1691" i="4"/>
  <c r="N1691" i="4"/>
  <c r="Q1691" i="4"/>
  <c r="S1691" i="4"/>
  <c r="V1691" i="4"/>
  <c r="W1691" i="4" s="1"/>
  <c r="Y1691" i="4"/>
  <c r="AA1691" i="4"/>
  <c r="AD1691" i="4"/>
  <c r="AG1691" i="4"/>
  <c r="AI1691" i="4"/>
  <c r="AL1691" i="4"/>
  <c r="AM1691" i="4" s="1"/>
  <c r="B1692" i="4"/>
  <c r="J1692" i="4" s="1"/>
  <c r="C1692" i="4"/>
  <c r="D1692" i="4" s="1"/>
  <c r="I1692" i="4"/>
  <c r="K1692" i="4"/>
  <c r="N1692" i="4"/>
  <c r="Q1692" i="4"/>
  <c r="S1692" i="4"/>
  <c r="T1692" i="4" s="1"/>
  <c r="V1692" i="4"/>
  <c r="Y1692" i="4"/>
  <c r="AA1692" i="4"/>
  <c r="AB1692" i="4" s="1"/>
  <c r="AD1692" i="4"/>
  <c r="AG1692" i="4"/>
  <c r="AI1692" i="4"/>
  <c r="AJ1692" i="4" s="1"/>
  <c r="AL1692" i="4"/>
  <c r="B1693" i="4"/>
  <c r="C1693" i="4"/>
  <c r="D1693" i="4" s="1"/>
  <c r="E1693" i="4" s="1"/>
  <c r="I1693" i="4"/>
  <c r="K1693" i="4"/>
  <c r="N1693" i="4"/>
  <c r="Q1693" i="4"/>
  <c r="S1693" i="4"/>
  <c r="V1693" i="4"/>
  <c r="Y1693" i="4"/>
  <c r="AA1693" i="4"/>
  <c r="AD1693" i="4"/>
  <c r="AG1693" i="4"/>
  <c r="AI1693" i="4"/>
  <c r="AL1693" i="4"/>
  <c r="B1694" i="4"/>
  <c r="AE1694" i="4" s="1"/>
  <c r="C1694" i="4"/>
  <c r="D1694" i="4" s="1"/>
  <c r="I1694" i="4"/>
  <c r="K1694" i="4"/>
  <c r="N1694" i="4"/>
  <c r="Q1694" i="4"/>
  <c r="S1694" i="4"/>
  <c r="V1694" i="4"/>
  <c r="Y1694" i="4"/>
  <c r="AA1694" i="4"/>
  <c r="AD1694" i="4"/>
  <c r="AG1694" i="4"/>
  <c r="AI1694" i="4"/>
  <c r="AL1694" i="4"/>
  <c r="B1695" i="4"/>
  <c r="C1695" i="4"/>
  <c r="D1695" i="4" s="1"/>
  <c r="I1695" i="4"/>
  <c r="K1695" i="4"/>
  <c r="N1695" i="4"/>
  <c r="Q1695" i="4"/>
  <c r="S1695" i="4"/>
  <c r="V1695" i="4"/>
  <c r="Y1695" i="4"/>
  <c r="AA1695" i="4"/>
  <c r="AD1695" i="4"/>
  <c r="AG1695" i="4"/>
  <c r="AI1695" i="4"/>
  <c r="AL1695" i="4"/>
  <c r="B1696" i="4"/>
  <c r="C1696" i="4"/>
  <c r="D1696" i="4" s="1"/>
  <c r="H1696" i="4" s="1"/>
  <c r="I1696" i="4"/>
  <c r="K1696" i="4"/>
  <c r="N1696" i="4"/>
  <c r="Q1696" i="4"/>
  <c r="S1696" i="4"/>
  <c r="V1696" i="4"/>
  <c r="W1696" i="4" s="1"/>
  <c r="Y1696" i="4"/>
  <c r="AA1696" i="4"/>
  <c r="AD1696" i="4"/>
  <c r="AG1696" i="4"/>
  <c r="AI1696" i="4"/>
  <c r="AL1696" i="4"/>
  <c r="B1697" i="4"/>
  <c r="C1697" i="4"/>
  <c r="D1697" i="4" s="1"/>
  <c r="I1697" i="4"/>
  <c r="K1697" i="4"/>
  <c r="N1697" i="4"/>
  <c r="Q1697" i="4"/>
  <c r="S1697" i="4"/>
  <c r="V1697" i="4"/>
  <c r="Y1697" i="4"/>
  <c r="AA1697" i="4"/>
  <c r="AD1697" i="4"/>
  <c r="AG1697" i="4"/>
  <c r="AI1697" i="4"/>
  <c r="AL1697" i="4"/>
  <c r="B1698" i="4"/>
  <c r="C1698" i="4"/>
  <c r="D1698" i="4" s="1"/>
  <c r="I1698" i="4"/>
  <c r="K1698" i="4"/>
  <c r="N1698" i="4"/>
  <c r="O1698" i="4" s="1"/>
  <c r="Q1698" i="4"/>
  <c r="S1698" i="4"/>
  <c r="V1698" i="4"/>
  <c r="W1698" i="4" s="1"/>
  <c r="Y1698" i="4"/>
  <c r="AA1698" i="4"/>
  <c r="AB1698" i="4" s="1"/>
  <c r="AD1698" i="4"/>
  <c r="AG1698" i="4"/>
  <c r="AI1698" i="4"/>
  <c r="AL1698" i="4"/>
  <c r="B1699" i="4"/>
  <c r="C1699" i="4"/>
  <c r="D1699" i="4" s="1"/>
  <c r="I1699" i="4"/>
  <c r="K1699" i="4"/>
  <c r="N1699" i="4"/>
  <c r="O1699" i="4"/>
  <c r="Q1699" i="4"/>
  <c r="S1699" i="4"/>
  <c r="V1699" i="4"/>
  <c r="Y1699" i="4"/>
  <c r="AA1699" i="4"/>
  <c r="AD1699" i="4"/>
  <c r="AG1699" i="4"/>
  <c r="AI1699" i="4"/>
  <c r="AL1699" i="4"/>
  <c r="B1700" i="4"/>
  <c r="C1700" i="4"/>
  <c r="D1700" i="4" s="1"/>
  <c r="I1700" i="4"/>
  <c r="K1700" i="4"/>
  <c r="N1700" i="4"/>
  <c r="O1700" i="4" s="1"/>
  <c r="Q1700" i="4"/>
  <c r="S1700" i="4"/>
  <c r="V1700" i="4"/>
  <c r="Y1700" i="4"/>
  <c r="AA1700" i="4"/>
  <c r="AB1700" i="4" s="1"/>
  <c r="AD1700" i="4"/>
  <c r="AG1700" i="4"/>
  <c r="AI1700" i="4"/>
  <c r="AL1700" i="4"/>
  <c r="AM1700" i="4" s="1"/>
  <c r="B1701" i="4"/>
  <c r="C1701" i="4"/>
  <c r="D1701" i="4" s="1"/>
  <c r="I1701" i="4"/>
  <c r="K1701" i="4"/>
  <c r="N1701" i="4"/>
  <c r="Q1701" i="4"/>
  <c r="R1701" i="4"/>
  <c r="S1701" i="4"/>
  <c r="T1701" i="4" s="1"/>
  <c r="V1701" i="4"/>
  <c r="Y1701" i="4"/>
  <c r="AA1701" i="4"/>
  <c r="AD1701" i="4"/>
  <c r="AE1701" i="4" s="1"/>
  <c r="AG1701" i="4"/>
  <c r="AI1701" i="4"/>
  <c r="AL1701" i="4"/>
  <c r="B1702" i="4"/>
  <c r="C1702" i="4"/>
  <c r="D1702" i="4" s="1"/>
  <c r="H1702" i="4" s="1"/>
  <c r="I1702" i="4"/>
  <c r="K1702" i="4"/>
  <c r="N1702" i="4"/>
  <c r="Q1702" i="4"/>
  <c r="S1702" i="4"/>
  <c r="V1702" i="4"/>
  <c r="Y1702" i="4"/>
  <c r="AA1702" i="4"/>
  <c r="AD1702" i="4"/>
  <c r="AG1702" i="4"/>
  <c r="AI1702" i="4"/>
  <c r="AL1702" i="4"/>
  <c r="B1703" i="4"/>
  <c r="C1703" i="4"/>
  <c r="D1703" i="4" s="1"/>
  <c r="I1703" i="4"/>
  <c r="K1703" i="4"/>
  <c r="N1703" i="4"/>
  <c r="Q1703" i="4"/>
  <c r="S1703" i="4"/>
  <c r="V1703" i="4"/>
  <c r="Y1703" i="4"/>
  <c r="AA1703" i="4"/>
  <c r="AD1703" i="4"/>
  <c r="AG1703" i="4"/>
  <c r="AI1703" i="4"/>
  <c r="AL1703" i="4"/>
  <c r="B1704" i="4"/>
  <c r="C1704" i="4"/>
  <c r="D1704" i="4" s="1"/>
  <c r="E1704" i="4" s="1"/>
  <c r="I1704" i="4"/>
  <c r="K1704" i="4"/>
  <c r="N1704" i="4"/>
  <c r="Q1704" i="4"/>
  <c r="S1704" i="4"/>
  <c r="T1704" i="4" s="1"/>
  <c r="V1704" i="4"/>
  <c r="W1704" i="4" s="1"/>
  <c r="Y1704" i="4"/>
  <c r="AA1704" i="4"/>
  <c r="AB1704" i="4" s="1"/>
  <c r="AD1704" i="4"/>
  <c r="AG1704" i="4"/>
  <c r="AI1704" i="4"/>
  <c r="AJ1704" i="4" s="1"/>
  <c r="AL1704" i="4"/>
  <c r="B1705" i="4"/>
  <c r="C1705" i="4"/>
  <c r="D1705" i="4" s="1"/>
  <c r="I1705" i="4"/>
  <c r="K1705" i="4"/>
  <c r="N1705" i="4"/>
  <c r="Q1705" i="4"/>
  <c r="S1705" i="4"/>
  <c r="V1705" i="4"/>
  <c r="Y1705" i="4"/>
  <c r="AA1705" i="4"/>
  <c r="AD1705" i="4"/>
  <c r="AG1705" i="4"/>
  <c r="AI1705" i="4"/>
  <c r="AL1705" i="4"/>
  <c r="B1706" i="4"/>
  <c r="C1706" i="4"/>
  <c r="D1706" i="4" s="1"/>
  <c r="I1706" i="4"/>
  <c r="K1706" i="4"/>
  <c r="N1706" i="4"/>
  <c r="Q1706" i="4"/>
  <c r="S1706" i="4"/>
  <c r="V1706" i="4"/>
  <c r="Y1706" i="4"/>
  <c r="AA1706" i="4"/>
  <c r="AD1706" i="4"/>
  <c r="AG1706" i="4"/>
  <c r="AI1706" i="4"/>
  <c r="AL1706" i="4"/>
  <c r="B1707" i="4"/>
  <c r="Z1707" i="4" s="1"/>
  <c r="C1707" i="4"/>
  <c r="D1707" i="4" s="1"/>
  <c r="I1707" i="4"/>
  <c r="K1707" i="4"/>
  <c r="N1707" i="4"/>
  <c r="Q1707" i="4"/>
  <c r="S1707" i="4"/>
  <c r="V1707" i="4"/>
  <c r="Y1707" i="4"/>
  <c r="AA1707" i="4"/>
  <c r="AD1707" i="4"/>
  <c r="AG1707" i="4"/>
  <c r="AI1707" i="4"/>
  <c r="AL1707" i="4"/>
  <c r="B1708" i="4"/>
  <c r="C1708" i="4"/>
  <c r="D1708" i="4" s="1"/>
  <c r="H1708" i="4" s="1"/>
  <c r="I1708" i="4"/>
  <c r="K1708" i="4"/>
  <c r="N1708" i="4"/>
  <c r="Q1708" i="4"/>
  <c r="S1708" i="4"/>
  <c r="T1708" i="4"/>
  <c r="V1708" i="4"/>
  <c r="Y1708" i="4"/>
  <c r="AA1708" i="4"/>
  <c r="AD1708" i="4"/>
  <c r="AG1708" i="4"/>
  <c r="AI1708" i="4"/>
  <c r="AL1708" i="4"/>
  <c r="B1709" i="4"/>
  <c r="L1709" i="4" s="1"/>
  <c r="C1709" i="4"/>
  <c r="D1709" i="4" s="1"/>
  <c r="I1709" i="4"/>
  <c r="K1709" i="4"/>
  <c r="N1709" i="4"/>
  <c r="Q1709" i="4"/>
  <c r="R1709" i="4" s="1"/>
  <c r="S1709" i="4"/>
  <c r="V1709" i="4"/>
  <c r="Y1709" i="4"/>
  <c r="AA1709" i="4"/>
  <c r="AD1709" i="4"/>
  <c r="AG1709" i="4"/>
  <c r="AI1709" i="4"/>
  <c r="AL1709" i="4"/>
  <c r="B1710" i="4"/>
  <c r="C1710" i="4"/>
  <c r="D1710" i="4"/>
  <c r="G1710" i="4" s="1"/>
  <c r="I1710" i="4"/>
  <c r="K1710" i="4"/>
  <c r="N1710" i="4"/>
  <c r="Q1710" i="4"/>
  <c r="S1710" i="4"/>
  <c r="V1710" i="4"/>
  <c r="Y1710" i="4"/>
  <c r="AA1710" i="4"/>
  <c r="AD1710" i="4"/>
  <c r="AG1710" i="4"/>
  <c r="AI1710" i="4"/>
  <c r="AL1710" i="4"/>
  <c r="B1711" i="4"/>
  <c r="C1711" i="4"/>
  <c r="D1711" i="4" s="1"/>
  <c r="I1711" i="4"/>
  <c r="K1711" i="4"/>
  <c r="N1711" i="4"/>
  <c r="Q1711" i="4"/>
  <c r="S1711" i="4"/>
  <c r="V1711" i="4"/>
  <c r="Y1711" i="4"/>
  <c r="AA1711" i="4"/>
  <c r="AD1711" i="4"/>
  <c r="AG1711" i="4"/>
  <c r="AI1711" i="4"/>
  <c r="AL1711" i="4"/>
  <c r="B1712" i="4"/>
  <c r="C1712" i="4"/>
  <c r="D1712" i="4" s="1"/>
  <c r="I1712" i="4"/>
  <c r="K1712" i="4"/>
  <c r="N1712" i="4"/>
  <c r="Q1712" i="4"/>
  <c r="S1712" i="4"/>
  <c r="V1712" i="4"/>
  <c r="Y1712" i="4"/>
  <c r="AA1712" i="4"/>
  <c r="AD1712" i="4"/>
  <c r="AG1712" i="4"/>
  <c r="AI1712" i="4"/>
  <c r="AL1712" i="4"/>
  <c r="B1713" i="4"/>
  <c r="C1713" i="4"/>
  <c r="D1713" i="4" s="1"/>
  <c r="H1713" i="4" s="1"/>
  <c r="I1713" i="4"/>
  <c r="K1713" i="4"/>
  <c r="N1713" i="4"/>
  <c r="O1713" i="4" s="1"/>
  <c r="Q1713" i="4"/>
  <c r="S1713" i="4"/>
  <c r="V1713" i="4"/>
  <c r="Y1713" i="4"/>
  <c r="AA1713" i="4"/>
  <c r="AD1713" i="4"/>
  <c r="AG1713" i="4"/>
  <c r="AI1713" i="4"/>
  <c r="AJ1713" i="4" s="1"/>
  <c r="AL1713" i="4"/>
  <c r="B1714" i="4"/>
  <c r="C1714" i="4"/>
  <c r="D1714" i="4" s="1"/>
  <c r="I1714" i="4"/>
  <c r="K1714" i="4"/>
  <c r="N1714" i="4"/>
  <c r="Q1714" i="4"/>
  <c r="S1714" i="4"/>
  <c r="V1714" i="4"/>
  <c r="Y1714" i="4"/>
  <c r="AA1714" i="4"/>
  <c r="AD1714" i="4"/>
  <c r="AG1714" i="4"/>
  <c r="AI1714" i="4"/>
  <c r="AL1714" i="4"/>
  <c r="B1715" i="4"/>
  <c r="C1715" i="4"/>
  <c r="D1715" i="4" s="1"/>
  <c r="I1715" i="4"/>
  <c r="K1715" i="4"/>
  <c r="N1715" i="4"/>
  <c r="Q1715" i="4"/>
  <c r="S1715" i="4"/>
  <c r="V1715" i="4"/>
  <c r="W1715" i="4"/>
  <c r="Y1715" i="4"/>
  <c r="AA1715" i="4"/>
  <c r="AD1715" i="4"/>
  <c r="AE1715" i="4" s="1"/>
  <c r="AG1715" i="4"/>
  <c r="AH1715" i="4" s="1"/>
  <c r="AI1715" i="4"/>
  <c r="AJ1715" i="4" s="1"/>
  <c r="AL1715" i="4"/>
  <c r="AM1715" i="4" s="1"/>
  <c r="B1716" i="4"/>
  <c r="C1716" i="4"/>
  <c r="D1716" i="4"/>
  <c r="E1716" i="4" s="1"/>
  <c r="I1716" i="4"/>
  <c r="K1716" i="4"/>
  <c r="N1716" i="4"/>
  <c r="Q1716" i="4"/>
  <c r="S1716" i="4"/>
  <c r="V1716" i="4"/>
  <c r="Y1716" i="4"/>
  <c r="AA1716" i="4"/>
  <c r="AD1716" i="4"/>
  <c r="AG1716" i="4"/>
  <c r="AI1716" i="4"/>
  <c r="AL1716" i="4"/>
  <c r="B1717" i="4"/>
  <c r="C1717" i="4"/>
  <c r="D1717" i="4" s="1"/>
  <c r="E1717" i="4" s="1"/>
  <c r="I1717" i="4"/>
  <c r="K1717" i="4"/>
  <c r="N1717" i="4"/>
  <c r="Q1717" i="4"/>
  <c r="S1717" i="4"/>
  <c r="V1717" i="4"/>
  <c r="Y1717" i="4"/>
  <c r="AA1717" i="4"/>
  <c r="AB1717" i="4" s="1"/>
  <c r="AD1717" i="4"/>
  <c r="AG1717" i="4"/>
  <c r="AI1717" i="4"/>
  <c r="AL1717" i="4"/>
  <c r="B1718" i="4"/>
  <c r="C1718" i="4"/>
  <c r="D1718" i="4" s="1"/>
  <c r="E1718" i="4" s="1"/>
  <c r="I1718" i="4"/>
  <c r="K1718" i="4"/>
  <c r="N1718" i="4"/>
  <c r="Q1718" i="4"/>
  <c r="S1718" i="4"/>
  <c r="V1718" i="4"/>
  <c r="Y1718" i="4"/>
  <c r="AA1718" i="4"/>
  <c r="AD1718" i="4"/>
  <c r="AG1718" i="4"/>
  <c r="AI1718" i="4"/>
  <c r="AL1718" i="4"/>
  <c r="B1719" i="4"/>
  <c r="C1719" i="4"/>
  <c r="D1719" i="4" s="1"/>
  <c r="I1719" i="4"/>
  <c r="K1719" i="4"/>
  <c r="N1719" i="4"/>
  <c r="Q1719" i="4"/>
  <c r="S1719" i="4"/>
  <c r="V1719" i="4"/>
  <c r="Y1719" i="4"/>
  <c r="AA1719" i="4"/>
  <c r="AD1719" i="4"/>
  <c r="AG1719" i="4"/>
  <c r="AI1719" i="4"/>
  <c r="AL1719" i="4"/>
  <c r="B1720" i="4"/>
  <c r="C1720" i="4"/>
  <c r="D1720" i="4" s="1"/>
  <c r="I1720" i="4"/>
  <c r="K1720" i="4"/>
  <c r="N1720" i="4"/>
  <c r="Q1720" i="4"/>
  <c r="S1720" i="4"/>
  <c r="V1720" i="4"/>
  <c r="Y1720" i="4"/>
  <c r="AA1720" i="4"/>
  <c r="AD1720" i="4"/>
  <c r="AG1720" i="4"/>
  <c r="AI1720" i="4"/>
  <c r="AL1720" i="4"/>
  <c r="B1721" i="4"/>
  <c r="C1721" i="4"/>
  <c r="D1721" i="4" s="1"/>
  <c r="I1721" i="4"/>
  <c r="K1721" i="4"/>
  <c r="N1721" i="4"/>
  <c r="Q1721" i="4"/>
  <c r="S1721" i="4"/>
  <c r="V1721" i="4"/>
  <c r="Y1721" i="4"/>
  <c r="AA1721" i="4"/>
  <c r="AD1721" i="4"/>
  <c r="AG1721" i="4"/>
  <c r="AH1721" i="4" s="1"/>
  <c r="AI1721" i="4"/>
  <c r="AL1721" i="4"/>
  <c r="B1722" i="4"/>
  <c r="AB1722" i="4" s="1"/>
  <c r="C1722" i="4"/>
  <c r="D1722" i="4"/>
  <c r="G1722" i="4" s="1"/>
  <c r="I1722" i="4"/>
  <c r="K1722" i="4"/>
  <c r="N1722" i="4"/>
  <c r="Q1722" i="4"/>
  <c r="S1722" i="4"/>
  <c r="V1722" i="4"/>
  <c r="Y1722" i="4"/>
  <c r="AA1722" i="4"/>
  <c r="AD1722" i="4"/>
  <c r="AG1722" i="4"/>
  <c r="AI1722" i="4"/>
  <c r="AL1722" i="4"/>
  <c r="B1723" i="4"/>
  <c r="J1723" i="4" s="1"/>
  <c r="C1723" i="4"/>
  <c r="D1723" i="4" s="1"/>
  <c r="I1723" i="4"/>
  <c r="K1723" i="4"/>
  <c r="N1723" i="4"/>
  <c r="Q1723" i="4"/>
  <c r="S1723" i="4"/>
  <c r="V1723" i="4"/>
  <c r="Y1723" i="4"/>
  <c r="AA1723" i="4"/>
  <c r="AB1723" i="4" s="1"/>
  <c r="AD1723" i="4"/>
  <c r="AG1723" i="4"/>
  <c r="AI1723" i="4"/>
  <c r="AL1723" i="4"/>
  <c r="AM1723" i="4" s="1"/>
  <c r="B1724" i="4"/>
  <c r="C1724" i="4"/>
  <c r="D1724" i="4" s="1"/>
  <c r="I1724" i="4"/>
  <c r="K1724" i="4"/>
  <c r="N1724" i="4"/>
  <c r="O1724" i="4" s="1"/>
  <c r="Q1724" i="4"/>
  <c r="S1724" i="4"/>
  <c r="V1724" i="4"/>
  <c r="Y1724" i="4"/>
  <c r="AA1724" i="4"/>
  <c r="AB1724" i="4" s="1"/>
  <c r="AD1724" i="4"/>
  <c r="AG1724" i="4"/>
  <c r="AH1724" i="4" s="1"/>
  <c r="AI1724" i="4"/>
  <c r="AL1724" i="4"/>
  <c r="AM1724" i="4" s="1"/>
  <c r="B1725" i="4"/>
  <c r="C1725" i="4"/>
  <c r="D1725" i="4" s="1"/>
  <c r="H1725" i="4" s="1"/>
  <c r="I1725" i="4"/>
  <c r="K1725" i="4"/>
  <c r="N1725" i="4"/>
  <c r="Q1725" i="4"/>
  <c r="S1725" i="4"/>
  <c r="V1725" i="4"/>
  <c r="Y1725" i="4"/>
  <c r="AA1725" i="4"/>
  <c r="AD1725" i="4"/>
  <c r="AG1725" i="4"/>
  <c r="AI1725" i="4"/>
  <c r="AJ1725" i="4" s="1"/>
  <c r="AL1725" i="4"/>
  <c r="B1726" i="4"/>
  <c r="C1726" i="4"/>
  <c r="D1726" i="4" s="1"/>
  <c r="I1726" i="4"/>
  <c r="K1726" i="4"/>
  <c r="N1726" i="4"/>
  <c r="Q1726" i="4"/>
  <c r="S1726" i="4"/>
  <c r="V1726" i="4"/>
  <c r="Y1726" i="4"/>
  <c r="AA1726" i="4"/>
  <c r="AD1726" i="4"/>
  <c r="AG1726" i="4"/>
  <c r="AI1726" i="4"/>
  <c r="AL1726" i="4"/>
  <c r="B1727" i="4"/>
  <c r="C1727" i="4"/>
  <c r="D1727" i="4" s="1"/>
  <c r="I1727" i="4"/>
  <c r="K1727" i="4"/>
  <c r="N1727" i="4"/>
  <c r="Q1727" i="4"/>
  <c r="S1727" i="4"/>
  <c r="V1727" i="4"/>
  <c r="Y1727" i="4"/>
  <c r="AA1727" i="4"/>
  <c r="AD1727" i="4"/>
  <c r="AG1727" i="4"/>
  <c r="AI1727" i="4"/>
  <c r="AL1727" i="4"/>
  <c r="B1728" i="4"/>
  <c r="C1728" i="4"/>
  <c r="D1728" i="4" s="1"/>
  <c r="I1728" i="4"/>
  <c r="K1728" i="4"/>
  <c r="N1728" i="4"/>
  <c r="Q1728" i="4"/>
  <c r="S1728" i="4"/>
  <c r="V1728" i="4"/>
  <c r="Y1728" i="4"/>
  <c r="AA1728" i="4"/>
  <c r="AD1728" i="4"/>
  <c r="AG1728" i="4"/>
  <c r="AI1728" i="4"/>
  <c r="AL1728" i="4"/>
  <c r="B1729" i="4"/>
  <c r="W1729" i="4" s="1"/>
  <c r="C1729" i="4"/>
  <c r="D1729" i="4" s="1"/>
  <c r="E1729" i="4" s="1"/>
  <c r="I1729" i="4"/>
  <c r="K1729" i="4"/>
  <c r="N1729" i="4"/>
  <c r="Q1729" i="4"/>
  <c r="S1729" i="4"/>
  <c r="V1729" i="4"/>
  <c r="Y1729" i="4"/>
  <c r="AA1729" i="4"/>
  <c r="AD1729" i="4"/>
  <c r="AG1729" i="4"/>
  <c r="AI1729" i="4"/>
  <c r="AL1729" i="4"/>
  <c r="B1730" i="4"/>
  <c r="C1730" i="4"/>
  <c r="D1730" i="4" s="1"/>
  <c r="E1730" i="4" s="1"/>
  <c r="I1730" i="4"/>
  <c r="K1730" i="4"/>
  <c r="N1730" i="4"/>
  <c r="Q1730" i="4"/>
  <c r="S1730" i="4"/>
  <c r="V1730" i="4"/>
  <c r="Y1730" i="4"/>
  <c r="AA1730" i="4"/>
  <c r="AD1730" i="4"/>
  <c r="AG1730" i="4"/>
  <c r="AI1730" i="4"/>
  <c r="AL1730" i="4"/>
  <c r="B1731" i="4"/>
  <c r="O1731" i="4" s="1"/>
  <c r="C1731" i="4"/>
  <c r="D1731" i="4" s="1"/>
  <c r="G1731" i="4" s="1"/>
  <c r="I1731" i="4"/>
  <c r="K1731" i="4"/>
  <c r="N1731" i="4"/>
  <c r="Q1731" i="4"/>
  <c r="S1731" i="4"/>
  <c r="V1731" i="4"/>
  <c r="Y1731" i="4"/>
  <c r="AA1731" i="4"/>
  <c r="AD1731" i="4"/>
  <c r="AE1731" i="4" s="1"/>
  <c r="AG1731" i="4"/>
  <c r="AI1731" i="4"/>
  <c r="AL1731" i="4"/>
  <c r="B1732" i="4"/>
  <c r="O1732" i="4" s="1"/>
  <c r="C1732" i="4"/>
  <c r="D1732" i="4" s="1"/>
  <c r="H1732" i="4" s="1"/>
  <c r="I1732" i="4"/>
  <c r="K1732" i="4"/>
  <c r="N1732" i="4"/>
  <c r="Q1732" i="4"/>
  <c r="S1732" i="4"/>
  <c r="V1732" i="4"/>
  <c r="Y1732" i="4"/>
  <c r="AA1732" i="4"/>
  <c r="AD1732" i="4"/>
  <c r="AE1732" i="4"/>
  <c r="AG1732" i="4"/>
  <c r="AI1732" i="4"/>
  <c r="AL1732" i="4"/>
  <c r="B1733" i="4"/>
  <c r="C1733" i="4"/>
  <c r="D1733" i="4" s="1"/>
  <c r="I1733" i="4"/>
  <c r="K1733" i="4"/>
  <c r="N1733" i="4"/>
  <c r="Q1733" i="4"/>
  <c r="S1733" i="4"/>
  <c r="V1733" i="4"/>
  <c r="Y1733" i="4"/>
  <c r="AA1733" i="4"/>
  <c r="AD1733" i="4"/>
  <c r="AG1733" i="4"/>
  <c r="AI1733" i="4"/>
  <c r="AL1733" i="4"/>
  <c r="B1734" i="4"/>
  <c r="C1734" i="4"/>
  <c r="D1734" i="4" s="1"/>
  <c r="I1734" i="4"/>
  <c r="K1734" i="4"/>
  <c r="N1734" i="4"/>
  <c r="Q1734" i="4"/>
  <c r="S1734" i="4"/>
  <c r="V1734" i="4"/>
  <c r="Y1734" i="4"/>
  <c r="AA1734" i="4"/>
  <c r="AD1734" i="4"/>
  <c r="AG1734" i="4"/>
  <c r="AI1734" i="4"/>
  <c r="AL1734" i="4"/>
  <c r="B1735" i="4"/>
  <c r="C1735" i="4"/>
  <c r="D1735" i="4" s="1"/>
  <c r="I1735" i="4"/>
  <c r="K1735" i="4"/>
  <c r="N1735" i="4"/>
  <c r="Q1735" i="4"/>
  <c r="S1735" i="4"/>
  <c r="V1735" i="4"/>
  <c r="Y1735" i="4"/>
  <c r="AA1735" i="4"/>
  <c r="AD1735" i="4"/>
  <c r="AG1735" i="4"/>
  <c r="AI1735" i="4"/>
  <c r="AL1735" i="4"/>
  <c r="B1736" i="4"/>
  <c r="W1736" i="4" s="1"/>
  <c r="C1736" i="4"/>
  <c r="D1736" i="4" s="1"/>
  <c r="I1736" i="4"/>
  <c r="K1736" i="4"/>
  <c r="N1736" i="4"/>
  <c r="Q1736" i="4"/>
  <c r="S1736" i="4"/>
  <c r="V1736" i="4"/>
  <c r="Y1736" i="4"/>
  <c r="AA1736" i="4"/>
  <c r="AD1736" i="4"/>
  <c r="AG1736" i="4"/>
  <c r="AI1736" i="4"/>
  <c r="AL1736" i="4"/>
  <c r="B1737" i="4"/>
  <c r="W1737" i="4" s="1"/>
  <c r="C1737" i="4"/>
  <c r="D1737" i="4" s="1"/>
  <c r="H1737" i="4" s="1"/>
  <c r="I1737" i="4"/>
  <c r="K1737" i="4"/>
  <c r="N1737" i="4"/>
  <c r="Q1737" i="4"/>
  <c r="S1737" i="4"/>
  <c r="V1737" i="4"/>
  <c r="Y1737" i="4"/>
  <c r="AA1737" i="4"/>
  <c r="AD1737" i="4"/>
  <c r="AG1737" i="4"/>
  <c r="AI1737" i="4"/>
  <c r="AL1737" i="4"/>
  <c r="B1738" i="4"/>
  <c r="C1738" i="4"/>
  <c r="D1738" i="4"/>
  <c r="G1738" i="4" s="1"/>
  <c r="I1738" i="4"/>
  <c r="K1738" i="4"/>
  <c r="N1738" i="4"/>
  <c r="Q1738" i="4"/>
  <c r="S1738" i="4"/>
  <c r="V1738" i="4"/>
  <c r="Y1738" i="4"/>
  <c r="AA1738" i="4"/>
  <c r="AD1738" i="4"/>
  <c r="AG1738" i="4"/>
  <c r="AI1738" i="4"/>
  <c r="AL1738" i="4"/>
  <c r="B1739" i="4"/>
  <c r="C1739" i="4"/>
  <c r="D1739" i="4" s="1"/>
  <c r="I1739" i="4"/>
  <c r="J1739" i="4" s="1"/>
  <c r="K1739" i="4"/>
  <c r="L1739" i="4" s="1"/>
  <c r="N1739" i="4"/>
  <c r="O1739" i="4" s="1"/>
  <c r="Q1739" i="4"/>
  <c r="R1739" i="4" s="1"/>
  <c r="S1739" i="4"/>
  <c r="T1739" i="4" s="1"/>
  <c r="V1739" i="4"/>
  <c r="W1739" i="4" s="1"/>
  <c r="Y1739" i="4"/>
  <c r="Z1739" i="4" s="1"/>
  <c r="AA1739" i="4"/>
  <c r="AB1739" i="4" s="1"/>
  <c r="AD1739" i="4"/>
  <c r="AE1739" i="4" s="1"/>
  <c r="AG1739" i="4"/>
  <c r="AH1739" i="4" s="1"/>
  <c r="AI1739" i="4"/>
  <c r="AJ1739" i="4" s="1"/>
  <c r="AL1739" i="4"/>
  <c r="AM1739" i="4" s="1"/>
  <c r="B1740" i="4"/>
  <c r="C1740" i="4"/>
  <c r="D1740" i="4" s="1"/>
  <c r="I1740" i="4"/>
  <c r="K1740" i="4"/>
  <c r="N1740" i="4"/>
  <c r="Q1740" i="4"/>
  <c r="S1740" i="4"/>
  <c r="V1740" i="4"/>
  <c r="Y1740" i="4"/>
  <c r="AA1740" i="4"/>
  <c r="AD1740" i="4"/>
  <c r="AG1740" i="4"/>
  <c r="AH1740" i="4" s="1"/>
  <c r="AI1740" i="4"/>
  <c r="AJ1740" i="4" s="1"/>
  <c r="AL1740" i="4"/>
  <c r="B1741" i="4"/>
  <c r="C1741" i="4"/>
  <c r="D1741" i="4" s="1"/>
  <c r="E1741" i="4" s="1"/>
  <c r="I1741" i="4"/>
  <c r="K1741" i="4"/>
  <c r="N1741" i="4"/>
  <c r="Q1741" i="4"/>
  <c r="S1741" i="4"/>
  <c r="V1741" i="4"/>
  <c r="Y1741" i="4"/>
  <c r="AA1741" i="4"/>
  <c r="AD1741" i="4"/>
  <c r="AG1741" i="4"/>
  <c r="AI1741" i="4"/>
  <c r="AL1741" i="4"/>
  <c r="B1742" i="4"/>
  <c r="J1742" i="4" s="1"/>
  <c r="C1742" i="4"/>
  <c r="D1742" i="4" s="1"/>
  <c r="E1742" i="4" s="1"/>
  <c r="I1742" i="4"/>
  <c r="K1742" i="4"/>
  <c r="N1742" i="4"/>
  <c r="Q1742" i="4"/>
  <c r="S1742" i="4"/>
  <c r="V1742" i="4"/>
  <c r="Y1742" i="4"/>
  <c r="AA1742" i="4"/>
  <c r="AD1742" i="4"/>
  <c r="AG1742" i="4"/>
  <c r="AI1742" i="4"/>
  <c r="AL1742" i="4"/>
  <c r="B1743" i="4"/>
  <c r="C1743" i="4"/>
  <c r="D1743" i="4" s="1"/>
  <c r="I1743" i="4"/>
  <c r="K1743" i="4"/>
  <c r="N1743" i="4"/>
  <c r="Q1743" i="4"/>
  <c r="S1743" i="4"/>
  <c r="V1743" i="4"/>
  <c r="Y1743" i="4"/>
  <c r="AA1743" i="4"/>
  <c r="AD1743" i="4"/>
  <c r="AG1743" i="4"/>
  <c r="AI1743" i="4"/>
  <c r="AL1743" i="4"/>
  <c r="B1744" i="4"/>
  <c r="C1744" i="4"/>
  <c r="D1744" i="4" s="1"/>
  <c r="I1744" i="4"/>
  <c r="K1744" i="4"/>
  <c r="N1744" i="4"/>
  <c r="Q1744" i="4"/>
  <c r="S1744" i="4"/>
  <c r="V1744" i="4"/>
  <c r="Y1744" i="4"/>
  <c r="AA1744" i="4"/>
  <c r="AD1744" i="4"/>
  <c r="AG1744" i="4"/>
  <c r="AI1744" i="4"/>
  <c r="AL1744" i="4"/>
  <c r="B1745" i="4"/>
  <c r="C1745" i="4"/>
  <c r="D1745" i="4" s="1"/>
  <c r="I1745" i="4"/>
  <c r="K1745" i="4"/>
  <c r="N1745" i="4"/>
  <c r="Q1745" i="4"/>
  <c r="S1745" i="4"/>
  <c r="V1745" i="4"/>
  <c r="Y1745" i="4"/>
  <c r="AA1745" i="4"/>
  <c r="AD1745" i="4"/>
  <c r="AG1745" i="4"/>
  <c r="AH1745" i="4" s="1"/>
  <c r="AI1745" i="4"/>
  <c r="AL1745" i="4"/>
  <c r="AM1745" i="4" s="1"/>
  <c r="B1746" i="4"/>
  <c r="T1746" i="4" s="1"/>
  <c r="C1746" i="4"/>
  <c r="D1746" i="4" s="1"/>
  <c r="I1746" i="4"/>
  <c r="K1746" i="4"/>
  <c r="N1746" i="4"/>
  <c r="Q1746" i="4"/>
  <c r="S1746" i="4"/>
  <c r="V1746" i="4"/>
  <c r="Y1746" i="4"/>
  <c r="AA1746" i="4"/>
  <c r="AD1746" i="4"/>
  <c r="AG1746" i="4"/>
  <c r="AI1746" i="4"/>
  <c r="AJ1746" i="4" s="1"/>
  <c r="AL1746" i="4"/>
  <c r="B1747" i="4"/>
  <c r="O1747" i="4" s="1"/>
  <c r="C1747" i="4"/>
  <c r="D1747" i="4" s="1"/>
  <c r="I1747" i="4"/>
  <c r="K1747" i="4"/>
  <c r="N1747" i="4"/>
  <c r="Q1747" i="4"/>
  <c r="S1747" i="4"/>
  <c r="V1747" i="4"/>
  <c r="Y1747" i="4"/>
  <c r="AA1747" i="4"/>
  <c r="AD1747" i="4"/>
  <c r="AG1747" i="4"/>
  <c r="AH1747" i="4" s="1"/>
  <c r="AI1747" i="4"/>
  <c r="AL1747" i="4"/>
  <c r="B1748" i="4"/>
  <c r="C1748" i="4"/>
  <c r="D1748" i="4" s="1"/>
  <c r="H1748" i="4" s="1"/>
  <c r="I1748" i="4"/>
  <c r="J1748" i="4" s="1"/>
  <c r="K1748" i="4"/>
  <c r="N1748" i="4"/>
  <c r="Q1748" i="4"/>
  <c r="S1748" i="4"/>
  <c r="V1748" i="4"/>
  <c r="Y1748" i="4"/>
  <c r="AA1748" i="4"/>
  <c r="AD1748" i="4"/>
  <c r="AG1748" i="4"/>
  <c r="AI1748" i="4"/>
  <c r="AL1748" i="4"/>
  <c r="B1749" i="4"/>
  <c r="J1749" i="4" s="1"/>
  <c r="C1749" i="4"/>
  <c r="D1749" i="4" s="1"/>
  <c r="H1749" i="4" s="1"/>
  <c r="I1749" i="4"/>
  <c r="K1749" i="4"/>
  <c r="N1749" i="4"/>
  <c r="Q1749" i="4"/>
  <c r="S1749" i="4"/>
  <c r="V1749" i="4"/>
  <c r="Y1749" i="4"/>
  <c r="AA1749" i="4"/>
  <c r="AD1749" i="4"/>
  <c r="AG1749" i="4"/>
  <c r="AI1749" i="4"/>
  <c r="AL1749" i="4"/>
  <c r="B1750" i="4"/>
  <c r="C1750" i="4"/>
  <c r="D1750" i="4" s="1"/>
  <c r="G1750" i="4" s="1"/>
  <c r="I1750" i="4"/>
  <c r="K1750" i="4"/>
  <c r="N1750" i="4"/>
  <c r="Q1750" i="4"/>
  <c r="S1750" i="4"/>
  <c r="V1750" i="4"/>
  <c r="Y1750" i="4"/>
  <c r="AA1750" i="4"/>
  <c r="AD1750" i="4"/>
  <c r="AG1750" i="4"/>
  <c r="AI1750" i="4"/>
  <c r="AL1750" i="4"/>
  <c r="B1751" i="4"/>
  <c r="C1751" i="4"/>
  <c r="D1751" i="4" s="1"/>
  <c r="I1751" i="4"/>
  <c r="J1751" i="4" s="1"/>
  <c r="K1751" i="4"/>
  <c r="N1751" i="4"/>
  <c r="O1751" i="4" s="1"/>
  <c r="Q1751" i="4"/>
  <c r="R1751" i="4"/>
  <c r="S1751" i="4"/>
  <c r="T1751" i="4" s="1"/>
  <c r="V1751" i="4"/>
  <c r="W1751" i="4" s="1"/>
  <c r="Y1751" i="4"/>
  <c r="AA1751" i="4"/>
  <c r="AB1751" i="4" s="1"/>
  <c r="AD1751" i="4"/>
  <c r="AE1751" i="4" s="1"/>
  <c r="AG1751" i="4"/>
  <c r="AH1751" i="4" s="1"/>
  <c r="AI1751" i="4"/>
  <c r="AJ1751" i="4" s="1"/>
  <c r="AL1751" i="4"/>
  <c r="B1752" i="4"/>
  <c r="J1752" i="4" s="1"/>
  <c r="C1752" i="4"/>
  <c r="D1752" i="4" s="1"/>
  <c r="I1752" i="4"/>
  <c r="K1752" i="4"/>
  <c r="N1752" i="4"/>
  <c r="O1752" i="4" s="1"/>
  <c r="Q1752" i="4"/>
  <c r="S1752" i="4"/>
  <c r="V1752" i="4"/>
  <c r="Y1752" i="4"/>
  <c r="AA1752" i="4"/>
  <c r="AD1752" i="4"/>
  <c r="AG1752" i="4"/>
  <c r="AI1752" i="4"/>
  <c r="AL1752" i="4"/>
  <c r="AM1752" i="4" s="1"/>
  <c r="B1753" i="4"/>
  <c r="C1753" i="4"/>
  <c r="D1753" i="4" s="1"/>
  <c r="I1753" i="4"/>
  <c r="K1753" i="4"/>
  <c r="N1753" i="4"/>
  <c r="Q1753" i="4"/>
  <c r="S1753" i="4"/>
  <c r="V1753" i="4"/>
  <c r="Y1753" i="4"/>
  <c r="AA1753" i="4"/>
  <c r="AD1753" i="4"/>
  <c r="AG1753" i="4"/>
  <c r="AI1753" i="4"/>
  <c r="AL1753" i="4"/>
  <c r="AM1753" i="4" s="1"/>
  <c r="B1754" i="4"/>
  <c r="C1754" i="4"/>
  <c r="D1754" i="4" s="1"/>
  <c r="I1754" i="4"/>
  <c r="K1754" i="4"/>
  <c r="N1754" i="4"/>
  <c r="Q1754" i="4"/>
  <c r="S1754" i="4"/>
  <c r="V1754" i="4"/>
  <c r="Y1754" i="4"/>
  <c r="AA1754" i="4"/>
  <c r="AD1754" i="4"/>
  <c r="AG1754" i="4"/>
  <c r="AI1754" i="4"/>
  <c r="AL1754" i="4"/>
  <c r="B1755" i="4"/>
  <c r="C1755" i="4"/>
  <c r="D1755" i="4" s="1"/>
  <c r="G1755" i="4" s="1"/>
  <c r="I1755" i="4"/>
  <c r="K1755" i="4"/>
  <c r="N1755" i="4"/>
  <c r="Q1755" i="4"/>
  <c r="S1755" i="4"/>
  <c r="V1755" i="4"/>
  <c r="Y1755" i="4"/>
  <c r="AA1755" i="4"/>
  <c r="AD1755" i="4"/>
  <c r="AG1755" i="4"/>
  <c r="AI1755" i="4"/>
  <c r="AL1755" i="4"/>
  <c r="B1756" i="4"/>
  <c r="C1756" i="4"/>
  <c r="D1756" i="4" s="1"/>
  <c r="E1756" i="4" s="1"/>
  <c r="I1756" i="4"/>
  <c r="K1756" i="4"/>
  <c r="N1756" i="4"/>
  <c r="Q1756" i="4"/>
  <c r="S1756" i="4"/>
  <c r="V1756" i="4"/>
  <c r="Y1756" i="4"/>
  <c r="AA1756" i="4"/>
  <c r="AD1756" i="4"/>
  <c r="AG1756" i="4"/>
  <c r="AI1756" i="4"/>
  <c r="AL1756" i="4"/>
  <c r="B1757" i="4"/>
  <c r="C1757" i="4"/>
  <c r="D1757" i="4" s="1"/>
  <c r="F1757" i="4" s="1"/>
  <c r="I1757" i="4"/>
  <c r="K1757" i="4"/>
  <c r="N1757" i="4"/>
  <c r="Q1757" i="4"/>
  <c r="R1757" i="4" s="1"/>
  <c r="S1757" i="4"/>
  <c r="T1757" i="4" s="1"/>
  <c r="V1757" i="4"/>
  <c r="W1757" i="4"/>
  <c r="Y1757" i="4"/>
  <c r="AA1757" i="4"/>
  <c r="AB1757" i="4" s="1"/>
  <c r="AD1757" i="4"/>
  <c r="AE1757" i="4" s="1"/>
  <c r="AG1757" i="4"/>
  <c r="AH1757" i="4" s="1"/>
  <c r="AI1757" i="4"/>
  <c r="AJ1757" i="4" s="1"/>
  <c r="AL1757" i="4"/>
  <c r="B1758" i="4"/>
  <c r="C1758" i="4"/>
  <c r="D1758" i="4" s="1"/>
  <c r="I1758" i="4"/>
  <c r="K1758" i="4"/>
  <c r="N1758" i="4"/>
  <c r="Q1758" i="4"/>
  <c r="S1758" i="4"/>
  <c r="V1758" i="4"/>
  <c r="Y1758" i="4"/>
  <c r="AA1758" i="4"/>
  <c r="AD1758" i="4"/>
  <c r="AG1758" i="4"/>
  <c r="AI1758" i="4"/>
  <c r="AL1758" i="4"/>
  <c r="B1759" i="4"/>
  <c r="C1759" i="4"/>
  <c r="D1759" i="4" s="1"/>
  <c r="E1759" i="4" s="1"/>
  <c r="I1759" i="4"/>
  <c r="K1759" i="4"/>
  <c r="N1759" i="4"/>
  <c r="Q1759" i="4"/>
  <c r="S1759" i="4"/>
  <c r="T1759" i="4"/>
  <c r="V1759" i="4"/>
  <c r="Y1759" i="4"/>
  <c r="AA1759" i="4"/>
  <c r="AD1759" i="4"/>
  <c r="AG1759" i="4"/>
  <c r="AI1759" i="4"/>
  <c r="AL1759" i="4"/>
  <c r="B1760" i="4"/>
  <c r="C1760" i="4"/>
  <c r="D1760" i="4" s="1"/>
  <c r="I1760" i="4"/>
  <c r="K1760" i="4"/>
  <c r="N1760" i="4"/>
  <c r="O1760" i="4" s="1"/>
  <c r="Q1760" i="4"/>
  <c r="S1760" i="4"/>
  <c r="V1760" i="4"/>
  <c r="Y1760" i="4"/>
  <c r="AA1760" i="4"/>
  <c r="AB1760" i="4" s="1"/>
  <c r="AD1760" i="4"/>
  <c r="AG1760" i="4"/>
  <c r="AI1760" i="4"/>
  <c r="AL1760" i="4"/>
  <c r="B1761" i="4"/>
  <c r="O1761" i="4" s="1"/>
  <c r="C1761" i="4"/>
  <c r="D1761" i="4" s="1"/>
  <c r="H1761" i="4" s="1"/>
  <c r="I1761" i="4"/>
  <c r="J1761" i="4" s="1"/>
  <c r="K1761" i="4"/>
  <c r="N1761" i="4"/>
  <c r="Q1761" i="4"/>
  <c r="S1761" i="4"/>
  <c r="V1761" i="4"/>
  <c r="Y1761" i="4"/>
  <c r="AA1761" i="4"/>
  <c r="AD1761" i="4"/>
  <c r="AG1761" i="4"/>
  <c r="AI1761" i="4"/>
  <c r="AL1761" i="4"/>
  <c r="B1762" i="4"/>
  <c r="T1762" i="4" s="1"/>
  <c r="C1762" i="4"/>
  <c r="D1762" i="4" s="1"/>
  <c r="I1762" i="4"/>
  <c r="K1762" i="4"/>
  <c r="N1762" i="4"/>
  <c r="Q1762" i="4"/>
  <c r="S1762" i="4"/>
  <c r="V1762" i="4"/>
  <c r="Y1762" i="4"/>
  <c r="AA1762" i="4"/>
  <c r="AD1762" i="4"/>
  <c r="AG1762" i="4"/>
  <c r="AI1762" i="4"/>
  <c r="AL1762" i="4"/>
  <c r="B1763" i="4"/>
  <c r="C1763" i="4"/>
  <c r="D1763" i="4" s="1"/>
  <c r="I1763" i="4"/>
  <c r="J1763" i="4" s="1"/>
  <c r="K1763" i="4"/>
  <c r="N1763" i="4"/>
  <c r="O1763" i="4" s="1"/>
  <c r="Q1763" i="4"/>
  <c r="R1763" i="4"/>
  <c r="S1763" i="4"/>
  <c r="T1763" i="4" s="1"/>
  <c r="V1763" i="4"/>
  <c r="W1763" i="4"/>
  <c r="Y1763" i="4"/>
  <c r="Z1763" i="4" s="1"/>
  <c r="AA1763" i="4"/>
  <c r="AB1763" i="4" s="1"/>
  <c r="AD1763" i="4"/>
  <c r="AG1763" i="4"/>
  <c r="AH1763" i="4" s="1"/>
  <c r="AI1763" i="4"/>
  <c r="AJ1763" i="4" s="1"/>
  <c r="AL1763" i="4"/>
  <c r="AM1763" i="4" s="1"/>
  <c r="B1764" i="4"/>
  <c r="C1764" i="4"/>
  <c r="D1764" i="4"/>
  <c r="F1764" i="4" s="1"/>
  <c r="I1764" i="4"/>
  <c r="K1764" i="4"/>
  <c r="N1764" i="4"/>
  <c r="O1764" i="4" s="1"/>
  <c r="Q1764" i="4"/>
  <c r="S1764" i="4"/>
  <c r="V1764" i="4"/>
  <c r="Y1764" i="4"/>
  <c r="AA1764" i="4"/>
  <c r="AB1764" i="4" s="1"/>
  <c r="AD1764" i="4"/>
  <c r="AG1764" i="4"/>
  <c r="AI1764" i="4"/>
  <c r="AL1764" i="4"/>
  <c r="AM1764" i="4" s="1"/>
  <c r="B1765" i="4"/>
  <c r="C1765" i="4"/>
  <c r="D1765" i="4" s="1"/>
  <c r="E1765" i="4" s="1"/>
  <c r="I1765" i="4"/>
  <c r="K1765" i="4"/>
  <c r="N1765" i="4"/>
  <c r="Q1765" i="4"/>
  <c r="S1765" i="4"/>
  <c r="V1765" i="4"/>
  <c r="Y1765" i="4"/>
  <c r="AA1765" i="4"/>
  <c r="AD1765" i="4"/>
  <c r="AG1765" i="4"/>
  <c r="AI1765" i="4"/>
  <c r="AL1765" i="4"/>
  <c r="B1766" i="4"/>
  <c r="C1766" i="4"/>
  <c r="D1766" i="4" s="1"/>
  <c r="I1766" i="4"/>
  <c r="K1766" i="4"/>
  <c r="N1766" i="4"/>
  <c r="Q1766" i="4"/>
  <c r="S1766" i="4"/>
  <c r="V1766" i="4"/>
  <c r="Y1766" i="4"/>
  <c r="AA1766" i="4"/>
  <c r="AD1766" i="4"/>
  <c r="AG1766" i="4"/>
  <c r="AI1766" i="4"/>
  <c r="AL1766" i="4"/>
  <c r="B1767" i="4"/>
  <c r="O1767" i="4" s="1"/>
  <c r="C1767" i="4"/>
  <c r="D1767" i="4" s="1"/>
  <c r="I1767" i="4"/>
  <c r="K1767" i="4"/>
  <c r="N1767" i="4"/>
  <c r="Q1767" i="4"/>
  <c r="S1767" i="4"/>
  <c r="V1767" i="4"/>
  <c r="Y1767" i="4"/>
  <c r="AA1767" i="4"/>
  <c r="AD1767" i="4"/>
  <c r="AG1767" i="4"/>
  <c r="AI1767" i="4"/>
  <c r="AL1767" i="4"/>
  <c r="B1768" i="4"/>
  <c r="C1768" i="4"/>
  <c r="D1768" i="4" s="1"/>
  <c r="E1768" i="4" s="1"/>
  <c r="I1768" i="4"/>
  <c r="K1768" i="4"/>
  <c r="N1768" i="4"/>
  <c r="Q1768" i="4"/>
  <c r="S1768" i="4"/>
  <c r="V1768" i="4"/>
  <c r="Y1768" i="4"/>
  <c r="AA1768" i="4"/>
  <c r="AD1768" i="4"/>
  <c r="AG1768" i="4"/>
  <c r="AI1768" i="4"/>
  <c r="AL1768" i="4"/>
  <c r="B1769" i="4"/>
  <c r="C1769" i="4"/>
  <c r="D1769" i="4" s="1"/>
  <c r="I1769" i="4"/>
  <c r="K1769" i="4"/>
  <c r="N1769" i="4"/>
  <c r="Q1769" i="4"/>
  <c r="S1769" i="4"/>
  <c r="V1769" i="4"/>
  <c r="W1769" i="4" s="1"/>
  <c r="Y1769" i="4"/>
  <c r="AA1769" i="4"/>
  <c r="AB1769" i="4" s="1"/>
  <c r="AD1769" i="4"/>
  <c r="AG1769" i="4"/>
  <c r="AI1769" i="4"/>
  <c r="AJ1769" i="4" s="1"/>
  <c r="AL1769" i="4"/>
  <c r="B1770" i="4"/>
  <c r="L1770" i="4" s="1"/>
  <c r="C1770" i="4"/>
  <c r="D1770" i="4" s="1"/>
  <c r="I1770" i="4"/>
  <c r="J1770" i="4" s="1"/>
  <c r="K1770" i="4"/>
  <c r="N1770" i="4"/>
  <c r="Q1770" i="4"/>
  <c r="S1770" i="4"/>
  <c r="V1770" i="4"/>
  <c r="Y1770" i="4"/>
  <c r="AA1770" i="4"/>
  <c r="AD1770" i="4"/>
  <c r="AG1770" i="4"/>
  <c r="AI1770" i="4"/>
  <c r="AL1770" i="4"/>
  <c r="B1771" i="4"/>
  <c r="C1771" i="4"/>
  <c r="D1771" i="4" s="1"/>
  <c r="E1771" i="4" s="1"/>
  <c r="I1771" i="4"/>
  <c r="K1771" i="4"/>
  <c r="N1771" i="4"/>
  <c r="Q1771" i="4"/>
  <c r="S1771" i="4"/>
  <c r="V1771" i="4"/>
  <c r="Y1771" i="4"/>
  <c r="AA1771" i="4"/>
  <c r="AD1771" i="4"/>
  <c r="AG1771" i="4"/>
  <c r="AI1771" i="4"/>
  <c r="AL1771" i="4"/>
  <c r="B1772" i="4"/>
  <c r="C1772" i="4"/>
  <c r="D1772" i="4" s="1"/>
  <c r="I1772" i="4"/>
  <c r="K1772" i="4"/>
  <c r="N1772" i="4"/>
  <c r="Q1772" i="4"/>
  <c r="S1772" i="4"/>
  <c r="T1772" i="4" s="1"/>
  <c r="V1772" i="4"/>
  <c r="Y1772" i="4"/>
  <c r="AA1772" i="4"/>
  <c r="AD1772" i="4"/>
  <c r="AG1772" i="4"/>
  <c r="AI1772" i="4"/>
  <c r="AL1772" i="4"/>
  <c r="B1773" i="4"/>
  <c r="L1773" i="4" s="1"/>
  <c r="C1773" i="4"/>
  <c r="D1773" i="4" s="1"/>
  <c r="G1773" i="4" s="1"/>
  <c r="I1773" i="4"/>
  <c r="K1773" i="4"/>
  <c r="N1773" i="4"/>
  <c r="Q1773" i="4"/>
  <c r="S1773" i="4"/>
  <c r="V1773" i="4"/>
  <c r="Y1773" i="4"/>
  <c r="AA1773" i="4"/>
  <c r="AD1773" i="4"/>
  <c r="AG1773" i="4"/>
  <c r="AI1773" i="4"/>
  <c r="AL1773" i="4"/>
  <c r="B1774" i="4"/>
  <c r="L1774" i="4" s="1"/>
  <c r="C1774" i="4"/>
  <c r="D1774" i="4" s="1"/>
  <c r="I1774" i="4"/>
  <c r="K1774" i="4"/>
  <c r="N1774" i="4"/>
  <c r="Q1774" i="4"/>
  <c r="S1774" i="4"/>
  <c r="V1774" i="4"/>
  <c r="Y1774" i="4"/>
  <c r="AA1774" i="4"/>
  <c r="AD1774" i="4"/>
  <c r="AG1774" i="4"/>
  <c r="AI1774" i="4"/>
  <c r="AL1774" i="4"/>
  <c r="B1775" i="4"/>
  <c r="C1775" i="4"/>
  <c r="D1775" i="4"/>
  <c r="H1775" i="4" s="1"/>
  <c r="I1775" i="4"/>
  <c r="K1775" i="4"/>
  <c r="N1775" i="4"/>
  <c r="Q1775" i="4"/>
  <c r="S1775" i="4"/>
  <c r="V1775" i="4"/>
  <c r="Y1775" i="4"/>
  <c r="AA1775" i="4"/>
  <c r="AD1775" i="4"/>
  <c r="AG1775" i="4"/>
  <c r="AH1775" i="4" s="1"/>
  <c r="AI1775" i="4"/>
  <c r="AL1775" i="4"/>
  <c r="B1776" i="4"/>
  <c r="C1776" i="4"/>
  <c r="D1776" i="4" s="1"/>
  <c r="F1776" i="4" s="1"/>
  <c r="I1776" i="4"/>
  <c r="K1776" i="4"/>
  <c r="L1776" i="4" s="1"/>
  <c r="N1776" i="4"/>
  <c r="Q1776" i="4"/>
  <c r="S1776" i="4"/>
  <c r="V1776" i="4"/>
  <c r="Y1776" i="4"/>
  <c r="AA1776" i="4"/>
  <c r="AB1776" i="4" s="1"/>
  <c r="AD1776" i="4"/>
  <c r="AG1776" i="4"/>
  <c r="AH1776" i="4" s="1"/>
  <c r="AI1776" i="4"/>
  <c r="AJ1776" i="4" s="1"/>
  <c r="AL1776" i="4"/>
  <c r="B1777" i="4"/>
  <c r="O1777" i="4" s="1"/>
  <c r="C1777" i="4"/>
  <c r="D1777" i="4" s="1"/>
  <c r="E1777" i="4" s="1"/>
  <c r="I1777" i="4"/>
  <c r="K1777" i="4"/>
  <c r="N1777" i="4"/>
  <c r="Q1777" i="4"/>
  <c r="S1777" i="4"/>
  <c r="V1777" i="4"/>
  <c r="Y1777" i="4"/>
  <c r="AA1777" i="4"/>
  <c r="AB1777" i="4" s="1"/>
  <c r="AD1777" i="4"/>
  <c r="AG1777" i="4"/>
  <c r="AI1777" i="4"/>
  <c r="AL1777" i="4"/>
  <c r="AM1777" i="4" s="1"/>
  <c r="B1778" i="4"/>
  <c r="C1778" i="4"/>
  <c r="D1778" i="4" s="1"/>
  <c r="H1778" i="4" s="1"/>
  <c r="I1778" i="4"/>
  <c r="K1778" i="4"/>
  <c r="N1778" i="4"/>
  <c r="Q1778" i="4"/>
  <c r="S1778" i="4"/>
  <c r="V1778" i="4"/>
  <c r="Y1778" i="4"/>
  <c r="AA1778" i="4"/>
  <c r="AB1778" i="4" s="1"/>
  <c r="AD1778" i="4"/>
  <c r="AG1778" i="4"/>
  <c r="AI1778" i="4"/>
  <c r="AL1778" i="4"/>
  <c r="B1779" i="4"/>
  <c r="C1779" i="4"/>
  <c r="D1779" i="4" s="1"/>
  <c r="I1779" i="4"/>
  <c r="K1779" i="4"/>
  <c r="N1779" i="4"/>
  <c r="Q1779" i="4"/>
  <c r="S1779" i="4"/>
  <c r="V1779" i="4"/>
  <c r="Y1779" i="4"/>
  <c r="AA1779" i="4"/>
  <c r="AD1779" i="4"/>
  <c r="AG1779" i="4"/>
  <c r="AI1779" i="4"/>
  <c r="AL1779" i="4"/>
  <c r="B1780" i="4"/>
  <c r="AE1780" i="4" s="1"/>
  <c r="C1780" i="4"/>
  <c r="D1780" i="4" s="1"/>
  <c r="E1780" i="4" s="1"/>
  <c r="I1780" i="4"/>
  <c r="K1780" i="4"/>
  <c r="N1780" i="4"/>
  <c r="Q1780" i="4"/>
  <c r="S1780" i="4"/>
  <c r="V1780" i="4"/>
  <c r="Y1780" i="4"/>
  <c r="AA1780" i="4"/>
  <c r="AD1780" i="4"/>
  <c r="AG1780" i="4"/>
  <c r="AI1780" i="4"/>
  <c r="AL1780" i="4"/>
  <c r="B1781" i="4"/>
  <c r="C1781" i="4"/>
  <c r="D1781" i="4" s="1"/>
  <c r="I1781" i="4"/>
  <c r="K1781" i="4"/>
  <c r="N1781" i="4"/>
  <c r="Q1781" i="4"/>
  <c r="S1781" i="4"/>
  <c r="V1781" i="4"/>
  <c r="W1781" i="4" s="1"/>
  <c r="Y1781" i="4"/>
  <c r="AA1781" i="4"/>
  <c r="AD1781" i="4"/>
  <c r="AE1781" i="4" s="1"/>
  <c r="AG1781" i="4"/>
  <c r="AI1781" i="4"/>
  <c r="AL1781" i="4"/>
  <c r="B1782" i="4"/>
  <c r="C1782" i="4"/>
  <c r="D1782" i="4" s="1"/>
  <c r="E1782" i="4" s="1"/>
  <c r="I1782" i="4"/>
  <c r="K1782" i="4"/>
  <c r="L1782" i="4" s="1"/>
  <c r="N1782" i="4"/>
  <c r="Q1782" i="4"/>
  <c r="S1782" i="4"/>
  <c r="T1782" i="4" s="1"/>
  <c r="V1782" i="4"/>
  <c r="W1782" i="4" s="1"/>
  <c r="Y1782" i="4"/>
  <c r="Z1782" i="4" s="1"/>
  <c r="AA1782" i="4"/>
  <c r="AD1782" i="4"/>
  <c r="AE1782" i="4" s="1"/>
  <c r="AG1782" i="4"/>
  <c r="AI1782" i="4"/>
  <c r="AL1782" i="4"/>
  <c r="AM1782" i="4" s="1"/>
  <c r="B1783" i="4"/>
  <c r="C1783" i="4"/>
  <c r="D1783" i="4" s="1"/>
  <c r="E1783" i="4" s="1"/>
  <c r="I1783" i="4"/>
  <c r="K1783" i="4"/>
  <c r="N1783" i="4"/>
  <c r="Q1783" i="4"/>
  <c r="S1783" i="4"/>
  <c r="V1783" i="4"/>
  <c r="Y1783" i="4"/>
  <c r="AA1783" i="4"/>
  <c r="AD1783" i="4"/>
  <c r="AG1783" i="4"/>
  <c r="AI1783" i="4"/>
  <c r="AL1783" i="4"/>
  <c r="B1784" i="4"/>
  <c r="C1784" i="4"/>
  <c r="D1784" i="4" s="1"/>
  <c r="I1784" i="4"/>
  <c r="K1784" i="4"/>
  <c r="N1784" i="4"/>
  <c r="Q1784" i="4"/>
  <c r="S1784" i="4"/>
  <c r="T1784" i="4" s="1"/>
  <c r="V1784" i="4"/>
  <c r="Y1784" i="4"/>
  <c r="AA1784" i="4"/>
  <c r="AB1784" i="4" s="1"/>
  <c r="AD1784" i="4"/>
  <c r="AG1784" i="4"/>
  <c r="AI1784" i="4"/>
  <c r="AL1784" i="4"/>
  <c r="B1785" i="4"/>
  <c r="C1785" i="4"/>
  <c r="D1785" i="4" s="1"/>
  <c r="E1785" i="4" s="1"/>
  <c r="I1785" i="4"/>
  <c r="K1785" i="4"/>
  <c r="N1785" i="4"/>
  <c r="Q1785" i="4"/>
  <c r="S1785" i="4"/>
  <c r="V1785" i="4"/>
  <c r="W1785" i="4" s="1"/>
  <c r="Y1785" i="4"/>
  <c r="AA1785" i="4"/>
  <c r="AB1785" i="4" s="1"/>
  <c r="AD1785" i="4"/>
  <c r="AG1785" i="4"/>
  <c r="AI1785" i="4"/>
  <c r="AJ1785" i="4" s="1"/>
  <c r="AL1785" i="4"/>
  <c r="AM1785" i="4" s="1"/>
  <c r="B1786" i="4"/>
  <c r="C1786" i="4"/>
  <c r="D1786" i="4" s="1"/>
  <c r="G1786" i="4" s="1"/>
  <c r="I1786" i="4"/>
  <c r="K1786" i="4"/>
  <c r="N1786" i="4"/>
  <c r="Q1786" i="4"/>
  <c r="S1786" i="4"/>
  <c r="V1786" i="4"/>
  <c r="W1786" i="4" s="1"/>
  <c r="Y1786" i="4"/>
  <c r="AA1786" i="4"/>
  <c r="AD1786" i="4"/>
  <c r="AG1786" i="4"/>
  <c r="AI1786" i="4"/>
  <c r="AL1786" i="4"/>
  <c r="B1787" i="4"/>
  <c r="C1787" i="4"/>
  <c r="D1787" i="4" s="1"/>
  <c r="I1787" i="4"/>
  <c r="K1787" i="4"/>
  <c r="N1787" i="4"/>
  <c r="Q1787" i="4"/>
  <c r="S1787" i="4"/>
  <c r="V1787" i="4"/>
  <c r="Y1787" i="4"/>
  <c r="AA1787" i="4"/>
  <c r="AB1787" i="4" s="1"/>
  <c r="AD1787" i="4"/>
  <c r="AG1787" i="4"/>
  <c r="AI1787" i="4"/>
  <c r="AL1787" i="4"/>
  <c r="B1788" i="4"/>
  <c r="C1788" i="4"/>
  <c r="D1788" i="4" s="1"/>
  <c r="F1788" i="4" s="1"/>
  <c r="I1788" i="4"/>
  <c r="K1788" i="4"/>
  <c r="N1788" i="4"/>
  <c r="Q1788" i="4"/>
  <c r="S1788" i="4"/>
  <c r="V1788" i="4"/>
  <c r="Y1788" i="4"/>
  <c r="AA1788" i="4"/>
  <c r="AD1788" i="4"/>
  <c r="AG1788" i="4"/>
  <c r="AI1788" i="4"/>
  <c r="AL1788" i="4"/>
  <c r="B1789" i="4"/>
  <c r="C1789" i="4"/>
  <c r="D1789" i="4" s="1"/>
  <c r="I1789" i="4"/>
  <c r="K1789" i="4"/>
  <c r="N1789" i="4"/>
  <c r="Q1789" i="4"/>
  <c r="S1789" i="4"/>
  <c r="V1789" i="4"/>
  <c r="Y1789" i="4"/>
  <c r="AA1789" i="4"/>
  <c r="AD1789" i="4"/>
  <c r="AG1789" i="4"/>
  <c r="AI1789" i="4"/>
  <c r="AL1789" i="4"/>
  <c r="B1790" i="4"/>
  <c r="C1790" i="4"/>
  <c r="D1790" i="4" s="1"/>
  <c r="I1790" i="4"/>
  <c r="K1790" i="4"/>
  <c r="N1790" i="4"/>
  <c r="Q1790" i="4"/>
  <c r="S1790" i="4"/>
  <c r="V1790" i="4"/>
  <c r="Y1790" i="4"/>
  <c r="AA1790" i="4"/>
  <c r="AD1790" i="4"/>
  <c r="AG1790" i="4"/>
  <c r="AI1790" i="4"/>
  <c r="AL1790" i="4"/>
  <c r="B1791" i="4"/>
  <c r="C1791" i="4"/>
  <c r="D1791" i="4" s="1"/>
  <c r="F1791" i="4" s="1"/>
  <c r="I1791" i="4"/>
  <c r="K1791" i="4"/>
  <c r="N1791" i="4"/>
  <c r="O1791" i="4" s="1"/>
  <c r="Q1791" i="4"/>
  <c r="S1791" i="4"/>
  <c r="V1791" i="4"/>
  <c r="Y1791" i="4"/>
  <c r="AA1791" i="4"/>
  <c r="AD1791" i="4"/>
  <c r="AE1791" i="4" s="1"/>
  <c r="AG1791" i="4"/>
  <c r="AH1791" i="4" s="1"/>
  <c r="AI1791" i="4"/>
  <c r="AJ1791" i="4"/>
  <c r="AL1791" i="4"/>
  <c r="B1792" i="4"/>
  <c r="C1792" i="4"/>
  <c r="D1792" i="4" s="1"/>
  <c r="H1792" i="4" s="1"/>
  <c r="I1792" i="4"/>
  <c r="J1792" i="4"/>
  <c r="K1792" i="4"/>
  <c r="N1792" i="4"/>
  <c r="Q1792" i="4"/>
  <c r="R1792" i="4" s="1"/>
  <c r="S1792" i="4"/>
  <c r="V1792" i="4"/>
  <c r="W1792" i="4" s="1"/>
  <c r="Y1792" i="4"/>
  <c r="AA1792" i="4"/>
  <c r="AD1792" i="4"/>
  <c r="AG1792" i="4"/>
  <c r="AI1792" i="4"/>
  <c r="AL1792" i="4"/>
  <c r="B1793" i="4"/>
  <c r="C1793" i="4"/>
  <c r="D1793" i="4" s="1"/>
  <c r="E1793" i="4" s="1"/>
  <c r="I1793" i="4"/>
  <c r="K1793" i="4"/>
  <c r="N1793" i="4"/>
  <c r="Q1793" i="4"/>
  <c r="S1793" i="4"/>
  <c r="V1793" i="4"/>
  <c r="Y1793" i="4"/>
  <c r="AA1793" i="4"/>
  <c r="AD1793" i="4"/>
  <c r="AG1793" i="4"/>
  <c r="AI1793" i="4"/>
  <c r="AL1793" i="4"/>
  <c r="B1794" i="4"/>
  <c r="O1794" i="4" s="1"/>
  <c r="C1794" i="4"/>
  <c r="D1794" i="4" s="1"/>
  <c r="E1794" i="4" s="1"/>
  <c r="I1794" i="4"/>
  <c r="J1794" i="4" s="1"/>
  <c r="K1794" i="4"/>
  <c r="N1794" i="4"/>
  <c r="Q1794" i="4"/>
  <c r="S1794" i="4"/>
  <c r="V1794" i="4"/>
  <c r="Y1794" i="4"/>
  <c r="Z1794" i="4" s="1"/>
  <c r="AA1794" i="4"/>
  <c r="AD1794" i="4"/>
  <c r="AE1794" i="4" s="1"/>
  <c r="AG1794" i="4"/>
  <c r="AH1794" i="4" s="1"/>
  <c r="AI1794" i="4"/>
  <c r="AL1794" i="4"/>
  <c r="AM1794" i="4" s="1"/>
  <c r="B1795" i="4"/>
  <c r="O1795" i="4" s="1"/>
  <c r="C1795" i="4"/>
  <c r="D1795" i="4" s="1"/>
  <c r="I1795" i="4"/>
  <c r="K1795" i="4"/>
  <c r="N1795" i="4"/>
  <c r="Q1795" i="4"/>
  <c r="S1795" i="4"/>
  <c r="V1795" i="4"/>
  <c r="Y1795" i="4"/>
  <c r="AA1795" i="4"/>
  <c r="AD1795" i="4"/>
  <c r="AG1795" i="4"/>
  <c r="AI1795" i="4"/>
  <c r="AL1795" i="4"/>
  <c r="B1796" i="4"/>
  <c r="C1796" i="4"/>
  <c r="D1796" i="4" s="1"/>
  <c r="H1796" i="4" s="1"/>
  <c r="I1796" i="4"/>
  <c r="K1796" i="4"/>
  <c r="N1796" i="4"/>
  <c r="Q1796" i="4"/>
  <c r="S1796" i="4"/>
  <c r="T1796" i="4" s="1"/>
  <c r="V1796" i="4"/>
  <c r="Y1796" i="4"/>
  <c r="AA1796" i="4"/>
  <c r="AD1796" i="4"/>
  <c r="AG1796" i="4"/>
  <c r="AI1796" i="4"/>
  <c r="AL1796" i="4"/>
  <c r="B1797" i="4"/>
  <c r="C1797" i="4"/>
  <c r="D1797" i="4" s="1"/>
  <c r="I1797" i="4"/>
  <c r="K1797" i="4"/>
  <c r="N1797" i="4"/>
  <c r="Q1797" i="4"/>
  <c r="S1797" i="4"/>
  <c r="V1797" i="4"/>
  <c r="Y1797" i="4"/>
  <c r="AA1797" i="4"/>
  <c r="AD1797" i="4"/>
  <c r="AG1797" i="4"/>
  <c r="AI1797" i="4"/>
  <c r="AL1797" i="4"/>
  <c r="B1798" i="4"/>
  <c r="C1798" i="4"/>
  <c r="D1798" i="4" s="1"/>
  <c r="I1798" i="4"/>
  <c r="K1798" i="4"/>
  <c r="N1798" i="4"/>
  <c r="Q1798" i="4"/>
  <c r="R1798" i="4" s="1"/>
  <c r="S1798" i="4"/>
  <c r="V1798" i="4"/>
  <c r="Y1798" i="4"/>
  <c r="AA1798" i="4"/>
  <c r="AD1798" i="4"/>
  <c r="AG1798" i="4"/>
  <c r="AI1798" i="4"/>
  <c r="AL1798" i="4"/>
  <c r="B1799" i="4"/>
  <c r="C1799" i="4"/>
  <c r="D1799" i="4" s="1"/>
  <c r="F1799" i="4" s="1"/>
  <c r="U1799" i="4" s="1"/>
  <c r="I1799" i="4"/>
  <c r="K1799" i="4"/>
  <c r="L1799" i="4" s="1"/>
  <c r="N1799" i="4"/>
  <c r="Q1799" i="4"/>
  <c r="R1799" i="4" s="1"/>
  <c r="S1799" i="4"/>
  <c r="V1799" i="4"/>
  <c r="W1799" i="4" s="1"/>
  <c r="Y1799" i="4"/>
  <c r="AA1799" i="4"/>
  <c r="AD1799" i="4"/>
  <c r="AG1799" i="4"/>
  <c r="AH1799" i="4" s="1"/>
  <c r="AI1799" i="4"/>
  <c r="AL1799" i="4"/>
  <c r="AM1799" i="4" s="1"/>
  <c r="B1800" i="4"/>
  <c r="C1800" i="4"/>
  <c r="D1800" i="4" s="1"/>
  <c r="I1800" i="4"/>
  <c r="K1800" i="4"/>
  <c r="N1800" i="4"/>
  <c r="Q1800" i="4"/>
  <c r="S1800" i="4"/>
  <c r="V1800" i="4"/>
  <c r="Y1800" i="4"/>
  <c r="AA1800" i="4"/>
  <c r="AD1800" i="4"/>
  <c r="AG1800" i="4"/>
  <c r="AI1800" i="4"/>
  <c r="AL1800" i="4"/>
  <c r="B1801" i="4"/>
  <c r="C1801" i="4"/>
  <c r="D1801" i="4" s="1"/>
  <c r="I1801" i="4"/>
  <c r="K1801" i="4"/>
  <c r="N1801" i="4"/>
  <c r="O1801" i="4" s="1"/>
  <c r="Q1801" i="4"/>
  <c r="S1801" i="4"/>
  <c r="V1801" i="4"/>
  <c r="Y1801" i="4"/>
  <c r="AA1801" i="4"/>
  <c r="AD1801" i="4"/>
  <c r="AG1801" i="4"/>
  <c r="AI1801" i="4"/>
  <c r="AL1801" i="4"/>
  <c r="B1802" i="4"/>
  <c r="C1802" i="4"/>
  <c r="D1802" i="4" s="1"/>
  <c r="I1802" i="4"/>
  <c r="K1802" i="4"/>
  <c r="N1802" i="4"/>
  <c r="Q1802" i="4"/>
  <c r="S1802" i="4"/>
  <c r="V1802" i="4"/>
  <c r="Y1802" i="4"/>
  <c r="AA1802" i="4"/>
  <c r="AD1802" i="4"/>
  <c r="AG1802" i="4"/>
  <c r="AI1802" i="4"/>
  <c r="AL1802" i="4"/>
  <c r="B1803" i="4"/>
  <c r="C1803" i="4"/>
  <c r="D1803" i="4" s="1"/>
  <c r="H1803" i="4" s="1"/>
  <c r="I1803" i="4"/>
  <c r="K1803" i="4"/>
  <c r="N1803" i="4"/>
  <c r="Q1803" i="4"/>
  <c r="S1803" i="4"/>
  <c r="V1803" i="4"/>
  <c r="Y1803" i="4"/>
  <c r="AA1803" i="4"/>
  <c r="AD1803" i="4"/>
  <c r="AG1803" i="4"/>
  <c r="AI1803" i="4"/>
  <c r="AL1803" i="4"/>
  <c r="B1804" i="4"/>
  <c r="C1804" i="4"/>
  <c r="D1804" i="4" s="1"/>
  <c r="I1804" i="4"/>
  <c r="K1804" i="4"/>
  <c r="N1804" i="4"/>
  <c r="O1804" i="4" s="1"/>
  <c r="Q1804" i="4"/>
  <c r="R1804" i="4" s="1"/>
  <c r="S1804" i="4"/>
  <c r="T1804" i="4"/>
  <c r="V1804" i="4"/>
  <c r="Y1804" i="4"/>
  <c r="AA1804" i="4"/>
  <c r="AB1804" i="4" s="1"/>
  <c r="AD1804" i="4"/>
  <c r="AE1804" i="4" s="1"/>
  <c r="AG1804" i="4"/>
  <c r="AH1804" i="4"/>
  <c r="AI1804" i="4"/>
  <c r="AJ1804" i="4" s="1"/>
  <c r="AL1804" i="4"/>
  <c r="B1805" i="4"/>
  <c r="C1805" i="4"/>
  <c r="D1805" i="4" s="1"/>
  <c r="E1805" i="4" s="1"/>
  <c r="I1805" i="4"/>
  <c r="K1805" i="4"/>
  <c r="N1805" i="4"/>
  <c r="Q1805" i="4"/>
  <c r="S1805" i="4"/>
  <c r="T1805" i="4" s="1"/>
  <c r="V1805" i="4"/>
  <c r="Y1805" i="4"/>
  <c r="AA1805" i="4"/>
  <c r="AD1805" i="4"/>
  <c r="AG1805" i="4"/>
  <c r="AH1805" i="4" s="1"/>
  <c r="AI1805" i="4"/>
  <c r="AL1805" i="4"/>
  <c r="B1806" i="4"/>
  <c r="C1806" i="4"/>
  <c r="D1806" i="4" s="1"/>
  <c r="E1806" i="4" s="1"/>
  <c r="I1806" i="4"/>
  <c r="K1806" i="4"/>
  <c r="L1806" i="4" s="1"/>
  <c r="N1806" i="4"/>
  <c r="Q1806" i="4"/>
  <c r="S1806" i="4"/>
  <c r="T1806" i="4" s="1"/>
  <c r="V1806" i="4"/>
  <c r="Y1806" i="4"/>
  <c r="AA1806" i="4"/>
  <c r="AD1806" i="4"/>
  <c r="AE1806" i="4" s="1"/>
  <c r="AG1806" i="4"/>
  <c r="AI1806" i="4"/>
  <c r="AL1806" i="4"/>
  <c r="AM1806" i="4" s="1"/>
  <c r="B1807" i="4"/>
  <c r="C1807" i="4"/>
  <c r="D1807" i="4" s="1"/>
  <c r="I1807" i="4"/>
  <c r="K1807" i="4"/>
  <c r="N1807" i="4"/>
  <c r="Q1807" i="4"/>
  <c r="S1807" i="4"/>
  <c r="V1807" i="4"/>
  <c r="Y1807" i="4"/>
  <c r="AA1807" i="4"/>
  <c r="AD1807" i="4"/>
  <c r="AG1807" i="4"/>
  <c r="AI1807" i="4"/>
  <c r="AL1807" i="4"/>
  <c r="B1808" i="4"/>
  <c r="L1808" i="4" s="1"/>
  <c r="C1808" i="4"/>
  <c r="D1808" i="4"/>
  <c r="E1808" i="4" s="1"/>
  <c r="I1808" i="4"/>
  <c r="K1808" i="4"/>
  <c r="N1808" i="4"/>
  <c r="Q1808" i="4"/>
  <c r="S1808" i="4"/>
  <c r="V1808" i="4"/>
  <c r="Y1808" i="4"/>
  <c r="AA1808" i="4"/>
  <c r="AD1808" i="4"/>
  <c r="AG1808" i="4"/>
  <c r="AI1808" i="4"/>
  <c r="AL1808" i="4"/>
  <c r="B1809" i="4"/>
  <c r="C1809" i="4"/>
  <c r="D1809" i="4" s="1"/>
  <c r="E1809" i="4" s="1"/>
  <c r="I1809" i="4"/>
  <c r="K1809" i="4"/>
  <c r="L1809" i="4" s="1"/>
  <c r="N1809" i="4"/>
  <c r="O1809" i="4" s="1"/>
  <c r="Q1809" i="4"/>
  <c r="S1809" i="4"/>
  <c r="V1809" i="4"/>
  <c r="Y1809" i="4"/>
  <c r="AA1809" i="4"/>
  <c r="AD1809" i="4"/>
  <c r="AG1809" i="4"/>
  <c r="AH1809" i="4" s="1"/>
  <c r="AI1809" i="4"/>
  <c r="AJ1809" i="4" s="1"/>
  <c r="AL1809" i="4"/>
  <c r="B1810" i="4"/>
  <c r="C1810" i="4"/>
  <c r="D1810" i="4" s="1"/>
  <c r="I1810" i="4"/>
  <c r="K1810" i="4"/>
  <c r="N1810" i="4"/>
  <c r="Q1810" i="4"/>
  <c r="S1810" i="4"/>
  <c r="V1810" i="4"/>
  <c r="Y1810" i="4"/>
  <c r="AA1810" i="4"/>
  <c r="AD1810" i="4"/>
  <c r="AG1810" i="4"/>
  <c r="AI1810" i="4"/>
  <c r="AL1810" i="4"/>
  <c r="B1811" i="4"/>
  <c r="C1811" i="4"/>
  <c r="D1811" i="4" s="1"/>
  <c r="I1811" i="4"/>
  <c r="K1811" i="4"/>
  <c r="N1811" i="4"/>
  <c r="Q1811" i="4"/>
  <c r="S1811" i="4"/>
  <c r="V1811" i="4"/>
  <c r="Y1811" i="4"/>
  <c r="AA1811" i="4"/>
  <c r="AB1811" i="4" s="1"/>
  <c r="AD1811" i="4"/>
  <c r="AG1811" i="4"/>
  <c r="AI1811" i="4"/>
  <c r="AL1811" i="4"/>
  <c r="B1812" i="4"/>
  <c r="C1812" i="4"/>
  <c r="D1812" i="4" s="1"/>
  <c r="I1812" i="4"/>
  <c r="K1812" i="4"/>
  <c r="N1812" i="4"/>
  <c r="Q1812" i="4"/>
  <c r="S1812" i="4"/>
  <c r="V1812" i="4"/>
  <c r="Y1812" i="4"/>
  <c r="Z1812" i="4" s="1"/>
  <c r="AA1812" i="4"/>
  <c r="AB1812" i="4" s="1"/>
  <c r="AD1812" i="4"/>
  <c r="AG1812" i="4"/>
  <c r="AH1812" i="4" s="1"/>
  <c r="AI1812" i="4"/>
  <c r="AL1812" i="4"/>
  <c r="B1813" i="4"/>
  <c r="C1813" i="4"/>
  <c r="D1813" i="4" s="1"/>
  <c r="I1813" i="4"/>
  <c r="K1813" i="4"/>
  <c r="L1813" i="4" s="1"/>
  <c r="N1813" i="4"/>
  <c r="O1813" i="4" s="1"/>
  <c r="Q1813" i="4"/>
  <c r="S1813" i="4"/>
  <c r="T1813" i="4" s="1"/>
  <c r="V1813" i="4"/>
  <c r="W1813" i="4" s="1"/>
  <c r="Y1813" i="4"/>
  <c r="AA1813" i="4"/>
  <c r="AB1813" i="4" s="1"/>
  <c r="AD1813" i="4"/>
  <c r="AG1813" i="4"/>
  <c r="AH1813" i="4" s="1"/>
  <c r="AI1813" i="4"/>
  <c r="AJ1813" i="4" s="1"/>
  <c r="AL1813" i="4"/>
  <c r="AM1813" i="4" s="1"/>
  <c r="B1814" i="4"/>
  <c r="C1814" i="4"/>
  <c r="D1814" i="4" s="1"/>
  <c r="I1814" i="4"/>
  <c r="K1814" i="4"/>
  <c r="N1814" i="4"/>
  <c r="Q1814" i="4"/>
  <c r="S1814" i="4"/>
  <c r="V1814" i="4"/>
  <c r="Y1814" i="4"/>
  <c r="AA1814" i="4"/>
  <c r="AD1814" i="4"/>
  <c r="AG1814" i="4"/>
  <c r="AI1814" i="4"/>
  <c r="AL1814" i="4"/>
  <c r="B1815" i="4"/>
  <c r="C1815" i="4"/>
  <c r="D1815" i="4" s="1"/>
  <c r="I1815" i="4"/>
  <c r="K1815" i="4"/>
  <c r="N1815" i="4"/>
  <c r="Q1815" i="4"/>
  <c r="S1815" i="4"/>
  <c r="V1815" i="4"/>
  <c r="Y1815" i="4"/>
  <c r="AA1815" i="4"/>
  <c r="AD1815" i="4"/>
  <c r="AG1815" i="4"/>
  <c r="AI1815" i="4"/>
  <c r="AJ1815" i="4" s="1"/>
  <c r="AL1815" i="4"/>
  <c r="B1816" i="4"/>
  <c r="J1816" i="4" s="1"/>
  <c r="C1816" i="4"/>
  <c r="D1816" i="4" s="1"/>
  <c r="I1816" i="4"/>
  <c r="K1816" i="4"/>
  <c r="N1816" i="4"/>
  <c r="Q1816" i="4"/>
  <c r="S1816" i="4"/>
  <c r="V1816" i="4"/>
  <c r="Y1816" i="4"/>
  <c r="AA1816" i="4"/>
  <c r="AD1816" i="4"/>
  <c r="AE1816" i="4" s="1"/>
  <c r="AG1816" i="4"/>
  <c r="AI1816" i="4"/>
  <c r="AL1816" i="4"/>
  <c r="B1817" i="4"/>
  <c r="C1817" i="4"/>
  <c r="D1817" i="4" s="1"/>
  <c r="E1817" i="4" s="1"/>
  <c r="I1817" i="4"/>
  <c r="K1817" i="4"/>
  <c r="N1817" i="4"/>
  <c r="O1817" i="4"/>
  <c r="Q1817" i="4"/>
  <c r="S1817" i="4"/>
  <c r="V1817" i="4"/>
  <c r="Y1817" i="4"/>
  <c r="Z1817" i="4"/>
  <c r="AA1817" i="4"/>
  <c r="AD1817" i="4"/>
  <c r="AG1817" i="4"/>
  <c r="AI1817" i="4"/>
  <c r="AL1817" i="4"/>
  <c r="AM1817" i="4"/>
  <c r="B1818" i="4"/>
  <c r="AB1818" i="4" s="1"/>
  <c r="C1818" i="4"/>
  <c r="D1818" i="4"/>
  <c r="E1818" i="4" s="1"/>
  <c r="I1818" i="4"/>
  <c r="K1818" i="4"/>
  <c r="N1818" i="4"/>
  <c r="Q1818" i="4"/>
  <c r="S1818" i="4"/>
  <c r="T1818" i="4"/>
  <c r="V1818" i="4"/>
  <c r="Y1818" i="4"/>
  <c r="AA1818" i="4"/>
  <c r="AD1818" i="4"/>
  <c r="AE1818" i="4" s="1"/>
  <c r="AG1818" i="4"/>
  <c r="AH1818" i="4"/>
  <c r="AI1818" i="4"/>
  <c r="AL1818" i="4"/>
  <c r="B1819" i="4"/>
  <c r="C1819" i="4"/>
  <c r="D1819" i="4" s="1"/>
  <c r="I1819" i="4"/>
  <c r="K1819" i="4"/>
  <c r="N1819" i="4"/>
  <c r="Q1819" i="4"/>
  <c r="S1819" i="4"/>
  <c r="V1819" i="4"/>
  <c r="Y1819" i="4"/>
  <c r="AA1819" i="4"/>
  <c r="AD1819" i="4"/>
  <c r="AG1819" i="4"/>
  <c r="AI1819" i="4"/>
  <c r="AL1819" i="4"/>
  <c r="B1820" i="4"/>
  <c r="L1820" i="4" s="1"/>
  <c r="C1820" i="4"/>
  <c r="D1820" i="4" s="1"/>
  <c r="H1820" i="4" s="1"/>
  <c r="I1820" i="4"/>
  <c r="K1820" i="4"/>
  <c r="N1820" i="4"/>
  <c r="Q1820" i="4"/>
  <c r="S1820" i="4"/>
  <c r="V1820" i="4"/>
  <c r="Y1820" i="4"/>
  <c r="AA1820" i="4"/>
  <c r="AD1820" i="4"/>
  <c r="AG1820" i="4"/>
  <c r="AI1820" i="4"/>
  <c r="AL1820" i="4"/>
  <c r="B1821" i="4"/>
  <c r="O1821" i="4" s="1"/>
  <c r="C1821" i="4"/>
  <c r="D1821" i="4" s="1"/>
  <c r="I1821" i="4"/>
  <c r="K1821" i="4"/>
  <c r="N1821" i="4"/>
  <c r="Q1821" i="4"/>
  <c r="S1821" i="4"/>
  <c r="T1821" i="4" s="1"/>
  <c r="V1821" i="4"/>
  <c r="Y1821" i="4"/>
  <c r="AA1821" i="4"/>
  <c r="AD1821" i="4"/>
  <c r="AG1821" i="4"/>
  <c r="AI1821" i="4"/>
  <c r="AL1821" i="4"/>
  <c r="B1822" i="4"/>
  <c r="C1822" i="4"/>
  <c r="D1822" i="4" s="1"/>
  <c r="F1822" i="4" s="1"/>
  <c r="I1822" i="4"/>
  <c r="K1822" i="4"/>
  <c r="L1822" i="4" s="1"/>
  <c r="N1822" i="4"/>
  <c r="Q1822" i="4"/>
  <c r="S1822" i="4"/>
  <c r="V1822" i="4"/>
  <c r="Y1822" i="4"/>
  <c r="AA1822" i="4"/>
  <c r="AB1822" i="4" s="1"/>
  <c r="AD1822" i="4"/>
  <c r="AG1822" i="4"/>
  <c r="AI1822" i="4"/>
  <c r="AJ1822" i="4" s="1"/>
  <c r="AL1822" i="4"/>
  <c r="B1823" i="4"/>
  <c r="C1823" i="4"/>
  <c r="D1823" i="4" s="1"/>
  <c r="I1823" i="4"/>
  <c r="K1823" i="4"/>
  <c r="N1823" i="4"/>
  <c r="Q1823" i="4"/>
  <c r="S1823" i="4"/>
  <c r="V1823" i="4"/>
  <c r="Y1823" i="4"/>
  <c r="AA1823" i="4"/>
  <c r="AD1823" i="4"/>
  <c r="AG1823" i="4"/>
  <c r="AI1823" i="4"/>
  <c r="AL1823" i="4"/>
  <c r="B1824" i="4"/>
  <c r="C1824" i="4"/>
  <c r="D1824" i="4" s="1"/>
  <c r="I1824" i="4"/>
  <c r="K1824" i="4"/>
  <c r="N1824" i="4"/>
  <c r="Q1824" i="4"/>
  <c r="S1824" i="4"/>
  <c r="V1824" i="4"/>
  <c r="Y1824" i="4"/>
  <c r="AA1824" i="4"/>
  <c r="AD1824" i="4"/>
  <c r="AG1824" i="4"/>
  <c r="AI1824" i="4"/>
  <c r="AL1824" i="4"/>
  <c r="AM1824" i="4" s="1"/>
  <c r="B1825" i="4"/>
  <c r="L1825" i="4" s="1"/>
  <c r="C1825" i="4"/>
  <c r="D1825" i="4"/>
  <c r="E1825" i="4" s="1"/>
  <c r="I1825" i="4"/>
  <c r="J1825" i="4" s="1"/>
  <c r="K1825" i="4"/>
  <c r="N1825" i="4"/>
  <c r="Q1825" i="4"/>
  <c r="S1825" i="4"/>
  <c r="V1825" i="4"/>
  <c r="Y1825" i="4"/>
  <c r="AA1825" i="4"/>
  <c r="AD1825" i="4"/>
  <c r="AG1825" i="4"/>
  <c r="AH1825" i="4" s="1"/>
  <c r="AI1825" i="4"/>
  <c r="AJ1825" i="4"/>
  <c r="AL1825" i="4"/>
  <c r="B1826" i="4"/>
  <c r="C1826" i="4"/>
  <c r="D1826" i="4" s="1"/>
  <c r="I1826" i="4"/>
  <c r="K1826" i="4"/>
  <c r="N1826" i="4"/>
  <c r="Q1826" i="4"/>
  <c r="S1826" i="4"/>
  <c r="V1826" i="4"/>
  <c r="Y1826" i="4"/>
  <c r="AA1826" i="4"/>
  <c r="AD1826" i="4"/>
  <c r="AG1826" i="4"/>
  <c r="AI1826" i="4"/>
  <c r="AL1826" i="4"/>
  <c r="B1827" i="4"/>
  <c r="W1827" i="4" s="1"/>
  <c r="C1827" i="4"/>
  <c r="D1827" i="4" s="1"/>
  <c r="I1827" i="4"/>
  <c r="K1827" i="4"/>
  <c r="N1827" i="4"/>
  <c r="Q1827" i="4"/>
  <c r="S1827" i="4"/>
  <c r="V1827" i="4"/>
  <c r="Y1827" i="4"/>
  <c r="AA1827" i="4"/>
  <c r="AD1827" i="4"/>
  <c r="AG1827" i="4"/>
  <c r="AI1827" i="4"/>
  <c r="AL1827" i="4"/>
  <c r="B1828" i="4"/>
  <c r="C1828" i="4"/>
  <c r="D1828" i="4" s="1"/>
  <c r="I1828" i="4"/>
  <c r="K1828" i="4"/>
  <c r="N1828" i="4"/>
  <c r="Q1828" i="4"/>
  <c r="S1828" i="4"/>
  <c r="V1828" i="4"/>
  <c r="Y1828" i="4"/>
  <c r="AA1828" i="4"/>
  <c r="AD1828" i="4"/>
  <c r="AG1828" i="4"/>
  <c r="AI1828" i="4"/>
  <c r="AL1828" i="4"/>
  <c r="B1829" i="4"/>
  <c r="C1829" i="4"/>
  <c r="D1829" i="4" s="1"/>
  <c r="E1829" i="4" s="1"/>
  <c r="I1829" i="4"/>
  <c r="K1829" i="4"/>
  <c r="L1829" i="4"/>
  <c r="N1829" i="4"/>
  <c r="Q1829" i="4"/>
  <c r="R1829" i="4" s="1"/>
  <c r="S1829" i="4"/>
  <c r="V1829" i="4"/>
  <c r="W1829" i="4"/>
  <c r="Y1829" i="4"/>
  <c r="AA1829" i="4"/>
  <c r="AB1829" i="4" s="1"/>
  <c r="AD1829" i="4"/>
  <c r="AG1829" i="4"/>
  <c r="AH1829" i="4" s="1"/>
  <c r="AI1829" i="4"/>
  <c r="AL1829" i="4"/>
  <c r="AM1829" i="4" s="1"/>
  <c r="B1830" i="4"/>
  <c r="C1830" i="4"/>
  <c r="D1830" i="4" s="1"/>
  <c r="F1830" i="4" s="1"/>
  <c r="I1830" i="4"/>
  <c r="K1830" i="4"/>
  <c r="N1830" i="4"/>
  <c r="Q1830" i="4"/>
  <c r="S1830" i="4"/>
  <c r="V1830" i="4"/>
  <c r="Y1830" i="4"/>
  <c r="AA1830" i="4"/>
  <c r="AD1830" i="4"/>
  <c r="AG1830" i="4"/>
  <c r="AI1830" i="4"/>
  <c r="AL1830" i="4"/>
  <c r="B1831" i="4"/>
  <c r="C1831" i="4"/>
  <c r="D1831" i="4" s="1"/>
  <c r="I1831" i="4"/>
  <c r="K1831" i="4"/>
  <c r="N1831" i="4"/>
  <c r="Q1831" i="4"/>
  <c r="S1831" i="4"/>
  <c r="V1831" i="4"/>
  <c r="W1831" i="4" s="1"/>
  <c r="Y1831" i="4"/>
  <c r="AA1831" i="4"/>
  <c r="AB1831" i="4" s="1"/>
  <c r="AD1831" i="4"/>
  <c r="AE1831" i="4" s="1"/>
  <c r="AG1831" i="4"/>
  <c r="AH1831" i="4" s="1"/>
  <c r="AI1831" i="4"/>
  <c r="AJ1831" i="4" s="1"/>
  <c r="AL1831" i="4"/>
  <c r="B1832" i="4"/>
  <c r="C1832" i="4"/>
  <c r="D1832" i="4" s="1"/>
  <c r="H1832" i="4" s="1"/>
  <c r="I1832" i="4"/>
  <c r="K1832" i="4"/>
  <c r="N1832" i="4"/>
  <c r="O1832" i="4"/>
  <c r="Q1832" i="4"/>
  <c r="S1832" i="4"/>
  <c r="V1832" i="4"/>
  <c r="Y1832" i="4"/>
  <c r="AA1832" i="4"/>
  <c r="AD1832" i="4"/>
  <c r="AG1832" i="4"/>
  <c r="AI1832" i="4"/>
  <c r="AL1832" i="4"/>
  <c r="B1833" i="4"/>
  <c r="C1833" i="4"/>
  <c r="D1833" i="4" s="1"/>
  <c r="I1833" i="4"/>
  <c r="K1833" i="4"/>
  <c r="N1833" i="4"/>
  <c r="Q1833" i="4"/>
  <c r="S1833" i="4"/>
  <c r="V1833" i="4"/>
  <c r="Y1833" i="4"/>
  <c r="AA1833" i="4"/>
  <c r="AD1833" i="4"/>
  <c r="AG1833" i="4"/>
  <c r="AI1833" i="4"/>
  <c r="AL1833" i="4"/>
  <c r="B1834" i="4"/>
  <c r="O1834" i="4" s="1"/>
  <c r="C1834" i="4"/>
  <c r="D1834" i="4" s="1"/>
  <c r="F1834" i="4" s="1"/>
  <c r="I1834" i="4"/>
  <c r="K1834" i="4"/>
  <c r="N1834" i="4"/>
  <c r="Q1834" i="4"/>
  <c r="S1834" i="4"/>
  <c r="V1834" i="4"/>
  <c r="Y1834" i="4"/>
  <c r="AA1834" i="4"/>
  <c r="AD1834" i="4"/>
  <c r="AG1834" i="4"/>
  <c r="AI1834" i="4"/>
  <c r="AL1834" i="4"/>
  <c r="B1835" i="4"/>
  <c r="R1835" i="4" s="1"/>
  <c r="C1835" i="4"/>
  <c r="D1835" i="4" s="1"/>
  <c r="I1835" i="4"/>
  <c r="K1835" i="4"/>
  <c r="N1835" i="4"/>
  <c r="Q1835" i="4"/>
  <c r="S1835" i="4"/>
  <c r="V1835" i="4"/>
  <c r="Y1835" i="4"/>
  <c r="AA1835" i="4"/>
  <c r="AD1835" i="4"/>
  <c r="AG1835" i="4"/>
  <c r="AI1835" i="4"/>
  <c r="AL1835" i="4"/>
  <c r="B1836" i="4"/>
  <c r="C1836" i="4"/>
  <c r="D1836" i="4" s="1"/>
  <c r="I1836" i="4"/>
  <c r="K1836" i="4"/>
  <c r="L1836" i="4" s="1"/>
  <c r="N1836" i="4"/>
  <c r="Q1836" i="4"/>
  <c r="S1836" i="4"/>
  <c r="V1836" i="4"/>
  <c r="W1836" i="4"/>
  <c r="Y1836" i="4"/>
  <c r="AA1836" i="4"/>
  <c r="AD1836" i="4"/>
  <c r="AE1836" i="4"/>
  <c r="AG1836" i="4"/>
  <c r="AI1836" i="4"/>
  <c r="AJ1836" i="4" s="1"/>
  <c r="AL1836" i="4"/>
  <c r="B1837" i="4"/>
  <c r="R1837" i="4" s="1"/>
  <c r="C1837" i="4"/>
  <c r="D1837" i="4" s="1"/>
  <c r="E1837" i="4" s="1"/>
  <c r="I1837" i="4"/>
  <c r="K1837" i="4"/>
  <c r="N1837" i="4"/>
  <c r="Q1837" i="4"/>
  <c r="S1837" i="4"/>
  <c r="V1837" i="4"/>
  <c r="Y1837" i="4"/>
  <c r="AA1837" i="4"/>
  <c r="AD1837" i="4"/>
  <c r="AG1837" i="4"/>
  <c r="AI1837" i="4"/>
  <c r="AL1837" i="4"/>
  <c r="B1838" i="4"/>
  <c r="C1838" i="4"/>
  <c r="D1838" i="4"/>
  <c r="F1838" i="4" s="1"/>
  <c r="I1838" i="4"/>
  <c r="K1838" i="4"/>
  <c r="N1838" i="4"/>
  <c r="Q1838" i="4"/>
  <c r="S1838" i="4"/>
  <c r="V1838" i="4"/>
  <c r="Y1838" i="4"/>
  <c r="AA1838" i="4"/>
  <c r="AD1838" i="4"/>
  <c r="AG1838" i="4"/>
  <c r="AI1838" i="4"/>
  <c r="AL1838" i="4"/>
  <c r="B1839" i="4"/>
  <c r="C1839" i="4"/>
  <c r="D1839" i="4" s="1"/>
  <c r="E1839" i="4" s="1"/>
  <c r="I1839" i="4"/>
  <c r="K1839" i="4"/>
  <c r="N1839" i="4"/>
  <c r="Q1839" i="4"/>
  <c r="S1839" i="4"/>
  <c r="V1839" i="4"/>
  <c r="Y1839" i="4"/>
  <c r="AA1839" i="4"/>
  <c r="AD1839" i="4"/>
  <c r="AG1839" i="4"/>
  <c r="AI1839" i="4"/>
  <c r="AL1839" i="4"/>
  <c r="B1840" i="4"/>
  <c r="C1840" i="4"/>
  <c r="D1840" i="4"/>
  <c r="I1840" i="4"/>
  <c r="K1840" i="4"/>
  <c r="N1840" i="4"/>
  <c r="Q1840" i="4"/>
  <c r="R1840" i="4" s="1"/>
  <c r="S1840" i="4"/>
  <c r="V1840" i="4"/>
  <c r="Y1840" i="4"/>
  <c r="AA1840" i="4"/>
  <c r="AB1840" i="4"/>
  <c r="AD1840" i="4"/>
  <c r="AE1840" i="4" s="1"/>
  <c r="AG1840" i="4"/>
  <c r="AI1840" i="4"/>
  <c r="AJ1840" i="4" s="1"/>
  <c r="AL1840" i="4"/>
  <c r="B1841" i="4"/>
  <c r="O1841" i="4" s="1"/>
  <c r="C1841" i="4"/>
  <c r="D1841" i="4" s="1"/>
  <c r="E1841" i="4" s="1"/>
  <c r="I1841" i="4"/>
  <c r="K1841" i="4"/>
  <c r="N1841" i="4"/>
  <c r="Q1841" i="4"/>
  <c r="S1841" i="4"/>
  <c r="V1841" i="4"/>
  <c r="Y1841" i="4"/>
  <c r="AA1841" i="4"/>
  <c r="AD1841" i="4"/>
  <c r="AG1841" i="4"/>
  <c r="AI1841" i="4"/>
  <c r="AL1841" i="4"/>
  <c r="B1842" i="4"/>
  <c r="C1842" i="4"/>
  <c r="D1842" i="4" s="1"/>
  <c r="I1842" i="4"/>
  <c r="K1842" i="4"/>
  <c r="N1842" i="4"/>
  <c r="Q1842" i="4"/>
  <c r="R1842" i="4" s="1"/>
  <c r="S1842" i="4"/>
  <c r="V1842" i="4"/>
  <c r="Y1842" i="4"/>
  <c r="Z1842" i="4" s="1"/>
  <c r="AA1842" i="4"/>
  <c r="AD1842" i="4"/>
  <c r="AG1842" i="4"/>
  <c r="AH1842" i="4" s="1"/>
  <c r="AI1842" i="4"/>
  <c r="AJ1842" i="4" s="1"/>
  <c r="AL1842" i="4"/>
  <c r="B1843" i="4"/>
  <c r="O1843" i="4" s="1"/>
  <c r="C1843" i="4"/>
  <c r="D1843" i="4" s="1"/>
  <c r="I1843" i="4"/>
  <c r="K1843" i="4"/>
  <c r="N1843" i="4"/>
  <c r="Q1843" i="4"/>
  <c r="S1843" i="4"/>
  <c r="V1843" i="4"/>
  <c r="Y1843" i="4"/>
  <c r="AA1843" i="4"/>
  <c r="AB1843" i="4" s="1"/>
  <c r="AD1843" i="4"/>
  <c r="AG1843" i="4"/>
  <c r="AH1843" i="4"/>
  <c r="AI1843" i="4"/>
  <c r="AL1843" i="4"/>
  <c r="AM1843" i="4" s="1"/>
  <c r="B1844" i="4"/>
  <c r="C1844" i="4"/>
  <c r="D1844" i="4" s="1"/>
  <c r="H1844" i="4" s="1"/>
  <c r="I1844" i="4"/>
  <c r="K1844" i="4"/>
  <c r="N1844" i="4"/>
  <c r="Q1844" i="4"/>
  <c r="S1844" i="4"/>
  <c r="V1844" i="4"/>
  <c r="Y1844" i="4"/>
  <c r="AA1844" i="4"/>
  <c r="AD1844" i="4"/>
  <c r="AG1844" i="4"/>
  <c r="AI1844" i="4"/>
  <c r="AL1844" i="4"/>
  <c r="B1845" i="4"/>
  <c r="C1845" i="4"/>
  <c r="D1845" i="4" s="1"/>
  <c r="I1845" i="4"/>
  <c r="K1845" i="4"/>
  <c r="L1845" i="4" s="1"/>
  <c r="N1845" i="4"/>
  <c r="O1845" i="4" s="1"/>
  <c r="Q1845" i="4"/>
  <c r="R1845" i="4" s="1"/>
  <c r="S1845" i="4"/>
  <c r="T1845" i="4" s="1"/>
  <c r="V1845" i="4"/>
  <c r="W1845" i="4" s="1"/>
  <c r="Y1845" i="4"/>
  <c r="AA1845" i="4"/>
  <c r="AB1845" i="4" s="1"/>
  <c r="AD1845" i="4"/>
  <c r="AG1845" i="4"/>
  <c r="AH1845" i="4" s="1"/>
  <c r="AI1845" i="4"/>
  <c r="AL1845" i="4"/>
  <c r="B1846" i="4"/>
  <c r="J1846" i="4" s="1"/>
  <c r="C1846" i="4"/>
  <c r="D1846" i="4" s="1"/>
  <c r="F1846" i="4" s="1"/>
  <c r="I1846" i="4"/>
  <c r="K1846" i="4"/>
  <c r="N1846" i="4"/>
  <c r="Q1846" i="4"/>
  <c r="S1846" i="4"/>
  <c r="V1846" i="4"/>
  <c r="Y1846" i="4"/>
  <c r="AA1846" i="4"/>
  <c r="AD1846" i="4"/>
  <c r="AG1846" i="4"/>
  <c r="AI1846" i="4"/>
  <c r="AJ1846" i="4" s="1"/>
  <c r="AL1846" i="4"/>
  <c r="B1847" i="4"/>
  <c r="C1847" i="4"/>
  <c r="D1847" i="4" s="1"/>
  <c r="I1847" i="4"/>
  <c r="K1847" i="4"/>
  <c r="N1847" i="4"/>
  <c r="Q1847" i="4"/>
  <c r="S1847" i="4"/>
  <c r="V1847" i="4"/>
  <c r="Y1847" i="4"/>
  <c r="AA1847" i="4"/>
  <c r="AD1847" i="4"/>
  <c r="AG1847" i="4"/>
  <c r="AI1847" i="4"/>
  <c r="AL1847" i="4"/>
  <c r="B1848" i="4"/>
  <c r="C1848" i="4"/>
  <c r="D1848" i="4" s="1"/>
  <c r="I1848" i="4"/>
  <c r="K1848" i="4"/>
  <c r="N1848" i="4"/>
  <c r="Q1848" i="4"/>
  <c r="S1848" i="4"/>
  <c r="V1848" i="4"/>
  <c r="Y1848" i="4"/>
  <c r="AA1848" i="4"/>
  <c r="AB1848" i="4" s="1"/>
  <c r="AD1848" i="4"/>
  <c r="AG1848" i="4"/>
  <c r="AI1848" i="4"/>
  <c r="AL1848" i="4"/>
  <c r="B1849" i="4"/>
  <c r="C1849" i="4"/>
  <c r="D1849" i="4" s="1"/>
  <c r="E1849" i="4" s="1"/>
  <c r="I1849" i="4"/>
  <c r="K1849" i="4"/>
  <c r="N1849" i="4"/>
  <c r="Q1849" i="4"/>
  <c r="S1849" i="4"/>
  <c r="V1849" i="4"/>
  <c r="Y1849" i="4"/>
  <c r="AA1849" i="4"/>
  <c r="AD1849" i="4"/>
  <c r="AG1849" i="4"/>
  <c r="AI1849" i="4"/>
  <c r="AL1849" i="4"/>
  <c r="B1850" i="4"/>
  <c r="C1850" i="4"/>
  <c r="D1850" i="4" s="1"/>
  <c r="F1850" i="4" s="1"/>
  <c r="I1850" i="4"/>
  <c r="K1850" i="4"/>
  <c r="N1850" i="4"/>
  <c r="Q1850" i="4"/>
  <c r="S1850" i="4"/>
  <c r="V1850" i="4"/>
  <c r="Y1850" i="4"/>
  <c r="AA1850" i="4"/>
  <c r="AD1850" i="4"/>
  <c r="AG1850" i="4"/>
  <c r="AI1850" i="4"/>
  <c r="AL1850" i="4"/>
  <c r="B1851" i="4"/>
  <c r="C1851" i="4"/>
  <c r="D1851" i="4" s="1"/>
  <c r="G1851" i="4" s="1"/>
  <c r="I1851" i="4"/>
  <c r="K1851" i="4"/>
  <c r="N1851" i="4"/>
  <c r="Q1851" i="4"/>
  <c r="S1851" i="4"/>
  <c r="V1851" i="4"/>
  <c r="Y1851" i="4"/>
  <c r="AA1851" i="4"/>
  <c r="AD1851" i="4"/>
  <c r="AE1851" i="4" s="1"/>
  <c r="AG1851" i="4"/>
  <c r="AI1851" i="4"/>
  <c r="AL1851" i="4"/>
  <c r="B1852" i="4"/>
  <c r="C1852" i="4"/>
  <c r="D1852" i="4" s="1"/>
  <c r="I1852" i="4"/>
  <c r="K1852" i="4"/>
  <c r="N1852" i="4"/>
  <c r="Q1852" i="4"/>
  <c r="S1852" i="4"/>
  <c r="V1852" i="4"/>
  <c r="Y1852" i="4"/>
  <c r="AA1852" i="4"/>
  <c r="AD1852" i="4"/>
  <c r="AE1852" i="4" s="1"/>
  <c r="AG1852" i="4"/>
  <c r="AI1852" i="4"/>
  <c r="AL1852" i="4"/>
  <c r="B1853" i="4"/>
  <c r="C1853" i="4"/>
  <c r="D1853" i="4" s="1"/>
  <c r="I1853" i="4"/>
  <c r="K1853" i="4"/>
  <c r="N1853" i="4"/>
  <c r="Q1853" i="4"/>
  <c r="S1853" i="4"/>
  <c r="T1853" i="4" s="1"/>
  <c r="V1853" i="4"/>
  <c r="Y1853" i="4"/>
  <c r="AA1853" i="4"/>
  <c r="AB1853" i="4" s="1"/>
  <c r="AD1853" i="4"/>
  <c r="AG1853" i="4"/>
  <c r="AH1853" i="4" s="1"/>
  <c r="AI1853" i="4"/>
  <c r="AJ1853" i="4" s="1"/>
  <c r="AL1853" i="4"/>
  <c r="AM1853" i="4" s="1"/>
  <c r="B1854" i="4"/>
  <c r="C1854" i="4"/>
  <c r="D1854" i="4" s="1"/>
  <c r="I1854" i="4"/>
  <c r="K1854" i="4"/>
  <c r="N1854" i="4"/>
  <c r="Q1854" i="4"/>
  <c r="S1854" i="4"/>
  <c r="T1854" i="4"/>
  <c r="V1854" i="4"/>
  <c r="Y1854" i="4"/>
  <c r="AA1854" i="4"/>
  <c r="AB1854" i="4" s="1"/>
  <c r="AD1854" i="4"/>
  <c r="AG1854" i="4"/>
  <c r="AI1854" i="4"/>
  <c r="AL1854" i="4"/>
  <c r="AM1854" i="4" s="1"/>
  <c r="B1855" i="4"/>
  <c r="C1855" i="4"/>
  <c r="D1855" i="4" s="1"/>
  <c r="I1855" i="4"/>
  <c r="K1855" i="4"/>
  <c r="N1855" i="4"/>
  <c r="Q1855" i="4"/>
  <c r="S1855" i="4"/>
  <c r="V1855" i="4"/>
  <c r="Y1855" i="4"/>
  <c r="AA1855" i="4"/>
  <c r="AD1855" i="4"/>
  <c r="AG1855" i="4"/>
  <c r="AI1855" i="4"/>
  <c r="AL1855" i="4"/>
  <c r="B1856" i="4"/>
  <c r="L1856" i="4" s="1"/>
  <c r="C1856" i="4"/>
  <c r="D1856" i="4" s="1"/>
  <c r="H1856" i="4" s="1"/>
  <c r="I1856" i="4"/>
  <c r="K1856" i="4"/>
  <c r="N1856" i="4"/>
  <c r="Q1856" i="4"/>
  <c r="S1856" i="4"/>
  <c r="V1856" i="4"/>
  <c r="Y1856" i="4"/>
  <c r="AA1856" i="4"/>
  <c r="AD1856" i="4"/>
  <c r="AG1856" i="4"/>
  <c r="AI1856" i="4"/>
  <c r="AL1856" i="4"/>
  <c r="B1857" i="4"/>
  <c r="R1857" i="4" s="1"/>
  <c r="C1857" i="4"/>
  <c r="D1857" i="4" s="1"/>
  <c r="I1857" i="4"/>
  <c r="K1857" i="4"/>
  <c r="N1857" i="4"/>
  <c r="Q1857" i="4"/>
  <c r="S1857" i="4"/>
  <c r="V1857" i="4"/>
  <c r="Y1857" i="4"/>
  <c r="AA1857" i="4"/>
  <c r="AD1857" i="4"/>
  <c r="AG1857" i="4"/>
  <c r="AH1857" i="4" s="1"/>
  <c r="AI1857" i="4"/>
  <c r="AL1857" i="4"/>
  <c r="B1858" i="4"/>
  <c r="C1858" i="4"/>
  <c r="D1858" i="4" s="1"/>
  <c r="F1858" i="4" s="1"/>
  <c r="I1858" i="4"/>
  <c r="K1858" i="4"/>
  <c r="N1858" i="4"/>
  <c r="Q1858" i="4"/>
  <c r="S1858" i="4"/>
  <c r="V1858" i="4"/>
  <c r="W1858" i="4" s="1"/>
  <c r="Y1858" i="4"/>
  <c r="AA1858" i="4"/>
  <c r="AD1858" i="4"/>
  <c r="AG1858" i="4"/>
  <c r="AI1858" i="4"/>
  <c r="AJ1858" i="4" s="1"/>
  <c r="AL1858" i="4"/>
  <c r="B1859" i="4"/>
  <c r="C1859" i="4"/>
  <c r="D1859" i="4" s="1"/>
  <c r="I1859" i="4"/>
  <c r="K1859" i="4"/>
  <c r="N1859" i="4"/>
  <c r="Q1859" i="4"/>
  <c r="S1859" i="4"/>
  <c r="T1859" i="4" s="1"/>
  <c r="V1859" i="4"/>
  <c r="Y1859" i="4"/>
  <c r="AA1859" i="4"/>
  <c r="AB1859" i="4" s="1"/>
  <c r="AD1859" i="4"/>
  <c r="AE1859" i="4" s="1"/>
  <c r="AG1859" i="4"/>
  <c r="AI1859" i="4"/>
  <c r="AL1859" i="4"/>
  <c r="B1860" i="4"/>
  <c r="C1860" i="4"/>
  <c r="D1860" i="4" s="1"/>
  <c r="I1860" i="4"/>
  <c r="K1860" i="4"/>
  <c r="N1860" i="4"/>
  <c r="Q1860" i="4"/>
  <c r="R1860" i="4" s="1"/>
  <c r="S1860" i="4"/>
  <c r="V1860" i="4"/>
  <c r="W1860" i="4" s="1"/>
  <c r="Y1860" i="4"/>
  <c r="AA1860" i="4"/>
  <c r="AD1860" i="4"/>
  <c r="AE1860" i="4" s="1"/>
  <c r="AG1860" i="4"/>
  <c r="AI1860" i="4"/>
  <c r="AL1860" i="4"/>
  <c r="B1861" i="4"/>
  <c r="C1861" i="4"/>
  <c r="D1861" i="4" s="1"/>
  <c r="E1861" i="4" s="1"/>
  <c r="I1861" i="4"/>
  <c r="K1861" i="4"/>
  <c r="N1861" i="4"/>
  <c r="Q1861" i="4"/>
  <c r="S1861" i="4"/>
  <c r="V1861" i="4"/>
  <c r="Y1861" i="4"/>
  <c r="AA1861" i="4"/>
  <c r="AD1861" i="4"/>
  <c r="AG1861" i="4"/>
  <c r="AH1861" i="4" s="1"/>
  <c r="AI1861" i="4"/>
  <c r="AL1861" i="4"/>
  <c r="B1862" i="4"/>
  <c r="C1862" i="4"/>
  <c r="D1862" i="4" s="1"/>
  <c r="H1862" i="4" s="1"/>
  <c r="I1862" i="4"/>
  <c r="K1862" i="4"/>
  <c r="N1862" i="4"/>
  <c r="Q1862" i="4"/>
  <c r="S1862" i="4"/>
  <c r="V1862" i="4"/>
  <c r="Y1862" i="4"/>
  <c r="AA1862" i="4"/>
  <c r="AD1862" i="4"/>
  <c r="AG1862" i="4"/>
  <c r="AI1862" i="4"/>
  <c r="AL1862" i="4"/>
  <c r="B1863" i="4"/>
  <c r="C1863" i="4"/>
  <c r="D1863" i="4" s="1"/>
  <c r="F1863" i="4" s="1"/>
  <c r="I1863" i="4"/>
  <c r="K1863" i="4"/>
  <c r="N1863" i="4"/>
  <c r="Q1863" i="4"/>
  <c r="S1863" i="4"/>
  <c r="V1863" i="4"/>
  <c r="Y1863" i="4"/>
  <c r="AA1863" i="4"/>
  <c r="AD1863" i="4"/>
  <c r="AG1863" i="4"/>
  <c r="AI1863" i="4"/>
  <c r="AL1863" i="4"/>
  <c r="B1864" i="4"/>
  <c r="C1864" i="4"/>
  <c r="D1864" i="4" s="1"/>
  <c r="I1864" i="4"/>
  <c r="K1864" i="4"/>
  <c r="N1864" i="4"/>
  <c r="Q1864" i="4"/>
  <c r="S1864" i="4"/>
  <c r="V1864" i="4"/>
  <c r="Y1864" i="4"/>
  <c r="AA1864" i="4"/>
  <c r="AD1864" i="4"/>
  <c r="AG1864" i="4"/>
  <c r="AI1864" i="4"/>
  <c r="AL1864" i="4"/>
  <c r="B1865" i="4"/>
  <c r="C1865" i="4"/>
  <c r="D1865" i="4" s="1"/>
  <c r="E1865" i="4" s="1"/>
  <c r="I1865" i="4"/>
  <c r="K1865" i="4"/>
  <c r="N1865" i="4"/>
  <c r="Q1865" i="4"/>
  <c r="S1865" i="4"/>
  <c r="V1865" i="4"/>
  <c r="Y1865" i="4"/>
  <c r="AA1865" i="4"/>
  <c r="AD1865" i="4"/>
  <c r="AG1865" i="4"/>
  <c r="AI1865" i="4"/>
  <c r="AL1865" i="4"/>
  <c r="B1866" i="4"/>
  <c r="C1866" i="4"/>
  <c r="D1866" i="4" s="1"/>
  <c r="I1866" i="4"/>
  <c r="K1866" i="4"/>
  <c r="N1866" i="4"/>
  <c r="Q1866" i="4"/>
  <c r="S1866" i="4"/>
  <c r="V1866" i="4"/>
  <c r="Y1866" i="4"/>
  <c r="AA1866" i="4"/>
  <c r="AD1866" i="4"/>
  <c r="AG1866" i="4"/>
  <c r="AI1866" i="4"/>
  <c r="AL1866" i="4"/>
  <c r="B1867" i="4"/>
  <c r="C1867" i="4"/>
  <c r="D1867" i="4" s="1"/>
  <c r="F1867" i="4" s="1"/>
  <c r="I1867" i="4"/>
  <c r="K1867" i="4"/>
  <c r="N1867" i="4"/>
  <c r="Q1867" i="4"/>
  <c r="S1867" i="4"/>
  <c r="V1867" i="4"/>
  <c r="Y1867" i="4"/>
  <c r="AA1867" i="4"/>
  <c r="AD1867" i="4"/>
  <c r="AG1867" i="4"/>
  <c r="AI1867" i="4"/>
  <c r="AL1867" i="4"/>
  <c r="B1868" i="4"/>
  <c r="C1868" i="4"/>
  <c r="D1868" i="4" s="1"/>
  <c r="H1868" i="4" s="1"/>
  <c r="I1868" i="4"/>
  <c r="K1868" i="4"/>
  <c r="N1868" i="4"/>
  <c r="Q1868" i="4"/>
  <c r="S1868" i="4"/>
  <c r="V1868" i="4"/>
  <c r="Y1868" i="4"/>
  <c r="AA1868" i="4"/>
  <c r="AD1868" i="4"/>
  <c r="AG1868" i="4"/>
  <c r="AI1868" i="4"/>
  <c r="AL1868" i="4"/>
  <c r="B1869" i="4"/>
  <c r="C1869" i="4"/>
  <c r="D1869" i="4" s="1"/>
  <c r="H1869" i="4" s="1"/>
  <c r="I1869" i="4"/>
  <c r="K1869" i="4"/>
  <c r="L1869" i="4" s="1"/>
  <c r="N1869" i="4"/>
  <c r="Q1869" i="4"/>
  <c r="S1869" i="4"/>
  <c r="V1869" i="4"/>
  <c r="Y1869" i="4"/>
  <c r="AA1869" i="4"/>
  <c r="AD1869" i="4"/>
  <c r="AG1869" i="4"/>
  <c r="AI1869" i="4"/>
  <c r="AL1869" i="4"/>
  <c r="B1870" i="4"/>
  <c r="O1870" i="4" s="1"/>
  <c r="C1870" i="4"/>
  <c r="D1870" i="4" s="1"/>
  <c r="F1870" i="4" s="1"/>
  <c r="I1870" i="4"/>
  <c r="K1870" i="4"/>
  <c r="N1870" i="4"/>
  <c r="Q1870" i="4"/>
  <c r="S1870" i="4"/>
  <c r="V1870" i="4"/>
  <c r="Y1870" i="4"/>
  <c r="AA1870" i="4"/>
  <c r="AD1870" i="4"/>
  <c r="AG1870" i="4"/>
  <c r="AI1870" i="4"/>
  <c r="AL1870" i="4"/>
  <c r="B1871" i="4"/>
  <c r="C1871" i="4"/>
  <c r="D1871" i="4" s="1"/>
  <c r="F1871" i="4" s="1"/>
  <c r="I1871" i="4"/>
  <c r="K1871" i="4"/>
  <c r="N1871" i="4"/>
  <c r="Q1871" i="4"/>
  <c r="S1871" i="4"/>
  <c r="V1871" i="4"/>
  <c r="Y1871" i="4"/>
  <c r="AA1871" i="4"/>
  <c r="AD1871" i="4"/>
  <c r="AG1871" i="4"/>
  <c r="AI1871" i="4"/>
  <c r="AL1871" i="4"/>
  <c r="B1872" i="4"/>
  <c r="C1872" i="4"/>
  <c r="D1872" i="4" s="1"/>
  <c r="G1872" i="4" s="1"/>
  <c r="I1872" i="4"/>
  <c r="K1872" i="4"/>
  <c r="N1872" i="4"/>
  <c r="Q1872" i="4"/>
  <c r="S1872" i="4"/>
  <c r="V1872" i="4"/>
  <c r="W1872" i="4"/>
  <c r="Y1872" i="4"/>
  <c r="AA1872" i="4"/>
  <c r="AB1872" i="4" s="1"/>
  <c r="AD1872" i="4"/>
  <c r="AE1872" i="4" s="1"/>
  <c r="AG1872" i="4"/>
  <c r="AH1872" i="4" s="1"/>
  <c r="AI1872" i="4"/>
  <c r="AL1872" i="4"/>
  <c r="B1873" i="4"/>
  <c r="C1873" i="4"/>
  <c r="D1873" i="4" s="1"/>
  <c r="I1873" i="4"/>
  <c r="K1873" i="4"/>
  <c r="N1873" i="4"/>
  <c r="Q1873" i="4"/>
  <c r="R1873" i="4" s="1"/>
  <c r="S1873" i="4"/>
  <c r="V1873" i="4"/>
  <c r="W1873" i="4" s="1"/>
  <c r="Y1873" i="4"/>
  <c r="AA1873" i="4"/>
  <c r="AD1873" i="4"/>
  <c r="AG1873" i="4"/>
  <c r="AI1873" i="4"/>
  <c r="AL1873" i="4"/>
  <c r="AM1873" i="4" s="1"/>
  <c r="B1874" i="4"/>
  <c r="C1874" i="4"/>
  <c r="D1874" i="4" s="1"/>
  <c r="F1874" i="4" s="1"/>
  <c r="I1874" i="4"/>
  <c r="K1874" i="4"/>
  <c r="N1874" i="4"/>
  <c r="Q1874" i="4"/>
  <c r="S1874" i="4"/>
  <c r="V1874" i="4"/>
  <c r="Y1874" i="4"/>
  <c r="AA1874" i="4"/>
  <c r="AD1874" i="4"/>
  <c r="AG1874" i="4"/>
  <c r="AI1874" i="4"/>
  <c r="AL1874" i="4"/>
  <c r="B1875" i="4"/>
  <c r="C1875" i="4"/>
  <c r="D1875" i="4" s="1"/>
  <c r="I1875" i="4"/>
  <c r="K1875" i="4"/>
  <c r="N1875" i="4"/>
  <c r="Q1875" i="4"/>
  <c r="S1875" i="4"/>
  <c r="V1875" i="4"/>
  <c r="Y1875" i="4"/>
  <c r="AA1875" i="4"/>
  <c r="AD1875" i="4"/>
  <c r="AE1875" i="4"/>
  <c r="AG1875" i="4"/>
  <c r="AI1875" i="4"/>
  <c r="AL1875" i="4"/>
  <c r="B1876" i="4"/>
  <c r="C1876" i="4"/>
  <c r="D1876" i="4" s="1"/>
  <c r="F1876" i="4" s="1"/>
  <c r="I1876" i="4"/>
  <c r="K1876" i="4"/>
  <c r="N1876" i="4"/>
  <c r="Q1876" i="4"/>
  <c r="S1876" i="4"/>
  <c r="V1876" i="4"/>
  <c r="Y1876" i="4"/>
  <c r="AA1876" i="4"/>
  <c r="AD1876" i="4"/>
  <c r="AE1876" i="4" s="1"/>
  <c r="AG1876" i="4"/>
  <c r="AI1876" i="4"/>
  <c r="AL1876" i="4"/>
  <c r="B1877" i="4"/>
  <c r="C1877" i="4"/>
  <c r="D1877" i="4" s="1"/>
  <c r="E1877" i="4" s="1"/>
  <c r="I1877" i="4"/>
  <c r="K1877" i="4"/>
  <c r="L1877" i="4" s="1"/>
  <c r="N1877" i="4"/>
  <c r="Q1877" i="4"/>
  <c r="S1877" i="4"/>
  <c r="V1877" i="4"/>
  <c r="Y1877" i="4"/>
  <c r="AA1877" i="4"/>
  <c r="AD1877" i="4"/>
  <c r="AG1877" i="4"/>
  <c r="AI1877" i="4"/>
  <c r="AL1877" i="4"/>
  <c r="B1878" i="4"/>
  <c r="C1878" i="4"/>
  <c r="D1878" i="4" s="1"/>
  <c r="E1878" i="4" s="1"/>
  <c r="I1878" i="4"/>
  <c r="K1878" i="4"/>
  <c r="N1878" i="4"/>
  <c r="Q1878" i="4"/>
  <c r="S1878" i="4"/>
  <c r="V1878" i="4"/>
  <c r="Y1878" i="4"/>
  <c r="AA1878" i="4"/>
  <c r="AD1878" i="4"/>
  <c r="AG1878" i="4"/>
  <c r="AI1878" i="4"/>
  <c r="AL1878" i="4"/>
  <c r="B1879" i="4"/>
  <c r="C1879" i="4"/>
  <c r="D1879" i="4" s="1"/>
  <c r="F1879" i="4" s="1"/>
  <c r="I1879" i="4"/>
  <c r="K1879" i="4"/>
  <c r="L1879" i="4" s="1"/>
  <c r="N1879" i="4"/>
  <c r="Q1879" i="4"/>
  <c r="R1879" i="4" s="1"/>
  <c r="S1879" i="4"/>
  <c r="V1879" i="4"/>
  <c r="Y1879" i="4"/>
  <c r="AA1879" i="4"/>
  <c r="AD1879" i="4"/>
  <c r="AG1879" i="4"/>
  <c r="AH1879" i="4" s="1"/>
  <c r="AI1879" i="4"/>
  <c r="AL1879" i="4"/>
  <c r="AM1879" i="4" s="1"/>
  <c r="B1880" i="4"/>
  <c r="C1880" i="4"/>
  <c r="D1880" i="4" s="1"/>
  <c r="H1880" i="4" s="1"/>
  <c r="I1880" i="4"/>
  <c r="K1880" i="4"/>
  <c r="N1880" i="4"/>
  <c r="Q1880" i="4"/>
  <c r="S1880" i="4"/>
  <c r="V1880" i="4"/>
  <c r="Y1880" i="4"/>
  <c r="AA1880" i="4"/>
  <c r="AD1880" i="4"/>
  <c r="AG1880" i="4"/>
  <c r="AI1880" i="4"/>
  <c r="AL1880" i="4"/>
  <c r="B1881" i="4"/>
  <c r="C1881" i="4"/>
  <c r="D1881" i="4" s="1"/>
  <c r="G1881" i="4" s="1"/>
  <c r="I1881" i="4"/>
  <c r="K1881" i="4"/>
  <c r="N1881" i="4"/>
  <c r="Q1881" i="4"/>
  <c r="S1881" i="4"/>
  <c r="V1881" i="4"/>
  <c r="Y1881" i="4"/>
  <c r="Z1881" i="4" s="1"/>
  <c r="AA1881" i="4"/>
  <c r="AB1881" i="4" s="1"/>
  <c r="AD1881" i="4"/>
  <c r="AE1881" i="4"/>
  <c r="AG1881" i="4"/>
  <c r="AH1881" i="4"/>
  <c r="AI1881" i="4"/>
  <c r="AL1881" i="4"/>
  <c r="AM1881" i="4" s="1"/>
  <c r="B1882" i="4"/>
  <c r="C1882" i="4"/>
  <c r="D1882" i="4" s="1"/>
  <c r="F1882" i="4" s="1"/>
  <c r="I1882" i="4"/>
  <c r="K1882" i="4"/>
  <c r="N1882" i="4"/>
  <c r="O1882" i="4" s="1"/>
  <c r="Q1882" i="4"/>
  <c r="R1882" i="4" s="1"/>
  <c r="S1882" i="4"/>
  <c r="T1882" i="4"/>
  <c r="V1882" i="4"/>
  <c r="Y1882" i="4"/>
  <c r="AA1882" i="4"/>
  <c r="AD1882" i="4"/>
  <c r="AE1882" i="4" s="1"/>
  <c r="AG1882" i="4"/>
  <c r="AH1882" i="4" s="1"/>
  <c r="AI1882" i="4"/>
  <c r="AJ1882" i="4" s="1"/>
  <c r="AL1882" i="4"/>
  <c r="AM1882" i="4" s="1"/>
  <c r="B1883" i="4"/>
  <c r="C1883" i="4"/>
  <c r="D1883" i="4" s="1"/>
  <c r="H1883" i="4" s="1"/>
  <c r="I1883" i="4"/>
  <c r="K1883" i="4"/>
  <c r="N1883" i="4"/>
  <c r="Q1883" i="4"/>
  <c r="S1883" i="4"/>
  <c r="V1883" i="4"/>
  <c r="W1883" i="4" s="1"/>
  <c r="Y1883" i="4"/>
  <c r="AA1883" i="4"/>
  <c r="AD1883" i="4"/>
  <c r="AG1883" i="4"/>
  <c r="AI1883" i="4"/>
  <c r="AL1883" i="4"/>
  <c r="B1884" i="4"/>
  <c r="O1884" i="4" s="1"/>
  <c r="C1884" i="4"/>
  <c r="D1884" i="4" s="1"/>
  <c r="G1884" i="4" s="1"/>
  <c r="I1884" i="4"/>
  <c r="K1884" i="4"/>
  <c r="N1884" i="4"/>
  <c r="Q1884" i="4"/>
  <c r="S1884" i="4"/>
  <c r="T1884" i="4" s="1"/>
  <c r="V1884" i="4"/>
  <c r="Y1884" i="4"/>
  <c r="AA1884" i="4"/>
  <c r="AD1884" i="4"/>
  <c r="AG1884" i="4"/>
  <c r="AI1884" i="4"/>
  <c r="AL1884" i="4"/>
  <c r="AM1884" i="4" s="1"/>
  <c r="B1885" i="4"/>
  <c r="C1885" i="4"/>
  <c r="D1885" i="4" s="1"/>
  <c r="I1885" i="4"/>
  <c r="K1885" i="4"/>
  <c r="N1885" i="4"/>
  <c r="O1885" i="4" s="1"/>
  <c r="Q1885" i="4"/>
  <c r="S1885" i="4"/>
  <c r="V1885" i="4"/>
  <c r="Y1885" i="4"/>
  <c r="AA1885" i="4"/>
  <c r="AB1885" i="4" s="1"/>
  <c r="AD1885" i="4"/>
  <c r="AG1885" i="4"/>
  <c r="AI1885" i="4"/>
  <c r="AJ1885" i="4" s="1"/>
  <c r="AL1885" i="4"/>
  <c r="AM1885" i="4" s="1"/>
  <c r="B1886" i="4"/>
  <c r="C1886" i="4"/>
  <c r="D1886" i="4" s="1"/>
  <c r="E1886" i="4" s="1"/>
  <c r="I1886" i="4"/>
  <c r="K1886" i="4"/>
  <c r="N1886" i="4"/>
  <c r="Q1886" i="4"/>
  <c r="S1886" i="4"/>
  <c r="V1886" i="4"/>
  <c r="Y1886" i="4"/>
  <c r="AA1886" i="4"/>
  <c r="AD1886" i="4"/>
  <c r="AG1886" i="4"/>
  <c r="AI1886" i="4"/>
  <c r="AL1886" i="4"/>
  <c r="B1887" i="4"/>
  <c r="C1887" i="4"/>
  <c r="D1887" i="4" s="1"/>
  <c r="I1887" i="4"/>
  <c r="K1887" i="4"/>
  <c r="N1887" i="4"/>
  <c r="Q1887" i="4"/>
  <c r="S1887" i="4"/>
  <c r="V1887" i="4"/>
  <c r="Y1887" i="4"/>
  <c r="AA1887" i="4"/>
  <c r="AD1887" i="4"/>
  <c r="AG1887" i="4"/>
  <c r="AI1887" i="4"/>
  <c r="AL1887" i="4"/>
  <c r="B1888" i="4"/>
  <c r="AE1888" i="4" s="1"/>
  <c r="C1888" i="4"/>
  <c r="D1888" i="4" s="1"/>
  <c r="F1888" i="4" s="1"/>
  <c r="I1888" i="4"/>
  <c r="K1888" i="4"/>
  <c r="N1888" i="4"/>
  <c r="Q1888" i="4"/>
  <c r="S1888" i="4"/>
  <c r="V1888" i="4"/>
  <c r="Y1888" i="4"/>
  <c r="AA1888" i="4"/>
  <c r="AD1888" i="4"/>
  <c r="AG1888" i="4"/>
  <c r="AI1888" i="4"/>
  <c r="AL1888" i="4"/>
  <c r="B1889" i="4"/>
  <c r="Z1889" i="4" s="1"/>
  <c r="C1889" i="4"/>
  <c r="D1889" i="4" s="1"/>
  <c r="G1889" i="4" s="1"/>
  <c r="I1889" i="4"/>
  <c r="K1889" i="4"/>
  <c r="N1889" i="4"/>
  <c r="Q1889" i="4"/>
  <c r="S1889" i="4"/>
  <c r="V1889" i="4"/>
  <c r="Y1889" i="4"/>
  <c r="AA1889" i="4"/>
  <c r="AD1889" i="4"/>
  <c r="AG1889" i="4"/>
  <c r="AI1889" i="4"/>
  <c r="AL1889" i="4"/>
  <c r="B1890" i="4"/>
  <c r="C1890" i="4"/>
  <c r="D1890" i="4" s="1"/>
  <c r="E1890" i="4" s="1"/>
  <c r="I1890" i="4"/>
  <c r="K1890" i="4"/>
  <c r="N1890" i="4"/>
  <c r="Q1890" i="4"/>
  <c r="S1890" i="4"/>
  <c r="T1890" i="4" s="1"/>
  <c r="V1890" i="4"/>
  <c r="W1890" i="4" s="1"/>
  <c r="Y1890" i="4"/>
  <c r="AA1890" i="4"/>
  <c r="AD1890" i="4"/>
  <c r="AG1890" i="4"/>
  <c r="AI1890" i="4"/>
  <c r="AL1890" i="4"/>
  <c r="AM1890" i="4" s="1"/>
  <c r="B1891" i="4"/>
  <c r="C1891" i="4"/>
  <c r="D1891" i="4" s="1"/>
  <c r="F1891" i="4" s="1"/>
  <c r="I1891" i="4"/>
  <c r="K1891" i="4"/>
  <c r="N1891" i="4"/>
  <c r="Q1891" i="4"/>
  <c r="S1891" i="4"/>
  <c r="V1891" i="4"/>
  <c r="Y1891" i="4"/>
  <c r="AA1891" i="4"/>
  <c r="AD1891" i="4"/>
  <c r="AG1891" i="4"/>
  <c r="AI1891" i="4"/>
  <c r="AL1891" i="4"/>
  <c r="B1892" i="4"/>
  <c r="C1892" i="4"/>
  <c r="D1892" i="4" s="1"/>
  <c r="H1892" i="4" s="1"/>
  <c r="I1892" i="4"/>
  <c r="K1892" i="4"/>
  <c r="N1892" i="4"/>
  <c r="Q1892" i="4"/>
  <c r="S1892" i="4"/>
  <c r="V1892" i="4"/>
  <c r="Y1892" i="4"/>
  <c r="AA1892" i="4"/>
  <c r="AD1892" i="4"/>
  <c r="AG1892" i="4"/>
  <c r="AI1892" i="4"/>
  <c r="AL1892" i="4"/>
  <c r="B1893" i="4"/>
  <c r="C1893" i="4"/>
  <c r="D1893" i="4" s="1"/>
  <c r="G1893" i="4" s="1"/>
  <c r="I1893" i="4"/>
  <c r="K1893" i="4"/>
  <c r="N1893" i="4"/>
  <c r="Q1893" i="4"/>
  <c r="S1893" i="4"/>
  <c r="V1893" i="4"/>
  <c r="Y1893" i="4"/>
  <c r="AA1893" i="4"/>
  <c r="AD1893" i="4"/>
  <c r="AG1893" i="4"/>
  <c r="AI1893" i="4"/>
  <c r="AL1893" i="4"/>
  <c r="B1894" i="4"/>
  <c r="O1894" i="4" s="1"/>
  <c r="C1894" i="4"/>
  <c r="D1894" i="4" s="1"/>
  <c r="F1894" i="4" s="1"/>
  <c r="I1894" i="4"/>
  <c r="K1894" i="4"/>
  <c r="N1894" i="4"/>
  <c r="Q1894" i="4"/>
  <c r="S1894" i="4"/>
  <c r="V1894" i="4"/>
  <c r="Y1894" i="4"/>
  <c r="AA1894" i="4"/>
  <c r="AD1894" i="4"/>
  <c r="AE1894" i="4" s="1"/>
  <c r="AG1894" i="4"/>
  <c r="AH1894" i="4" s="1"/>
  <c r="AI1894" i="4"/>
  <c r="AJ1894" i="4"/>
  <c r="AL1894" i="4"/>
  <c r="B1895" i="4"/>
  <c r="C1895" i="4"/>
  <c r="D1895" i="4" s="1"/>
  <c r="G1895" i="4" s="1"/>
  <c r="I1895" i="4"/>
  <c r="K1895" i="4"/>
  <c r="N1895" i="4"/>
  <c r="Q1895" i="4"/>
  <c r="S1895" i="4"/>
  <c r="V1895" i="4"/>
  <c r="Y1895" i="4"/>
  <c r="AA1895" i="4"/>
  <c r="AD1895" i="4"/>
  <c r="AG1895" i="4"/>
  <c r="AI1895" i="4"/>
  <c r="AL1895" i="4"/>
  <c r="B1896" i="4"/>
  <c r="C1896" i="4"/>
  <c r="D1896" i="4" s="1"/>
  <c r="G1896" i="4" s="1"/>
  <c r="I1896" i="4"/>
  <c r="K1896" i="4"/>
  <c r="N1896" i="4"/>
  <c r="Q1896" i="4"/>
  <c r="S1896" i="4"/>
  <c r="V1896" i="4"/>
  <c r="Y1896" i="4"/>
  <c r="AA1896" i="4"/>
  <c r="AD1896" i="4"/>
  <c r="AG1896" i="4"/>
  <c r="AI1896" i="4"/>
  <c r="AL1896" i="4"/>
  <c r="AM1896" i="4" s="1"/>
  <c r="B1897" i="4"/>
  <c r="C1897" i="4"/>
  <c r="D1897" i="4" s="1"/>
  <c r="I1897" i="4"/>
  <c r="K1897" i="4"/>
  <c r="N1897" i="4"/>
  <c r="Q1897" i="4"/>
  <c r="S1897" i="4"/>
  <c r="V1897" i="4"/>
  <c r="Y1897" i="4"/>
  <c r="AA1897" i="4"/>
  <c r="AD1897" i="4"/>
  <c r="AG1897" i="4"/>
  <c r="AI1897" i="4"/>
  <c r="AJ1897" i="4" s="1"/>
  <c r="AL1897" i="4"/>
  <c r="B1898" i="4"/>
  <c r="C1898" i="4"/>
  <c r="D1898" i="4"/>
  <c r="E1898" i="4" s="1"/>
  <c r="I1898" i="4"/>
  <c r="K1898" i="4"/>
  <c r="N1898" i="4"/>
  <c r="Q1898" i="4"/>
  <c r="S1898" i="4"/>
  <c r="V1898" i="4"/>
  <c r="Y1898" i="4"/>
  <c r="AA1898" i="4"/>
  <c r="AD1898" i="4"/>
  <c r="AG1898" i="4"/>
  <c r="AI1898" i="4"/>
  <c r="AL1898" i="4"/>
  <c r="B1899" i="4"/>
  <c r="C1899" i="4"/>
  <c r="D1899" i="4"/>
  <c r="G1899" i="4" s="1"/>
  <c r="I1899" i="4"/>
  <c r="K1899" i="4"/>
  <c r="N1899" i="4"/>
  <c r="Q1899" i="4"/>
  <c r="S1899" i="4"/>
  <c r="V1899" i="4"/>
  <c r="Y1899" i="4"/>
  <c r="AA1899" i="4"/>
  <c r="AD1899" i="4"/>
  <c r="AG1899" i="4"/>
  <c r="AH1899" i="4" s="1"/>
  <c r="AI1899" i="4"/>
  <c r="AL1899" i="4"/>
  <c r="B1900" i="4"/>
  <c r="C1900" i="4"/>
  <c r="D1900" i="4" s="1"/>
  <c r="I1900" i="4"/>
  <c r="K1900" i="4"/>
  <c r="N1900" i="4"/>
  <c r="Q1900" i="4"/>
  <c r="S1900" i="4"/>
  <c r="V1900" i="4"/>
  <c r="Y1900" i="4"/>
  <c r="AA1900" i="4"/>
  <c r="AD1900" i="4"/>
  <c r="AG1900" i="4"/>
  <c r="AI1900" i="4"/>
  <c r="AL1900" i="4"/>
  <c r="B1901" i="4"/>
  <c r="C1901" i="4"/>
  <c r="D1901" i="4" s="1"/>
  <c r="F1901" i="4" s="1"/>
  <c r="I1901" i="4"/>
  <c r="K1901" i="4"/>
  <c r="N1901" i="4"/>
  <c r="Q1901" i="4"/>
  <c r="S1901" i="4"/>
  <c r="T1901" i="4" s="1"/>
  <c r="V1901" i="4"/>
  <c r="Y1901" i="4"/>
  <c r="AA1901" i="4"/>
  <c r="AD1901" i="4"/>
  <c r="AG1901" i="4"/>
  <c r="AI1901" i="4"/>
  <c r="AL1901" i="4"/>
  <c r="B1902" i="4"/>
  <c r="C1902" i="4"/>
  <c r="D1902" i="4" s="1"/>
  <c r="E1902" i="4" s="1"/>
  <c r="I1902" i="4"/>
  <c r="K1902" i="4"/>
  <c r="L1902" i="4" s="1"/>
  <c r="N1902" i="4"/>
  <c r="Q1902" i="4"/>
  <c r="R1902" i="4" s="1"/>
  <c r="S1902" i="4"/>
  <c r="T1902" i="4" s="1"/>
  <c r="V1902" i="4"/>
  <c r="Y1902" i="4"/>
  <c r="AA1902" i="4"/>
  <c r="AB1902" i="4" s="1"/>
  <c r="AD1902" i="4"/>
  <c r="AG1902" i="4"/>
  <c r="AI1902" i="4"/>
  <c r="AJ1902" i="4" s="1"/>
  <c r="AL1902" i="4"/>
  <c r="B1903" i="4"/>
  <c r="C1903" i="4"/>
  <c r="D1903" i="4" s="1"/>
  <c r="F1903" i="4" s="1"/>
  <c r="I1903" i="4"/>
  <c r="K1903" i="4"/>
  <c r="N1903" i="4"/>
  <c r="Q1903" i="4"/>
  <c r="S1903" i="4"/>
  <c r="V1903" i="4"/>
  <c r="Y1903" i="4"/>
  <c r="AA1903" i="4"/>
  <c r="AD1903" i="4"/>
  <c r="AG1903" i="4"/>
  <c r="AI1903" i="4"/>
  <c r="AL1903" i="4"/>
  <c r="B1904" i="4"/>
  <c r="C1904" i="4"/>
  <c r="D1904" i="4" s="1"/>
  <c r="I1904" i="4"/>
  <c r="K1904" i="4"/>
  <c r="N1904" i="4"/>
  <c r="Q1904" i="4"/>
  <c r="R1904" i="4" s="1"/>
  <c r="S1904" i="4"/>
  <c r="T1904" i="4"/>
  <c r="V1904" i="4"/>
  <c r="W1904" i="4" s="1"/>
  <c r="Y1904" i="4"/>
  <c r="AA1904" i="4"/>
  <c r="AD1904" i="4"/>
  <c r="AE1904" i="4" s="1"/>
  <c r="AG1904" i="4"/>
  <c r="AI1904" i="4"/>
  <c r="AL1904" i="4"/>
  <c r="B1905" i="4"/>
  <c r="C1905" i="4"/>
  <c r="D1905" i="4" s="1"/>
  <c r="I1905" i="4"/>
  <c r="K1905" i="4"/>
  <c r="N1905" i="4"/>
  <c r="Q1905" i="4"/>
  <c r="S1905" i="4"/>
  <c r="V1905" i="4"/>
  <c r="Y1905" i="4"/>
  <c r="AA1905" i="4"/>
  <c r="AD1905" i="4"/>
  <c r="AG1905" i="4"/>
  <c r="AI1905" i="4"/>
  <c r="AL1905" i="4"/>
  <c r="B1906" i="4"/>
  <c r="C1906" i="4"/>
  <c r="D1906" i="4" s="1"/>
  <c r="I1906" i="4"/>
  <c r="K1906" i="4"/>
  <c r="N1906" i="4"/>
  <c r="Q1906" i="4"/>
  <c r="S1906" i="4"/>
  <c r="V1906" i="4"/>
  <c r="Y1906" i="4"/>
  <c r="AA1906" i="4"/>
  <c r="AD1906" i="4"/>
  <c r="AG1906" i="4"/>
  <c r="AI1906" i="4"/>
  <c r="AL1906" i="4"/>
  <c r="B1907" i="4"/>
  <c r="C1907" i="4"/>
  <c r="D1907" i="4" s="1"/>
  <c r="I1907" i="4"/>
  <c r="K1907" i="4"/>
  <c r="N1907" i="4"/>
  <c r="Q1907" i="4"/>
  <c r="S1907" i="4"/>
  <c r="V1907" i="4"/>
  <c r="Y1907" i="4"/>
  <c r="AA1907" i="4"/>
  <c r="AD1907" i="4"/>
  <c r="AG1907" i="4"/>
  <c r="AI1907" i="4"/>
  <c r="AL1907" i="4"/>
  <c r="B1908" i="4"/>
  <c r="C1908" i="4"/>
  <c r="D1908" i="4" s="1"/>
  <c r="H1908" i="4" s="1"/>
  <c r="I1908" i="4"/>
  <c r="K1908" i="4"/>
  <c r="N1908" i="4"/>
  <c r="Q1908" i="4"/>
  <c r="S1908" i="4"/>
  <c r="V1908" i="4"/>
  <c r="Y1908" i="4"/>
  <c r="AA1908" i="4"/>
  <c r="AD1908" i="4"/>
  <c r="AE1908" i="4" s="1"/>
  <c r="AG1908" i="4"/>
  <c r="AI1908" i="4"/>
  <c r="AL1908" i="4"/>
  <c r="B1909" i="4"/>
  <c r="C1909" i="4"/>
  <c r="D1909" i="4" s="1"/>
  <c r="I1909" i="4"/>
  <c r="K1909" i="4"/>
  <c r="N1909" i="4"/>
  <c r="Q1909" i="4"/>
  <c r="S1909" i="4"/>
  <c r="V1909" i="4"/>
  <c r="Y1909" i="4"/>
  <c r="AA1909" i="4"/>
  <c r="AD1909" i="4"/>
  <c r="AG1909" i="4"/>
  <c r="AI1909" i="4"/>
  <c r="AL1909" i="4"/>
  <c r="B1910" i="4"/>
  <c r="C1910" i="4"/>
  <c r="D1910" i="4" s="1"/>
  <c r="F1910" i="4" s="1"/>
  <c r="I1910" i="4"/>
  <c r="K1910" i="4"/>
  <c r="N1910" i="4"/>
  <c r="Q1910" i="4"/>
  <c r="S1910" i="4"/>
  <c r="V1910" i="4"/>
  <c r="W1910" i="4" s="1"/>
  <c r="Y1910" i="4"/>
  <c r="Z1910" i="4" s="1"/>
  <c r="AA1910" i="4"/>
  <c r="AB1910" i="4" s="1"/>
  <c r="AD1910" i="4"/>
  <c r="AG1910" i="4"/>
  <c r="AH1910" i="4" s="1"/>
  <c r="AI1910" i="4"/>
  <c r="AJ1910" i="4" s="1"/>
  <c r="AL1910" i="4"/>
  <c r="AM1910" i="4" s="1"/>
  <c r="B1911" i="4"/>
  <c r="C1911" i="4"/>
  <c r="D1911" i="4" s="1"/>
  <c r="E1911" i="4" s="1"/>
  <c r="I1911" i="4"/>
  <c r="K1911" i="4"/>
  <c r="N1911" i="4"/>
  <c r="Q1911" i="4"/>
  <c r="S1911" i="4"/>
  <c r="V1911" i="4"/>
  <c r="Y1911" i="4"/>
  <c r="AA1911" i="4"/>
  <c r="AD1911" i="4"/>
  <c r="AG1911" i="4"/>
  <c r="AH1911" i="4" s="1"/>
  <c r="AI1911" i="4"/>
  <c r="AL1911" i="4"/>
  <c r="B1912" i="4"/>
  <c r="C1912" i="4"/>
  <c r="D1912" i="4" s="1"/>
  <c r="I1912" i="4"/>
  <c r="K1912" i="4"/>
  <c r="N1912" i="4"/>
  <c r="Q1912" i="4"/>
  <c r="S1912" i="4"/>
  <c r="V1912" i="4"/>
  <c r="Y1912" i="4"/>
  <c r="AA1912" i="4"/>
  <c r="AD1912" i="4"/>
  <c r="AE1912" i="4" s="1"/>
  <c r="AG1912" i="4"/>
  <c r="AI1912" i="4"/>
  <c r="AL1912" i="4"/>
  <c r="B1913" i="4"/>
  <c r="C1913" i="4"/>
  <c r="D1913" i="4" s="1"/>
  <c r="H1913" i="4" s="1"/>
  <c r="I1913" i="4"/>
  <c r="K1913" i="4"/>
  <c r="N1913" i="4"/>
  <c r="Q1913" i="4"/>
  <c r="S1913" i="4"/>
  <c r="V1913" i="4"/>
  <c r="Y1913" i="4"/>
  <c r="AA1913" i="4"/>
  <c r="AD1913" i="4"/>
  <c r="AG1913" i="4"/>
  <c r="AI1913" i="4"/>
  <c r="AL1913" i="4"/>
  <c r="B1914" i="4"/>
  <c r="C1914" i="4"/>
  <c r="D1914" i="4" s="1"/>
  <c r="I1914" i="4"/>
  <c r="J1914" i="4" s="1"/>
  <c r="K1914" i="4"/>
  <c r="L1914" i="4" s="1"/>
  <c r="N1914" i="4"/>
  <c r="O1914" i="4"/>
  <c r="Q1914" i="4"/>
  <c r="S1914" i="4"/>
  <c r="V1914" i="4"/>
  <c r="W1914" i="4" s="1"/>
  <c r="Y1914" i="4"/>
  <c r="Z1914" i="4" s="1"/>
  <c r="AA1914" i="4"/>
  <c r="AD1914" i="4"/>
  <c r="AE1914" i="4" s="1"/>
  <c r="AG1914" i="4"/>
  <c r="AI1914" i="4"/>
  <c r="AJ1914" i="4" s="1"/>
  <c r="AL1914" i="4"/>
  <c r="AM1914" i="4" s="1"/>
  <c r="B1915" i="4"/>
  <c r="J1915" i="4" s="1"/>
  <c r="C1915" i="4"/>
  <c r="D1915" i="4" s="1"/>
  <c r="F1915" i="4" s="1"/>
  <c r="I1915" i="4"/>
  <c r="K1915" i="4"/>
  <c r="N1915" i="4"/>
  <c r="Q1915" i="4"/>
  <c r="S1915" i="4"/>
  <c r="V1915" i="4"/>
  <c r="Y1915" i="4"/>
  <c r="AA1915" i="4"/>
  <c r="AD1915" i="4"/>
  <c r="AG1915" i="4"/>
  <c r="AH1915" i="4" s="1"/>
  <c r="AI1915" i="4"/>
  <c r="AJ1915" i="4" s="1"/>
  <c r="AL1915" i="4"/>
  <c r="B1916" i="4"/>
  <c r="O1916" i="4" s="1"/>
  <c r="C1916" i="4"/>
  <c r="D1916" i="4" s="1"/>
  <c r="I1916" i="4"/>
  <c r="K1916" i="4"/>
  <c r="N1916" i="4"/>
  <c r="Q1916" i="4"/>
  <c r="R1916" i="4" s="1"/>
  <c r="S1916" i="4"/>
  <c r="V1916" i="4"/>
  <c r="W1916" i="4"/>
  <c r="Y1916" i="4"/>
  <c r="AA1916" i="4"/>
  <c r="AB1916" i="4" s="1"/>
  <c r="AD1916" i="4"/>
  <c r="AE1916" i="4" s="1"/>
  <c r="AG1916" i="4"/>
  <c r="AI1916" i="4"/>
  <c r="AL1916" i="4"/>
  <c r="AM1916" i="4" s="1"/>
  <c r="B1917" i="4"/>
  <c r="C1917" i="4"/>
  <c r="D1917" i="4" s="1"/>
  <c r="I1917" i="4"/>
  <c r="J1917" i="4" s="1"/>
  <c r="K1917" i="4"/>
  <c r="L1917" i="4" s="1"/>
  <c r="N1917" i="4"/>
  <c r="O1917" i="4" s="1"/>
  <c r="Q1917" i="4"/>
  <c r="R1917" i="4" s="1"/>
  <c r="S1917" i="4"/>
  <c r="T1917" i="4" s="1"/>
  <c r="V1917" i="4"/>
  <c r="W1917" i="4" s="1"/>
  <c r="Y1917" i="4"/>
  <c r="AA1917" i="4"/>
  <c r="AB1917" i="4" s="1"/>
  <c r="AD1917" i="4"/>
  <c r="AE1917" i="4" s="1"/>
  <c r="AG1917" i="4"/>
  <c r="AH1917" i="4"/>
  <c r="AI1917" i="4"/>
  <c r="AJ1917" i="4" s="1"/>
  <c r="AL1917" i="4"/>
  <c r="AM1917" i="4" s="1"/>
  <c r="B1918" i="4"/>
  <c r="O1918" i="4" s="1"/>
  <c r="C1918" i="4"/>
  <c r="D1918" i="4" s="1"/>
  <c r="I1918" i="4"/>
  <c r="K1918" i="4"/>
  <c r="N1918" i="4"/>
  <c r="Q1918" i="4"/>
  <c r="S1918" i="4"/>
  <c r="V1918" i="4"/>
  <c r="Y1918" i="4"/>
  <c r="AA1918" i="4"/>
  <c r="AD1918" i="4"/>
  <c r="AG1918" i="4"/>
  <c r="AI1918" i="4"/>
  <c r="AL1918" i="4"/>
  <c r="AM1918" i="4" s="1"/>
  <c r="B1919" i="4"/>
  <c r="C1919" i="4"/>
  <c r="D1919" i="4" s="1"/>
  <c r="I1919" i="4"/>
  <c r="K1919" i="4"/>
  <c r="N1919" i="4"/>
  <c r="Q1919" i="4"/>
  <c r="S1919" i="4"/>
  <c r="V1919" i="4"/>
  <c r="Y1919" i="4"/>
  <c r="AA1919" i="4"/>
  <c r="AD1919" i="4"/>
  <c r="AG1919" i="4"/>
  <c r="AI1919" i="4"/>
  <c r="AL1919" i="4"/>
  <c r="B1920" i="4"/>
  <c r="C1920" i="4"/>
  <c r="D1920" i="4" s="1"/>
  <c r="G1920" i="4" s="1"/>
  <c r="I1920" i="4"/>
  <c r="K1920" i="4"/>
  <c r="N1920" i="4"/>
  <c r="Q1920" i="4"/>
  <c r="S1920" i="4"/>
  <c r="V1920" i="4"/>
  <c r="W1920" i="4" s="1"/>
  <c r="Y1920" i="4"/>
  <c r="AA1920" i="4"/>
  <c r="AD1920" i="4"/>
  <c r="AG1920" i="4"/>
  <c r="AI1920" i="4"/>
  <c r="AL1920" i="4"/>
  <c r="B1921" i="4"/>
  <c r="C1921" i="4"/>
  <c r="D1921" i="4" s="1"/>
  <c r="I1921" i="4"/>
  <c r="K1921" i="4"/>
  <c r="N1921" i="4"/>
  <c r="Q1921" i="4"/>
  <c r="S1921" i="4"/>
  <c r="V1921" i="4"/>
  <c r="Y1921" i="4"/>
  <c r="AA1921" i="4"/>
  <c r="AD1921" i="4"/>
  <c r="AG1921" i="4"/>
  <c r="AI1921" i="4"/>
  <c r="AL1921" i="4"/>
  <c r="B1922" i="4"/>
  <c r="C1922" i="4"/>
  <c r="D1922" i="4" s="1"/>
  <c r="I1922" i="4"/>
  <c r="J1922" i="4" s="1"/>
  <c r="K1922" i="4"/>
  <c r="L1922" i="4" s="1"/>
  <c r="N1922" i="4"/>
  <c r="Q1922" i="4"/>
  <c r="S1922" i="4"/>
  <c r="T1922" i="4" s="1"/>
  <c r="V1922" i="4"/>
  <c r="W1922" i="4" s="1"/>
  <c r="Y1922" i="4"/>
  <c r="Z1922" i="4" s="1"/>
  <c r="AA1922" i="4"/>
  <c r="AB1922" i="4" s="1"/>
  <c r="AD1922" i="4"/>
  <c r="AG1922" i="4"/>
  <c r="AH1922" i="4" s="1"/>
  <c r="AI1922" i="4"/>
  <c r="AL1922" i="4"/>
  <c r="B1923" i="4"/>
  <c r="J1923" i="4" s="1"/>
  <c r="C1923" i="4"/>
  <c r="D1923" i="4" s="1"/>
  <c r="I1923" i="4"/>
  <c r="K1923" i="4"/>
  <c r="N1923" i="4"/>
  <c r="Q1923" i="4"/>
  <c r="S1923" i="4"/>
  <c r="V1923" i="4"/>
  <c r="Y1923" i="4"/>
  <c r="AA1923" i="4"/>
  <c r="AD1923" i="4"/>
  <c r="AG1923" i="4"/>
  <c r="AI1923" i="4"/>
  <c r="AL1923" i="4"/>
  <c r="B1924" i="4"/>
  <c r="C1924" i="4"/>
  <c r="D1924" i="4" s="1"/>
  <c r="I1924" i="4"/>
  <c r="K1924" i="4"/>
  <c r="N1924" i="4"/>
  <c r="O1924" i="4" s="1"/>
  <c r="Q1924" i="4"/>
  <c r="S1924" i="4"/>
  <c r="V1924" i="4"/>
  <c r="Y1924" i="4"/>
  <c r="AA1924" i="4"/>
  <c r="AD1924" i="4"/>
  <c r="AG1924" i="4"/>
  <c r="AI1924" i="4"/>
  <c r="AL1924" i="4"/>
  <c r="AM1924" i="4" s="1"/>
  <c r="B1925" i="4"/>
  <c r="T1925" i="4" s="1"/>
  <c r="C1925" i="4"/>
  <c r="D1925" i="4" s="1"/>
  <c r="I1925" i="4"/>
  <c r="K1925" i="4"/>
  <c r="N1925" i="4"/>
  <c r="Q1925" i="4"/>
  <c r="S1925" i="4"/>
  <c r="V1925" i="4"/>
  <c r="Y1925" i="4"/>
  <c r="AA1925" i="4"/>
  <c r="AD1925" i="4"/>
  <c r="AG1925" i="4"/>
  <c r="AI1925" i="4"/>
  <c r="AL1925" i="4"/>
  <c r="B1926" i="4"/>
  <c r="C1926" i="4"/>
  <c r="D1926" i="4" s="1"/>
  <c r="I1926" i="4"/>
  <c r="K1926" i="4"/>
  <c r="N1926" i="4"/>
  <c r="Q1926" i="4"/>
  <c r="S1926" i="4"/>
  <c r="V1926" i="4"/>
  <c r="Y1926" i="4"/>
  <c r="AA1926" i="4"/>
  <c r="AD1926" i="4"/>
  <c r="AG1926" i="4"/>
  <c r="AI1926" i="4"/>
  <c r="AL1926" i="4"/>
  <c r="B1927" i="4"/>
  <c r="C1927" i="4"/>
  <c r="D1927" i="4" s="1"/>
  <c r="F1927" i="4" s="1"/>
  <c r="I1927" i="4"/>
  <c r="K1927" i="4"/>
  <c r="N1927" i="4"/>
  <c r="Q1927" i="4"/>
  <c r="R1927" i="4" s="1"/>
  <c r="S1927" i="4"/>
  <c r="T1927" i="4" s="1"/>
  <c r="V1927" i="4"/>
  <c r="Y1927" i="4"/>
  <c r="Z1927" i="4" s="1"/>
  <c r="AA1927" i="4"/>
  <c r="AB1927" i="4" s="1"/>
  <c r="AD1927" i="4"/>
  <c r="AE1927" i="4" s="1"/>
  <c r="AG1927" i="4"/>
  <c r="AH1927" i="4" s="1"/>
  <c r="AI1927" i="4"/>
  <c r="AJ1927" i="4" s="1"/>
  <c r="AL1927" i="4"/>
  <c r="AM1927" i="4" s="1"/>
  <c r="B1928" i="4"/>
  <c r="C1928" i="4"/>
  <c r="D1928" i="4" s="1"/>
  <c r="E1928" i="4" s="1"/>
  <c r="I1928" i="4"/>
  <c r="K1928" i="4"/>
  <c r="N1928" i="4"/>
  <c r="Q1928" i="4"/>
  <c r="S1928" i="4"/>
  <c r="V1928" i="4"/>
  <c r="W1928" i="4" s="1"/>
  <c r="Y1928" i="4"/>
  <c r="AA1928" i="4"/>
  <c r="AD1928" i="4"/>
  <c r="AG1928" i="4"/>
  <c r="AI1928" i="4"/>
  <c r="AL1928" i="4"/>
  <c r="AM1928" i="4" s="1"/>
  <c r="B1929" i="4"/>
  <c r="C1929" i="4"/>
  <c r="D1929" i="4" s="1"/>
  <c r="I1929" i="4"/>
  <c r="J1929" i="4" s="1"/>
  <c r="K1929" i="4"/>
  <c r="N1929" i="4"/>
  <c r="O1929" i="4" s="1"/>
  <c r="Q1929" i="4"/>
  <c r="S1929" i="4"/>
  <c r="V1929" i="4"/>
  <c r="Y1929" i="4"/>
  <c r="AA1929" i="4"/>
  <c r="AB1929" i="4" s="1"/>
  <c r="AD1929" i="4"/>
  <c r="AG1929" i="4"/>
  <c r="AI1929" i="4"/>
  <c r="AJ1929" i="4" s="1"/>
  <c r="AL1929" i="4"/>
  <c r="AM1929" i="4" s="1"/>
  <c r="B1930" i="4"/>
  <c r="C1930" i="4"/>
  <c r="D1930" i="4" s="1"/>
  <c r="I1930" i="4"/>
  <c r="K1930" i="4"/>
  <c r="N1930" i="4"/>
  <c r="Q1930" i="4"/>
  <c r="S1930" i="4"/>
  <c r="V1930" i="4"/>
  <c r="Y1930" i="4"/>
  <c r="AA1930" i="4"/>
  <c r="AD1930" i="4"/>
  <c r="AG1930" i="4"/>
  <c r="AI1930" i="4"/>
  <c r="AL1930" i="4"/>
  <c r="B1931" i="4"/>
  <c r="C1931" i="4"/>
  <c r="D1931" i="4"/>
  <c r="E1931" i="4" s="1"/>
  <c r="I1931" i="4"/>
  <c r="K1931" i="4"/>
  <c r="N1931" i="4"/>
  <c r="Q1931" i="4"/>
  <c r="S1931" i="4"/>
  <c r="V1931" i="4"/>
  <c r="Y1931" i="4"/>
  <c r="AA1931" i="4"/>
  <c r="AD1931" i="4"/>
  <c r="AG1931" i="4"/>
  <c r="AI1931" i="4"/>
  <c r="AL1931" i="4"/>
  <c r="B1932" i="4"/>
  <c r="C1932" i="4"/>
  <c r="D1932" i="4" s="1"/>
  <c r="G1932" i="4" s="1"/>
  <c r="I1932" i="4"/>
  <c r="K1932" i="4"/>
  <c r="N1932" i="4"/>
  <c r="Q1932" i="4"/>
  <c r="S1932" i="4"/>
  <c r="V1932" i="4"/>
  <c r="Y1932" i="4"/>
  <c r="AA1932" i="4"/>
  <c r="AB1932" i="4" s="1"/>
  <c r="AD1932" i="4"/>
  <c r="AE1932" i="4"/>
  <c r="AG1932" i="4"/>
  <c r="AI1932" i="4"/>
  <c r="AL1932" i="4"/>
  <c r="AM1932" i="4" s="1"/>
  <c r="B1933" i="4"/>
  <c r="AB1933" i="4" s="1"/>
  <c r="C1933" i="4"/>
  <c r="D1933" i="4" s="1"/>
  <c r="G1933" i="4" s="1"/>
  <c r="I1933" i="4"/>
  <c r="K1933" i="4"/>
  <c r="N1933" i="4"/>
  <c r="Q1933" i="4"/>
  <c r="S1933" i="4"/>
  <c r="V1933" i="4"/>
  <c r="Y1933" i="4"/>
  <c r="AA1933" i="4"/>
  <c r="AD1933" i="4"/>
  <c r="AG1933" i="4"/>
  <c r="AH1933" i="4" s="1"/>
  <c r="AI1933" i="4"/>
  <c r="AL1933" i="4"/>
  <c r="B1934" i="4"/>
  <c r="C1934" i="4"/>
  <c r="D1934" i="4" s="1"/>
  <c r="I1934" i="4"/>
  <c r="K1934" i="4"/>
  <c r="N1934" i="4"/>
  <c r="Q1934" i="4"/>
  <c r="S1934" i="4"/>
  <c r="V1934" i="4"/>
  <c r="Y1934" i="4"/>
  <c r="AA1934" i="4"/>
  <c r="AD1934" i="4"/>
  <c r="AG1934" i="4"/>
  <c r="AH1934" i="4" s="1"/>
  <c r="AI1934" i="4"/>
  <c r="AJ1934" i="4" s="1"/>
  <c r="AL1934" i="4"/>
  <c r="B1935" i="4"/>
  <c r="C1935" i="4"/>
  <c r="D1935" i="4" s="1"/>
  <c r="I1935" i="4"/>
  <c r="K1935" i="4"/>
  <c r="N1935" i="4"/>
  <c r="Q1935" i="4"/>
  <c r="S1935" i="4"/>
  <c r="V1935" i="4"/>
  <c r="Y1935" i="4"/>
  <c r="AA1935" i="4"/>
  <c r="AD1935" i="4"/>
  <c r="AG1935" i="4"/>
  <c r="AI1935" i="4"/>
  <c r="AL1935" i="4"/>
  <c r="B1936" i="4"/>
  <c r="C1936" i="4"/>
  <c r="D1936" i="4" s="1"/>
  <c r="H1936" i="4" s="1"/>
  <c r="I1936" i="4"/>
  <c r="K1936" i="4"/>
  <c r="N1936" i="4"/>
  <c r="O1936" i="4"/>
  <c r="Q1936" i="4"/>
  <c r="S1936" i="4"/>
  <c r="T1936" i="4" s="1"/>
  <c r="V1936" i="4"/>
  <c r="Y1936" i="4"/>
  <c r="Z1936" i="4" s="1"/>
  <c r="AA1936" i="4"/>
  <c r="AD1936" i="4"/>
  <c r="AG1936" i="4"/>
  <c r="AI1936" i="4"/>
  <c r="AL1936" i="4"/>
  <c r="AM1936" i="4"/>
  <c r="B1937" i="4"/>
  <c r="C1937" i="4"/>
  <c r="D1937" i="4" s="1"/>
  <c r="E1937" i="4" s="1"/>
  <c r="I1937" i="4"/>
  <c r="K1937" i="4"/>
  <c r="N1937" i="4"/>
  <c r="Q1937" i="4"/>
  <c r="S1937" i="4"/>
  <c r="V1937" i="4"/>
  <c r="Y1937" i="4"/>
  <c r="AA1937" i="4"/>
  <c r="AD1937" i="4"/>
  <c r="AG1937" i="4"/>
  <c r="AI1937" i="4"/>
  <c r="AL1937" i="4"/>
  <c r="B1938" i="4"/>
  <c r="L1938" i="4" s="1"/>
  <c r="C1938" i="4"/>
  <c r="D1938" i="4" s="1"/>
  <c r="F1938" i="4" s="1"/>
  <c r="I1938" i="4"/>
  <c r="K1938" i="4"/>
  <c r="N1938" i="4"/>
  <c r="Q1938" i="4"/>
  <c r="S1938" i="4"/>
  <c r="V1938" i="4"/>
  <c r="Y1938" i="4"/>
  <c r="AA1938" i="4"/>
  <c r="AD1938" i="4"/>
  <c r="AG1938" i="4"/>
  <c r="AI1938" i="4"/>
  <c r="AL1938" i="4"/>
  <c r="B1939" i="4"/>
  <c r="O1939" i="4" s="1"/>
  <c r="C1939" i="4"/>
  <c r="D1939" i="4" s="1"/>
  <c r="F1939" i="4" s="1"/>
  <c r="I1939" i="4"/>
  <c r="K1939" i="4"/>
  <c r="N1939" i="4"/>
  <c r="Q1939" i="4"/>
  <c r="S1939" i="4"/>
  <c r="V1939" i="4"/>
  <c r="Y1939" i="4"/>
  <c r="AA1939" i="4"/>
  <c r="AD1939" i="4"/>
  <c r="AG1939" i="4"/>
  <c r="AI1939" i="4"/>
  <c r="AL1939" i="4"/>
  <c r="B1940" i="4"/>
  <c r="C1940" i="4"/>
  <c r="D1940" i="4" s="1"/>
  <c r="I1940" i="4"/>
  <c r="K1940" i="4"/>
  <c r="L1940" i="4" s="1"/>
  <c r="N1940" i="4"/>
  <c r="O1940" i="4" s="1"/>
  <c r="Q1940" i="4"/>
  <c r="S1940" i="4"/>
  <c r="V1940" i="4"/>
  <c r="Y1940" i="4"/>
  <c r="AA1940" i="4"/>
  <c r="AD1940" i="4"/>
  <c r="AE1940" i="4" s="1"/>
  <c r="AG1940" i="4"/>
  <c r="AH1940" i="4" s="1"/>
  <c r="AI1940" i="4"/>
  <c r="AL1940" i="4"/>
  <c r="AM1940" i="4" s="1"/>
  <c r="B1941" i="4"/>
  <c r="C1941" i="4"/>
  <c r="D1941" i="4" s="1"/>
  <c r="I1941" i="4"/>
  <c r="K1941" i="4"/>
  <c r="N1941" i="4"/>
  <c r="Q1941" i="4"/>
  <c r="S1941" i="4"/>
  <c r="V1941" i="4"/>
  <c r="Y1941" i="4"/>
  <c r="AA1941" i="4"/>
  <c r="AD1941" i="4"/>
  <c r="AE1941" i="4" s="1"/>
  <c r="AG1941" i="4"/>
  <c r="AI1941" i="4"/>
  <c r="AJ1941" i="4" s="1"/>
  <c r="AL1941" i="4"/>
  <c r="B1942" i="4"/>
  <c r="C1942" i="4"/>
  <c r="D1942" i="4" s="1"/>
  <c r="I1942" i="4"/>
  <c r="K1942" i="4"/>
  <c r="N1942" i="4"/>
  <c r="Q1942" i="4"/>
  <c r="S1942" i="4"/>
  <c r="V1942" i="4"/>
  <c r="Y1942" i="4"/>
  <c r="Z1942" i="4" s="1"/>
  <c r="AA1942" i="4"/>
  <c r="AD1942" i="4"/>
  <c r="AG1942" i="4"/>
  <c r="AI1942" i="4"/>
  <c r="AL1942" i="4"/>
  <c r="B1943" i="4"/>
  <c r="C1943" i="4"/>
  <c r="D1943" i="4" s="1"/>
  <c r="I1943" i="4"/>
  <c r="K1943" i="4"/>
  <c r="N1943" i="4"/>
  <c r="Q1943" i="4"/>
  <c r="S1943" i="4"/>
  <c r="V1943" i="4"/>
  <c r="Y1943" i="4"/>
  <c r="AA1943" i="4"/>
  <c r="AD1943" i="4"/>
  <c r="AG1943" i="4"/>
  <c r="AI1943" i="4"/>
  <c r="AL1943" i="4"/>
  <c r="B1944" i="4"/>
  <c r="J1944" i="4" s="1"/>
  <c r="C1944" i="4"/>
  <c r="D1944" i="4" s="1"/>
  <c r="G1944" i="4" s="1"/>
  <c r="I1944" i="4"/>
  <c r="K1944" i="4"/>
  <c r="N1944" i="4"/>
  <c r="Q1944" i="4"/>
  <c r="S1944" i="4"/>
  <c r="V1944" i="4"/>
  <c r="Y1944" i="4"/>
  <c r="AA1944" i="4"/>
  <c r="AD1944" i="4"/>
  <c r="AG1944" i="4"/>
  <c r="AI1944" i="4"/>
  <c r="AL1944" i="4"/>
  <c r="B1945" i="4"/>
  <c r="C1945" i="4"/>
  <c r="D1945" i="4" s="1"/>
  <c r="G1945" i="4" s="1"/>
  <c r="I1945" i="4"/>
  <c r="K1945" i="4"/>
  <c r="N1945" i="4"/>
  <c r="Q1945" i="4"/>
  <c r="S1945" i="4"/>
  <c r="T1945" i="4" s="1"/>
  <c r="V1945" i="4"/>
  <c r="W1945" i="4"/>
  <c r="Y1945" i="4"/>
  <c r="AA1945" i="4"/>
  <c r="AB1945" i="4" s="1"/>
  <c r="AD1945" i="4"/>
  <c r="AE1945" i="4" s="1"/>
  <c r="AG1945" i="4"/>
  <c r="AI1945" i="4"/>
  <c r="AL1945" i="4"/>
  <c r="AM1945" i="4" s="1"/>
  <c r="B1946" i="4"/>
  <c r="C1946" i="4"/>
  <c r="D1946" i="4" s="1"/>
  <c r="F1946" i="4" s="1"/>
  <c r="I1946" i="4"/>
  <c r="K1946" i="4"/>
  <c r="L1946" i="4" s="1"/>
  <c r="N1946" i="4"/>
  <c r="Q1946" i="4"/>
  <c r="S1946" i="4"/>
  <c r="V1946" i="4"/>
  <c r="Y1946" i="4"/>
  <c r="Z1946" i="4" s="1"/>
  <c r="AA1946" i="4"/>
  <c r="AD1946" i="4"/>
  <c r="AE1946" i="4" s="1"/>
  <c r="AG1946" i="4"/>
  <c r="AI1946" i="4"/>
  <c r="AJ1946" i="4" s="1"/>
  <c r="AL1946" i="4"/>
  <c r="AM1946" i="4" s="1"/>
  <c r="B1947" i="4"/>
  <c r="C1947" i="4"/>
  <c r="D1947" i="4" s="1"/>
  <c r="I1947" i="4"/>
  <c r="K1947" i="4"/>
  <c r="N1947" i="4"/>
  <c r="O1947" i="4" s="1"/>
  <c r="Q1947" i="4"/>
  <c r="S1947" i="4"/>
  <c r="V1947" i="4"/>
  <c r="Y1947" i="4"/>
  <c r="Z1947" i="4" s="1"/>
  <c r="AA1947" i="4"/>
  <c r="AB1947" i="4" s="1"/>
  <c r="AD1947" i="4"/>
  <c r="AG1947" i="4"/>
  <c r="AH1947" i="4" s="1"/>
  <c r="AI1947" i="4"/>
  <c r="AJ1947" i="4" s="1"/>
  <c r="AL1947" i="4"/>
  <c r="B1948" i="4"/>
  <c r="C1948" i="4"/>
  <c r="D1948" i="4" s="1"/>
  <c r="H1948" i="4" s="1"/>
  <c r="I1948" i="4"/>
  <c r="K1948" i="4"/>
  <c r="N1948" i="4"/>
  <c r="O1948" i="4" s="1"/>
  <c r="Q1948" i="4"/>
  <c r="S1948" i="4"/>
  <c r="T1948" i="4" s="1"/>
  <c r="V1948" i="4"/>
  <c r="Y1948" i="4"/>
  <c r="AA1948" i="4"/>
  <c r="AD1948" i="4"/>
  <c r="AG1948" i="4"/>
  <c r="AI1948" i="4"/>
  <c r="AL1948" i="4"/>
  <c r="B1949" i="4"/>
  <c r="C1949" i="4"/>
  <c r="D1949" i="4" s="1"/>
  <c r="I1949" i="4"/>
  <c r="K1949" i="4"/>
  <c r="N1949" i="4"/>
  <c r="Q1949" i="4"/>
  <c r="S1949" i="4"/>
  <c r="V1949" i="4"/>
  <c r="Y1949" i="4"/>
  <c r="Z1949" i="4" s="1"/>
  <c r="AA1949" i="4"/>
  <c r="AD1949" i="4"/>
  <c r="AG1949" i="4"/>
  <c r="AI1949" i="4"/>
  <c r="AL1949" i="4"/>
  <c r="B1950" i="4"/>
  <c r="C1950" i="4"/>
  <c r="D1950" i="4" s="1"/>
  <c r="F1950" i="4" s="1"/>
  <c r="I1950" i="4"/>
  <c r="K1950" i="4"/>
  <c r="N1950" i="4"/>
  <c r="Q1950" i="4"/>
  <c r="S1950" i="4"/>
  <c r="V1950" i="4"/>
  <c r="Y1950" i="4"/>
  <c r="AA1950" i="4"/>
  <c r="AD1950" i="4"/>
  <c r="AG1950" i="4"/>
  <c r="AH1950" i="4" s="1"/>
  <c r="AI1950" i="4"/>
  <c r="AL1950" i="4"/>
  <c r="AM1950" i="4" s="1"/>
  <c r="B1951" i="4"/>
  <c r="C1951" i="4"/>
  <c r="D1951" i="4" s="1"/>
  <c r="F1951" i="4" s="1"/>
  <c r="I1951" i="4"/>
  <c r="K1951" i="4"/>
  <c r="N1951" i="4"/>
  <c r="Q1951" i="4"/>
  <c r="S1951" i="4"/>
  <c r="V1951" i="4"/>
  <c r="Y1951" i="4"/>
  <c r="AA1951" i="4"/>
  <c r="AD1951" i="4"/>
  <c r="AG1951" i="4"/>
  <c r="AI1951" i="4"/>
  <c r="AJ1951" i="4" s="1"/>
  <c r="AL1951" i="4"/>
  <c r="B1952" i="4"/>
  <c r="C1952" i="4"/>
  <c r="D1952" i="4" s="1"/>
  <c r="I1952" i="4"/>
  <c r="J1952" i="4" s="1"/>
  <c r="K1952" i="4"/>
  <c r="N1952" i="4"/>
  <c r="O1952" i="4" s="1"/>
  <c r="Q1952" i="4"/>
  <c r="S1952" i="4"/>
  <c r="T1952" i="4" s="1"/>
  <c r="V1952" i="4"/>
  <c r="Y1952" i="4"/>
  <c r="AA1952" i="4"/>
  <c r="AB1952" i="4" s="1"/>
  <c r="AD1952" i="4"/>
  <c r="AE1952" i="4" s="1"/>
  <c r="AG1952" i="4"/>
  <c r="AH1952" i="4" s="1"/>
  <c r="AI1952" i="4"/>
  <c r="AJ1952" i="4" s="1"/>
  <c r="AL1952" i="4"/>
  <c r="AM1952" i="4" s="1"/>
  <c r="B1953" i="4"/>
  <c r="C1953" i="4"/>
  <c r="D1953" i="4" s="1"/>
  <c r="I1953" i="4"/>
  <c r="K1953" i="4"/>
  <c r="N1953" i="4"/>
  <c r="Q1953" i="4"/>
  <c r="S1953" i="4"/>
  <c r="V1953" i="4"/>
  <c r="Y1953" i="4"/>
  <c r="AA1953" i="4"/>
  <c r="AB1953" i="4" s="1"/>
  <c r="AD1953" i="4"/>
  <c r="AE1953" i="4" s="1"/>
  <c r="AG1953" i="4"/>
  <c r="AI1953" i="4"/>
  <c r="AL1953" i="4"/>
  <c r="B1954" i="4"/>
  <c r="C1954" i="4"/>
  <c r="D1954" i="4" s="1"/>
  <c r="I1954" i="4"/>
  <c r="K1954" i="4"/>
  <c r="N1954" i="4"/>
  <c r="Q1954" i="4"/>
  <c r="S1954" i="4"/>
  <c r="V1954" i="4"/>
  <c r="Y1954" i="4"/>
  <c r="AA1954" i="4"/>
  <c r="AD1954" i="4"/>
  <c r="AG1954" i="4"/>
  <c r="AI1954" i="4"/>
  <c r="AL1954" i="4"/>
  <c r="B1955" i="4"/>
  <c r="C1955" i="4"/>
  <c r="D1955" i="4" s="1"/>
  <c r="E1955" i="4" s="1"/>
  <c r="I1955" i="4"/>
  <c r="K1955" i="4"/>
  <c r="N1955" i="4"/>
  <c r="Q1955" i="4"/>
  <c r="S1955" i="4"/>
  <c r="V1955" i="4"/>
  <c r="Y1955" i="4"/>
  <c r="AA1955" i="4"/>
  <c r="AD1955" i="4"/>
  <c r="AG1955" i="4"/>
  <c r="AI1955" i="4"/>
  <c r="AL1955" i="4"/>
  <c r="B1956" i="4"/>
  <c r="C1956" i="4"/>
  <c r="D1956" i="4" s="1"/>
  <c r="G1956" i="4" s="1"/>
  <c r="I1956" i="4"/>
  <c r="K1956" i="4"/>
  <c r="N1956" i="4"/>
  <c r="Q1956" i="4"/>
  <c r="S1956" i="4"/>
  <c r="V1956" i="4"/>
  <c r="Y1956" i="4"/>
  <c r="AA1956" i="4"/>
  <c r="AD1956" i="4"/>
  <c r="AG1956" i="4"/>
  <c r="AH1956" i="4" s="1"/>
  <c r="AI1956" i="4"/>
  <c r="AL1956" i="4"/>
  <c r="B1957" i="4"/>
  <c r="C1957" i="4"/>
  <c r="D1957" i="4" s="1"/>
  <c r="E1957" i="4" s="1"/>
  <c r="I1957" i="4"/>
  <c r="K1957" i="4"/>
  <c r="N1957" i="4"/>
  <c r="Q1957" i="4"/>
  <c r="S1957" i="4"/>
  <c r="V1957" i="4"/>
  <c r="Y1957" i="4"/>
  <c r="AA1957" i="4"/>
  <c r="AD1957" i="4"/>
  <c r="AG1957" i="4"/>
  <c r="AI1957" i="4"/>
  <c r="AJ1957" i="4"/>
  <c r="AL1957" i="4"/>
  <c r="B1958" i="4"/>
  <c r="C1958" i="4"/>
  <c r="D1958" i="4" s="1"/>
  <c r="I1958" i="4"/>
  <c r="K1958" i="4"/>
  <c r="L1958" i="4" s="1"/>
  <c r="N1958" i="4"/>
  <c r="Q1958" i="4"/>
  <c r="R1958" i="4" s="1"/>
  <c r="S1958" i="4"/>
  <c r="V1958" i="4"/>
  <c r="W1958" i="4" s="1"/>
  <c r="Y1958" i="4"/>
  <c r="AA1958" i="4"/>
  <c r="AB1958" i="4" s="1"/>
  <c r="AD1958" i="4"/>
  <c r="AE1958" i="4" s="1"/>
  <c r="AG1958" i="4"/>
  <c r="AH1958" i="4"/>
  <c r="AI1958" i="4"/>
  <c r="AJ1958" i="4" s="1"/>
  <c r="AL1958" i="4"/>
  <c r="AM1958" i="4" s="1"/>
  <c r="B1959" i="4"/>
  <c r="C1959" i="4"/>
  <c r="D1959" i="4" s="1"/>
  <c r="I1959" i="4"/>
  <c r="K1959" i="4"/>
  <c r="N1959" i="4"/>
  <c r="Q1959" i="4"/>
  <c r="S1959" i="4"/>
  <c r="V1959" i="4"/>
  <c r="Y1959" i="4"/>
  <c r="AA1959" i="4"/>
  <c r="AD1959" i="4"/>
  <c r="AG1959" i="4"/>
  <c r="AI1959" i="4"/>
  <c r="AL1959" i="4"/>
  <c r="B1960" i="4"/>
  <c r="C1960" i="4"/>
  <c r="D1960" i="4" s="1"/>
  <c r="H1960" i="4" s="1"/>
  <c r="I1960" i="4"/>
  <c r="K1960" i="4"/>
  <c r="N1960" i="4"/>
  <c r="Q1960" i="4"/>
  <c r="S1960" i="4"/>
  <c r="V1960" i="4"/>
  <c r="Y1960" i="4"/>
  <c r="AA1960" i="4"/>
  <c r="AD1960" i="4"/>
  <c r="AG1960" i="4"/>
  <c r="AI1960" i="4"/>
  <c r="AL1960" i="4"/>
  <c r="AM1960" i="4" s="1"/>
  <c r="B1961" i="4"/>
  <c r="C1961" i="4"/>
  <c r="D1961" i="4" s="1"/>
  <c r="I1961" i="4"/>
  <c r="K1961" i="4"/>
  <c r="N1961" i="4"/>
  <c r="Q1961" i="4"/>
  <c r="S1961" i="4"/>
  <c r="V1961" i="4"/>
  <c r="Y1961" i="4"/>
  <c r="AA1961" i="4"/>
  <c r="AD1961" i="4"/>
  <c r="AG1961" i="4"/>
  <c r="AI1961" i="4"/>
  <c r="AL1961" i="4"/>
  <c r="B1962" i="4"/>
  <c r="C1962" i="4"/>
  <c r="D1962" i="4" s="1"/>
  <c r="F1962" i="4" s="1"/>
  <c r="I1962" i="4"/>
  <c r="K1962" i="4"/>
  <c r="N1962" i="4"/>
  <c r="Q1962" i="4"/>
  <c r="S1962" i="4"/>
  <c r="V1962" i="4"/>
  <c r="Y1962" i="4"/>
  <c r="AA1962" i="4"/>
  <c r="AD1962" i="4"/>
  <c r="AG1962" i="4"/>
  <c r="AI1962" i="4"/>
  <c r="AL1962" i="4"/>
  <c r="B1963" i="4"/>
  <c r="C1963" i="4"/>
  <c r="D1963" i="4" s="1"/>
  <c r="I1963" i="4"/>
  <c r="K1963" i="4"/>
  <c r="N1963" i="4"/>
  <c r="Q1963" i="4"/>
  <c r="R1963" i="4" s="1"/>
  <c r="S1963" i="4"/>
  <c r="T1963" i="4" s="1"/>
  <c r="V1963" i="4"/>
  <c r="Y1963" i="4"/>
  <c r="AA1963" i="4"/>
  <c r="AD1963" i="4"/>
  <c r="AG1963" i="4"/>
  <c r="AI1963" i="4"/>
  <c r="AJ1963" i="4" s="1"/>
  <c r="AL1963" i="4"/>
  <c r="B1964" i="4"/>
  <c r="C1964" i="4"/>
  <c r="D1964" i="4" s="1"/>
  <c r="I1964" i="4"/>
  <c r="K1964" i="4"/>
  <c r="L1964" i="4" s="1"/>
  <c r="N1964" i="4"/>
  <c r="Q1964" i="4"/>
  <c r="S1964" i="4"/>
  <c r="V1964" i="4"/>
  <c r="Y1964" i="4"/>
  <c r="AA1964" i="4"/>
  <c r="AB1964" i="4"/>
  <c r="AD1964" i="4"/>
  <c r="AG1964" i="4"/>
  <c r="AI1964" i="4"/>
  <c r="AL1964" i="4"/>
  <c r="B1965" i="4"/>
  <c r="C1965" i="4"/>
  <c r="D1965" i="4" s="1"/>
  <c r="I1965" i="4"/>
  <c r="K1965" i="4"/>
  <c r="N1965" i="4"/>
  <c r="Q1965" i="4"/>
  <c r="S1965" i="4"/>
  <c r="V1965" i="4"/>
  <c r="Y1965" i="4"/>
  <c r="AA1965" i="4"/>
  <c r="AD1965" i="4"/>
  <c r="AG1965" i="4"/>
  <c r="AI1965" i="4"/>
  <c r="AL1965" i="4"/>
  <c r="B1966" i="4"/>
  <c r="C1966" i="4"/>
  <c r="D1966" i="4" s="1"/>
  <c r="I1966" i="4"/>
  <c r="K1966" i="4"/>
  <c r="N1966" i="4"/>
  <c r="Q1966" i="4"/>
  <c r="S1966" i="4"/>
  <c r="V1966" i="4"/>
  <c r="Y1966" i="4"/>
  <c r="AA1966" i="4"/>
  <c r="AD1966" i="4"/>
  <c r="AG1966" i="4"/>
  <c r="AI1966" i="4"/>
  <c r="AL1966" i="4"/>
  <c r="B1967" i="4"/>
  <c r="C1967" i="4"/>
  <c r="D1967" i="4" s="1"/>
  <c r="I1967" i="4"/>
  <c r="K1967" i="4"/>
  <c r="N1967" i="4"/>
  <c r="Q1967" i="4"/>
  <c r="S1967" i="4"/>
  <c r="V1967" i="4"/>
  <c r="Y1967" i="4"/>
  <c r="AA1967" i="4"/>
  <c r="AD1967" i="4"/>
  <c r="AG1967" i="4"/>
  <c r="AI1967" i="4"/>
  <c r="AL1967" i="4"/>
  <c r="B1968" i="4"/>
  <c r="L1968" i="4" s="1"/>
  <c r="C1968" i="4"/>
  <c r="D1968" i="4" s="1"/>
  <c r="I1968" i="4"/>
  <c r="K1968" i="4"/>
  <c r="N1968" i="4"/>
  <c r="Q1968" i="4"/>
  <c r="S1968" i="4"/>
  <c r="V1968" i="4"/>
  <c r="Y1968" i="4"/>
  <c r="AA1968" i="4"/>
  <c r="AD1968" i="4"/>
  <c r="AG1968" i="4"/>
  <c r="AI1968" i="4"/>
  <c r="AL1968" i="4"/>
  <c r="B1969" i="4"/>
  <c r="O1969" i="4" s="1"/>
  <c r="C1969" i="4"/>
  <c r="D1969" i="4" s="1"/>
  <c r="E1969" i="4" s="1"/>
  <c r="I1969" i="4"/>
  <c r="K1969" i="4"/>
  <c r="L1969" i="4" s="1"/>
  <c r="N1969" i="4"/>
  <c r="Q1969" i="4"/>
  <c r="R1969" i="4" s="1"/>
  <c r="S1969" i="4"/>
  <c r="V1969" i="4"/>
  <c r="W1969" i="4" s="1"/>
  <c r="Y1969" i="4"/>
  <c r="AA1969" i="4"/>
  <c r="AD1969" i="4"/>
  <c r="AG1969" i="4"/>
  <c r="AH1969" i="4" s="1"/>
  <c r="AI1969" i="4"/>
  <c r="AJ1969" i="4" s="1"/>
  <c r="AL1969" i="4"/>
  <c r="B1970" i="4"/>
  <c r="J1970" i="4" s="1"/>
  <c r="C1970" i="4"/>
  <c r="D1970" i="4" s="1"/>
  <c r="I1970" i="4"/>
  <c r="K1970" i="4"/>
  <c r="N1970" i="4"/>
  <c r="Q1970" i="4"/>
  <c r="S1970" i="4"/>
  <c r="V1970" i="4"/>
  <c r="Y1970" i="4"/>
  <c r="AA1970" i="4"/>
  <c r="AB1970" i="4" s="1"/>
  <c r="AD1970" i="4"/>
  <c r="AE1970" i="4" s="1"/>
  <c r="AG1970" i="4"/>
  <c r="AH1970" i="4" s="1"/>
  <c r="AI1970" i="4"/>
  <c r="AL1970" i="4"/>
  <c r="AM1970" i="4" s="1"/>
  <c r="B1971" i="4"/>
  <c r="C1971" i="4"/>
  <c r="D1971" i="4" s="1"/>
  <c r="I1971" i="4"/>
  <c r="K1971" i="4"/>
  <c r="N1971" i="4"/>
  <c r="Q1971" i="4"/>
  <c r="S1971" i="4"/>
  <c r="V1971" i="4"/>
  <c r="Y1971" i="4"/>
  <c r="AA1971" i="4"/>
  <c r="AD1971" i="4"/>
  <c r="AE1971" i="4" s="1"/>
  <c r="AG1971" i="4"/>
  <c r="AI1971" i="4"/>
  <c r="AL1971" i="4"/>
  <c r="B1972" i="4"/>
  <c r="C1972" i="4"/>
  <c r="D1972" i="4" s="1"/>
  <c r="H1972" i="4" s="1"/>
  <c r="I1972" i="4"/>
  <c r="K1972" i="4"/>
  <c r="N1972" i="4"/>
  <c r="Q1972" i="4"/>
  <c r="S1972" i="4"/>
  <c r="V1972" i="4"/>
  <c r="Y1972" i="4"/>
  <c r="AA1972" i="4"/>
  <c r="AD1972" i="4"/>
  <c r="AG1972" i="4"/>
  <c r="AI1972" i="4"/>
  <c r="AL1972" i="4"/>
  <c r="B1973" i="4"/>
  <c r="C1973" i="4"/>
  <c r="D1973" i="4" s="1"/>
  <c r="I1973" i="4"/>
  <c r="K1973" i="4"/>
  <c r="N1973" i="4"/>
  <c r="Q1973" i="4"/>
  <c r="S1973" i="4"/>
  <c r="T1973" i="4" s="1"/>
  <c r="V1973" i="4"/>
  <c r="Y1973" i="4"/>
  <c r="AA1973" i="4"/>
  <c r="AD1973" i="4"/>
  <c r="AG1973" i="4"/>
  <c r="AI1973" i="4"/>
  <c r="AL1973" i="4"/>
  <c r="B1974" i="4"/>
  <c r="J1974" i="4" s="1"/>
  <c r="C1974" i="4"/>
  <c r="D1974" i="4" s="1"/>
  <c r="F1974" i="4" s="1"/>
  <c r="I1974" i="4"/>
  <c r="K1974" i="4"/>
  <c r="N1974" i="4"/>
  <c r="Q1974" i="4"/>
  <c r="S1974" i="4"/>
  <c r="V1974" i="4"/>
  <c r="Y1974" i="4"/>
  <c r="AA1974" i="4"/>
  <c r="AD1974" i="4"/>
  <c r="AG1974" i="4"/>
  <c r="AH1974" i="4" s="1"/>
  <c r="AI1974" i="4"/>
  <c r="AL1974" i="4"/>
  <c r="B1975" i="4"/>
  <c r="C1975" i="4"/>
  <c r="D1975" i="4" s="1"/>
  <c r="G1975" i="4" s="1"/>
  <c r="I1975" i="4"/>
  <c r="K1975" i="4"/>
  <c r="L1975" i="4" s="1"/>
  <c r="N1975" i="4"/>
  <c r="Q1975" i="4"/>
  <c r="R1975" i="4" s="1"/>
  <c r="S1975" i="4"/>
  <c r="V1975" i="4"/>
  <c r="W1975" i="4" s="1"/>
  <c r="Y1975" i="4"/>
  <c r="AA1975" i="4"/>
  <c r="AD1975" i="4"/>
  <c r="AG1975" i="4"/>
  <c r="AH1975" i="4" s="1"/>
  <c r="AI1975" i="4"/>
  <c r="AJ1975" i="4" s="1"/>
  <c r="AL1975" i="4"/>
  <c r="AM1975" i="4" s="1"/>
  <c r="B1976" i="4"/>
  <c r="C1976" i="4"/>
  <c r="D1976" i="4" s="1"/>
  <c r="I1976" i="4"/>
  <c r="K1976" i="4"/>
  <c r="N1976" i="4"/>
  <c r="Q1976" i="4"/>
  <c r="S1976" i="4"/>
  <c r="V1976" i="4"/>
  <c r="Y1976" i="4"/>
  <c r="AA1976" i="4"/>
  <c r="AD1976" i="4"/>
  <c r="AG1976" i="4"/>
  <c r="AI1976" i="4"/>
  <c r="AL1976" i="4"/>
  <c r="B1977" i="4"/>
  <c r="C1977" i="4"/>
  <c r="D1977" i="4" s="1"/>
  <c r="I1977" i="4"/>
  <c r="K1977" i="4"/>
  <c r="N1977" i="4"/>
  <c r="Q1977" i="4"/>
  <c r="S1977" i="4"/>
  <c r="V1977" i="4"/>
  <c r="Y1977" i="4"/>
  <c r="AA1977" i="4"/>
  <c r="AD1977" i="4"/>
  <c r="AG1977" i="4"/>
  <c r="AI1977" i="4"/>
  <c r="AL1977" i="4"/>
  <c r="AM1977" i="4" s="1"/>
  <c r="B1978" i="4"/>
  <c r="C1978" i="4"/>
  <c r="D1978" i="4" s="1"/>
  <c r="I1978" i="4"/>
  <c r="K1978" i="4"/>
  <c r="N1978" i="4"/>
  <c r="Q1978" i="4"/>
  <c r="S1978" i="4"/>
  <c r="V1978" i="4"/>
  <c r="Y1978" i="4"/>
  <c r="AA1978" i="4"/>
  <c r="AD1978" i="4"/>
  <c r="AG1978" i="4"/>
  <c r="AI1978" i="4"/>
  <c r="AL1978" i="4"/>
  <c r="B1979" i="4"/>
  <c r="C1979" i="4"/>
  <c r="D1979" i="4" s="1"/>
  <c r="E1979" i="4" s="1"/>
  <c r="I1979" i="4"/>
  <c r="K1979" i="4"/>
  <c r="N1979" i="4"/>
  <c r="Q1979" i="4"/>
  <c r="S1979" i="4"/>
  <c r="V1979" i="4"/>
  <c r="Y1979" i="4"/>
  <c r="AA1979" i="4"/>
  <c r="AD1979" i="4"/>
  <c r="AG1979" i="4"/>
  <c r="AI1979" i="4"/>
  <c r="AL1979" i="4"/>
  <c r="B1980" i="4"/>
  <c r="C1980" i="4"/>
  <c r="D1980" i="4" s="1"/>
  <c r="I1980" i="4"/>
  <c r="K1980" i="4"/>
  <c r="N1980" i="4"/>
  <c r="Q1980" i="4"/>
  <c r="S1980" i="4"/>
  <c r="V1980" i="4"/>
  <c r="Y1980" i="4"/>
  <c r="AA1980" i="4"/>
  <c r="AB1980" i="4" s="1"/>
  <c r="AD1980" i="4"/>
  <c r="AE1980" i="4"/>
  <c r="AG1980" i="4"/>
  <c r="AH1980" i="4" s="1"/>
  <c r="AI1980" i="4"/>
  <c r="AJ1980" i="4" s="1"/>
  <c r="AL1980" i="4"/>
  <c r="B1981" i="4"/>
  <c r="J1981" i="4" s="1"/>
  <c r="C1981" i="4"/>
  <c r="D1981" i="4" s="1"/>
  <c r="I1981" i="4"/>
  <c r="K1981" i="4"/>
  <c r="N1981" i="4"/>
  <c r="Q1981" i="4"/>
  <c r="S1981" i="4"/>
  <c r="V1981" i="4"/>
  <c r="W1981" i="4" s="1"/>
  <c r="Y1981" i="4"/>
  <c r="AA1981" i="4"/>
  <c r="AD1981" i="4"/>
  <c r="AG1981" i="4"/>
  <c r="AH1981" i="4" s="1"/>
  <c r="AI1981" i="4"/>
  <c r="AJ1981" i="4" s="1"/>
  <c r="AL1981" i="4"/>
  <c r="B1982" i="4"/>
  <c r="C1982" i="4"/>
  <c r="D1982" i="4"/>
  <c r="F1982" i="4" s="1"/>
  <c r="I1982" i="4"/>
  <c r="J1982" i="4" s="1"/>
  <c r="K1982" i="4"/>
  <c r="N1982" i="4"/>
  <c r="Q1982" i="4"/>
  <c r="S1982" i="4"/>
  <c r="V1982" i="4"/>
  <c r="W1982" i="4" s="1"/>
  <c r="Y1982" i="4"/>
  <c r="AA1982" i="4"/>
  <c r="AB1982" i="4" s="1"/>
  <c r="AD1982" i="4"/>
  <c r="AG1982" i="4"/>
  <c r="AI1982" i="4"/>
  <c r="AL1982" i="4"/>
  <c r="B1983" i="4"/>
  <c r="C1983" i="4"/>
  <c r="D1983" i="4" s="1"/>
  <c r="I1983" i="4"/>
  <c r="K1983" i="4"/>
  <c r="N1983" i="4"/>
  <c r="Q1983" i="4"/>
  <c r="S1983" i="4"/>
  <c r="V1983" i="4"/>
  <c r="Y1983" i="4"/>
  <c r="AA1983" i="4"/>
  <c r="AD1983" i="4"/>
  <c r="AG1983" i="4"/>
  <c r="AI1983" i="4"/>
  <c r="AL1983" i="4"/>
  <c r="B1984" i="4"/>
  <c r="C1984" i="4"/>
  <c r="D1984" i="4" s="1"/>
  <c r="H1984" i="4" s="1"/>
  <c r="I1984" i="4"/>
  <c r="K1984" i="4"/>
  <c r="N1984" i="4"/>
  <c r="O1984" i="4" s="1"/>
  <c r="Q1984" i="4"/>
  <c r="S1984" i="4"/>
  <c r="T1984" i="4" s="1"/>
  <c r="V1984" i="4"/>
  <c r="Y1984" i="4"/>
  <c r="AA1984" i="4"/>
  <c r="AD1984" i="4"/>
  <c r="AG1984" i="4"/>
  <c r="AI1984" i="4"/>
  <c r="AL1984" i="4"/>
  <c r="AM1984" i="4" s="1"/>
  <c r="B1985" i="4"/>
  <c r="C1985" i="4"/>
  <c r="D1985" i="4" s="1"/>
  <c r="I1985" i="4"/>
  <c r="K1985" i="4"/>
  <c r="N1985" i="4"/>
  <c r="Q1985" i="4"/>
  <c r="S1985" i="4"/>
  <c r="V1985" i="4"/>
  <c r="Y1985" i="4"/>
  <c r="AA1985" i="4"/>
  <c r="AD1985" i="4"/>
  <c r="AG1985" i="4"/>
  <c r="AI1985" i="4"/>
  <c r="AL1985" i="4"/>
  <c r="B1986" i="4"/>
  <c r="O1986" i="4" s="1"/>
  <c r="C1986" i="4"/>
  <c r="D1986" i="4" s="1"/>
  <c r="F1986" i="4" s="1"/>
  <c r="I1986" i="4"/>
  <c r="K1986" i="4"/>
  <c r="N1986" i="4"/>
  <c r="Q1986" i="4"/>
  <c r="S1986" i="4"/>
  <c r="V1986" i="4"/>
  <c r="Y1986" i="4"/>
  <c r="AA1986" i="4"/>
  <c r="AD1986" i="4"/>
  <c r="AG1986" i="4"/>
  <c r="AI1986" i="4"/>
  <c r="AL1986" i="4"/>
  <c r="B1987" i="4"/>
  <c r="C1987" i="4"/>
  <c r="D1987" i="4" s="1"/>
  <c r="I1987" i="4"/>
  <c r="K1987" i="4"/>
  <c r="N1987" i="4"/>
  <c r="Q1987" i="4"/>
  <c r="S1987" i="4"/>
  <c r="V1987" i="4"/>
  <c r="Y1987" i="4"/>
  <c r="AA1987" i="4"/>
  <c r="AD1987" i="4"/>
  <c r="AG1987" i="4"/>
  <c r="AI1987" i="4"/>
  <c r="AL1987" i="4"/>
  <c r="B1988" i="4"/>
  <c r="T1988" i="4" s="1"/>
  <c r="C1988" i="4"/>
  <c r="D1988" i="4" s="1"/>
  <c r="I1988" i="4"/>
  <c r="K1988" i="4"/>
  <c r="N1988" i="4"/>
  <c r="Q1988" i="4"/>
  <c r="S1988" i="4"/>
  <c r="V1988" i="4"/>
  <c r="Y1988" i="4"/>
  <c r="AA1988" i="4"/>
  <c r="AD1988" i="4"/>
  <c r="AG1988" i="4"/>
  <c r="AI1988" i="4"/>
  <c r="AL1988" i="4"/>
  <c r="B1989" i="4"/>
  <c r="R1989" i="4" s="1"/>
  <c r="C1989" i="4"/>
  <c r="D1989" i="4" s="1"/>
  <c r="I1989" i="4"/>
  <c r="K1989" i="4"/>
  <c r="N1989" i="4"/>
  <c r="Q1989" i="4"/>
  <c r="S1989" i="4"/>
  <c r="V1989" i="4"/>
  <c r="Y1989" i="4"/>
  <c r="AA1989" i="4"/>
  <c r="AD1989" i="4"/>
  <c r="AG1989" i="4"/>
  <c r="AI1989" i="4"/>
  <c r="AL1989" i="4"/>
  <c r="B1990" i="4"/>
  <c r="C1990" i="4"/>
  <c r="D1990" i="4" s="1"/>
  <c r="I1990" i="4"/>
  <c r="K1990" i="4"/>
  <c r="N1990" i="4"/>
  <c r="Q1990" i="4"/>
  <c r="S1990" i="4"/>
  <c r="V1990" i="4"/>
  <c r="Y1990" i="4"/>
  <c r="AA1990" i="4"/>
  <c r="AD1990" i="4"/>
  <c r="AG1990" i="4"/>
  <c r="AI1990" i="4"/>
  <c r="AL1990" i="4"/>
  <c r="B1991" i="4"/>
  <c r="C1991" i="4"/>
  <c r="D1991" i="4"/>
  <c r="E1991" i="4" s="1"/>
  <c r="I1991" i="4"/>
  <c r="K1991" i="4"/>
  <c r="N1991" i="4"/>
  <c r="Q1991" i="4"/>
  <c r="S1991" i="4"/>
  <c r="V1991" i="4"/>
  <c r="Y1991" i="4"/>
  <c r="AA1991" i="4"/>
  <c r="AD1991" i="4"/>
  <c r="AG1991" i="4"/>
  <c r="AI1991" i="4"/>
  <c r="AL1991" i="4"/>
  <c r="B1992" i="4"/>
  <c r="C1992" i="4"/>
  <c r="D1992" i="4" s="1"/>
  <c r="I1992" i="4"/>
  <c r="K1992" i="4"/>
  <c r="N1992" i="4"/>
  <c r="Q1992" i="4"/>
  <c r="S1992" i="4"/>
  <c r="V1992" i="4"/>
  <c r="Y1992" i="4"/>
  <c r="AA1992" i="4"/>
  <c r="AD1992" i="4"/>
  <c r="AG1992" i="4"/>
  <c r="AI1992" i="4"/>
  <c r="AL1992" i="4"/>
  <c r="B1993" i="4"/>
  <c r="C1993" i="4"/>
  <c r="D1993" i="4" s="1"/>
  <c r="E1993" i="4" s="1"/>
  <c r="I1993" i="4"/>
  <c r="K1993" i="4"/>
  <c r="N1993" i="4"/>
  <c r="Q1993" i="4"/>
  <c r="S1993" i="4"/>
  <c r="V1993" i="4"/>
  <c r="Y1993" i="4"/>
  <c r="AA1993" i="4"/>
  <c r="AD1993" i="4"/>
  <c r="AG1993" i="4"/>
  <c r="AI1993" i="4"/>
  <c r="AL1993" i="4"/>
  <c r="B1994" i="4"/>
  <c r="C1994" i="4"/>
  <c r="D1994" i="4" s="1"/>
  <c r="I1994" i="4"/>
  <c r="K1994" i="4"/>
  <c r="N1994" i="4"/>
  <c r="Q1994" i="4"/>
  <c r="S1994" i="4"/>
  <c r="V1994" i="4"/>
  <c r="Y1994" i="4"/>
  <c r="AA1994" i="4"/>
  <c r="AD1994" i="4"/>
  <c r="AG1994" i="4"/>
  <c r="AI1994" i="4"/>
  <c r="AL1994" i="4"/>
  <c r="B1995" i="4"/>
  <c r="C1995" i="4"/>
  <c r="D1995" i="4" s="1"/>
  <c r="I1995" i="4"/>
  <c r="K1995" i="4"/>
  <c r="N1995" i="4"/>
  <c r="Q1995" i="4"/>
  <c r="S1995" i="4"/>
  <c r="V1995" i="4"/>
  <c r="Y1995" i="4"/>
  <c r="AA1995" i="4"/>
  <c r="AD1995" i="4"/>
  <c r="AE1995" i="4" s="1"/>
  <c r="AG1995" i="4"/>
  <c r="AI1995" i="4"/>
  <c r="AL1995" i="4"/>
  <c r="B1996" i="4"/>
  <c r="C1996" i="4"/>
  <c r="D1996" i="4" s="1"/>
  <c r="H1996" i="4" s="1"/>
  <c r="I1996" i="4"/>
  <c r="K1996" i="4"/>
  <c r="N1996" i="4"/>
  <c r="Q1996" i="4"/>
  <c r="S1996" i="4"/>
  <c r="V1996" i="4"/>
  <c r="Y1996" i="4"/>
  <c r="AA1996" i="4"/>
  <c r="AD1996" i="4"/>
  <c r="AG1996" i="4"/>
  <c r="AI1996" i="4"/>
  <c r="AL1996" i="4"/>
  <c r="B1997" i="4"/>
  <c r="C1997" i="4"/>
  <c r="D1997" i="4" s="1"/>
  <c r="I1997" i="4"/>
  <c r="K1997" i="4"/>
  <c r="N1997" i="4"/>
  <c r="Q1997" i="4"/>
  <c r="S1997" i="4"/>
  <c r="V1997" i="4"/>
  <c r="Y1997" i="4"/>
  <c r="AA1997" i="4"/>
  <c r="AD1997" i="4"/>
  <c r="AG1997" i="4"/>
  <c r="AI1997" i="4"/>
  <c r="AL1997" i="4"/>
  <c r="B1998" i="4"/>
  <c r="C1998" i="4"/>
  <c r="D1998" i="4" s="1"/>
  <c r="F1998" i="4" s="1"/>
  <c r="I1998" i="4"/>
  <c r="K1998" i="4"/>
  <c r="N1998" i="4"/>
  <c r="Q1998" i="4"/>
  <c r="S1998" i="4"/>
  <c r="T1998" i="4" s="1"/>
  <c r="V1998" i="4"/>
  <c r="Y1998" i="4"/>
  <c r="AA1998" i="4"/>
  <c r="AD1998" i="4"/>
  <c r="AG1998" i="4"/>
  <c r="AI1998" i="4"/>
  <c r="AJ1998" i="4" s="1"/>
  <c r="AL1998" i="4"/>
  <c r="B1999" i="4"/>
  <c r="C1999" i="4"/>
  <c r="D1999" i="4" s="1"/>
  <c r="I1999" i="4"/>
  <c r="K1999" i="4"/>
  <c r="N1999" i="4"/>
  <c r="Q1999" i="4"/>
  <c r="S1999" i="4"/>
  <c r="V1999" i="4"/>
  <c r="Y1999" i="4"/>
  <c r="AA1999" i="4"/>
  <c r="AB1999" i="4"/>
  <c r="AD1999" i="4"/>
  <c r="AG1999" i="4"/>
  <c r="AI1999" i="4"/>
  <c r="AJ1999" i="4" s="1"/>
  <c r="AL1999" i="4"/>
  <c r="B2000" i="4"/>
  <c r="C2000" i="4"/>
  <c r="D2000" i="4" s="1"/>
  <c r="I2000" i="4"/>
  <c r="J2000" i="4" s="1"/>
  <c r="K2000" i="4"/>
  <c r="N2000" i="4"/>
  <c r="O2000" i="4" s="1"/>
  <c r="Q2000" i="4"/>
  <c r="S2000" i="4"/>
  <c r="T2000" i="4" s="1"/>
  <c r="V2000" i="4"/>
  <c r="W2000" i="4" s="1"/>
  <c r="Y2000" i="4"/>
  <c r="AA2000" i="4"/>
  <c r="AD2000" i="4"/>
  <c r="AG2000" i="4"/>
  <c r="AH2000" i="4" s="1"/>
  <c r="AI2000" i="4"/>
  <c r="AL2000" i="4"/>
  <c r="AM2000" i="4" s="1"/>
  <c r="B2001" i="4"/>
  <c r="C2001" i="4"/>
  <c r="D2001" i="4" s="1"/>
  <c r="I2001" i="4"/>
  <c r="K2001" i="4"/>
  <c r="N2001" i="4"/>
  <c r="Q2001" i="4"/>
  <c r="S2001" i="4"/>
  <c r="V2001" i="4"/>
  <c r="Y2001" i="4"/>
  <c r="AA2001" i="4"/>
  <c r="AD2001" i="4"/>
  <c r="AG2001" i="4"/>
  <c r="AI2001" i="4"/>
  <c r="AL2001" i="4"/>
  <c r="B2002" i="4"/>
  <c r="C2002" i="4"/>
  <c r="D2002" i="4" s="1"/>
  <c r="I2002" i="4"/>
  <c r="K2002" i="4"/>
  <c r="N2002" i="4"/>
  <c r="Q2002" i="4"/>
  <c r="S2002" i="4"/>
  <c r="V2002" i="4"/>
  <c r="Y2002" i="4"/>
  <c r="AA2002" i="4"/>
  <c r="AD2002" i="4"/>
  <c r="AG2002" i="4"/>
  <c r="AI2002" i="4"/>
  <c r="AL2002" i="4"/>
  <c r="B2003" i="4"/>
  <c r="C2003" i="4"/>
  <c r="D2003" i="4" s="1"/>
  <c r="E2003" i="4" s="1"/>
  <c r="I2003" i="4"/>
  <c r="K2003" i="4"/>
  <c r="N2003" i="4"/>
  <c r="Q2003" i="4"/>
  <c r="S2003" i="4"/>
  <c r="V2003" i="4"/>
  <c r="Y2003" i="4"/>
  <c r="AA2003" i="4"/>
  <c r="AD2003" i="4"/>
  <c r="AG2003" i="4"/>
  <c r="AI2003" i="4"/>
  <c r="AL2003" i="4"/>
  <c r="B2004" i="4"/>
  <c r="C2004" i="4"/>
  <c r="D2004" i="4" s="1"/>
  <c r="I2004" i="4"/>
  <c r="K2004" i="4"/>
  <c r="N2004" i="4"/>
  <c r="Q2004" i="4"/>
  <c r="S2004" i="4"/>
  <c r="V2004" i="4"/>
  <c r="Y2004" i="4"/>
  <c r="AA2004" i="4"/>
  <c r="AD2004" i="4"/>
  <c r="AG2004" i="4"/>
  <c r="AI2004" i="4"/>
  <c r="AL2004" i="4"/>
  <c r="B2005" i="4"/>
  <c r="C2005" i="4"/>
  <c r="D2005" i="4" s="1"/>
  <c r="I2005" i="4"/>
  <c r="K2005" i="4"/>
  <c r="N2005" i="4"/>
  <c r="Q2005" i="4"/>
  <c r="S2005" i="4"/>
  <c r="V2005" i="4"/>
  <c r="Y2005" i="4"/>
  <c r="AA2005" i="4"/>
  <c r="AD2005" i="4"/>
  <c r="AG2005" i="4"/>
  <c r="AI2005" i="4"/>
  <c r="AL2005" i="4"/>
  <c r="B2006" i="4"/>
  <c r="O2006" i="4" s="1"/>
  <c r="C2006" i="4"/>
  <c r="D2006" i="4" s="1"/>
  <c r="F2006" i="4" s="1"/>
  <c r="I2006" i="4"/>
  <c r="J2006" i="4" s="1"/>
  <c r="K2006" i="4"/>
  <c r="N2006" i="4"/>
  <c r="Q2006" i="4"/>
  <c r="S2006" i="4"/>
  <c r="V2006" i="4"/>
  <c r="Y2006" i="4"/>
  <c r="AA2006" i="4"/>
  <c r="AB2006" i="4" s="1"/>
  <c r="AD2006" i="4"/>
  <c r="AG2006" i="4"/>
  <c r="AH2006" i="4" s="1"/>
  <c r="AI2006" i="4"/>
  <c r="AL2006" i="4"/>
  <c r="B2007" i="4"/>
  <c r="L2007" i="4" s="1"/>
  <c r="C2007" i="4"/>
  <c r="D2007" i="4" s="1"/>
  <c r="I2007" i="4"/>
  <c r="K2007" i="4"/>
  <c r="N2007" i="4"/>
  <c r="Q2007" i="4"/>
  <c r="S2007" i="4"/>
  <c r="V2007" i="4"/>
  <c r="Y2007" i="4"/>
  <c r="AA2007" i="4"/>
  <c r="AD2007" i="4"/>
  <c r="AG2007" i="4"/>
  <c r="AI2007" i="4"/>
  <c r="AJ2007" i="4" s="1"/>
  <c r="AL2007" i="4"/>
  <c r="B2008" i="4"/>
  <c r="C2008" i="4"/>
  <c r="D2008" i="4" s="1"/>
  <c r="H2008" i="4" s="1"/>
  <c r="I2008" i="4"/>
  <c r="K2008" i="4"/>
  <c r="N2008" i="4"/>
  <c r="Q2008" i="4"/>
  <c r="S2008" i="4"/>
  <c r="V2008" i="4"/>
  <c r="Y2008" i="4"/>
  <c r="AA2008" i="4"/>
  <c r="AD2008" i="4"/>
  <c r="AG2008" i="4"/>
  <c r="AI2008" i="4"/>
  <c r="AL2008" i="4"/>
  <c r="B2009" i="4"/>
  <c r="C2009" i="4"/>
  <c r="D2009" i="4" s="1"/>
  <c r="I2009" i="4"/>
  <c r="K2009" i="4"/>
  <c r="N2009" i="4"/>
  <c r="Q2009" i="4"/>
  <c r="S2009" i="4"/>
  <c r="T2009" i="4"/>
  <c r="V2009" i="4"/>
  <c r="Y2009" i="4"/>
  <c r="AA2009" i="4"/>
  <c r="AD2009" i="4"/>
  <c r="AG2009" i="4"/>
  <c r="AI2009" i="4"/>
  <c r="AL2009" i="4"/>
  <c r="B2010" i="4"/>
  <c r="C2010" i="4"/>
  <c r="D2010" i="4" s="1"/>
  <c r="F2010" i="4" s="1"/>
  <c r="I2010" i="4"/>
  <c r="K2010" i="4"/>
  <c r="N2010" i="4"/>
  <c r="O2010" i="4" s="1"/>
  <c r="Q2010" i="4"/>
  <c r="R2010" i="4" s="1"/>
  <c r="S2010" i="4"/>
  <c r="T2010" i="4" s="1"/>
  <c r="V2010" i="4"/>
  <c r="W2010" i="4" s="1"/>
  <c r="Y2010" i="4"/>
  <c r="AA2010" i="4"/>
  <c r="AD2010" i="4"/>
  <c r="AE2010" i="4" s="1"/>
  <c r="AG2010" i="4"/>
  <c r="AH2010" i="4" s="1"/>
  <c r="AI2010" i="4"/>
  <c r="AL2010" i="4"/>
  <c r="AM2010" i="4" s="1"/>
  <c r="B2011" i="4"/>
  <c r="C2011" i="4"/>
  <c r="D2011" i="4" s="1"/>
  <c r="F2011" i="4" s="1"/>
  <c r="I2011" i="4"/>
  <c r="K2011" i="4"/>
  <c r="N2011" i="4"/>
  <c r="Q2011" i="4"/>
  <c r="S2011" i="4"/>
  <c r="V2011" i="4"/>
  <c r="Y2011" i="4"/>
  <c r="AA2011" i="4"/>
  <c r="AB2011" i="4" s="1"/>
  <c r="AD2011" i="4"/>
  <c r="AG2011" i="4"/>
  <c r="AI2011" i="4"/>
  <c r="AL2011" i="4"/>
  <c r="B2012" i="4"/>
  <c r="O2012" i="4" s="1"/>
  <c r="C2012" i="4"/>
  <c r="D2012" i="4" s="1"/>
  <c r="F2012" i="4" s="1"/>
  <c r="I2012" i="4"/>
  <c r="K2012" i="4"/>
  <c r="N2012" i="4"/>
  <c r="Q2012" i="4"/>
  <c r="S2012" i="4"/>
  <c r="V2012" i="4"/>
  <c r="Y2012" i="4"/>
  <c r="AA2012" i="4"/>
  <c r="AD2012" i="4"/>
  <c r="AG2012" i="4"/>
  <c r="AI2012" i="4"/>
  <c r="AL2012" i="4"/>
  <c r="B2013" i="4"/>
  <c r="C2013" i="4"/>
  <c r="D2013" i="4" s="1"/>
  <c r="I2013" i="4"/>
  <c r="K2013" i="4"/>
  <c r="N2013" i="4"/>
  <c r="O2013" i="4" s="1"/>
  <c r="Q2013" i="4"/>
  <c r="S2013" i="4"/>
  <c r="V2013" i="4"/>
  <c r="Y2013" i="4"/>
  <c r="Z2013" i="4" s="1"/>
  <c r="AA2013" i="4"/>
  <c r="AD2013" i="4"/>
  <c r="AG2013" i="4"/>
  <c r="AH2013" i="4" s="1"/>
  <c r="AI2013" i="4"/>
  <c r="AL2013" i="4"/>
  <c r="AM2013" i="4" s="1"/>
  <c r="B2014" i="4"/>
  <c r="C2014" i="4"/>
  <c r="D2014" i="4" s="1"/>
  <c r="H2014" i="4" s="1"/>
  <c r="I2014" i="4"/>
  <c r="K2014" i="4"/>
  <c r="N2014" i="4"/>
  <c r="Q2014" i="4"/>
  <c r="S2014" i="4"/>
  <c r="V2014" i="4"/>
  <c r="Y2014" i="4"/>
  <c r="AA2014" i="4"/>
  <c r="AB2014" i="4" s="1"/>
  <c r="AD2014" i="4"/>
  <c r="AG2014" i="4"/>
  <c r="AI2014" i="4"/>
  <c r="AL2014" i="4"/>
  <c r="B2015" i="4"/>
  <c r="C2015" i="4"/>
  <c r="D2015" i="4" s="1"/>
  <c r="I2015" i="4"/>
  <c r="K2015" i="4"/>
  <c r="N2015" i="4"/>
  <c r="Q2015" i="4"/>
  <c r="S2015" i="4"/>
  <c r="V2015" i="4"/>
  <c r="Y2015" i="4"/>
  <c r="AA2015" i="4"/>
  <c r="AD2015" i="4"/>
  <c r="AG2015" i="4"/>
  <c r="AI2015" i="4"/>
  <c r="AL2015" i="4"/>
  <c r="B2016" i="4"/>
  <c r="C2016" i="4"/>
  <c r="D2016" i="4" s="1"/>
  <c r="I2016" i="4"/>
  <c r="K2016" i="4"/>
  <c r="N2016" i="4"/>
  <c r="Q2016" i="4"/>
  <c r="S2016" i="4"/>
  <c r="V2016" i="4"/>
  <c r="Y2016" i="4"/>
  <c r="AA2016" i="4"/>
  <c r="AD2016" i="4"/>
  <c r="AG2016" i="4"/>
  <c r="AI2016" i="4"/>
  <c r="AL2016" i="4"/>
  <c r="B2017" i="4"/>
  <c r="O2017" i="4" s="1"/>
  <c r="C2017" i="4"/>
  <c r="D2017" i="4" s="1"/>
  <c r="I2017" i="4"/>
  <c r="K2017" i="4"/>
  <c r="N2017" i="4"/>
  <c r="Q2017" i="4"/>
  <c r="R2017" i="4" s="1"/>
  <c r="S2017" i="4"/>
  <c r="V2017" i="4"/>
  <c r="Y2017" i="4"/>
  <c r="Z2017" i="4" s="1"/>
  <c r="AA2017" i="4"/>
  <c r="AD2017" i="4"/>
  <c r="AE2017" i="4" s="1"/>
  <c r="AG2017" i="4"/>
  <c r="AH2017" i="4" s="1"/>
  <c r="AI2017" i="4"/>
  <c r="AL2017" i="4"/>
  <c r="B2018" i="4"/>
  <c r="C2018" i="4"/>
  <c r="D2018" i="4" s="1"/>
  <c r="E2018" i="4" s="1"/>
  <c r="I2018" i="4"/>
  <c r="K2018" i="4"/>
  <c r="N2018" i="4"/>
  <c r="Q2018" i="4"/>
  <c r="S2018" i="4"/>
  <c r="V2018" i="4"/>
  <c r="Y2018" i="4"/>
  <c r="AA2018" i="4"/>
  <c r="AD2018" i="4"/>
  <c r="AG2018" i="4"/>
  <c r="AI2018" i="4"/>
  <c r="AJ2018" i="4" s="1"/>
  <c r="AL2018" i="4"/>
  <c r="B2019" i="4"/>
  <c r="C2019" i="4"/>
  <c r="D2019" i="4" s="1"/>
  <c r="E2019" i="4" s="1"/>
  <c r="I2019" i="4"/>
  <c r="K2019" i="4"/>
  <c r="L2019" i="4" s="1"/>
  <c r="N2019" i="4"/>
  <c r="O2019" i="4" s="1"/>
  <c r="Q2019" i="4"/>
  <c r="S2019" i="4"/>
  <c r="T2019" i="4" s="1"/>
  <c r="V2019" i="4"/>
  <c r="Y2019" i="4"/>
  <c r="AA2019" i="4"/>
  <c r="AD2019" i="4"/>
  <c r="AE2019" i="4" s="1"/>
  <c r="AG2019" i="4"/>
  <c r="AH2019" i="4" s="1"/>
  <c r="AI2019" i="4"/>
  <c r="AJ2019" i="4"/>
  <c r="AL2019" i="4"/>
  <c r="AM2019" i="4" s="1"/>
  <c r="B2020" i="4"/>
  <c r="T2020" i="4" s="1"/>
  <c r="C2020" i="4"/>
  <c r="D2020" i="4" s="1"/>
  <c r="H2020" i="4" s="1"/>
  <c r="I2020" i="4"/>
  <c r="K2020" i="4"/>
  <c r="N2020" i="4"/>
  <c r="Q2020" i="4"/>
  <c r="S2020" i="4"/>
  <c r="V2020" i="4"/>
  <c r="Y2020" i="4"/>
  <c r="AA2020" i="4"/>
  <c r="AD2020" i="4"/>
  <c r="AG2020" i="4"/>
  <c r="AI2020" i="4"/>
  <c r="AL2020" i="4"/>
  <c r="B2021" i="4"/>
  <c r="C2021" i="4"/>
  <c r="D2021" i="4" s="1"/>
  <c r="G2021" i="4" s="1"/>
  <c r="I2021" i="4"/>
  <c r="K2021" i="4"/>
  <c r="N2021" i="4"/>
  <c r="Q2021" i="4"/>
  <c r="S2021" i="4"/>
  <c r="V2021" i="4"/>
  <c r="Y2021" i="4"/>
  <c r="AA2021" i="4"/>
  <c r="AD2021" i="4"/>
  <c r="AG2021" i="4"/>
  <c r="AI2021" i="4"/>
  <c r="AL2021" i="4"/>
  <c r="B2022" i="4"/>
  <c r="C2022" i="4"/>
  <c r="D2022" i="4" s="1"/>
  <c r="E2022" i="4" s="1"/>
  <c r="I2022" i="4"/>
  <c r="K2022" i="4"/>
  <c r="N2022" i="4"/>
  <c r="Q2022" i="4"/>
  <c r="S2022" i="4"/>
  <c r="V2022" i="4"/>
  <c r="Y2022" i="4"/>
  <c r="AA2022" i="4"/>
  <c r="AD2022" i="4"/>
  <c r="AG2022" i="4"/>
  <c r="AI2022" i="4"/>
  <c r="AL2022" i="4"/>
  <c r="B2023" i="4"/>
  <c r="L2023" i="4" s="1"/>
  <c r="C2023" i="4"/>
  <c r="D2023" i="4" s="1"/>
  <c r="G2023" i="4" s="1"/>
  <c r="I2023" i="4"/>
  <c r="K2023" i="4"/>
  <c r="N2023" i="4"/>
  <c r="Q2023" i="4"/>
  <c r="S2023" i="4"/>
  <c r="V2023" i="4"/>
  <c r="Y2023" i="4"/>
  <c r="AA2023" i="4"/>
  <c r="AD2023" i="4"/>
  <c r="AG2023" i="4"/>
  <c r="AI2023" i="4"/>
  <c r="AL2023" i="4"/>
  <c r="B2024" i="4"/>
  <c r="C2024" i="4"/>
  <c r="D2024" i="4" s="1"/>
  <c r="I2024" i="4"/>
  <c r="K2024" i="4"/>
  <c r="N2024" i="4"/>
  <c r="O2024" i="4" s="1"/>
  <c r="Q2024" i="4"/>
  <c r="R2024" i="4" s="1"/>
  <c r="S2024" i="4"/>
  <c r="V2024" i="4"/>
  <c r="Y2024" i="4"/>
  <c r="AA2024" i="4"/>
  <c r="AD2024" i="4"/>
  <c r="AE2024" i="4" s="1"/>
  <c r="AG2024" i="4"/>
  <c r="AI2024" i="4"/>
  <c r="AJ2024" i="4" s="1"/>
  <c r="AL2024" i="4"/>
  <c r="AM2024" i="4" s="1"/>
  <c r="B2025" i="4"/>
  <c r="C2025" i="4"/>
  <c r="D2025" i="4" s="1"/>
  <c r="I2025" i="4"/>
  <c r="J2025" i="4" s="1"/>
  <c r="K2025" i="4"/>
  <c r="N2025" i="4"/>
  <c r="Q2025" i="4"/>
  <c r="S2025" i="4"/>
  <c r="V2025" i="4"/>
  <c r="Y2025" i="4"/>
  <c r="AA2025" i="4"/>
  <c r="AB2025" i="4" s="1"/>
  <c r="AD2025" i="4"/>
  <c r="AG2025" i="4"/>
  <c r="AI2025" i="4"/>
  <c r="AL2025" i="4"/>
  <c r="B2026" i="4"/>
  <c r="C2026" i="4"/>
  <c r="D2026" i="4" s="1"/>
  <c r="I2026" i="4"/>
  <c r="K2026" i="4"/>
  <c r="N2026" i="4"/>
  <c r="Q2026" i="4"/>
  <c r="S2026" i="4"/>
  <c r="V2026" i="4"/>
  <c r="Y2026" i="4"/>
  <c r="AA2026" i="4"/>
  <c r="AD2026" i="4"/>
  <c r="AG2026" i="4"/>
  <c r="AI2026" i="4"/>
  <c r="AL2026" i="4"/>
  <c r="B2027" i="4"/>
  <c r="AM2027" i="4" s="1"/>
  <c r="C2027" i="4"/>
  <c r="D2027" i="4" s="1"/>
  <c r="I2027" i="4"/>
  <c r="K2027" i="4"/>
  <c r="N2027" i="4"/>
  <c r="Q2027" i="4"/>
  <c r="R2027" i="4" s="1"/>
  <c r="S2027" i="4"/>
  <c r="T2027" i="4" s="1"/>
  <c r="V2027" i="4"/>
  <c r="Y2027" i="4"/>
  <c r="AA2027" i="4"/>
  <c r="AD2027" i="4"/>
  <c r="AE2027" i="4" s="1"/>
  <c r="AG2027" i="4"/>
  <c r="AI2027" i="4"/>
  <c r="AL2027" i="4"/>
  <c r="B2028" i="4"/>
  <c r="C2028" i="4"/>
  <c r="D2028" i="4" s="1"/>
  <c r="I2028" i="4"/>
  <c r="K2028" i="4"/>
  <c r="N2028" i="4"/>
  <c r="Q2028" i="4"/>
  <c r="S2028" i="4"/>
  <c r="V2028" i="4"/>
  <c r="Y2028" i="4"/>
  <c r="AA2028" i="4"/>
  <c r="AD2028" i="4"/>
  <c r="AG2028" i="4"/>
  <c r="AI2028" i="4"/>
  <c r="AL2028" i="4"/>
  <c r="BE1048576" i="4"/>
  <c r="AE1997" i="4" l="1"/>
  <c r="W1980" i="4"/>
  <c r="L1842" i="4"/>
  <c r="W1499" i="4"/>
  <c r="AH1180" i="4"/>
  <c r="L1172" i="4"/>
  <c r="AM1167" i="4"/>
  <c r="AB1080" i="4"/>
  <c r="O1055" i="4"/>
  <c r="AE1039" i="4"/>
  <c r="AH1022" i="4"/>
  <c r="T1001" i="4"/>
  <c r="W992" i="4"/>
  <c r="AE975" i="4"/>
  <c r="AH969" i="4"/>
  <c r="L961" i="4"/>
  <c r="AH864" i="4"/>
  <c r="G863" i="4"/>
  <c r="AH859" i="4"/>
  <c r="W855" i="4"/>
  <c r="AH853" i="4"/>
  <c r="T792" i="4"/>
  <c r="R755" i="4"/>
  <c r="AE743" i="4"/>
  <c r="L737" i="4"/>
  <c r="T706" i="4"/>
  <c r="W682" i="4"/>
  <c r="AH674" i="4"/>
  <c r="W670" i="4"/>
  <c r="W658" i="4"/>
  <c r="O624" i="4"/>
  <c r="AB546" i="4"/>
  <c r="AJ402" i="4"/>
  <c r="G285" i="4"/>
  <c r="AM163" i="4"/>
  <c r="AM139" i="4"/>
  <c r="AB127" i="4"/>
  <c r="W78" i="4"/>
  <c r="AH77" i="4"/>
  <c r="Z2003" i="4"/>
  <c r="J1842" i="4"/>
  <c r="W1745" i="4"/>
  <c r="T1728" i="4"/>
  <c r="R1704" i="4"/>
  <c r="AM1609" i="4"/>
  <c r="AE1109" i="4"/>
  <c r="W988" i="4"/>
  <c r="AE963" i="4"/>
  <c r="L962" i="4"/>
  <c r="AM938" i="4"/>
  <c r="AE853" i="4"/>
  <c r="AE674" i="4"/>
  <c r="Z170" i="4"/>
  <c r="O168" i="4"/>
  <c r="O123" i="4"/>
  <c r="R71" i="4"/>
  <c r="O1977" i="4"/>
  <c r="AM1842" i="4"/>
  <c r="J1609" i="4"/>
  <c r="L1522" i="4"/>
  <c r="AJ1060" i="4"/>
  <c r="O950" i="4"/>
  <c r="AB864" i="4"/>
  <c r="W846" i="4"/>
  <c r="O845" i="4"/>
  <c r="J828" i="4"/>
  <c r="L800" i="4"/>
  <c r="O792" i="4"/>
  <c r="AE748" i="4"/>
  <c r="AH655" i="4"/>
  <c r="J577" i="4"/>
  <c r="O549" i="4"/>
  <c r="Z512" i="4"/>
  <c r="AB479" i="4"/>
  <c r="AB89" i="4"/>
  <c r="AH2018" i="4"/>
  <c r="AE1853" i="4"/>
  <c r="L1798" i="4"/>
  <c r="AB1661" i="4"/>
  <c r="O1608" i="4"/>
  <c r="R1391" i="4"/>
  <c r="R1343" i="4"/>
  <c r="Z1265" i="4"/>
  <c r="AB1119" i="4"/>
  <c r="W1095" i="4"/>
  <c r="AE1066" i="4"/>
  <c r="W975" i="4"/>
  <c r="AH512" i="4"/>
  <c r="R150" i="4"/>
  <c r="O138" i="4"/>
  <c r="L110" i="4"/>
  <c r="W69" i="4"/>
  <c r="O1998" i="4"/>
  <c r="T1997" i="4"/>
  <c r="T1986" i="4"/>
  <c r="T1983" i="4"/>
  <c r="O1922" i="4"/>
  <c r="O1912" i="4"/>
  <c r="AE1863" i="4"/>
  <c r="L1792" i="4"/>
  <c r="W1630" i="4"/>
  <c r="AH1172" i="4"/>
  <c r="L1160" i="4"/>
  <c r="O1040" i="4"/>
  <c r="AM1036" i="4"/>
  <c r="R882" i="4"/>
  <c r="W813" i="4"/>
  <c r="AB753" i="4"/>
  <c r="L713" i="4"/>
  <c r="AB707" i="4"/>
  <c r="AE701" i="4"/>
  <c r="L658" i="4"/>
  <c r="AH436" i="4"/>
  <c r="J370" i="4"/>
  <c r="AE191" i="4"/>
  <c r="R75" i="4"/>
  <c r="AB2018" i="4"/>
  <c r="AB1923" i="4"/>
  <c r="F1883" i="4"/>
  <c r="AE1842" i="4"/>
  <c r="J1831" i="4"/>
  <c r="L1499" i="4"/>
  <c r="AB1363" i="4"/>
  <c r="AE1281" i="4"/>
  <c r="J1269" i="4"/>
  <c r="AE1247" i="4"/>
  <c r="AE1219" i="4"/>
  <c r="AE1172" i="4"/>
  <c r="AH1166" i="4"/>
  <c r="R1163" i="4"/>
  <c r="AH1148" i="4"/>
  <c r="AJ1100" i="4"/>
  <c r="AE1094" i="4"/>
  <c r="J1069" i="4"/>
  <c r="O1064" i="4"/>
  <c r="AM1046" i="4"/>
  <c r="AB973" i="4"/>
  <c r="AE857" i="4"/>
  <c r="J856" i="4"/>
  <c r="T853" i="4"/>
  <c r="R825" i="4"/>
  <c r="J816" i="4"/>
  <c r="T773" i="4"/>
  <c r="AB770" i="4"/>
  <c r="O659" i="4"/>
  <c r="AH636" i="4"/>
  <c r="AH618" i="4"/>
  <c r="G533" i="4"/>
  <c r="AE529" i="4"/>
  <c r="AE477" i="4"/>
  <c r="O445" i="4"/>
  <c r="Z443" i="4"/>
  <c r="W402" i="4"/>
  <c r="R193" i="4"/>
  <c r="L184" i="4"/>
  <c r="T178" i="4"/>
  <c r="AJ119" i="4"/>
  <c r="T92" i="4"/>
  <c r="AE79" i="4"/>
  <c r="J1998" i="4"/>
  <c r="W1927" i="4"/>
  <c r="AB1896" i="4"/>
  <c r="AB1842" i="4"/>
  <c r="AM1597" i="4"/>
  <c r="W1243" i="4"/>
  <c r="AE1230" i="4"/>
  <c r="AE1223" i="4"/>
  <c r="Z977" i="4"/>
  <c r="L833" i="4"/>
  <c r="AM746" i="4"/>
  <c r="L729" i="4"/>
  <c r="R674" i="4"/>
  <c r="O569" i="4"/>
  <c r="AB471" i="4"/>
  <c r="R80" i="4"/>
  <c r="W2018" i="4"/>
  <c r="AE2004" i="4"/>
  <c r="AH1965" i="4"/>
  <c r="W1934" i="4"/>
  <c r="H1850" i="4"/>
  <c r="W1609" i="4"/>
  <c r="T1179" i="4"/>
  <c r="L1135" i="4"/>
  <c r="L1111" i="4"/>
  <c r="L1093" i="4"/>
  <c r="AM988" i="4"/>
  <c r="AM982" i="4"/>
  <c r="O963" i="4"/>
  <c r="Z961" i="4"/>
  <c r="W938" i="4"/>
  <c r="O853" i="4"/>
  <c r="AJ543" i="4"/>
  <c r="L538" i="4"/>
  <c r="Z534" i="4"/>
  <c r="L533" i="4"/>
  <c r="AH510" i="4"/>
  <c r="L334" i="4"/>
  <c r="AM306" i="4"/>
  <c r="R236" i="4"/>
  <c r="AH166" i="4"/>
  <c r="AM154" i="4"/>
  <c r="Z1987" i="4"/>
  <c r="AM1976" i="4"/>
  <c r="W1896" i="4"/>
  <c r="W1842" i="4"/>
  <c r="T1609" i="4"/>
  <c r="AB1569" i="4"/>
  <c r="AB1439" i="4"/>
  <c r="T1435" i="4"/>
  <c r="W1402" i="4"/>
  <c r="AE1159" i="4"/>
  <c r="AM1146" i="4"/>
  <c r="R1090" i="4"/>
  <c r="AH1063" i="4"/>
  <c r="AE1006" i="4"/>
  <c r="AE935" i="4"/>
  <c r="AE845" i="4"/>
  <c r="W780" i="4"/>
  <c r="AM751" i="4"/>
  <c r="O634" i="4"/>
  <c r="Z624" i="4"/>
  <c r="W604" i="4"/>
  <c r="W471" i="4"/>
  <c r="AM445" i="4"/>
  <c r="AE370" i="4"/>
  <c r="AE282" i="4"/>
  <c r="AH265" i="4"/>
  <c r="T1842" i="4"/>
  <c r="O1611" i="4"/>
  <c r="R1609" i="4"/>
  <c r="L1607" i="4"/>
  <c r="R1363" i="4"/>
  <c r="AH1320" i="4"/>
  <c r="R1161" i="4"/>
  <c r="AB1159" i="4"/>
  <c r="W1104" i="4"/>
  <c r="AE1063" i="4"/>
  <c r="J1022" i="4"/>
  <c r="AH935" i="4"/>
  <c r="J853" i="4"/>
  <c r="AE658" i="4"/>
  <c r="W537" i="4"/>
  <c r="W331" i="4"/>
  <c r="W153" i="4"/>
  <c r="W141" i="4"/>
  <c r="J92" i="4"/>
  <c r="Z54" i="4"/>
  <c r="AE1998" i="4"/>
  <c r="AH1992" i="4"/>
  <c r="T1601" i="4"/>
  <c r="L1571" i="4"/>
  <c r="J1534" i="4"/>
  <c r="R1342" i="4"/>
  <c r="R1172" i="4"/>
  <c r="O1167" i="4"/>
  <c r="AB1075" i="4"/>
  <c r="AB1069" i="4"/>
  <c r="AM853" i="4"/>
  <c r="Z845" i="4"/>
  <c r="O837" i="4"/>
  <c r="Z792" i="4"/>
  <c r="AB756" i="4"/>
  <c r="T618" i="4"/>
  <c r="L597" i="4"/>
  <c r="J468" i="4"/>
  <c r="L443" i="4"/>
  <c r="AB440" i="4"/>
  <c r="O413" i="4"/>
  <c r="AH287" i="4"/>
  <c r="W119" i="4"/>
  <c r="AE2003" i="4"/>
  <c r="O1896" i="4"/>
  <c r="O1842" i="4"/>
  <c r="AE1805" i="4"/>
  <c r="L1576" i="4"/>
  <c r="Z1240" i="4"/>
  <c r="R1238" i="4"/>
  <c r="AE1079" i="4"/>
  <c r="O660" i="4"/>
  <c r="Z570" i="4"/>
  <c r="R310" i="4"/>
  <c r="AH281" i="4"/>
  <c r="AM80" i="4"/>
  <c r="Z78" i="4"/>
  <c r="H1992" i="4"/>
  <c r="G1992" i="4"/>
  <c r="AJ1843" i="4"/>
  <c r="W1753" i="4"/>
  <c r="R1910" i="4"/>
  <c r="T1803" i="4"/>
  <c r="J1810" i="4"/>
  <c r="J1660" i="4"/>
  <c r="L1910" i="4"/>
  <c r="R1852" i="4"/>
  <c r="AE1848" i="4"/>
  <c r="AE1843" i="4"/>
  <c r="AE1834" i="4"/>
  <c r="Z1703" i="4"/>
  <c r="AM1650" i="4"/>
  <c r="J1953" i="4"/>
  <c r="AJ1921" i="4"/>
  <c r="J1833" i="4"/>
  <c r="R1926" i="4"/>
  <c r="O1831" i="4"/>
  <c r="AH1649" i="4"/>
  <c r="T2022" i="4"/>
  <c r="T1960" i="4"/>
  <c r="AE1857" i="4"/>
  <c r="W1853" i="4"/>
  <c r="R1749" i="4"/>
  <c r="AJ1873" i="4"/>
  <c r="T1848" i="4"/>
  <c r="T1843" i="4"/>
  <c r="T1834" i="4"/>
  <c r="AJ1803" i="4"/>
  <c r="J1781" i="4"/>
  <c r="T1715" i="4"/>
  <c r="L1691" i="4"/>
  <c r="Z1857" i="4"/>
  <c r="O1811" i="4"/>
  <c r="AM1935" i="4"/>
  <c r="O1853" i="4"/>
  <c r="W1809" i="4"/>
  <c r="W1788" i="4"/>
  <c r="J1706" i="4"/>
  <c r="AB1665" i="4"/>
  <c r="Z1977" i="4"/>
  <c r="AB1860" i="4"/>
  <c r="AH1716" i="4"/>
  <c r="L1667" i="4"/>
  <c r="Z1915" i="4"/>
  <c r="AJ1646" i="4"/>
  <c r="R1600" i="4"/>
  <c r="AE1439" i="4"/>
  <c r="R1438" i="4"/>
  <c r="J1433" i="4"/>
  <c r="AH1423" i="4"/>
  <c r="O1407" i="4"/>
  <c r="AH1385" i="4"/>
  <c r="L1378" i="4"/>
  <c r="AB1375" i="4"/>
  <c r="AB1354" i="4"/>
  <c r="Z1343" i="4"/>
  <c r="O1331" i="4"/>
  <c r="AB1327" i="4"/>
  <c r="R1274" i="4"/>
  <c r="AM1270" i="4"/>
  <c r="W1251" i="4"/>
  <c r="O1247" i="4"/>
  <c r="AE1244" i="4"/>
  <c r="L1210" i="4"/>
  <c r="T1132" i="4"/>
  <c r="L1100" i="4"/>
  <c r="AE1091" i="4"/>
  <c r="AE1085" i="4"/>
  <c r="AM1084" i="4"/>
  <c r="L1045" i="4"/>
  <c r="L1033" i="4"/>
  <c r="AE1024" i="4"/>
  <c r="AM976" i="4"/>
  <c r="O964" i="4"/>
  <c r="AE926" i="4"/>
  <c r="AE814" i="4"/>
  <c r="AH808" i="4"/>
  <c r="O802" i="4"/>
  <c r="Z769" i="4"/>
  <c r="W754" i="4"/>
  <c r="AB748" i="4"/>
  <c r="AB741" i="4"/>
  <c r="J740" i="4"/>
  <c r="O739" i="4"/>
  <c r="G662" i="4"/>
  <c r="AM657" i="4"/>
  <c r="AM618" i="4"/>
  <c r="L618" i="4"/>
  <c r="W616" i="4"/>
  <c r="AJ569" i="4"/>
  <c r="AB565" i="4"/>
  <c r="J564" i="4"/>
  <c r="AB535" i="4"/>
  <c r="AH534" i="4"/>
  <c r="AB523" i="4"/>
  <c r="T514" i="4"/>
  <c r="AE506" i="4"/>
  <c r="AM489" i="4"/>
  <c r="O487" i="4"/>
  <c r="T400" i="4"/>
  <c r="AM391" i="4"/>
  <c r="AM362" i="4"/>
  <c r="O361" i="4"/>
  <c r="O301" i="4"/>
  <c r="O251" i="4"/>
  <c r="R247" i="4"/>
  <c r="AE236" i="4"/>
  <c r="W220" i="4"/>
  <c r="T210" i="4"/>
  <c r="AH179" i="4"/>
  <c r="J174" i="4"/>
  <c r="AH96" i="4"/>
  <c r="J53" i="4"/>
  <c r="L1351" i="4"/>
  <c r="R1333" i="4"/>
  <c r="W1332" i="4"/>
  <c r="AE1303" i="4"/>
  <c r="L1293" i="4"/>
  <c r="J1292" i="4"/>
  <c r="W1163" i="4"/>
  <c r="T1117" i="4"/>
  <c r="Z1036" i="4"/>
  <c r="L992" i="4"/>
  <c r="L964" i="4"/>
  <c r="L958" i="4"/>
  <c r="O954" i="4"/>
  <c r="W942" i="4"/>
  <c r="AB890" i="4"/>
  <c r="Z880" i="4"/>
  <c r="L877" i="4"/>
  <c r="O867" i="4"/>
  <c r="R790" i="4"/>
  <c r="AM785" i="4"/>
  <c r="AJ751" i="4"/>
  <c r="T576" i="4"/>
  <c r="R569" i="4"/>
  <c r="AM543" i="4"/>
  <c r="AE495" i="4"/>
  <c r="AM442" i="4"/>
  <c r="J384" i="4"/>
  <c r="L301" i="4"/>
  <c r="L291" i="4"/>
  <c r="AB282" i="4"/>
  <c r="AE253" i="4"/>
  <c r="AB236" i="4"/>
  <c r="AB195" i="4"/>
  <c r="AH1645" i="4"/>
  <c r="R1608" i="4"/>
  <c r="T1599" i="4"/>
  <c r="R1565" i="4"/>
  <c r="O1479" i="4"/>
  <c r="J1447" i="4"/>
  <c r="Z1439" i="4"/>
  <c r="L1433" i="4"/>
  <c r="AJ1411" i="4"/>
  <c r="W1354" i="4"/>
  <c r="T1330" i="4"/>
  <c r="Z1283" i="4"/>
  <c r="T1259" i="4"/>
  <c r="R1251" i="4"/>
  <c r="O1235" i="4"/>
  <c r="AJ1231" i="4"/>
  <c r="R1223" i="4"/>
  <c r="W1220" i="4"/>
  <c r="T1142" i="4"/>
  <c r="AH1061" i="4"/>
  <c r="O1047" i="4"/>
  <c r="J958" i="4"/>
  <c r="J855" i="4"/>
  <c r="AH835" i="4"/>
  <c r="AJ746" i="4"/>
  <c r="T727" i="4"/>
  <c r="R705" i="4"/>
  <c r="R662" i="4"/>
  <c r="W565" i="4"/>
  <c r="AE505" i="4"/>
  <c r="AM465" i="4"/>
  <c r="W396" i="4"/>
  <c r="O210" i="4"/>
  <c r="AH163" i="4"/>
  <c r="AM145" i="4"/>
  <c r="F129" i="4"/>
  <c r="O80" i="4"/>
  <c r="AB1495" i="4"/>
  <c r="R1437" i="4"/>
  <c r="AB1423" i="4"/>
  <c r="R1338" i="4"/>
  <c r="O1317" i="4"/>
  <c r="AB1303" i="4"/>
  <c r="R1256" i="4"/>
  <c r="R1108" i="4"/>
  <c r="AJ992" i="4"/>
  <c r="W926" i="4"/>
  <c r="R895" i="4"/>
  <c r="AM855" i="4"/>
  <c r="AB823" i="4"/>
  <c r="AH702" i="4"/>
  <c r="AH696" i="4"/>
  <c r="R693" i="4"/>
  <c r="AE680" i="4"/>
  <c r="W606" i="4"/>
  <c r="O482" i="4"/>
  <c r="AM1634" i="4"/>
  <c r="W1621" i="4"/>
  <c r="L1565" i="4"/>
  <c r="L1451" i="4"/>
  <c r="T1439" i="4"/>
  <c r="W1345" i="4"/>
  <c r="AM1235" i="4"/>
  <c r="W1208" i="4"/>
  <c r="R1202" i="4"/>
  <c r="J1115" i="4"/>
  <c r="AJ812" i="4"/>
  <c r="R750" i="4"/>
  <c r="AE740" i="4"/>
  <c r="AE696" i="4"/>
  <c r="AE690" i="4"/>
  <c r="AB674" i="4"/>
  <c r="J656" i="4"/>
  <c r="W647" i="4"/>
  <c r="L645" i="4"/>
  <c r="AE618" i="4"/>
  <c r="AB590" i="4"/>
  <c r="R565" i="4"/>
  <c r="AB436" i="4"/>
  <c r="O344" i="4"/>
  <c r="L216" i="4"/>
  <c r="J210" i="4"/>
  <c r="J204" i="4"/>
  <c r="O111" i="4"/>
  <c r="O33" i="4"/>
  <c r="AM1613" i="4"/>
  <c r="R1439" i="4"/>
  <c r="W1423" i="4"/>
  <c r="J1377" i="4"/>
  <c r="O1375" i="4"/>
  <c r="Z1352" i="4"/>
  <c r="AH1334" i="4"/>
  <c r="AH1329" i="4"/>
  <c r="J1306" i="4"/>
  <c r="W1303" i="4"/>
  <c r="W1291" i="4"/>
  <c r="Z1252" i="4"/>
  <c r="L1245" i="4"/>
  <c r="AJ1235" i="4"/>
  <c r="T1152" i="4"/>
  <c r="L1142" i="4"/>
  <c r="AH1071" i="4"/>
  <c r="AB1015" i="4"/>
  <c r="W1003" i="4"/>
  <c r="AE992" i="4"/>
  <c r="AM986" i="4"/>
  <c r="AH958" i="4"/>
  <c r="R940" i="4"/>
  <c r="R926" i="4"/>
  <c r="AM865" i="4"/>
  <c r="R814" i="4"/>
  <c r="G732" i="4"/>
  <c r="AM684" i="4"/>
  <c r="J671" i="4"/>
  <c r="L659" i="4"/>
  <c r="T658" i="4"/>
  <c r="O605" i="4"/>
  <c r="J587" i="4"/>
  <c r="O565" i="4"/>
  <c r="J556" i="4"/>
  <c r="AE543" i="4"/>
  <c r="AH487" i="4"/>
  <c r="O440" i="4"/>
  <c r="AB335" i="4"/>
  <c r="R282" i="4"/>
  <c r="AE274" i="4"/>
  <c r="AE273" i="4"/>
  <c r="R248" i="4"/>
  <c r="Z223" i="4"/>
  <c r="T130" i="4"/>
  <c r="W110" i="4"/>
  <c r="L109" i="4"/>
  <c r="O105" i="4"/>
  <c r="AE78" i="4"/>
  <c r="J58" i="4"/>
  <c r="J52" i="4"/>
  <c r="W38" i="4"/>
  <c r="R1537" i="4"/>
  <c r="T1423" i="4"/>
  <c r="W1298" i="4"/>
  <c r="Z1201" i="4"/>
  <c r="Z1191" i="4"/>
  <c r="R1126" i="4"/>
  <c r="AB1100" i="4"/>
  <c r="W1087" i="4"/>
  <c r="O1085" i="4"/>
  <c r="AB992" i="4"/>
  <c r="J957" i="4"/>
  <c r="O926" i="4"/>
  <c r="L886" i="4"/>
  <c r="AE855" i="4"/>
  <c r="Z801" i="4"/>
  <c r="L749" i="4"/>
  <c r="AE694" i="4"/>
  <c r="W674" i="4"/>
  <c r="W668" i="4"/>
  <c r="AM660" i="4"/>
  <c r="O632" i="4"/>
  <c r="Z618" i="4"/>
  <c r="AB542" i="4"/>
  <c r="AB538" i="4"/>
  <c r="AJ394" i="4"/>
  <c r="AE361" i="4"/>
  <c r="Z171" i="4"/>
  <c r="T135" i="4"/>
  <c r="AJ86" i="4"/>
  <c r="AJ80" i="4"/>
  <c r="AB78" i="4"/>
  <c r="AE59" i="4"/>
  <c r="W50" i="4"/>
  <c r="W1612" i="4"/>
  <c r="AB1602" i="4"/>
  <c r="AH1488" i="4"/>
  <c r="AJ1409" i="4"/>
  <c r="R1379" i="4"/>
  <c r="AB1334" i="4"/>
  <c r="AH1333" i="4"/>
  <c r="L1305" i="4"/>
  <c r="T1296" i="4"/>
  <c r="R1290" i="4"/>
  <c r="W1197" i="4"/>
  <c r="O1146" i="4"/>
  <c r="L1085" i="4"/>
  <c r="AH1047" i="4"/>
  <c r="J1036" i="4"/>
  <c r="L1024" i="4"/>
  <c r="Z992" i="4"/>
  <c r="AB844" i="4"/>
  <c r="AB793" i="4"/>
  <c r="W773" i="4"/>
  <c r="O760" i="4"/>
  <c r="T751" i="4"/>
  <c r="Z679" i="4"/>
  <c r="T674" i="4"/>
  <c r="Z367" i="4"/>
  <c r="AE255" i="4"/>
  <c r="AB232" i="4"/>
  <c r="T146" i="4"/>
  <c r="AM111" i="4"/>
  <c r="O1440" i="4"/>
  <c r="AE1333" i="4"/>
  <c r="AJ1332" i="4"/>
  <c r="AM1239" i="4"/>
  <c r="AB1235" i="4"/>
  <c r="AB1228" i="4"/>
  <c r="T1197" i="4"/>
  <c r="T1191" i="4"/>
  <c r="AB1092" i="4"/>
  <c r="AE1047" i="4"/>
  <c r="J1024" i="4"/>
  <c r="Z958" i="4"/>
  <c r="T878" i="4"/>
  <c r="Z877" i="4"/>
  <c r="W859" i="4"/>
  <c r="R815" i="4"/>
  <c r="AM560" i="4"/>
  <c r="AM555" i="4"/>
  <c r="W543" i="4"/>
  <c r="AM519" i="4"/>
  <c r="AE310" i="4"/>
  <c r="J282" i="4"/>
  <c r="O243" i="4"/>
  <c r="AE204" i="4"/>
  <c r="R90" i="4"/>
  <c r="O1596" i="4"/>
  <c r="W1587" i="4"/>
  <c r="AM1564" i="4"/>
  <c r="W1514" i="4"/>
  <c r="J1450" i="4"/>
  <c r="L1423" i="4"/>
  <c r="AE1317" i="4"/>
  <c r="L1316" i="4"/>
  <c r="J1310" i="4"/>
  <c r="O1303" i="4"/>
  <c r="O1270" i="4"/>
  <c r="AH1256" i="4"/>
  <c r="T1176" i="4"/>
  <c r="W921" i="4"/>
  <c r="AB816" i="4"/>
  <c r="R801" i="4"/>
  <c r="R773" i="4"/>
  <c r="R696" i="4"/>
  <c r="O680" i="4"/>
  <c r="AH654" i="4"/>
  <c r="R510" i="4"/>
  <c r="AB492" i="4"/>
  <c r="AE365" i="4"/>
  <c r="W361" i="4"/>
  <c r="J332" i="4"/>
  <c r="J236" i="4"/>
  <c r="AB210" i="4"/>
  <c r="AB187" i="4"/>
  <c r="AB80" i="4"/>
  <c r="W59" i="4"/>
  <c r="W45" i="4"/>
  <c r="J1647" i="4"/>
  <c r="AH1637" i="4"/>
  <c r="AM1423" i="4"/>
  <c r="L1413" i="4"/>
  <c r="AH1354" i="4"/>
  <c r="AM1303" i="4"/>
  <c r="T1230" i="4"/>
  <c r="T1205" i="4"/>
  <c r="T992" i="4"/>
  <c r="AJ961" i="4"/>
  <c r="AH886" i="4"/>
  <c r="AM809" i="4"/>
  <c r="AJ797" i="4"/>
  <c r="L674" i="4"/>
  <c r="AM630" i="4"/>
  <c r="AH620" i="4"/>
  <c r="J575" i="4"/>
  <c r="H564" i="4"/>
  <c r="AM534" i="4"/>
  <c r="T507" i="4"/>
  <c r="T487" i="4"/>
  <c r="T386" i="4"/>
  <c r="AE359" i="4"/>
  <c r="L223" i="4"/>
  <c r="O175" i="4"/>
  <c r="AE111" i="4"/>
  <c r="T55" i="4"/>
  <c r="T1573" i="4"/>
  <c r="O1455" i="4"/>
  <c r="AH1439" i="4"/>
  <c r="AJ1423" i="4"/>
  <c r="J1423" i="4"/>
  <c r="AB1414" i="4"/>
  <c r="AE1375" i="4"/>
  <c r="AE1354" i="4"/>
  <c r="AB1332" i="4"/>
  <c r="AJ1303" i="4"/>
  <c r="O1292" i="4"/>
  <c r="R1247" i="4"/>
  <c r="AH1244" i="4"/>
  <c r="O1238" i="4"/>
  <c r="L1191" i="4"/>
  <c r="J1118" i="4"/>
  <c r="AB1108" i="4"/>
  <c r="W1040" i="4"/>
  <c r="R992" i="4"/>
  <c r="G851" i="4"/>
  <c r="J763" i="4"/>
  <c r="L740" i="4"/>
  <c r="AM687" i="4"/>
  <c r="J668" i="4"/>
  <c r="AB637" i="4"/>
  <c r="AE620" i="4"/>
  <c r="AE614" i="4"/>
  <c r="Z604" i="4"/>
  <c r="AM569" i="4"/>
  <c r="L554" i="4"/>
  <c r="Z546" i="4"/>
  <c r="O543" i="4"/>
  <c r="AB519" i="4"/>
  <c r="J270" i="4"/>
  <c r="T63" i="4"/>
  <c r="G1635" i="4"/>
  <c r="E1635" i="4"/>
  <c r="T1637" i="4"/>
  <c r="T1614" i="4"/>
  <c r="AE1999" i="4"/>
  <c r="AH1976" i="4"/>
  <c r="L1971" i="4"/>
  <c r="R1947" i="4"/>
  <c r="O1927" i="4"/>
  <c r="W1926" i="4"/>
  <c r="AJ1889" i="4"/>
  <c r="AC1889" i="4"/>
  <c r="R1872" i="4"/>
  <c r="W1835" i="4"/>
  <c r="O1824" i="4"/>
  <c r="O1822" i="4"/>
  <c r="AM1795" i="4"/>
  <c r="AJ1775" i="4"/>
  <c r="W1725" i="4"/>
  <c r="F1722" i="4"/>
  <c r="AB1718" i="4"/>
  <c r="AJ1637" i="4"/>
  <c r="AK1637" i="4"/>
  <c r="R1563" i="4"/>
  <c r="T1522" i="4"/>
  <c r="O1471" i="4"/>
  <c r="W1428" i="4"/>
  <c r="AE1358" i="4"/>
  <c r="O1352" i="4"/>
  <c r="W1347" i="4"/>
  <c r="Z1313" i="4"/>
  <c r="R1311" i="4"/>
  <c r="W1271" i="4"/>
  <c r="W1261" i="4"/>
  <c r="R1198" i="4"/>
  <c r="AB1198" i="4"/>
  <c r="O1198" i="4"/>
  <c r="T1140" i="4"/>
  <c r="AE852" i="4"/>
  <c r="W2025" i="4"/>
  <c r="R1981" i="4"/>
  <c r="AE1976" i="4"/>
  <c r="L1927" i="4"/>
  <c r="R1921" i="4"/>
  <c r="AE1909" i="4"/>
  <c r="AE1899" i="4"/>
  <c r="W1871" i="4"/>
  <c r="AH1837" i="4"/>
  <c r="AJ1708" i="4"/>
  <c r="T1689" i="4"/>
  <c r="AH1614" i="4"/>
  <c r="J1613" i="4"/>
  <c r="R1612" i="4"/>
  <c r="H1575" i="4"/>
  <c r="O1522" i="4"/>
  <c r="AH1491" i="4"/>
  <c r="AH1445" i="4"/>
  <c r="R1428" i="4"/>
  <c r="AH1416" i="4"/>
  <c r="AH1331" i="4"/>
  <c r="O1291" i="4"/>
  <c r="W1288" i="4"/>
  <c r="AJ1614" i="4"/>
  <c r="AE1983" i="4"/>
  <c r="AB1976" i="4"/>
  <c r="O1960" i="4"/>
  <c r="O1926" i="4"/>
  <c r="G1902" i="4"/>
  <c r="O1873" i="4"/>
  <c r="T1832" i="4"/>
  <c r="AE1810" i="4"/>
  <c r="Z1791" i="4"/>
  <c r="AE1790" i="4"/>
  <c r="O1748" i="4"/>
  <c r="J1717" i="4"/>
  <c r="J1716" i="4"/>
  <c r="R1691" i="4"/>
  <c r="J1684" i="4"/>
  <c r="AE1614" i="4"/>
  <c r="AB1601" i="4"/>
  <c r="L1599" i="4"/>
  <c r="AE1597" i="4"/>
  <c r="W1566" i="4"/>
  <c r="O1527" i="4"/>
  <c r="AM1522" i="4"/>
  <c r="AE1491" i="4"/>
  <c r="AE1445" i="4"/>
  <c r="J1439" i="4"/>
  <c r="O1428" i="4"/>
  <c r="J1402" i="4"/>
  <c r="AH1397" i="4"/>
  <c r="W1393" i="4"/>
  <c r="AB1387" i="4"/>
  <c r="AH1376" i="4"/>
  <c r="AM1375" i="4"/>
  <c r="T1373" i="4"/>
  <c r="W1363" i="4"/>
  <c r="Z1358" i="4"/>
  <c r="AM1352" i="4"/>
  <c r="AB1340" i="4"/>
  <c r="AJ1339" i="4"/>
  <c r="L1319" i="4"/>
  <c r="AM1309" i="4"/>
  <c r="J1278" i="4"/>
  <c r="O1273" i="4"/>
  <c r="AM1267" i="4"/>
  <c r="L1267" i="4"/>
  <c r="AB1259" i="4"/>
  <c r="AE1231" i="4"/>
  <c r="R1150" i="4"/>
  <c r="AB1150" i="4"/>
  <c r="O1150" i="4"/>
  <c r="AM817" i="4"/>
  <c r="AJ1841" i="4"/>
  <c r="AM269" i="4"/>
  <c r="O269" i="4"/>
  <c r="Z269" i="4"/>
  <c r="AB2004" i="4"/>
  <c r="W1915" i="4"/>
  <c r="L1821" i="4"/>
  <c r="AB1815" i="4"/>
  <c r="J1764" i="4"/>
  <c r="AM1747" i="4"/>
  <c r="Z1698" i="4"/>
  <c r="AB1694" i="4"/>
  <c r="L1677" i="4"/>
  <c r="AB1629" i="4"/>
  <c r="L1612" i="4"/>
  <c r="AB1610" i="4"/>
  <c r="L1580" i="4"/>
  <c r="AH1575" i="4"/>
  <c r="AK1575" i="4" s="1"/>
  <c r="AE1570" i="4"/>
  <c r="L1546" i="4"/>
  <c r="AB1543" i="4"/>
  <c r="L1410" i="4"/>
  <c r="Z1387" i="4"/>
  <c r="AJ1385" i="4"/>
  <c r="J1385" i="4"/>
  <c r="AJ1352" i="4"/>
  <c r="Z1340" i="4"/>
  <c r="AM1333" i="4"/>
  <c r="J1320" i="4"/>
  <c r="AB1287" i="4"/>
  <c r="AB1279" i="4"/>
  <c r="AB1264" i="4"/>
  <c r="T1257" i="4"/>
  <c r="AJ2004" i="4"/>
  <c r="AM2012" i="4"/>
  <c r="Z2008" i="4"/>
  <c r="J1986" i="4"/>
  <c r="W1976" i="4"/>
  <c r="W1957" i="4"/>
  <c r="AM1921" i="4"/>
  <c r="W1889" i="4"/>
  <c r="L1873" i="4"/>
  <c r="AH1822" i="4"/>
  <c r="AM1821" i="4"/>
  <c r="AM1803" i="4"/>
  <c r="AM1798" i="4"/>
  <c r="R1793" i="4"/>
  <c r="O1784" i="4"/>
  <c r="O1759" i="4"/>
  <c r="W1749" i="4"/>
  <c r="J1747" i="4"/>
  <c r="J1725" i="4"/>
  <c r="O1683" i="4"/>
  <c r="L1671" i="4"/>
  <c r="T1667" i="4"/>
  <c r="W1646" i="4"/>
  <c r="AM1612" i="4"/>
  <c r="J1612" i="4"/>
  <c r="AE1604" i="4"/>
  <c r="O1590" i="4"/>
  <c r="O1561" i="4"/>
  <c r="AE1556" i="4"/>
  <c r="AM1546" i="4"/>
  <c r="J1546" i="4"/>
  <c r="AJ1522" i="4"/>
  <c r="J1522" i="4"/>
  <c r="O1478" i="4"/>
  <c r="O1419" i="4"/>
  <c r="AB1376" i="4"/>
  <c r="AE1361" i="4"/>
  <c r="AH1356" i="4"/>
  <c r="W1340" i="4"/>
  <c r="AM1338" i="4"/>
  <c r="T1324" i="4"/>
  <c r="AM1319" i="4"/>
  <c r="AB1304" i="4"/>
  <c r="W1274" i="4"/>
  <c r="AJ1272" i="4"/>
  <c r="AJ1267" i="4"/>
  <c r="W1259" i="4"/>
  <c r="AM1256" i="4"/>
  <c r="J1099" i="4"/>
  <c r="AE1099" i="4"/>
  <c r="T949" i="4"/>
  <c r="AJ1674" i="4"/>
  <c r="AH1340" i="4"/>
  <c r="AJ1145" i="4"/>
  <c r="R2018" i="4"/>
  <c r="T1976" i="4"/>
  <c r="AJ1935" i="4"/>
  <c r="AM1926" i="4"/>
  <c r="AJ1878" i="4"/>
  <c r="J1840" i="4"/>
  <c r="AJ1821" i="4"/>
  <c r="AJ1798" i="4"/>
  <c r="R1791" i="4"/>
  <c r="U1791" i="4" s="1"/>
  <c r="AB1788" i="4"/>
  <c r="AM1772" i="4"/>
  <c r="O1729" i="4"/>
  <c r="AM1725" i="4"/>
  <c r="W1694" i="4"/>
  <c r="W1637" i="4"/>
  <c r="W1614" i="4"/>
  <c r="AH1599" i="4"/>
  <c r="W1597" i="4"/>
  <c r="AM1594" i="4"/>
  <c r="W1538" i="4"/>
  <c r="AH1522" i="4"/>
  <c r="Z1448" i="4"/>
  <c r="AH1438" i="4"/>
  <c r="AM1428" i="4"/>
  <c r="AM1413" i="4"/>
  <c r="W1407" i="4"/>
  <c r="AE1385" i="4"/>
  <c r="Z1376" i="4"/>
  <c r="AH1365" i="4"/>
  <c r="W1335" i="4"/>
  <c r="O1319" i="4"/>
  <c r="T1316" i="4"/>
  <c r="R788" i="4"/>
  <c r="O788" i="4"/>
  <c r="T1889" i="4"/>
  <c r="R1340" i="4"/>
  <c r="T1335" i="4"/>
  <c r="T1284" i="4"/>
  <c r="R1171" i="4"/>
  <c r="T1171" i="4"/>
  <c r="AM916" i="4"/>
  <c r="AB916" i="4"/>
  <c r="O916" i="4"/>
  <c r="T893" i="4"/>
  <c r="T890" i="4"/>
  <c r="AM677" i="4"/>
  <c r="AE677" i="4"/>
  <c r="T1733" i="4"/>
  <c r="AH2012" i="4"/>
  <c r="AH2001" i="4"/>
  <c r="R1976" i="4"/>
  <c r="O1957" i="4"/>
  <c r="AE1950" i="4"/>
  <c r="AE1931" i="4"/>
  <c r="AH1926" i="4"/>
  <c r="AH1921" i="4"/>
  <c r="W1911" i="4"/>
  <c r="AE1878" i="4"/>
  <c r="AE1821" i="4"/>
  <c r="R1815" i="4"/>
  <c r="J1812" i="4"/>
  <c r="AE1798" i="4"/>
  <c r="L1791" i="4"/>
  <c r="AH1730" i="4"/>
  <c r="AH1725" i="4"/>
  <c r="AJ1657" i="4"/>
  <c r="O1646" i="4"/>
  <c r="R1637" i="4"/>
  <c r="W1636" i="4"/>
  <c r="AE1612" i="4"/>
  <c r="AM1578" i="4"/>
  <c r="T1570" i="4"/>
  <c r="T1562" i="4"/>
  <c r="AH1550" i="4"/>
  <c r="AE1546" i="4"/>
  <c r="AB1494" i="4"/>
  <c r="R1416" i="4"/>
  <c r="AJ1389" i="4"/>
  <c r="T1185" i="4"/>
  <c r="AB1114" i="4"/>
  <c r="O1114" i="4"/>
  <c r="AM699" i="4"/>
  <c r="T699" i="4"/>
  <c r="T1886" i="4"/>
  <c r="AB2023" i="4"/>
  <c r="AM2011" i="4"/>
  <c r="O1976" i="4"/>
  <c r="AE1926" i="4"/>
  <c r="W1822" i="4"/>
  <c r="AB1821" i="4"/>
  <c r="J1817" i="4"/>
  <c r="AB1798" i="4"/>
  <c r="AM1791" i="4"/>
  <c r="J1787" i="4"/>
  <c r="J1771" i="4"/>
  <c r="AB1710" i="4"/>
  <c r="AM1705" i="4"/>
  <c r="L1642" i="4"/>
  <c r="AB1627" i="4"/>
  <c r="O1614" i="4"/>
  <c r="AB1612" i="4"/>
  <c r="AE1589" i="4"/>
  <c r="R1570" i="4"/>
  <c r="AE1550" i="4"/>
  <c r="AB1522" i="4"/>
  <c r="AH1413" i="4"/>
  <c r="W1404" i="4"/>
  <c r="AH1400" i="4"/>
  <c r="AM1399" i="4"/>
  <c r="R1376" i="4"/>
  <c r="AJ1373" i="4"/>
  <c r="AM1363" i="4"/>
  <c r="T1361" i="4"/>
  <c r="W1343" i="4"/>
  <c r="AE1342" i="4"/>
  <c r="AB1338" i="4"/>
  <c r="AB1333" i="4"/>
  <c r="R1320" i="4"/>
  <c r="AB1319" i="4"/>
  <c r="AB1308" i="4"/>
  <c r="T1304" i="4"/>
  <c r="R1297" i="4"/>
  <c r="W1287" i="4"/>
  <c r="AM1280" i="4"/>
  <c r="L1274" i="4"/>
  <c r="AJ1238" i="4"/>
  <c r="AM1233" i="4"/>
  <c r="AE916" i="4"/>
  <c r="AJ770" i="4"/>
  <c r="AH1612" i="4"/>
  <c r="T1597" i="4"/>
  <c r="AB1986" i="4"/>
  <c r="L1976" i="4"/>
  <c r="O1972" i="4"/>
  <c r="AH1962" i="4"/>
  <c r="AB1935" i="4"/>
  <c r="J1934" i="4"/>
  <c r="AB1921" i="4"/>
  <c r="AB1920" i="4"/>
  <c r="O1890" i="4"/>
  <c r="W1881" i="4"/>
  <c r="AB1873" i="4"/>
  <c r="L1834" i="4"/>
  <c r="T1822" i="4"/>
  <c r="AH1782" i="4"/>
  <c r="L1740" i="4"/>
  <c r="AB1725" i="4"/>
  <c r="G1690" i="4"/>
  <c r="O1668" i="4"/>
  <c r="AE1656" i="4"/>
  <c r="Z1627" i="4"/>
  <c r="L1614" i="4"/>
  <c r="W1599" i="4"/>
  <c r="O1598" i="4"/>
  <c r="W1577" i="4"/>
  <c r="L1572" i="4"/>
  <c r="AB1488" i="4"/>
  <c r="Z1458" i="4"/>
  <c r="L1445" i="4"/>
  <c r="W1438" i="4"/>
  <c r="T1424" i="4"/>
  <c r="AE1413" i="4"/>
  <c r="T1412" i="4"/>
  <c r="L1407" i="4"/>
  <c r="T1399" i="4"/>
  <c r="AE1389" i="4"/>
  <c r="AH1378" i="4"/>
  <c r="AB1342" i="4"/>
  <c r="AB1312" i="4"/>
  <c r="O1268" i="4"/>
  <c r="AM1259" i="4"/>
  <c r="J1259" i="4"/>
  <c r="O1258" i="4"/>
  <c r="F1254" i="4"/>
  <c r="G1254" i="4"/>
  <c r="J852" i="4"/>
  <c r="L852" i="4"/>
  <c r="T1933" i="4"/>
  <c r="O2005" i="4"/>
  <c r="AJ1976" i="4"/>
  <c r="J1976" i="4"/>
  <c r="L1953" i="4"/>
  <c r="W1939" i="4"/>
  <c r="AE1938" i="4"/>
  <c r="R1932" i="4"/>
  <c r="Z1926" i="4"/>
  <c r="AM1880" i="4"/>
  <c r="W1878" i="4"/>
  <c r="W1821" i="4"/>
  <c r="AE1819" i="4"/>
  <c r="AE1801" i="4"/>
  <c r="O1765" i="4"/>
  <c r="L1764" i="4"/>
  <c r="W1747" i="4"/>
  <c r="AM1694" i="4"/>
  <c r="AM1637" i="4"/>
  <c r="AB1467" i="4"/>
  <c r="O1451" i="4"/>
  <c r="W1441" i="4"/>
  <c r="T1438" i="4"/>
  <c r="Z1409" i="4"/>
  <c r="AJ1407" i="4"/>
  <c r="W1405" i="4"/>
  <c r="O1403" i="4"/>
  <c r="T1401" i="4"/>
  <c r="AB1389" i="4"/>
  <c r="T1385" i="4"/>
  <c r="AE1378" i="4"/>
  <c r="O1367" i="4"/>
  <c r="L1363" i="4"/>
  <c r="O1354" i="4"/>
  <c r="AM1340" i="4"/>
  <c r="W1338" i="4"/>
  <c r="AM1335" i="4"/>
  <c r="W1333" i="4"/>
  <c r="O1332" i="4"/>
  <c r="AH1327" i="4"/>
  <c r="W1319" i="4"/>
  <c r="W1308" i="4"/>
  <c r="AB1307" i="4"/>
  <c r="O1298" i="4"/>
  <c r="AE1290" i="4"/>
  <c r="AB1281" i="4"/>
  <c r="AJ1274" i="4"/>
  <c r="W1267" i="4"/>
  <c r="AJ1259" i="4"/>
  <c r="W1256" i="4"/>
  <c r="AJ1000" i="4"/>
  <c r="J949" i="4"/>
  <c r="AE949" i="4"/>
  <c r="T761" i="4"/>
  <c r="T1244" i="4"/>
  <c r="W1238" i="4"/>
  <c r="O1216" i="4"/>
  <c r="AM1190" i="4"/>
  <c r="O1180" i="4"/>
  <c r="J1179" i="4"/>
  <c r="AM1158" i="4"/>
  <c r="AM1147" i="4"/>
  <c r="W1145" i="4"/>
  <c r="W1135" i="4"/>
  <c r="J1133" i="4"/>
  <c r="J1132" i="4"/>
  <c r="R1085" i="4"/>
  <c r="AM1081" i="4"/>
  <c r="J1011" i="4"/>
  <c r="AE961" i="4"/>
  <c r="AB939" i="4"/>
  <c r="W930" i="4"/>
  <c r="T916" i="4"/>
  <c r="Z878" i="4"/>
  <c r="AE876" i="4"/>
  <c r="R868" i="4"/>
  <c r="AB835" i="4"/>
  <c r="O832" i="4"/>
  <c r="W826" i="4"/>
  <c r="R821" i="4"/>
  <c r="J814" i="4"/>
  <c r="AE799" i="4"/>
  <c r="R791" i="4"/>
  <c r="R764" i="4"/>
  <c r="W761" i="4"/>
  <c r="W751" i="4"/>
  <c r="AH1190" i="4"/>
  <c r="W1173" i="4"/>
  <c r="R1166" i="4"/>
  <c r="R1135" i="4"/>
  <c r="AH1106" i="4"/>
  <c r="AJ1096" i="4"/>
  <c r="AH1092" i="4"/>
  <c r="AH1023" i="4"/>
  <c r="W908" i="4"/>
  <c r="AM875" i="4"/>
  <c r="T849" i="4"/>
  <c r="W817" i="4"/>
  <c r="T815" i="4"/>
  <c r="T813" i="4"/>
  <c r="E667" i="4"/>
  <c r="H667" i="4"/>
  <c r="AH291" i="4"/>
  <c r="F36" i="4"/>
  <c r="H36" i="4"/>
  <c r="AB1247" i="4"/>
  <c r="L1223" i="4"/>
  <c r="Z1216" i="4"/>
  <c r="J1214" i="4"/>
  <c r="AH1210" i="4"/>
  <c r="W1207" i="4"/>
  <c r="R1199" i="4"/>
  <c r="R1192" i="4"/>
  <c r="J1184" i="4"/>
  <c r="O1171" i="4"/>
  <c r="AE1168" i="4"/>
  <c r="AE1163" i="4"/>
  <c r="J1151" i="4"/>
  <c r="O1145" i="4"/>
  <c r="AE1143" i="4"/>
  <c r="AH1132" i="4"/>
  <c r="AH1126" i="4"/>
  <c r="L1120" i="4"/>
  <c r="L1119" i="4"/>
  <c r="W1075" i="4"/>
  <c r="AH1070" i="4"/>
  <c r="AM1069" i="4"/>
  <c r="AE1049" i="4"/>
  <c r="AJ1048" i="4"/>
  <c r="W1019" i="4"/>
  <c r="Z1005" i="4"/>
  <c r="T1002" i="4"/>
  <c r="T999" i="4"/>
  <c r="L998" i="4"/>
  <c r="W996" i="4"/>
  <c r="AH974" i="4"/>
  <c r="AM973" i="4"/>
  <c r="L973" i="4"/>
  <c r="AJ969" i="4"/>
  <c r="J964" i="4"/>
  <c r="J963" i="4"/>
  <c r="AM958" i="4"/>
  <c r="T953" i="4"/>
  <c r="AH938" i="4"/>
  <c r="L926" i="4"/>
  <c r="R920" i="4"/>
  <c r="AE913" i="4"/>
  <c r="AE908" i="4"/>
  <c r="T895" i="4"/>
  <c r="AE893" i="4"/>
  <c r="J885" i="4"/>
  <c r="R878" i="4"/>
  <c r="AE869" i="4"/>
  <c r="AH855" i="4"/>
  <c r="R853" i="4"/>
  <c r="AE847" i="4"/>
  <c r="AJ843" i="4"/>
  <c r="AE838" i="4"/>
  <c r="T835" i="4"/>
  <c r="O826" i="4"/>
  <c r="AM816" i="4"/>
  <c r="AH813" i="4"/>
  <c r="AJ802" i="4"/>
  <c r="T789" i="4"/>
  <c r="AE787" i="4"/>
  <c r="J782" i="4"/>
  <c r="AE777" i="4"/>
  <c r="O763" i="4"/>
  <c r="O761" i="4"/>
  <c r="T760" i="4"/>
  <c r="AH744" i="4"/>
  <c r="R739" i="4"/>
  <c r="O737" i="4"/>
  <c r="R729" i="4"/>
  <c r="T667" i="4"/>
  <c r="T625" i="4"/>
  <c r="F515" i="4"/>
  <c r="E515" i="4"/>
  <c r="T496" i="4"/>
  <c r="Z1247" i="4"/>
  <c r="T1232" i="4"/>
  <c r="AM1223" i="4"/>
  <c r="J1223" i="4"/>
  <c r="AJ1214" i="4"/>
  <c r="W1211" i="4"/>
  <c r="AM1193" i="4"/>
  <c r="J1193" i="4"/>
  <c r="AB1185" i="4"/>
  <c r="AE1179" i="4"/>
  <c r="AJ1178" i="4"/>
  <c r="L1166" i="4"/>
  <c r="AB1163" i="4"/>
  <c r="L1155" i="4"/>
  <c r="AE1132" i="4"/>
  <c r="J1131" i="4"/>
  <c r="T1128" i="4"/>
  <c r="L1125" i="4"/>
  <c r="J1119" i="4"/>
  <c r="AB1081" i="4"/>
  <c r="J1063" i="4"/>
  <c r="AE1060" i="4"/>
  <c r="AE1059" i="4"/>
  <c r="O1057" i="4"/>
  <c r="Z1018" i="4"/>
  <c r="AE1011" i="4"/>
  <c r="R990" i="4"/>
  <c r="AB986" i="4"/>
  <c r="L983" i="4"/>
  <c r="J973" i="4"/>
  <c r="AM963" i="4"/>
  <c r="O958" i="4"/>
  <c r="AE938" i="4"/>
  <c r="AM926" i="4"/>
  <c r="J926" i="4"/>
  <c r="H864" i="4"/>
  <c r="AH846" i="4"/>
  <c r="Z844" i="4"/>
  <c r="T814" i="4"/>
  <c r="AM797" i="4"/>
  <c r="O770" i="4"/>
  <c r="L761" i="4"/>
  <c r="T746" i="4"/>
  <c r="T741" i="4"/>
  <c r="T343" i="4"/>
  <c r="W1247" i="4"/>
  <c r="L1238" i="4"/>
  <c r="T1216" i="4"/>
  <c r="J1213" i="4"/>
  <c r="Z1185" i="4"/>
  <c r="AB1179" i="4"/>
  <c r="AM1166" i="4"/>
  <c r="Z1143" i="4"/>
  <c r="AM1135" i="4"/>
  <c r="J1135" i="4"/>
  <c r="AB1132" i="4"/>
  <c r="AB1096" i="4"/>
  <c r="AJ1043" i="4"/>
  <c r="L1020" i="4"/>
  <c r="O978" i="4"/>
  <c r="AB963" i="4"/>
  <c r="R961" i="4"/>
  <c r="AB938" i="4"/>
  <c r="AJ902" i="4"/>
  <c r="AE885" i="4"/>
  <c r="L854" i="4"/>
  <c r="AB842" i="4"/>
  <c r="AB832" i="4"/>
  <c r="L815" i="4"/>
  <c r="O791" i="4"/>
  <c r="L781" i="4"/>
  <c r="O779" i="4"/>
  <c r="J761" i="4"/>
  <c r="AB744" i="4"/>
  <c r="R741" i="4"/>
  <c r="O588" i="4"/>
  <c r="T588" i="4"/>
  <c r="AJ64" i="4"/>
  <c r="AJ1244" i="4"/>
  <c r="AM1234" i="4"/>
  <c r="O1223" i="4"/>
  <c r="AJ1208" i="4"/>
  <c r="T1183" i="4"/>
  <c r="AJ1171" i="4"/>
  <c r="J1160" i="4"/>
  <c r="AM1155" i="4"/>
  <c r="AJ1135" i="4"/>
  <c r="T1116" i="4"/>
  <c r="AH1109" i="4"/>
  <c r="R1097" i="4"/>
  <c r="W1092" i="4"/>
  <c r="AH1085" i="4"/>
  <c r="O1079" i="4"/>
  <c r="AE1069" i="4"/>
  <c r="O1036" i="4"/>
  <c r="AE1009" i="4"/>
  <c r="R998" i="4"/>
  <c r="T995" i="4"/>
  <c r="AH963" i="4"/>
  <c r="O961" i="4"/>
  <c r="R939" i="4"/>
  <c r="AH916" i="4"/>
  <c r="AM901" i="4"/>
  <c r="AH885" i="4"/>
  <c r="R879" i="4"/>
  <c r="AE864" i="4"/>
  <c r="W838" i="4"/>
  <c r="AM835" i="4"/>
  <c r="L835" i="4"/>
  <c r="AH821" i="4"/>
  <c r="AJ806" i="4"/>
  <c r="AH801" i="4"/>
  <c r="AE775" i="4"/>
  <c r="AM761" i="4"/>
  <c r="J751" i="4"/>
  <c r="O747" i="4"/>
  <c r="O741" i="4"/>
  <c r="AM737" i="4"/>
  <c r="AJ638" i="4"/>
  <c r="AH1213" i="4"/>
  <c r="T1210" i="4"/>
  <c r="AH1155" i="4"/>
  <c r="T1008" i="4"/>
  <c r="AH983" i="4"/>
  <c r="T951" i="4"/>
  <c r="R949" i="4"/>
  <c r="AH890" i="4"/>
  <c r="R823" i="4"/>
  <c r="AM805" i="4"/>
  <c r="AH727" i="4"/>
  <c r="AH699" i="4"/>
  <c r="AH433" i="4"/>
  <c r="R291" i="4"/>
  <c r="F225" i="4"/>
  <c r="E225" i="4"/>
  <c r="O1248" i="4"/>
  <c r="L1247" i="4"/>
  <c r="AB1244" i="4"/>
  <c r="AH1233" i="4"/>
  <c r="AB1223" i="4"/>
  <c r="AE1213" i="4"/>
  <c r="AJ1207" i="4"/>
  <c r="AH1192" i="4"/>
  <c r="L1180" i="4"/>
  <c r="O1168" i="4"/>
  <c r="AE1166" i="4"/>
  <c r="O1163" i="4"/>
  <c r="AH1160" i="4"/>
  <c r="AM1139" i="4"/>
  <c r="AE1135" i="4"/>
  <c r="R1132" i="4"/>
  <c r="AJ1108" i="4"/>
  <c r="T1103" i="4"/>
  <c r="Z1085" i="4"/>
  <c r="O1062" i="4"/>
  <c r="AH1057" i="4"/>
  <c r="O1051" i="4"/>
  <c r="AJ1036" i="4"/>
  <c r="L1025" i="4"/>
  <c r="AH1014" i="4"/>
  <c r="R1011" i="4"/>
  <c r="AB989" i="4"/>
  <c r="O986" i="4"/>
  <c r="J982" i="4"/>
  <c r="W973" i="4"/>
  <c r="Z963" i="4"/>
  <c r="AE951" i="4"/>
  <c r="O949" i="4"/>
  <c r="L925" i="4"/>
  <c r="O899" i="4"/>
  <c r="AM883" i="4"/>
  <c r="AH878" i="4"/>
  <c r="M877" i="4"/>
  <c r="AE867" i="4"/>
  <c r="O865" i="4"/>
  <c r="Z863" i="4"/>
  <c r="W853" i="4"/>
  <c r="AH845" i="4"/>
  <c r="J825" i="4"/>
  <c r="AH815" i="4"/>
  <c r="AM814" i="4"/>
  <c r="AE811" i="4"/>
  <c r="O772" i="4"/>
  <c r="AE751" i="4"/>
  <c r="R744" i="4"/>
  <c r="J603" i="4"/>
  <c r="G164" i="4"/>
  <c r="H164" i="4"/>
  <c r="H74" i="4"/>
  <c r="F74" i="4"/>
  <c r="E74" i="4"/>
  <c r="AM1247" i="4"/>
  <c r="J1247" i="4"/>
  <c r="Z1244" i="4"/>
  <c r="J1237" i="4"/>
  <c r="AB1213" i="4"/>
  <c r="AM1211" i="4"/>
  <c r="L1207" i="4"/>
  <c r="AB1166" i="4"/>
  <c r="AE1160" i="4"/>
  <c r="AB1155" i="4"/>
  <c r="O1147" i="4"/>
  <c r="L1143" i="4"/>
  <c r="O1126" i="4"/>
  <c r="L1087" i="4"/>
  <c r="O1034" i="4"/>
  <c r="AB1026" i="4"/>
  <c r="AJ1007" i="4"/>
  <c r="AE988" i="4"/>
  <c r="J987" i="4"/>
  <c r="AJ971" i="4"/>
  <c r="AJ945" i="4"/>
  <c r="AB929" i="4"/>
  <c r="AE920" i="4"/>
  <c r="Z905" i="4"/>
  <c r="AB841" i="4"/>
  <c r="W836" i="4"/>
  <c r="O817" i="4"/>
  <c r="J799" i="4"/>
  <c r="AH789" i="4"/>
  <c r="AM765" i="4"/>
  <c r="AM760" i="4"/>
  <c r="O518" i="4"/>
  <c r="AM518" i="4"/>
  <c r="AB88" i="4"/>
  <c r="J1256" i="4"/>
  <c r="AJ1247" i="4"/>
  <c r="Z1238" i="4"/>
  <c r="AH1232" i="4"/>
  <c r="W1223" i="4"/>
  <c r="AH1216" i="4"/>
  <c r="Z1213" i="4"/>
  <c r="AE1207" i="4"/>
  <c r="AM1206" i="4"/>
  <c r="L1196" i="4"/>
  <c r="R1191" i="4"/>
  <c r="T1188" i="4"/>
  <c r="L1186" i="4"/>
  <c r="AH1181" i="4"/>
  <c r="L1179" i="4"/>
  <c r="R1169" i="4"/>
  <c r="T1148" i="4"/>
  <c r="Z1145" i="4"/>
  <c r="AE1138" i="4"/>
  <c r="L1132" i="4"/>
  <c r="L1126" i="4"/>
  <c r="W1124" i="4"/>
  <c r="AM1122" i="4"/>
  <c r="T1112" i="4"/>
  <c r="T1095" i="4"/>
  <c r="AH1093" i="4"/>
  <c r="J1092" i="4"/>
  <c r="AB1061" i="4"/>
  <c r="T1050" i="4"/>
  <c r="T1024" i="4"/>
  <c r="L1011" i="4"/>
  <c r="W998" i="4"/>
  <c r="AB997" i="4"/>
  <c r="AH996" i="4"/>
  <c r="J986" i="4"/>
  <c r="W957" i="4"/>
  <c r="L938" i="4"/>
  <c r="O934" i="4"/>
  <c r="T926" i="4"/>
  <c r="AE924" i="4"/>
  <c r="W914" i="4"/>
  <c r="AJ900" i="4"/>
  <c r="AB888" i="4"/>
  <c r="T885" i="4"/>
  <c r="AB878" i="4"/>
  <c r="W873" i="4"/>
  <c r="AB872" i="4"/>
  <c r="O857" i="4"/>
  <c r="AB853" i="4"/>
  <c r="AB845" i="4"/>
  <c r="J838" i="4"/>
  <c r="AE835" i="4"/>
  <c r="O824" i="4"/>
  <c r="T816" i="4"/>
  <c r="AB815" i="4"/>
  <c r="W806" i="4"/>
  <c r="L804" i="4"/>
  <c r="R784" i="4"/>
  <c r="T781" i="4"/>
  <c r="O778" i="4"/>
  <c r="L773" i="4"/>
  <c r="W766" i="4"/>
  <c r="AE760" i="4"/>
  <c r="J749" i="4"/>
  <c r="AH746" i="4"/>
  <c r="L744" i="4"/>
  <c r="AE741" i="4"/>
  <c r="AM740" i="4"/>
  <c r="R684" i="4"/>
  <c r="AJ437" i="4"/>
  <c r="L358" i="4"/>
  <c r="T348" i="4"/>
  <c r="AM236" i="4"/>
  <c r="AB737" i="4"/>
  <c r="R731" i="4"/>
  <c r="AJ727" i="4"/>
  <c r="AE706" i="4"/>
  <c r="AJ646" i="4"/>
  <c r="O636" i="4"/>
  <c r="AH621" i="4"/>
  <c r="W618" i="4"/>
  <c r="T603" i="4"/>
  <c r="AB596" i="4"/>
  <c r="O589" i="4"/>
  <c r="O580" i="4"/>
  <c r="L579" i="4"/>
  <c r="W577" i="4"/>
  <c r="T556" i="4"/>
  <c r="L542" i="4"/>
  <c r="AH539" i="4"/>
  <c r="Z535" i="4"/>
  <c r="O513" i="4"/>
  <c r="W502" i="4"/>
  <c r="R483" i="4"/>
  <c r="L474" i="4"/>
  <c r="R455" i="4"/>
  <c r="L445" i="4"/>
  <c r="O436" i="4"/>
  <c r="L432" i="4"/>
  <c r="R426" i="4"/>
  <c r="AB424" i="4"/>
  <c r="L359" i="4"/>
  <c r="Z356" i="4"/>
  <c r="J350" i="4"/>
  <c r="W314" i="4"/>
  <c r="T291" i="4"/>
  <c r="AB290" i="4"/>
  <c r="Z284" i="4"/>
  <c r="L248" i="4"/>
  <c r="AH207" i="4"/>
  <c r="J201" i="4"/>
  <c r="AH149" i="4"/>
  <c r="L137" i="4"/>
  <c r="L120" i="4"/>
  <c r="AM118" i="4"/>
  <c r="AE110" i="4"/>
  <c r="L93" i="4"/>
  <c r="W90" i="4"/>
  <c r="L59" i="4"/>
  <c r="L38" i="4"/>
  <c r="AE727" i="4"/>
  <c r="R699" i="4"/>
  <c r="AJ696" i="4"/>
  <c r="AH656" i="4"/>
  <c r="AB635" i="4"/>
  <c r="AB621" i="4"/>
  <c r="W620" i="4"/>
  <c r="L590" i="4"/>
  <c r="L569" i="4"/>
  <c r="T565" i="4"/>
  <c r="R454" i="4"/>
  <c r="L400" i="4"/>
  <c r="L394" i="4"/>
  <c r="AH299" i="4"/>
  <c r="O291" i="4"/>
  <c r="W260" i="4"/>
  <c r="R229" i="4"/>
  <c r="AH154" i="4"/>
  <c r="R68" i="4"/>
  <c r="AB727" i="4"/>
  <c r="W706" i="4"/>
  <c r="T693" i="4"/>
  <c r="AE646" i="4"/>
  <c r="O603" i="4"/>
  <c r="J569" i="4"/>
  <c r="O553" i="4"/>
  <c r="AE518" i="4"/>
  <c r="R456" i="4"/>
  <c r="J436" i="4"/>
  <c r="Z412" i="4"/>
  <c r="R350" i="4"/>
  <c r="J335" i="4"/>
  <c r="T310" i="4"/>
  <c r="AE299" i="4"/>
  <c r="T290" i="4"/>
  <c r="AJ283" i="4"/>
  <c r="AE264" i="4"/>
  <c r="AM251" i="4"/>
  <c r="AH247" i="4"/>
  <c r="AH226" i="4"/>
  <c r="AE195" i="4"/>
  <c r="AE189" i="4"/>
  <c r="AH142" i="4"/>
  <c r="O130" i="4"/>
  <c r="AE118" i="4"/>
  <c r="AH115" i="4"/>
  <c r="O86" i="4"/>
  <c r="AB52" i="4"/>
  <c r="AB716" i="4"/>
  <c r="L699" i="4"/>
  <c r="AB656" i="4"/>
  <c r="AJ650" i="4"/>
  <c r="L638" i="4"/>
  <c r="R622" i="4"/>
  <c r="W621" i="4"/>
  <c r="W602" i="4"/>
  <c r="AH589" i="4"/>
  <c r="U569" i="4"/>
  <c r="AJ550" i="4"/>
  <c r="AB511" i="4"/>
  <c r="AJ436" i="4"/>
  <c r="AH421" i="4"/>
  <c r="AB390" i="4"/>
  <c r="AH379" i="4"/>
  <c r="R365" i="4"/>
  <c r="L292" i="4"/>
  <c r="AB264" i="4"/>
  <c r="Z205" i="4"/>
  <c r="AB178" i="4"/>
  <c r="AJ158" i="4"/>
  <c r="L135" i="4"/>
  <c r="AB132" i="4"/>
  <c r="AB92" i="4"/>
  <c r="AE76" i="4"/>
  <c r="O75" i="4"/>
  <c r="L68" i="4"/>
  <c r="J61" i="4"/>
  <c r="AH58" i="4"/>
  <c r="Z716" i="4"/>
  <c r="L714" i="4"/>
  <c r="J694" i="4"/>
  <c r="Z656" i="4"/>
  <c r="AC656" i="4" s="1"/>
  <c r="Z646" i="4"/>
  <c r="T621" i="4"/>
  <c r="AB550" i="4"/>
  <c r="Z547" i="4"/>
  <c r="T534" i="4"/>
  <c r="R519" i="4"/>
  <c r="Z518" i="4"/>
  <c r="R500" i="4"/>
  <c r="Z485" i="4"/>
  <c r="AM439" i="4"/>
  <c r="Z437" i="4"/>
  <c r="AB367" i="4"/>
  <c r="AB349" i="4"/>
  <c r="J291" i="4"/>
  <c r="Z264" i="4"/>
  <c r="L240" i="4"/>
  <c r="AM235" i="4"/>
  <c r="O193" i="4"/>
  <c r="O182" i="4"/>
  <c r="Z178" i="4"/>
  <c r="R175" i="4"/>
  <c r="AJ172" i="4"/>
  <c r="AH92" i="4"/>
  <c r="T89" i="4"/>
  <c r="AB87" i="4"/>
  <c r="AM68" i="4"/>
  <c r="J68" i="4"/>
  <c r="O50" i="4"/>
  <c r="W727" i="4"/>
  <c r="AJ699" i="4"/>
  <c r="T690" i="4"/>
  <c r="AH687" i="4"/>
  <c r="AB683" i="4"/>
  <c r="W660" i="4"/>
  <c r="AE659" i="4"/>
  <c r="W646" i="4"/>
  <c r="L633" i="4"/>
  <c r="R621" i="4"/>
  <c r="J618" i="4"/>
  <c r="AJ603" i="4"/>
  <c r="AJ588" i="4"/>
  <c r="AE569" i="4"/>
  <c r="AH554" i="4"/>
  <c r="AM553" i="4"/>
  <c r="AH545" i="4"/>
  <c r="W538" i="4"/>
  <c r="L498" i="4"/>
  <c r="AM488" i="4"/>
  <c r="J487" i="4"/>
  <c r="L481" i="4"/>
  <c r="O477" i="4"/>
  <c r="AE436" i="4"/>
  <c r="AH426" i="4"/>
  <c r="R414" i="4"/>
  <c r="AE399" i="4"/>
  <c r="AE394" i="4"/>
  <c r="AB379" i="4"/>
  <c r="J371" i="4"/>
  <c r="W357" i="4"/>
  <c r="Z350" i="4"/>
  <c r="AB340" i="4"/>
  <c r="AM322" i="4"/>
  <c r="AJ291" i="4"/>
  <c r="O282" i="4"/>
  <c r="AJ267" i="4"/>
  <c r="AE251" i="4"/>
  <c r="Z247" i="4"/>
  <c r="R237" i="4"/>
  <c r="AM229" i="4"/>
  <c r="AB215" i="4"/>
  <c r="AE210" i="4"/>
  <c r="AM198" i="4"/>
  <c r="W189" i="4"/>
  <c r="R187" i="4"/>
  <c r="AE146" i="4"/>
  <c r="AE141" i="4"/>
  <c r="L119" i="4"/>
  <c r="AH117" i="4"/>
  <c r="R114" i="4"/>
  <c r="AM105" i="4"/>
  <c r="J99" i="4"/>
  <c r="AM75" i="4"/>
  <c r="AJ68" i="4"/>
  <c r="AM42" i="4"/>
  <c r="AH40" i="4"/>
  <c r="AJ176" i="4"/>
  <c r="T154" i="4"/>
  <c r="T132" i="4"/>
  <c r="T64" i="4"/>
  <c r="T729" i="4"/>
  <c r="J706" i="4"/>
  <c r="AH694" i="4"/>
  <c r="AM693" i="4"/>
  <c r="J693" i="4"/>
  <c r="AB687" i="4"/>
  <c r="AJ681" i="4"/>
  <c r="Z659" i="4"/>
  <c r="R648" i="4"/>
  <c r="R646" i="4"/>
  <c r="AJ632" i="4"/>
  <c r="L621" i="4"/>
  <c r="AE588" i="4"/>
  <c r="W579" i="4"/>
  <c r="L572" i="4"/>
  <c r="T568" i="4"/>
  <c r="AE563" i="4"/>
  <c r="W542" i="4"/>
  <c r="L539" i="4"/>
  <c r="AH476" i="4"/>
  <c r="AE448" i="4"/>
  <c r="R437" i="4"/>
  <c r="Z436" i="4"/>
  <c r="W413" i="4"/>
  <c r="AH408" i="4"/>
  <c r="AH361" i="4"/>
  <c r="AH348" i="4"/>
  <c r="AM244" i="4"/>
  <c r="W224" i="4"/>
  <c r="T214" i="4"/>
  <c r="W203" i="4"/>
  <c r="R189" i="4"/>
  <c r="AM186" i="4"/>
  <c r="R164" i="4"/>
  <c r="AM161" i="4"/>
  <c r="T142" i="4"/>
  <c r="AB141" i="4"/>
  <c r="J110" i="4"/>
  <c r="AH108" i="4"/>
  <c r="AE68" i="4"/>
  <c r="T60" i="4"/>
  <c r="O52" i="4"/>
  <c r="AM732" i="4"/>
  <c r="O727" i="4"/>
  <c r="O656" i="4"/>
  <c r="O646" i="4"/>
  <c r="J642" i="4"/>
  <c r="AM632" i="4"/>
  <c r="O601" i="4"/>
  <c r="W589" i="4"/>
  <c r="AB588" i="4"/>
  <c r="T579" i="4"/>
  <c r="Z569" i="4"/>
  <c r="T550" i="4"/>
  <c r="J459" i="4"/>
  <c r="J458" i="4"/>
  <c r="W436" i="4"/>
  <c r="J402" i="4"/>
  <c r="AE348" i="4"/>
  <c r="AH310" i="4"/>
  <c r="AB291" i="4"/>
  <c r="Z230" i="4"/>
  <c r="AJ228" i="4"/>
  <c r="R226" i="4"/>
  <c r="O189" i="4"/>
  <c r="R178" i="4"/>
  <c r="T168" i="4"/>
  <c r="W147" i="4"/>
  <c r="T137" i="4"/>
  <c r="AE135" i="4"/>
  <c r="R118" i="4"/>
  <c r="AM110" i="4"/>
  <c r="R99" i="4"/>
  <c r="R87" i="4"/>
  <c r="AE80" i="4"/>
  <c r="AE75" i="4"/>
  <c r="O64" i="4"/>
  <c r="AB63" i="4"/>
  <c r="W61" i="4"/>
  <c r="AJ50" i="4"/>
  <c r="AE48" i="4"/>
  <c r="L705" i="4"/>
  <c r="AH698" i="4"/>
  <c r="T659" i="4"/>
  <c r="AM621" i="4"/>
  <c r="AJ617" i="4"/>
  <c r="AJ612" i="4"/>
  <c r="AH592" i="4"/>
  <c r="L581" i="4"/>
  <c r="R579" i="4"/>
  <c r="W569" i="4"/>
  <c r="AM567" i="4"/>
  <c r="Z524" i="4"/>
  <c r="AH498" i="4"/>
  <c r="L492" i="4"/>
  <c r="W475" i="4"/>
  <c r="O464" i="4"/>
  <c r="T436" i="4"/>
  <c r="L429" i="4"/>
  <c r="W426" i="4"/>
  <c r="R421" i="4"/>
  <c r="U421" i="4" s="1"/>
  <c r="O350" i="4"/>
  <c r="AE342" i="4"/>
  <c r="R340" i="4"/>
  <c r="O283" i="4"/>
  <c r="W223" i="4"/>
  <c r="AB198" i="4"/>
  <c r="AB155" i="4"/>
  <c r="L132" i="4"/>
  <c r="AB130" i="4"/>
  <c r="O118" i="4"/>
  <c r="AB75" i="4"/>
  <c r="L64" i="4"/>
  <c r="T61" i="4"/>
  <c r="J39" i="4"/>
  <c r="AM727" i="4"/>
  <c r="J727" i="4"/>
  <c r="AM723" i="4"/>
  <c r="Z677" i="4"/>
  <c r="R666" i="4"/>
  <c r="AM646" i="4"/>
  <c r="O641" i="4"/>
  <c r="T569" i="4"/>
  <c r="O551" i="4"/>
  <c r="O497" i="4"/>
  <c r="T483" i="4"/>
  <c r="AJ452" i="4"/>
  <c r="J446" i="4"/>
  <c r="T394" i="4"/>
  <c r="AB382" i="4"/>
  <c r="L350" i="4"/>
  <c r="Z343" i="4"/>
  <c r="L335" i="4"/>
  <c r="AM305" i="4"/>
  <c r="J299" i="4"/>
  <c r="W291" i="4"/>
  <c r="AM289" i="4"/>
  <c r="J264" i="4"/>
  <c r="L247" i="4"/>
  <c r="T237" i="4"/>
  <c r="AH213" i="4"/>
  <c r="J189" i="4"/>
  <c r="AH185" i="4"/>
  <c r="AH175" i="4"/>
  <c r="O170" i="4"/>
  <c r="Z133" i="4"/>
  <c r="J124" i="4"/>
  <c r="O120" i="4"/>
  <c r="Z107" i="4"/>
  <c r="Z75" i="4"/>
  <c r="AM64" i="4"/>
  <c r="AE56" i="4"/>
  <c r="AE50" i="4"/>
  <c r="L49" i="4"/>
  <c r="AM34" i="4"/>
  <c r="E1973" i="4"/>
  <c r="G1973" i="4"/>
  <c r="E2015" i="4"/>
  <c r="G2015" i="4"/>
  <c r="T1995" i="4"/>
  <c r="J1994" i="4"/>
  <c r="H1895" i="4"/>
  <c r="L1843" i="4"/>
  <c r="H1201" i="4"/>
  <c r="G1201" i="4"/>
  <c r="H2023" i="4"/>
  <c r="W1987" i="4"/>
  <c r="R1980" i="4"/>
  <c r="J1977" i="4"/>
  <c r="AB1975" i="4"/>
  <c r="Z1937" i="4"/>
  <c r="R1915" i="4"/>
  <c r="U1915" i="4" s="1"/>
  <c r="AJ1891" i="4"/>
  <c r="AH1875" i="4"/>
  <c r="W1848" i="4"/>
  <c r="J1843" i="4"/>
  <c r="O2028" i="4"/>
  <c r="F2023" i="4"/>
  <c r="AB2019" i="4"/>
  <c r="AM1974" i="4"/>
  <c r="L1974" i="4"/>
  <c r="AE1962" i="4"/>
  <c r="AB1940" i="4"/>
  <c r="H1865" i="4"/>
  <c r="T1830" i="4"/>
  <c r="E2023" i="4"/>
  <c r="T2014" i="4"/>
  <c r="J2013" i="4"/>
  <c r="T1987" i="4"/>
  <c r="AM1980" i="4"/>
  <c r="AH1977" i="4"/>
  <c r="AJ1933" i="4"/>
  <c r="O1915" i="4"/>
  <c r="W1857" i="4"/>
  <c r="R1847" i="4"/>
  <c r="F1360" i="4"/>
  <c r="E1360" i="4"/>
  <c r="T2012" i="4"/>
  <c r="J2010" i="4"/>
  <c r="AM1915" i="4"/>
  <c r="AB1891" i="4"/>
  <c r="L1865" i="4"/>
  <c r="O1858" i="4"/>
  <c r="W1839" i="4"/>
  <c r="AM2023" i="4"/>
  <c r="O1987" i="4"/>
  <c r="O1982" i="4"/>
  <c r="J1980" i="4"/>
  <c r="AM1948" i="4"/>
  <c r="AM1939" i="4"/>
  <c r="L1915" i="4"/>
  <c r="AM1831" i="4"/>
  <c r="Z1823" i="4"/>
  <c r="AM1987" i="4"/>
  <c r="AE1974" i="4"/>
  <c r="J1947" i="4"/>
  <c r="AE1943" i="4"/>
  <c r="AE1897" i="4"/>
  <c r="H1889" i="4"/>
  <c r="R1885" i="4"/>
  <c r="AH1859" i="4"/>
  <c r="G1038" i="4"/>
  <c r="H1038" i="4"/>
  <c r="AB2010" i="4"/>
  <c r="AB1965" i="4"/>
  <c r="AJ1956" i="4"/>
  <c r="W1932" i="4"/>
  <c r="W1929" i="4"/>
  <c r="AB1906" i="4"/>
  <c r="AH1905" i="4"/>
  <c r="J1822" i="4"/>
  <c r="T1808" i="4"/>
  <c r="AM2001" i="4"/>
  <c r="L1992" i="4"/>
  <c r="O1964" i="4"/>
  <c r="H1955" i="4"/>
  <c r="AB1897" i="4"/>
  <c r="AM1858" i="4"/>
  <c r="R2019" i="4"/>
  <c r="R2011" i="4"/>
  <c r="AM1996" i="4"/>
  <c r="AE1979" i="4"/>
  <c r="W1974" i="4"/>
  <c r="L1959" i="4"/>
  <c r="J1904" i="4"/>
  <c r="J1899" i="4"/>
  <c r="O1891" i="4"/>
  <c r="O1880" i="4"/>
  <c r="AH1858" i="4"/>
  <c r="L1853" i="4"/>
  <c r="W1849" i="4"/>
  <c r="R1843" i="4"/>
  <c r="AE1830" i="4"/>
  <c r="AM1982" i="4"/>
  <c r="O1963" i="4"/>
  <c r="L1852" i="4"/>
  <c r="AB1830" i="4"/>
  <c r="E1371" i="4"/>
  <c r="G1371" i="4"/>
  <c r="Z2026" i="4"/>
  <c r="AE1991" i="4"/>
  <c r="AE1959" i="4"/>
  <c r="AE1955" i="4"/>
  <c r="L1950" i="4"/>
  <c r="AB1946" i="4"/>
  <c r="T1915" i="4"/>
  <c r="W1905" i="4"/>
  <c r="AM1903" i="4"/>
  <c r="R1870" i="4"/>
  <c r="U1870" i="4" s="1"/>
  <c r="AJ1852" i="4"/>
  <c r="L1844" i="4"/>
  <c r="T1811" i="4"/>
  <c r="AM1807" i="4"/>
  <c r="O1805" i="4"/>
  <c r="AE1785" i="4"/>
  <c r="J1784" i="4"/>
  <c r="F1768" i="4"/>
  <c r="AB1765" i="4"/>
  <c r="AB1745" i="4"/>
  <c r="F1738" i="4"/>
  <c r="T1737" i="4"/>
  <c r="AM1734" i="4"/>
  <c r="T1722" i="4"/>
  <c r="AH1709" i="4"/>
  <c r="R1708" i="4"/>
  <c r="W1660" i="4"/>
  <c r="W1654" i="4"/>
  <c r="AB1650" i="4"/>
  <c r="U1591" i="4"/>
  <c r="AH1588" i="4"/>
  <c r="AB1580" i="4"/>
  <c r="AH1571" i="4"/>
  <c r="AM1570" i="4"/>
  <c r="O1564" i="4"/>
  <c r="W1550" i="4"/>
  <c r="W1534" i="4"/>
  <c r="AB1454" i="4"/>
  <c r="AB1450" i="4"/>
  <c r="AE1406" i="4"/>
  <c r="Z1367" i="4"/>
  <c r="T1365" i="4"/>
  <c r="AE1352" i="4"/>
  <c r="O1323" i="4"/>
  <c r="AB1320" i="4"/>
  <c r="R1310" i="4"/>
  <c r="T1300" i="4"/>
  <c r="T1263" i="4"/>
  <c r="AJ1248" i="4"/>
  <c r="Z1241" i="4"/>
  <c r="T1235" i="4"/>
  <c r="O1233" i="4"/>
  <c r="O1222" i="4"/>
  <c r="W1219" i="4"/>
  <c r="W1210" i="4"/>
  <c r="L1208" i="4"/>
  <c r="AJ1203" i="4"/>
  <c r="AM1196" i="4"/>
  <c r="O1192" i="4"/>
  <c r="Z1178" i="4"/>
  <c r="T1163" i="4"/>
  <c r="T1150" i="4"/>
  <c r="AJ1148" i="4"/>
  <c r="T1109" i="4"/>
  <c r="AH1108" i="4"/>
  <c r="R1103" i="4"/>
  <c r="R1101" i="4"/>
  <c r="AJ1061" i="4"/>
  <c r="H773" i="4"/>
  <c r="E773" i="4"/>
  <c r="G773" i="4"/>
  <c r="AH1784" i="4"/>
  <c r="W1776" i="4"/>
  <c r="AJ1734" i="4"/>
  <c r="T1718" i="4"/>
  <c r="F1696" i="4"/>
  <c r="AH1685" i="4"/>
  <c r="O1657" i="4"/>
  <c r="O1623" i="4"/>
  <c r="R1599" i="4"/>
  <c r="AE1596" i="4"/>
  <c r="AE1588" i="4"/>
  <c r="J1587" i="4"/>
  <c r="J1570" i="4"/>
  <c r="U1567" i="4"/>
  <c r="W1565" i="4"/>
  <c r="T1563" i="4"/>
  <c r="T1550" i="4"/>
  <c r="T1534" i="4"/>
  <c r="H1527" i="4"/>
  <c r="R1526" i="4"/>
  <c r="AH1479" i="4"/>
  <c r="Z1450" i="4"/>
  <c r="L1424" i="4"/>
  <c r="W1389" i="4"/>
  <c r="L1388" i="4"/>
  <c r="L1387" i="4"/>
  <c r="AH1380" i="4"/>
  <c r="AB1370" i="4"/>
  <c r="AJ1363" i="4"/>
  <c r="J1354" i="4"/>
  <c r="M1292" i="4"/>
  <c r="J1280" i="4"/>
  <c r="R1275" i="4"/>
  <c r="W1250" i="4"/>
  <c r="H1216" i="4"/>
  <c r="AK1216" i="4" s="1"/>
  <c r="T1186" i="4"/>
  <c r="W1178" i="4"/>
  <c r="AH1139" i="4"/>
  <c r="R1114" i="4"/>
  <c r="AE1108" i="4"/>
  <c r="AM1103" i="4"/>
  <c r="R1096" i="4"/>
  <c r="AJ1086" i="4"/>
  <c r="T1068" i="4"/>
  <c r="W1045" i="4"/>
  <c r="H944" i="4"/>
  <c r="E944" i="4"/>
  <c r="L1794" i="4"/>
  <c r="W1760" i="4"/>
  <c r="T1748" i="4"/>
  <c r="AH1734" i="4"/>
  <c r="R1722" i="4"/>
  <c r="R1713" i="4"/>
  <c r="O1711" i="4"/>
  <c r="AE1692" i="4"/>
  <c r="AE1685" i="4"/>
  <c r="AE1662" i="4"/>
  <c r="O1637" i="4"/>
  <c r="W1592" i="4"/>
  <c r="T1589" i="4"/>
  <c r="AE1578" i="4"/>
  <c r="T1574" i="4"/>
  <c r="L1573" i="4"/>
  <c r="AJ1570" i="4"/>
  <c r="O1566" i="4"/>
  <c r="O1538" i="4"/>
  <c r="Z1520" i="4"/>
  <c r="L1511" i="4"/>
  <c r="AM1489" i="4"/>
  <c r="AH1452" i="4"/>
  <c r="AE1421" i="4"/>
  <c r="R1403" i="4"/>
  <c r="T1389" i="4"/>
  <c r="W1378" i="4"/>
  <c r="R1365" i="4"/>
  <c r="O1335" i="4"/>
  <c r="Z1320" i="4"/>
  <c r="J1319" i="4"/>
  <c r="L1292" i="4"/>
  <c r="AH1806" i="4"/>
  <c r="AE1803" i="4"/>
  <c r="T1801" i="4"/>
  <c r="AM1759" i="4"/>
  <c r="J1746" i="4"/>
  <c r="T1745" i="4"/>
  <c r="O1737" i="4"/>
  <c r="J1728" i="4"/>
  <c r="AM1722" i="4"/>
  <c r="L1708" i="4"/>
  <c r="AM1674" i="4"/>
  <c r="W1650" i="4"/>
  <c r="AJ1630" i="4"/>
  <c r="F1630" i="4"/>
  <c r="R1622" i="4"/>
  <c r="AM1577" i="4"/>
  <c r="R1572" i="4"/>
  <c r="AH1570" i="4"/>
  <c r="AJ1507" i="4"/>
  <c r="AE1498" i="4"/>
  <c r="AB1483" i="4"/>
  <c r="W1458" i="4"/>
  <c r="W1450" i="4"/>
  <c r="Z1434" i="4"/>
  <c r="R1389" i="4"/>
  <c r="Z1384" i="4"/>
  <c r="AB1380" i="4"/>
  <c r="AB1378" i="4"/>
  <c r="W1369" i="4"/>
  <c r="Z1312" i="4"/>
  <c r="O1296" i="4"/>
  <c r="W1281" i="4"/>
  <c r="R1250" i="4"/>
  <c r="AH1221" i="4"/>
  <c r="O1210" i="4"/>
  <c r="AM1183" i="4"/>
  <c r="AM1163" i="4"/>
  <c r="T1155" i="4"/>
  <c r="AM1150" i="4"/>
  <c r="W1149" i="4"/>
  <c r="AH1145" i="4"/>
  <c r="L1145" i="4"/>
  <c r="J1143" i="4"/>
  <c r="AB1139" i="4"/>
  <c r="AE1131" i="4"/>
  <c r="AE1126" i="4"/>
  <c r="AE1119" i="4"/>
  <c r="AM1107" i="4"/>
  <c r="AJ1103" i="4"/>
  <c r="AM1096" i="4"/>
  <c r="L1096" i="4"/>
  <c r="R1045" i="4"/>
  <c r="Z1784" i="4"/>
  <c r="R1782" i="4"/>
  <c r="J1759" i="4"/>
  <c r="R1745" i="4"/>
  <c r="AJ1722" i="4"/>
  <c r="O1722" i="4"/>
  <c r="W1717" i="4"/>
  <c r="R1715" i="4"/>
  <c r="AH1704" i="4"/>
  <c r="W1679" i="4"/>
  <c r="AM1669" i="4"/>
  <c r="O1666" i="4"/>
  <c r="J1657" i="4"/>
  <c r="O1656" i="4"/>
  <c r="T1650" i="4"/>
  <c r="O1648" i="4"/>
  <c r="AB1642" i="4"/>
  <c r="W1596" i="4"/>
  <c r="W1588" i="4"/>
  <c r="O1572" i="4"/>
  <c r="L1550" i="4"/>
  <c r="AB1539" i="4"/>
  <c r="L1534" i="4"/>
  <c r="AJ1531" i="4"/>
  <c r="AJ1420" i="4"/>
  <c r="H1411" i="4"/>
  <c r="AM1390" i="4"/>
  <c r="Z1378" i="4"/>
  <c r="AM1365" i="4"/>
  <c r="H1363" i="4"/>
  <c r="J1351" i="4"/>
  <c r="M1351" i="4" s="1"/>
  <c r="O1341" i="4"/>
  <c r="AE1339" i="4"/>
  <c r="H1330" i="4"/>
  <c r="T1293" i="4"/>
  <c r="T1264" i="4"/>
  <c r="G1242" i="4"/>
  <c r="J1230" i="4"/>
  <c r="AE1225" i="4"/>
  <c r="R1214" i="4"/>
  <c r="AM1186" i="4"/>
  <c r="J1183" i="4"/>
  <c r="M1183" i="4" s="1"/>
  <c r="P1183" i="4" s="1"/>
  <c r="AJ1163" i="4"/>
  <c r="L1163" i="4"/>
  <c r="AB1156" i="4"/>
  <c r="AJ1150" i="4"/>
  <c r="L1150" i="4"/>
  <c r="AJ1147" i="4"/>
  <c r="Z1130" i="4"/>
  <c r="T1119" i="4"/>
  <c r="AJ1115" i="4"/>
  <c r="J1110" i="4"/>
  <c r="Z1108" i="4"/>
  <c r="J1107" i="4"/>
  <c r="AM1100" i="4"/>
  <c r="J1093" i="4"/>
  <c r="AB1086" i="4"/>
  <c r="O1071" i="4"/>
  <c r="T1056" i="4"/>
  <c r="L1793" i="4"/>
  <c r="Z1781" i="4"/>
  <c r="AH1759" i="4"/>
  <c r="J1737" i="4"/>
  <c r="AH1722" i="4"/>
  <c r="AE1720" i="4"/>
  <c r="J1718" i="4"/>
  <c r="AM1695" i="4"/>
  <c r="G1668" i="4"/>
  <c r="O1636" i="4"/>
  <c r="O1600" i="4"/>
  <c r="T1596" i="4"/>
  <c r="AM1589" i="4"/>
  <c r="T1588" i="4"/>
  <c r="AE1582" i="4"/>
  <c r="AB1578" i="4"/>
  <c r="AB1570" i="4"/>
  <c r="AM1534" i="4"/>
  <c r="W1479" i="4"/>
  <c r="R1469" i="4"/>
  <c r="AH1465" i="4"/>
  <c r="O1389" i="4"/>
  <c r="L1341" i="4"/>
  <c r="AB1339" i="4"/>
  <c r="AK1321" i="4"/>
  <c r="AB1274" i="4"/>
  <c r="L1250" i="4"/>
  <c r="Z1248" i="4"/>
  <c r="Z1231" i="4"/>
  <c r="AH1220" i="4"/>
  <c r="J1210" i="4"/>
  <c r="W1203" i="4"/>
  <c r="AE1202" i="4"/>
  <c r="W1199" i="4"/>
  <c r="AH1198" i="4"/>
  <c r="O1193" i="4"/>
  <c r="AJ1183" i="4"/>
  <c r="AE1174" i="4"/>
  <c r="AM1170" i="4"/>
  <c r="J1163" i="4"/>
  <c r="AB1160" i="4"/>
  <c r="AE1155" i="4"/>
  <c r="AE1154" i="4"/>
  <c r="W1151" i="4"/>
  <c r="AH1150" i="4"/>
  <c r="J1150" i="4"/>
  <c r="M1150" i="4" s="1"/>
  <c r="P1150" i="4" s="1"/>
  <c r="AE1145" i="4"/>
  <c r="AE1142" i="4"/>
  <c r="AB1135" i="4"/>
  <c r="AM1134" i="4"/>
  <c r="AB1126" i="4"/>
  <c r="AB1115" i="4"/>
  <c r="AM1114" i="4"/>
  <c r="J1114" i="4"/>
  <c r="AM1109" i="4"/>
  <c r="J1109" i="4"/>
  <c r="W1108" i="4"/>
  <c r="AE1100" i="4"/>
  <c r="J1096" i="4"/>
  <c r="Z1086" i="4"/>
  <c r="R1063" i="4"/>
  <c r="W1061" i="4"/>
  <c r="AH1060" i="4"/>
  <c r="AB1056" i="4"/>
  <c r="R1048" i="4"/>
  <c r="AM1027" i="4"/>
  <c r="J1027" i="4"/>
  <c r="AM1801" i="4"/>
  <c r="O1779" i="4"/>
  <c r="L1745" i="4"/>
  <c r="T1744" i="4"/>
  <c r="AH1737" i="4"/>
  <c r="AK1737" i="4" s="1"/>
  <c r="AE1691" i="4"/>
  <c r="R1596" i="4"/>
  <c r="AE1564" i="4"/>
  <c r="AM1563" i="4"/>
  <c r="Z1548" i="4"/>
  <c r="AM1501" i="4"/>
  <c r="AE1451" i="4"/>
  <c r="AE1411" i="4"/>
  <c r="L1400" i="4"/>
  <c r="AE1387" i="4"/>
  <c r="W1380" i="4"/>
  <c r="W1368" i="4"/>
  <c r="AJ1350" i="4"/>
  <c r="AB1310" i="4"/>
  <c r="J1291" i="4"/>
  <c r="T1272" i="4"/>
  <c r="R1266" i="4"/>
  <c r="O1251" i="4"/>
  <c r="R1244" i="4"/>
  <c r="W1231" i="4"/>
  <c r="AJ1219" i="4"/>
  <c r="AM1215" i="4"/>
  <c r="L1214" i="4"/>
  <c r="AM1210" i="4"/>
  <c r="Z1206" i="4"/>
  <c r="AJ1186" i="4"/>
  <c r="W1184" i="4"/>
  <c r="AH1183" i="4"/>
  <c r="AH1163" i="4"/>
  <c r="AH1159" i="4"/>
  <c r="W1156" i="4"/>
  <c r="AB1145" i="4"/>
  <c r="W1111" i="4"/>
  <c r="AE1103" i="4"/>
  <c r="AE1096" i="4"/>
  <c r="W1086" i="4"/>
  <c r="AJ1010" i="4"/>
  <c r="W1806" i="4"/>
  <c r="L1804" i="4"/>
  <c r="O1788" i="4"/>
  <c r="R1786" i="4"/>
  <c r="AJ1782" i="4"/>
  <c r="AB1770" i="4"/>
  <c r="J1766" i="4"/>
  <c r="AM1672" i="4"/>
  <c r="AE1668" i="4"/>
  <c r="AE1640" i="4"/>
  <c r="E1620" i="4"/>
  <c r="AM1600" i="4"/>
  <c r="W1570" i="4"/>
  <c r="AB1564" i="4"/>
  <c r="AJ1563" i="4"/>
  <c r="J1563" i="4"/>
  <c r="Z1559" i="4"/>
  <c r="AE1551" i="4"/>
  <c r="J1550" i="4"/>
  <c r="AJ1534" i="4"/>
  <c r="AE1530" i="4"/>
  <c r="O1487" i="4"/>
  <c r="T1479" i="4"/>
  <c r="R1474" i="4"/>
  <c r="AB1451" i="4"/>
  <c r="L1450" i="4"/>
  <c r="AB1440" i="4"/>
  <c r="AE1437" i="4"/>
  <c r="L1389" i="4"/>
  <c r="R1382" i="4"/>
  <c r="J1376" i="4"/>
  <c r="W1356" i="4"/>
  <c r="L1353" i="4"/>
  <c r="W1339" i="4"/>
  <c r="AB1321" i="4"/>
  <c r="L1286" i="4"/>
  <c r="AM1281" i="4"/>
  <c r="R1272" i="4"/>
  <c r="T1248" i="4"/>
  <c r="AM1246" i="4"/>
  <c r="AJ1236" i="4"/>
  <c r="G1223" i="4"/>
  <c r="W1196" i="4"/>
  <c r="AE1150" i="4"/>
  <c r="AB1147" i="4"/>
  <c r="W1131" i="4"/>
  <c r="W1123" i="4"/>
  <c r="T1108" i="4"/>
  <c r="T1086" i="4"/>
  <c r="T1061" i="4"/>
  <c r="AJ1045" i="4"/>
  <c r="J1785" i="4"/>
  <c r="R1776" i="4"/>
  <c r="U1776" i="4" s="1"/>
  <c r="X1776" i="4" s="1"/>
  <c r="H1773" i="4"/>
  <c r="AJ1745" i="4"/>
  <c r="J1745" i="4"/>
  <c r="AB1737" i="4"/>
  <c r="R1734" i="4"/>
  <c r="R1721" i="4"/>
  <c r="AM1717" i="4"/>
  <c r="O1717" i="4"/>
  <c r="AE1703" i="4"/>
  <c r="AJ1694" i="4"/>
  <c r="AM1660" i="4"/>
  <c r="W1649" i="4"/>
  <c r="AE1645" i="4"/>
  <c r="AJ1636" i="4"/>
  <c r="AM1625" i="4"/>
  <c r="L1588" i="4"/>
  <c r="AH1563" i="4"/>
  <c r="U1563" i="4"/>
  <c r="Z1556" i="4"/>
  <c r="AH1514" i="4"/>
  <c r="R1505" i="4"/>
  <c r="O1492" i="4"/>
  <c r="AE1459" i="4"/>
  <c r="AH1450" i="4"/>
  <c r="W1443" i="4"/>
  <c r="AB1437" i="4"/>
  <c r="AE1432" i="4"/>
  <c r="AB1415" i="4"/>
  <c r="Z1411" i="4"/>
  <c r="AE1390" i="4"/>
  <c r="T1380" i="4"/>
  <c r="O1333" i="4"/>
  <c r="R1332" i="4"/>
  <c r="W1331" i="4"/>
  <c r="AE1325" i="4"/>
  <c r="Z1310" i="4"/>
  <c r="AM1293" i="4"/>
  <c r="W1805" i="4"/>
  <c r="R1797" i="4"/>
  <c r="AH1793" i="4"/>
  <c r="W1759" i="4"/>
  <c r="J1724" i="4"/>
  <c r="T1720" i="4"/>
  <c r="AE1718" i="4"/>
  <c r="AB1711" i="4"/>
  <c r="J1667" i="4"/>
  <c r="W1661" i="4"/>
  <c r="AJ1650" i="4"/>
  <c r="L1650" i="4"/>
  <c r="AE1644" i="4"/>
  <c r="AH1620" i="4"/>
  <c r="Z1511" i="4"/>
  <c r="AH1486" i="4"/>
  <c r="L1477" i="4"/>
  <c r="AJ1454" i="4"/>
  <c r="AH1389" i="4"/>
  <c r="J1389" i="4"/>
  <c r="T1387" i="4"/>
  <c r="O1378" i="4"/>
  <c r="AB1367" i="4"/>
  <c r="AJ1359" i="4"/>
  <c r="R1358" i="4"/>
  <c r="R1337" i="4"/>
  <c r="W1321" i="4"/>
  <c r="AH1269" i="4"/>
  <c r="AH1250" i="4"/>
  <c r="AE1210" i="4"/>
  <c r="L1203" i="4"/>
  <c r="R1196" i="4"/>
  <c r="L1192" i="4"/>
  <c r="O1184" i="4"/>
  <c r="AM1168" i="4"/>
  <c r="AM1162" i="4"/>
  <c r="Z1159" i="4"/>
  <c r="W1147" i="4"/>
  <c r="T1145" i="4"/>
  <c r="O1139" i="4"/>
  <c r="T1126" i="4"/>
  <c r="R1123" i="4"/>
  <c r="J1120" i="4"/>
  <c r="O1111" i="4"/>
  <c r="AB1109" i="4"/>
  <c r="O1108" i="4"/>
  <c r="W1083" i="4"/>
  <c r="AE1045" i="4"/>
  <c r="H1008" i="4"/>
  <c r="G1008" i="4"/>
  <c r="AM1804" i="4"/>
  <c r="T1794" i="4"/>
  <c r="AE1773" i="4"/>
  <c r="Z1722" i="4"/>
  <c r="L1721" i="4"/>
  <c r="AM1693" i="4"/>
  <c r="T1632" i="4"/>
  <c r="R1624" i="4"/>
  <c r="U1624" i="4" s="1"/>
  <c r="AE1620" i="4"/>
  <c r="J1619" i="4"/>
  <c r="AH1600" i="4"/>
  <c r="AB1589" i="4"/>
  <c r="O1570" i="4"/>
  <c r="AE1542" i="4"/>
  <c r="L1479" i="4"/>
  <c r="AE1450" i="4"/>
  <c r="T1447" i="4"/>
  <c r="O1439" i="4"/>
  <c r="W1437" i="4"/>
  <c r="AB1427" i="4"/>
  <c r="AM1380" i="4"/>
  <c r="AM1378" i="4"/>
  <c r="J1375" i="4"/>
  <c r="Z1371" i="4"/>
  <c r="AC1371" i="4" s="1"/>
  <c r="R1339" i="4"/>
  <c r="J1286" i="4"/>
  <c r="L1272" i="4"/>
  <c r="AE1269" i="4"/>
  <c r="J1244" i="4"/>
  <c r="M1244" i="4" s="1"/>
  <c r="AM1231" i="4"/>
  <c r="AB1210" i="4"/>
  <c r="R1207" i="4"/>
  <c r="AB1204" i="4"/>
  <c r="O1200" i="4"/>
  <c r="AE1193" i="4"/>
  <c r="AM1192" i="4"/>
  <c r="O1166" i="4"/>
  <c r="O1160" i="4"/>
  <c r="L1149" i="4"/>
  <c r="T1147" i="4"/>
  <c r="O1135" i="4"/>
  <c r="Z1125" i="4"/>
  <c r="AE1120" i="4"/>
  <c r="AM1119" i="4"/>
  <c r="O1119" i="4"/>
  <c r="AJ1104" i="4"/>
  <c r="J1104" i="4"/>
  <c r="AM1095" i="4"/>
  <c r="T1089" i="4"/>
  <c r="R1051" i="4"/>
  <c r="J1048" i="4"/>
  <c r="AM1048" i="4"/>
  <c r="J1047" i="4"/>
  <c r="L1803" i="4"/>
  <c r="T1798" i="4"/>
  <c r="J1776" i="4"/>
  <c r="J1769" i="4"/>
  <c r="Z1718" i="4"/>
  <c r="AB1715" i="4"/>
  <c r="O1706" i="4"/>
  <c r="AE1600" i="4"/>
  <c r="L1583" i="4"/>
  <c r="AB1572" i="4"/>
  <c r="R1564" i="4"/>
  <c r="Z1563" i="4"/>
  <c r="F1557" i="4"/>
  <c r="W1541" i="4"/>
  <c r="J1479" i="4"/>
  <c r="J1452" i="4"/>
  <c r="M1450" i="4"/>
  <c r="F1438" i="4"/>
  <c r="F1425" i="4"/>
  <c r="R1424" i="4"/>
  <c r="W1365" i="4"/>
  <c r="J1364" i="4"/>
  <c r="G1361" i="4"/>
  <c r="J1344" i="4"/>
  <c r="AB1341" i="4"/>
  <c r="AJ1340" i="4"/>
  <c r="O1339" i="4"/>
  <c r="AB1336" i="4"/>
  <c r="O1328" i="4"/>
  <c r="AB1276" i="4"/>
  <c r="AB1269" i="4"/>
  <c r="AB1250" i="4"/>
  <c r="L1231" i="4"/>
  <c r="AE1214" i="4"/>
  <c r="AB1193" i="4"/>
  <c r="W1186" i="4"/>
  <c r="W1185" i="4"/>
  <c r="W1183" i="4"/>
  <c r="AM1181" i="4"/>
  <c r="AB1178" i="4"/>
  <c r="AJ1168" i="4"/>
  <c r="E1168" i="4"/>
  <c r="J1157" i="4"/>
  <c r="O1155" i="4"/>
  <c r="W1150" i="4"/>
  <c r="AM1145" i="4"/>
  <c r="T1136" i="4"/>
  <c r="O1132" i="4"/>
  <c r="J1127" i="4"/>
  <c r="W1121" i="4"/>
  <c r="AB1120" i="4"/>
  <c r="W1114" i="4"/>
  <c r="W1109" i="4"/>
  <c r="AE1102" i="4"/>
  <c r="T1096" i="4"/>
  <c r="AM1086" i="4"/>
  <c r="J1086" i="4"/>
  <c r="T1085" i="4"/>
  <c r="AH1082" i="4"/>
  <c r="AM1061" i="4"/>
  <c r="AE1048" i="4"/>
  <c r="AM1047" i="4"/>
  <c r="AB1040" i="4"/>
  <c r="T1040" i="4"/>
  <c r="R1040" i="4"/>
  <c r="L1086" i="4"/>
  <c r="W1085" i="4"/>
  <c r="T1071" i="4"/>
  <c r="Z1066" i="4"/>
  <c r="O1061" i="4"/>
  <c r="AE1054" i="4"/>
  <c r="AM1045" i="4"/>
  <c r="Z1043" i="4"/>
  <c r="AH1039" i="4"/>
  <c r="W1033" i="4"/>
  <c r="AB1032" i="4"/>
  <c r="O1031" i="4"/>
  <c r="J1026" i="4"/>
  <c r="L996" i="4"/>
  <c r="W987" i="4"/>
  <c r="T964" i="4"/>
  <c r="T961" i="4"/>
  <c r="AH951" i="4"/>
  <c r="AJ939" i="4"/>
  <c r="J939" i="4"/>
  <c r="R938" i="4"/>
  <c r="AJ935" i="4"/>
  <c r="AE933" i="4"/>
  <c r="AE928" i="4"/>
  <c r="AJ927" i="4"/>
  <c r="Z920" i="4"/>
  <c r="Z919" i="4"/>
  <c r="J914" i="4"/>
  <c r="AJ893" i="4"/>
  <c r="L888" i="4"/>
  <c r="J880" i="4"/>
  <c r="AH877" i="4"/>
  <c r="AM876" i="4"/>
  <c r="AB868" i="4"/>
  <c r="AH867" i="4"/>
  <c r="T865" i="4"/>
  <c r="W857" i="4"/>
  <c r="H856" i="4"/>
  <c r="L853" i="4"/>
  <c r="R852" i="4"/>
  <c r="R835" i="4"/>
  <c r="AE828" i="4"/>
  <c r="AH818" i="4"/>
  <c r="AE816" i="4"/>
  <c r="AM815" i="4"/>
  <c r="J815" i="4"/>
  <c r="AB813" i="4"/>
  <c r="W811" i="4"/>
  <c r="T799" i="4"/>
  <c r="W791" i="4"/>
  <c r="AM781" i="4"/>
  <c r="T780" i="4"/>
  <c r="J771" i="4"/>
  <c r="O768" i="4"/>
  <c r="J764" i="4"/>
  <c r="W756" i="4"/>
  <c r="R751" i="4"/>
  <c r="T713" i="4"/>
  <c r="AH711" i="4"/>
  <c r="AB1027" i="4"/>
  <c r="AB1009" i="4"/>
  <c r="AM1000" i="4"/>
  <c r="J996" i="4"/>
  <c r="Z970" i="4"/>
  <c r="R947" i="4"/>
  <c r="AB940" i="4"/>
  <c r="AH939" i="4"/>
  <c r="AB928" i="4"/>
  <c r="O927" i="4"/>
  <c r="W925" i="4"/>
  <c r="Z923" i="4"/>
  <c r="AJ914" i="4"/>
  <c r="R902" i="4"/>
  <c r="L898" i="4"/>
  <c r="AB894" i="4"/>
  <c r="AB885" i="4"/>
  <c r="AJ876" i="4"/>
  <c r="L864" i="4"/>
  <c r="AE844" i="4"/>
  <c r="T842" i="4"/>
  <c r="AB837" i="4"/>
  <c r="T825" i="4"/>
  <c r="AB818" i="4"/>
  <c r="AJ809" i="4"/>
  <c r="AB806" i="4"/>
  <c r="AM801" i="4"/>
  <c r="R799" i="4"/>
  <c r="AB790" i="4"/>
  <c r="AJ789" i="4"/>
  <c r="J785" i="4"/>
  <c r="AM771" i="4"/>
  <c r="AH764" i="4"/>
  <c r="W753" i="4"/>
  <c r="R752" i="4"/>
  <c r="T750" i="4"/>
  <c r="H748" i="4"/>
  <c r="AK748" i="4" s="1"/>
  <c r="E748" i="4"/>
  <c r="L747" i="4"/>
  <c r="AM710" i="4"/>
  <c r="AJ710" i="4"/>
  <c r="R780" i="4"/>
  <c r="AB977" i="4"/>
  <c r="T965" i="4"/>
  <c r="W933" i="4"/>
  <c r="W928" i="4"/>
  <c r="W885" i="4"/>
  <c r="AB884" i="4"/>
  <c r="AH879" i="4"/>
  <c r="Z872" i="4"/>
  <c r="AM871" i="4"/>
  <c r="AB867" i="4"/>
  <c r="T854" i="4"/>
  <c r="O849" i="4"/>
  <c r="R847" i="4"/>
  <c r="O842" i="4"/>
  <c r="AE840" i="4"/>
  <c r="R839" i="4"/>
  <c r="W837" i="4"/>
  <c r="W828" i="4"/>
  <c r="AE827" i="4"/>
  <c r="O825" i="4"/>
  <c r="Z818" i="4"/>
  <c r="W816" i="4"/>
  <c r="W797" i="4"/>
  <c r="AH778" i="4"/>
  <c r="AH771" i="4"/>
  <c r="AB764" i="4"/>
  <c r="AM747" i="4"/>
  <c r="F733" i="4"/>
  <c r="E733" i="4"/>
  <c r="AE710" i="4"/>
  <c r="T940" i="4"/>
  <c r="L934" i="4"/>
  <c r="AE918" i="4"/>
  <c r="AH909" i="4"/>
  <c r="W897" i="4"/>
  <c r="AJ811" i="4"/>
  <c r="AB809" i="4"/>
  <c r="AM780" i="4"/>
  <c r="O750" i="4"/>
  <c r="R738" i="4"/>
  <c r="L738" i="4"/>
  <c r="AH738" i="4"/>
  <c r="AJ725" i="4"/>
  <c r="H426" i="4"/>
  <c r="AK426" i="4" s="1"/>
  <c r="E426" i="4"/>
  <c r="AE1086" i="4"/>
  <c r="AM1085" i="4"/>
  <c r="J1085" i="4"/>
  <c r="L1076" i="4"/>
  <c r="O1067" i="4"/>
  <c r="T1064" i="4"/>
  <c r="AE1061" i="4"/>
  <c r="AB1057" i="4"/>
  <c r="L1043" i="4"/>
  <c r="AB1038" i="4"/>
  <c r="T1036" i="4"/>
  <c r="R1034" i="4"/>
  <c r="J1033" i="4"/>
  <c r="R1014" i="4"/>
  <c r="AJ1011" i="4"/>
  <c r="R1009" i="4"/>
  <c r="L1004" i="4"/>
  <c r="AH1000" i="4"/>
  <c r="AM999" i="4"/>
  <c r="J999" i="4"/>
  <c r="AE996" i="4"/>
  <c r="O995" i="4"/>
  <c r="J988" i="4"/>
  <c r="AM983" i="4"/>
  <c r="E983" i="4"/>
  <c r="O982" i="4"/>
  <c r="O975" i="4"/>
  <c r="AE973" i="4"/>
  <c r="L969" i="4"/>
  <c r="AJ964" i="4"/>
  <c r="AB958" i="4"/>
  <c r="W951" i="4"/>
  <c r="AM949" i="4"/>
  <c r="L949" i="4"/>
  <c r="O938" i="4"/>
  <c r="O936" i="4"/>
  <c r="AH934" i="4"/>
  <c r="R928" i="4"/>
  <c r="AB918" i="4"/>
  <c r="AE909" i="4"/>
  <c r="Z906" i="4"/>
  <c r="W893" i="4"/>
  <c r="AM887" i="4"/>
  <c r="AH883" i="4"/>
  <c r="AE879" i="4"/>
  <c r="W867" i="4"/>
  <c r="T856" i="4"/>
  <c r="Z853" i="4"/>
  <c r="AJ852" i="4"/>
  <c r="L847" i="4"/>
  <c r="L845" i="4"/>
  <c r="AM842" i="4"/>
  <c r="T830" i="4"/>
  <c r="R828" i="4"/>
  <c r="J826" i="4"/>
  <c r="AJ821" i="4"/>
  <c r="W818" i="4"/>
  <c r="AH817" i="4"/>
  <c r="R816" i="4"/>
  <c r="R813" i="4"/>
  <c r="J811" i="4"/>
  <c r="T806" i="4"/>
  <c r="AM799" i="4"/>
  <c r="AE797" i="4"/>
  <c r="O787" i="4"/>
  <c r="AB785" i="4"/>
  <c r="J780" i="4"/>
  <c r="W764" i="4"/>
  <c r="L759" i="4"/>
  <c r="O751" i="4"/>
  <c r="O708" i="4"/>
  <c r="AM1033" i="4"/>
  <c r="L1032" i="4"/>
  <c r="L1019" i="4"/>
  <c r="W1013" i="4"/>
  <c r="O1011" i="4"/>
  <c r="AB996" i="4"/>
  <c r="AJ983" i="4"/>
  <c r="AE981" i="4"/>
  <c r="AE980" i="4"/>
  <c r="J976" i="4"/>
  <c r="AH964" i="4"/>
  <c r="W962" i="4"/>
  <c r="AH961" i="4"/>
  <c r="AJ949" i="4"/>
  <c r="W939" i="4"/>
  <c r="J934" i="4"/>
  <c r="O930" i="4"/>
  <c r="O928" i="4"/>
  <c r="T923" i="4"/>
  <c r="Z918" i="4"/>
  <c r="AB913" i="4"/>
  <c r="W910" i="4"/>
  <c r="J904" i="4"/>
  <c r="W902" i="4"/>
  <c r="AB897" i="4"/>
  <c r="W896" i="4"/>
  <c r="O885" i="4"/>
  <c r="W884" i="4"/>
  <c r="U882" i="4"/>
  <c r="Z874" i="4"/>
  <c r="AJ865" i="4"/>
  <c r="AJ862" i="4"/>
  <c r="J861" i="4"/>
  <c r="AH852" i="4"/>
  <c r="T846" i="4"/>
  <c r="J835" i="4"/>
  <c r="O828" i="4"/>
  <c r="W827" i="4"/>
  <c r="AM825" i="4"/>
  <c r="W823" i="4"/>
  <c r="O816" i="4"/>
  <c r="AH811" i="4"/>
  <c r="W803" i="4"/>
  <c r="T801" i="4"/>
  <c r="AB797" i="4"/>
  <c r="AM791" i="4"/>
  <c r="O790" i="4"/>
  <c r="J777" i="4"/>
  <c r="Z771" i="4"/>
  <c r="L765" i="4"/>
  <c r="T764" i="4"/>
  <c r="AM753" i="4"/>
  <c r="T752" i="4"/>
  <c r="AM741" i="4"/>
  <c r="J741" i="4"/>
  <c r="W1025" i="4"/>
  <c r="Z1007" i="4"/>
  <c r="L1002" i="4"/>
  <c r="AB1000" i="4"/>
  <c r="Z996" i="4"/>
  <c r="R991" i="4"/>
  <c r="L982" i="4"/>
  <c r="AM975" i="4"/>
  <c r="J975" i="4"/>
  <c r="T937" i="4"/>
  <c r="AE934" i="4"/>
  <c r="L933" i="4"/>
  <c r="L928" i="4"/>
  <c r="AJ925" i="4"/>
  <c r="AB917" i="4"/>
  <c r="F903" i="4"/>
  <c r="AB892" i="4"/>
  <c r="R891" i="4"/>
  <c r="W876" i="4"/>
  <c r="AB866" i="4"/>
  <c r="R856" i="4"/>
  <c r="J854" i="4"/>
  <c r="AH842" i="4"/>
  <c r="L829" i="4"/>
  <c r="AJ825" i="4"/>
  <c r="T823" i="4"/>
  <c r="L816" i="4"/>
  <c r="AM806" i="4"/>
  <c r="L796" i="4"/>
  <c r="AE784" i="4"/>
  <c r="AH780" i="4"/>
  <c r="AE770" i="4"/>
  <c r="AH762" i="4"/>
  <c r="J713" i="4"/>
  <c r="AJ713" i="4"/>
  <c r="AB713" i="4"/>
  <c r="AE713" i="4"/>
  <c r="AH713" i="4"/>
  <c r="T876" i="4"/>
  <c r="R809" i="4"/>
  <c r="H402" i="4"/>
  <c r="G402" i="4"/>
  <c r="T1023" i="4"/>
  <c r="Z1020" i="4"/>
  <c r="AE1015" i="4"/>
  <c r="L1008" i="4"/>
  <c r="AE999" i="4"/>
  <c r="AE994" i="4"/>
  <c r="W981" i="4"/>
  <c r="AH975" i="4"/>
  <c r="AB964" i="4"/>
  <c r="AB961" i="4"/>
  <c r="AM960" i="4"/>
  <c r="AH952" i="4"/>
  <c r="AB934" i="4"/>
  <c r="AM928" i="4"/>
  <c r="AB891" i="4"/>
  <c r="R876" i="4"/>
  <c r="J864" i="4"/>
  <c r="AH861" i="4"/>
  <c r="AM856" i="4"/>
  <c r="AH854" i="4"/>
  <c r="R845" i="4"/>
  <c r="AH837" i="4"/>
  <c r="AJ828" i="4"/>
  <c r="AE825" i="4"/>
  <c r="AJ816" i="4"/>
  <c r="R812" i="4"/>
  <c r="W808" i="4"/>
  <c r="AB799" i="4"/>
  <c r="T797" i="4"/>
  <c r="AB784" i="4"/>
  <c r="AE750" i="4"/>
  <c r="W738" i="4"/>
  <c r="R734" i="4"/>
  <c r="O710" i="4"/>
  <c r="J1002" i="4"/>
  <c r="J971" i="4"/>
  <c r="AM951" i="4"/>
  <c r="AB941" i="4"/>
  <c r="O939" i="4"/>
  <c r="AM935" i="4"/>
  <c r="J933" i="4"/>
  <c r="R907" i="4"/>
  <c r="O893" i="4"/>
  <c r="AB825" i="4"/>
  <c r="AM813" i="4"/>
  <c r="AB811" i="4"/>
  <c r="L809" i="4"/>
  <c r="Z799" i="4"/>
  <c r="O764" i="4"/>
  <c r="AE1042" i="4"/>
  <c r="L1038" i="4"/>
  <c r="W1037" i="4"/>
  <c r="AE1032" i="4"/>
  <c r="AE1019" i="4"/>
  <c r="AB1014" i="4"/>
  <c r="T1011" i="4"/>
  <c r="AB975" i="4"/>
  <c r="AM970" i="4"/>
  <c r="W964" i="4"/>
  <c r="T963" i="4"/>
  <c r="W961" i="4"/>
  <c r="AJ951" i="4"/>
  <c r="L951" i="4"/>
  <c r="AM939" i="4"/>
  <c r="AH933" i="4"/>
  <c r="AH928" i="4"/>
  <c r="AM927" i="4"/>
  <c r="AM915" i="4"/>
  <c r="L914" i="4"/>
  <c r="AB911" i="4"/>
  <c r="R901" i="4"/>
  <c r="O897" i="4"/>
  <c r="AM893" i="4"/>
  <c r="W891" i="4"/>
  <c r="O877" i="4"/>
  <c r="P877" i="4" s="1"/>
  <c r="L876" i="4"/>
  <c r="AJ872" i="4"/>
  <c r="J867" i="4"/>
  <c r="T852" i="4"/>
  <c r="Z842" i="4"/>
  <c r="J840" i="4"/>
  <c r="AE837" i="4"/>
  <c r="AH833" i="4"/>
  <c r="AM832" i="4"/>
  <c r="J827" i="4"/>
  <c r="AM823" i="4"/>
  <c r="AJ818" i="4"/>
  <c r="O800" i="4"/>
  <c r="Z791" i="4"/>
  <c r="L789" i="4"/>
  <c r="AM752" i="4"/>
  <c r="J752" i="4"/>
  <c r="AJ749" i="4"/>
  <c r="AH749" i="4"/>
  <c r="Z747" i="4"/>
  <c r="AB746" i="4"/>
  <c r="AJ741" i="4"/>
  <c r="L727" i="4"/>
  <c r="R725" i="4"/>
  <c r="AH710" i="4"/>
  <c r="AB706" i="4"/>
  <c r="AJ702" i="4"/>
  <c r="W699" i="4"/>
  <c r="T696" i="4"/>
  <c r="AH690" i="4"/>
  <c r="AB680" i="4"/>
  <c r="W677" i="4"/>
  <c r="AM675" i="4"/>
  <c r="AH659" i="4"/>
  <c r="AE656" i="4"/>
  <c r="AM647" i="4"/>
  <c r="AM635" i="4"/>
  <c r="R634" i="4"/>
  <c r="AH632" i="4"/>
  <c r="R627" i="4"/>
  <c r="W624" i="4"/>
  <c r="R615" i="4"/>
  <c r="T601" i="4"/>
  <c r="W592" i="4"/>
  <c r="AB591" i="4"/>
  <c r="AJ590" i="4"/>
  <c r="Z578" i="4"/>
  <c r="AM577" i="4"/>
  <c r="O568" i="4"/>
  <c r="Z567" i="4"/>
  <c r="J560" i="4"/>
  <c r="AE554" i="4"/>
  <c r="AB551" i="4"/>
  <c r="W530" i="4"/>
  <c r="AE519" i="4"/>
  <c r="L518" i="4"/>
  <c r="AE514" i="4"/>
  <c r="R512" i="4"/>
  <c r="AH505" i="4"/>
  <c r="L495" i="4"/>
  <c r="AH492" i="4"/>
  <c r="O479" i="4"/>
  <c r="AB467" i="4"/>
  <c r="W458" i="4"/>
  <c r="AB452" i="4"/>
  <c r="AM451" i="4"/>
  <c r="Z444" i="4"/>
  <c r="AE443" i="4"/>
  <c r="Z440" i="4"/>
  <c r="AE433" i="4"/>
  <c r="L413" i="4"/>
  <c r="L409" i="4"/>
  <c r="AE402" i="4"/>
  <c r="J394" i="4"/>
  <c r="AB370" i="4"/>
  <c r="W365" i="4"/>
  <c r="W359" i="4"/>
  <c r="J678" i="4"/>
  <c r="W673" i="4"/>
  <c r="AE663" i="4"/>
  <c r="T657" i="4"/>
  <c r="Z648" i="4"/>
  <c r="Z645" i="4"/>
  <c r="T624" i="4"/>
  <c r="W617" i="4"/>
  <c r="AJ611" i="4"/>
  <c r="AE581" i="4"/>
  <c r="W578" i="4"/>
  <c r="AM568" i="4"/>
  <c r="R523" i="4"/>
  <c r="J522" i="4"/>
  <c r="AJ518" i="4"/>
  <c r="J518" i="4"/>
  <c r="O517" i="4"/>
  <c r="AB510" i="4"/>
  <c r="AJ495" i="4"/>
  <c r="J495" i="4"/>
  <c r="O459" i="4"/>
  <c r="AJ413" i="4"/>
  <c r="J413" i="4"/>
  <c r="AM390" i="4"/>
  <c r="AM729" i="4"/>
  <c r="AE722" i="4"/>
  <c r="AB710" i="4"/>
  <c r="AM708" i="4"/>
  <c r="O696" i="4"/>
  <c r="L681" i="4"/>
  <c r="W680" i="4"/>
  <c r="AM678" i="4"/>
  <c r="AB663" i="4"/>
  <c r="T647" i="4"/>
  <c r="W645" i="4"/>
  <c r="T637" i="4"/>
  <c r="AE632" i="4"/>
  <c r="T617" i="4"/>
  <c r="AB612" i="4"/>
  <c r="AB581" i="4"/>
  <c r="T567" i="4"/>
  <c r="AM564" i="4"/>
  <c r="L560" i="4"/>
  <c r="G553" i="4"/>
  <c r="H543" i="4"/>
  <c r="AH540" i="4"/>
  <c r="T538" i="4"/>
  <c r="E531" i="4"/>
  <c r="AB527" i="4"/>
  <c r="AH518" i="4"/>
  <c r="R516" i="4"/>
  <c r="Z476" i="4"/>
  <c r="AH465" i="4"/>
  <c r="L460" i="4"/>
  <c r="R458" i="4"/>
  <c r="AH446" i="4"/>
  <c r="AH432" i="4"/>
  <c r="AB394" i="4"/>
  <c r="AM361" i="4"/>
  <c r="R359" i="4"/>
  <c r="AM313" i="4"/>
  <c r="L686" i="4"/>
  <c r="T680" i="4"/>
  <c r="W648" i="4"/>
  <c r="W640" i="4"/>
  <c r="W636" i="4"/>
  <c r="H491" i="4"/>
  <c r="Z466" i="4"/>
  <c r="O458" i="4"/>
  <c r="T452" i="4"/>
  <c r="W433" i="4"/>
  <c r="AE432" i="4"/>
  <c r="T409" i="4"/>
  <c r="AH729" i="4"/>
  <c r="W718" i="4"/>
  <c r="R716" i="4"/>
  <c r="AH708" i="4"/>
  <c r="O699" i="4"/>
  <c r="AM696" i="4"/>
  <c r="L693" i="4"/>
  <c r="AE682" i="4"/>
  <c r="R680" i="4"/>
  <c r="AH678" i="4"/>
  <c r="L677" i="4"/>
  <c r="AB671" i="4"/>
  <c r="AB670" i="4"/>
  <c r="W663" i="4"/>
  <c r="R660" i="4"/>
  <c r="J658" i="4"/>
  <c r="L657" i="4"/>
  <c r="L654" i="4"/>
  <c r="AB647" i="4"/>
  <c r="AB644" i="4"/>
  <c r="T636" i="4"/>
  <c r="O629" i="4"/>
  <c r="O617" i="4"/>
  <c r="L601" i="4"/>
  <c r="J598" i="4"/>
  <c r="L592" i="4"/>
  <c r="AM588" i="4"/>
  <c r="L576" i="4"/>
  <c r="T554" i="4"/>
  <c r="AE553" i="4"/>
  <c r="J550" i="4"/>
  <c r="T543" i="4"/>
  <c r="L534" i="4"/>
  <c r="T533" i="4"/>
  <c r="AB526" i="4"/>
  <c r="AB518" i="4"/>
  <c r="W505" i="4"/>
  <c r="AB495" i="4"/>
  <c r="Z492" i="4"/>
  <c r="AB475" i="4"/>
  <c r="AJ474" i="4"/>
  <c r="R467" i="4"/>
  <c r="J426" i="4"/>
  <c r="J422" i="4"/>
  <c r="AB413" i="4"/>
  <c r="AB409" i="4"/>
  <c r="T402" i="4"/>
  <c r="O400" i="4"/>
  <c r="AJ397" i="4"/>
  <c r="W390" i="4"/>
  <c r="J389" i="4"/>
  <c r="O382" i="4"/>
  <c r="Z361" i="4"/>
  <c r="J360" i="4"/>
  <c r="O359" i="4"/>
  <c r="G343" i="4"/>
  <c r="W341" i="4"/>
  <c r="L318" i="4"/>
  <c r="AM318" i="4"/>
  <c r="W318" i="4"/>
  <c r="J312" i="4"/>
  <c r="AH312" i="4"/>
  <c r="O452" i="4"/>
  <c r="AE431" i="4"/>
  <c r="T376" i="4"/>
  <c r="AM359" i="4"/>
  <c r="G271" i="4"/>
  <c r="E271" i="4"/>
  <c r="AM750" i="4"/>
  <c r="W741" i="4"/>
  <c r="T737" i="4"/>
  <c r="W734" i="4"/>
  <c r="U729" i="4"/>
  <c r="X729" i="4" s="1"/>
  <c r="AJ720" i="4"/>
  <c r="W694" i="4"/>
  <c r="AB693" i="4"/>
  <c r="Z686" i="4"/>
  <c r="AE681" i="4"/>
  <c r="AB678" i="4"/>
  <c r="AJ677" i="4"/>
  <c r="J669" i="4"/>
  <c r="W662" i="4"/>
  <c r="AJ657" i="4"/>
  <c r="R656" i="4"/>
  <c r="Z647" i="4"/>
  <c r="J641" i="4"/>
  <c r="AB638" i="4"/>
  <c r="W635" i="4"/>
  <c r="AE634" i="4"/>
  <c r="T632" i="4"/>
  <c r="AM629" i="4"/>
  <c r="AB618" i="4"/>
  <c r="J617" i="4"/>
  <c r="AB614" i="4"/>
  <c r="AE598" i="4"/>
  <c r="AM592" i="4"/>
  <c r="R581" i="4"/>
  <c r="U581" i="4" s="1"/>
  <c r="W580" i="4"/>
  <c r="T555" i="4"/>
  <c r="R554" i="4"/>
  <c r="O539" i="4"/>
  <c r="AE512" i="4"/>
  <c r="J497" i="4"/>
  <c r="T492" i="4"/>
  <c r="AB487" i="4"/>
  <c r="AB482" i="4"/>
  <c r="AM481" i="4"/>
  <c r="AM458" i="4"/>
  <c r="AH453" i="4"/>
  <c r="W451" i="4"/>
  <c r="L437" i="4"/>
  <c r="R436" i="4"/>
  <c r="J434" i="4"/>
  <c r="W432" i="4"/>
  <c r="F430" i="4"/>
  <c r="AB427" i="4"/>
  <c r="AJ426" i="4"/>
  <c r="AM421" i="4"/>
  <c r="AH412" i="4"/>
  <c r="Z394" i="4"/>
  <c r="O392" i="4"/>
  <c r="AB389" i="4"/>
  <c r="AJ388" i="4"/>
  <c r="O386" i="4"/>
  <c r="J382" i="4"/>
  <c r="J373" i="4"/>
  <c r="AH373" i="4"/>
  <c r="O371" i="4"/>
  <c r="T361" i="4"/>
  <c r="Z349" i="4"/>
  <c r="AM338" i="4"/>
  <c r="Z328" i="4"/>
  <c r="J328" i="4"/>
  <c r="L680" i="4"/>
  <c r="T679" i="4"/>
  <c r="Z678" i="4"/>
  <c r="O677" i="4"/>
  <c r="AH657" i="4"/>
  <c r="O648" i="4"/>
  <c r="AM645" i="4"/>
  <c r="AJ641" i="4"/>
  <c r="AB634" i="4"/>
  <c r="AJ624" i="4"/>
  <c r="Z614" i="4"/>
  <c r="AJ608" i="4"/>
  <c r="AE593" i="4"/>
  <c r="AM578" i="4"/>
  <c r="AE575" i="4"/>
  <c r="AJ563" i="4"/>
  <c r="AM554" i="4"/>
  <c r="O554" i="4"/>
  <c r="AM545" i="4"/>
  <c r="AE530" i="4"/>
  <c r="AE521" i="4"/>
  <c r="J520" i="4"/>
  <c r="T518" i="4"/>
  <c r="Z516" i="4"/>
  <c r="O510" i="4"/>
  <c r="T495" i="4"/>
  <c r="R492" i="4"/>
  <c r="F480" i="4"/>
  <c r="AE459" i="4"/>
  <c r="AM452" i="4"/>
  <c r="L452" i="4"/>
  <c r="W438" i="4"/>
  <c r="AM433" i="4"/>
  <c r="E430" i="4"/>
  <c r="R416" i="4"/>
  <c r="AM411" i="4"/>
  <c r="W409" i="4"/>
  <c r="AM402" i="4"/>
  <c r="O402" i="4"/>
  <c r="J400" i="4"/>
  <c r="AB396" i="4"/>
  <c r="L347" i="4"/>
  <c r="AM347" i="4"/>
  <c r="R338" i="4"/>
  <c r="L698" i="4"/>
  <c r="W697" i="4"/>
  <c r="AM680" i="4"/>
  <c r="J680" i="4"/>
  <c r="J657" i="4"/>
  <c r="AM648" i="4"/>
  <c r="L617" i="4"/>
  <c r="AM612" i="4"/>
  <c r="W568" i="4"/>
  <c r="AB521" i="4"/>
  <c r="L476" i="4"/>
  <c r="AB459" i="4"/>
  <c r="AB444" i="4"/>
  <c r="AB426" i="4"/>
  <c r="R382" i="4"/>
  <c r="AB732" i="4"/>
  <c r="AM728" i="4"/>
  <c r="AM713" i="4"/>
  <c r="AE699" i="4"/>
  <c r="O694" i="4"/>
  <c r="AM690" i="4"/>
  <c r="W681" i="4"/>
  <c r="AJ680" i="4"/>
  <c r="AB657" i="4"/>
  <c r="AM656" i="4"/>
  <c r="AJ645" i="4"/>
  <c r="Z642" i="4"/>
  <c r="AE641" i="4"/>
  <c r="AE624" i="4"/>
  <c r="AE617" i="4"/>
  <c r="Z613" i="4"/>
  <c r="W605" i="4"/>
  <c r="H600" i="4"/>
  <c r="J581" i="4"/>
  <c r="AH578" i="4"/>
  <c r="L565" i="4"/>
  <c r="AJ554" i="4"/>
  <c r="J541" i="4"/>
  <c r="AE534" i="4"/>
  <c r="AB530" i="4"/>
  <c r="R518" i="4"/>
  <c r="W485" i="4"/>
  <c r="AE473" i="4"/>
  <c r="W467" i="4"/>
  <c r="R409" i="4"/>
  <c r="L402" i="4"/>
  <c r="T327" i="4"/>
  <c r="L327" i="4"/>
  <c r="AJ327" i="4"/>
  <c r="L741" i="4"/>
  <c r="AM735" i="4"/>
  <c r="AJ718" i="4"/>
  <c r="AJ698" i="4"/>
  <c r="AH695" i="4"/>
  <c r="L694" i="4"/>
  <c r="AE684" i="4"/>
  <c r="AH680" i="4"/>
  <c r="AM672" i="4"/>
  <c r="AM659" i="4"/>
  <c r="J659" i="4"/>
  <c r="AJ656" i="4"/>
  <c r="J653" i="4"/>
  <c r="U648" i="4"/>
  <c r="O647" i="4"/>
  <c r="AB624" i="4"/>
  <c r="W613" i="4"/>
  <c r="W607" i="4"/>
  <c r="E600" i="4"/>
  <c r="AE596" i="4"/>
  <c r="W593" i="4"/>
  <c r="AB592" i="4"/>
  <c r="R591" i="4"/>
  <c r="J590" i="4"/>
  <c r="AH587" i="4"/>
  <c r="AE578" i="4"/>
  <c r="AH562" i="4"/>
  <c r="J557" i="4"/>
  <c r="AE538" i="4"/>
  <c r="AH529" i="4"/>
  <c r="R524" i="4"/>
  <c r="W517" i="4"/>
  <c r="AJ510" i="4"/>
  <c r="AH500" i="4"/>
  <c r="AE493" i="4"/>
  <c r="O460" i="4"/>
  <c r="AE440" i="4"/>
  <c r="M436" i="4"/>
  <c r="P436" i="4" s="1"/>
  <c r="T435" i="4"/>
  <c r="T425" i="4"/>
  <c r="O409" i="4"/>
  <c r="AH402" i="4"/>
  <c r="AE400" i="4"/>
  <c r="AE382" i="4"/>
  <c r="AJ361" i="4"/>
  <c r="L361" i="4"/>
  <c r="AB359" i="4"/>
  <c r="AE355" i="4"/>
  <c r="AM355" i="4"/>
  <c r="T521" i="4"/>
  <c r="L341" i="4"/>
  <c r="AB336" i="4"/>
  <c r="AB326" i="4"/>
  <c r="AE386" i="4"/>
  <c r="AH382" i="4"/>
  <c r="L371" i="4"/>
  <c r="AM349" i="4"/>
  <c r="W347" i="4"/>
  <c r="W330" i="4"/>
  <c r="AB313" i="4"/>
  <c r="AJ305" i="4"/>
  <c r="L294" i="4"/>
  <c r="O290" i="4"/>
  <c r="AE283" i="4"/>
  <c r="W281" i="4"/>
  <c r="AJ274" i="4"/>
  <c r="AH270" i="4"/>
  <c r="J267" i="4"/>
  <c r="H253" i="4"/>
  <c r="L249" i="4"/>
  <c r="T248" i="4"/>
  <c r="W239" i="4"/>
  <c r="AB238" i="4"/>
  <c r="AH234" i="4"/>
  <c r="L229" i="4"/>
  <c r="T228" i="4"/>
  <c r="AE223" i="4"/>
  <c r="T220" i="4"/>
  <c r="AM214" i="4"/>
  <c r="AM211" i="4"/>
  <c r="H203" i="4"/>
  <c r="O199" i="4"/>
  <c r="AM193" i="4"/>
  <c r="AJ184" i="4"/>
  <c r="AJ164" i="4"/>
  <c r="L151" i="4"/>
  <c r="AJ142" i="4"/>
  <c r="R132" i="4"/>
  <c r="T112" i="4"/>
  <c r="R111" i="4"/>
  <c r="AM108" i="4"/>
  <c r="AM103" i="4"/>
  <c r="AJ95" i="4"/>
  <c r="L92" i="4"/>
  <c r="T88" i="4"/>
  <c r="AE86" i="4"/>
  <c r="AH80" i="4"/>
  <c r="R78" i="4"/>
  <c r="AB74" i="4"/>
  <c r="R65" i="4"/>
  <c r="J60" i="4"/>
  <c r="T59" i="4"/>
  <c r="O335" i="4"/>
  <c r="O325" i="4"/>
  <c r="O314" i="4"/>
  <c r="AB295" i="4"/>
  <c r="J289" i="4"/>
  <c r="AH267" i="4"/>
  <c r="AB254" i="4"/>
  <c r="G253" i="4"/>
  <c r="AB247" i="4"/>
  <c r="R244" i="4"/>
  <c r="AJ241" i="4"/>
  <c r="W235" i="4"/>
  <c r="AB223" i="4"/>
  <c r="W218" i="4"/>
  <c r="AB207" i="4"/>
  <c r="U193" i="4"/>
  <c r="Z190" i="4"/>
  <c r="W166" i="4"/>
  <c r="T164" i="4"/>
  <c r="E160" i="4"/>
  <c r="AH100" i="4"/>
  <c r="W96" i="4"/>
  <c r="AM82" i="4"/>
  <c r="AJ60" i="4"/>
  <c r="T113" i="4"/>
  <c r="L314" i="4"/>
  <c r="M282" i="4"/>
  <c r="P282" i="4" s="1"/>
  <c r="T249" i="4"/>
  <c r="O248" i="4"/>
  <c r="W247" i="4"/>
  <c r="O239" i="4"/>
  <c r="R235" i="4"/>
  <c r="O221" i="4"/>
  <c r="AE214" i="4"/>
  <c r="Z207" i="4"/>
  <c r="AB203" i="4"/>
  <c r="AM179" i="4"/>
  <c r="O178" i="4"/>
  <c r="AJ175" i="4"/>
  <c r="R170" i="4"/>
  <c r="AB138" i="4"/>
  <c r="AB123" i="4"/>
  <c r="R107" i="4"/>
  <c r="AM89" i="4"/>
  <c r="J71" i="4"/>
  <c r="AE60" i="4"/>
  <c r="AB54" i="4"/>
  <c r="Z52" i="4"/>
  <c r="W42" i="4"/>
  <c r="J35" i="4"/>
  <c r="W382" i="4"/>
  <c r="O379" i="4"/>
  <c r="W373" i="4"/>
  <c r="G370" i="4"/>
  <c r="O365" i="4"/>
  <c r="AJ359" i="4"/>
  <c r="J359" i="4"/>
  <c r="O347" i="4"/>
  <c r="AB337" i="4"/>
  <c r="AH336" i="4"/>
  <c r="AM311" i="4"/>
  <c r="AH294" i="4"/>
  <c r="AH289" i="4"/>
  <c r="L287" i="4"/>
  <c r="AE278" i="4"/>
  <c r="W270" i="4"/>
  <c r="L265" i="4"/>
  <c r="W257" i="4"/>
  <c r="AM248" i="4"/>
  <c r="AE229" i="4"/>
  <c r="T223" i="4"/>
  <c r="AM220" i="4"/>
  <c r="AB214" i="4"/>
  <c r="W207" i="4"/>
  <c r="W206" i="4"/>
  <c r="AB192" i="4"/>
  <c r="G187" i="4"/>
  <c r="AM178" i="4"/>
  <c r="L178" i="4"/>
  <c r="L175" i="4"/>
  <c r="O166" i="4"/>
  <c r="L158" i="4"/>
  <c r="J149" i="4"/>
  <c r="AJ132" i="4"/>
  <c r="R120" i="4"/>
  <c r="R109" i="4"/>
  <c r="O107" i="4"/>
  <c r="AJ89" i="4"/>
  <c r="H89" i="4"/>
  <c r="W80" i="4"/>
  <c r="O67" i="4"/>
  <c r="AM53" i="4"/>
  <c r="W52" i="4"/>
  <c r="T50" i="4"/>
  <c r="AJ49" i="4"/>
  <c r="G44" i="4"/>
  <c r="AH35" i="4"/>
  <c r="R34" i="4"/>
  <c r="AH31" i="4"/>
  <c r="AM380" i="4"/>
  <c r="L379" i="4"/>
  <c r="AE376" i="4"/>
  <c r="AE371" i="4"/>
  <c r="AB366" i="4"/>
  <c r="AH359" i="4"/>
  <c r="J343" i="4"/>
  <c r="Z340" i="4"/>
  <c r="AH314" i="4"/>
  <c r="J307" i="4"/>
  <c r="W305" i="4"/>
  <c r="J303" i="4"/>
  <c r="J292" i="4"/>
  <c r="R285" i="4"/>
  <c r="Z267" i="4"/>
  <c r="J265" i="4"/>
  <c r="L262" i="4"/>
  <c r="J248" i="4"/>
  <c r="M248" i="4" s="1"/>
  <c r="P248" i="4" s="1"/>
  <c r="AJ240" i="4"/>
  <c r="W237" i="4"/>
  <c r="AM232" i="4"/>
  <c r="W225" i="4"/>
  <c r="R223" i="4"/>
  <c r="AJ220" i="4"/>
  <c r="Z193" i="4"/>
  <c r="AJ187" i="4"/>
  <c r="L183" i="4"/>
  <c r="AJ178" i="4"/>
  <c r="J178" i="4"/>
  <c r="Z176" i="4"/>
  <c r="J175" i="4"/>
  <c r="AM167" i="4"/>
  <c r="AJ163" i="4"/>
  <c r="AB154" i="4"/>
  <c r="AB150" i="4"/>
  <c r="Z138" i="4"/>
  <c r="W123" i="4"/>
  <c r="J118" i="4"/>
  <c r="AB108" i="4"/>
  <c r="AH94" i="4"/>
  <c r="AH89" i="4"/>
  <c r="F89" i="4"/>
  <c r="T80" i="4"/>
  <c r="O74" i="4"/>
  <c r="AB67" i="4"/>
  <c r="AM59" i="4"/>
  <c r="R50" i="4"/>
  <c r="AJ44" i="4"/>
  <c r="T38" i="4"/>
  <c r="O34" i="4"/>
  <c r="AJ265" i="4"/>
  <c r="R207" i="4"/>
  <c r="Z168" i="4"/>
  <c r="AE127" i="4"/>
  <c r="AE115" i="4"/>
  <c r="AM107" i="4"/>
  <c r="AE89" i="4"/>
  <c r="AB84" i="4"/>
  <c r="W60" i="4"/>
  <c r="W54" i="4"/>
  <c r="T45" i="4"/>
  <c r="AB35" i="4"/>
  <c r="O322" i="4"/>
  <c r="AB314" i="4"/>
  <c r="R312" i="4"/>
  <c r="T303" i="4"/>
  <c r="AM297" i="4"/>
  <c r="R286" i="4"/>
  <c r="AH276" i="4"/>
  <c r="R270" i="4"/>
  <c r="T267" i="4"/>
  <c r="W249" i="4"/>
  <c r="AH248" i="4"/>
  <c r="O247" i="4"/>
  <c r="AH244" i="4"/>
  <c r="J238" i="4"/>
  <c r="AB216" i="4"/>
  <c r="E212" i="4"/>
  <c r="O207" i="4"/>
  <c r="O191" i="4"/>
  <c r="AE144" i="4"/>
  <c r="R123" i="4"/>
  <c r="W82" i="4"/>
  <c r="AJ55" i="4"/>
  <c r="R45" i="4"/>
  <c r="R305" i="4"/>
  <c r="T166" i="4"/>
  <c r="Z327" i="4"/>
  <c r="O305" i="4"/>
  <c r="AM286" i="4"/>
  <c r="O286" i="4"/>
  <c r="L270" i="4"/>
  <c r="AB248" i="4"/>
  <c r="AM223" i="4"/>
  <c r="AJ207" i="4"/>
  <c r="L207" i="4"/>
  <c r="H161" i="4"/>
  <c r="Z149" i="4"/>
  <c r="AJ139" i="4"/>
  <c r="R72" i="4"/>
  <c r="AH61" i="4"/>
  <c r="R60" i="4"/>
  <c r="G43" i="4"/>
  <c r="G36" i="4"/>
  <c r="AH34" i="4"/>
  <c r="AK386" i="4"/>
  <c r="W384" i="4"/>
  <c r="AE379" i="4"/>
  <c r="R376" i="4"/>
  <c r="AM368" i="4"/>
  <c r="AB365" i="4"/>
  <c r="T359" i="4"/>
  <c r="AJ358" i="4"/>
  <c r="AB347" i="4"/>
  <c r="AB343" i="4"/>
  <c r="R336" i="4"/>
  <c r="O334" i="4"/>
  <c r="AB322" i="4"/>
  <c r="J310" i="4"/>
  <c r="AB303" i="4"/>
  <c r="AH296" i="4"/>
  <c r="AM270" i="4"/>
  <c r="L267" i="4"/>
  <c r="Z248" i="4"/>
  <c r="AJ247" i="4"/>
  <c r="AE243" i="4"/>
  <c r="AH238" i="4"/>
  <c r="AM237" i="4"/>
  <c r="L237" i="4"/>
  <c r="AJ223" i="4"/>
  <c r="W216" i="4"/>
  <c r="AH215" i="4"/>
  <c r="T212" i="4"/>
  <c r="AH204" i="4"/>
  <c r="J180" i="4"/>
  <c r="M180" i="4" s="1"/>
  <c r="O179" i="4"/>
  <c r="W178" i="4"/>
  <c r="L176" i="4"/>
  <c r="W175" i="4"/>
  <c r="L172" i="4"/>
  <c r="R165" i="4"/>
  <c r="T163" i="4"/>
  <c r="L157" i="4"/>
  <c r="H151" i="4"/>
  <c r="R146" i="4"/>
  <c r="AH139" i="4"/>
  <c r="AM138" i="4"/>
  <c r="L138" i="4"/>
  <c r="O135" i="4"/>
  <c r="W132" i="4"/>
  <c r="AM123" i="4"/>
  <c r="L123" i="4"/>
  <c r="Z121" i="4"/>
  <c r="O113" i="4"/>
  <c r="AH109" i="4"/>
  <c r="O108" i="4"/>
  <c r="AE107" i="4"/>
  <c r="O83" i="4"/>
  <c r="O82" i="4"/>
  <c r="L80" i="4"/>
  <c r="O71" i="4"/>
  <c r="O60" i="4"/>
  <c r="O58" i="4"/>
  <c r="E50" i="4"/>
  <c r="R47" i="4"/>
  <c r="AM45" i="4"/>
  <c r="O294" i="4"/>
  <c r="O289" i="4"/>
  <c r="AJ286" i="4"/>
  <c r="W265" i="4"/>
  <c r="W248" i="4"/>
  <c r="AM219" i="4"/>
  <c r="T213" i="4"/>
  <c r="J184" i="4"/>
  <c r="AB107" i="4"/>
  <c r="AM95" i="4"/>
  <c r="R89" i="4"/>
  <c r="J80" i="4"/>
  <c r="AB61" i="4"/>
  <c r="AM60" i="4"/>
  <c r="AJ43" i="4"/>
  <c r="J40" i="4"/>
  <c r="G1987" i="4"/>
  <c r="F1987" i="4"/>
  <c r="E1967" i="4"/>
  <c r="G1967" i="4"/>
  <c r="H1967" i="4"/>
  <c r="H2004" i="4"/>
  <c r="F2004" i="4"/>
  <c r="L2027" i="4"/>
  <c r="AJ2017" i="4"/>
  <c r="J2017" i="4"/>
  <c r="L2000" i="4"/>
  <c r="O1999" i="4"/>
  <c r="W1995" i="4"/>
  <c r="O1993" i="4"/>
  <c r="R1988" i="4"/>
  <c r="W1986" i="4"/>
  <c r="J1985" i="4"/>
  <c r="AE1982" i="4"/>
  <c r="T1971" i="4"/>
  <c r="L1963" i="4"/>
  <c r="W1962" i="4"/>
  <c r="T1959" i="4"/>
  <c r="T1958" i="4"/>
  <c r="W1953" i="4"/>
  <c r="R1951" i="4"/>
  <c r="Z1943" i="4"/>
  <c r="AJ1939" i="4"/>
  <c r="AB1934" i="4"/>
  <c r="Z1916" i="4"/>
  <c r="AB1914" i="4"/>
  <c r="AE1910" i="4"/>
  <c r="O1904" i="4"/>
  <c r="AB1894" i="4"/>
  <c r="Z1891" i="4"/>
  <c r="AJ1884" i="4"/>
  <c r="L1884" i="4"/>
  <c r="AB1882" i="4"/>
  <c r="AJ1881" i="4"/>
  <c r="L1881" i="4"/>
  <c r="AM1859" i="4"/>
  <c r="O1856" i="4"/>
  <c r="W1847" i="4"/>
  <c r="AB1841" i="4"/>
  <c r="AM1837" i="4"/>
  <c r="L1832" i="4"/>
  <c r="T1819" i="4"/>
  <c r="W1816" i="4"/>
  <c r="Z1806" i="4"/>
  <c r="AK1775" i="4"/>
  <c r="AE1761" i="4"/>
  <c r="F1642" i="4"/>
  <c r="E1642" i="4"/>
  <c r="G1484" i="4"/>
  <c r="E1484" i="4"/>
  <c r="F1484" i="4"/>
  <c r="AJ2027" i="4"/>
  <c r="J2027" i="4"/>
  <c r="W2022" i="4"/>
  <c r="L2005" i="4"/>
  <c r="AB1994" i="4"/>
  <c r="O1988" i="4"/>
  <c r="T1968" i="4"/>
  <c r="AE1967" i="4"/>
  <c r="AM1963" i="4"/>
  <c r="W1956" i="4"/>
  <c r="T1953" i="4"/>
  <c r="T1950" i="4"/>
  <c r="W1940" i="4"/>
  <c r="AE1922" i="4"/>
  <c r="AM1904" i="4"/>
  <c r="W1903" i="4"/>
  <c r="AB1899" i="4"/>
  <c r="R1897" i="4"/>
  <c r="AJ1890" i="4"/>
  <c r="L1890" i="4"/>
  <c r="J1884" i="4"/>
  <c r="O1872" i="4"/>
  <c r="AH1870" i="4"/>
  <c r="L1859" i="4"/>
  <c r="AH1848" i="4"/>
  <c r="J1848" i="4"/>
  <c r="AH1840" i="4"/>
  <c r="Z1835" i="4"/>
  <c r="AM1834" i="4"/>
  <c r="L1831" i="4"/>
  <c r="T1824" i="4"/>
  <c r="AH1823" i="4"/>
  <c r="R1822" i="4"/>
  <c r="U1822" i="4" s="1"/>
  <c r="X1822" i="4" s="1"/>
  <c r="T1816" i="4"/>
  <c r="T1810" i="4"/>
  <c r="AB1809" i="4"/>
  <c r="AM1805" i="4"/>
  <c r="L1805" i="4"/>
  <c r="O1803" i="4"/>
  <c r="AB1790" i="4"/>
  <c r="L1785" i="4"/>
  <c r="W1783" i="4"/>
  <c r="AB1781" i="4"/>
  <c r="T1773" i="4"/>
  <c r="T1770" i="4"/>
  <c r="AM1765" i="4"/>
  <c r="AH2027" i="4"/>
  <c r="J2005" i="4"/>
  <c r="R1995" i="4"/>
  <c r="R1983" i="4"/>
  <c r="R1968" i="4"/>
  <c r="R1962" i="4"/>
  <c r="U1962" i="4" s="1"/>
  <c r="T1956" i="4"/>
  <c r="R1950" i="4"/>
  <c r="T1940" i="4"/>
  <c r="J1921" i="4"/>
  <c r="R1920" i="4"/>
  <c r="AJ1904" i="4"/>
  <c r="L1904" i="4"/>
  <c r="Z1898" i="4"/>
  <c r="W1894" i="4"/>
  <c r="AB1893" i="4"/>
  <c r="T1891" i="4"/>
  <c r="W1885" i="4"/>
  <c r="AE1884" i="4"/>
  <c r="W1882" i="4"/>
  <c r="J1881" i="4"/>
  <c r="J1875" i="4"/>
  <c r="AM1872" i="4"/>
  <c r="AJ1859" i="4"/>
  <c r="J1859" i="4"/>
  <c r="T1858" i="4"/>
  <c r="AE1846" i="4"/>
  <c r="W1841" i="4"/>
  <c r="AJ1834" i="4"/>
  <c r="J1834" i="4"/>
  <c r="R1816" i="4"/>
  <c r="AM1815" i="4"/>
  <c r="AE1809" i="4"/>
  <c r="AB1806" i="4"/>
  <c r="AJ1805" i="4"/>
  <c r="J1805" i="4"/>
  <c r="M1805" i="4" s="1"/>
  <c r="P1805" i="4" s="1"/>
  <c r="W1804" i="4"/>
  <c r="AH1792" i="4"/>
  <c r="F1792" i="4"/>
  <c r="AJ1780" i="4"/>
  <c r="F1780" i="4"/>
  <c r="W1775" i="4"/>
  <c r="W1764" i="4"/>
  <c r="AB1761" i="4"/>
  <c r="AM1760" i="4"/>
  <c r="R1752" i="4"/>
  <c r="F1408" i="4"/>
  <c r="E1408" i="4"/>
  <c r="R2022" i="4"/>
  <c r="T2011" i="4"/>
  <c r="AJ2005" i="4"/>
  <c r="O2001" i="4"/>
  <c r="O1996" i="4"/>
  <c r="W1994" i="4"/>
  <c r="AB1987" i="4"/>
  <c r="R1986" i="4"/>
  <c r="O1968" i="4"/>
  <c r="R1956" i="4"/>
  <c r="W1952" i="4"/>
  <c r="F1933" i="4"/>
  <c r="AB1928" i="4"/>
  <c r="T1916" i="4"/>
  <c r="T1914" i="4"/>
  <c r="AM1912" i="4"/>
  <c r="J1912" i="4"/>
  <c r="AH1904" i="4"/>
  <c r="AH1902" i="4"/>
  <c r="AM1897" i="4"/>
  <c r="O1897" i="4"/>
  <c r="T1894" i="4"/>
  <c r="AH1890" i="4"/>
  <c r="J1890" i="4"/>
  <c r="J1872" i="4"/>
  <c r="R1858" i="4"/>
  <c r="R1824" i="4"/>
  <c r="R1773" i="4"/>
  <c r="L1769" i="4"/>
  <c r="J1758" i="4"/>
  <c r="G1488" i="4"/>
  <c r="E1488" i="4"/>
  <c r="AB2027" i="4"/>
  <c r="J2019" i="4"/>
  <c r="R2013" i="4"/>
  <c r="AH2005" i="4"/>
  <c r="R2004" i="4"/>
  <c r="AM1995" i="4"/>
  <c r="O1995" i="4"/>
  <c r="AJ1988" i="4"/>
  <c r="J1988" i="4"/>
  <c r="AM1986" i="4"/>
  <c r="AM1983" i="4"/>
  <c r="O1983" i="4"/>
  <c r="T1980" i="4"/>
  <c r="T1975" i="4"/>
  <c r="AJ1971" i="4"/>
  <c r="AM1968" i="4"/>
  <c r="T1964" i="4"/>
  <c r="AE1963" i="4"/>
  <c r="AM1962" i="4"/>
  <c r="O1962" i="4"/>
  <c r="AM1957" i="4"/>
  <c r="O1950" i="4"/>
  <c r="R1941" i="4"/>
  <c r="E1933" i="4"/>
  <c r="Z1921" i="4"/>
  <c r="R1914" i="4"/>
  <c r="Z1905" i="4"/>
  <c r="O1900" i="4"/>
  <c r="R1894" i="4"/>
  <c r="R1891" i="4"/>
  <c r="AE1890" i="4"/>
  <c r="AB1884" i="4"/>
  <c r="R1841" i="4"/>
  <c r="R1830" i="4"/>
  <c r="T1829" i="4"/>
  <c r="AB1825" i="4"/>
  <c r="AM1819" i="4"/>
  <c r="O1816" i="4"/>
  <c r="AE1811" i="4"/>
  <c r="O1810" i="4"/>
  <c r="O1807" i="4"/>
  <c r="W1798" i="4"/>
  <c r="Z1789" i="4"/>
  <c r="W1761" i="4"/>
  <c r="H1727" i="4"/>
  <c r="G1727" i="4"/>
  <c r="J2001" i="4"/>
  <c r="AH1988" i="4"/>
  <c r="Z1972" i="4"/>
  <c r="J1971" i="4"/>
  <c r="AB1963" i="4"/>
  <c r="L1962" i="4"/>
  <c r="J1959" i="4"/>
  <c r="AM1956" i="4"/>
  <c r="O1956" i="4"/>
  <c r="W1951" i="4"/>
  <c r="J1911" i="4"/>
  <c r="L1903" i="4"/>
  <c r="O1844" i="4"/>
  <c r="AJ1824" i="4"/>
  <c r="AM1816" i="4"/>
  <c r="L1816" i="4"/>
  <c r="AM1810" i="4"/>
  <c r="Z1787" i="4"/>
  <c r="T1781" i="4"/>
  <c r="Z1777" i="4"/>
  <c r="AM1776" i="4"/>
  <c r="O1776" i="4"/>
  <c r="O1773" i="4"/>
  <c r="R1764" i="4"/>
  <c r="T1761" i="4"/>
  <c r="L1727" i="4"/>
  <c r="J1727" i="4"/>
  <c r="AM2022" i="4"/>
  <c r="L2018" i="4"/>
  <c r="W2017" i="4"/>
  <c r="AM2004" i="4"/>
  <c r="L2004" i="4"/>
  <c r="AH1995" i="4"/>
  <c r="O1994" i="4"/>
  <c r="H1991" i="4"/>
  <c r="L1986" i="4"/>
  <c r="Z1984" i="4"/>
  <c r="AH1983" i="4"/>
  <c r="AB1974" i="4"/>
  <c r="AH1971" i="4"/>
  <c r="AJ1968" i="4"/>
  <c r="J1968" i="4"/>
  <c r="AM1965" i="4"/>
  <c r="AJ1962" i="4"/>
  <c r="J1927" i="4"/>
  <c r="AB1904" i="4"/>
  <c r="AJ1901" i="4"/>
  <c r="AM1894" i="4"/>
  <c r="T1870" i="4"/>
  <c r="AH1865" i="4"/>
  <c r="Z1850" i="4"/>
  <c r="AM1847" i="4"/>
  <c r="AJ1845" i="4"/>
  <c r="W1843" i="4"/>
  <c r="L1841" i="4"/>
  <c r="AB1834" i="4"/>
  <c r="AM1830" i="4"/>
  <c r="L1830" i="4"/>
  <c r="W1825" i="4"/>
  <c r="AH1824" i="4"/>
  <c r="J1824" i="4"/>
  <c r="W1823" i="4"/>
  <c r="T1809" i="4"/>
  <c r="R1806" i="4"/>
  <c r="AB1805" i="4"/>
  <c r="T1800" i="4"/>
  <c r="AB1794" i="4"/>
  <c r="AJ1788" i="4"/>
  <c r="J1788" i="4"/>
  <c r="AM1781" i="4"/>
  <c r="R1781" i="4"/>
  <c r="T1768" i="4"/>
  <c r="Z1758" i="4"/>
  <c r="W2027" i="4"/>
  <c r="R2023" i="4"/>
  <c r="J2018" i="4"/>
  <c r="M2018" i="4" s="1"/>
  <c r="W2011" i="4"/>
  <c r="J2007" i="4"/>
  <c r="W1992" i="4"/>
  <c r="G1991" i="4"/>
  <c r="AH1986" i="4"/>
  <c r="O1980" i="4"/>
  <c r="O1975" i="4"/>
  <c r="AH1968" i="4"/>
  <c r="AM1964" i="4"/>
  <c r="W1963" i="4"/>
  <c r="J1956" i="4"/>
  <c r="W1941" i="4"/>
  <c r="J1940" i="4"/>
  <c r="R1939" i="4"/>
  <c r="AB1938" i="4"/>
  <c r="AJ1903" i="4"/>
  <c r="AM1900" i="4"/>
  <c r="L1894" i="4"/>
  <c r="L1885" i="4"/>
  <c r="W1884" i="4"/>
  <c r="L1882" i="4"/>
  <c r="Z1872" i="4"/>
  <c r="W1859" i="4"/>
  <c r="J1858" i="4"/>
  <c r="J1855" i="4"/>
  <c r="AM1844" i="4"/>
  <c r="AM1841" i="4"/>
  <c r="W1837" i="4"/>
  <c r="AJ1830" i="4"/>
  <c r="R1821" i="4"/>
  <c r="AJ1816" i="4"/>
  <c r="AE1813" i="4"/>
  <c r="H1783" i="4"/>
  <c r="O1781" i="4"/>
  <c r="W1777" i="4"/>
  <c r="AH1773" i="4"/>
  <c r="E1492" i="4"/>
  <c r="F1492" i="4"/>
  <c r="AB2026" i="4"/>
  <c r="J1937" i="4"/>
  <c r="M1937" i="4" s="1"/>
  <c r="T1840" i="4"/>
  <c r="AM1835" i="4"/>
  <c r="W1834" i="4"/>
  <c r="AH1833" i="4"/>
  <c r="J1830" i="4"/>
  <c r="R1825" i="4"/>
  <c r="AE1824" i="4"/>
  <c r="AM1822" i="4"/>
  <c r="T1820" i="4"/>
  <c r="AH1816" i="4"/>
  <c r="AH1803" i="4"/>
  <c r="R1794" i="4"/>
  <c r="W1789" i="4"/>
  <c r="AH1788" i="4"/>
  <c r="R1787" i="4"/>
  <c r="L1786" i="4"/>
  <c r="AJ1781" i="4"/>
  <c r="L1781" i="4"/>
  <c r="Z1765" i="4"/>
  <c r="AJ1764" i="4"/>
  <c r="U2010" i="4"/>
  <c r="X2010" i="4" s="1"/>
  <c r="W2005" i="4"/>
  <c r="T1999" i="4"/>
  <c r="R1998" i="4"/>
  <c r="AM1994" i="4"/>
  <c r="R1992" i="4"/>
  <c r="AE1986" i="4"/>
  <c r="AB1968" i="4"/>
  <c r="L1923" i="4"/>
  <c r="W1921" i="4"/>
  <c r="J1916" i="4"/>
  <c r="W1895" i="4"/>
  <c r="U1891" i="4"/>
  <c r="U1882" i="4"/>
  <c r="X1882" i="4" s="1"/>
  <c r="R1881" i="4"/>
  <c r="R1859" i="4"/>
  <c r="X1799" i="4"/>
  <c r="O1783" i="4"/>
  <c r="T1780" i="4"/>
  <c r="R1769" i="4"/>
  <c r="W1765" i="4"/>
  <c r="AH1764" i="4"/>
  <c r="AJ1761" i="4"/>
  <c r="L1761" i="4"/>
  <c r="AH2024" i="4"/>
  <c r="AE2012" i="4"/>
  <c r="AJ2010" i="4"/>
  <c r="AB2001" i="4"/>
  <c r="AB1995" i="4"/>
  <c r="W1988" i="4"/>
  <c r="AB1983" i="4"/>
  <c r="R1977" i="4"/>
  <c r="AE1975" i="4"/>
  <c r="AE1956" i="4"/>
  <c r="AB1950" i="4"/>
  <c r="J1949" i="4"/>
  <c r="W1944" i="4"/>
  <c r="O1941" i="4"/>
  <c r="T1921" i="4"/>
  <c r="AB1911" i="4"/>
  <c r="J1906" i="4"/>
  <c r="AE1900" i="4"/>
  <c r="R1884" i="4"/>
  <c r="O1881" i="4"/>
  <c r="G1876" i="4"/>
  <c r="AM1870" i="4"/>
  <c r="AE1858" i="4"/>
  <c r="AM1848" i="4"/>
  <c r="O1848" i="4"/>
  <c r="AH1841" i="4"/>
  <c r="AM1840" i="4"/>
  <c r="R1834" i="4"/>
  <c r="U1834" i="4" s="1"/>
  <c r="T1831" i="4"/>
  <c r="AB1824" i="4"/>
  <c r="AM1823" i="4"/>
  <c r="O1823" i="4"/>
  <c r="J1821" i="4"/>
  <c r="Z1819" i="4"/>
  <c r="L1815" i="4"/>
  <c r="J1809" i="4"/>
  <c r="M1809" i="4" s="1"/>
  <c r="P1809" i="4" s="1"/>
  <c r="AJ1806" i="4"/>
  <c r="J1806" i="4"/>
  <c r="R1805" i="4"/>
  <c r="J1804" i="4"/>
  <c r="AM1787" i="4"/>
  <c r="AH1781" i="4"/>
  <c r="AH1778" i="4"/>
  <c r="AK1778" i="4" s="1"/>
  <c r="AB1773" i="4"/>
  <c r="T1760" i="4"/>
  <c r="L1757" i="4"/>
  <c r="J1757" i="4"/>
  <c r="J1753" i="4"/>
  <c r="O2027" i="4"/>
  <c r="J2023" i="4"/>
  <c r="AB2022" i="4"/>
  <c r="AE2021" i="4"/>
  <c r="L2017" i="4"/>
  <c r="L2011" i="4"/>
  <c r="R2005" i="4"/>
  <c r="AH1994" i="4"/>
  <c r="R1974" i="4"/>
  <c r="U1974" i="4" s="1"/>
  <c r="X1974" i="4" s="1"/>
  <c r="J1973" i="4"/>
  <c r="W1971" i="4"/>
  <c r="Z1968" i="4"/>
  <c r="J1961" i="4"/>
  <c r="W1959" i="4"/>
  <c r="G1955" i="4"/>
  <c r="R1938" i="4"/>
  <c r="AE1934" i="4"/>
  <c r="AE1929" i="4"/>
  <c r="AH1916" i="4"/>
  <c r="AH1914" i="4"/>
  <c r="Z1911" i="4"/>
  <c r="W1897" i="4"/>
  <c r="L1870" i="4"/>
  <c r="O1859" i="4"/>
  <c r="AB1858" i="4"/>
  <c r="M1806" i="4"/>
  <c r="T1799" i="4"/>
  <c r="H1785" i="4"/>
  <c r="AJ1773" i="4"/>
  <c r="E1744" i="4"/>
  <c r="F1744" i="4"/>
  <c r="AK1609" i="4"/>
  <c r="F1156" i="4"/>
  <c r="E1156" i="4"/>
  <c r="AM1729" i="4"/>
  <c r="L1723" i="4"/>
  <c r="L1710" i="4"/>
  <c r="O1707" i="4"/>
  <c r="AM1704" i="4"/>
  <c r="O1704" i="4"/>
  <c r="AM1684" i="4"/>
  <c r="W1682" i="4"/>
  <c r="O1678" i="4"/>
  <c r="R1674" i="4"/>
  <c r="AH1669" i="4"/>
  <c r="AH1655" i="4"/>
  <c r="AE1649" i="4"/>
  <c r="AM1644" i="4"/>
  <c r="J1644" i="4"/>
  <c r="Z1642" i="4"/>
  <c r="L1635" i="4"/>
  <c r="AB1625" i="4"/>
  <c r="W1623" i="4"/>
  <c r="AE1606" i="4"/>
  <c r="AB1600" i="4"/>
  <c r="AH1597" i="4"/>
  <c r="L1594" i="4"/>
  <c r="T1585" i="4"/>
  <c r="Z1582" i="4"/>
  <c r="T1575" i="4"/>
  <c r="J1514" i="4"/>
  <c r="AE1512" i="4"/>
  <c r="AB1502" i="4"/>
  <c r="T1498" i="4"/>
  <c r="O1489" i="4"/>
  <c r="AB1479" i="4"/>
  <c r="J1476" i="4"/>
  <c r="Z1474" i="4"/>
  <c r="AM1467" i="4"/>
  <c r="J1467" i="4"/>
  <c r="T1462" i="4"/>
  <c r="J1460" i="4"/>
  <c r="J1459" i="4"/>
  <c r="Z1454" i="4"/>
  <c r="AM1453" i="4"/>
  <c r="T1452" i="4"/>
  <c r="T1450" i="4"/>
  <c r="AM1439" i="4"/>
  <c r="O1437" i="4"/>
  <c r="R1423" i="4"/>
  <c r="AE1418" i="4"/>
  <c r="W1412" i="4"/>
  <c r="AM1403" i="4"/>
  <c r="E1322" i="4"/>
  <c r="F1322" i="4"/>
  <c r="E1123" i="4"/>
  <c r="G1123" i="4"/>
  <c r="AJ1756" i="4"/>
  <c r="AB1753" i="4"/>
  <c r="AJ1752" i="4"/>
  <c r="T1747" i="4"/>
  <c r="AH1746" i="4"/>
  <c r="Z1744" i="4"/>
  <c r="AE1740" i="4"/>
  <c r="L1737" i="4"/>
  <c r="AB1734" i="4"/>
  <c r="W1727" i="4"/>
  <c r="AJ1723" i="4"/>
  <c r="AB1705" i="4"/>
  <c r="AB1703" i="4"/>
  <c r="AH1699" i="4"/>
  <c r="R1698" i="4"/>
  <c r="AB1696" i="4"/>
  <c r="AM1692" i="4"/>
  <c r="J1691" i="4"/>
  <c r="M1691" i="4" s="1"/>
  <c r="O1687" i="4"/>
  <c r="AB1686" i="4"/>
  <c r="W1684" i="4"/>
  <c r="T1682" i="4"/>
  <c r="AH1681" i="4"/>
  <c r="AM1678" i="4"/>
  <c r="L1678" i="4"/>
  <c r="AH1660" i="4"/>
  <c r="L1657" i="4"/>
  <c r="AB1649" i="4"/>
  <c r="Z1645" i="4"/>
  <c r="AE1641" i="4"/>
  <c r="G1630" i="4"/>
  <c r="AB1617" i="4"/>
  <c r="R1611" i="4"/>
  <c r="U1611" i="4" s="1"/>
  <c r="X1611" i="4" s="1"/>
  <c r="AB1606" i="4"/>
  <c r="L1601" i="4"/>
  <c r="W1582" i="4"/>
  <c r="R1575" i="4"/>
  <c r="T1552" i="4"/>
  <c r="O1551" i="4"/>
  <c r="AH1547" i="4"/>
  <c r="AJ1544" i="4"/>
  <c r="Z1541" i="4"/>
  <c r="AB1540" i="4"/>
  <c r="R1539" i="4"/>
  <c r="J1538" i="4"/>
  <c r="L1531" i="4"/>
  <c r="J1526" i="4"/>
  <c r="L1519" i="4"/>
  <c r="AK1514" i="4"/>
  <c r="AB1512" i="4"/>
  <c r="L1507" i="4"/>
  <c r="Z1502" i="4"/>
  <c r="L1501" i="4"/>
  <c r="W1500" i="4"/>
  <c r="R1498" i="4"/>
  <c r="J1496" i="4"/>
  <c r="W1491" i="4"/>
  <c r="L1489" i="4"/>
  <c r="W1486" i="4"/>
  <c r="L1471" i="4"/>
  <c r="AE1464" i="4"/>
  <c r="W1454" i="4"/>
  <c r="AB1442" i="4"/>
  <c r="Z1440" i="4"/>
  <c r="AJ1437" i="4"/>
  <c r="J1435" i="4"/>
  <c r="AK1424" i="4"/>
  <c r="AJ1413" i="4"/>
  <c r="J1413" i="4"/>
  <c r="AH1411" i="4"/>
  <c r="J1411" i="4"/>
  <c r="E1296" i="4"/>
  <c r="F1296" i="4"/>
  <c r="H1296" i="4"/>
  <c r="Z1753" i="4"/>
  <c r="AH1752" i="4"/>
  <c r="L1752" i="4"/>
  <c r="AB1740" i="4"/>
  <c r="AM1736" i="4"/>
  <c r="AB1733" i="4"/>
  <c r="AH1723" i="4"/>
  <c r="F1710" i="4"/>
  <c r="AE1708" i="4"/>
  <c r="L1704" i="4"/>
  <c r="AM1698" i="4"/>
  <c r="T1694" i="4"/>
  <c r="O1692" i="4"/>
  <c r="AB1691" i="4"/>
  <c r="T1688" i="4"/>
  <c r="AJ1678" i="4"/>
  <c r="O1674" i="4"/>
  <c r="Z1663" i="4"/>
  <c r="W1645" i="4"/>
  <c r="M1644" i="4"/>
  <c r="T1642" i="4"/>
  <c r="Z1634" i="4"/>
  <c r="AM1601" i="4"/>
  <c r="J1601" i="4"/>
  <c r="W1600" i="4"/>
  <c r="AB1594" i="4"/>
  <c r="AM1584" i="4"/>
  <c r="U1570" i="4"/>
  <c r="X1570" i="4" s="1"/>
  <c r="E1558" i="4"/>
  <c r="Z1552" i="4"/>
  <c r="AM1539" i="4"/>
  <c r="AN1539" i="4" s="1"/>
  <c r="L1537" i="4"/>
  <c r="J1535" i="4"/>
  <c r="AB1528" i="4"/>
  <c r="AE1517" i="4"/>
  <c r="L1514" i="4"/>
  <c r="Z1512" i="4"/>
  <c r="W1502" i="4"/>
  <c r="AH1501" i="4"/>
  <c r="J1501" i="4"/>
  <c r="AB1499" i="4"/>
  <c r="O1498" i="4"/>
  <c r="AJ1489" i="4"/>
  <c r="J1489" i="4"/>
  <c r="T1488" i="4"/>
  <c r="T1486" i="4"/>
  <c r="AB1468" i="4"/>
  <c r="AJ1467" i="4"/>
  <c r="T1454" i="4"/>
  <c r="R1447" i="4"/>
  <c r="W1440" i="4"/>
  <c r="AJ1439" i="4"/>
  <c r="L1439" i="4"/>
  <c r="L1437" i="4"/>
  <c r="AE1427" i="4"/>
  <c r="O1424" i="4"/>
  <c r="L1416" i="4"/>
  <c r="W1409" i="4"/>
  <c r="O1395" i="4"/>
  <c r="W1395" i="4"/>
  <c r="AE1395" i="4"/>
  <c r="L1395" i="4"/>
  <c r="AJ1395" i="4"/>
  <c r="AE1743" i="4"/>
  <c r="Z1740" i="4"/>
  <c r="J1736" i="4"/>
  <c r="R1727" i="4"/>
  <c r="W1716" i="4"/>
  <c r="J1704" i="4"/>
  <c r="M1704" i="4" s="1"/>
  <c r="W1703" i="4"/>
  <c r="AM1687" i="4"/>
  <c r="R1682" i="4"/>
  <c r="T1645" i="4"/>
  <c r="R1642" i="4"/>
  <c r="U1642" i="4" s="1"/>
  <c r="W1628" i="4"/>
  <c r="W1613" i="4"/>
  <c r="AJ1605" i="4"/>
  <c r="AJ1601" i="4"/>
  <c r="H1601" i="4"/>
  <c r="T1600" i="4"/>
  <c r="L1598" i="4"/>
  <c r="AB1593" i="4"/>
  <c r="L1589" i="4"/>
  <c r="T1582" i="4"/>
  <c r="O1576" i="4"/>
  <c r="O1573" i="4"/>
  <c r="W1568" i="4"/>
  <c r="AM1562" i="4"/>
  <c r="AE1555" i="4"/>
  <c r="O1539" i="4"/>
  <c r="J1537" i="4"/>
  <c r="W1529" i="4"/>
  <c r="L1527" i="4"/>
  <c r="AB1514" i="4"/>
  <c r="W1505" i="4"/>
  <c r="AE1501" i="4"/>
  <c r="AH1489" i="4"/>
  <c r="R1488" i="4"/>
  <c r="R1486" i="4"/>
  <c r="AJ1478" i="4"/>
  <c r="T1440" i="4"/>
  <c r="AB1420" i="4"/>
  <c r="AM1416" i="4"/>
  <c r="J1416" i="4"/>
  <c r="O1412" i="4"/>
  <c r="T1404" i="4"/>
  <c r="AB1752" i="4"/>
  <c r="AB1746" i="4"/>
  <c r="W1740" i="4"/>
  <c r="G1732" i="4"/>
  <c r="AB1729" i="4"/>
  <c r="AE1723" i="4"/>
  <c r="AE1704" i="4"/>
  <c r="AH1698" i="4"/>
  <c r="AH1692" i="4"/>
  <c r="L1692" i="4"/>
  <c r="AJ1687" i="4"/>
  <c r="W1686" i="4"/>
  <c r="R1684" i="4"/>
  <c r="AM1682" i="4"/>
  <c r="AB1675" i="4"/>
  <c r="O1671" i="4"/>
  <c r="AJ1668" i="4"/>
  <c r="R1647" i="4"/>
  <c r="R1645" i="4"/>
  <c r="O1642" i="4"/>
  <c r="T1625" i="4"/>
  <c r="AM1623" i="4"/>
  <c r="G1596" i="4"/>
  <c r="J1589" i="4"/>
  <c r="R1582" i="4"/>
  <c r="AM1575" i="4"/>
  <c r="L1575" i="4"/>
  <c r="AM1572" i="4"/>
  <c r="AH1551" i="4"/>
  <c r="AE1543" i="4"/>
  <c r="AJ1539" i="4"/>
  <c r="J1527" i="4"/>
  <c r="M1527" i="4" s="1"/>
  <c r="AB1516" i="4"/>
  <c r="O1500" i="4"/>
  <c r="L1498" i="4"/>
  <c r="R1495" i="4"/>
  <c r="AM1486" i="4"/>
  <c r="W1481" i="4"/>
  <c r="J1475" i="4"/>
  <c r="AM1462" i="4"/>
  <c r="L1462" i="4"/>
  <c r="R1454" i="4"/>
  <c r="L1447" i="4"/>
  <c r="R1440" i="4"/>
  <c r="J1437" i="4"/>
  <c r="R1430" i="4"/>
  <c r="AH1426" i="4"/>
  <c r="L1419" i="4"/>
  <c r="AJ1416" i="4"/>
  <c r="AM1412" i="4"/>
  <c r="AB1403" i="4"/>
  <c r="AE1400" i="4"/>
  <c r="J1400" i="4"/>
  <c r="T1400" i="4"/>
  <c r="AK1060" i="4"/>
  <c r="T1740" i="4"/>
  <c r="AJ1710" i="4"/>
  <c r="T1703" i="4"/>
  <c r="O1682" i="4"/>
  <c r="AB1657" i="4"/>
  <c r="AB1654" i="4"/>
  <c r="T1649" i="4"/>
  <c r="O1645" i="4"/>
  <c r="L1623" i="4"/>
  <c r="L1618" i="4"/>
  <c r="AE1601" i="4"/>
  <c r="AB1584" i="4"/>
  <c r="AH1583" i="4"/>
  <c r="O1582" i="4"/>
  <c r="T1577" i="4"/>
  <c r="AJ1575" i="4"/>
  <c r="J1575" i="4"/>
  <c r="R1531" i="4"/>
  <c r="R1519" i="4"/>
  <c r="R1512" i="4"/>
  <c r="R1507" i="4"/>
  <c r="R1502" i="4"/>
  <c r="O1486" i="4"/>
  <c r="R1478" i="4"/>
  <c r="AM1454" i="4"/>
  <c r="R1406" i="4"/>
  <c r="T1394" i="4"/>
  <c r="R1394" i="4"/>
  <c r="E1050" i="4"/>
  <c r="H1050" i="4"/>
  <c r="R1740" i="4"/>
  <c r="R1725" i="4"/>
  <c r="W1721" i="4"/>
  <c r="AM1712" i="4"/>
  <c r="T1710" i="4"/>
  <c r="O1705" i="4"/>
  <c r="R1703" i="4"/>
  <c r="R1686" i="4"/>
  <c r="AJ1684" i="4"/>
  <c r="AJ1682" i="4"/>
  <c r="AJ1679" i="4"/>
  <c r="AB1678" i="4"/>
  <c r="H1670" i="4"/>
  <c r="T1669" i="4"/>
  <c r="AM1656" i="4"/>
  <c r="R1649" i="4"/>
  <c r="R1648" i="4"/>
  <c r="R1635" i="4"/>
  <c r="O1634" i="4"/>
  <c r="R1625" i="4"/>
  <c r="U1625" i="4" s="1"/>
  <c r="X1625" i="4" s="1"/>
  <c r="AJ1623" i="4"/>
  <c r="R1621" i="4"/>
  <c r="O1620" i="4"/>
  <c r="AM1582" i="4"/>
  <c r="L1582" i="4"/>
  <c r="AJ1569" i="4"/>
  <c r="AJ1566" i="4"/>
  <c r="AJ1557" i="4"/>
  <c r="E1557" i="4"/>
  <c r="AE1539" i="4"/>
  <c r="J1539" i="4"/>
  <c r="AE1531" i="4"/>
  <c r="O1512" i="4"/>
  <c r="AB1507" i="4"/>
  <c r="O1502" i="4"/>
  <c r="W1501" i="4"/>
  <c r="L1491" i="4"/>
  <c r="R1490" i="4"/>
  <c r="AM1488" i="4"/>
  <c r="J1488" i="4"/>
  <c r="W1487" i="4"/>
  <c r="AJ1486" i="4"/>
  <c r="R1479" i="4"/>
  <c r="L1475" i="4"/>
  <c r="R1468" i="4"/>
  <c r="O1454" i="4"/>
  <c r="AM1440" i="4"/>
  <c r="U1423" i="4"/>
  <c r="AE1416" i="4"/>
  <c r="AB1413" i="4"/>
  <c r="AJ1412" i="4"/>
  <c r="Z1408" i="4"/>
  <c r="AB1406" i="4"/>
  <c r="W1403" i="4"/>
  <c r="O1753" i="4"/>
  <c r="W1752" i="4"/>
  <c r="AM1751" i="4"/>
  <c r="R1737" i="4"/>
  <c r="J1735" i="4"/>
  <c r="O1734" i="4"/>
  <c r="W1723" i="4"/>
  <c r="M1717" i="4"/>
  <c r="P1717" i="4" s="1"/>
  <c r="W1713" i="4"/>
  <c r="AM1703" i="4"/>
  <c r="O1703" i="4"/>
  <c r="O1701" i="4"/>
  <c r="L1682" i="4"/>
  <c r="R1669" i="4"/>
  <c r="R1660" i="4"/>
  <c r="W1657" i="4"/>
  <c r="L1647" i="4"/>
  <c r="AM1645" i="4"/>
  <c r="AM1642" i="4"/>
  <c r="L1634" i="4"/>
  <c r="AM1620" i="4"/>
  <c r="O1606" i="4"/>
  <c r="L1600" i="4"/>
  <c r="O1586" i="4"/>
  <c r="AJ1582" i="4"/>
  <c r="O1552" i="4"/>
  <c r="AB1531" i="4"/>
  <c r="AB1527" i="4"/>
  <c r="T1514" i="4"/>
  <c r="T1501" i="4"/>
  <c r="AJ1500" i="4"/>
  <c r="Z1489" i="4"/>
  <c r="AJ1488" i="4"/>
  <c r="L1486" i="4"/>
  <c r="Z1481" i="4"/>
  <c r="AM1479" i="4"/>
  <c r="Z1478" i="4"/>
  <c r="AE1466" i="4"/>
  <c r="AH1462" i="4"/>
  <c r="AB1458" i="4"/>
  <c r="W1453" i="4"/>
  <c r="AH1447" i="4"/>
  <c r="H1447" i="4"/>
  <c r="J1438" i="4"/>
  <c r="E1433" i="4"/>
  <c r="AE1419" i="4"/>
  <c r="AB1416" i="4"/>
  <c r="AE1415" i="4"/>
  <c r="AB1394" i="4"/>
  <c r="H1309" i="4"/>
  <c r="E1309" i="4"/>
  <c r="O1740" i="4"/>
  <c r="AJ1727" i="4"/>
  <c r="T1723" i="4"/>
  <c r="R1710" i="4"/>
  <c r="AJ1703" i="4"/>
  <c r="AE1682" i="4"/>
  <c r="G1679" i="4"/>
  <c r="AJ1677" i="4"/>
  <c r="O1660" i="4"/>
  <c r="T1657" i="4"/>
  <c r="L1655" i="4"/>
  <c r="AM1649" i="4"/>
  <c r="O1649" i="4"/>
  <c r="AJ1645" i="4"/>
  <c r="J1645" i="4"/>
  <c r="AJ1642" i="4"/>
  <c r="J1637" i="4"/>
  <c r="T1635" i="4"/>
  <c r="AJ1634" i="4"/>
  <c r="E1631" i="4"/>
  <c r="R1630" i="4"/>
  <c r="U1630" i="4" s="1"/>
  <c r="X1630" i="4" s="1"/>
  <c r="O1625" i="4"/>
  <c r="AH1623" i="4"/>
  <c r="H1623" i="4"/>
  <c r="Z1618" i="4"/>
  <c r="J1600" i="4"/>
  <c r="AH1582" i="4"/>
  <c r="J1582" i="4"/>
  <c r="AE1575" i="4"/>
  <c r="W1564" i="4"/>
  <c r="AE1557" i="4"/>
  <c r="W1551" i="4"/>
  <c r="AE1534" i="4"/>
  <c r="R1514" i="4"/>
  <c r="AM1512" i="4"/>
  <c r="AE1506" i="4"/>
  <c r="AM1502" i="4"/>
  <c r="W1478" i="4"/>
  <c r="L1454" i="4"/>
  <c r="AE1452" i="4"/>
  <c r="AJ1440" i="4"/>
  <c r="L1436" i="4"/>
  <c r="U1428" i="4"/>
  <c r="X1428" i="4" s="1"/>
  <c r="T1411" i="4"/>
  <c r="Z1406" i="4"/>
  <c r="AC1406" i="4" s="1"/>
  <c r="AF1406" i="4" s="1"/>
  <c r="AK1402" i="4"/>
  <c r="AM1398" i="4"/>
  <c r="AM1746" i="4"/>
  <c r="R1746" i="4"/>
  <c r="Z1742" i="4"/>
  <c r="AB1741" i="4"/>
  <c r="L1734" i="4"/>
  <c r="L1716" i="4"/>
  <c r="AB1712" i="4"/>
  <c r="T1711" i="4"/>
  <c r="W1709" i="4"/>
  <c r="AH1703" i="4"/>
  <c r="J1703" i="4"/>
  <c r="T1697" i="4"/>
  <c r="J1694" i="4"/>
  <c r="O1691" i="4"/>
  <c r="AJ1686" i="4"/>
  <c r="F1679" i="4"/>
  <c r="O1669" i="4"/>
  <c r="AH1665" i="4"/>
  <c r="Z1653" i="4"/>
  <c r="AC1653" i="4" s="1"/>
  <c r="AH1642" i="4"/>
  <c r="AJ1625" i="4"/>
  <c r="AE1623" i="4"/>
  <c r="G1623" i="4"/>
  <c r="J1620" i="4"/>
  <c r="O1612" i="4"/>
  <c r="AJ1600" i="4"/>
  <c r="U1582" i="4"/>
  <c r="X1582" i="4" s="1"/>
  <c r="AB1566" i="4"/>
  <c r="AJ1546" i="4"/>
  <c r="AB1515" i="4"/>
  <c r="AM1514" i="4"/>
  <c r="AJ1512" i="4"/>
  <c r="J1512" i="4"/>
  <c r="AJ1502" i="4"/>
  <c r="J1502" i="4"/>
  <c r="R1501" i="4"/>
  <c r="W1498" i="4"/>
  <c r="T1489" i="4"/>
  <c r="J1486" i="4"/>
  <c r="AH1454" i="4"/>
  <c r="O1447" i="4"/>
  <c r="AH1440" i="4"/>
  <c r="AK1438" i="4"/>
  <c r="AN1438" i="4" s="1"/>
  <c r="T1437" i="4"/>
  <c r="O1433" i="4"/>
  <c r="AB1429" i="4"/>
  <c r="AB1428" i="4"/>
  <c r="Z1419" i="4"/>
  <c r="W1416" i="4"/>
  <c r="AM1411" i="4"/>
  <c r="O1402" i="4"/>
  <c r="F1144" i="4"/>
  <c r="E1144" i="4"/>
  <c r="H1091" i="4"/>
  <c r="F1091" i="4"/>
  <c r="E1091" i="4"/>
  <c r="O1746" i="4"/>
  <c r="AM1740" i="4"/>
  <c r="J1740" i="4"/>
  <c r="T1736" i="4"/>
  <c r="R1723" i="4"/>
  <c r="AJ1716" i="4"/>
  <c r="O1710" i="4"/>
  <c r="G1696" i="4"/>
  <c r="W1692" i="4"/>
  <c r="AJ1691" i="4"/>
  <c r="W1687" i="4"/>
  <c r="AH1686" i="4"/>
  <c r="AB1684" i="4"/>
  <c r="AB1679" i="4"/>
  <c r="E1679" i="4"/>
  <c r="M1679" i="4" s="1"/>
  <c r="L1675" i="4"/>
  <c r="L1669" i="4"/>
  <c r="AM1657" i="4"/>
  <c r="AJ1655" i="4"/>
  <c r="O1644" i="4"/>
  <c r="Z1632" i="4"/>
  <c r="AH1625" i="4"/>
  <c r="J1625" i="4"/>
  <c r="F1623" i="4"/>
  <c r="AB1614" i="4"/>
  <c r="T1610" i="4"/>
  <c r="R1601" i="4"/>
  <c r="U1601" i="4" s="1"/>
  <c r="J1594" i="4"/>
  <c r="Z1591" i="4"/>
  <c r="Z1575" i="4"/>
  <c r="Z1569" i="4"/>
  <c r="R1558" i="4"/>
  <c r="T1551" i="4"/>
  <c r="O1550" i="4"/>
  <c r="J1548" i="4"/>
  <c r="W1539" i="4"/>
  <c r="T1537" i="4"/>
  <c r="O1536" i="4"/>
  <c r="AE1533" i="4"/>
  <c r="Z1521" i="4"/>
  <c r="W1518" i="4"/>
  <c r="R1489" i="4"/>
  <c r="AE1488" i="4"/>
  <c r="AE1486" i="4"/>
  <c r="J1483" i="4"/>
  <c r="H1479" i="4"/>
  <c r="O1453" i="4"/>
  <c r="AE1440" i="4"/>
  <c r="U1440" i="4"/>
  <c r="X1440" i="4" s="1"/>
  <c r="AE1428" i="4"/>
  <c r="AM1427" i="4"/>
  <c r="T1416" i="4"/>
  <c r="J1414" i="4"/>
  <c r="R1413" i="4"/>
  <c r="R1411" i="4"/>
  <c r="AH1404" i="4"/>
  <c r="J1397" i="4"/>
  <c r="AJ1397" i="4"/>
  <c r="F1385" i="4"/>
  <c r="G1385" i="4"/>
  <c r="E1308" i="4"/>
  <c r="F1308" i="4"/>
  <c r="AE1349" i="4"/>
  <c r="O1342" i="4"/>
  <c r="T1331" i="4"/>
  <c r="L1320" i="4"/>
  <c r="R1309" i="4"/>
  <c r="AE1295" i="4"/>
  <c r="AE1292" i="4"/>
  <c r="L1269" i="4"/>
  <c r="R1259" i="4"/>
  <c r="AH1257" i="4"/>
  <c r="AB1239" i="4"/>
  <c r="Z1236" i="4"/>
  <c r="Z1233" i="4"/>
  <c r="AB1221" i="4"/>
  <c r="L1220" i="4"/>
  <c r="AE1215" i="4"/>
  <c r="L1193" i="4"/>
  <c r="AE1190" i="4"/>
  <c r="T1184" i="4"/>
  <c r="L1183" i="4"/>
  <c r="AE1181" i="4"/>
  <c r="AH1178" i="4"/>
  <c r="L1168" i="4"/>
  <c r="G1153" i="4"/>
  <c r="J1145" i="4"/>
  <c r="AB1138" i="4"/>
  <c r="H1137" i="4"/>
  <c r="L1123" i="4"/>
  <c r="T1039" i="4"/>
  <c r="R1370" i="4"/>
  <c r="R1366" i="4"/>
  <c r="T1352" i="4"/>
  <c r="Z1349" i="4"/>
  <c r="AE1346" i="4"/>
  <c r="AH1342" i="4"/>
  <c r="L1342" i="4"/>
  <c r="AE1340" i="4"/>
  <c r="L1338" i="4"/>
  <c r="R1336" i="4"/>
  <c r="Z1333" i="4"/>
  <c r="AH1332" i="4"/>
  <c r="L1332" i="4"/>
  <c r="R1331" i="4"/>
  <c r="Z1330" i="4"/>
  <c r="AB1323" i="4"/>
  <c r="AK1297" i="4"/>
  <c r="AN1297" i="4" s="1"/>
  <c r="AB1292" i="4"/>
  <c r="L1273" i="4"/>
  <c r="AJ1262" i="4"/>
  <c r="AE1257" i="4"/>
  <c r="W1252" i="4"/>
  <c r="AE1249" i="4"/>
  <c r="L1248" i="4"/>
  <c r="AB1215" i="4"/>
  <c r="G1214" i="4"/>
  <c r="J1199" i="4"/>
  <c r="J1187" i="4"/>
  <c r="AB1181" i="4"/>
  <c r="W1175" i="4"/>
  <c r="AB1162" i="4"/>
  <c r="W1154" i="4"/>
  <c r="Z1140" i="4"/>
  <c r="E1137" i="4"/>
  <c r="T1114" i="4"/>
  <c r="AH1112" i="4"/>
  <c r="R1111" i="4"/>
  <c r="AJ1109" i="4"/>
  <c r="AB1106" i="4"/>
  <c r="AM1104" i="4"/>
  <c r="T1104" i="4"/>
  <c r="R1100" i="4"/>
  <c r="W1089" i="4"/>
  <c r="AM1075" i="4"/>
  <c r="O1075" i="4"/>
  <c r="AB1073" i="4"/>
  <c r="T1063" i="4"/>
  <c r="AE1062" i="4"/>
  <c r="AB1052" i="4"/>
  <c r="J1045" i="4"/>
  <c r="AJ1399" i="4"/>
  <c r="J1399" i="4"/>
  <c r="T1392" i="4"/>
  <c r="AM1389" i="4"/>
  <c r="AH1387" i="4"/>
  <c r="AB1379" i="4"/>
  <c r="R1378" i="4"/>
  <c r="L1376" i="4"/>
  <c r="W1359" i="4"/>
  <c r="AH1351" i="4"/>
  <c r="H1351" i="4"/>
  <c r="E1348" i="4"/>
  <c r="AB1346" i="4"/>
  <c r="J1342" i="4"/>
  <c r="J1332" i="4"/>
  <c r="W1327" i="4"/>
  <c r="R1321" i="4"/>
  <c r="H1320" i="4"/>
  <c r="AK1320" i="4" s="1"/>
  <c r="AH1310" i="4"/>
  <c r="O1304" i="4"/>
  <c r="AB1300" i="4"/>
  <c r="R1298" i="4"/>
  <c r="O1293" i="4"/>
  <c r="AE1283" i="4"/>
  <c r="AB1257" i="4"/>
  <c r="AB1256" i="4"/>
  <c r="J1251" i="4"/>
  <c r="AB1245" i="4"/>
  <c r="Z1239" i="4"/>
  <c r="T1236" i="4"/>
  <c r="O1224" i="4"/>
  <c r="AJ1220" i="4"/>
  <c r="J1220" i="4"/>
  <c r="M1220" i="4" s="1"/>
  <c r="Z1205" i="4"/>
  <c r="Z1202" i="4"/>
  <c r="AB1199" i="4"/>
  <c r="R1184" i="4"/>
  <c r="AB1167" i="4"/>
  <c r="Z1162" i="4"/>
  <c r="L1161" i="4"/>
  <c r="W1159" i="4"/>
  <c r="O1158" i="4"/>
  <c r="W1138" i="4"/>
  <c r="L1124" i="4"/>
  <c r="L1088" i="4"/>
  <c r="R1082" i="4"/>
  <c r="L1075" i="4"/>
  <c r="R1070" i="4"/>
  <c r="AE1068" i="4"/>
  <c r="T1062" i="4"/>
  <c r="G1054" i="4"/>
  <c r="AM1051" i="4"/>
  <c r="L1051" i="4"/>
  <c r="R1039" i="4"/>
  <c r="E995" i="4"/>
  <c r="F995" i="4"/>
  <c r="AH1399" i="4"/>
  <c r="AJ1374" i="4"/>
  <c r="L1350" i="4"/>
  <c r="Z1346" i="4"/>
  <c r="W1323" i="4"/>
  <c r="O1322" i="4"/>
  <c r="O1321" i="4"/>
  <c r="W1311" i="4"/>
  <c r="AJ1304" i="4"/>
  <c r="AB1297" i="4"/>
  <c r="AB1262" i="4"/>
  <c r="W1239" i="4"/>
  <c r="F1237" i="4"/>
  <c r="R1233" i="4"/>
  <c r="J1216" i="4"/>
  <c r="W1215" i="4"/>
  <c r="T1214" i="4"/>
  <c r="J1211" i="4"/>
  <c r="AE1204" i="4"/>
  <c r="AJ1198" i="4"/>
  <c r="G1188" i="4"/>
  <c r="O1186" i="4"/>
  <c r="AM1184" i="4"/>
  <c r="AB1174" i="4"/>
  <c r="E1173" i="4"/>
  <c r="O1170" i="4"/>
  <c r="AH1168" i="4"/>
  <c r="W1162" i="4"/>
  <c r="Z1155" i="4"/>
  <c r="AM1154" i="4"/>
  <c r="R1154" i="4"/>
  <c r="T1153" i="4"/>
  <c r="AB1148" i="4"/>
  <c r="R1147" i="4"/>
  <c r="Z1133" i="4"/>
  <c r="R1125" i="4"/>
  <c r="AJ1091" i="4"/>
  <c r="AJ1075" i="4"/>
  <c r="J1075" i="4"/>
  <c r="AM1063" i="4"/>
  <c r="O1063" i="4"/>
  <c r="O1059" i="4"/>
  <c r="F1054" i="4"/>
  <c r="W1052" i="4"/>
  <c r="AJ1051" i="4"/>
  <c r="J1051" i="4"/>
  <c r="AH1049" i="4"/>
  <c r="O1048" i="4"/>
  <c r="AB1045" i="4"/>
  <c r="AE1399" i="4"/>
  <c r="R1392" i="4"/>
  <c r="AB1391" i="4"/>
  <c r="R1390" i="4"/>
  <c r="AJ1378" i="4"/>
  <c r="T1375" i="4"/>
  <c r="T1356" i="4"/>
  <c r="T1349" i="4"/>
  <c r="L1331" i="4"/>
  <c r="T1327" i="4"/>
  <c r="AM1321" i="4"/>
  <c r="L1317" i="4"/>
  <c r="R1299" i="4"/>
  <c r="AM1291" i="4"/>
  <c r="W1283" i="4"/>
  <c r="AM1282" i="4"/>
  <c r="R1279" i="4"/>
  <c r="AB1275" i="4"/>
  <c r="W1257" i="4"/>
  <c r="W1249" i="4"/>
  <c r="T1181" i="4"/>
  <c r="T1138" i="4"/>
  <c r="W1133" i="4"/>
  <c r="AJ1123" i="4"/>
  <c r="O1123" i="4"/>
  <c r="O1121" i="4"/>
  <c r="O1120" i="4"/>
  <c r="AJ1114" i="4"/>
  <c r="AJ1111" i="4"/>
  <c r="AJ1107" i="4"/>
  <c r="T1106" i="4"/>
  <c r="Z1105" i="4"/>
  <c r="O1104" i="4"/>
  <c r="AM1093" i="4"/>
  <c r="T1088" i="4"/>
  <c r="AC1085" i="4"/>
  <c r="AF1085" i="4" s="1"/>
  <c r="W1076" i="4"/>
  <c r="AH1075" i="4"/>
  <c r="Z1070" i="4"/>
  <c r="AB1060" i="4"/>
  <c r="AH1051" i="4"/>
  <c r="F1033" i="4"/>
  <c r="E1033" i="4"/>
  <c r="M1033" i="4" s="1"/>
  <c r="H968" i="4"/>
  <c r="E968" i="4"/>
  <c r="F945" i="4"/>
  <c r="G945" i="4"/>
  <c r="R1400" i="4"/>
  <c r="T1397" i="4"/>
  <c r="AM1392" i="4"/>
  <c r="T1377" i="4"/>
  <c r="AM1355" i="4"/>
  <c r="Z1351" i="4"/>
  <c r="O1343" i="4"/>
  <c r="T1340" i="4"/>
  <c r="AE1334" i="4"/>
  <c r="AM1331" i="4"/>
  <c r="J1331" i="4"/>
  <c r="AM1327" i="4"/>
  <c r="R1303" i="4"/>
  <c r="T1292" i="4"/>
  <c r="T1276" i="4"/>
  <c r="AK1259" i="4"/>
  <c r="AN1259" i="4" s="1"/>
  <c r="AE1255" i="4"/>
  <c r="T1249" i="4"/>
  <c r="T1239" i="4"/>
  <c r="AE1220" i="4"/>
  <c r="T1215" i="4"/>
  <c r="T1207" i="4"/>
  <c r="R1197" i="4"/>
  <c r="O1195" i="4"/>
  <c r="R1187" i="4"/>
  <c r="AH1186" i="4"/>
  <c r="AJ1184" i="4"/>
  <c r="R1181" i="4"/>
  <c r="T1180" i="4"/>
  <c r="AM1175" i="4"/>
  <c r="AB1168" i="4"/>
  <c r="T1164" i="4"/>
  <c r="T1162" i="4"/>
  <c r="R1160" i="4"/>
  <c r="Z1158" i="4"/>
  <c r="W1155" i="4"/>
  <c r="AJ1154" i="4"/>
  <c r="O1154" i="4"/>
  <c r="O1152" i="4"/>
  <c r="W1148" i="4"/>
  <c r="AH1147" i="4"/>
  <c r="AJ1139" i="4"/>
  <c r="R1138" i="4"/>
  <c r="T1131" i="4"/>
  <c r="J1126" i="4"/>
  <c r="M1126" i="4" s="1"/>
  <c r="P1126" i="4" s="1"/>
  <c r="O1116" i="4"/>
  <c r="T1115" i="4"/>
  <c r="AH1114" i="4"/>
  <c r="L1114" i="4"/>
  <c r="W1112" i="4"/>
  <c r="AH1104" i="4"/>
  <c r="L1104" i="4"/>
  <c r="J1103" i="4"/>
  <c r="AH1100" i="4"/>
  <c r="J1100" i="4"/>
  <c r="W1096" i="4"/>
  <c r="T1087" i="4"/>
  <c r="AE1075" i="4"/>
  <c r="T1073" i="4"/>
  <c r="AB1072" i="4"/>
  <c r="AJ1063" i="4"/>
  <c r="L1063" i="4"/>
  <c r="AM1059" i="4"/>
  <c r="J1059" i="4"/>
  <c r="L1057" i="4"/>
  <c r="AE1051" i="4"/>
  <c r="L1048" i="4"/>
  <c r="O1392" i="4"/>
  <c r="O1390" i="4"/>
  <c r="O1387" i="4"/>
  <c r="J1378" i="4"/>
  <c r="R1375" i="4"/>
  <c r="O1366" i="4"/>
  <c r="O1364" i="4"/>
  <c r="J1363" i="4"/>
  <c r="T1353" i="4"/>
  <c r="W1351" i="4"/>
  <c r="R1346" i="4"/>
  <c r="W1342" i="4"/>
  <c r="AK1331" i="4"/>
  <c r="AN1331" i="4" s="1"/>
  <c r="AJ1327" i="4"/>
  <c r="O1327" i="4"/>
  <c r="W1322" i="4"/>
  <c r="J1321" i="4"/>
  <c r="W1320" i="4"/>
  <c r="L1308" i="4"/>
  <c r="J1298" i="4"/>
  <c r="AB1285" i="4"/>
  <c r="T1283" i="4"/>
  <c r="W1262" i="4"/>
  <c r="R1257" i="4"/>
  <c r="R1249" i="4"/>
  <c r="U1249" i="4" s="1"/>
  <c r="X1249" i="4" s="1"/>
  <c r="W1240" i="4"/>
  <c r="R1239" i="4"/>
  <c r="L1233" i="4"/>
  <c r="Z1228" i="4"/>
  <c r="J1227" i="4"/>
  <c r="AB1220" i="4"/>
  <c r="R1215" i="4"/>
  <c r="T1203" i="4"/>
  <c r="O1202" i="4"/>
  <c r="AB1192" i="4"/>
  <c r="J1186" i="4"/>
  <c r="L1184" i="4"/>
  <c r="O1181" i="4"/>
  <c r="AM1159" i="4"/>
  <c r="L1147" i="4"/>
  <c r="AM1138" i="4"/>
  <c r="AM1131" i="4"/>
  <c r="O1118" i="4"/>
  <c r="R1099" i="4"/>
  <c r="J1097" i="4"/>
  <c r="L1039" i="4"/>
  <c r="F1019" i="4"/>
  <c r="E1019" i="4"/>
  <c r="F757" i="4"/>
  <c r="E757" i="4"/>
  <c r="L1327" i="4"/>
  <c r="AN1321" i="4"/>
  <c r="O1306" i="4"/>
  <c r="R1292" i="4"/>
  <c r="AB1288" i="4"/>
  <c r="W1275" i="4"/>
  <c r="T1268" i="4"/>
  <c r="O1257" i="4"/>
  <c r="J1233" i="4"/>
  <c r="O1215" i="4"/>
  <c r="R1208" i="4"/>
  <c r="AM1202" i="4"/>
  <c r="AH1184" i="4"/>
  <c r="W1168" i="4"/>
  <c r="R1167" i="4"/>
  <c r="AJ1159" i="4"/>
  <c r="AH1154" i="4"/>
  <c r="L1154" i="4"/>
  <c r="R1148" i="4"/>
  <c r="AE1147" i="4"/>
  <c r="AJ1138" i="4"/>
  <c r="R1131" i="4"/>
  <c r="J1123" i="4"/>
  <c r="M1123" i="4" s="1"/>
  <c r="P1123" i="4" s="1"/>
  <c r="AH1120" i="4"/>
  <c r="AM1118" i="4"/>
  <c r="AE1114" i="4"/>
  <c r="AE1107" i="4"/>
  <c r="O1100" i="4"/>
  <c r="AH1097" i="4"/>
  <c r="Z1081" i="4"/>
  <c r="J1071" i="4"/>
  <c r="G1069" i="4"/>
  <c r="O1052" i="4"/>
  <c r="J1050" i="4"/>
  <c r="AH1048" i="4"/>
  <c r="AK1048" i="4" s="1"/>
  <c r="AN1048" i="4" s="1"/>
  <c r="E978" i="4"/>
  <c r="H978" i="4"/>
  <c r="AJ1398" i="4"/>
  <c r="L1397" i="4"/>
  <c r="Z1386" i="4"/>
  <c r="M1380" i="4"/>
  <c r="AK1378" i="4"/>
  <c r="AJ1375" i="4"/>
  <c r="L1375" i="4"/>
  <c r="W1373" i="4"/>
  <c r="AH1366" i="4"/>
  <c r="AK1366" i="4" s="1"/>
  <c r="J1365" i="4"/>
  <c r="AM1362" i="4"/>
  <c r="T1342" i="4"/>
  <c r="AM1341" i="4"/>
  <c r="O1340" i="4"/>
  <c r="AE1331" i="4"/>
  <c r="J1327" i="4"/>
  <c r="O1307" i="4"/>
  <c r="T1269" i="4"/>
  <c r="AB1261" i="4"/>
  <c r="L1257" i="4"/>
  <c r="L1239" i="4"/>
  <c r="O1231" i="4"/>
  <c r="O1226" i="4"/>
  <c r="O1219" i="4"/>
  <c r="L1215" i="4"/>
  <c r="E1212" i="4"/>
  <c r="AJ1202" i="4"/>
  <c r="L1202" i="4"/>
  <c r="J1190" i="4"/>
  <c r="AB1186" i="4"/>
  <c r="R1185" i="4"/>
  <c r="AE1184" i="4"/>
  <c r="AM1169" i="4"/>
  <c r="T1168" i="4"/>
  <c r="AB1144" i="4"/>
  <c r="AH1138" i="4"/>
  <c r="J1138" i="4"/>
  <c r="AJ1131" i="4"/>
  <c r="E1125" i="4"/>
  <c r="O1115" i="4"/>
  <c r="AE1095" i="4"/>
  <c r="AK1071" i="4"/>
  <c r="W1051" i="4"/>
  <c r="AE1392" i="4"/>
  <c r="AJ1390" i="4"/>
  <c r="J1390" i="4"/>
  <c r="O1383" i="4"/>
  <c r="AH1375" i="4"/>
  <c r="AK1354" i="4"/>
  <c r="R1351" i="4"/>
  <c r="J1349" i="4"/>
  <c r="AE1347" i="4"/>
  <c r="AE1343" i="4"/>
  <c r="AB1331" i="4"/>
  <c r="AE1316" i="4"/>
  <c r="W1310" i="4"/>
  <c r="T1308" i="4"/>
  <c r="AM1306" i="4"/>
  <c r="AJ1292" i="4"/>
  <c r="O1284" i="4"/>
  <c r="O1283" i="4"/>
  <c r="R1262" i="4"/>
  <c r="AM1257" i="4"/>
  <c r="J1257" i="4"/>
  <c r="O1250" i="4"/>
  <c r="AJ1239" i="4"/>
  <c r="T1228" i="4"/>
  <c r="T1220" i="4"/>
  <c r="AM1208" i="4"/>
  <c r="Z1198" i="4"/>
  <c r="AJ1187" i="4"/>
  <c r="L1187" i="4"/>
  <c r="AB1184" i="4"/>
  <c r="J1181" i="4"/>
  <c r="AM1179" i="4"/>
  <c r="AE1175" i="4"/>
  <c r="R1155" i="4"/>
  <c r="J1154" i="4"/>
  <c r="AE1151" i="4"/>
  <c r="AM1148" i="4"/>
  <c r="J1134" i="4"/>
  <c r="AB1123" i="4"/>
  <c r="W1119" i="4"/>
  <c r="T1111" i="4"/>
  <c r="AH1102" i="4"/>
  <c r="AJ1099" i="4"/>
  <c r="L1099" i="4"/>
  <c r="M1092" i="4"/>
  <c r="AE1084" i="4"/>
  <c r="O1082" i="4"/>
  <c r="Z1077" i="4"/>
  <c r="J1074" i="4"/>
  <c r="O1070" i="4"/>
  <c r="AB1063" i="4"/>
  <c r="T1060" i="4"/>
  <c r="O1045" i="4"/>
  <c r="O1380" i="4"/>
  <c r="R1367" i="4"/>
  <c r="AE1366" i="4"/>
  <c r="O1351" i="4"/>
  <c r="AB1343" i="4"/>
  <c r="AM1342" i="4"/>
  <c r="L1340" i="4"/>
  <c r="J1338" i="4"/>
  <c r="AE1327" i="4"/>
  <c r="W1293" i="4"/>
  <c r="T1288" i="4"/>
  <c r="AE1271" i="4"/>
  <c r="R1248" i="4"/>
  <c r="AE1243" i="4"/>
  <c r="AH1239" i="4"/>
  <c r="T1237" i="4"/>
  <c r="AE1233" i="4"/>
  <c r="R1220" i="4"/>
  <c r="AJ1215" i="4"/>
  <c r="AJ1199" i="4"/>
  <c r="W1198" i="4"/>
  <c r="L1190" i="4"/>
  <c r="AJ1181" i="4"/>
  <c r="AJ1162" i="4"/>
  <c r="M1138" i="4"/>
  <c r="O1130" i="4"/>
  <c r="AH1118" i="4"/>
  <c r="AE1115" i="4"/>
  <c r="L1115" i="4"/>
  <c r="W1107" i="4"/>
  <c r="W1106" i="4"/>
  <c r="AE1092" i="4"/>
  <c r="H1088" i="4"/>
  <c r="Z1078" i="4"/>
  <c r="AE1071" i="4"/>
  <c r="AM1070" i="4"/>
  <c r="R1069" i="4"/>
  <c r="AJ1062" i="4"/>
  <c r="AM1060" i="4"/>
  <c r="J1058" i="4"/>
  <c r="T1051" i="4"/>
  <c r="W1392" i="4"/>
  <c r="AE1359" i="4"/>
  <c r="AC1349" i="4"/>
  <c r="AE1106" i="4"/>
  <c r="T1100" i="4"/>
  <c r="AB1089" i="4"/>
  <c r="AM1082" i="4"/>
  <c r="T1075" i="4"/>
  <c r="J1070" i="4"/>
  <c r="W1063" i="4"/>
  <c r="AH1062" i="4"/>
  <c r="O1060" i="4"/>
  <c r="AH1045" i="4"/>
  <c r="G939" i="4"/>
  <c r="F939" i="4"/>
  <c r="U939" i="4" s="1"/>
  <c r="W1027" i="4"/>
  <c r="AB1024" i="4"/>
  <c r="AM1023" i="4"/>
  <c r="AM1021" i="4"/>
  <c r="L1016" i="4"/>
  <c r="L1015" i="4"/>
  <c r="AH962" i="4"/>
  <c r="L940" i="4"/>
  <c r="L916" i="4"/>
  <c r="AM913" i="4"/>
  <c r="L909" i="4"/>
  <c r="W904" i="4"/>
  <c r="AM897" i="4"/>
  <c r="L897" i="4"/>
  <c r="J890" i="4"/>
  <c r="W883" i="4"/>
  <c r="W877" i="4"/>
  <c r="Z871" i="4"/>
  <c r="J833" i="4"/>
  <c r="R832" i="4"/>
  <c r="AH824" i="4"/>
  <c r="AE821" i="4"/>
  <c r="AH805" i="4"/>
  <c r="L801" i="4"/>
  <c r="AH799" i="4"/>
  <c r="AM790" i="4"/>
  <c r="AJ784" i="4"/>
  <c r="O784" i="4"/>
  <c r="J781" i="4"/>
  <c r="R776" i="4"/>
  <c r="R775" i="4"/>
  <c r="T753" i="4"/>
  <c r="AH752" i="4"/>
  <c r="L752" i="4"/>
  <c r="R749" i="4"/>
  <c r="O1023" i="4"/>
  <c r="AM1015" i="4"/>
  <c r="J1015" i="4"/>
  <c r="W1014" i="4"/>
  <c r="O1009" i="4"/>
  <c r="AB1008" i="4"/>
  <c r="E1008" i="4"/>
  <c r="AB1003" i="4"/>
  <c r="R1002" i="4"/>
  <c r="AJ998" i="4"/>
  <c r="AB990" i="4"/>
  <c r="AH987" i="4"/>
  <c r="AH986" i="4"/>
  <c r="AK986" i="4" s="1"/>
  <c r="AN986" i="4" s="1"/>
  <c r="T983" i="4"/>
  <c r="R975" i="4"/>
  <c r="L974" i="4"/>
  <c r="AE969" i="4"/>
  <c r="AE962" i="4"/>
  <c r="J962" i="4"/>
  <c r="T952" i="4"/>
  <c r="AH940" i="4"/>
  <c r="J940" i="4"/>
  <c r="W937" i="4"/>
  <c r="O935" i="4"/>
  <c r="Z932" i="4"/>
  <c r="AJ921" i="4"/>
  <c r="L921" i="4"/>
  <c r="AB906" i="4"/>
  <c r="Z898" i="4"/>
  <c r="J897" i="4"/>
  <c r="AB895" i="4"/>
  <c r="T883" i="4"/>
  <c r="O876" i="4"/>
  <c r="L873" i="4"/>
  <c r="W865" i="4"/>
  <c r="T858" i="4"/>
  <c r="AM775" i="4"/>
  <c r="R767" i="4"/>
  <c r="R756" i="4"/>
  <c r="T1027" i="4"/>
  <c r="AJ1023" i="4"/>
  <c r="AJ1015" i="4"/>
  <c r="J1010" i="4"/>
  <c r="AM1002" i="4"/>
  <c r="R988" i="4"/>
  <c r="W986" i="4"/>
  <c r="O973" i="4"/>
  <c r="AH971" i="4"/>
  <c r="O966" i="4"/>
  <c r="AB962" i="4"/>
  <c r="O951" i="4"/>
  <c r="AB946" i="4"/>
  <c r="J921" i="4"/>
  <c r="J909" i="4"/>
  <c r="O903" i="4"/>
  <c r="AB901" i="4"/>
  <c r="AH897" i="4"/>
  <c r="R883" i="4"/>
  <c r="U883" i="4" s="1"/>
  <c r="O881" i="4"/>
  <c r="T877" i="4"/>
  <c r="T847" i="4"/>
  <c r="J845" i="4"/>
  <c r="T826" i="4"/>
  <c r="AB821" i="4"/>
  <c r="AE820" i="4"/>
  <c r="AB805" i="4"/>
  <c r="W793" i="4"/>
  <c r="AJ790" i="4"/>
  <c r="AH784" i="4"/>
  <c r="L784" i="4"/>
  <c r="O775" i="4"/>
  <c r="L769" i="4"/>
  <c r="AB767" i="4"/>
  <c r="AM756" i="4"/>
  <c r="R753" i="4"/>
  <c r="AE752" i="4"/>
  <c r="W749" i="4"/>
  <c r="G550" i="4"/>
  <c r="H550" i="4"/>
  <c r="W1028" i="4"/>
  <c r="L1023" i="4"/>
  <c r="O1019" i="4"/>
  <c r="AH1015" i="4"/>
  <c r="T1014" i="4"/>
  <c r="J1013" i="4"/>
  <c r="AM1009" i="4"/>
  <c r="L1009" i="4"/>
  <c r="AM989" i="4"/>
  <c r="AE987" i="4"/>
  <c r="E987" i="4"/>
  <c r="J985" i="4"/>
  <c r="O983" i="4"/>
  <c r="W982" i="4"/>
  <c r="T976" i="4"/>
  <c r="AB957" i="4"/>
  <c r="W954" i="4"/>
  <c r="R952" i="4"/>
  <c r="G942" i="4"/>
  <c r="AE940" i="4"/>
  <c r="J938" i="4"/>
  <c r="L935" i="4"/>
  <c r="AE897" i="4"/>
  <c r="W895" i="4"/>
  <c r="AE887" i="4"/>
  <c r="O883" i="4"/>
  <c r="G875" i="4"/>
  <c r="T859" i="4"/>
  <c r="AJ850" i="4"/>
  <c r="G842" i="4"/>
  <c r="AC842" i="4" s="1"/>
  <c r="L827" i="4"/>
  <c r="T811" i="4"/>
  <c r="R808" i="4"/>
  <c r="W807" i="4"/>
  <c r="R806" i="4"/>
  <c r="O797" i="4"/>
  <c r="L790" i="4"/>
  <c r="AB789" i="4"/>
  <c r="W787" i="4"/>
  <c r="R785" i="4"/>
  <c r="W779" i="4"/>
  <c r="AJ775" i="4"/>
  <c r="L775" i="4"/>
  <c r="Z770" i="4"/>
  <c r="E634" i="4"/>
  <c r="H634" i="4"/>
  <c r="AB971" i="4"/>
  <c r="R915" i="4"/>
  <c r="O904" i="4"/>
  <c r="L878" i="4"/>
  <c r="O838" i="4"/>
  <c r="AE833" i="4"/>
  <c r="AE830" i="4"/>
  <c r="AM826" i="4"/>
  <c r="R826" i="4"/>
  <c r="L823" i="4"/>
  <c r="W821" i="4"/>
  <c r="R818" i="4"/>
  <c r="T812" i="4"/>
  <c r="Z805" i="4"/>
  <c r="AH790" i="4"/>
  <c r="J790" i="4"/>
  <c r="Z786" i="4"/>
  <c r="O785" i="4"/>
  <c r="AB781" i="4"/>
  <c r="O780" i="4"/>
  <c r="AH775" i="4"/>
  <c r="J775" i="4"/>
  <c r="L771" i="4"/>
  <c r="W770" i="4"/>
  <c r="Z767" i="4"/>
  <c r="J762" i="4"/>
  <c r="AM759" i="4"/>
  <c r="AE1037" i="4"/>
  <c r="O1027" i="4"/>
  <c r="J1023" i="4"/>
  <c r="AE1018" i="4"/>
  <c r="AM1014" i="4"/>
  <c r="O1014" i="4"/>
  <c r="R1012" i="4"/>
  <c r="AH1009" i="4"/>
  <c r="J1009" i="4"/>
  <c r="L1007" i="4"/>
  <c r="AH1002" i="4"/>
  <c r="L1000" i="4"/>
  <c r="O999" i="4"/>
  <c r="W997" i="4"/>
  <c r="AJ988" i="4"/>
  <c r="R986" i="4"/>
  <c r="J983" i="4"/>
  <c r="AB981" i="4"/>
  <c r="L975" i="4"/>
  <c r="Z971" i="4"/>
  <c r="W969" i="4"/>
  <c r="F963" i="4"/>
  <c r="AB953" i="4"/>
  <c r="AM952" i="4"/>
  <c r="O952" i="4"/>
  <c r="AB951" i="4"/>
  <c r="J951" i="4"/>
  <c r="J935" i="4"/>
  <c r="AE921" i="4"/>
  <c r="T905" i="4"/>
  <c r="T900" i="4"/>
  <c r="T889" i="4"/>
  <c r="L883" i="4"/>
  <c r="O879" i="4"/>
  <c r="O855" i="4"/>
  <c r="L842" i="4"/>
  <c r="AB833" i="4"/>
  <c r="AH832" i="4"/>
  <c r="J832" i="4"/>
  <c r="T824" i="4"/>
  <c r="T821" i="4"/>
  <c r="T817" i="4"/>
  <c r="W815" i="4"/>
  <c r="J809" i="4"/>
  <c r="O808" i="4"/>
  <c r="W805" i="4"/>
  <c r="L797" i="4"/>
  <c r="T796" i="4"/>
  <c r="R793" i="4"/>
  <c r="AE790" i="4"/>
  <c r="R787" i="4"/>
  <c r="L785" i="4"/>
  <c r="AJ780" i="4"/>
  <c r="AM770" i="4"/>
  <c r="T770" i="4"/>
  <c r="AE756" i="4"/>
  <c r="AJ753" i="4"/>
  <c r="W752" i="4"/>
  <c r="AH750" i="4"/>
  <c r="L750" i="4"/>
  <c r="O749" i="4"/>
  <c r="E534" i="4"/>
  <c r="H534" i="4"/>
  <c r="AJ1027" i="4"/>
  <c r="W1026" i="4"/>
  <c r="O1024" i="4"/>
  <c r="AE1023" i="4"/>
  <c r="AB1021" i="4"/>
  <c r="L1014" i="4"/>
  <c r="O976" i="4"/>
  <c r="T962" i="4"/>
  <c r="AE956" i="4"/>
  <c r="O942" i="4"/>
  <c r="W940" i="4"/>
  <c r="O895" i="4"/>
  <c r="O891" i="4"/>
  <c r="Z887" i="4"/>
  <c r="J883" i="4"/>
  <c r="L865" i="4"/>
  <c r="W864" i="4"/>
  <c r="AB860" i="4"/>
  <c r="O856" i="4"/>
  <c r="W845" i="4"/>
  <c r="W839" i="4"/>
  <c r="M825" i="4"/>
  <c r="AM808" i="4"/>
  <c r="L780" i="4"/>
  <c r="O773" i="4"/>
  <c r="R770" i="4"/>
  <c r="AB769" i="4"/>
  <c r="AJ759" i="4"/>
  <c r="W750" i="4"/>
  <c r="G570" i="4"/>
  <c r="E570" i="4"/>
  <c r="L1027" i="4"/>
  <c r="AK1023" i="4"/>
  <c r="Z1021" i="4"/>
  <c r="AJ1014" i="4"/>
  <c r="J1014" i="4"/>
  <c r="AE1002" i="4"/>
  <c r="H988" i="4"/>
  <c r="Z968" i="4"/>
  <c r="AB965" i="4"/>
  <c r="AM964" i="4"/>
  <c r="R962" i="4"/>
  <c r="Z953" i="4"/>
  <c r="AJ952" i="4"/>
  <c r="AB949" i="4"/>
  <c r="AB945" i="4"/>
  <c r="O901" i="4"/>
  <c r="AM899" i="4"/>
  <c r="L895" i="4"/>
  <c r="AJ883" i="4"/>
  <c r="Z875" i="4"/>
  <c r="F871" i="4"/>
  <c r="J865" i="4"/>
  <c r="T864" i="4"/>
  <c r="J859" i="4"/>
  <c r="R858" i="4"/>
  <c r="U858" i="4" s="1"/>
  <c r="AB855" i="4"/>
  <c r="AE849" i="4"/>
  <c r="AJ846" i="4"/>
  <c r="W830" i="4"/>
  <c r="L825" i="4"/>
  <c r="R824" i="4"/>
  <c r="AM821" i="4"/>
  <c r="O821" i="4"/>
  <c r="L808" i="4"/>
  <c r="O793" i="4"/>
  <c r="F472" i="4"/>
  <c r="H472" i="4"/>
  <c r="T1026" i="4"/>
  <c r="W1021" i="4"/>
  <c r="W1015" i="4"/>
  <c r="AB1002" i="4"/>
  <c r="U988" i="4"/>
  <c r="X988" i="4" s="1"/>
  <c r="AB983" i="4"/>
  <c r="L976" i="4"/>
  <c r="AB935" i="4"/>
  <c r="T897" i="4"/>
  <c r="J895" i="4"/>
  <c r="R864" i="4"/>
  <c r="L862" i="4"/>
  <c r="Z841" i="4"/>
  <c r="T833" i="4"/>
  <c r="AH826" i="4"/>
  <c r="L826" i="4"/>
  <c r="AM824" i="4"/>
  <c r="L821" i="4"/>
  <c r="L813" i="4"/>
  <c r="J800" i="4"/>
  <c r="J792" i="4"/>
  <c r="W790" i="4"/>
  <c r="AM789" i="4"/>
  <c r="R789" i="4"/>
  <c r="W784" i="4"/>
  <c r="R781" i="4"/>
  <c r="AE780" i="4"/>
  <c r="R779" i="4"/>
  <c r="AB775" i="4"/>
  <c r="T762" i="4"/>
  <c r="AE1030" i="4"/>
  <c r="AE1027" i="4"/>
  <c r="AH1024" i="4"/>
  <c r="T1015" i="4"/>
  <c r="AE1014" i="4"/>
  <c r="F1014" i="4"/>
  <c r="AH1011" i="4"/>
  <c r="AE1007" i="4"/>
  <c r="AH999" i="4"/>
  <c r="R987" i="4"/>
  <c r="AJ986" i="4"/>
  <c r="L986" i="4"/>
  <c r="AE983" i="4"/>
  <c r="AM962" i="4"/>
  <c r="O962" i="4"/>
  <c r="AK961" i="4"/>
  <c r="AN961" i="4" s="1"/>
  <c r="AM950" i="4"/>
  <c r="AM948" i="4"/>
  <c r="J916" i="4"/>
  <c r="R897" i="4"/>
  <c r="AB896" i="4"/>
  <c r="AM895" i="4"/>
  <c r="R890" i="4"/>
  <c r="AE883" i="4"/>
  <c r="R859" i="4"/>
  <c r="AB849" i="4"/>
  <c r="R833" i="4"/>
  <c r="O827" i="4"/>
  <c r="J821" i="4"/>
  <c r="R817" i="4"/>
  <c r="O815" i="4"/>
  <c r="AJ813" i="4"/>
  <c r="J808" i="4"/>
  <c r="AE806" i="4"/>
  <c r="L793" i="4"/>
  <c r="T790" i="4"/>
  <c r="AH787" i="4"/>
  <c r="AB780" i="4"/>
  <c r="Z775" i="4"/>
  <c r="AH770" i="4"/>
  <c r="L770" i="4"/>
  <c r="R765" i="4"/>
  <c r="U765" i="4" s="1"/>
  <c r="R1027" i="4"/>
  <c r="R1026" i="4"/>
  <c r="AK1024" i="4"/>
  <c r="AN1024" i="4" s="1"/>
  <c r="W1023" i="4"/>
  <c r="R1021" i="4"/>
  <c r="R1015" i="4"/>
  <c r="W1009" i="4"/>
  <c r="J1008" i="4"/>
  <c r="M1008" i="4" s="1"/>
  <c r="W1002" i="4"/>
  <c r="R993" i="4"/>
  <c r="AB988" i="4"/>
  <c r="AM972" i="4"/>
  <c r="J961" i="4"/>
  <c r="L957" i="4"/>
  <c r="T941" i="4"/>
  <c r="AJ934" i="4"/>
  <c r="AB904" i="4"/>
  <c r="AB883" i="4"/>
  <c r="J876" i="4"/>
  <c r="E873" i="4"/>
  <c r="W832" i="4"/>
  <c r="O830" i="4"/>
  <c r="AE826" i="4"/>
  <c r="AJ824" i="4"/>
  <c r="J824" i="4"/>
  <c r="T818" i="4"/>
  <c r="AB808" i="4"/>
  <c r="AC799" i="4"/>
  <c r="J787" i="4"/>
  <c r="W775" i="4"/>
  <c r="Z774" i="4"/>
  <c r="AK763" i="4"/>
  <c r="G514" i="4"/>
  <c r="H514" i="4"/>
  <c r="O1037" i="4"/>
  <c r="Z1027" i="4"/>
  <c r="AM1026" i="4"/>
  <c r="AJ1022" i="4"/>
  <c r="O1021" i="4"/>
  <c r="O1015" i="4"/>
  <c r="AB1011" i="4"/>
  <c r="AM1010" i="4"/>
  <c r="AB999" i="4"/>
  <c r="AM998" i="4"/>
  <c r="AM987" i="4"/>
  <c r="O987" i="4"/>
  <c r="AE986" i="4"/>
  <c r="F986" i="4"/>
  <c r="AB976" i="4"/>
  <c r="L971" i="4"/>
  <c r="G966" i="4"/>
  <c r="R963" i="4"/>
  <c r="AJ962" i="4"/>
  <c r="AE944" i="4"/>
  <c r="AM940" i="4"/>
  <c r="O940" i="4"/>
  <c r="L939" i="4"/>
  <c r="AB937" i="4"/>
  <c r="J928" i="4"/>
  <c r="AB922" i="4"/>
  <c r="AM914" i="4"/>
  <c r="AM910" i="4"/>
  <c r="W901" i="4"/>
  <c r="J898" i="4"/>
  <c r="AH895" i="4"/>
  <c r="O888" i="4"/>
  <c r="AM885" i="4"/>
  <c r="AB879" i="4"/>
  <c r="AB870" i="4"/>
  <c r="AB865" i="4"/>
  <c r="AJ864" i="4"/>
  <c r="AB859" i="4"/>
  <c r="T857" i="4"/>
  <c r="AB856" i="4"/>
  <c r="U856" i="4"/>
  <c r="W848" i="4"/>
  <c r="W840" i="4"/>
  <c r="J836" i="4"/>
  <c r="AM833" i="4"/>
  <c r="AB826" i="4"/>
  <c r="T802" i="4"/>
  <c r="AE793" i="4"/>
  <c r="J793" i="4"/>
  <c r="W785" i="4"/>
  <c r="T775" i="4"/>
  <c r="AB772" i="4"/>
  <c r="O771" i="4"/>
  <c r="J770" i="4"/>
  <c r="AE761" i="4"/>
  <c r="T755" i="4"/>
  <c r="AJ752" i="4"/>
  <c r="O752" i="4"/>
  <c r="AH732" i="4"/>
  <c r="U705" i="4"/>
  <c r="AM701" i="4"/>
  <c r="AB695" i="4"/>
  <c r="AH686" i="4"/>
  <c r="J684" i="4"/>
  <c r="J681" i="4"/>
  <c r="R678" i="4"/>
  <c r="AE672" i="4"/>
  <c r="AB666" i="4"/>
  <c r="G665" i="4"/>
  <c r="AB662" i="4"/>
  <c r="L653" i="4"/>
  <c r="AH647" i="4"/>
  <c r="J647" i="4"/>
  <c r="AE630" i="4"/>
  <c r="AB626" i="4"/>
  <c r="J622" i="4"/>
  <c r="T604" i="4"/>
  <c r="AE590" i="4"/>
  <c r="R589" i="4"/>
  <c r="Z581" i="4"/>
  <c r="AM580" i="4"/>
  <c r="AH579" i="4"/>
  <c r="O578" i="4"/>
  <c r="Z575" i="4"/>
  <c r="W572" i="4"/>
  <c r="AJ555" i="4"/>
  <c r="O555" i="4"/>
  <c r="AE545" i="4"/>
  <c r="J539" i="4"/>
  <c r="AM529" i="4"/>
  <c r="T519" i="4"/>
  <c r="W514" i="4"/>
  <c r="AE510" i="4"/>
  <c r="G509" i="4"/>
  <c r="Z507" i="4"/>
  <c r="AJ502" i="4"/>
  <c r="W489" i="4"/>
  <c r="AB488" i="4"/>
  <c r="T482" i="4"/>
  <c r="AM477" i="4"/>
  <c r="O465" i="4"/>
  <c r="AE460" i="4"/>
  <c r="AM459" i="4"/>
  <c r="T448" i="4"/>
  <c r="AB447" i="4"/>
  <c r="AM443" i="4"/>
  <c r="R443" i="4"/>
  <c r="J433" i="4"/>
  <c r="G426" i="4"/>
  <c r="AM392" i="4"/>
  <c r="AH385" i="4"/>
  <c r="O385" i="4"/>
  <c r="AB302" i="4"/>
  <c r="AB750" i="4"/>
  <c r="J750" i="4"/>
  <c r="AE732" i="4"/>
  <c r="L718" i="4"/>
  <c r="AE705" i="4"/>
  <c r="L701" i="4"/>
  <c r="W698" i="4"/>
  <c r="J686" i="4"/>
  <c r="R639" i="4"/>
  <c r="AB630" i="4"/>
  <c r="Z626" i="4"/>
  <c r="W596" i="4"/>
  <c r="W493" i="4"/>
  <c r="O493" i="4"/>
  <c r="R491" i="4"/>
  <c r="J491" i="4"/>
  <c r="AH491" i="4"/>
  <c r="T489" i="4"/>
  <c r="J470" i="4"/>
  <c r="W470" i="4"/>
  <c r="G438" i="4"/>
  <c r="E438" i="4"/>
  <c r="G308" i="4"/>
  <c r="H308" i="4"/>
  <c r="T722" i="4"/>
  <c r="U699" i="4"/>
  <c r="X699" i="4" s="1"/>
  <c r="M694" i="4"/>
  <c r="P694" i="4" s="1"/>
  <c r="Z689" i="4"/>
  <c r="T687" i="4"/>
  <c r="AE686" i="4"/>
  <c r="W669" i="4"/>
  <c r="T661" i="4"/>
  <c r="W659" i="4"/>
  <c r="L656" i="4"/>
  <c r="R636" i="4"/>
  <c r="AE629" i="4"/>
  <c r="W625" i="4"/>
  <c r="R604" i="4"/>
  <c r="W601" i="4"/>
  <c r="G600" i="4"/>
  <c r="O592" i="4"/>
  <c r="AM589" i="4"/>
  <c r="T581" i="4"/>
  <c r="AJ578" i="4"/>
  <c r="L578" i="4"/>
  <c r="R567" i="4"/>
  <c r="AE564" i="4"/>
  <c r="AH555" i="4"/>
  <c r="L555" i="4"/>
  <c r="F552" i="4"/>
  <c r="AB534" i="4"/>
  <c r="R533" i="4"/>
  <c r="T530" i="4"/>
  <c r="J529" i="4"/>
  <c r="W522" i="4"/>
  <c r="O522" i="4"/>
  <c r="Z519" i="4"/>
  <c r="AM506" i="4"/>
  <c r="J506" i="4"/>
  <c r="AH506" i="4"/>
  <c r="R489" i="4"/>
  <c r="L480" i="4"/>
  <c r="T480" i="4"/>
  <c r="AB470" i="4"/>
  <c r="Z457" i="4"/>
  <c r="AC457" i="4" s="1"/>
  <c r="O448" i="4"/>
  <c r="W412" i="4"/>
  <c r="O376" i="4"/>
  <c r="W742" i="4"/>
  <c r="AB740" i="4"/>
  <c r="AH737" i="4"/>
  <c r="AE729" i="4"/>
  <c r="W728" i="4"/>
  <c r="O726" i="4"/>
  <c r="R713" i="4"/>
  <c r="AB708" i="4"/>
  <c r="W702" i="4"/>
  <c r="J701" i="4"/>
  <c r="AM694" i="4"/>
  <c r="AJ690" i="4"/>
  <c r="L690" i="4"/>
  <c r="AC686" i="4"/>
  <c r="O642" i="4"/>
  <c r="AB641" i="4"/>
  <c r="W630" i="4"/>
  <c r="AM596" i="4"/>
  <c r="T596" i="4"/>
  <c r="AM591" i="4"/>
  <c r="L591" i="4"/>
  <c r="W590" i="4"/>
  <c r="AJ589" i="4"/>
  <c r="J589" i="4"/>
  <c r="M589" i="4" s="1"/>
  <c r="P589" i="4" s="1"/>
  <c r="J578" i="4"/>
  <c r="R577" i="4"/>
  <c r="H576" i="4"/>
  <c r="AE555" i="4"/>
  <c r="W553" i="4"/>
  <c r="AM546" i="4"/>
  <c r="W545" i="4"/>
  <c r="J542" i="4"/>
  <c r="AM533" i="4"/>
  <c r="O533" i="4"/>
  <c r="Z523" i="4"/>
  <c r="W519" i="4"/>
  <c r="W510" i="4"/>
  <c r="R507" i="4"/>
  <c r="Z493" i="4"/>
  <c r="W491" i="4"/>
  <c r="O489" i="4"/>
  <c r="W487" i="4"/>
  <c r="AE487" i="4"/>
  <c r="W460" i="4"/>
  <c r="G455" i="4"/>
  <c r="AE450" i="4"/>
  <c r="L433" i="4"/>
  <c r="T433" i="4"/>
  <c r="O428" i="4"/>
  <c r="L751" i="4"/>
  <c r="J739" i="4"/>
  <c r="J737" i="4"/>
  <c r="W732" i="4"/>
  <c r="AB729" i="4"/>
  <c r="L717" i="4"/>
  <c r="AB714" i="4"/>
  <c r="O711" i="4"/>
  <c r="AB701" i="4"/>
  <c r="AM698" i="4"/>
  <c r="O698" i="4"/>
  <c r="AB686" i="4"/>
  <c r="AH683" i="4"/>
  <c r="R659" i="4"/>
  <c r="AE653" i="4"/>
  <c r="AB650" i="4"/>
  <c r="L646" i="4"/>
  <c r="Z635" i="4"/>
  <c r="W622" i="4"/>
  <c r="L611" i="4"/>
  <c r="AM604" i="4"/>
  <c r="J591" i="4"/>
  <c r="T590" i="4"/>
  <c r="AB564" i="4"/>
  <c r="O563" i="4"/>
  <c r="AH557" i="4"/>
  <c r="AB555" i="4"/>
  <c r="J555" i="4"/>
  <c r="AB547" i="4"/>
  <c r="L543" i="4"/>
  <c r="AB539" i="4"/>
  <c r="AJ533" i="4"/>
  <c r="AM530" i="4"/>
  <c r="R530" i="4"/>
  <c r="O525" i="4"/>
  <c r="L514" i="4"/>
  <c r="T510" i="4"/>
  <c r="O507" i="4"/>
  <c r="Z502" i="4"/>
  <c r="Z499" i="4"/>
  <c r="H498" i="4"/>
  <c r="R494" i="4"/>
  <c r="F486" i="4"/>
  <c r="R481" i="4"/>
  <c r="F468" i="4"/>
  <c r="AB462" i="4"/>
  <c r="T460" i="4"/>
  <c r="F455" i="4"/>
  <c r="AJ449" i="4"/>
  <c r="H435" i="4"/>
  <c r="H288" i="4"/>
  <c r="F288" i="4"/>
  <c r="W740" i="4"/>
  <c r="AJ739" i="4"/>
  <c r="AE737" i="4"/>
  <c r="T728" i="4"/>
  <c r="W708" i="4"/>
  <c r="L704" i="4"/>
  <c r="R675" i="4"/>
  <c r="R669" i="4"/>
  <c r="AB649" i="4"/>
  <c r="J646" i="4"/>
  <c r="F639" i="4"/>
  <c r="W632" i="4"/>
  <c r="R630" i="4"/>
  <c r="L604" i="4"/>
  <c r="AE600" i="4"/>
  <c r="AJ596" i="4"/>
  <c r="AH591" i="4"/>
  <c r="H591" i="4"/>
  <c r="R590" i="4"/>
  <c r="U590" i="4" s="1"/>
  <c r="X590" i="4" s="1"/>
  <c r="H589" i="4"/>
  <c r="AB580" i="4"/>
  <c r="AM572" i="4"/>
  <c r="T553" i="4"/>
  <c r="AH533" i="4"/>
  <c r="J533" i="4"/>
  <c r="AJ514" i="4"/>
  <c r="W513" i="4"/>
  <c r="AM507" i="4"/>
  <c r="T493" i="4"/>
  <c r="J489" i="4"/>
  <c r="R488" i="4"/>
  <c r="J482" i="4"/>
  <c r="O481" i="4"/>
  <c r="L465" i="4"/>
  <c r="J465" i="4"/>
  <c r="H458" i="4"/>
  <c r="Z456" i="4"/>
  <c r="R445" i="4"/>
  <c r="AH445" i="4"/>
  <c r="O444" i="4"/>
  <c r="G435" i="4"/>
  <c r="AM428" i="4"/>
  <c r="AM412" i="4"/>
  <c r="R412" i="4"/>
  <c r="AM395" i="4"/>
  <c r="W395" i="4"/>
  <c r="E298" i="4"/>
  <c r="H298" i="4"/>
  <c r="T732" i="4"/>
  <c r="AJ723" i="4"/>
  <c r="U696" i="4"/>
  <c r="W686" i="4"/>
  <c r="T682" i="4"/>
  <c r="R681" i="4"/>
  <c r="U681" i="4" s="1"/>
  <c r="X681" i="4" s="1"/>
  <c r="E652" i="4"/>
  <c r="R651" i="4"/>
  <c r="AJ642" i="4"/>
  <c r="W641" i="4"/>
  <c r="E639" i="4"/>
  <c r="O630" i="4"/>
  <c r="J604" i="4"/>
  <c r="L596" i="4"/>
  <c r="AE591" i="4"/>
  <c r="R588" i="4"/>
  <c r="AM581" i="4"/>
  <c r="Z580" i="4"/>
  <c r="AB578" i="4"/>
  <c r="L575" i="4"/>
  <c r="W564" i="4"/>
  <c r="AM563" i="4"/>
  <c r="L563" i="4"/>
  <c r="W555" i="4"/>
  <c r="J554" i="4"/>
  <c r="W550" i="4"/>
  <c r="AM541" i="4"/>
  <c r="R534" i="4"/>
  <c r="AJ530" i="4"/>
  <c r="L530" i="4"/>
  <c r="Z525" i="4"/>
  <c r="O519" i="4"/>
  <c r="L507" i="4"/>
  <c r="W498" i="4"/>
  <c r="R498" i="4"/>
  <c r="L497" i="4"/>
  <c r="W495" i="4"/>
  <c r="O491" i="4"/>
  <c r="J464" i="4"/>
  <c r="E458" i="4"/>
  <c r="M458" i="4" s="1"/>
  <c r="P458" i="4" s="1"/>
  <c r="W456" i="4"/>
  <c r="AB455" i="4"/>
  <c r="AH443" i="4"/>
  <c r="O443" i="4"/>
  <c r="H440" i="4"/>
  <c r="F435" i="4"/>
  <c r="AB421" i="4"/>
  <c r="L420" i="4"/>
  <c r="AM420" i="4"/>
  <c r="AH420" i="4"/>
  <c r="O397" i="4"/>
  <c r="R385" i="4"/>
  <c r="H722" i="4"/>
  <c r="J719" i="4"/>
  <c r="W701" i="4"/>
  <c r="U693" i="4"/>
  <c r="T686" i="4"/>
  <c r="O684" i="4"/>
  <c r="AM681" i="4"/>
  <c r="O678" i="4"/>
  <c r="O675" i="4"/>
  <c r="AM669" i="4"/>
  <c r="L666" i="4"/>
  <c r="R663" i="4"/>
  <c r="Z653" i="4"/>
  <c r="AC653" i="4" s="1"/>
  <c r="AE604" i="4"/>
  <c r="AJ599" i="4"/>
  <c r="AH596" i="4"/>
  <c r="J596" i="4"/>
  <c r="O590" i="4"/>
  <c r="R470" i="4"/>
  <c r="W428" i="4"/>
  <c r="AB428" i="4"/>
  <c r="AJ374" i="4"/>
  <c r="O374" i="4"/>
  <c r="AJ744" i="4"/>
  <c r="AE739" i="4"/>
  <c r="W737" i="4"/>
  <c r="H736" i="4"/>
  <c r="O732" i="4"/>
  <c r="AB731" i="4"/>
  <c r="F722" i="4"/>
  <c r="AB720" i="4"/>
  <c r="O706" i="4"/>
  <c r="O705" i="4"/>
  <c r="L702" i="4"/>
  <c r="T701" i="4"/>
  <c r="J698" i="4"/>
  <c r="AB696" i="4"/>
  <c r="AH693" i="4"/>
  <c r="L687" i="4"/>
  <c r="R686" i="4"/>
  <c r="O681" i="4"/>
  <c r="J655" i="4"/>
  <c r="J630" i="4"/>
  <c r="AB604" i="4"/>
  <c r="AJ601" i="4"/>
  <c r="AM590" i="4"/>
  <c r="T564" i="4"/>
  <c r="AC549" i="4"/>
  <c r="L545" i="4"/>
  <c r="AH530" i="4"/>
  <c r="W529" i="4"/>
  <c r="W525" i="4"/>
  <c r="L519" i="4"/>
  <c r="L510" i="4"/>
  <c r="J507" i="4"/>
  <c r="E503" i="4"/>
  <c r="AE500" i="4"/>
  <c r="AJ497" i="4"/>
  <c r="J481" i="4"/>
  <c r="O475" i="4"/>
  <c r="R471" i="4"/>
  <c r="AM467" i="4"/>
  <c r="AH464" i="4"/>
  <c r="E464" i="4"/>
  <c r="AE461" i="4"/>
  <c r="AM460" i="4"/>
  <c r="W445" i="4"/>
  <c r="AH444" i="4"/>
  <c r="J444" i="4"/>
  <c r="F442" i="4"/>
  <c r="AE428" i="4"/>
  <c r="AE424" i="4"/>
  <c r="AM424" i="4"/>
  <c r="F409" i="4"/>
  <c r="E409" i="4"/>
  <c r="AB404" i="4"/>
  <c r="E378" i="4"/>
  <c r="AE374" i="4"/>
  <c r="T369" i="4"/>
  <c r="AE749" i="4"/>
  <c r="O746" i="4"/>
  <c r="AB739" i="4"/>
  <c r="O735" i="4"/>
  <c r="E722" i="4"/>
  <c r="O714" i="4"/>
  <c r="T711" i="4"/>
  <c r="R701" i="4"/>
  <c r="Z690" i="4"/>
  <c r="AM686" i="4"/>
  <c r="O686" i="4"/>
  <c r="AJ675" i="4"/>
  <c r="Z667" i="4"/>
  <c r="T653" i="4"/>
  <c r="R647" i="4"/>
  <c r="AB646" i="4"/>
  <c r="AM641" i="4"/>
  <c r="L635" i="4"/>
  <c r="AJ633" i="4"/>
  <c r="L622" i="4"/>
  <c r="J620" i="4"/>
  <c r="AE611" i="4"/>
  <c r="T605" i="4"/>
  <c r="AH601" i="4"/>
  <c r="O600" i="4"/>
  <c r="H577" i="4"/>
  <c r="R576" i="4"/>
  <c r="AH565" i="4"/>
  <c r="AB560" i="4"/>
  <c r="AH553" i="4"/>
  <c r="J553" i="4"/>
  <c r="AJ545" i="4"/>
  <c r="O542" i="4"/>
  <c r="AB533" i="4"/>
  <c r="T529" i="4"/>
  <c r="AJ519" i="4"/>
  <c r="AH507" i="4"/>
  <c r="AK507" i="4" s="1"/>
  <c r="O506" i="4"/>
  <c r="J500" i="4"/>
  <c r="W494" i="4"/>
  <c r="L493" i="4"/>
  <c r="AE489" i="4"/>
  <c r="Z482" i="4"/>
  <c r="AJ481" i="4"/>
  <c r="W465" i="4"/>
  <c r="AJ460" i="4"/>
  <c r="J460" i="4"/>
  <c r="AE454" i="4"/>
  <c r="T445" i="4"/>
  <c r="W443" i="4"/>
  <c r="AB437" i="4"/>
  <c r="R433" i="4"/>
  <c r="AB425" i="4"/>
  <c r="T421" i="4"/>
  <c r="AB420" i="4"/>
  <c r="J414" i="4"/>
  <c r="E310" i="4"/>
  <c r="G310" i="4"/>
  <c r="L732" i="4"/>
  <c r="W719" i="4"/>
  <c r="AE698" i="4"/>
  <c r="W696" i="4"/>
  <c r="W690" i="4"/>
  <c r="AJ686" i="4"/>
  <c r="U651" i="4"/>
  <c r="AE497" i="4"/>
  <c r="AB489" i="4"/>
  <c r="L470" i="4"/>
  <c r="T465" i="4"/>
  <c r="AE444" i="4"/>
  <c r="AJ414" i="4"/>
  <c r="J390" i="4"/>
  <c r="M390" i="4" s="1"/>
  <c r="AE390" i="4"/>
  <c r="AH390" i="4"/>
  <c r="O390" i="4"/>
  <c r="T390" i="4"/>
  <c r="AJ302" i="4"/>
  <c r="O302" i="4"/>
  <c r="AM302" i="4"/>
  <c r="Z302" i="4"/>
  <c r="W739" i="4"/>
  <c r="R737" i="4"/>
  <c r="AJ732" i="4"/>
  <c r="J732" i="4"/>
  <c r="AM714" i="4"/>
  <c r="O701" i="4"/>
  <c r="AB698" i="4"/>
  <c r="U684" i="4"/>
  <c r="AH681" i="4"/>
  <c r="AH630" i="4"/>
  <c r="R578" i="4"/>
  <c r="O564" i="4"/>
  <c r="O557" i="4"/>
  <c r="W533" i="4"/>
  <c r="AM513" i="4"/>
  <c r="AB507" i="4"/>
  <c r="AB497" i="4"/>
  <c r="AJ493" i="4"/>
  <c r="AE491" i="4"/>
  <c r="AE481" i="4"/>
  <c r="AH470" i="4"/>
  <c r="L457" i="4"/>
  <c r="O414" i="4"/>
  <c r="W414" i="4"/>
  <c r="O412" i="4"/>
  <c r="E381" i="4"/>
  <c r="G381" i="4"/>
  <c r="AE329" i="4"/>
  <c r="AM329" i="4"/>
  <c r="O329" i="4"/>
  <c r="W279" i="4"/>
  <c r="T279" i="4"/>
  <c r="AB250" i="4"/>
  <c r="AH250" i="4"/>
  <c r="W194" i="4"/>
  <c r="T194" i="4"/>
  <c r="R162" i="4"/>
  <c r="W162" i="4"/>
  <c r="O422" i="4"/>
  <c r="L412" i="4"/>
  <c r="AH409" i="4"/>
  <c r="J409" i="4"/>
  <c r="AJ400" i="4"/>
  <c r="AM394" i="4"/>
  <c r="R394" i="4"/>
  <c r="W389" i="4"/>
  <c r="AB385" i="4"/>
  <c r="AJ376" i="4"/>
  <c r="L376" i="4"/>
  <c r="AE364" i="4"/>
  <c r="AE349" i="4"/>
  <c r="L348" i="4"/>
  <c r="T347" i="4"/>
  <c r="T335" i="4"/>
  <c r="J334" i="4"/>
  <c r="AJ322" i="4"/>
  <c r="L322" i="4"/>
  <c r="AJ310" i="4"/>
  <c r="AJ303" i="4"/>
  <c r="L303" i="4"/>
  <c r="AJ292" i="4"/>
  <c r="AB287" i="4"/>
  <c r="W283" i="4"/>
  <c r="L282" i="4"/>
  <c r="L274" i="4"/>
  <c r="L241" i="4"/>
  <c r="AE194" i="4"/>
  <c r="AJ185" i="4"/>
  <c r="AE162" i="4"/>
  <c r="O427" i="4"/>
  <c r="W421" i="4"/>
  <c r="AE412" i="4"/>
  <c r="J412" i="4"/>
  <c r="AE409" i="4"/>
  <c r="O394" i="4"/>
  <c r="Z390" i="4"/>
  <c r="W377" i="4"/>
  <c r="J376" i="4"/>
  <c r="AB374" i="4"/>
  <c r="AE367" i="4"/>
  <c r="T365" i="4"/>
  <c r="AM348" i="4"/>
  <c r="J348" i="4"/>
  <c r="O346" i="4"/>
  <c r="O337" i="4"/>
  <c r="L336" i="4"/>
  <c r="AH334" i="4"/>
  <c r="R327" i="4"/>
  <c r="J325" i="4"/>
  <c r="AH322" i="4"/>
  <c r="T318" i="4"/>
  <c r="AH317" i="4"/>
  <c r="O310" i="4"/>
  <c r="W306" i="4"/>
  <c r="AH303" i="4"/>
  <c r="T286" i="4"/>
  <c r="AB262" i="4"/>
  <c r="AM261" i="4"/>
  <c r="O261" i="4"/>
  <c r="AJ253" i="4"/>
  <c r="O253" i="4"/>
  <c r="AM241" i="4"/>
  <c r="AJ173" i="4"/>
  <c r="L173" i="4"/>
  <c r="T91" i="4"/>
  <c r="AM91" i="4"/>
  <c r="O91" i="4"/>
  <c r="Z364" i="4"/>
  <c r="AM345" i="4"/>
  <c r="AM336" i="4"/>
  <c r="J336" i="4"/>
  <c r="AE322" i="4"/>
  <c r="J322" i="4"/>
  <c r="L271" i="4"/>
  <c r="AB271" i="4"/>
  <c r="AE198" i="4"/>
  <c r="J198" i="4"/>
  <c r="AH198" i="4"/>
  <c r="O101" i="4"/>
  <c r="L101" i="4"/>
  <c r="T101" i="4"/>
  <c r="W101" i="4"/>
  <c r="AH91" i="4"/>
  <c r="AM389" i="4"/>
  <c r="T385" i="4"/>
  <c r="W374" i="4"/>
  <c r="W364" i="4"/>
  <c r="AE358" i="4"/>
  <c r="AJ336" i="4"/>
  <c r="AE334" i="4"/>
  <c r="AM327" i="4"/>
  <c r="AM319" i="4"/>
  <c r="L310" i="4"/>
  <c r="T302" i="4"/>
  <c r="AB298" i="4"/>
  <c r="R296" i="4"/>
  <c r="W287" i="4"/>
  <c r="AH245" i="4"/>
  <c r="O232" i="4"/>
  <c r="O277" i="4"/>
  <c r="AH277" i="4"/>
  <c r="J277" i="4"/>
  <c r="J274" i="4"/>
  <c r="O274" i="4"/>
  <c r="AM274" i="4"/>
  <c r="L252" i="4"/>
  <c r="AM252" i="4"/>
  <c r="AB252" i="4"/>
  <c r="AE245" i="4"/>
  <c r="O245" i="4"/>
  <c r="AJ245" i="4"/>
  <c r="T245" i="4"/>
  <c r="AB241" i="4"/>
  <c r="AE241" i="4"/>
  <c r="E168" i="4"/>
  <c r="H168" i="4"/>
  <c r="AE156" i="4"/>
  <c r="J156" i="4"/>
  <c r="AE98" i="4"/>
  <c r="AJ98" i="4"/>
  <c r="L98" i="4"/>
  <c r="AM98" i="4"/>
  <c r="O98" i="4"/>
  <c r="AE93" i="4"/>
  <c r="AB391" i="4"/>
  <c r="R390" i="4"/>
  <c r="AN386" i="4"/>
  <c r="R374" i="4"/>
  <c r="AM373" i="4"/>
  <c r="AM365" i="4"/>
  <c r="L365" i="4"/>
  <c r="AB358" i="4"/>
  <c r="R349" i="4"/>
  <c r="AB348" i="4"/>
  <c r="W346" i="4"/>
  <c r="AE336" i="4"/>
  <c r="AM335" i="4"/>
  <c r="AB325" i="4"/>
  <c r="L307" i="4"/>
  <c r="T306" i="4"/>
  <c r="J301" i="4"/>
  <c r="O297" i="4"/>
  <c r="R294" i="4"/>
  <c r="T288" i="4"/>
  <c r="T287" i="4"/>
  <c r="AB274" i="4"/>
  <c r="R264" i="4"/>
  <c r="R262" i="4"/>
  <c r="U262" i="4" s="1"/>
  <c r="T259" i="4"/>
  <c r="AB259" i="4"/>
  <c r="AM259" i="4"/>
  <c r="O259" i="4"/>
  <c r="AE252" i="4"/>
  <c r="AH156" i="4"/>
  <c r="R106" i="4"/>
  <c r="AM106" i="4"/>
  <c r="E100" i="4"/>
  <c r="F100" i="4"/>
  <c r="G100" i="4"/>
  <c r="H100" i="4"/>
  <c r="E90" i="4"/>
  <c r="H90" i="4"/>
  <c r="E88" i="4"/>
  <c r="F88" i="4"/>
  <c r="J512" i="4"/>
  <c r="T505" i="4"/>
  <c r="AJ494" i="4"/>
  <c r="U494" i="4"/>
  <c r="O492" i="4"/>
  <c r="L489" i="4"/>
  <c r="W483" i="4"/>
  <c r="W481" i="4"/>
  <c r="AE474" i="4"/>
  <c r="T468" i="4"/>
  <c r="AJ443" i="4"/>
  <c r="R435" i="4"/>
  <c r="L421" i="4"/>
  <c r="W420" i="4"/>
  <c r="Z415" i="4"/>
  <c r="R411" i="4"/>
  <c r="Z402" i="4"/>
  <c r="Z400" i="4"/>
  <c r="AM399" i="4"/>
  <c r="AJ390" i="4"/>
  <c r="AH389" i="4"/>
  <c r="Z387" i="4"/>
  <c r="T382" i="4"/>
  <c r="T379" i="4"/>
  <c r="W370" i="4"/>
  <c r="W367" i="4"/>
  <c r="AJ365" i="4"/>
  <c r="O364" i="4"/>
  <c r="T362" i="4"/>
  <c r="O353" i="4"/>
  <c r="O349" i="4"/>
  <c r="AJ347" i="4"/>
  <c r="J347" i="4"/>
  <c r="AB342" i="4"/>
  <c r="AJ335" i="4"/>
  <c r="W334" i="4"/>
  <c r="AB330" i="4"/>
  <c r="AH327" i="4"/>
  <c r="J327" i="4"/>
  <c r="M327" i="4" s="1"/>
  <c r="P327" i="4" s="1"/>
  <c r="W322" i="4"/>
  <c r="T319" i="4"/>
  <c r="Z312" i="4"/>
  <c r="AJ307" i="4"/>
  <c r="AE305" i="4"/>
  <c r="G305" i="4"/>
  <c r="W303" i="4"/>
  <c r="Z301" i="4"/>
  <c r="G293" i="4"/>
  <c r="AM291" i="4"/>
  <c r="W289" i="4"/>
  <c r="L286" i="4"/>
  <c r="L253" i="4"/>
  <c r="E234" i="4"/>
  <c r="H234" i="4"/>
  <c r="AK234" i="4" s="1"/>
  <c r="O227" i="4"/>
  <c r="O196" i="4"/>
  <c r="AM196" i="4"/>
  <c r="AE46" i="4"/>
  <c r="AH46" i="4"/>
  <c r="J46" i="4"/>
  <c r="AM46" i="4"/>
  <c r="O46" i="4"/>
  <c r="L441" i="4"/>
  <c r="J421" i="4"/>
  <c r="J419" i="4"/>
  <c r="AM414" i="4"/>
  <c r="AM413" i="4"/>
  <c r="T412" i="4"/>
  <c r="W407" i="4"/>
  <c r="W400" i="4"/>
  <c r="AM385" i="4"/>
  <c r="L385" i="4"/>
  <c r="E383" i="4"/>
  <c r="R379" i="4"/>
  <c r="AJ377" i="4"/>
  <c r="W376" i="4"/>
  <c r="AH365" i="4"/>
  <c r="L364" i="4"/>
  <c r="W348" i="4"/>
  <c r="R344" i="4"/>
  <c r="R337" i="4"/>
  <c r="T334" i="4"/>
  <c r="AE327" i="4"/>
  <c r="T322" i="4"/>
  <c r="R317" i="4"/>
  <c r="L302" i="4"/>
  <c r="W301" i="4"/>
  <c r="R298" i="4"/>
  <c r="J296" i="4"/>
  <c r="F293" i="4"/>
  <c r="AJ287" i="4"/>
  <c r="J276" i="4"/>
  <c r="R276" i="4"/>
  <c r="Z274" i="4"/>
  <c r="O271" i="4"/>
  <c r="AB270" i="4"/>
  <c r="AE270" i="4"/>
  <c r="T270" i="4"/>
  <c r="AM253" i="4"/>
  <c r="W245" i="4"/>
  <c r="O244" i="4"/>
  <c r="AB244" i="4"/>
  <c r="AJ244" i="4"/>
  <c r="Z241" i="4"/>
  <c r="M204" i="4"/>
  <c r="AB98" i="4"/>
  <c r="O41" i="4"/>
  <c r="L41" i="4"/>
  <c r="L390" i="4"/>
  <c r="AJ385" i="4"/>
  <c r="J385" i="4"/>
  <c r="AM374" i="4"/>
  <c r="R368" i="4"/>
  <c r="W360" i="4"/>
  <c r="AB352" i="4"/>
  <c r="AE347" i="4"/>
  <c r="U347" i="4"/>
  <c r="X347" i="4" s="1"/>
  <c r="Z345" i="4"/>
  <c r="AB327" i="4"/>
  <c r="R322" i="4"/>
  <c r="AE318" i="4"/>
  <c r="W310" i="4"/>
  <c r="T300" i="4"/>
  <c r="E293" i="4"/>
  <c r="AB286" i="4"/>
  <c r="AH283" i="4"/>
  <c r="W277" i="4"/>
  <c r="J250" i="4"/>
  <c r="F226" i="4"/>
  <c r="J374" i="4"/>
  <c r="AM364" i="4"/>
  <c r="W336" i="4"/>
  <c r="AM334" i="4"/>
  <c r="AB318" i="4"/>
  <c r="R303" i="4"/>
  <c r="J283" i="4"/>
  <c r="L283" i="4"/>
  <c r="T283" i="4"/>
  <c r="T274" i="4"/>
  <c r="L219" i="4"/>
  <c r="AB219" i="4"/>
  <c r="O219" i="4"/>
  <c r="R219" i="4"/>
  <c r="O198" i="4"/>
  <c r="AM505" i="4"/>
  <c r="J505" i="4"/>
  <c r="AH489" i="4"/>
  <c r="O476" i="4"/>
  <c r="AH451" i="4"/>
  <c r="O446" i="4"/>
  <c r="J443" i="4"/>
  <c r="Z441" i="4"/>
  <c r="L440" i="4"/>
  <c r="O438" i="4"/>
  <c r="O435" i="4"/>
  <c r="G430" i="4"/>
  <c r="R418" i="4"/>
  <c r="AE414" i="4"/>
  <c r="U414" i="4"/>
  <c r="X414" i="4" s="1"/>
  <c r="T413" i="4"/>
  <c r="AJ412" i="4"/>
  <c r="R400" i="4"/>
  <c r="W394" i="4"/>
  <c r="AM382" i="4"/>
  <c r="L382" i="4"/>
  <c r="AM379" i="4"/>
  <c r="J379" i="4"/>
  <c r="AM376" i="4"/>
  <c r="AH374" i="4"/>
  <c r="R371" i="4"/>
  <c r="AJ367" i="4"/>
  <c r="Z365" i="4"/>
  <c r="AJ364" i="4"/>
  <c r="R356" i="4"/>
  <c r="T350" i="4"/>
  <c r="R348" i="4"/>
  <c r="H343" i="4"/>
  <c r="AB338" i="4"/>
  <c r="T336" i="4"/>
  <c r="T330" i="4"/>
  <c r="W327" i="4"/>
  <c r="AJ319" i="4"/>
  <c r="AM317" i="4"/>
  <c r="R314" i="4"/>
  <c r="AM310" i="4"/>
  <c r="O303" i="4"/>
  <c r="R301" i="4"/>
  <c r="L299" i="4"/>
  <c r="AM295" i="4"/>
  <c r="AE287" i="4"/>
  <c r="Z286" i="4"/>
  <c r="AM285" i="4"/>
  <c r="AM282" i="4"/>
  <c r="AB276" i="4"/>
  <c r="AJ262" i="4"/>
  <c r="H250" i="4"/>
  <c r="F250" i="4"/>
  <c r="J222" i="4"/>
  <c r="AH159" i="4"/>
  <c r="AH48" i="4"/>
  <c r="Z48" i="4"/>
  <c r="AJ282" i="4"/>
  <c r="AH279" i="4"/>
  <c r="AH274" i="4"/>
  <c r="AJ269" i="4"/>
  <c r="T262" i="4"/>
  <c r="W258" i="4"/>
  <c r="L257" i="4"/>
  <c r="R249" i="4"/>
  <c r="AB245" i="4"/>
  <c r="T244" i="4"/>
  <c r="AB243" i="4"/>
  <c r="R241" i="4"/>
  <c r="AM239" i="4"/>
  <c r="L236" i="4"/>
  <c r="AB224" i="4"/>
  <c r="O223" i="4"/>
  <c r="Z195" i="4"/>
  <c r="T189" i="4"/>
  <c r="AM176" i="4"/>
  <c r="O167" i="4"/>
  <c r="AB166" i="4"/>
  <c r="L164" i="4"/>
  <c r="Z163" i="4"/>
  <c r="J162" i="4"/>
  <c r="T161" i="4"/>
  <c r="R158" i="4"/>
  <c r="AJ147" i="4"/>
  <c r="Z139" i="4"/>
  <c r="AJ138" i="4"/>
  <c r="AM135" i="4"/>
  <c r="AJ127" i="4"/>
  <c r="AH118" i="4"/>
  <c r="W115" i="4"/>
  <c r="AJ110" i="4"/>
  <c r="T109" i="4"/>
  <c r="AJ91" i="4"/>
  <c r="T90" i="4"/>
  <c r="Z86" i="4"/>
  <c r="AM83" i="4"/>
  <c r="AJ79" i="4"/>
  <c r="AJ74" i="4"/>
  <c r="G74" i="4"/>
  <c r="L58" i="4"/>
  <c r="W56" i="4"/>
  <c r="M46" i="4"/>
  <c r="P46" i="4" s="1"/>
  <c r="Z279" i="4"/>
  <c r="W271" i="4"/>
  <c r="AJ270" i="4"/>
  <c r="O270" i="4"/>
  <c r="AE269" i="4"/>
  <c r="AH257" i="4"/>
  <c r="J246" i="4"/>
  <c r="L244" i="4"/>
  <c r="T240" i="4"/>
  <c r="AH223" i="4"/>
  <c r="J223" i="4"/>
  <c r="AJ208" i="4"/>
  <c r="E203" i="4"/>
  <c r="W198" i="4"/>
  <c r="AB191" i="4"/>
  <c r="J190" i="4"/>
  <c r="AH187" i="4"/>
  <c r="T186" i="4"/>
  <c r="T179" i="4"/>
  <c r="F164" i="4"/>
  <c r="AE159" i="4"/>
  <c r="R154" i="4"/>
  <c r="AB153" i="4"/>
  <c r="O147" i="4"/>
  <c r="R142" i="4"/>
  <c r="R139" i="4"/>
  <c r="O115" i="4"/>
  <c r="L111" i="4"/>
  <c r="AH99" i="4"/>
  <c r="O79" i="4"/>
  <c r="AE74" i="4"/>
  <c r="AH70" i="4"/>
  <c r="H55" i="4"/>
  <c r="AH260" i="4"/>
  <c r="J253" i="4"/>
  <c r="J244" i="4"/>
  <c r="AH241" i="4"/>
  <c r="U220" i="4"/>
  <c r="X220" i="4" s="1"/>
  <c r="T219" i="4"/>
  <c r="R169" i="4"/>
  <c r="AB167" i="4"/>
  <c r="AB162" i="4"/>
  <c r="AB159" i="4"/>
  <c r="L146" i="4"/>
  <c r="O139" i="4"/>
  <c r="M124" i="4"/>
  <c r="AM115" i="4"/>
  <c r="AM113" i="4"/>
  <c r="AJ111" i="4"/>
  <c r="Z93" i="4"/>
  <c r="AC93" i="4" s="1"/>
  <c r="AF93" i="4" s="1"/>
  <c r="W46" i="4"/>
  <c r="AE44" i="4"/>
  <c r="T43" i="4"/>
  <c r="AE33" i="4"/>
  <c r="Z276" i="4"/>
  <c r="W274" i="4"/>
  <c r="AM273" i="4"/>
  <c r="AH253" i="4"/>
  <c r="AJ236" i="4"/>
  <c r="AE231" i="4"/>
  <c r="R228" i="4"/>
  <c r="J203" i="4"/>
  <c r="Z200" i="4"/>
  <c r="R198" i="4"/>
  <c r="L195" i="4"/>
  <c r="W172" i="4"/>
  <c r="AB169" i="4"/>
  <c r="R166" i="4"/>
  <c r="O163" i="4"/>
  <c r="O157" i="4"/>
  <c r="O154" i="4"/>
  <c r="AJ146" i="4"/>
  <c r="AB135" i="4"/>
  <c r="AM120" i="4"/>
  <c r="J115" i="4"/>
  <c r="U109" i="4"/>
  <c r="AB99" i="4"/>
  <c r="T98" i="4"/>
  <c r="W91" i="4"/>
  <c r="O84" i="4"/>
  <c r="AK68" i="4"/>
  <c r="AN68" i="4" s="1"/>
  <c r="R64" i="4"/>
  <c r="R61" i="4"/>
  <c r="T56" i="4"/>
  <c r="L53" i="4"/>
  <c r="AE51" i="4"/>
  <c r="T46" i="4"/>
  <c r="L45" i="4"/>
  <c r="L34" i="4"/>
  <c r="W159" i="4"/>
  <c r="O158" i="4"/>
  <c r="AH90" i="4"/>
  <c r="T79" i="4"/>
  <c r="O68" i="4"/>
  <c r="R59" i="4"/>
  <c r="AB58" i="4"/>
  <c r="R49" i="4"/>
  <c r="J45" i="4"/>
  <c r="AM40" i="4"/>
  <c r="AE38" i="4"/>
  <c r="Z33" i="4"/>
  <c r="W282" i="4"/>
  <c r="J281" i="4"/>
  <c r="AB275" i="4"/>
  <c r="R274" i="4"/>
  <c r="L272" i="4"/>
  <c r="O265" i="4"/>
  <c r="W263" i="4"/>
  <c r="Z260" i="4"/>
  <c r="J259" i="4"/>
  <c r="AE244" i="4"/>
  <c r="AM243" i="4"/>
  <c r="J243" i="4"/>
  <c r="J237" i="4"/>
  <c r="T236" i="4"/>
  <c r="Z228" i="4"/>
  <c r="G222" i="4"/>
  <c r="W215" i="4"/>
  <c r="Z197" i="4"/>
  <c r="J192" i="4"/>
  <c r="AB180" i="4"/>
  <c r="O176" i="4"/>
  <c r="AH168" i="4"/>
  <c r="AK168" i="4" s="1"/>
  <c r="W167" i="4"/>
  <c r="AM166" i="4"/>
  <c r="L166" i="4"/>
  <c r="W164" i="4"/>
  <c r="L163" i="4"/>
  <c r="T159" i="4"/>
  <c r="AM157" i="4"/>
  <c r="F151" i="4"/>
  <c r="F148" i="4"/>
  <c r="T147" i="4"/>
  <c r="H146" i="4"/>
  <c r="J142" i="4"/>
  <c r="J139" i="4"/>
  <c r="W138" i="4"/>
  <c r="AE130" i="4"/>
  <c r="F126" i="4"/>
  <c r="T123" i="4"/>
  <c r="AJ120" i="4"/>
  <c r="AB119" i="4"/>
  <c r="E115" i="4"/>
  <c r="AB111" i="4"/>
  <c r="R108" i="4"/>
  <c r="W95" i="4"/>
  <c r="O92" i="4"/>
  <c r="R88" i="4"/>
  <c r="U88" i="4" s="1"/>
  <c r="J87" i="4"/>
  <c r="AB77" i="4"/>
  <c r="J75" i="4"/>
  <c r="AJ71" i="4"/>
  <c r="AB68" i="4"/>
  <c r="Z64" i="4"/>
  <c r="L61" i="4"/>
  <c r="O59" i="4"/>
  <c r="O56" i="4"/>
  <c r="L50" i="4"/>
  <c r="W44" i="4"/>
  <c r="AM43" i="4"/>
  <c r="AE42" i="4"/>
  <c r="Z36" i="4"/>
  <c r="O35" i="4"/>
  <c r="W33" i="4"/>
  <c r="T282" i="4"/>
  <c r="M270" i="4"/>
  <c r="R269" i="4"/>
  <c r="AH259" i="4"/>
  <c r="T252" i="4"/>
  <c r="AJ248" i="4"/>
  <c r="AJ243" i="4"/>
  <c r="AH237" i="4"/>
  <c r="AE233" i="4"/>
  <c r="AB225" i="4"/>
  <c r="L214" i="4"/>
  <c r="AE211" i="4"/>
  <c r="T203" i="4"/>
  <c r="F201" i="4"/>
  <c r="AJ198" i="4"/>
  <c r="L198" i="4"/>
  <c r="AH189" i="4"/>
  <c r="W187" i="4"/>
  <c r="W184" i="4"/>
  <c r="J177" i="4"/>
  <c r="G174" i="4"/>
  <c r="AJ166" i="4"/>
  <c r="J166" i="4"/>
  <c r="T162" i="4"/>
  <c r="AH161" i="4"/>
  <c r="AK161" i="4" s="1"/>
  <c r="AN161" i="4" s="1"/>
  <c r="R153" i="4"/>
  <c r="T138" i="4"/>
  <c r="AH137" i="4"/>
  <c r="T127" i="4"/>
  <c r="AM122" i="4"/>
  <c r="T118" i="4"/>
  <c r="AB109" i="4"/>
  <c r="AE90" i="4"/>
  <c r="R79" i="4"/>
  <c r="F76" i="4"/>
  <c r="R74" i="4"/>
  <c r="U65" i="4"/>
  <c r="AM61" i="4"/>
  <c r="W58" i="4"/>
  <c r="AM54" i="4"/>
  <c r="AM52" i="4"/>
  <c r="AE45" i="4"/>
  <c r="AB42" i="4"/>
  <c r="AE40" i="4"/>
  <c r="AH219" i="4"/>
  <c r="T187" i="4"/>
  <c r="O185" i="4"/>
  <c r="T167" i="4"/>
  <c r="W158" i="4"/>
  <c r="O151" i="4"/>
  <c r="T149" i="4"/>
  <c r="W111" i="4"/>
  <c r="W65" i="4"/>
  <c r="AM48" i="4"/>
  <c r="L46" i="4"/>
  <c r="H43" i="4"/>
  <c r="AM35" i="4"/>
  <c r="R33" i="4"/>
  <c r="AK264" i="4"/>
  <c r="T253" i="4"/>
  <c r="O252" i="4"/>
  <c r="W241" i="4"/>
  <c r="AE235" i="4"/>
  <c r="J219" i="4"/>
  <c r="R167" i="4"/>
  <c r="L159" i="4"/>
  <c r="AH148" i="4"/>
  <c r="AB146" i="4"/>
  <c r="AM127" i="4"/>
  <c r="R127" i="4"/>
  <c r="W113" i="4"/>
  <c r="W109" i="4"/>
  <c r="O100" i="4"/>
  <c r="L91" i="4"/>
  <c r="AM79" i="4"/>
  <c r="AM74" i="4"/>
  <c r="T69" i="4"/>
  <c r="J59" i="4"/>
  <c r="J56" i="4"/>
  <c r="AJ46" i="4"/>
  <c r="AE37" i="4"/>
  <c r="O257" i="4"/>
  <c r="R253" i="4"/>
  <c r="U253" i="4" s="1"/>
  <c r="W244" i="4"/>
  <c r="T241" i="4"/>
  <c r="AB237" i="4"/>
  <c r="AB235" i="4"/>
  <c r="R210" i="4"/>
  <c r="AB204" i="4"/>
  <c r="R188" i="4"/>
  <c r="O187" i="4"/>
  <c r="W168" i="4"/>
  <c r="AB163" i="4"/>
  <c r="AM162" i="4"/>
  <c r="J159" i="4"/>
  <c r="T151" i="4"/>
  <c r="L147" i="4"/>
  <c r="J144" i="4"/>
  <c r="AB139" i="4"/>
  <c r="AJ123" i="4"/>
  <c r="AJ118" i="4"/>
  <c r="AJ108" i="4"/>
  <c r="W100" i="4"/>
  <c r="J93" i="4"/>
  <c r="O89" i="4"/>
  <c r="J79" i="4"/>
  <c r="AM72" i="4"/>
  <c r="AE61" i="4"/>
  <c r="AH59" i="4"/>
  <c r="R55" i="4"/>
  <c r="AE54" i="4"/>
  <c r="R38" i="4"/>
  <c r="U38" i="4" s="1"/>
  <c r="X38" i="4" s="1"/>
  <c r="AM33" i="4"/>
  <c r="W32" i="4"/>
  <c r="H2016" i="4"/>
  <c r="F2016" i="4"/>
  <c r="G2016" i="4"/>
  <c r="E1925" i="4"/>
  <c r="G1925" i="4"/>
  <c r="H1925" i="4"/>
  <c r="G1921" i="4"/>
  <c r="AC1921" i="4" s="1"/>
  <c r="E1921" i="4"/>
  <c r="M1921" i="4" s="1"/>
  <c r="F1921" i="4"/>
  <c r="E2026" i="4"/>
  <c r="G2026" i="4"/>
  <c r="AC2026" i="4" s="1"/>
  <c r="G2005" i="4"/>
  <c r="E2005" i="4"/>
  <c r="M2005" i="4" s="1"/>
  <c r="P2005" i="4" s="1"/>
  <c r="F2005" i="4"/>
  <c r="H2005" i="4"/>
  <c r="AK2005" i="4" s="1"/>
  <c r="G1999" i="4"/>
  <c r="E1999" i="4"/>
  <c r="F1999" i="4"/>
  <c r="G1981" i="4"/>
  <c r="E1981" i="4"/>
  <c r="M1981" i="4" s="1"/>
  <c r="F1981" i="4"/>
  <c r="U1981" i="4" s="1"/>
  <c r="X1981" i="4" s="1"/>
  <c r="H1968" i="4"/>
  <c r="AK1968" i="4" s="1"/>
  <c r="AN1968" i="4" s="1"/>
  <c r="E1968" i="4"/>
  <c r="F1968" i="4"/>
  <c r="U1968" i="4" s="1"/>
  <c r="G1968" i="4"/>
  <c r="E1943" i="4"/>
  <c r="G1943" i="4"/>
  <c r="H1943" i="4"/>
  <c r="E1907" i="4"/>
  <c r="H1907" i="4"/>
  <c r="F1994" i="4"/>
  <c r="E1994" i="4"/>
  <c r="E1949" i="4"/>
  <c r="M1949" i="4" s="1"/>
  <c r="G1949" i="4"/>
  <c r="H1949" i="4"/>
  <c r="E1919" i="4"/>
  <c r="G1919" i="4"/>
  <c r="H1919" i="4"/>
  <c r="E2028" i="4"/>
  <c r="F2028" i="4"/>
  <c r="H1997" i="4"/>
  <c r="E1997" i="4"/>
  <c r="F1997" i="4"/>
  <c r="G1997" i="4"/>
  <c r="H1980" i="4"/>
  <c r="AK1980" i="4" s="1"/>
  <c r="AN1980" i="4" s="1"/>
  <c r="E1980" i="4"/>
  <c r="M1980" i="4" s="1"/>
  <c r="P1980" i="4" s="1"/>
  <c r="F1980" i="4"/>
  <c r="U1980" i="4" s="1"/>
  <c r="X1980" i="4" s="1"/>
  <c r="G1980" i="4"/>
  <c r="E1961" i="4"/>
  <c r="F1961" i="4"/>
  <c r="G1961" i="4"/>
  <c r="H1961" i="4"/>
  <c r="F1934" i="4"/>
  <c r="E1934" i="4"/>
  <c r="G1985" i="4"/>
  <c r="H1985" i="4"/>
  <c r="E1985" i="4"/>
  <c r="M1985" i="4" s="1"/>
  <c r="F1985" i="4"/>
  <c r="F1958" i="4"/>
  <c r="U1958" i="4" s="1"/>
  <c r="X1958" i="4" s="1"/>
  <c r="E1958" i="4"/>
  <c r="G2024" i="4"/>
  <c r="F2024" i="4"/>
  <c r="U2024" i="4" s="1"/>
  <c r="E2024" i="4"/>
  <c r="H2024" i="4"/>
  <c r="G2009" i="4"/>
  <c r="H2009" i="4"/>
  <c r="E2009" i="4"/>
  <c r="F2009" i="4"/>
  <c r="F1970" i="4"/>
  <c r="E1970" i="4"/>
  <c r="F1922" i="4"/>
  <c r="E1922" i="4"/>
  <c r="M1922" i="4" s="1"/>
  <c r="P1922" i="4" s="1"/>
  <c r="E2017" i="4"/>
  <c r="G2017" i="4"/>
  <c r="AC2017" i="4" s="1"/>
  <c r="AF2017" i="4" s="1"/>
  <c r="F2017" i="4"/>
  <c r="U2017" i="4" s="1"/>
  <c r="X2017" i="4" s="1"/>
  <c r="H2017" i="4"/>
  <c r="E1909" i="4"/>
  <c r="F1909" i="4"/>
  <c r="G1909" i="4"/>
  <c r="E2027" i="4"/>
  <c r="M2027" i="4" s="1"/>
  <c r="G2027" i="4"/>
  <c r="G1963" i="4"/>
  <c r="E1963" i="4"/>
  <c r="F1963" i="4"/>
  <c r="R2028" i="4"/>
  <c r="Z2015" i="4"/>
  <c r="L2012" i="4"/>
  <c r="R2007" i="4"/>
  <c r="G2003" i="4"/>
  <c r="AC2003" i="4" s="1"/>
  <c r="J1993" i="4"/>
  <c r="M1993" i="4" s="1"/>
  <c r="P1993" i="4" s="1"/>
  <c r="AB1992" i="4"/>
  <c r="J1992" i="4"/>
  <c r="G1979" i="4"/>
  <c r="H1973" i="4"/>
  <c r="AH1964" i="4"/>
  <c r="R1957" i="4"/>
  <c r="E1946" i="4"/>
  <c r="E1945" i="4"/>
  <c r="T1938" i="4"/>
  <c r="G1937" i="4"/>
  <c r="AC1937" i="4" s="1"/>
  <c r="O1935" i="4"/>
  <c r="O1933" i="4"/>
  <c r="G1931" i="4"/>
  <c r="Z1928" i="4"/>
  <c r="AH1923" i="4"/>
  <c r="E1910" i="4"/>
  <c r="O1909" i="4"/>
  <c r="R1903" i="4"/>
  <c r="E1901" i="4"/>
  <c r="AH1893" i="4"/>
  <c r="O1869" i="4"/>
  <c r="AH1869" i="4"/>
  <c r="J1869" i="4"/>
  <c r="AB1869" i="4"/>
  <c r="J1854" i="4"/>
  <c r="L1854" i="4"/>
  <c r="AH1854" i="4"/>
  <c r="AJ1854" i="4"/>
  <c r="E1798" i="4"/>
  <c r="F1798" i="4"/>
  <c r="U1798" i="4" s="1"/>
  <c r="X1798" i="4" s="1"/>
  <c r="E1789" i="4"/>
  <c r="H1789" i="4"/>
  <c r="G1774" i="4"/>
  <c r="E1774" i="4"/>
  <c r="F1774" i="4"/>
  <c r="H1774" i="4"/>
  <c r="H1739" i="4"/>
  <c r="AK1739" i="4" s="1"/>
  <c r="AN1739" i="4" s="1"/>
  <c r="E1739" i="4"/>
  <c r="M1739" i="4" s="1"/>
  <c r="P1739" i="4" s="1"/>
  <c r="F1739" i="4"/>
  <c r="G1739" i="4"/>
  <c r="M1968" i="4"/>
  <c r="P1968" i="4" s="1"/>
  <c r="U1951" i="4"/>
  <c r="X1951" i="4" s="1"/>
  <c r="AJ1888" i="4"/>
  <c r="R1888" i="4"/>
  <c r="U1888" i="4" s="1"/>
  <c r="R1866" i="4"/>
  <c r="AM1866" i="4"/>
  <c r="AB1866" i="4"/>
  <c r="L1866" i="4"/>
  <c r="AH1866" i="4"/>
  <c r="AE1864" i="4"/>
  <c r="L1864" i="4"/>
  <c r="O1864" i="4"/>
  <c r="AJ1864" i="4"/>
  <c r="AJ1861" i="4"/>
  <c r="R1861" i="4"/>
  <c r="T1861" i="4"/>
  <c r="W1861" i="4"/>
  <c r="AB1861" i="4"/>
  <c r="L1861" i="4"/>
  <c r="H1763" i="4"/>
  <c r="AK1763" i="4" s="1"/>
  <c r="AN1763" i="4" s="1"/>
  <c r="E1763" i="4"/>
  <c r="M1763" i="4" s="1"/>
  <c r="P1763" i="4" s="1"/>
  <c r="F1763" i="4"/>
  <c r="G1763" i="4"/>
  <c r="G1678" i="4"/>
  <c r="E1678" i="4"/>
  <c r="R2026" i="4"/>
  <c r="R2025" i="4"/>
  <c r="AB2024" i="4"/>
  <c r="L2024" i="4"/>
  <c r="AJ2023" i="4"/>
  <c r="O2023" i="4"/>
  <c r="AM2020" i="4"/>
  <c r="O2020" i="4"/>
  <c r="W2013" i="4"/>
  <c r="R2012" i="4"/>
  <c r="O2011" i="4"/>
  <c r="L2010" i="4"/>
  <c r="T2008" i="4"/>
  <c r="O2007" i="4"/>
  <c r="AJ2000" i="4"/>
  <c r="AH1998" i="4"/>
  <c r="L1998" i="4"/>
  <c r="T1996" i="4"/>
  <c r="AJ1995" i="4"/>
  <c r="Z1992" i="4"/>
  <c r="AC1992" i="4" s="1"/>
  <c r="F1992" i="4"/>
  <c r="U1992" i="4" s="1"/>
  <c r="X1992" i="4" s="1"/>
  <c r="L1987" i="4"/>
  <c r="AJ1983" i="4"/>
  <c r="AH1982" i="4"/>
  <c r="L1980" i="4"/>
  <c r="AJ1974" i="4"/>
  <c r="O1974" i="4"/>
  <c r="F1973" i="4"/>
  <c r="AM1971" i="4"/>
  <c r="O1970" i="4"/>
  <c r="J1969" i="4"/>
  <c r="O1965" i="4"/>
  <c r="AE1964" i="4"/>
  <c r="J1964" i="4"/>
  <c r="AB1962" i="4"/>
  <c r="O1958" i="4"/>
  <c r="L1956" i="4"/>
  <c r="R1952" i="4"/>
  <c r="AJ1926" i="4"/>
  <c r="J1925" i="4"/>
  <c r="AE1923" i="4"/>
  <c r="R1909" i="4"/>
  <c r="G1908" i="4"/>
  <c r="L1905" i="4"/>
  <c r="O1903" i="4"/>
  <c r="J1902" i="4"/>
  <c r="M1902" i="4" s="1"/>
  <c r="T1897" i="4"/>
  <c r="AM1891" i="4"/>
  <c r="J1891" i="4"/>
  <c r="E1887" i="4"/>
  <c r="G1887" i="4"/>
  <c r="AM1878" i="4"/>
  <c r="AB1878" i="4"/>
  <c r="L1878" i="4"/>
  <c r="AH1878" i="4"/>
  <c r="H1874" i="4"/>
  <c r="O1868" i="4"/>
  <c r="AM1868" i="4"/>
  <c r="T1868" i="4"/>
  <c r="W1868" i="4"/>
  <c r="AM1855" i="4"/>
  <c r="H1838" i="4"/>
  <c r="AB1836" i="4"/>
  <c r="J1836" i="4"/>
  <c r="O1836" i="4"/>
  <c r="AH1836" i="4"/>
  <c r="T1836" i="4"/>
  <c r="AM1836" i="4"/>
  <c r="E1728" i="4"/>
  <c r="M1728" i="4" s="1"/>
  <c r="F1728" i="4"/>
  <c r="AJ2028" i="4"/>
  <c r="L2028" i="4"/>
  <c r="AM2025" i="4"/>
  <c r="J2024" i="4"/>
  <c r="AH2023" i="4"/>
  <c r="AK2023" i="4" s="1"/>
  <c r="AN2023" i="4" s="1"/>
  <c r="AJ2022" i="4"/>
  <c r="O2022" i="4"/>
  <c r="AJ2012" i="4"/>
  <c r="AJ2011" i="4"/>
  <c r="AH2007" i="4"/>
  <c r="E2006" i="4"/>
  <c r="Z2004" i="4"/>
  <c r="G2004" i="4"/>
  <c r="AC2004" i="4" s="1"/>
  <c r="AF2004" i="4" s="1"/>
  <c r="L1999" i="4"/>
  <c r="Z1993" i="4"/>
  <c r="E1992" i="4"/>
  <c r="AM1989" i="4"/>
  <c r="O1989" i="4"/>
  <c r="AE1988" i="4"/>
  <c r="L1988" i="4"/>
  <c r="T1985" i="4"/>
  <c r="R1971" i="4"/>
  <c r="AM1959" i="4"/>
  <c r="R1959" i="4"/>
  <c r="AH1957" i="4"/>
  <c r="L1957" i="4"/>
  <c r="AM1953" i="4"/>
  <c r="R1953" i="4"/>
  <c r="T1946" i="4"/>
  <c r="O1945" i="4"/>
  <c r="T1944" i="4"/>
  <c r="AH1941" i="4"/>
  <c r="L1941" i="4"/>
  <c r="AM1938" i="4"/>
  <c r="O1938" i="4"/>
  <c r="AH1935" i="4"/>
  <c r="J1935" i="4"/>
  <c r="AM1933" i="4"/>
  <c r="R1933" i="4"/>
  <c r="AJ1932" i="4"/>
  <c r="O1932" i="4"/>
  <c r="T1928" i="4"/>
  <c r="L1926" i="4"/>
  <c r="AM1920" i="4"/>
  <c r="J1913" i="4"/>
  <c r="F1908" i="4"/>
  <c r="T1905" i="4"/>
  <c r="AH1903" i="4"/>
  <c r="AE1902" i="4"/>
  <c r="AJ1896" i="4"/>
  <c r="L1896" i="4"/>
  <c r="W1891" i="4"/>
  <c r="E1874" i="4"/>
  <c r="T1869" i="4"/>
  <c r="Z1864" i="4"/>
  <c r="W1854" i="4"/>
  <c r="AJ1828" i="4"/>
  <c r="R1828" i="4"/>
  <c r="AB1828" i="4"/>
  <c r="J1828" i="4"/>
  <c r="AE1828" i="4"/>
  <c r="L1828" i="4"/>
  <c r="AH1828" i="4"/>
  <c r="O1828" i="4"/>
  <c r="G1762" i="4"/>
  <c r="E1762" i="4"/>
  <c r="F1762" i="4"/>
  <c r="H1762" i="4"/>
  <c r="E1701" i="4"/>
  <c r="F1701" i="4"/>
  <c r="U1701" i="4" s="1"/>
  <c r="G1701" i="4"/>
  <c r="H1701" i="4"/>
  <c r="G1698" i="4"/>
  <c r="AC1698" i="4" s="1"/>
  <c r="F1698" i="4"/>
  <c r="E1698" i="4"/>
  <c r="U2004" i="4"/>
  <c r="T1972" i="4"/>
  <c r="M1969" i="4"/>
  <c r="P1969" i="4" s="1"/>
  <c r="AM1944" i="4"/>
  <c r="R1944" i="4"/>
  <c r="L1893" i="4"/>
  <c r="J1893" i="4"/>
  <c r="AE1893" i="4"/>
  <c r="Z1887" i="4"/>
  <c r="AE1887" i="4"/>
  <c r="F1877" i="4"/>
  <c r="G1877" i="4"/>
  <c r="H1877" i="4"/>
  <c r="E1863" i="4"/>
  <c r="G1863" i="4"/>
  <c r="F1853" i="4"/>
  <c r="E1853" i="4"/>
  <c r="G1853" i="4"/>
  <c r="R1846" i="4"/>
  <c r="AM1846" i="4"/>
  <c r="T1846" i="4"/>
  <c r="L1846" i="4"/>
  <c r="AH1846" i="4"/>
  <c r="E1827" i="4"/>
  <c r="G1827" i="4"/>
  <c r="J2009" i="4"/>
  <c r="T2026" i="4"/>
  <c r="W2024" i="4"/>
  <c r="AE2023" i="4"/>
  <c r="AH2022" i="4"/>
  <c r="L2022" i="4"/>
  <c r="Z2021" i="4"/>
  <c r="AC2021" i="4" s="1"/>
  <c r="AF2021" i="4" s="1"/>
  <c r="AH2020" i="4"/>
  <c r="AM2008" i="4"/>
  <c r="O2008" i="4"/>
  <c r="AE2007" i="4"/>
  <c r="W2004" i="4"/>
  <c r="E2004" i="4"/>
  <c r="AE2000" i="4"/>
  <c r="AB1998" i="4"/>
  <c r="J1997" i="4"/>
  <c r="M1997" i="4" s="1"/>
  <c r="L1995" i="4"/>
  <c r="W1993" i="4"/>
  <c r="AM1992" i="4"/>
  <c r="T1992" i="4"/>
  <c r="AB1988" i="4"/>
  <c r="E1987" i="4"/>
  <c r="Z1986" i="4"/>
  <c r="L1983" i="4"/>
  <c r="E1982" i="4"/>
  <c r="M1982" i="4" s="1"/>
  <c r="P1982" i="4" s="1"/>
  <c r="Z1980" i="4"/>
  <c r="O1971" i="4"/>
  <c r="W1968" i="4"/>
  <c r="J1965" i="4"/>
  <c r="J1963" i="4"/>
  <c r="AJ1959" i="4"/>
  <c r="O1959" i="4"/>
  <c r="J1958" i="4"/>
  <c r="AE1957" i="4"/>
  <c r="J1957" i="4"/>
  <c r="M1957" i="4" s="1"/>
  <c r="P1957" i="4" s="1"/>
  <c r="AB1956" i="4"/>
  <c r="AJ1953" i="4"/>
  <c r="O1953" i="4"/>
  <c r="L1952" i="4"/>
  <c r="AJ1950" i="4"/>
  <c r="AE1947" i="4"/>
  <c r="W1946" i="4"/>
  <c r="AJ1945" i="4"/>
  <c r="R1945" i="4"/>
  <c r="AB1941" i="4"/>
  <c r="J1941" i="4"/>
  <c r="AJ1938" i="4"/>
  <c r="T1937" i="4"/>
  <c r="AE1935" i="4"/>
  <c r="L1933" i="4"/>
  <c r="AH1932" i="4"/>
  <c r="L1932" i="4"/>
  <c r="T1929" i="4"/>
  <c r="R1928" i="4"/>
  <c r="J1926" i="4"/>
  <c r="AM1922" i="4"/>
  <c r="R1922" i="4"/>
  <c r="O1921" i="4"/>
  <c r="AJ1920" i="4"/>
  <c r="T1910" i="4"/>
  <c r="AJ1909" i="4"/>
  <c r="L1909" i="4"/>
  <c r="Z1906" i="4"/>
  <c r="AM1905" i="4"/>
  <c r="R1905" i="4"/>
  <c r="AE1903" i="4"/>
  <c r="U1879" i="4"/>
  <c r="J1877" i="4"/>
  <c r="M1877" i="4" s="1"/>
  <c r="AJ1877" i="4"/>
  <c r="T1877" i="4"/>
  <c r="W1877" i="4"/>
  <c r="AE1877" i="4"/>
  <c r="AM1869" i="4"/>
  <c r="R1869" i="4"/>
  <c r="AK1865" i="4"/>
  <c r="L1858" i="4"/>
  <c r="AE1855" i="4"/>
  <c r="AH1855" i="4"/>
  <c r="O1855" i="4"/>
  <c r="AJ1833" i="4"/>
  <c r="R1833" i="4"/>
  <c r="AM1833" i="4"/>
  <c r="T1833" i="4"/>
  <c r="AE1833" i="4"/>
  <c r="L1833" i="4"/>
  <c r="E1810" i="4"/>
  <c r="M1810" i="4" s="1"/>
  <c r="P1810" i="4" s="1"/>
  <c r="F1810" i="4"/>
  <c r="F1745" i="4"/>
  <c r="E1745" i="4"/>
  <c r="M1745" i="4" s="1"/>
  <c r="G1745" i="4"/>
  <c r="M2019" i="4"/>
  <c r="P2019" i="4" s="1"/>
  <c r="AK2020" i="4"/>
  <c r="AN2020" i="4" s="1"/>
  <c r="AH1989" i="4"/>
  <c r="J1989" i="4"/>
  <c r="AC1987" i="4"/>
  <c r="M1973" i="4"/>
  <c r="AB1957" i="4"/>
  <c r="T1949" i="4"/>
  <c r="AJ1944" i="4"/>
  <c r="O1944" i="4"/>
  <c r="AJ1928" i="4"/>
  <c r="O1928" i="4"/>
  <c r="W1923" i="4"/>
  <c r="T1908" i="4"/>
  <c r="W1906" i="4"/>
  <c r="AB1903" i="4"/>
  <c r="J1903" i="4"/>
  <c r="W1893" i="4"/>
  <c r="F1889" i="4"/>
  <c r="E1889" i="4"/>
  <c r="F1886" i="4"/>
  <c r="H1886" i="4"/>
  <c r="J1867" i="4"/>
  <c r="AH1867" i="4"/>
  <c r="O1867" i="4"/>
  <c r="AM1867" i="4"/>
  <c r="O1866" i="4"/>
  <c r="F1826" i="4"/>
  <c r="H1826" i="4"/>
  <c r="H1715" i="4"/>
  <c r="E1715" i="4"/>
  <c r="F1715" i="4"/>
  <c r="U1715" i="4" s="1"/>
  <c r="X1715" i="4" s="1"/>
  <c r="G1715" i="4"/>
  <c r="AE2022" i="4"/>
  <c r="J2022" i="4"/>
  <c r="M2022" i="4" s="1"/>
  <c r="P2022" i="4" s="1"/>
  <c r="AB2012" i="4"/>
  <c r="J2012" i="4"/>
  <c r="AB2007" i="4"/>
  <c r="W2006" i="4"/>
  <c r="AB2000" i="4"/>
  <c r="W1999" i="4"/>
  <c r="W1998" i="4"/>
  <c r="J1995" i="4"/>
  <c r="R1994" i="4"/>
  <c r="AJ1992" i="4"/>
  <c r="J1983" i="4"/>
  <c r="O1981" i="4"/>
  <c r="F1975" i="4"/>
  <c r="U1975" i="4" s="1"/>
  <c r="AM1972" i="4"/>
  <c r="W1964" i="4"/>
  <c r="AH1959" i="4"/>
  <c r="Z1957" i="4"/>
  <c r="AH1953" i="4"/>
  <c r="J1950" i="4"/>
  <c r="R1946" i="4"/>
  <c r="AH1945" i="4"/>
  <c r="L1945" i="4"/>
  <c r="Z1941" i="4"/>
  <c r="AH1938" i="4"/>
  <c r="J1938" i="4"/>
  <c r="AM1934" i="4"/>
  <c r="AE1933" i="4"/>
  <c r="R1929" i="4"/>
  <c r="AH1928" i="4"/>
  <c r="AB1926" i="4"/>
  <c r="AB1924" i="4"/>
  <c r="T1923" i="4"/>
  <c r="AJ1922" i="4"/>
  <c r="AE1921" i="4"/>
  <c r="L1921" i="4"/>
  <c r="AH1920" i="4"/>
  <c r="L1920" i="4"/>
  <c r="T1913" i="4"/>
  <c r="AH1912" i="4"/>
  <c r="O1910" i="4"/>
  <c r="AJ1905" i="4"/>
  <c r="O1905" i="4"/>
  <c r="T1898" i="4"/>
  <c r="AH1897" i="4"/>
  <c r="U1894" i="4"/>
  <c r="X1894" i="4" s="1"/>
  <c r="Z1892" i="4"/>
  <c r="O1888" i="4"/>
  <c r="H1881" i="4"/>
  <c r="AK1881" i="4" s="1"/>
  <c r="AN1881" i="4" s="1"/>
  <c r="T1879" i="4"/>
  <c r="O1879" i="4"/>
  <c r="AJ1879" i="4"/>
  <c r="O1878" i="4"/>
  <c r="AJ1869" i="4"/>
  <c r="F1865" i="4"/>
  <c r="G1865" i="4"/>
  <c r="R1864" i="4"/>
  <c r="O1854" i="4"/>
  <c r="W1846" i="4"/>
  <c r="T1835" i="4"/>
  <c r="H1703" i="4"/>
  <c r="E1703" i="4"/>
  <c r="M1703" i="4" s="1"/>
  <c r="P1703" i="4" s="1"/>
  <c r="F1703" i="4"/>
  <c r="U1703" i="4" s="1"/>
  <c r="X1703" i="4" s="1"/>
  <c r="G1703" i="4"/>
  <c r="AC1703" i="4" s="1"/>
  <c r="AF1703" i="4" s="1"/>
  <c r="Z2028" i="4"/>
  <c r="T2024" i="4"/>
  <c r="W2023" i="4"/>
  <c r="H2015" i="4"/>
  <c r="R1993" i="4"/>
  <c r="O1992" i="4"/>
  <c r="AB1989" i="4"/>
  <c r="AE1987" i="4"/>
  <c r="E1975" i="4"/>
  <c r="R1965" i="4"/>
  <c r="Z1961" i="4"/>
  <c r="AH1944" i="4"/>
  <c r="L1944" i="4"/>
  <c r="U1938" i="4"/>
  <c r="L1928" i="4"/>
  <c r="AM1923" i="4"/>
  <c r="R1923" i="4"/>
  <c r="AE1920" i="4"/>
  <c r="T1906" i="4"/>
  <c r="U1903" i="4"/>
  <c r="X1903" i="4" s="1"/>
  <c r="L1897" i="4"/>
  <c r="J1896" i="4"/>
  <c r="AE1896" i="4"/>
  <c r="AH1896" i="4"/>
  <c r="R1893" i="4"/>
  <c r="AM1888" i="4"/>
  <c r="L1876" i="4"/>
  <c r="AJ1876" i="4"/>
  <c r="O1876" i="4"/>
  <c r="AM1876" i="4"/>
  <c r="R1876" i="4"/>
  <c r="U1876" i="4" s="1"/>
  <c r="G1871" i="4"/>
  <c r="E1871" i="4"/>
  <c r="AJ1866" i="4"/>
  <c r="J1865" i="4"/>
  <c r="M1865" i="4" s="1"/>
  <c r="AJ1865" i="4"/>
  <c r="W1865" i="4"/>
  <c r="Z1865" i="4"/>
  <c r="AB1865" i="4"/>
  <c r="AE1865" i="4"/>
  <c r="F1862" i="4"/>
  <c r="E1862" i="4"/>
  <c r="O1861" i="4"/>
  <c r="AJ1849" i="4"/>
  <c r="E1840" i="4"/>
  <c r="M1840" i="4" s="1"/>
  <c r="F1840" i="4"/>
  <c r="U1840" i="4" s="1"/>
  <c r="G1840" i="4"/>
  <c r="W1833" i="4"/>
  <c r="F1781" i="4"/>
  <c r="U1781" i="4" s="1"/>
  <c r="E1781" i="4"/>
  <c r="M1781" i="4" s="1"/>
  <c r="P1781" i="4" s="1"/>
  <c r="G1781" i="4"/>
  <c r="AC1781" i="4" s="1"/>
  <c r="AF1781" i="4" s="1"/>
  <c r="U1764" i="4"/>
  <c r="X1764" i="4" s="1"/>
  <c r="G1734" i="4"/>
  <c r="E1734" i="4"/>
  <c r="F1734" i="4"/>
  <c r="G1714" i="4"/>
  <c r="F1714" i="4"/>
  <c r="H1714" i="4"/>
  <c r="W2007" i="4"/>
  <c r="AJ1993" i="4"/>
  <c r="AE1944" i="4"/>
  <c r="T1941" i="4"/>
  <c r="AE1928" i="4"/>
  <c r="J1928" i="4"/>
  <c r="M1928" i="4" s="1"/>
  <c r="U1927" i="4"/>
  <c r="X1927" i="4" s="1"/>
  <c r="O1923" i="4"/>
  <c r="AM1893" i="4"/>
  <c r="L1888" i="4"/>
  <c r="J1866" i="4"/>
  <c r="AM1864" i="4"/>
  <c r="AB1849" i="4"/>
  <c r="O1849" i="4"/>
  <c r="AM1849" i="4"/>
  <c r="T1849" i="4"/>
  <c r="F1842" i="4"/>
  <c r="E1842" i="4"/>
  <c r="M1842" i="4" s="1"/>
  <c r="P1842" i="4" s="1"/>
  <c r="R1836" i="4"/>
  <c r="G1790" i="4"/>
  <c r="H1790" i="4"/>
  <c r="F1667" i="4"/>
  <c r="G1667" i="4"/>
  <c r="H1667" i="4"/>
  <c r="AK1667" i="4" s="1"/>
  <c r="E1667" i="4"/>
  <c r="M1667" i="4" s="1"/>
  <c r="T2023" i="4"/>
  <c r="M2023" i="4"/>
  <c r="P2023" i="4" s="1"/>
  <c r="W2012" i="4"/>
  <c r="T2007" i="4"/>
  <c r="AM2006" i="4"/>
  <c r="AH2004" i="4"/>
  <c r="AK2004" i="4" s="1"/>
  <c r="AN2004" i="4" s="1"/>
  <c r="O2004" i="4"/>
  <c r="AM1998" i="4"/>
  <c r="L1993" i="4"/>
  <c r="AE1992" i="4"/>
  <c r="Z1989" i="4"/>
  <c r="AM1988" i="4"/>
  <c r="R1987" i="4"/>
  <c r="U1987" i="4" s="1"/>
  <c r="X1987" i="4" s="1"/>
  <c r="AB1971" i="4"/>
  <c r="R1970" i="4"/>
  <c r="T1961" i="4"/>
  <c r="AB1959" i="4"/>
  <c r="T1957" i="4"/>
  <c r="AB1948" i="4"/>
  <c r="AH1946" i="4"/>
  <c r="J1946" i="4"/>
  <c r="H1945" i="4"/>
  <c r="L1939" i="4"/>
  <c r="Z1938" i="4"/>
  <c r="AB1936" i="4"/>
  <c r="R1935" i="4"/>
  <c r="AH1929" i="4"/>
  <c r="L1929" i="4"/>
  <c r="T1926" i="4"/>
  <c r="AJ1923" i="4"/>
  <c r="AJ1916" i="4"/>
  <c r="AE1915" i="4"/>
  <c r="AJ1911" i="4"/>
  <c r="J1910" i="4"/>
  <c r="Z1909" i="4"/>
  <c r="AE1905" i="4"/>
  <c r="J1905" i="4"/>
  <c r="T1903" i="4"/>
  <c r="AM1902" i="4"/>
  <c r="O1902" i="4"/>
  <c r="H1901" i="4"/>
  <c r="T1896" i="4"/>
  <c r="F1895" i="4"/>
  <c r="O1893" i="4"/>
  <c r="L1891" i="4"/>
  <c r="G1883" i="4"/>
  <c r="E1883" i="4"/>
  <c r="J1878" i="4"/>
  <c r="M1878" i="4" s="1"/>
  <c r="AE1869" i="4"/>
  <c r="T1865" i="4"/>
  <c r="AM1861" i="4"/>
  <c r="J1857" i="4"/>
  <c r="L1857" i="4"/>
  <c r="O1857" i="4"/>
  <c r="AJ1857" i="4"/>
  <c r="AM1857" i="4"/>
  <c r="T1857" i="4"/>
  <c r="AE1854" i="4"/>
  <c r="O1846" i="4"/>
  <c r="Z1840" i="4"/>
  <c r="AB1837" i="4"/>
  <c r="L1837" i="4"/>
  <c r="O1837" i="4"/>
  <c r="T1837" i="4"/>
  <c r="F1815" i="4"/>
  <c r="U1815" i="4" s="1"/>
  <c r="E1815" i="4"/>
  <c r="G1815" i="4"/>
  <c r="H1751" i="4"/>
  <c r="AK1751" i="4" s="1"/>
  <c r="AN1751" i="4" s="1"/>
  <c r="E1751" i="4"/>
  <c r="M1751" i="4" s="1"/>
  <c r="P1751" i="4" s="1"/>
  <c r="F1751" i="4"/>
  <c r="G1751" i="4"/>
  <c r="F1733" i="4"/>
  <c r="E1733" i="4"/>
  <c r="G1733" i="4"/>
  <c r="AB2013" i="4"/>
  <c r="AE2009" i="4"/>
  <c r="AM2007" i="4"/>
  <c r="H2003" i="4"/>
  <c r="R2001" i="4"/>
  <c r="AM1999" i="4"/>
  <c r="R1999" i="4"/>
  <c r="AH1993" i="4"/>
  <c r="AJ1987" i="4"/>
  <c r="AJ1986" i="4"/>
  <c r="AB1984" i="4"/>
  <c r="L1981" i="4"/>
  <c r="H1979" i="4"/>
  <c r="AB1977" i="4"/>
  <c r="J1975" i="4"/>
  <c r="W1970" i="4"/>
  <c r="AE1968" i="4"/>
  <c r="AJ1964" i="4"/>
  <c r="R1964" i="4"/>
  <c r="L1951" i="4"/>
  <c r="W1950" i="4"/>
  <c r="AM1947" i="4"/>
  <c r="Z1945" i="4"/>
  <c r="AC1945" i="4" s="1"/>
  <c r="AF1945" i="4" s="1"/>
  <c r="F1945" i="4"/>
  <c r="AB1944" i="4"/>
  <c r="AM1941" i="4"/>
  <c r="AJ1940" i="4"/>
  <c r="R1940" i="4"/>
  <c r="W1938" i="4"/>
  <c r="H1937" i="4"/>
  <c r="W1933" i="4"/>
  <c r="H1931" i="4"/>
  <c r="T1924" i="4"/>
  <c r="L1916" i="4"/>
  <c r="AB1915" i="4"/>
  <c r="L1911" i="4"/>
  <c r="G1910" i="4"/>
  <c r="AC1910" i="4" s="1"/>
  <c r="AF1910" i="4" s="1"/>
  <c r="AM1906" i="4"/>
  <c r="O1906" i="4"/>
  <c r="AB1905" i="4"/>
  <c r="G1901" i="4"/>
  <c r="R1896" i="4"/>
  <c r="E1895" i="4"/>
  <c r="AJ1893" i="4"/>
  <c r="AB1890" i="4"/>
  <c r="E1875" i="4"/>
  <c r="G1875" i="4"/>
  <c r="AK1869" i="4"/>
  <c r="AN1869" i="4" s="1"/>
  <c r="R1867" i="4"/>
  <c r="U1867" i="4" s="1"/>
  <c r="AE1866" i="4"/>
  <c r="F1866" i="4"/>
  <c r="E1866" i="4"/>
  <c r="F1854" i="4"/>
  <c r="E1854" i="4"/>
  <c r="T1847" i="4"/>
  <c r="O1833" i="4"/>
  <c r="F1769" i="4"/>
  <c r="E1769" i="4"/>
  <c r="M1769" i="4" s="1"/>
  <c r="G1769" i="4"/>
  <c r="G1758" i="4"/>
  <c r="AC1758" i="4" s="1"/>
  <c r="E1758" i="4"/>
  <c r="M1758" i="4" s="1"/>
  <c r="F1758" i="4"/>
  <c r="G1746" i="4"/>
  <c r="E1746" i="4"/>
  <c r="F1746" i="4"/>
  <c r="W1748" i="4"/>
  <c r="AM1737" i="4"/>
  <c r="O1736" i="4"/>
  <c r="Z1732" i="4"/>
  <c r="AB1727" i="4"/>
  <c r="O1725" i="4"/>
  <c r="T1724" i="4"/>
  <c r="AM1721" i="4"/>
  <c r="T1721" i="4"/>
  <c r="L1720" i="4"/>
  <c r="AB1716" i="4"/>
  <c r="AM1711" i="4"/>
  <c r="R1711" i="4"/>
  <c r="AH1710" i="4"/>
  <c r="AM1709" i="4"/>
  <c r="T1709" i="4"/>
  <c r="AH1706" i="4"/>
  <c r="F1702" i="4"/>
  <c r="AB1699" i="4"/>
  <c r="O1697" i="4"/>
  <c r="AH1696" i="4"/>
  <c r="L1696" i="4"/>
  <c r="Z1693" i="4"/>
  <c r="E1684" i="4"/>
  <c r="M1684" i="4" s="1"/>
  <c r="H1658" i="4"/>
  <c r="E1658" i="4"/>
  <c r="F1643" i="4"/>
  <c r="E1643" i="4"/>
  <c r="F1619" i="4"/>
  <c r="E1619" i="4"/>
  <c r="E1516" i="4"/>
  <c r="F1516" i="4"/>
  <c r="O1815" i="4"/>
  <c r="Z1811" i="4"/>
  <c r="H1808" i="4"/>
  <c r="AJ1797" i="4"/>
  <c r="O1797" i="4"/>
  <c r="M1794" i="4"/>
  <c r="P1794" i="4" s="1"/>
  <c r="W1793" i="4"/>
  <c r="H1786" i="4"/>
  <c r="AJ1697" i="4"/>
  <c r="O1680" i="4"/>
  <c r="AJ1680" i="4"/>
  <c r="W1680" i="4"/>
  <c r="U1672" i="4"/>
  <c r="O1658" i="4"/>
  <c r="AJ1658" i="4"/>
  <c r="AM1658" i="4"/>
  <c r="J1658" i="4"/>
  <c r="AH1658" i="4"/>
  <c r="AN1637" i="4"/>
  <c r="F1583" i="4"/>
  <c r="E1583" i="4"/>
  <c r="AK1551" i="4"/>
  <c r="AH1891" i="4"/>
  <c r="AH1884" i="4"/>
  <c r="J1882" i="4"/>
  <c r="T1880" i="4"/>
  <c r="AE1873" i="4"/>
  <c r="AE1870" i="4"/>
  <c r="AE1861" i="4"/>
  <c r="J1860" i="4"/>
  <c r="AM1856" i="4"/>
  <c r="J1853" i="4"/>
  <c r="R1848" i="4"/>
  <c r="AJ1847" i="4"/>
  <c r="AE1845" i="4"/>
  <c r="AE1841" i="4"/>
  <c r="J1841" i="4"/>
  <c r="M1841" i="4" s="1"/>
  <c r="P1841" i="4" s="1"/>
  <c r="AJ1835" i="4"/>
  <c r="AH1834" i="4"/>
  <c r="R1831" i="4"/>
  <c r="O1830" i="4"/>
  <c r="AJ1829" i="4"/>
  <c r="O1829" i="4"/>
  <c r="W1824" i="4"/>
  <c r="AH1821" i="4"/>
  <c r="R1819" i="4"/>
  <c r="J1818" i="4"/>
  <c r="R1813" i="4"/>
  <c r="W1811" i="4"/>
  <c r="R1810" i="4"/>
  <c r="AM1809" i="4"/>
  <c r="R1809" i="4"/>
  <c r="G1808" i="4"/>
  <c r="O1806" i="4"/>
  <c r="P1806" i="4" s="1"/>
  <c r="J1803" i="4"/>
  <c r="O1799" i="4"/>
  <c r="AH1798" i="4"/>
  <c r="O1798" i="4"/>
  <c r="AH1797" i="4"/>
  <c r="AE1795" i="4"/>
  <c r="AJ1792" i="4"/>
  <c r="T1789" i="4"/>
  <c r="AM1788" i="4"/>
  <c r="R1788" i="4"/>
  <c r="U1788" i="4" s="1"/>
  <c r="X1788" i="4" s="1"/>
  <c r="AJ1787" i="4"/>
  <c r="O1787" i="4"/>
  <c r="F1786" i="4"/>
  <c r="U1786" i="4" s="1"/>
  <c r="X1786" i="4" s="1"/>
  <c r="M1785" i="4"/>
  <c r="AH1783" i="4"/>
  <c r="AK1783" i="4" s="1"/>
  <c r="J1783" i="4"/>
  <c r="M1783" i="4" s="1"/>
  <c r="P1783" i="4" s="1"/>
  <c r="AB1782" i="4"/>
  <c r="J1782" i="4"/>
  <c r="M1782" i="4" s="1"/>
  <c r="Z1780" i="4"/>
  <c r="J1775" i="4"/>
  <c r="AH1771" i="4"/>
  <c r="AE1767" i="4"/>
  <c r="AM1761" i="4"/>
  <c r="AB1759" i="4"/>
  <c r="G1757" i="4"/>
  <c r="T1756" i="4"/>
  <c r="T1749" i="4"/>
  <c r="AM1748" i="4"/>
  <c r="L1746" i="4"/>
  <c r="O1745" i="4"/>
  <c r="AJ1744" i="4"/>
  <c r="L1744" i="4"/>
  <c r="W1741" i="4"/>
  <c r="AJ1737" i="4"/>
  <c r="AH1736" i="4"/>
  <c r="W1734" i="4"/>
  <c r="W1733" i="4"/>
  <c r="J1729" i="4"/>
  <c r="M1729" i="4" s="1"/>
  <c r="P1729" i="4" s="1"/>
  <c r="W1728" i="4"/>
  <c r="Z1727" i="4"/>
  <c r="AC1727" i="4" s="1"/>
  <c r="F1727" i="4"/>
  <c r="AE1725" i="4"/>
  <c r="L1725" i="4"/>
  <c r="O1723" i="4"/>
  <c r="AJ1721" i="4"/>
  <c r="O1721" i="4"/>
  <c r="AM1719" i="4"/>
  <c r="Z1716" i="4"/>
  <c r="AH1713" i="4"/>
  <c r="AK1713" i="4" s="1"/>
  <c r="AJ1711" i="4"/>
  <c r="AE1710" i="4"/>
  <c r="AJ1709" i="4"/>
  <c r="O1709" i="4"/>
  <c r="AE1706" i="4"/>
  <c r="L1703" i="4"/>
  <c r="L1697" i="4"/>
  <c r="AE1696" i="4"/>
  <c r="AH1694" i="4"/>
  <c r="AE1689" i="4"/>
  <c r="AH1682" i="4"/>
  <c r="O1681" i="4"/>
  <c r="AB1672" i="4"/>
  <c r="O1672" i="4"/>
  <c r="T1672" i="4"/>
  <c r="W1672" i="4"/>
  <c r="U1660" i="4"/>
  <c r="X1660" i="4" s="1"/>
  <c r="E1652" i="4"/>
  <c r="G1652" i="4"/>
  <c r="J1646" i="4"/>
  <c r="AE1646" i="4"/>
  <c r="L1646" i="4"/>
  <c r="AH1646" i="4"/>
  <c r="T1646" i="4"/>
  <c r="AM1646" i="4"/>
  <c r="AB1639" i="4"/>
  <c r="Z1639" i="4"/>
  <c r="E1480" i="4"/>
  <c r="F1480" i="4"/>
  <c r="AE1891" i="4"/>
  <c r="T1881" i="4"/>
  <c r="AB1870" i="4"/>
  <c r="J1870" i="4"/>
  <c r="Z1863" i="4"/>
  <c r="R1854" i="4"/>
  <c r="AJ1848" i="4"/>
  <c r="AH1847" i="4"/>
  <c r="O1847" i="4"/>
  <c r="J1845" i="4"/>
  <c r="T1844" i="4"/>
  <c r="AH1835" i="4"/>
  <c r="O1835" i="4"/>
  <c r="AH1830" i="4"/>
  <c r="T1823" i="4"/>
  <c r="AJ1819" i="4"/>
  <c r="O1819" i="4"/>
  <c r="W1817" i="4"/>
  <c r="AH1815" i="4"/>
  <c r="AJ1810" i="4"/>
  <c r="F1808" i="4"/>
  <c r="AB1803" i="4"/>
  <c r="AJ1799" i="4"/>
  <c r="L1797" i="4"/>
  <c r="Z1790" i="4"/>
  <c r="AH1787" i="4"/>
  <c r="E1786" i="4"/>
  <c r="AE1775" i="4"/>
  <c r="J1773" i="4"/>
  <c r="M1771" i="4"/>
  <c r="W1770" i="4"/>
  <c r="Z1769" i="4"/>
  <c r="R1762" i="4"/>
  <c r="R1761" i="4"/>
  <c r="AH1760" i="4"/>
  <c r="J1760" i="4"/>
  <c r="AM1758" i="4"/>
  <c r="T1758" i="4"/>
  <c r="E1757" i="4"/>
  <c r="M1757" i="4" s="1"/>
  <c r="AM1749" i="4"/>
  <c r="W1735" i="4"/>
  <c r="AM1733" i="4"/>
  <c r="T1732" i="4"/>
  <c r="AM1728" i="4"/>
  <c r="E1727" i="4"/>
  <c r="M1727" i="4" s="1"/>
  <c r="AE1722" i="4"/>
  <c r="L1722" i="4"/>
  <c r="F1716" i="4"/>
  <c r="AE1713" i="4"/>
  <c r="L1713" i="4"/>
  <c r="AH1711" i="4"/>
  <c r="L1711" i="4"/>
  <c r="G1708" i="4"/>
  <c r="Z1702" i="4"/>
  <c r="T1699" i="4"/>
  <c r="AH1697" i="4"/>
  <c r="J1685" i="4"/>
  <c r="L1685" i="4"/>
  <c r="R1685" i="4"/>
  <c r="AM1685" i="4"/>
  <c r="T1685" i="4"/>
  <c r="AB1680" i="4"/>
  <c r="O1670" i="4"/>
  <c r="AM1670" i="4"/>
  <c r="W1670" i="4"/>
  <c r="R1626" i="4"/>
  <c r="AM1626" i="4"/>
  <c r="T1626" i="4"/>
  <c r="AB1626" i="4"/>
  <c r="AE1626" i="4"/>
  <c r="O1626" i="4"/>
  <c r="F1589" i="4"/>
  <c r="H1589" i="4"/>
  <c r="E1503" i="4"/>
  <c r="M1503" i="4" s="1"/>
  <c r="P1503" i="4" s="1"/>
  <c r="H1503" i="4"/>
  <c r="G1803" i="4"/>
  <c r="AE1797" i="4"/>
  <c r="J1797" i="4"/>
  <c r="AM1793" i="4"/>
  <c r="G1775" i="4"/>
  <c r="AK1773" i="4"/>
  <c r="AB1771" i="4"/>
  <c r="T1735" i="4"/>
  <c r="AK1725" i="4"/>
  <c r="AN1725" i="4" s="1"/>
  <c r="M1716" i="4"/>
  <c r="J1713" i="4"/>
  <c r="J1711" i="4"/>
  <c r="J1697" i="4"/>
  <c r="L1662" i="4"/>
  <c r="W1658" i="4"/>
  <c r="F1655" i="4"/>
  <c r="E1655" i="4"/>
  <c r="AE1629" i="4"/>
  <c r="L1629" i="4"/>
  <c r="AJ1629" i="4"/>
  <c r="F1618" i="4"/>
  <c r="U1618" i="4" s="1"/>
  <c r="X1618" i="4" s="1"/>
  <c r="E1618" i="4"/>
  <c r="G1618" i="4"/>
  <c r="AC1618" i="4" s="1"/>
  <c r="G1553" i="4"/>
  <c r="F1553" i="4"/>
  <c r="E1515" i="4"/>
  <c r="H1515" i="4"/>
  <c r="J1889" i="4"/>
  <c r="M1889" i="4" s="1"/>
  <c r="W1870" i="4"/>
  <c r="Z1869" i="4"/>
  <c r="R1849" i="4"/>
  <c r="AE1847" i="4"/>
  <c r="L1847" i="4"/>
  <c r="AB1846" i="4"/>
  <c r="Z1845" i="4"/>
  <c r="W1840" i="4"/>
  <c r="X1840" i="4" s="1"/>
  <c r="AE1835" i="4"/>
  <c r="L1835" i="4"/>
  <c r="AB1833" i="4"/>
  <c r="AM1825" i="4"/>
  <c r="T1825" i="4"/>
  <c r="R1823" i="4"/>
  <c r="AH1819" i="4"/>
  <c r="L1819" i="4"/>
  <c r="AE1815" i="4"/>
  <c r="T1812" i="4"/>
  <c r="AH1810" i="4"/>
  <c r="F1803" i="4"/>
  <c r="AB1801" i="4"/>
  <c r="O1800" i="4"/>
  <c r="AE1799" i="4"/>
  <c r="J1799" i="4"/>
  <c r="AJ1794" i="4"/>
  <c r="O1793" i="4"/>
  <c r="G1791" i="4"/>
  <c r="AC1791" i="4" s="1"/>
  <c r="T1790" i="4"/>
  <c r="O1789" i="4"/>
  <c r="AE1787" i="4"/>
  <c r="T1785" i="4"/>
  <c r="Z1783" i="4"/>
  <c r="AE1779" i="4"/>
  <c r="AB1775" i="4"/>
  <c r="F1775" i="4"/>
  <c r="W1773" i="4"/>
  <c r="AM1770" i="4"/>
  <c r="AM1769" i="4"/>
  <c r="AH1766" i="4"/>
  <c r="L1763" i="4"/>
  <c r="AJ1758" i="4"/>
  <c r="R1758" i="4"/>
  <c r="AM1757" i="4"/>
  <c r="AE1752" i="4"/>
  <c r="AJ1749" i="4"/>
  <c r="AH1748" i="4"/>
  <c r="AK1748" i="4" s="1"/>
  <c r="AN1748" i="4" s="1"/>
  <c r="AE1745" i="4"/>
  <c r="AE1744" i="4"/>
  <c r="H1744" i="4"/>
  <c r="AE1737" i="4"/>
  <c r="AB1736" i="4"/>
  <c r="AJ1733" i="4"/>
  <c r="R1733" i="4"/>
  <c r="AJ1728" i="4"/>
  <c r="AM1727" i="4"/>
  <c r="T1727" i="4"/>
  <c r="J1722" i="4"/>
  <c r="AH1718" i="4"/>
  <c r="L1715" i="4"/>
  <c r="AB1713" i="4"/>
  <c r="AE1711" i="4"/>
  <c r="J1710" i="4"/>
  <c r="O1708" i="4"/>
  <c r="Z1706" i="4"/>
  <c r="T1700" i="4"/>
  <c r="R1699" i="4"/>
  <c r="AE1697" i="4"/>
  <c r="E1696" i="4"/>
  <c r="L1694" i="4"/>
  <c r="O1694" i="4"/>
  <c r="R1694" i="4"/>
  <c r="O1693" i="4"/>
  <c r="G1691" i="4"/>
  <c r="J1668" i="4"/>
  <c r="M1668" i="4" s="1"/>
  <c r="P1668" i="4" s="1"/>
  <c r="T1658" i="4"/>
  <c r="AK1645" i="4"/>
  <c r="AN1645" i="4" s="1"/>
  <c r="M1500" i="4"/>
  <c r="P1500" i="4" s="1"/>
  <c r="E1491" i="4"/>
  <c r="H1491" i="4"/>
  <c r="U1469" i="4"/>
  <c r="J1879" i="4"/>
  <c r="W1869" i="4"/>
  <c r="L1860" i="4"/>
  <c r="AB1847" i="4"/>
  <c r="J1847" i="4"/>
  <c r="U1846" i="4"/>
  <c r="X1846" i="4" s="1"/>
  <c r="O1840" i="4"/>
  <c r="AJ1837" i="4"/>
  <c r="AB1835" i="4"/>
  <c r="J1835" i="4"/>
  <c r="AE1829" i="4"/>
  <c r="J1829" i="4"/>
  <c r="AJ1823" i="4"/>
  <c r="O1818" i="4"/>
  <c r="J1815" i="4"/>
  <c r="AM1811" i="4"/>
  <c r="R1811" i="4"/>
  <c r="L1810" i="4"/>
  <c r="W1803" i="4"/>
  <c r="E1803" i="4"/>
  <c r="AM1800" i="4"/>
  <c r="AB1799" i="4"/>
  <c r="E1799" i="4"/>
  <c r="AB1797" i="4"/>
  <c r="AJ1793" i="4"/>
  <c r="G1792" i="4"/>
  <c r="L1788" i="4"/>
  <c r="R1785" i="4"/>
  <c r="E1775" i="4"/>
  <c r="M1775" i="4" s="1"/>
  <c r="T1774" i="4"/>
  <c r="W1771" i="4"/>
  <c r="R1770" i="4"/>
  <c r="T1769" i="4"/>
  <c r="AH1761" i="4"/>
  <c r="O1758" i="4"/>
  <c r="AE1755" i="4"/>
  <c r="O1749" i="4"/>
  <c r="G1744" i="4"/>
  <c r="AC1744" i="4" s="1"/>
  <c r="AM1741" i="4"/>
  <c r="O1741" i="4"/>
  <c r="H1738" i="4"/>
  <c r="O1733" i="4"/>
  <c r="AJ1732" i="4"/>
  <c r="L1732" i="4"/>
  <c r="R1728" i="4"/>
  <c r="AE1721" i="4"/>
  <c r="J1721" i="4"/>
  <c r="AE1716" i="4"/>
  <c r="Z1713" i="4"/>
  <c r="O1712" i="4"/>
  <c r="Z1710" i="4"/>
  <c r="AC1710" i="4" s="1"/>
  <c r="AE1709" i="4"/>
  <c r="J1709" i="4"/>
  <c r="AM1707" i="4"/>
  <c r="AM1699" i="4"/>
  <c r="AK1696" i="4"/>
  <c r="W1685" i="4"/>
  <c r="T1680" i="4"/>
  <c r="T1670" i="4"/>
  <c r="AK1803" i="4"/>
  <c r="AN1803" i="4" s="1"/>
  <c r="U1792" i="4"/>
  <c r="T1771" i="4"/>
  <c r="AJ1770" i="4"/>
  <c r="AH1758" i="4"/>
  <c r="AH1749" i="4"/>
  <c r="AK1749" i="4" s="1"/>
  <c r="AN1749" i="4" s="1"/>
  <c r="AM1735" i="4"/>
  <c r="O1735" i="4"/>
  <c r="AH1733" i="4"/>
  <c r="AH1728" i="4"/>
  <c r="J1696" i="4"/>
  <c r="R1696" i="4"/>
  <c r="U1696" i="4" s="1"/>
  <c r="X1696" i="4" s="1"/>
  <c r="H1691" i="4"/>
  <c r="F1691" i="4"/>
  <c r="U1691" i="4" s="1"/>
  <c r="G1686" i="4"/>
  <c r="F1686" i="4"/>
  <c r="U1686" i="4" s="1"/>
  <c r="X1686" i="4" s="1"/>
  <c r="W1681" i="4"/>
  <c r="AB1681" i="4"/>
  <c r="J1681" i="4"/>
  <c r="AM1681" i="4"/>
  <c r="O1662" i="4"/>
  <c r="R1662" i="4"/>
  <c r="AM1662" i="4"/>
  <c r="AB1662" i="4"/>
  <c r="F1649" i="4"/>
  <c r="U1649" i="4" s="1"/>
  <c r="X1649" i="4" s="1"/>
  <c r="H1649" i="4"/>
  <c r="AK1649" i="4" s="1"/>
  <c r="AN1649" i="4" s="1"/>
  <c r="G1647" i="4"/>
  <c r="AC1647" i="4" s="1"/>
  <c r="AF1647" i="4" s="1"/>
  <c r="F1647" i="4"/>
  <c r="U1647" i="4" s="1"/>
  <c r="X1647" i="4" s="1"/>
  <c r="H1647" i="4"/>
  <c r="AK1647" i="4" s="1"/>
  <c r="AN1647" i="4" s="1"/>
  <c r="E1647" i="4"/>
  <c r="W1626" i="4"/>
  <c r="H1505" i="4"/>
  <c r="F1505" i="4"/>
  <c r="U1505" i="4" s="1"/>
  <c r="X1505" i="4" s="1"/>
  <c r="G1505" i="4"/>
  <c r="E1468" i="4"/>
  <c r="F1468" i="4"/>
  <c r="U1468" i="4" s="1"/>
  <c r="W1902" i="4"/>
  <c r="T1893" i="4"/>
  <c r="R1890" i="4"/>
  <c r="Z1884" i="4"/>
  <c r="AC1884" i="4" s="1"/>
  <c r="AF1884" i="4" s="1"/>
  <c r="R1883" i="4"/>
  <c r="Z1878" i="4"/>
  <c r="Z1866" i="4"/>
  <c r="AM1860" i="4"/>
  <c r="T1860" i="4"/>
  <c r="AB1852" i="4"/>
  <c r="AH1849" i="4"/>
  <c r="AM1845" i="4"/>
  <c r="T1841" i="4"/>
  <c r="G1839" i="4"/>
  <c r="AE1837" i="4"/>
  <c r="AM1832" i="4"/>
  <c r="E1830" i="4"/>
  <c r="M1829" i="4"/>
  <c r="W1828" i="4"/>
  <c r="O1825" i="4"/>
  <c r="AE1822" i="4"/>
  <c r="AB1819" i="4"/>
  <c r="AB1816" i="4"/>
  <c r="J1813" i="4"/>
  <c r="AJ1811" i="4"/>
  <c r="AB1810" i="4"/>
  <c r="G1809" i="4"/>
  <c r="R1803" i="4"/>
  <c r="U1803" i="4" s="1"/>
  <c r="X1803" i="4" s="1"/>
  <c r="AH1800" i="4"/>
  <c r="J1800" i="4"/>
  <c r="W1797" i="4"/>
  <c r="J1793" i="4"/>
  <c r="M1793" i="4" s="1"/>
  <c r="E1792" i="4"/>
  <c r="M1792" i="4" s="1"/>
  <c r="O1785" i="4"/>
  <c r="T1783" i="4"/>
  <c r="R1774" i="4"/>
  <c r="AM1773" i="4"/>
  <c r="O1770" i="4"/>
  <c r="O1769" i="4"/>
  <c r="AE1763" i="4"/>
  <c r="L1758" i="4"/>
  <c r="O1757" i="4"/>
  <c r="H1756" i="4"/>
  <c r="Z1755" i="4"/>
  <c r="AC1755" i="4" s="1"/>
  <c r="AE1749" i="4"/>
  <c r="L1749" i="4"/>
  <c r="AB1748" i="4"/>
  <c r="E1738" i="4"/>
  <c r="Z1737" i="4"/>
  <c r="J1734" i="4"/>
  <c r="L1733" i="4"/>
  <c r="O1728" i="4"/>
  <c r="AH1727" i="4"/>
  <c r="AK1727" i="4" s="1"/>
  <c r="T1725" i="4"/>
  <c r="W1722" i="4"/>
  <c r="E1722" i="4"/>
  <c r="AB1721" i="4"/>
  <c r="R1716" i="4"/>
  <c r="Z1711" i="4"/>
  <c r="AM1710" i="4"/>
  <c r="W1710" i="4"/>
  <c r="E1710" i="4"/>
  <c r="M1710" i="4" s="1"/>
  <c r="P1710" i="4" s="1"/>
  <c r="AB1709" i="4"/>
  <c r="T1706" i="4"/>
  <c r="AJ1699" i="4"/>
  <c r="W1697" i="4"/>
  <c r="AM1696" i="4"/>
  <c r="T1696" i="4"/>
  <c r="AH1691" i="4"/>
  <c r="AM1680" i="4"/>
  <c r="AK1679" i="4"/>
  <c r="AE1674" i="4"/>
  <c r="W1674" i="4"/>
  <c r="AB1674" i="4"/>
  <c r="J1671" i="4"/>
  <c r="AB1671" i="4"/>
  <c r="AJ1671" i="4"/>
  <c r="R1671" i="4"/>
  <c r="AM1671" i="4"/>
  <c r="R1659" i="4"/>
  <c r="U1659" i="4" s="1"/>
  <c r="X1659" i="4" s="1"/>
  <c r="AM1659" i="4"/>
  <c r="T1659" i="4"/>
  <c r="J1659" i="4"/>
  <c r="O1659" i="4"/>
  <c r="AJ1659" i="4"/>
  <c r="AK1597" i="4"/>
  <c r="AN1597" i="4" s="1"/>
  <c r="F1594" i="4"/>
  <c r="E1594" i="4"/>
  <c r="M1594" i="4" s="1"/>
  <c r="G1594" i="4"/>
  <c r="F1577" i="4"/>
  <c r="H1577" i="4"/>
  <c r="F1556" i="4"/>
  <c r="E1556" i="4"/>
  <c r="G1556" i="4"/>
  <c r="AC1556" i="4" s="1"/>
  <c r="F1508" i="4"/>
  <c r="E1508" i="4"/>
  <c r="G1508" i="4"/>
  <c r="AE1849" i="4"/>
  <c r="T1828" i="4"/>
  <c r="AE1823" i="4"/>
  <c r="L1823" i="4"/>
  <c r="J1819" i="4"/>
  <c r="AH1811" i="4"/>
  <c r="L1811" i="4"/>
  <c r="AE1793" i="4"/>
  <c r="AK1792" i="4"/>
  <c r="AH1770" i="4"/>
  <c r="AH1769" i="4"/>
  <c r="G1756" i="4"/>
  <c r="H1750" i="4"/>
  <c r="AE1733" i="4"/>
  <c r="AC1732" i="4"/>
  <c r="AF1732" i="4" s="1"/>
  <c r="AE1728" i="4"/>
  <c r="AC1722" i="4"/>
  <c r="AF1722" i="4" s="1"/>
  <c r="T1713" i="4"/>
  <c r="W1711" i="4"/>
  <c r="L1699" i="4"/>
  <c r="Z1681" i="4"/>
  <c r="L1680" i="4"/>
  <c r="F1664" i="4"/>
  <c r="L1658" i="4"/>
  <c r="F1654" i="4"/>
  <c r="E1654" i="4"/>
  <c r="F1544" i="4"/>
  <c r="E1544" i="4"/>
  <c r="G1544" i="4"/>
  <c r="F1520" i="4"/>
  <c r="E1520" i="4"/>
  <c r="G1520" i="4"/>
  <c r="E1504" i="4"/>
  <c r="F1504" i="4"/>
  <c r="F1496" i="4"/>
  <c r="E1496" i="4"/>
  <c r="G1496" i="4"/>
  <c r="H1496" i="4"/>
  <c r="AE1889" i="4"/>
  <c r="AF1889" i="4" s="1"/>
  <c r="L1889" i="4"/>
  <c r="AE1885" i="4"/>
  <c r="T1878" i="4"/>
  <c r="T1866" i="4"/>
  <c r="AM1865" i="4"/>
  <c r="AJ1860" i="4"/>
  <c r="T1856" i="4"/>
  <c r="L1840" i="4"/>
  <c r="AE1839" i="4"/>
  <c r="J1837" i="4"/>
  <c r="M1837" i="4" s="1"/>
  <c r="P1837" i="4" s="1"/>
  <c r="W1830" i="4"/>
  <c r="AM1828" i="4"/>
  <c r="AE1825" i="4"/>
  <c r="L1824" i="4"/>
  <c r="AB1823" i="4"/>
  <c r="J1823" i="4"/>
  <c r="W1819" i="4"/>
  <c r="AM1818" i="4"/>
  <c r="W1815" i="4"/>
  <c r="J1811" i="4"/>
  <c r="AE1807" i="4"/>
  <c r="J1798" i="4"/>
  <c r="T1797" i="4"/>
  <c r="L1796" i="4"/>
  <c r="J1790" i="4"/>
  <c r="W1787" i="4"/>
  <c r="AM1784" i="4"/>
  <c r="O1782" i="4"/>
  <c r="Z1772" i="4"/>
  <c r="O1771" i="4"/>
  <c r="Z1761" i="4"/>
  <c r="AB1758" i="4"/>
  <c r="F1756" i="4"/>
  <c r="F1750" i="4"/>
  <c r="AB1749" i="4"/>
  <c r="Z1748" i="4"/>
  <c r="W1746" i="4"/>
  <c r="AH1735" i="4"/>
  <c r="J1733" i="4"/>
  <c r="AB1728" i="4"/>
  <c r="L1728" i="4"/>
  <c r="AE1727" i="4"/>
  <c r="O1718" i="4"/>
  <c r="J1705" i="4"/>
  <c r="AE1699" i="4"/>
  <c r="J1699" i="4"/>
  <c r="AJ1696" i="4"/>
  <c r="O1696" i="4"/>
  <c r="H1687" i="4"/>
  <c r="AK1687" i="4" s="1"/>
  <c r="AN1687" i="4" s="1"/>
  <c r="O1685" i="4"/>
  <c r="H1684" i="4"/>
  <c r="AK1684" i="4" s="1"/>
  <c r="AN1684" i="4" s="1"/>
  <c r="J1680" i="4"/>
  <c r="T1673" i="4"/>
  <c r="W1673" i="4"/>
  <c r="L1670" i="4"/>
  <c r="J1654" i="4"/>
  <c r="L1654" i="4"/>
  <c r="AJ1654" i="4"/>
  <c r="Z1654" i="4"/>
  <c r="AC1654" i="4" s="1"/>
  <c r="AE1654" i="4"/>
  <c r="E1528" i="4"/>
  <c r="F1528" i="4"/>
  <c r="R1878" i="4"/>
  <c r="AJ1870" i="4"/>
  <c r="AH1860" i="4"/>
  <c r="O1860" i="4"/>
  <c r="AB1857" i="4"/>
  <c r="W1851" i="4"/>
  <c r="L1848" i="4"/>
  <c r="Z1837" i="4"/>
  <c r="AE1827" i="4"/>
  <c r="AJ1818" i="4"/>
  <c r="T1815" i="4"/>
  <c r="W1810" i="4"/>
  <c r="AB1800" i="4"/>
  <c r="AM1797" i="4"/>
  <c r="AB1793" i="4"/>
  <c r="AB1792" i="4"/>
  <c r="AH1790" i="4"/>
  <c r="T1787" i="4"/>
  <c r="AH1785" i="4"/>
  <c r="AK1785" i="4" s="1"/>
  <c r="AN1785" i="4" s="1"/>
  <c r="AM1783" i="4"/>
  <c r="J1778" i="4"/>
  <c r="AM1775" i="4"/>
  <c r="AN1775" i="4" s="1"/>
  <c r="R1775" i="4"/>
  <c r="AJ1774" i="4"/>
  <c r="AM1771" i="4"/>
  <c r="AE1770" i="4"/>
  <c r="AE1769" i="4"/>
  <c r="Z1762" i="4"/>
  <c r="E1750" i="4"/>
  <c r="Z1749" i="4"/>
  <c r="O1744" i="4"/>
  <c r="Z1738" i="4"/>
  <c r="AM1713" i="4"/>
  <c r="T1712" i="4"/>
  <c r="G1702" i="4"/>
  <c r="AM1697" i="4"/>
  <c r="R1697" i="4"/>
  <c r="J1693" i="4"/>
  <c r="AB1693" i="4"/>
  <c r="F1684" i="4"/>
  <c r="U1684" i="4" s="1"/>
  <c r="AH1680" i="4"/>
  <c r="AH1670" i="4"/>
  <c r="J1670" i="4"/>
  <c r="M1670" i="4" s="1"/>
  <c r="P1670" i="4" s="1"/>
  <c r="H1664" i="4"/>
  <c r="G1664" i="4"/>
  <c r="W1662" i="4"/>
  <c r="E1616" i="4"/>
  <c r="G1616" i="4"/>
  <c r="AC1616" i="4" s="1"/>
  <c r="AF1616" i="4" s="1"/>
  <c r="F1613" i="4"/>
  <c r="H1613" i="4"/>
  <c r="J1672" i="4"/>
  <c r="AM1668" i="4"/>
  <c r="AB1646" i="4"/>
  <c r="G1642" i="4"/>
  <c r="AC1642" i="4" s="1"/>
  <c r="F1635" i="4"/>
  <c r="U1635" i="4" s="1"/>
  <c r="T1633" i="4"/>
  <c r="O1632" i="4"/>
  <c r="F1628" i="4"/>
  <c r="AJ1626" i="4"/>
  <c r="AJ1624" i="4"/>
  <c r="O1624" i="4"/>
  <c r="O1622" i="4"/>
  <c r="AH1621" i="4"/>
  <c r="AK1621" i="4" s="1"/>
  <c r="L1621" i="4"/>
  <c r="T1613" i="4"/>
  <c r="L1608" i="4"/>
  <c r="AJ1599" i="4"/>
  <c r="O1599" i="4"/>
  <c r="L1597" i="4"/>
  <c r="AH1590" i="4"/>
  <c r="O1584" i="4"/>
  <c r="E1582" i="4"/>
  <c r="AE1580" i="4"/>
  <c r="AJ1574" i="4"/>
  <c r="R1574" i="4"/>
  <c r="AH1573" i="4"/>
  <c r="AE1572" i="4"/>
  <c r="AE1560" i="4"/>
  <c r="M1560" i="4"/>
  <c r="AJ1556" i="4"/>
  <c r="L1556" i="4"/>
  <c r="AE1545" i="4"/>
  <c r="L1544" i="4"/>
  <c r="AE1535" i="4"/>
  <c r="AB1526" i="4"/>
  <c r="O1524" i="4"/>
  <c r="AH1523" i="4"/>
  <c r="L1523" i="4"/>
  <c r="AE1515" i="4"/>
  <c r="AB1504" i="4"/>
  <c r="AB1500" i="4"/>
  <c r="F1493" i="4"/>
  <c r="U1493" i="4" s="1"/>
  <c r="X1493" i="4" s="1"/>
  <c r="AJ1491" i="4"/>
  <c r="O1491" i="4"/>
  <c r="AJ1487" i="4"/>
  <c r="R1483" i="4"/>
  <c r="R1481" i="4"/>
  <c r="U1481" i="4" s="1"/>
  <c r="X1481" i="4" s="1"/>
  <c r="AB1480" i="4"/>
  <c r="AB1474" i="4"/>
  <c r="AC1474" i="4"/>
  <c r="AB1470" i="4"/>
  <c r="G1464" i="4"/>
  <c r="F1464" i="4"/>
  <c r="R1463" i="4"/>
  <c r="U1430" i="4"/>
  <c r="AH1626" i="4"/>
  <c r="AH1624" i="4"/>
  <c r="AM1622" i="4"/>
  <c r="AJ1584" i="4"/>
  <c r="O1574" i="4"/>
  <c r="P1527" i="4"/>
  <c r="O1463" i="4"/>
  <c r="E1416" i="4"/>
  <c r="M1416" i="4" s="1"/>
  <c r="P1416" i="4" s="1"/>
  <c r="F1416" i="4"/>
  <c r="H1416" i="4"/>
  <c r="E1383" i="4"/>
  <c r="G1383" i="4"/>
  <c r="AN1378" i="4"/>
  <c r="AH1632" i="4"/>
  <c r="L1624" i="4"/>
  <c r="AE1621" i="4"/>
  <c r="J1621" i="4"/>
  <c r="R1613" i="4"/>
  <c r="AN1609" i="4"/>
  <c r="L1605" i="4"/>
  <c r="J1597" i="4"/>
  <c r="L1590" i="4"/>
  <c r="T1587" i="4"/>
  <c r="L1584" i="4"/>
  <c r="AH1574" i="4"/>
  <c r="AE1573" i="4"/>
  <c r="AB1560" i="4"/>
  <c r="R1555" i="4"/>
  <c r="R1543" i="4"/>
  <c r="AJ1540" i="4"/>
  <c r="AE1523" i="4"/>
  <c r="J1523" i="4"/>
  <c r="M1523" i="4" s="1"/>
  <c r="P1523" i="4" s="1"/>
  <c r="AC1520" i="4"/>
  <c r="J1515" i="4"/>
  <c r="AN1514" i="4"/>
  <c r="Z1504" i="4"/>
  <c r="AH1487" i="4"/>
  <c r="L1483" i="4"/>
  <c r="AH1478" i="4"/>
  <c r="AE1471" i="4"/>
  <c r="Z1470" i="4"/>
  <c r="O1467" i="4"/>
  <c r="J1466" i="4"/>
  <c r="O1466" i="4"/>
  <c r="AH1466" i="4"/>
  <c r="AM1466" i="4"/>
  <c r="F1372" i="4"/>
  <c r="E1372" i="4"/>
  <c r="W1699" i="4"/>
  <c r="L1698" i="4"/>
  <c r="T1684" i="4"/>
  <c r="AB1682" i="4"/>
  <c r="R1680" i="4"/>
  <c r="L1668" i="4"/>
  <c r="AE1666" i="4"/>
  <c r="J1649" i="4"/>
  <c r="AB1645" i="4"/>
  <c r="J1643" i="4"/>
  <c r="W1642" i="4"/>
  <c r="T1636" i="4"/>
  <c r="AM1635" i="4"/>
  <c r="T1634" i="4"/>
  <c r="AJ1633" i="4"/>
  <c r="O1633" i="4"/>
  <c r="J1632" i="4"/>
  <c r="AE1630" i="4"/>
  <c r="L1626" i="4"/>
  <c r="AE1624" i="4"/>
  <c r="J1624" i="4"/>
  <c r="AB1623" i="4"/>
  <c r="AH1618" i="4"/>
  <c r="AJ1613" i="4"/>
  <c r="AH1611" i="4"/>
  <c r="L1611" i="4"/>
  <c r="AE1610" i="4"/>
  <c r="W1608" i="4"/>
  <c r="W1604" i="4"/>
  <c r="AB1603" i="4"/>
  <c r="AH1601" i="4"/>
  <c r="O1601" i="4"/>
  <c r="AE1598" i="4"/>
  <c r="J1598" i="4"/>
  <c r="M1598" i="4" s="1"/>
  <c r="P1598" i="4" s="1"/>
  <c r="AB1597" i="4"/>
  <c r="AB1596" i="4"/>
  <c r="Z1594" i="4"/>
  <c r="AB1590" i="4"/>
  <c r="J1590" i="4"/>
  <c r="M1590" i="4" s="1"/>
  <c r="P1590" i="4" s="1"/>
  <c r="AB1588" i="4"/>
  <c r="R1586" i="4"/>
  <c r="AJ1585" i="4"/>
  <c r="AH1584" i="4"/>
  <c r="L1581" i="4"/>
  <c r="W1578" i="4"/>
  <c r="R1577" i="4"/>
  <c r="AM1576" i="4"/>
  <c r="R1576" i="4"/>
  <c r="L1574" i="4"/>
  <c r="AB1573" i="4"/>
  <c r="J1573" i="4"/>
  <c r="T1566" i="4"/>
  <c r="AJ1565" i="4"/>
  <c r="AJ1564" i="4"/>
  <c r="O1562" i="4"/>
  <c r="AE1561" i="4"/>
  <c r="J1561" i="4"/>
  <c r="Z1560" i="4"/>
  <c r="AJ1559" i="4"/>
  <c r="L1559" i="4"/>
  <c r="J1558" i="4"/>
  <c r="M1558" i="4" s="1"/>
  <c r="AH1552" i="4"/>
  <c r="AB1551" i="4"/>
  <c r="AB1550" i="4"/>
  <c r="W1549" i="4"/>
  <c r="W1548" i="4"/>
  <c r="AM1547" i="4"/>
  <c r="T1538" i="4"/>
  <c r="AM1537" i="4"/>
  <c r="W1535" i="4"/>
  <c r="R1534" i="4"/>
  <c r="AM1525" i="4"/>
  <c r="AH1524" i="4"/>
  <c r="J1524" i="4"/>
  <c r="M1524" i="4" s="1"/>
  <c r="L1512" i="4"/>
  <c r="AE1511" i="4"/>
  <c r="J1511" i="4"/>
  <c r="M1511" i="4" s="1"/>
  <c r="P1511" i="4" s="1"/>
  <c r="AC1510" i="4"/>
  <c r="AF1510" i="4" s="1"/>
  <c r="W1506" i="4"/>
  <c r="AH1502" i="4"/>
  <c r="AB1501" i="4"/>
  <c r="T1500" i="4"/>
  <c r="AM1499" i="4"/>
  <c r="AJ1498" i="4"/>
  <c r="AE1493" i="4"/>
  <c r="AB1491" i="4"/>
  <c r="J1491" i="4"/>
  <c r="W1490" i="4"/>
  <c r="AE1487" i="4"/>
  <c r="J1487" i="4"/>
  <c r="AH1483" i="4"/>
  <c r="L1478" i="4"/>
  <c r="Z1477" i="4"/>
  <c r="W1474" i="4"/>
  <c r="J1471" i="4"/>
  <c r="AH1467" i="4"/>
  <c r="J1465" i="4"/>
  <c r="T1464" i="4"/>
  <c r="AJ1463" i="4"/>
  <c r="E1444" i="4"/>
  <c r="G1444" i="4"/>
  <c r="F1397" i="4"/>
  <c r="E1397" i="4"/>
  <c r="M1397" i="4" s="1"/>
  <c r="G1397" i="4"/>
  <c r="H1397" i="4"/>
  <c r="AK1397" i="4" s="1"/>
  <c r="E1392" i="4"/>
  <c r="F1392" i="4"/>
  <c r="U1392" i="4" s="1"/>
  <c r="X1392" i="4" s="1"/>
  <c r="H1392" i="4"/>
  <c r="E1356" i="4"/>
  <c r="F1356" i="4"/>
  <c r="H1356" i="4"/>
  <c r="AC1346" i="4"/>
  <c r="AF1346" i="4" s="1"/>
  <c r="O1684" i="4"/>
  <c r="AB1677" i="4"/>
  <c r="R1670" i="4"/>
  <c r="AH1668" i="4"/>
  <c r="T1661" i="4"/>
  <c r="AE1659" i="4"/>
  <c r="AB1658" i="4"/>
  <c r="J1650" i="4"/>
  <c r="O1635" i="4"/>
  <c r="AE1632" i="4"/>
  <c r="L1630" i="4"/>
  <c r="J1626" i="4"/>
  <c r="AB1624" i="4"/>
  <c r="J1623" i="4"/>
  <c r="M1623" i="4" s="1"/>
  <c r="P1623" i="4" s="1"/>
  <c r="H1622" i="4"/>
  <c r="AB1621" i="4"/>
  <c r="AM1614" i="4"/>
  <c r="R1614" i="4"/>
  <c r="AH1613" i="4"/>
  <c r="O1613" i="4"/>
  <c r="AJ1612" i="4"/>
  <c r="T1608" i="4"/>
  <c r="W1606" i="4"/>
  <c r="AM1602" i="4"/>
  <c r="R1602" i="4"/>
  <c r="AE1599" i="4"/>
  <c r="J1599" i="4"/>
  <c r="Z1597" i="4"/>
  <c r="L1596" i="4"/>
  <c r="R1587" i="4"/>
  <c r="AJ1586" i="4"/>
  <c r="L1585" i="4"/>
  <c r="J1584" i="4"/>
  <c r="M1584" i="4" s="1"/>
  <c r="P1584" i="4" s="1"/>
  <c r="W1580" i="4"/>
  <c r="AJ1577" i="4"/>
  <c r="AE1574" i="4"/>
  <c r="J1574" i="4"/>
  <c r="Z1573" i="4"/>
  <c r="W1572" i="4"/>
  <c r="AM1566" i="4"/>
  <c r="AH1565" i="4"/>
  <c r="O1565" i="4"/>
  <c r="AH1564" i="4"/>
  <c r="L1564" i="4"/>
  <c r="AB1561" i="4"/>
  <c r="W1560" i="4"/>
  <c r="AE1552" i="4"/>
  <c r="L1552" i="4"/>
  <c r="Z1550" i="4"/>
  <c r="T1548" i="4"/>
  <c r="R1547" i="4"/>
  <c r="AE1536" i="4"/>
  <c r="M1536" i="4"/>
  <c r="T1535" i="4"/>
  <c r="O1534" i="4"/>
  <c r="R1529" i="4"/>
  <c r="W1527" i="4"/>
  <c r="T1526" i="4"/>
  <c r="AB1523" i="4"/>
  <c r="W1522" i="4"/>
  <c r="AJ1519" i="4"/>
  <c r="AB1518" i="4"/>
  <c r="R1517" i="4"/>
  <c r="W1515" i="4"/>
  <c r="AH1512" i="4"/>
  <c r="W1510" i="4"/>
  <c r="AE1507" i="4"/>
  <c r="H1488" i="4"/>
  <c r="AK1488" i="4" s="1"/>
  <c r="AN1488" i="4" s="1"/>
  <c r="AB1487" i="4"/>
  <c r="AE1483" i="4"/>
  <c r="W1482" i="4"/>
  <c r="AE1478" i="4"/>
  <c r="J1478" i="4"/>
  <c r="W1477" i="4"/>
  <c r="AM1474" i="4"/>
  <c r="T1474" i="4"/>
  <c r="F1472" i="4"/>
  <c r="AB1471" i="4"/>
  <c r="W1470" i="4"/>
  <c r="AE1467" i="4"/>
  <c r="E1419" i="4"/>
  <c r="G1419" i="4"/>
  <c r="AC1419" i="4" s="1"/>
  <c r="AF1349" i="4"/>
  <c r="W1675" i="4"/>
  <c r="T1674" i="4"/>
  <c r="AJ1670" i="4"/>
  <c r="AB1659" i="4"/>
  <c r="R1656" i="4"/>
  <c r="AM1636" i="4"/>
  <c r="R1636" i="4"/>
  <c r="AH1633" i="4"/>
  <c r="M1632" i="4"/>
  <c r="AB1630" i="4"/>
  <c r="H1625" i="4"/>
  <c r="AK1625" i="4" s="1"/>
  <c r="AN1625" i="4" s="1"/>
  <c r="AE1611" i="4"/>
  <c r="J1611" i="4"/>
  <c r="T1606" i="4"/>
  <c r="AB1599" i="4"/>
  <c r="AB1598" i="4"/>
  <c r="W1594" i="4"/>
  <c r="W1589" i="4"/>
  <c r="AM1587" i="4"/>
  <c r="AH1585" i="4"/>
  <c r="AK1585" i="4" s="1"/>
  <c r="AN1585" i="4" s="1"/>
  <c r="AE1584" i="4"/>
  <c r="AJ1581" i="4"/>
  <c r="T1578" i="4"/>
  <c r="AH1577" i="4"/>
  <c r="O1577" i="4"/>
  <c r="AK1573" i="4"/>
  <c r="T1572" i="4"/>
  <c r="G1570" i="4"/>
  <c r="R1566" i="4"/>
  <c r="J1564" i="4"/>
  <c r="AK1561" i="4"/>
  <c r="T1560" i="4"/>
  <c r="AH1559" i="4"/>
  <c r="J1559" i="4"/>
  <c r="G1557" i="4"/>
  <c r="AB1552" i="4"/>
  <c r="AM1548" i="4"/>
  <c r="AJ1547" i="4"/>
  <c r="O1547" i="4"/>
  <c r="AM1538" i="4"/>
  <c r="R1538" i="4"/>
  <c r="L1530" i="4"/>
  <c r="AE1524" i="4"/>
  <c r="Z1523" i="4"/>
  <c r="AB1511" i="4"/>
  <c r="R1504" i="4"/>
  <c r="AM1500" i="4"/>
  <c r="R1500" i="4"/>
  <c r="AJ1499" i="4"/>
  <c r="O1499" i="4"/>
  <c r="T1490" i="4"/>
  <c r="F1488" i="4"/>
  <c r="R1480" i="4"/>
  <c r="AB1478" i="4"/>
  <c r="E1472" i="4"/>
  <c r="R1464" i="4"/>
  <c r="AH1463" i="4"/>
  <c r="AN1402" i="4"/>
  <c r="F1396" i="4"/>
  <c r="E1396" i="4"/>
  <c r="E1368" i="4"/>
  <c r="F1368" i="4"/>
  <c r="H1368" i="4"/>
  <c r="E1338" i="4"/>
  <c r="M1338" i="4" s="1"/>
  <c r="F1338" i="4"/>
  <c r="G1338" i="4"/>
  <c r="H1338" i="4"/>
  <c r="AK1338" i="4" s="1"/>
  <c r="AN1338" i="4" s="1"/>
  <c r="X1642" i="4"/>
  <c r="W1624" i="4"/>
  <c r="AE1613" i="4"/>
  <c r="L1613" i="4"/>
  <c r="AM1606" i="4"/>
  <c r="R1606" i="4"/>
  <c r="H1599" i="4"/>
  <c r="O1587" i="4"/>
  <c r="AB1574" i="4"/>
  <c r="M1574" i="4"/>
  <c r="E1571" i="4"/>
  <c r="E1570" i="4"/>
  <c r="M1570" i="4" s="1"/>
  <c r="P1570" i="4" s="1"/>
  <c r="G1568" i="4"/>
  <c r="R1560" i="4"/>
  <c r="U1552" i="4"/>
  <c r="X1552" i="4" s="1"/>
  <c r="U1492" i="4"/>
  <c r="AJ1474" i="4"/>
  <c r="O1474" i="4"/>
  <c r="E1467" i="4"/>
  <c r="H1467" i="4"/>
  <c r="L1465" i="4"/>
  <c r="R1465" i="4"/>
  <c r="O1465" i="4"/>
  <c r="AM1465" i="4"/>
  <c r="E1443" i="4"/>
  <c r="G1443" i="4"/>
  <c r="U1599" i="4"/>
  <c r="X1599" i="4" s="1"/>
  <c r="AJ1587" i="4"/>
  <c r="U1575" i="4"/>
  <c r="X1575" i="4" s="1"/>
  <c r="T1561" i="4"/>
  <c r="AM1560" i="4"/>
  <c r="O1560" i="4"/>
  <c r="O1540" i="4"/>
  <c r="O1528" i="4"/>
  <c r="O1516" i="4"/>
  <c r="W1511" i="4"/>
  <c r="AE1476" i="4"/>
  <c r="W1471" i="4"/>
  <c r="J1463" i="4"/>
  <c r="AE1463" i="4"/>
  <c r="AM1463" i="4"/>
  <c r="W1463" i="4"/>
  <c r="E1432" i="4"/>
  <c r="G1432" i="4"/>
  <c r="AM1654" i="4"/>
  <c r="T1654" i="4"/>
  <c r="M1647" i="4"/>
  <c r="P1647" i="4" s="1"/>
  <c r="AH1636" i="4"/>
  <c r="M1635" i="4"/>
  <c r="T1624" i="4"/>
  <c r="AM1621" i="4"/>
  <c r="AJ1606" i="4"/>
  <c r="T1598" i="4"/>
  <c r="AJ1594" i="4"/>
  <c r="R1594" i="4"/>
  <c r="T1590" i="4"/>
  <c r="AH1587" i="4"/>
  <c r="L1587" i="4"/>
  <c r="Z1584" i="4"/>
  <c r="O1580" i="4"/>
  <c r="O1578" i="4"/>
  <c r="AB1577" i="4"/>
  <c r="J1577" i="4"/>
  <c r="W1574" i="4"/>
  <c r="AM1573" i="4"/>
  <c r="AE1566" i="4"/>
  <c r="L1566" i="4"/>
  <c r="L1551" i="4"/>
  <c r="W1540" i="4"/>
  <c r="AH1538" i="4"/>
  <c r="AK1538" i="4" s="1"/>
  <c r="AN1538" i="4" s="1"/>
  <c r="T1536" i="4"/>
  <c r="AJ1535" i="4"/>
  <c r="W1530" i="4"/>
  <c r="W1528" i="4"/>
  <c r="AM1527" i="4"/>
  <c r="R1527" i="4"/>
  <c r="AJ1526" i="4"/>
  <c r="O1526" i="4"/>
  <c r="W1524" i="4"/>
  <c r="AM1523" i="4"/>
  <c r="W1516" i="4"/>
  <c r="AM1515" i="4"/>
  <c r="R1515" i="4"/>
  <c r="T1511" i="4"/>
  <c r="L1500" i="4"/>
  <c r="AJ1495" i="4"/>
  <c r="L1495" i="4"/>
  <c r="T1491" i="4"/>
  <c r="AM1490" i="4"/>
  <c r="T1487" i="4"/>
  <c r="Z1483" i="4"/>
  <c r="AH1474" i="4"/>
  <c r="L1474" i="4"/>
  <c r="W1469" i="4"/>
  <c r="J1464" i="4"/>
  <c r="AH1459" i="4"/>
  <c r="J1454" i="4"/>
  <c r="E1407" i="4"/>
  <c r="G1407" i="4"/>
  <c r="E1344" i="4"/>
  <c r="F1344" i="4"/>
  <c r="H1344" i="4"/>
  <c r="G1332" i="4"/>
  <c r="E1332" i="4"/>
  <c r="M1332" i="4" s="1"/>
  <c r="P1332" i="4" s="1"/>
  <c r="F1332" i="4"/>
  <c r="H1332" i="4"/>
  <c r="AK1332" i="4" s="1"/>
  <c r="Z1701" i="4"/>
  <c r="J1698" i="4"/>
  <c r="R1677" i="4"/>
  <c r="AH1674" i="4"/>
  <c r="AE1671" i="4"/>
  <c r="AB1660" i="4"/>
  <c r="R1658" i="4"/>
  <c r="AH1656" i="4"/>
  <c r="J1656" i="4"/>
  <c r="L1645" i="4"/>
  <c r="AE1642" i="4"/>
  <c r="L1636" i="4"/>
  <c r="AB1635" i="4"/>
  <c r="AB1633" i="4"/>
  <c r="E1630" i="4"/>
  <c r="R1627" i="4"/>
  <c r="U1627" i="4" s="1"/>
  <c r="L1625" i="4"/>
  <c r="R1623" i="4"/>
  <c r="U1623" i="4" s="1"/>
  <c r="X1623" i="4" s="1"/>
  <c r="T1622" i="4"/>
  <c r="J1614" i="4"/>
  <c r="M1614" i="4" s="1"/>
  <c r="P1614" i="4" s="1"/>
  <c r="T1611" i="4"/>
  <c r="AM1610" i="4"/>
  <c r="AH1608" i="4"/>
  <c r="J1608" i="4"/>
  <c r="L1606" i="4"/>
  <c r="J1602" i="4"/>
  <c r="M1602" i="4" s="1"/>
  <c r="P1602" i="4" s="1"/>
  <c r="W1601" i="4"/>
  <c r="AM1598" i="4"/>
  <c r="AJ1597" i="4"/>
  <c r="R1597" i="4"/>
  <c r="AJ1596" i="4"/>
  <c r="O1594" i="4"/>
  <c r="AM1590" i="4"/>
  <c r="R1589" i="4"/>
  <c r="AM1588" i="4"/>
  <c r="R1588" i="4"/>
  <c r="W1584" i="4"/>
  <c r="AJ1583" i="4"/>
  <c r="J1583" i="4"/>
  <c r="AM1580" i="4"/>
  <c r="AJ1578" i="4"/>
  <c r="AB1576" i="4"/>
  <c r="R1573" i="4"/>
  <c r="AJ1572" i="4"/>
  <c r="J1566" i="4"/>
  <c r="M1566" i="4" s="1"/>
  <c r="P1566" i="4" s="1"/>
  <c r="F1565" i="4"/>
  <c r="U1565" i="4" s="1"/>
  <c r="X1565" i="4" s="1"/>
  <c r="AM1561" i="4"/>
  <c r="R1561" i="4"/>
  <c r="AJ1560" i="4"/>
  <c r="L1560" i="4"/>
  <c r="L1558" i="4"/>
  <c r="AJ1555" i="4"/>
  <c r="L1555" i="4"/>
  <c r="AM1551" i="4"/>
  <c r="AM1550" i="4"/>
  <c r="R1550" i="4"/>
  <c r="U1550" i="4" s="1"/>
  <c r="X1550" i="4" s="1"/>
  <c r="AH1548" i="4"/>
  <c r="AK1548" i="4" s="1"/>
  <c r="L1548" i="4"/>
  <c r="AE1547" i="4"/>
  <c r="J1545" i="4"/>
  <c r="M1545" i="4" s="1"/>
  <c r="AJ1543" i="4"/>
  <c r="L1543" i="4"/>
  <c r="F1541" i="4"/>
  <c r="L1538" i="4"/>
  <c r="AB1537" i="4"/>
  <c r="L1535" i="4"/>
  <c r="F1529" i="4"/>
  <c r="AH1526" i="4"/>
  <c r="AK1526" i="4" s="1"/>
  <c r="AN1526" i="4" s="1"/>
  <c r="AB1525" i="4"/>
  <c r="T1524" i="4"/>
  <c r="R1523" i="4"/>
  <c r="AB1519" i="4"/>
  <c r="F1517" i="4"/>
  <c r="U1517" i="4" s="1"/>
  <c r="X1517" i="4" s="1"/>
  <c r="O1514" i="4"/>
  <c r="W1512" i="4"/>
  <c r="AM1511" i="4"/>
  <c r="AJ1510" i="4"/>
  <c r="O1510" i="4"/>
  <c r="Z1503" i="4"/>
  <c r="AH1500" i="4"/>
  <c r="AE1499" i="4"/>
  <c r="J1499" i="4"/>
  <c r="Z1494" i="4"/>
  <c r="O1490" i="4"/>
  <c r="AB1489" i="4"/>
  <c r="W1488" i="4"/>
  <c r="W1483" i="4"/>
  <c r="T1478" i="4"/>
  <c r="Z1476" i="4"/>
  <c r="O1475" i="4"/>
  <c r="AM1471" i="4"/>
  <c r="T1471" i="4"/>
  <c r="W1467" i="4"/>
  <c r="AH1464" i="4"/>
  <c r="F1456" i="4"/>
  <c r="AJ1451" i="4"/>
  <c r="E1431" i="4"/>
  <c r="G1431" i="4"/>
  <c r="L1674" i="4"/>
  <c r="AB1670" i="4"/>
  <c r="AK1670" i="4"/>
  <c r="AN1670" i="4" s="1"/>
  <c r="U1669" i="4"/>
  <c r="U1648" i="4"/>
  <c r="X1648" i="4" s="1"/>
  <c r="AE1636" i="4"/>
  <c r="H1635" i="4"/>
  <c r="AK1635" i="4" s="1"/>
  <c r="AN1635" i="4" s="1"/>
  <c r="R1633" i="4"/>
  <c r="J1631" i="4"/>
  <c r="H1628" i="4"/>
  <c r="AM1624" i="4"/>
  <c r="AJ1621" i="4"/>
  <c r="O1621" i="4"/>
  <c r="AH1606" i="4"/>
  <c r="AM1599" i="4"/>
  <c r="R1598" i="4"/>
  <c r="O1597" i="4"/>
  <c r="AH1594" i="4"/>
  <c r="R1590" i="4"/>
  <c r="AJ1589" i="4"/>
  <c r="AE1587" i="4"/>
  <c r="AB1586" i="4"/>
  <c r="M1586" i="4"/>
  <c r="T1584" i="4"/>
  <c r="AJ1580" i="4"/>
  <c r="AH1578" i="4"/>
  <c r="L1578" i="4"/>
  <c r="J1576" i="4"/>
  <c r="AM1574" i="4"/>
  <c r="AJ1573" i="4"/>
  <c r="AH1572" i="4"/>
  <c r="J1572" i="4"/>
  <c r="M1572" i="4" s="1"/>
  <c r="P1572" i="4" s="1"/>
  <c r="AK1565" i="4"/>
  <c r="AN1565" i="4" s="1"/>
  <c r="Z1562" i="4"/>
  <c r="AH1560" i="4"/>
  <c r="R1557" i="4"/>
  <c r="R1551" i="4"/>
  <c r="AE1538" i="4"/>
  <c r="R1536" i="4"/>
  <c r="AH1535" i="4"/>
  <c r="AC1529" i="4"/>
  <c r="AJ1527" i="4"/>
  <c r="L1526" i="4"/>
  <c r="AJ1523" i="4"/>
  <c r="AJ1515" i="4"/>
  <c r="R1511" i="4"/>
  <c r="T1502" i="4"/>
  <c r="AM1491" i="4"/>
  <c r="AM1487" i="4"/>
  <c r="R1487" i="4"/>
  <c r="J1484" i="4"/>
  <c r="AE1474" i="4"/>
  <c r="J1474" i="4"/>
  <c r="R1471" i="4"/>
  <c r="AE1470" i="4"/>
  <c r="H1464" i="4"/>
  <c r="T1463" i="4"/>
  <c r="O1459" i="4"/>
  <c r="AM1459" i="4"/>
  <c r="W1459" i="4"/>
  <c r="E1448" i="4"/>
  <c r="F1448" i="4"/>
  <c r="AB1697" i="4"/>
  <c r="R1692" i="4"/>
  <c r="T1691" i="4"/>
  <c r="O1689" i="4"/>
  <c r="O1688" i="4"/>
  <c r="AB1685" i="4"/>
  <c r="AB1676" i="4"/>
  <c r="AH1672" i="4"/>
  <c r="AJ1662" i="4"/>
  <c r="AB1653" i="4"/>
  <c r="AH1650" i="4"/>
  <c r="T1644" i="4"/>
  <c r="J1642" i="4"/>
  <c r="AH1638" i="4"/>
  <c r="AB1637" i="4"/>
  <c r="AB1636" i="4"/>
  <c r="AM1632" i="4"/>
  <c r="AM1630" i="4"/>
  <c r="G1628" i="4"/>
  <c r="AM1611" i="4"/>
  <c r="AJ1610" i="4"/>
  <c r="AE1608" i="4"/>
  <c r="J1606" i="4"/>
  <c r="M1606" i="4" s="1"/>
  <c r="P1606" i="4" s="1"/>
  <c r="Z1602" i="4"/>
  <c r="AJ1598" i="4"/>
  <c r="AH1596" i="4"/>
  <c r="J1596" i="4"/>
  <c r="M1596" i="4" s="1"/>
  <c r="P1596" i="4" s="1"/>
  <c r="AE1594" i="4"/>
  <c r="AJ1590" i="4"/>
  <c r="AH1589" i="4"/>
  <c r="AJ1588" i="4"/>
  <c r="AB1587" i="4"/>
  <c r="Z1586" i="4"/>
  <c r="R1584" i="4"/>
  <c r="G1582" i="4"/>
  <c r="AC1582" i="4" s="1"/>
  <c r="AH1580" i="4"/>
  <c r="J1578" i="4"/>
  <c r="W1576" i="4"/>
  <c r="T1564" i="4"/>
  <c r="AJ1561" i="4"/>
  <c r="AJ1551" i="4"/>
  <c r="AJ1550" i="4"/>
  <c r="AE1548" i="4"/>
  <c r="M1547" i="4"/>
  <c r="P1547" i="4" s="1"/>
  <c r="R1540" i="4"/>
  <c r="U1540" i="4" s="1"/>
  <c r="AB1538" i="4"/>
  <c r="W1537" i="4"/>
  <c r="AM1536" i="4"/>
  <c r="R1528" i="4"/>
  <c r="AH1527" i="4"/>
  <c r="AK1527" i="4" s="1"/>
  <c r="AE1526" i="4"/>
  <c r="W1525" i="4"/>
  <c r="AM1524" i="4"/>
  <c r="R1524" i="4"/>
  <c r="Z1519" i="4"/>
  <c r="Z1517" i="4"/>
  <c r="AC1517" i="4" s="1"/>
  <c r="AF1517" i="4" s="1"/>
  <c r="R1516" i="4"/>
  <c r="AH1515" i="4"/>
  <c r="AJ1511" i="4"/>
  <c r="AH1510" i="4"/>
  <c r="L1510" i="4"/>
  <c r="J1508" i="4"/>
  <c r="AJ1501" i="4"/>
  <c r="AE1500" i="4"/>
  <c r="AE1495" i="4"/>
  <c r="G1493" i="4"/>
  <c r="W1489" i="4"/>
  <c r="AM1483" i="4"/>
  <c r="T1483" i="4"/>
  <c r="AE1482" i="4"/>
  <c r="AM1478" i="4"/>
  <c r="AH1477" i="4"/>
  <c r="J1477" i="4"/>
  <c r="T1476" i="4"/>
  <c r="AJ1471" i="4"/>
  <c r="O1468" i="4"/>
  <c r="T1467" i="4"/>
  <c r="L1466" i="4"/>
  <c r="E1464" i="4"/>
  <c r="M1464" i="4" s="1"/>
  <c r="AB1459" i="4"/>
  <c r="O1456" i="4"/>
  <c r="R1456" i="4"/>
  <c r="AB1456" i="4"/>
  <c r="E1395" i="4"/>
  <c r="G1395" i="4"/>
  <c r="E1336" i="4"/>
  <c r="F1336" i="4"/>
  <c r="U1336" i="4" s="1"/>
  <c r="H1336" i="4"/>
  <c r="AB1463" i="4"/>
  <c r="W1455" i="4"/>
  <c r="AH1453" i="4"/>
  <c r="J1453" i="4"/>
  <c r="G1450" i="4"/>
  <c r="AC1450" i="4" s="1"/>
  <c r="AF1450" i="4" s="1"/>
  <c r="O1438" i="4"/>
  <c r="AH1436" i="4"/>
  <c r="H1435" i="4"/>
  <c r="AE1433" i="4"/>
  <c r="T1428" i="4"/>
  <c r="O1427" i="4"/>
  <c r="AE1426" i="4"/>
  <c r="J1426" i="4"/>
  <c r="AB1425" i="4"/>
  <c r="H1425" i="4"/>
  <c r="T1413" i="4"/>
  <c r="R1412" i="4"/>
  <c r="O1411" i="4"/>
  <c r="L1402" i="4"/>
  <c r="AE1401" i="4"/>
  <c r="J1401" i="4"/>
  <c r="W1399" i="4"/>
  <c r="O1398" i="4"/>
  <c r="AE1397" i="4"/>
  <c r="AH1388" i="4"/>
  <c r="AE1380" i="4"/>
  <c r="L1380" i="4"/>
  <c r="AM1376" i="4"/>
  <c r="W1371" i="4"/>
  <c r="Z1369" i="4"/>
  <c r="AM1368" i="4"/>
  <c r="R1368" i="4"/>
  <c r="AB1366" i="4"/>
  <c r="W1364" i="4"/>
  <c r="L1362" i="4"/>
  <c r="E1361" i="4"/>
  <c r="G1359" i="4"/>
  <c r="L1354" i="4"/>
  <c r="AE1353" i="4"/>
  <c r="J1353" i="4"/>
  <c r="AH1349" i="4"/>
  <c r="L1347" i="4"/>
  <c r="AJ1341" i="4"/>
  <c r="O1334" i="4"/>
  <c r="E1274" i="4"/>
  <c r="F1274" i="4"/>
  <c r="U1274" i="4" s="1"/>
  <c r="E1226" i="4"/>
  <c r="F1226" i="4"/>
  <c r="J1436" i="4"/>
  <c r="AE1431" i="4"/>
  <c r="AB1426" i="4"/>
  <c r="AM1404" i="4"/>
  <c r="R1404" i="4"/>
  <c r="AB1401" i="4"/>
  <c r="J1388" i="4"/>
  <c r="M1387" i="4"/>
  <c r="P1387" i="4" s="1"/>
  <c r="AE1382" i="4"/>
  <c r="AM1377" i="4"/>
  <c r="R1377" i="4"/>
  <c r="T1364" i="4"/>
  <c r="AJ1362" i="4"/>
  <c r="R1356" i="4"/>
  <c r="AB1353" i="4"/>
  <c r="Z1329" i="4"/>
  <c r="F1327" i="4"/>
  <c r="E1327" i="4"/>
  <c r="M1327" i="4" s="1"/>
  <c r="P1327" i="4" s="1"/>
  <c r="E1298" i="4"/>
  <c r="M1298" i="4" s="1"/>
  <c r="P1298" i="4" s="1"/>
  <c r="F1298" i="4"/>
  <c r="U1298" i="4" s="1"/>
  <c r="E1284" i="4"/>
  <c r="F1284" i="4"/>
  <c r="H1284" i="4"/>
  <c r="E1264" i="4"/>
  <c r="H1264" i="4"/>
  <c r="E1250" i="4"/>
  <c r="F1250" i="4"/>
  <c r="U1250" i="4" s="1"/>
  <c r="X1250" i="4" s="1"/>
  <c r="Z1464" i="4"/>
  <c r="T1459" i="4"/>
  <c r="AH1451" i="4"/>
  <c r="J1446" i="4"/>
  <c r="AE1436" i="4"/>
  <c r="Z1429" i="4"/>
  <c r="Z1426" i="4"/>
  <c r="H1426" i="4"/>
  <c r="AK1426" i="4" s="1"/>
  <c r="W1425" i="4"/>
  <c r="E1425" i="4"/>
  <c r="M1425" i="4" s="1"/>
  <c r="AJ1422" i="4"/>
  <c r="L1411" i="4"/>
  <c r="T1409" i="4"/>
  <c r="Z1401" i="4"/>
  <c r="AB1400" i="4"/>
  <c r="L1398" i="4"/>
  <c r="AH1390" i="4"/>
  <c r="AK1390" i="4" s="1"/>
  <c r="AN1390" i="4" s="1"/>
  <c r="AE1388" i="4"/>
  <c r="H1380" i="4"/>
  <c r="AE1379" i="4"/>
  <c r="AJ1376" i="4"/>
  <c r="O1376" i="4"/>
  <c r="AM1356" i="4"/>
  <c r="Z1353" i="4"/>
  <c r="AB1352" i="4"/>
  <c r="O1350" i="4"/>
  <c r="W1344" i="4"/>
  <c r="J1341" i="4"/>
  <c r="AJ1337" i="4"/>
  <c r="T1333" i="4"/>
  <c r="J1333" i="4"/>
  <c r="M1333" i="4" s="1"/>
  <c r="P1333" i="4" s="1"/>
  <c r="AM1328" i="4"/>
  <c r="G1197" i="4"/>
  <c r="E1197" i="4"/>
  <c r="F1197" i="4"/>
  <c r="U1197" i="4" s="1"/>
  <c r="X1197" i="4" s="1"/>
  <c r="H1197" i="4"/>
  <c r="R1459" i="4"/>
  <c r="L1458" i="4"/>
  <c r="L1453" i="4"/>
  <c r="R1452" i="4"/>
  <c r="T1451" i="4"/>
  <c r="O1450" i="4"/>
  <c r="P1450" i="4" s="1"/>
  <c r="R1442" i="4"/>
  <c r="AB1436" i="4"/>
  <c r="W1435" i="4"/>
  <c r="W1426" i="4"/>
  <c r="T1425" i="4"/>
  <c r="T1421" i="4"/>
  <c r="F1418" i="4"/>
  <c r="U1418" i="4" s="1"/>
  <c r="T1414" i="4"/>
  <c r="O1413" i="4"/>
  <c r="AH1412" i="4"/>
  <c r="L1412" i="4"/>
  <c r="AJ1404" i="4"/>
  <c r="O1404" i="4"/>
  <c r="W1401" i="4"/>
  <c r="W1400" i="4"/>
  <c r="L1390" i="4"/>
  <c r="AB1388" i="4"/>
  <c r="W1387" i="4"/>
  <c r="AM1386" i="4"/>
  <c r="O1386" i="4"/>
  <c r="H1385" i="4"/>
  <c r="AK1385" i="4" s="1"/>
  <c r="AJ1383" i="4"/>
  <c r="L1383" i="4"/>
  <c r="AB1382" i="4"/>
  <c r="F1380" i="4"/>
  <c r="U1380" i="4" s="1"/>
  <c r="X1380" i="4" s="1"/>
  <c r="W1379" i="4"/>
  <c r="AJ1377" i="4"/>
  <c r="O1377" i="4"/>
  <c r="AE1368" i="4"/>
  <c r="AM1364" i="4"/>
  <c r="R1364" i="4"/>
  <c r="O1359" i="4"/>
  <c r="AJ1356" i="4"/>
  <c r="O1356" i="4"/>
  <c r="W1353" i="4"/>
  <c r="W1352" i="4"/>
  <c r="AM1350" i="4"/>
  <c r="G1347" i="4"/>
  <c r="AE1341" i="4"/>
  <c r="AM1339" i="4"/>
  <c r="T1339" i="4"/>
  <c r="E1337" i="4"/>
  <c r="J1334" i="4"/>
  <c r="E1276" i="4"/>
  <c r="H1276" i="4"/>
  <c r="P1380" i="4"/>
  <c r="H1326" i="4"/>
  <c r="E1326" i="4"/>
  <c r="F1326" i="4"/>
  <c r="G1326" i="4"/>
  <c r="J1315" i="4"/>
  <c r="AE1315" i="4"/>
  <c r="L1315" i="4"/>
  <c r="AH1315" i="4"/>
  <c r="O1315" i="4"/>
  <c r="AM1315" i="4"/>
  <c r="W1315" i="4"/>
  <c r="F1290" i="4"/>
  <c r="G1290" i="4"/>
  <c r="H1290" i="4"/>
  <c r="E1290" i="4"/>
  <c r="E1260" i="4"/>
  <c r="F1260" i="4"/>
  <c r="H1260" i="4"/>
  <c r="AE1465" i="4"/>
  <c r="AJ1459" i="4"/>
  <c r="L1459" i="4"/>
  <c r="AE1454" i="4"/>
  <c r="Z1453" i="4"/>
  <c r="AJ1450" i="4"/>
  <c r="AE1447" i="4"/>
  <c r="J1445" i="4"/>
  <c r="AB1438" i="4"/>
  <c r="F1437" i="4"/>
  <c r="U1437" i="4" s="1"/>
  <c r="X1437" i="4" s="1"/>
  <c r="W1436" i="4"/>
  <c r="AM1435" i="4"/>
  <c r="R1435" i="4"/>
  <c r="T1433" i="4"/>
  <c r="W1431" i="4"/>
  <c r="W1429" i="4"/>
  <c r="AH1428" i="4"/>
  <c r="T1426" i="4"/>
  <c r="AM1425" i="4"/>
  <c r="R1425" i="4"/>
  <c r="AM1424" i="4"/>
  <c r="AN1424" i="4" s="1"/>
  <c r="AM1421" i="4"/>
  <c r="AJ1419" i="4"/>
  <c r="AB1418" i="4"/>
  <c r="Z1415" i="4"/>
  <c r="AM1414" i="4"/>
  <c r="R1414" i="4"/>
  <c r="AE1412" i="4"/>
  <c r="J1412" i="4"/>
  <c r="L1409" i="4"/>
  <c r="AE1404" i="4"/>
  <c r="L1404" i="4"/>
  <c r="AM1400" i="4"/>
  <c r="AB1390" i="4"/>
  <c r="W1388" i="4"/>
  <c r="AM1387" i="4"/>
  <c r="AJ1386" i="4"/>
  <c r="L1386" i="4"/>
  <c r="E1385" i="4"/>
  <c r="Z1382" i="4"/>
  <c r="AC1382" i="4" s="1"/>
  <c r="AF1382" i="4" s="1"/>
  <c r="AH1377" i="4"/>
  <c r="L1377" i="4"/>
  <c r="L1371" i="4"/>
  <c r="AE1367" i="4"/>
  <c r="AJ1364" i="4"/>
  <c r="AE1356" i="4"/>
  <c r="L1356" i="4"/>
  <c r="W1349" i="4"/>
  <c r="T1344" i="4"/>
  <c r="J1328" i="4"/>
  <c r="H1314" i="4"/>
  <c r="E1314" i="4"/>
  <c r="F1314" i="4"/>
  <c r="G1314" i="4"/>
  <c r="E1273" i="4"/>
  <c r="F1273" i="4"/>
  <c r="G1273" i="4"/>
  <c r="H1273" i="4"/>
  <c r="AK1273" i="4" s="1"/>
  <c r="AN1273" i="4" s="1"/>
  <c r="E1252" i="4"/>
  <c r="H1252" i="4"/>
  <c r="AK1447" i="4"/>
  <c r="AN1447" i="4" s="1"/>
  <c r="U1438" i="4"/>
  <c r="X1438" i="4" s="1"/>
  <c r="T1436" i="4"/>
  <c r="O1425" i="4"/>
  <c r="AJ1421" i="4"/>
  <c r="L1421" i="4"/>
  <c r="W1415" i="4"/>
  <c r="AK1411" i="4"/>
  <c r="AN1411" i="4" s="1"/>
  <c r="AH1409" i="4"/>
  <c r="AB1404" i="4"/>
  <c r="J1404" i="4"/>
  <c r="AM1401" i="4"/>
  <c r="R1401" i="4"/>
  <c r="Z1390" i="4"/>
  <c r="T1388" i="4"/>
  <c r="AE1383" i="4"/>
  <c r="AE1376" i="4"/>
  <c r="M1375" i="4"/>
  <c r="P1375" i="4" s="1"/>
  <c r="J1373" i="4"/>
  <c r="W1367" i="4"/>
  <c r="AM1366" i="4"/>
  <c r="AJ1365" i="4"/>
  <c r="O1365" i="4"/>
  <c r="L1364" i="4"/>
  <c r="AJ1361" i="4"/>
  <c r="L1361" i="4"/>
  <c r="AB1356" i="4"/>
  <c r="J1356" i="4"/>
  <c r="T1354" i="4"/>
  <c r="AM1353" i="4"/>
  <c r="R1353" i="4"/>
  <c r="U1353" i="4" s="1"/>
  <c r="O1347" i="4"/>
  <c r="W1341" i="4"/>
  <c r="W1334" i="4"/>
  <c r="P1292" i="4"/>
  <c r="E1238" i="4"/>
  <c r="F1238" i="4"/>
  <c r="U1238" i="4" s="1"/>
  <c r="X1238" i="4" s="1"/>
  <c r="U1447" i="4"/>
  <c r="X1447" i="4" s="1"/>
  <c r="O1446" i="4"/>
  <c r="AJ1435" i="4"/>
  <c r="AM1426" i="4"/>
  <c r="R1426" i="4"/>
  <c r="U1426" i="4" s="1"/>
  <c r="AJ1425" i="4"/>
  <c r="AJ1424" i="4"/>
  <c r="AJ1414" i="4"/>
  <c r="O1414" i="4"/>
  <c r="AB1412" i="4"/>
  <c r="M1411" i="4"/>
  <c r="P1411" i="4" s="1"/>
  <c r="J1409" i="4"/>
  <c r="H1404" i="4"/>
  <c r="AK1404" i="4" s="1"/>
  <c r="AN1404" i="4" s="1"/>
  <c r="AE1403" i="4"/>
  <c r="AJ1400" i="4"/>
  <c r="O1400" i="4"/>
  <c r="AH1392" i="4"/>
  <c r="W1390" i="4"/>
  <c r="AJ1387" i="4"/>
  <c r="AM1379" i="4"/>
  <c r="AE1377" i="4"/>
  <c r="O1374" i="4"/>
  <c r="AE1373" i="4"/>
  <c r="AE1371" i="4"/>
  <c r="AH1364" i="4"/>
  <c r="AE1355" i="4"/>
  <c r="AM1344" i="4"/>
  <c r="R1344" i="4"/>
  <c r="T1341" i="4"/>
  <c r="L1339" i="4"/>
  <c r="AE1328" i="4"/>
  <c r="AB1328" i="4"/>
  <c r="L1328" i="4"/>
  <c r="AH1328" i="4"/>
  <c r="E1262" i="4"/>
  <c r="F1262" i="4"/>
  <c r="U1262" i="4" s="1"/>
  <c r="L1467" i="4"/>
  <c r="AB1466" i="4"/>
  <c r="W1465" i="4"/>
  <c r="R1451" i="4"/>
  <c r="G1442" i="4"/>
  <c r="AM1436" i="4"/>
  <c r="R1436" i="4"/>
  <c r="L1435" i="4"/>
  <c r="AM1433" i="4"/>
  <c r="T1427" i="4"/>
  <c r="L1425" i="4"/>
  <c r="AH1421" i="4"/>
  <c r="J1421" i="4"/>
  <c r="M1421" i="4" s="1"/>
  <c r="AH1414" i="4"/>
  <c r="AK1414" i="4" s="1"/>
  <c r="W1411" i="4"/>
  <c r="AE1409" i="4"/>
  <c r="T1406" i="4"/>
  <c r="F1404" i="4"/>
  <c r="AJ1401" i="4"/>
  <c r="O1401" i="4"/>
  <c r="AM1388" i="4"/>
  <c r="R1388" i="4"/>
  <c r="AB1377" i="4"/>
  <c r="AM1374" i="4"/>
  <c r="AC1373" i="4"/>
  <c r="AK1363" i="4"/>
  <c r="AN1363" i="4" s="1"/>
  <c r="AC1358" i="4"/>
  <c r="AF1358" i="4" s="1"/>
  <c r="W1355" i="4"/>
  <c r="AM1354" i="4"/>
  <c r="AN1354" i="4" s="1"/>
  <c r="R1354" i="4"/>
  <c r="AJ1353" i="4"/>
  <c r="O1353" i="4"/>
  <c r="AJ1344" i="4"/>
  <c r="AK1342" i="4"/>
  <c r="AN1342" i="4" s="1"/>
  <c r="J1339" i="4"/>
  <c r="T1334" i="4"/>
  <c r="O1329" i="4"/>
  <c r="Z1315" i="4"/>
  <c r="E1228" i="4"/>
  <c r="H1228" i="4"/>
  <c r="AE1442" i="4"/>
  <c r="U1442" i="4"/>
  <c r="O1436" i="4"/>
  <c r="AJ1426" i="4"/>
  <c r="O1426" i="4"/>
  <c r="AH1425" i="4"/>
  <c r="R1415" i="4"/>
  <c r="L1414" i="4"/>
  <c r="AC1409" i="4"/>
  <c r="M1404" i="4"/>
  <c r="AE1394" i="4"/>
  <c r="O1388" i="4"/>
  <c r="Z1377" i="4"/>
  <c r="U1377" i="4"/>
  <c r="L1374" i="4"/>
  <c r="J1368" i="4"/>
  <c r="AE1364" i="4"/>
  <c r="M1363" i="4"/>
  <c r="P1363" i="4" s="1"/>
  <c r="L1359" i="4"/>
  <c r="AH1352" i="4"/>
  <c r="L1352" i="4"/>
  <c r="AE1351" i="4"/>
  <c r="AH1344" i="4"/>
  <c r="R1341" i="4"/>
  <c r="U1341" i="4" s="1"/>
  <c r="Z1328" i="4"/>
  <c r="E1288" i="4"/>
  <c r="H1288" i="4"/>
  <c r="E1207" i="4"/>
  <c r="G1207" i="4"/>
  <c r="H1207" i="4"/>
  <c r="E1195" i="4"/>
  <c r="G1195" i="4"/>
  <c r="H1195" i="4"/>
  <c r="R1462" i="4"/>
  <c r="J1455" i="4"/>
  <c r="Z1452" i="4"/>
  <c r="AM1451" i="4"/>
  <c r="J1448" i="4"/>
  <c r="AJ1446" i="4"/>
  <c r="AJ1436" i="4"/>
  <c r="R1427" i="4"/>
  <c r="U1427" i="4" s="1"/>
  <c r="X1427" i="4" s="1"/>
  <c r="E1423" i="4"/>
  <c r="M1423" i="4" s="1"/>
  <c r="P1423" i="4" s="1"/>
  <c r="AE1414" i="4"/>
  <c r="AJ1402" i="4"/>
  <c r="AH1401" i="4"/>
  <c r="AE1391" i="4"/>
  <c r="AJ1388" i="4"/>
  <c r="E1384" i="4"/>
  <c r="W1383" i="4"/>
  <c r="AJ1380" i="4"/>
  <c r="W1377" i="4"/>
  <c r="W1376" i="4"/>
  <c r="T1368" i="4"/>
  <c r="AM1367" i="4"/>
  <c r="L1366" i="4"/>
  <c r="AE1365" i="4"/>
  <c r="AB1364" i="4"/>
  <c r="O1362" i="4"/>
  <c r="H1361" i="4"/>
  <c r="AK1361" i="4" s="1"/>
  <c r="AJ1354" i="4"/>
  <c r="AH1353" i="4"/>
  <c r="AJ1349" i="4"/>
  <c r="AE1344" i="4"/>
  <c r="E1339" i="4"/>
  <c r="AM1334" i="4"/>
  <c r="R1334" i="4"/>
  <c r="U1334" i="4" s="1"/>
  <c r="AM1330" i="4"/>
  <c r="AE1330" i="4"/>
  <c r="J1330" i="4"/>
  <c r="H1285" i="4"/>
  <c r="E1285" i="4"/>
  <c r="F1285" i="4"/>
  <c r="G1285" i="4"/>
  <c r="E1240" i="4"/>
  <c r="H1240" i="4"/>
  <c r="M1210" i="4"/>
  <c r="P1210" i="4" s="1"/>
  <c r="H1450" i="4"/>
  <c r="AK1450" i="4" s="1"/>
  <c r="L1426" i="4"/>
  <c r="AE1425" i="4"/>
  <c r="O1422" i="4"/>
  <c r="AM1415" i="4"/>
  <c r="O1415" i="4"/>
  <c r="O1371" i="4"/>
  <c r="AK1351" i="4"/>
  <c r="AN1351" i="4" s="1"/>
  <c r="AB1344" i="4"/>
  <c r="U1339" i="4"/>
  <c r="E1302" i="4"/>
  <c r="F1302" i="4"/>
  <c r="G1302" i="4"/>
  <c r="H1302" i="4"/>
  <c r="E1272" i="4"/>
  <c r="F1272" i="4"/>
  <c r="U1272" i="4" s="1"/>
  <c r="H1272" i="4"/>
  <c r="AH1317" i="4"/>
  <c r="J1316" i="4"/>
  <c r="M1316" i="4" s="1"/>
  <c r="AB1311" i="4"/>
  <c r="AJ1309" i="4"/>
  <c r="AE1307" i="4"/>
  <c r="J1307" i="4"/>
  <c r="AE1305" i="4"/>
  <c r="W1299" i="4"/>
  <c r="AJ1298" i="4"/>
  <c r="AE1297" i="4"/>
  <c r="F1297" i="4"/>
  <c r="U1297" i="4" s="1"/>
  <c r="X1297" i="4" s="1"/>
  <c r="W1296" i="4"/>
  <c r="AJ1291" i="4"/>
  <c r="AM1287" i="4"/>
  <c r="O1287" i="4"/>
  <c r="AM1283" i="4"/>
  <c r="R1283" i="4"/>
  <c r="O1281" i="4"/>
  <c r="AE1279" i="4"/>
  <c r="R1278" i="4"/>
  <c r="Z1275" i="4"/>
  <c r="AB1271" i="4"/>
  <c r="AM1268" i="4"/>
  <c r="T1256" i="4"/>
  <c r="AM1255" i="4"/>
  <c r="AM1243" i="4"/>
  <c r="O1236" i="4"/>
  <c r="W1232" i="4"/>
  <c r="AE1227" i="4"/>
  <c r="AK1223" i="4"/>
  <c r="AN1223" i="4" s="1"/>
  <c r="T1211" i="4"/>
  <c r="T1208" i="4"/>
  <c r="AE1205" i="4"/>
  <c r="J1205" i="4"/>
  <c r="AH1199" i="4"/>
  <c r="AE1198" i="4"/>
  <c r="J1198" i="4"/>
  <c r="M1198" i="4" s="1"/>
  <c r="P1198" i="4" s="1"/>
  <c r="T1196" i="4"/>
  <c r="AJ1195" i="4"/>
  <c r="AM1182" i="4"/>
  <c r="AM1180" i="4"/>
  <c r="O1179" i="4"/>
  <c r="J1178" i="4"/>
  <c r="T1172" i="4"/>
  <c r="L1171" i="4"/>
  <c r="AE1171" i="4"/>
  <c r="M1168" i="4"/>
  <c r="P1168" i="4" s="1"/>
  <c r="T1157" i="4"/>
  <c r="G1149" i="4"/>
  <c r="E1149" i="4"/>
  <c r="F1149" i="4"/>
  <c r="M1114" i="4"/>
  <c r="P1114" i="4" s="1"/>
  <c r="F1095" i="4"/>
  <c r="H1095" i="4"/>
  <c r="R1323" i="4"/>
  <c r="R1322" i="4"/>
  <c r="J1317" i="4"/>
  <c r="M1317" i="4" s="1"/>
  <c r="P1317" i="4" s="1"/>
  <c r="AB1316" i="4"/>
  <c r="AB1315" i="4"/>
  <c r="AH1309" i="4"/>
  <c r="L1309" i="4"/>
  <c r="AE1304" i="4"/>
  <c r="AH1298" i="4"/>
  <c r="L1298" i="4"/>
  <c r="E1297" i="4"/>
  <c r="T1295" i="4"/>
  <c r="AH1291" i="4"/>
  <c r="L1291" i="4"/>
  <c r="F1286" i="4"/>
  <c r="U1286" i="4" s="1"/>
  <c r="X1286" i="4" s="1"/>
  <c r="W1285" i="4"/>
  <c r="R1284" i="4"/>
  <c r="Z1271" i="4"/>
  <c r="W1269" i="4"/>
  <c r="R1268" i="4"/>
  <c r="Z1266" i="4"/>
  <c r="AE1263" i="4"/>
  <c r="G1259" i="4"/>
  <c r="O1255" i="4"/>
  <c r="J1254" i="4"/>
  <c r="T1252" i="4"/>
  <c r="AJ1251" i="4"/>
  <c r="L1251" i="4"/>
  <c r="O1243" i="4"/>
  <c r="J1242" i="4"/>
  <c r="T1240" i="4"/>
  <c r="AB1227" i="4"/>
  <c r="R1226" i="4"/>
  <c r="M1225" i="4"/>
  <c r="W1221" i="4"/>
  <c r="Z1219" i="4"/>
  <c r="L1209" i="4"/>
  <c r="O1206" i="4"/>
  <c r="AB1205" i="4"/>
  <c r="Z1204" i="4"/>
  <c r="AE1199" i="4"/>
  <c r="L1199" i="4"/>
  <c r="L1197" i="4"/>
  <c r="O1190" i="4"/>
  <c r="H1188" i="4"/>
  <c r="R1180" i="4"/>
  <c r="AH1179" i="4"/>
  <c r="AE1178" i="4"/>
  <c r="AH1175" i="4"/>
  <c r="L1175" i="4"/>
  <c r="R1173" i="4"/>
  <c r="AM1171" i="4"/>
  <c r="E1111" i="4"/>
  <c r="G1111" i="4"/>
  <c r="H1111" i="4"/>
  <c r="AH1195" i="4"/>
  <c r="O1174" i="4"/>
  <c r="R1174" i="4"/>
  <c r="F1120" i="4"/>
  <c r="E1120" i="4"/>
  <c r="M1120" i="4" s="1"/>
  <c r="P1120" i="4" s="1"/>
  <c r="AC1330" i="4"/>
  <c r="AE1321" i="4"/>
  <c r="F1321" i="4"/>
  <c r="H1319" i="4"/>
  <c r="AK1319" i="4" s="1"/>
  <c r="AN1319" i="4" s="1"/>
  <c r="AB1309" i="4"/>
  <c r="F1309" i="4"/>
  <c r="U1309" i="4" s="1"/>
  <c r="H1308" i="4"/>
  <c r="W1300" i="4"/>
  <c r="AM1295" i="4"/>
  <c r="R1295" i="4"/>
  <c r="AE1291" i="4"/>
  <c r="J1290" i="4"/>
  <c r="T1285" i="4"/>
  <c r="AH1283" i="4"/>
  <c r="J1281" i="4"/>
  <c r="Z1279" i="4"/>
  <c r="W1276" i="4"/>
  <c r="J1274" i="4"/>
  <c r="AB1263" i="4"/>
  <c r="AE1261" i="4"/>
  <c r="H1261" i="4"/>
  <c r="L1259" i="4"/>
  <c r="AJ1256" i="4"/>
  <c r="O1256" i="4"/>
  <c r="L1255" i="4"/>
  <c r="AE1251" i="4"/>
  <c r="E1249" i="4"/>
  <c r="L1243" i="4"/>
  <c r="AB1233" i="4"/>
  <c r="R1230" i="4"/>
  <c r="AH1228" i="4"/>
  <c r="J1228" i="4"/>
  <c r="R1221" i="4"/>
  <c r="U1218" i="4"/>
  <c r="W1216" i="4"/>
  <c r="AJ1211" i="4"/>
  <c r="W1209" i="4"/>
  <c r="AH1207" i="4"/>
  <c r="O1207" i="4"/>
  <c r="AM1204" i="4"/>
  <c r="T1204" i="4"/>
  <c r="H1200" i="4"/>
  <c r="Z1199" i="4"/>
  <c r="J1195" i="4"/>
  <c r="AE1192" i="4"/>
  <c r="J1192" i="4"/>
  <c r="W1191" i="4"/>
  <c r="AJ1190" i="4"/>
  <c r="E1188" i="4"/>
  <c r="O1157" i="4"/>
  <c r="F1140" i="4"/>
  <c r="E1140" i="4"/>
  <c r="H1140" i="4"/>
  <c r="G1086" i="4"/>
  <c r="E1086" i="4"/>
  <c r="F1086" i="4"/>
  <c r="U1086" i="4" s="1"/>
  <c r="H1086" i="4"/>
  <c r="AK1086" i="4" s="1"/>
  <c r="AN1086" i="4" s="1"/>
  <c r="H1080" i="4"/>
  <c r="E1080" i="4"/>
  <c r="H1056" i="4"/>
  <c r="E1056" i="4"/>
  <c r="G1056" i="4"/>
  <c r="AC1056" i="4" s="1"/>
  <c r="AF1056" i="4" s="1"/>
  <c r="AH1322" i="4"/>
  <c r="E1321" i="4"/>
  <c r="M1321" i="4" s="1"/>
  <c r="P1321" i="4" s="1"/>
  <c r="M1309" i="4"/>
  <c r="P1309" i="4" s="1"/>
  <c r="W1307" i="4"/>
  <c r="W1305" i="4"/>
  <c r="AM1299" i="4"/>
  <c r="O1299" i="4"/>
  <c r="R1296" i="4"/>
  <c r="O1286" i="4"/>
  <c r="R1285" i="4"/>
  <c r="AJ1284" i="4"/>
  <c r="L1284" i="4"/>
  <c r="L1283" i="4"/>
  <c r="W1279" i="4"/>
  <c r="AM1275" i="4"/>
  <c r="T1271" i="4"/>
  <c r="R1269" i="4"/>
  <c r="AH1268" i="4"/>
  <c r="L1268" i="4"/>
  <c r="G1261" i="4"/>
  <c r="AC1247" i="4"/>
  <c r="AF1247" i="4" s="1"/>
  <c r="W1227" i="4"/>
  <c r="AJ1226" i="4"/>
  <c r="L1226" i="4"/>
  <c r="O1221" i="4"/>
  <c r="J1218" i="4"/>
  <c r="O1211" i="4"/>
  <c r="O1208" i="4"/>
  <c r="R1204" i="4"/>
  <c r="E1200" i="4"/>
  <c r="O1196" i="4"/>
  <c r="AE1195" i="4"/>
  <c r="G1165" i="4"/>
  <c r="H1105" i="4"/>
  <c r="E1105" i="4"/>
  <c r="F1105" i="4"/>
  <c r="G1101" i="4"/>
  <c r="E1101" i="4"/>
  <c r="F1101" i="4"/>
  <c r="U1101" i="4" s="1"/>
  <c r="H1068" i="4"/>
  <c r="E1068" i="4"/>
  <c r="G1068" i="4"/>
  <c r="J1322" i="4"/>
  <c r="T1315" i="4"/>
  <c r="AK1309" i="4"/>
  <c r="AN1309" i="4" s="1"/>
  <c r="T1305" i="4"/>
  <c r="AJ1295" i="4"/>
  <c r="O1295" i="4"/>
  <c r="AH1293" i="4"/>
  <c r="J1293" i="4"/>
  <c r="AB1291" i="4"/>
  <c r="AM1285" i="4"/>
  <c r="O1285" i="4"/>
  <c r="J1283" i="4"/>
  <c r="F1278" i="4"/>
  <c r="O1272" i="4"/>
  <c r="O1269" i="4"/>
  <c r="W1263" i="4"/>
  <c r="AH1262" i="4"/>
  <c r="L1262" i="4"/>
  <c r="F1261" i="4"/>
  <c r="L1256" i="4"/>
  <c r="R1254" i="4"/>
  <c r="U1254" i="4" s="1"/>
  <c r="AB1251" i="4"/>
  <c r="J1249" i="4"/>
  <c r="W1245" i="4"/>
  <c r="R1242" i="4"/>
  <c r="J1239" i="4"/>
  <c r="AE1237" i="4"/>
  <c r="J1235" i="4"/>
  <c r="AH1226" i="4"/>
  <c r="J1226" i="4"/>
  <c r="W1225" i="4"/>
  <c r="AJ1204" i="4"/>
  <c r="Z1182" i="4"/>
  <c r="J1180" i="4"/>
  <c r="M1180" i="4" s="1"/>
  <c r="P1180" i="4" s="1"/>
  <c r="T1178" i="4"/>
  <c r="Z1175" i="4"/>
  <c r="W1174" i="4"/>
  <c r="AH1171" i="4"/>
  <c r="AK1171" i="4" s="1"/>
  <c r="AN1171" i="4" s="1"/>
  <c r="H1055" i="4"/>
  <c r="F1055" i="4"/>
  <c r="G1055" i="4"/>
  <c r="E1055" i="4"/>
  <c r="F1320" i="4"/>
  <c r="U1320" i="4" s="1"/>
  <c r="X1320" i="4" s="1"/>
  <c r="W1317" i="4"/>
  <c r="AM1316" i="4"/>
  <c r="R1315" i="4"/>
  <c r="W1312" i="4"/>
  <c r="O1311" i="4"/>
  <c r="F1310" i="4"/>
  <c r="W1309" i="4"/>
  <c r="T1307" i="4"/>
  <c r="AH1303" i="4"/>
  <c r="L1303" i="4"/>
  <c r="Z1298" i="4"/>
  <c r="T1297" i="4"/>
  <c r="AJ1296" i="4"/>
  <c r="AH1295" i="4"/>
  <c r="AK1295" i="4" s="1"/>
  <c r="AN1295" i="4" s="1"/>
  <c r="AE1293" i="4"/>
  <c r="R1287" i="4"/>
  <c r="AC1283" i="4"/>
  <c r="AF1283" i="4" s="1"/>
  <c r="L1281" i="4"/>
  <c r="AM1279" i="4"/>
  <c r="AE1278" i="4"/>
  <c r="O1275" i="4"/>
  <c r="AM1271" i="4"/>
  <c r="R1271" i="4"/>
  <c r="AM1269" i="4"/>
  <c r="AE1268" i="4"/>
  <c r="J1268" i="4"/>
  <c r="M1268" i="4" s="1"/>
  <c r="P1268" i="4" s="1"/>
  <c r="AB1267" i="4"/>
  <c r="J1262" i="4"/>
  <c r="O1260" i="4"/>
  <c r="AM1258" i="4"/>
  <c r="Z1251" i="4"/>
  <c r="AJ1250" i="4"/>
  <c r="AH1240" i="4"/>
  <c r="J1240" i="4"/>
  <c r="G1235" i="4"/>
  <c r="L1232" i="4"/>
  <c r="T1227" i="4"/>
  <c r="AM1221" i="4"/>
  <c r="L1221" i="4"/>
  <c r="Z1218" i="4"/>
  <c r="J1215" i="4"/>
  <c r="AE1211" i="4"/>
  <c r="L1211" i="4"/>
  <c r="R1209" i="4"/>
  <c r="AH1208" i="4"/>
  <c r="AM1205" i="4"/>
  <c r="R1205" i="4"/>
  <c r="O1204" i="4"/>
  <c r="T1198" i="4"/>
  <c r="AH1196" i="4"/>
  <c r="AB1195" i="4"/>
  <c r="O1188" i="4"/>
  <c r="H1185" i="4"/>
  <c r="AE1180" i="4"/>
  <c r="R1178" i="4"/>
  <c r="U1178" i="4" s="1"/>
  <c r="X1178" i="4" s="1"/>
  <c r="T1169" i="4"/>
  <c r="J1169" i="4"/>
  <c r="L1169" i="4"/>
  <c r="AH1169" i="4"/>
  <c r="O1169" i="4"/>
  <c r="AJ1169" i="4"/>
  <c r="H1067" i="4"/>
  <c r="F1067" i="4"/>
  <c r="G1067" i="4"/>
  <c r="E1067" i="4"/>
  <c r="AB1322" i="4"/>
  <c r="U1322" i="4"/>
  <c r="M1320" i="4"/>
  <c r="T1317" i="4"/>
  <c r="R1316" i="4"/>
  <c r="AM1311" i="4"/>
  <c r="M1310" i="4"/>
  <c r="O1308" i="4"/>
  <c r="R1307" i="4"/>
  <c r="AM1305" i="4"/>
  <c r="L1296" i="4"/>
  <c r="L1295" i="4"/>
  <c r="AJ1285" i="4"/>
  <c r="L1285" i="4"/>
  <c r="AB1283" i="4"/>
  <c r="AB1268" i="4"/>
  <c r="AB1255" i="4"/>
  <c r="AB1243" i="4"/>
  <c r="AK1235" i="4"/>
  <c r="AN1235" i="4" s="1"/>
  <c r="W1228" i="4"/>
  <c r="R1227" i="4"/>
  <c r="AE1226" i="4"/>
  <c r="T1225" i="4"/>
  <c r="J1221" i="4"/>
  <c r="L1219" i="4"/>
  <c r="AB1211" i="4"/>
  <c r="AE1208" i="4"/>
  <c r="AB1207" i="4"/>
  <c r="J1207" i="4"/>
  <c r="AH1204" i="4"/>
  <c r="H1203" i="4"/>
  <c r="U1202" i="4"/>
  <c r="T1199" i="4"/>
  <c r="AM1198" i="4"/>
  <c r="AE1196" i="4"/>
  <c r="AB1190" i="4"/>
  <c r="F1185" i="4"/>
  <c r="U1185" i="4" s="1"/>
  <c r="X1185" i="4" s="1"/>
  <c r="H1183" i="4"/>
  <c r="AK1183" i="4" s="1"/>
  <c r="AN1183" i="4" s="1"/>
  <c r="AB1180" i="4"/>
  <c r="W1179" i="4"/>
  <c r="AM1178" i="4"/>
  <c r="AM1174" i="4"/>
  <c r="T1174" i="4"/>
  <c r="L1173" i="4"/>
  <c r="J1171" i="4"/>
  <c r="H1164" i="4"/>
  <c r="W1324" i="4"/>
  <c r="AJ1316" i="4"/>
  <c r="O1316" i="4"/>
  <c r="AJ1315" i="4"/>
  <c r="T1309" i="4"/>
  <c r="AM1307" i="4"/>
  <c r="O1305" i="4"/>
  <c r="J1295" i="4"/>
  <c r="AH1285" i="4"/>
  <c r="J1285" i="4"/>
  <c r="AJ1279" i="4"/>
  <c r="O1279" i="4"/>
  <c r="AE1275" i="4"/>
  <c r="O1274" i="4"/>
  <c r="AJ1271" i="4"/>
  <c r="O1271" i="4"/>
  <c r="AJ1269" i="4"/>
  <c r="W1264" i="4"/>
  <c r="R1263" i="4"/>
  <c r="R1260" i="4"/>
  <c r="AB1252" i="4"/>
  <c r="J1250" i="4"/>
  <c r="O1245" i="4"/>
  <c r="Z1243" i="4"/>
  <c r="AB1240" i="4"/>
  <c r="AH1238" i="4"/>
  <c r="J1238" i="4"/>
  <c r="W1237" i="4"/>
  <c r="L1236" i="4"/>
  <c r="F1230" i="4"/>
  <c r="U1230" i="4" s="1"/>
  <c r="AM1227" i="4"/>
  <c r="O1227" i="4"/>
  <c r="AB1226" i="4"/>
  <c r="R1225" i="4"/>
  <c r="AJ1221" i="4"/>
  <c r="H1212" i="4"/>
  <c r="AB1208" i="4"/>
  <c r="J1208" i="4"/>
  <c r="AJ1205" i="4"/>
  <c r="O1205" i="4"/>
  <c r="L1204" i="4"/>
  <c r="E1203" i="4"/>
  <c r="AB1202" i="4"/>
  <c r="AM1199" i="4"/>
  <c r="AB1196" i="4"/>
  <c r="J1196" i="4"/>
  <c r="W1192" i="4"/>
  <c r="G1189" i="4"/>
  <c r="E1185" i="4"/>
  <c r="G1183" i="4"/>
  <c r="O1178" i="4"/>
  <c r="O1176" i="4"/>
  <c r="T1175" i="4"/>
  <c r="Z1173" i="4"/>
  <c r="AB1171" i="4"/>
  <c r="AB1169" i="4"/>
  <c r="L1167" i="4"/>
  <c r="E1164" i="4"/>
  <c r="Z1332" i="4"/>
  <c r="AC1332" i="4" s="1"/>
  <c r="AM1323" i="4"/>
  <c r="O1320" i="4"/>
  <c r="AM1317" i="4"/>
  <c r="R1317" i="4"/>
  <c r="O1310" i="4"/>
  <c r="AJ1308" i="4"/>
  <c r="R1308" i="4"/>
  <c r="AJ1305" i="4"/>
  <c r="AB1299" i="4"/>
  <c r="AB1295" i="4"/>
  <c r="G1295" i="4"/>
  <c r="W1292" i="4"/>
  <c r="T1291" i="4"/>
  <c r="AE1285" i="4"/>
  <c r="AH1271" i="4"/>
  <c r="AM1263" i="4"/>
  <c r="O1263" i="4"/>
  <c r="J1261" i="4"/>
  <c r="M1261" i="4" s="1"/>
  <c r="W1255" i="4"/>
  <c r="AC1185" i="4"/>
  <c r="AJ1174" i="4"/>
  <c r="AH1157" i="4"/>
  <c r="AM1157" i="4"/>
  <c r="R1157" i="4"/>
  <c r="H1129" i="4"/>
  <c r="G1129" i="4"/>
  <c r="E1066" i="4"/>
  <c r="F1066" i="4"/>
  <c r="G1066" i="4"/>
  <c r="AC1066" i="4" s="1"/>
  <c r="AJ1307" i="4"/>
  <c r="AH1305" i="4"/>
  <c r="AH1279" i="4"/>
  <c r="L1279" i="4"/>
  <c r="L1271" i="4"/>
  <c r="M1232" i="4"/>
  <c r="AJ1227" i="4"/>
  <c r="L1227" i="4"/>
  <c r="AE1221" i="4"/>
  <c r="U1214" i="4"/>
  <c r="X1214" i="4" s="1"/>
  <c r="AH1205" i="4"/>
  <c r="L1205" i="4"/>
  <c r="J1204" i="4"/>
  <c r="M1204" i="4" s="1"/>
  <c r="P1204" i="4" s="1"/>
  <c r="T1195" i="4"/>
  <c r="M1186" i="4"/>
  <c r="P1186" i="4" s="1"/>
  <c r="W1180" i="4"/>
  <c r="L1178" i="4"/>
  <c r="R1175" i="4"/>
  <c r="AH1174" i="4"/>
  <c r="E1171" i="4"/>
  <c r="G1171" i="4"/>
  <c r="W1169" i="4"/>
  <c r="E1159" i="4"/>
  <c r="G1159" i="4"/>
  <c r="AC1159" i="4" s="1"/>
  <c r="AF1159" i="4" s="1"/>
  <c r="H1159" i="4"/>
  <c r="AK1159" i="4" s="1"/>
  <c r="AN1159" i="4" s="1"/>
  <c r="Z1157" i="4"/>
  <c r="F1090" i="4"/>
  <c r="U1090" i="4" s="1"/>
  <c r="G1090" i="4"/>
  <c r="E1078" i="4"/>
  <c r="F1078" i="4"/>
  <c r="G1078" i="4"/>
  <c r="T1322" i="4"/>
  <c r="AH1307" i="4"/>
  <c r="L1307" i="4"/>
  <c r="J1305" i="4"/>
  <c r="M1304" i="4"/>
  <c r="P1304" i="4" s="1"/>
  <c r="U1296" i="4"/>
  <c r="X1296" i="4" s="1"/>
  <c r="J1279" i="4"/>
  <c r="J1271" i="4"/>
  <c r="J1266" i="4"/>
  <c r="AJ1263" i="4"/>
  <c r="O1262" i="4"/>
  <c r="AE1254" i="4"/>
  <c r="AM1251" i="4"/>
  <c r="J1245" i="4"/>
  <c r="W1244" i="4"/>
  <c r="AE1242" i="4"/>
  <c r="O1239" i="4"/>
  <c r="AB1238" i="4"/>
  <c r="R1237" i="4"/>
  <c r="U1237" i="4" s="1"/>
  <c r="Z1230" i="4"/>
  <c r="AC1230" i="4" s="1"/>
  <c r="AF1230" i="4" s="1"/>
  <c r="W1226" i="4"/>
  <c r="AC1223" i="4"/>
  <c r="AF1223" i="4" s="1"/>
  <c r="R1210" i="4"/>
  <c r="E1209" i="4"/>
  <c r="AM1207" i="4"/>
  <c r="R1203" i="4"/>
  <c r="O1199" i="4"/>
  <c r="L1198" i="4"/>
  <c r="AM1195" i="4"/>
  <c r="R1195" i="4"/>
  <c r="AJ1192" i="4"/>
  <c r="R1190" i="4"/>
  <c r="L1185" i="4"/>
  <c r="R1179" i="4"/>
  <c r="AJ1175" i="4"/>
  <c r="J1174" i="4"/>
  <c r="H1141" i="4"/>
  <c r="G1141" i="4"/>
  <c r="L1151" i="4"/>
  <c r="L1137" i="4"/>
  <c r="AH1121" i="4"/>
  <c r="L1121" i="4"/>
  <c r="L1113" i="4"/>
  <c r="O1110" i="4"/>
  <c r="U1108" i="4"/>
  <c r="X1108" i="4" s="1"/>
  <c r="R1084" i="4"/>
  <c r="W1074" i="4"/>
  <c r="H1074" i="4"/>
  <c r="AE1072" i="4"/>
  <c r="AN1071" i="4"/>
  <c r="G902" i="4"/>
  <c r="F902" i="4"/>
  <c r="H902" i="4"/>
  <c r="AE1157" i="4"/>
  <c r="R1142" i="4"/>
  <c r="T1141" i="4"/>
  <c r="AM1136" i="4"/>
  <c r="R1136" i="4"/>
  <c r="W1130" i="4"/>
  <c r="AC1125" i="4"/>
  <c r="AM1123" i="4"/>
  <c r="T1123" i="4"/>
  <c r="AB1118" i="4"/>
  <c r="AM1112" i="4"/>
  <c r="R1112" i="4"/>
  <c r="W1103" i="4"/>
  <c r="M1103" i="4"/>
  <c r="W1102" i="4"/>
  <c r="H1099" i="4"/>
  <c r="O1096" i="4"/>
  <c r="L1095" i="4"/>
  <c r="AJ1093" i="4"/>
  <c r="O1093" i="4"/>
  <c r="AM1087" i="4"/>
  <c r="R1087" i="4"/>
  <c r="AJ1084" i="4"/>
  <c r="AH1083" i="4"/>
  <c r="AK1083" i="4" s="1"/>
  <c r="AE1078" i="4"/>
  <c r="F1074" i="4"/>
  <c r="J1073" i="4"/>
  <c r="J1072" i="4"/>
  <c r="W1071" i="4"/>
  <c r="AH1069" i="4"/>
  <c r="L1069" i="4"/>
  <c r="R1062" i="4"/>
  <c r="T1059" i="4"/>
  <c r="J1057" i="4"/>
  <c r="AM1052" i="4"/>
  <c r="R1052" i="4"/>
  <c r="AH1050" i="4"/>
  <c r="AK1050" i="4" s="1"/>
  <c r="AN1050" i="4" s="1"/>
  <c r="E1030" i="4"/>
  <c r="G1030" i="4"/>
  <c r="H980" i="4"/>
  <c r="E980" i="4"/>
  <c r="F980" i="4"/>
  <c r="G980" i="4"/>
  <c r="H920" i="4"/>
  <c r="E920" i="4"/>
  <c r="F920" i="4"/>
  <c r="U920" i="4" s="1"/>
  <c r="G920" i="4"/>
  <c r="AC920" i="4" s="1"/>
  <c r="L1162" i="4"/>
  <c r="O1159" i="4"/>
  <c r="AB1157" i="4"/>
  <c r="J1155" i="4"/>
  <c r="T1154" i="4"/>
  <c r="AB1151" i="4"/>
  <c r="O1148" i="4"/>
  <c r="W1144" i="4"/>
  <c r="W1143" i="4"/>
  <c r="AM1142" i="4"/>
  <c r="AE1139" i="4"/>
  <c r="L1139" i="4"/>
  <c r="R1137" i="4"/>
  <c r="T1133" i="4"/>
  <c r="AM1130" i="4"/>
  <c r="T1130" i="4"/>
  <c r="AB1127" i="4"/>
  <c r="L1127" i="4"/>
  <c r="W1125" i="4"/>
  <c r="T1124" i="4"/>
  <c r="O1122" i="4"/>
  <c r="AE1121" i="4"/>
  <c r="J1121" i="4"/>
  <c r="Z1118" i="4"/>
  <c r="R1115" i="4"/>
  <c r="AH1111" i="4"/>
  <c r="AM1110" i="4"/>
  <c r="L1109" i="4"/>
  <c r="J1108" i="4"/>
  <c r="T1107" i="4"/>
  <c r="AM1106" i="4"/>
  <c r="R1106" i="4"/>
  <c r="W1099" i="4"/>
  <c r="G1099" i="4"/>
  <c r="AM1088" i="4"/>
  <c r="R1088" i="4"/>
  <c r="O1084" i="4"/>
  <c r="J1083" i="4"/>
  <c r="G1079" i="4"/>
  <c r="AM1074" i="4"/>
  <c r="T1074" i="4"/>
  <c r="E1074" i="4"/>
  <c r="M1074" i="4" s="1"/>
  <c r="J1039" i="4"/>
  <c r="E1002" i="4"/>
  <c r="F1002" i="4"/>
  <c r="G951" i="4"/>
  <c r="E951" i="4"/>
  <c r="M951" i="4" s="1"/>
  <c r="F951" i="4"/>
  <c r="L1156" i="4"/>
  <c r="M1151" i="4"/>
  <c r="R1149" i="4"/>
  <c r="O1142" i="4"/>
  <c r="AJ1136" i="4"/>
  <c r="O1136" i="4"/>
  <c r="R1130" i="4"/>
  <c r="AB1121" i="4"/>
  <c r="W1113" i="4"/>
  <c r="AJ1112" i="4"/>
  <c r="O1112" i="4"/>
  <c r="AM1099" i="4"/>
  <c r="T1099" i="4"/>
  <c r="M1099" i="4"/>
  <c r="AJ1087" i="4"/>
  <c r="O1087" i="4"/>
  <c r="M1086" i="4"/>
  <c r="P1086" i="4" s="1"/>
  <c r="AH1084" i="4"/>
  <c r="AE1083" i="4"/>
  <c r="F1079" i="4"/>
  <c r="W1073" i="4"/>
  <c r="Z1072" i="4"/>
  <c r="G1057" i="4"/>
  <c r="AB1049" i="4"/>
  <c r="J1049" i="4"/>
  <c r="L1049" i="4"/>
  <c r="O1049" i="4"/>
  <c r="R1049" i="4"/>
  <c r="AM1049" i="4"/>
  <c r="F979" i="4"/>
  <c r="G979" i="4"/>
  <c r="G975" i="4"/>
  <c r="E975" i="4"/>
  <c r="M975" i="4" s="1"/>
  <c r="P975" i="4" s="1"/>
  <c r="F975" i="4"/>
  <c r="W1171" i="4"/>
  <c r="O1164" i="4"/>
  <c r="T1159" i="4"/>
  <c r="W1157" i="4"/>
  <c r="AM1156" i="4"/>
  <c r="T1156" i="4"/>
  <c r="L1148" i="4"/>
  <c r="J1146" i="4"/>
  <c r="AM1143" i="4"/>
  <c r="T1143" i="4"/>
  <c r="AJ1142" i="4"/>
  <c r="J1139" i="4"/>
  <c r="L1138" i="4"/>
  <c r="AM1133" i="4"/>
  <c r="R1133" i="4"/>
  <c r="AJ1130" i="4"/>
  <c r="T1129" i="4"/>
  <c r="Z1127" i="4"/>
  <c r="AM1124" i="4"/>
  <c r="R1124" i="4"/>
  <c r="W1118" i="4"/>
  <c r="AH1115" i="4"/>
  <c r="AE1111" i="4"/>
  <c r="R1107" i="4"/>
  <c r="AJ1106" i="4"/>
  <c r="O1106" i="4"/>
  <c r="T1105" i="4"/>
  <c r="AM1102" i="4"/>
  <c r="R1102" i="4"/>
  <c r="AH1096" i="4"/>
  <c r="Z1092" i="4"/>
  <c r="L1091" i="4"/>
  <c r="O1088" i="4"/>
  <c r="AH1087" i="4"/>
  <c r="L1084" i="4"/>
  <c r="AH1081" i="4"/>
  <c r="O1081" i="4"/>
  <c r="E1079" i="4"/>
  <c r="T1076" i="4"/>
  <c r="R1074" i="4"/>
  <c r="AB1068" i="4"/>
  <c r="R1061" i="4"/>
  <c r="U1061" i="4" s="1"/>
  <c r="X1061" i="4" s="1"/>
  <c r="R1060" i="4"/>
  <c r="R1058" i="4"/>
  <c r="Z1057" i="4"/>
  <c r="E1057" i="4"/>
  <c r="E1043" i="4"/>
  <c r="G1043" i="4"/>
  <c r="AC1043" i="4" s="1"/>
  <c r="H1043" i="4"/>
  <c r="AK1011" i="4"/>
  <c r="AN1011" i="4" s="1"/>
  <c r="E904" i="4"/>
  <c r="M904" i="4" s="1"/>
  <c r="P904" i="4" s="1"/>
  <c r="F904" i="4"/>
  <c r="F1045" i="4"/>
  <c r="U1045" i="4" s="1"/>
  <c r="E1045" i="4"/>
  <c r="H996" i="4"/>
  <c r="AK996" i="4" s="1"/>
  <c r="E996" i="4"/>
  <c r="M996" i="4" s="1"/>
  <c r="G996" i="4"/>
  <c r="E885" i="4"/>
  <c r="M885" i="4" s="1"/>
  <c r="P885" i="4" s="1"/>
  <c r="G885" i="4"/>
  <c r="AE1169" i="4"/>
  <c r="R1162" i="4"/>
  <c r="AJ1156" i="4"/>
  <c r="R1156" i="4"/>
  <c r="U1156" i="4" s="1"/>
  <c r="X1156" i="4" s="1"/>
  <c r="AE1148" i="4"/>
  <c r="J1148" i="4"/>
  <c r="Z1146" i="4"/>
  <c r="O1144" i="4"/>
  <c r="R1143" i="4"/>
  <c r="AH1142" i="4"/>
  <c r="W1139" i="4"/>
  <c r="AE1136" i="4"/>
  <c r="AJ1133" i="4"/>
  <c r="O1133" i="4"/>
  <c r="O1131" i="4"/>
  <c r="AH1130" i="4"/>
  <c r="W1127" i="4"/>
  <c r="AJ1124" i="4"/>
  <c r="O1124" i="4"/>
  <c r="T1121" i="4"/>
  <c r="AM1120" i="4"/>
  <c r="R1120" i="4"/>
  <c r="T1118" i="4"/>
  <c r="R1113" i="4"/>
  <c r="AE1112" i="4"/>
  <c r="AB1111" i="4"/>
  <c r="O1107" i="4"/>
  <c r="L1106" i="4"/>
  <c r="AJ1102" i="4"/>
  <c r="O1102" i="4"/>
  <c r="L1101" i="4"/>
  <c r="M1096" i="4"/>
  <c r="P1096" i="4" s="1"/>
  <c r="R1095" i="4"/>
  <c r="AJ1090" i="4"/>
  <c r="AE1087" i="4"/>
  <c r="J1087" i="4"/>
  <c r="J1084" i="4"/>
  <c r="AE1081" i="4"/>
  <c r="L1081" i="4"/>
  <c r="AM1076" i="4"/>
  <c r="R1076" i="4"/>
  <c r="AH1074" i="4"/>
  <c r="O1074" i="4"/>
  <c r="AM1073" i="4"/>
  <c r="AM1072" i="4"/>
  <c r="E1069" i="4"/>
  <c r="M1069" i="4" s="1"/>
  <c r="AB1062" i="4"/>
  <c r="L1062" i="4"/>
  <c r="W1050" i="4"/>
  <c r="W1049" i="4"/>
  <c r="O1043" i="4"/>
  <c r="AE1043" i="4"/>
  <c r="W1035" i="4"/>
  <c r="T1035" i="4"/>
  <c r="AE1035" i="4"/>
  <c r="J1035" i="4"/>
  <c r="O1035" i="4"/>
  <c r="AM1035" i="4"/>
  <c r="E916" i="4"/>
  <c r="M916" i="4" s="1"/>
  <c r="P916" i="4" s="1"/>
  <c r="F916" i="4"/>
  <c r="J1158" i="4"/>
  <c r="O1156" i="4"/>
  <c r="AM1151" i="4"/>
  <c r="T1151" i="4"/>
  <c r="H1147" i="4"/>
  <c r="AK1147" i="4" s="1"/>
  <c r="AN1147" i="4" s="1"/>
  <c r="AH1144" i="4"/>
  <c r="AH1143" i="4"/>
  <c r="O1143" i="4"/>
  <c r="J1142" i="4"/>
  <c r="AB1136" i="4"/>
  <c r="J1136" i="4"/>
  <c r="H1135" i="4"/>
  <c r="AK1135" i="4" s="1"/>
  <c r="AH1131" i="4"/>
  <c r="L1130" i="4"/>
  <c r="O1128" i="4"/>
  <c r="AE1123" i="4"/>
  <c r="J1122" i="4"/>
  <c r="AJ1118" i="4"/>
  <c r="R1118" i="4"/>
  <c r="H1116" i="4"/>
  <c r="AB1112" i="4"/>
  <c r="J1112" i="4"/>
  <c r="J1111" i="4"/>
  <c r="AH1107" i="4"/>
  <c r="J1106" i="4"/>
  <c r="AH1103" i="4"/>
  <c r="O1103" i="4"/>
  <c r="AH1099" i="4"/>
  <c r="O1099" i="4"/>
  <c r="J1098" i="4"/>
  <c r="G1091" i="4"/>
  <c r="AB1088" i="4"/>
  <c r="AB1087" i="4"/>
  <c r="R1073" i="4"/>
  <c r="R1072" i="4"/>
  <c r="L1067" i="4"/>
  <c r="J1062" i="4"/>
  <c r="L1055" i="4"/>
  <c r="G1050" i="4"/>
  <c r="AC1050" i="4" s="1"/>
  <c r="AF1050" i="4" s="1"/>
  <c r="F1050" i="4"/>
  <c r="W1043" i="4"/>
  <c r="W1038" i="4"/>
  <c r="J1038" i="4"/>
  <c r="O1038" i="4"/>
  <c r="AH1038" i="4"/>
  <c r="AK1038" i="4" s="1"/>
  <c r="R1038" i="4"/>
  <c r="AM1038" i="4"/>
  <c r="T1038" i="4"/>
  <c r="E964" i="4"/>
  <c r="M964" i="4" s="1"/>
  <c r="P964" i="4" s="1"/>
  <c r="F964" i="4"/>
  <c r="U964" i="4" s="1"/>
  <c r="X964" i="4" s="1"/>
  <c r="H932" i="4"/>
  <c r="E932" i="4"/>
  <c r="F932" i="4"/>
  <c r="G932" i="4"/>
  <c r="AC932" i="4" s="1"/>
  <c r="E928" i="4"/>
  <c r="M928" i="4" s="1"/>
  <c r="P928" i="4" s="1"/>
  <c r="F928" i="4"/>
  <c r="U928" i="4" s="1"/>
  <c r="X928" i="4" s="1"/>
  <c r="E906" i="4"/>
  <c r="H906" i="4"/>
  <c r="E876" i="4"/>
  <c r="F876" i="4"/>
  <c r="U876" i="4" s="1"/>
  <c r="X876" i="4" s="1"/>
  <c r="G876" i="4"/>
  <c r="H876" i="4"/>
  <c r="L1174" i="4"/>
  <c r="J1167" i="4"/>
  <c r="AH1162" i="4"/>
  <c r="Z1161" i="4"/>
  <c r="AH1156" i="4"/>
  <c r="G1147" i="4"/>
  <c r="L1144" i="4"/>
  <c r="O1140" i="4"/>
  <c r="T1139" i="4"/>
  <c r="F1137" i="4"/>
  <c r="U1137" i="4" s="1"/>
  <c r="G1135" i="4"/>
  <c r="AH1133" i="4"/>
  <c r="L1133" i="4"/>
  <c r="L1131" i="4"/>
  <c r="AE1130" i="4"/>
  <c r="AM1127" i="4"/>
  <c r="T1127" i="4"/>
  <c r="AH1124" i="4"/>
  <c r="AM1121" i="4"/>
  <c r="R1121" i="4"/>
  <c r="AJ1120" i="4"/>
  <c r="R1119" i="4"/>
  <c r="E1116" i="4"/>
  <c r="Z1111" i="4"/>
  <c r="L1108" i="4"/>
  <c r="L1107" i="4"/>
  <c r="L1102" i="4"/>
  <c r="H1094" i="4"/>
  <c r="Z1087" i="4"/>
  <c r="AK1084" i="4"/>
  <c r="AN1084" i="4" s="1"/>
  <c r="T1083" i="4"/>
  <c r="J1081" i="4"/>
  <c r="O1076" i="4"/>
  <c r="AE1074" i="4"/>
  <c r="AJ1073" i="4"/>
  <c r="AJ1072" i="4"/>
  <c r="AJ1067" i="4"/>
  <c r="L1061" i="4"/>
  <c r="L1060" i="4"/>
  <c r="AJ1055" i="4"/>
  <c r="T1049" i="4"/>
  <c r="R1046" i="4"/>
  <c r="AH1046" i="4"/>
  <c r="O1046" i="4"/>
  <c r="H1044" i="4"/>
  <c r="E1044" i="4"/>
  <c r="E1042" i="4"/>
  <c r="F1042" i="4"/>
  <c r="H1032" i="4"/>
  <c r="E1032" i="4"/>
  <c r="E918" i="4"/>
  <c r="H918" i="4"/>
  <c r="G890" i="4"/>
  <c r="E890" i="4"/>
  <c r="M890" i="4" s="1"/>
  <c r="F890" i="4"/>
  <c r="H890" i="4"/>
  <c r="AJ1151" i="4"/>
  <c r="R1151" i="4"/>
  <c r="M1147" i="4"/>
  <c r="P1147" i="4" s="1"/>
  <c r="M1135" i="4"/>
  <c r="P1135" i="4" s="1"/>
  <c r="J1130" i="4"/>
  <c r="U1088" i="4"/>
  <c r="AB1074" i="4"/>
  <c r="L1074" i="4"/>
  <c r="O1073" i="4"/>
  <c r="O1072" i="4"/>
  <c r="H1062" i="4"/>
  <c r="AK1062" i="4" s="1"/>
  <c r="AK1059" i="4"/>
  <c r="AN1059" i="4" s="1"/>
  <c r="L1052" i="4"/>
  <c r="AB1050" i="4"/>
  <c r="O1050" i="4"/>
  <c r="F969" i="4"/>
  <c r="E969" i="4"/>
  <c r="M969" i="4" s="1"/>
  <c r="G969" i="4"/>
  <c r="F957" i="4"/>
  <c r="E957" i="4"/>
  <c r="M957" i="4" s="1"/>
  <c r="G957" i="4"/>
  <c r="R1168" i="4"/>
  <c r="U1168" i="4" s="1"/>
  <c r="X1168" i="4" s="1"/>
  <c r="AE1162" i="4"/>
  <c r="J1162" i="4"/>
  <c r="M1162" i="4" s="1"/>
  <c r="W1161" i="4"/>
  <c r="AJ1157" i="4"/>
  <c r="AE1156" i="4"/>
  <c r="J1156" i="4"/>
  <c r="M1156" i="4" s="1"/>
  <c r="P1156" i="4" s="1"/>
  <c r="O1151" i="4"/>
  <c r="Z1149" i="4"/>
  <c r="J1144" i="4"/>
  <c r="M1144" i="4" s="1"/>
  <c r="R1139" i="4"/>
  <c r="O1134" i="4"/>
  <c r="AE1133" i="4"/>
  <c r="AB1130" i="4"/>
  <c r="AJ1127" i="4"/>
  <c r="R1127" i="4"/>
  <c r="H1125" i="4"/>
  <c r="AB1124" i="4"/>
  <c r="J1124" i="4"/>
  <c r="AJ1121" i="4"/>
  <c r="AM1111" i="4"/>
  <c r="AB1107" i="4"/>
  <c r="AB1103" i="4"/>
  <c r="T1094" i="4"/>
  <c r="W1088" i="4"/>
  <c r="AB1085" i="4"/>
  <c r="T1084" i="4"/>
  <c r="AM1083" i="4"/>
  <c r="G1081" i="4"/>
  <c r="AC1081" i="4" s="1"/>
  <c r="AF1081" i="4" s="1"/>
  <c r="T1080" i="4"/>
  <c r="AH1073" i="4"/>
  <c r="AH1072" i="4"/>
  <c r="AK1072" i="4" s="1"/>
  <c r="AN1072" i="4" s="1"/>
  <c r="F1062" i="4"/>
  <c r="U1062" i="4" s="1"/>
  <c r="X1062" i="4" s="1"/>
  <c r="J1061" i="4"/>
  <c r="J1060" i="4"/>
  <c r="W1059" i="4"/>
  <c r="O1058" i="4"/>
  <c r="R1050" i="4"/>
  <c r="T1044" i="4"/>
  <c r="AB1044" i="4"/>
  <c r="AE1044" i="4"/>
  <c r="L1044" i="4"/>
  <c r="AJ1044" i="4"/>
  <c r="E1031" i="4"/>
  <c r="G1031" i="4"/>
  <c r="L1028" i="4"/>
  <c r="AB1028" i="4"/>
  <c r="O1028" i="4"/>
  <c r="R1028" i="4"/>
  <c r="AM1028" i="4"/>
  <c r="T1028" i="4"/>
  <c r="M1021" i="4"/>
  <c r="P1021" i="4" s="1"/>
  <c r="E940" i="4"/>
  <c r="M940" i="4" s="1"/>
  <c r="F940" i="4"/>
  <c r="U940" i="4" s="1"/>
  <c r="F921" i="4"/>
  <c r="E921" i="4"/>
  <c r="M921" i="4" s="1"/>
  <c r="G921" i="4"/>
  <c r="F909" i="4"/>
  <c r="E909" i="4"/>
  <c r="M909" i="4" s="1"/>
  <c r="G909" i="4"/>
  <c r="G878" i="4"/>
  <c r="AC878" i="4" s="1"/>
  <c r="E878" i="4"/>
  <c r="F878" i="4"/>
  <c r="H878" i="4"/>
  <c r="AK878" i="4" s="1"/>
  <c r="J1175" i="4"/>
  <c r="J1170" i="4"/>
  <c r="AJ1166" i="4"/>
  <c r="L1157" i="4"/>
  <c r="AH1151" i="4"/>
  <c r="AB1143" i="4"/>
  <c r="W1142" i="4"/>
  <c r="W1137" i="4"/>
  <c r="AB1133" i="4"/>
  <c r="E1132" i="4"/>
  <c r="M1132" i="4" s="1"/>
  <c r="P1132" i="4" s="1"/>
  <c r="AB1131" i="4"/>
  <c r="F1125" i="4"/>
  <c r="U1125" i="4" s="1"/>
  <c r="X1125" i="4" s="1"/>
  <c r="H1123" i="4"/>
  <c r="AK1123" i="4" s="1"/>
  <c r="AN1123" i="4" s="1"/>
  <c r="AE1118" i="4"/>
  <c r="L1118" i="4"/>
  <c r="E1108" i="4"/>
  <c r="AB1102" i="4"/>
  <c r="AB1099" i="4"/>
  <c r="AB1097" i="4"/>
  <c r="AJ1095" i="4"/>
  <c r="O1095" i="4"/>
  <c r="L1092" i="4"/>
  <c r="O1083" i="4"/>
  <c r="E1081" i="4"/>
  <c r="L1079" i="4"/>
  <c r="AB1076" i="4"/>
  <c r="L1073" i="4"/>
  <c r="L1072" i="4"/>
  <c r="AJ1069" i="4"/>
  <c r="O1069" i="4"/>
  <c r="AJ1068" i="4"/>
  <c r="L1068" i="4"/>
  <c r="AE1067" i="4"/>
  <c r="L1064" i="4"/>
  <c r="AM1062" i="4"/>
  <c r="E1062" i="4"/>
  <c r="M1062" i="4" s="1"/>
  <c r="P1062" i="4" s="1"/>
  <c r="AE1057" i="4"/>
  <c r="L1056" i="4"/>
  <c r="AE1055" i="4"/>
  <c r="T1052" i="4"/>
  <c r="AJ1049" i="4"/>
  <c r="E1018" i="4"/>
  <c r="F1018" i="4"/>
  <c r="G1018" i="4"/>
  <c r="E1005" i="4"/>
  <c r="G1005" i="4"/>
  <c r="H992" i="4"/>
  <c r="F992" i="4"/>
  <c r="G992" i="4"/>
  <c r="AC992" i="4" s="1"/>
  <c r="AF992" i="4" s="1"/>
  <c r="F981" i="4"/>
  <c r="E981" i="4"/>
  <c r="G981" i="4"/>
  <c r="F934" i="4"/>
  <c r="E934" i="4"/>
  <c r="M934" i="4" s="1"/>
  <c r="P934" i="4" s="1"/>
  <c r="E900" i="4"/>
  <c r="H900" i="4"/>
  <c r="F900" i="4"/>
  <c r="U900" i="4" s="1"/>
  <c r="G900" i="4"/>
  <c r="T1045" i="4"/>
  <c r="W1039" i="4"/>
  <c r="F1038" i="4"/>
  <c r="AB1036" i="4"/>
  <c r="AH1034" i="4"/>
  <c r="L1031" i="4"/>
  <c r="AJ1026" i="4"/>
  <c r="O1026" i="4"/>
  <c r="AB1023" i="4"/>
  <c r="AJ1021" i="4"/>
  <c r="AE1020" i="4"/>
  <c r="T1013" i="4"/>
  <c r="AH1010" i="4"/>
  <c r="M1009" i="4"/>
  <c r="P1009" i="4" s="1"/>
  <c r="Z1008" i="4"/>
  <c r="O1007" i="4"/>
  <c r="T1003" i="4"/>
  <c r="W1000" i="4"/>
  <c r="T987" i="4"/>
  <c r="T985" i="4"/>
  <c r="AE974" i="4"/>
  <c r="O971" i="4"/>
  <c r="AH970" i="4"/>
  <c r="F968" i="4"/>
  <c r="AE966" i="4"/>
  <c r="H966" i="4"/>
  <c r="E958" i="4"/>
  <c r="M958" i="4" s="1"/>
  <c r="P958" i="4" s="1"/>
  <c r="R956" i="4"/>
  <c r="T954" i="4"/>
  <c r="AB952" i="4"/>
  <c r="L952" i="4"/>
  <c r="AH950" i="4"/>
  <c r="Z948" i="4"/>
  <c r="AH945" i="4"/>
  <c r="L945" i="4"/>
  <c r="F944" i="4"/>
  <c r="H942" i="4"/>
  <c r="AM937" i="4"/>
  <c r="AB933" i="4"/>
  <c r="T930" i="4"/>
  <c r="AB927" i="4"/>
  <c r="J927" i="4"/>
  <c r="AE925" i="4"/>
  <c r="AJ916" i="4"/>
  <c r="AJ915" i="4"/>
  <c r="R914" i="4"/>
  <c r="AJ913" i="4"/>
  <c r="T911" i="4"/>
  <c r="R910" i="4"/>
  <c r="U910" i="4" s="1"/>
  <c r="X910" i="4" s="1"/>
  <c r="AJ909" i="4"/>
  <c r="W905" i="4"/>
  <c r="AJ903" i="4"/>
  <c r="AH901" i="4"/>
  <c r="J901" i="4"/>
  <c r="M901" i="4" s="1"/>
  <c r="P901" i="4" s="1"/>
  <c r="AH898" i="4"/>
  <c r="F895" i="4"/>
  <c r="U895" i="4" s="1"/>
  <c r="X895" i="4" s="1"/>
  <c r="J893" i="4"/>
  <c r="AH891" i="4"/>
  <c r="W881" i="4"/>
  <c r="R871" i="4"/>
  <c r="G854" i="4"/>
  <c r="E854" i="4"/>
  <c r="M854" i="4" s="1"/>
  <c r="F854" i="4"/>
  <c r="H854" i="4"/>
  <c r="AK854" i="4" s="1"/>
  <c r="H852" i="4"/>
  <c r="AK852" i="4" s="1"/>
  <c r="E1038" i="4"/>
  <c r="J1037" i="4"/>
  <c r="O1033" i="4"/>
  <c r="AH1026" i="4"/>
  <c r="AE1025" i="4"/>
  <c r="J1025" i="4"/>
  <c r="L1021" i="4"/>
  <c r="E1020" i="4"/>
  <c r="AJ1012" i="4"/>
  <c r="O1012" i="4"/>
  <c r="T1009" i="4"/>
  <c r="AJ1002" i="4"/>
  <c r="O1002" i="4"/>
  <c r="T1000" i="4"/>
  <c r="T997" i="4"/>
  <c r="AM993" i="4"/>
  <c r="AM985" i="4"/>
  <c r="R985" i="4"/>
  <c r="W976" i="4"/>
  <c r="F976" i="4"/>
  <c r="AB974" i="4"/>
  <c r="J974" i="4"/>
  <c r="L970" i="4"/>
  <c r="J952" i="4"/>
  <c r="M952" i="4" s="1"/>
  <c r="P952" i="4" s="1"/>
  <c r="L950" i="4"/>
  <c r="AJ947" i="4"/>
  <c r="O947" i="4"/>
  <c r="AH946" i="4"/>
  <c r="L946" i="4"/>
  <c r="AB942" i="4"/>
  <c r="R937" i="4"/>
  <c r="W934" i="4"/>
  <c r="J925" i="4"/>
  <c r="AH923" i="4"/>
  <c r="L923" i="4"/>
  <c r="AE922" i="4"/>
  <c r="J922" i="4"/>
  <c r="AH915" i="4"/>
  <c r="O915" i="4"/>
  <c r="O913" i="4"/>
  <c r="AE912" i="4"/>
  <c r="AJ910" i="4"/>
  <c r="O910" i="4"/>
  <c r="AH903" i="4"/>
  <c r="R892" i="4"/>
  <c r="J891" i="4"/>
  <c r="O880" i="4"/>
  <c r="R877" i="4"/>
  <c r="AH876" i="4"/>
  <c r="AJ873" i="4"/>
  <c r="R867" i="4"/>
  <c r="AM867" i="4"/>
  <c r="G864" i="4"/>
  <c r="L1040" i="4"/>
  <c r="AE1031" i="4"/>
  <c r="L1026" i="4"/>
  <c r="AB1025" i="4"/>
  <c r="AH1021" i="4"/>
  <c r="AB1020" i="4"/>
  <c r="AM1013" i="4"/>
  <c r="R1013" i="4"/>
  <c r="AM1003" i="4"/>
  <c r="R1003" i="4"/>
  <c r="R997" i="4"/>
  <c r="AE995" i="4"/>
  <c r="H995" i="4"/>
  <c r="AJ993" i="4"/>
  <c r="L993" i="4"/>
  <c r="W989" i="4"/>
  <c r="M976" i="4"/>
  <c r="P976" i="4" s="1"/>
  <c r="AE970" i="4"/>
  <c r="AB966" i="4"/>
  <c r="AB959" i="4"/>
  <c r="AE950" i="4"/>
  <c r="AE945" i="4"/>
  <c r="J945" i="4"/>
  <c r="AJ937" i="4"/>
  <c r="AM934" i="4"/>
  <c r="Z927" i="4"/>
  <c r="F927" i="4"/>
  <c r="AB925" i="4"/>
  <c r="W920" i="4"/>
  <c r="O918" i="4"/>
  <c r="O914" i="4"/>
  <c r="AH913" i="4"/>
  <c r="AM911" i="4"/>
  <c r="O906" i="4"/>
  <c r="AH904" i="4"/>
  <c r="L903" i="4"/>
  <c r="AJ896" i="4"/>
  <c r="AB893" i="4"/>
  <c r="AE891" i="4"/>
  <c r="L890" i="4"/>
  <c r="R889" i="4"/>
  <c r="AJ885" i="4"/>
  <c r="T881" i="4"/>
  <c r="AM877" i="4"/>
  <c r="AH873" i="4"/>
  <c r="J873" i="4"/>
  <c r="O871" i="4"/>
  <c r="F864" i="4"/>
  <c r="U864" i="4" s="1"/>
  <c r="E852" i="4"/>
  <c r="M852" i="4" s="1"/>
  <c r="F852" i="4"/>
  <c r="U852" i="4" s="1"/>
  <c r="E844" i="4"/>
  <c r="G844" i="4"/>
  <c r="E835" i="4"/>
  <c r="G835" i="4"/>
  <c r="L1050" i="4"/>
  <c r="AM1039" i="4"/>
  <c r="T1037" i="4"/>
  <c r="AE1026" i="4"/>
  <c r="R1024" i="4"/>
  <c r="AM1022" i="4"/>
  <c r="O1022" i="4"/>
  <c r="AB1016" i="4"/>
  <c r="AH1012" i="4"/>
  <c r="AK1012" i="4" s="1"/>
  <c r="L1012" i="4"/>
  <c r="AJ1008" i="4"/>
  <c r="J1001" i="4"/>
  <c r="R1000" i="4"/>
  <c r="AM997" i="4"/>
  <c r="O997" i="4"/>
  <c r="G995" i="4"/>
  <c r="AH993" i="4"/>
  <c r="AE990" i="4"/>
  <c r="AH988" i="4"/>
  <c r="AK988" i="4" s="1"/>
  <c r="AN988" i="4" s="1"/>
  <c r="O988" i="4"/>
  <c r="AJ987" i="4"/>
  <c r="AJ985" i="4"/>
  <c r="O985" i="4"/>
  <c r="AJ982" i="4"/>
  <c r="AJ981" i="4"/>
  <c r="L981" i="4"/>
  <c r="AE978" i="4"/>
  <c r="T977" i="4"/>
  <c r="W974" i="4"/>
  <c r="O972" i="4"/>
  <c r="AE971" i="4"/>
  <c r="J970" i="4"/>
  <c r="W958" i="4"/>
  <c r="W952" i="4"/>
  <c r="F952" i="4"/>
  <c r="U952" i="4" s="1"/>
  <c r="AB950" i="4"/>
  <c r="J950" i="4"/>
  <c r="AH947" i="4"/>
  <c r="L947" i="4"/>
  <c r="AE946" i="4"/>
  <c r="J946" i="4"/>
  <c r="O937" i="4"/>
  <c r="AE936" i="4"/>
  <c r="T935" i="4"/>
  <c r="W927" i="4"/>
  <c r="E927" i="4"/>
  <c r="AK925" i="4"/>
  <c r="O924" i="4"/>
  <c r="J923" i="4"/>
  <c r="E922" i="4"/>
  <c r="M922" i="4" s="1"/>
  <c r="AM917" i="4"/>
  <c r="AE915" i="4"/>
  <c r="L915" i="4"/>
  <c r="AH914" i="4"/>
  <c r="L913" i="4"/>
  <c r="Z912" i="4"/>
  <c r="O911" i="4"/>
  <c r="AH910" i="4"/>
  <c r="L910" i="4"/>
  <c r="G907" i="4"/>
  <c r="AM905" i="4"/>
  <c r="J903" i="4"/>
  <c r="AM892" i="4"/>
  <c r="AM889" i="4"/>
  <c r="O889" i="4"/>
  <c r="O869" i="4"/>
  <c r="W869" i="4"/>
  <c r="L861" i="4"/>
  <c r="AB861" i="4"/>
  <c r="AE861" i="4"/>
  <c r="O861" i="4"/>
  <c r="AM861" i="4"/>
  <c r="AB852" i="4"/>
  <c r="F758" i="4"/>
  <c r="E758" i="4"/>
  <c r="G758" i="4"/>
  <c r="AJ1028" i="4"/>
  <c r="AJ1013" i="4"/>
  <c r="O1013" i="4"/>
  <c r="R1010" i="4"/>
  <c r="AJ1003" i="4"/>
  <c r="O1003" i="4"/>
  <c r="AE993" i="4"/>
  <c r="J993" i="4"/>
  <c r="AB970" i="4"/>
  <c r="W968" i="4"/>
  <c r="O965" i="4"/>
  <c r="AE960" i="4"/>
  <c r="W944" i="4"/>
  <c r="O941" i="4"/>
  <c r="AH937" i="4"/>
  <c r="T929" i="4"/>
  <c r="AB915" i="4"/>
  <c r="J915" i="4"/>
  <c r="AJ911" i="4"/>
  <c r="O905" i="4"/>
  <c r="AB903" i="4"/>
  <c r="O900" i="4"/>
  <c r="G887" i="4"/>
  <c r="AC887" i="4" s="1"/>
  <c r="AF887" i="4" s="1"/>
  <c r="AB882" i="4"/>
  <c r="AB880" i="4"/>
  <c r="AH871" i="4"/>
  <c r="L871" i="4"/>
  <c r="E818" i="4"/>
  <c r="F818" i="4"/>
  <c r="U818" i="4" s="1"/>
  <c r="X818" i="4" s="1"/>
  <c r="E780" i="4"/>
  <c r="M780" i="4" s="1"/>
  <c r="P780" i="4" s="1"/>
  <c r="H780" i="4"/>
  <c r="AK780" i="4" s="1"/>
  <c r="AN780" i="4" s="1"/>
  <c r="F777" i="4"/>
  <c r="E777" i="4"/>
  <c r="H777" i="4"/>
  <c r="W1047" i="4"/>
  <c r="AJ1039" i="4"/>
  <c r="AM1037" i="4"/>
  <c r="R1037" i="4"/>
  <c r="U1037" i="4" s="1"/>
  <c r="X1037" i="4" s="1"/>
  <c r="Z1031" i="4"/>
  <c r="AH1028" i="4"/>
  <c r="Z1026" i="4"/>
  <c r="U1026" i="4"/>
  <c r="X1026" i="4" s="1"/>
  <c r="T1025" i="4"/>
  <c r="R1023" i="4"/>
  <c r="AH1013" i="4"/>
  <c r="AE1012" i="4"/>
  <c r="J1012" i="4"/>
  <c r="AH1008" i="4"/>
  <c r="AK1008" i="4" s="1"/>
  <c r="AH1003" i="4"/>
  <c r="O1000" i="4"/>
  <c r="T998" i="4"/>
  <c r="AJ997" i="4"/>
  <c r="L997" i="4"/>
  <c r="Z995" i="4"/>
  <c r="G993" i="4"/>
  <c r="L988" i="4"/>
  <c r="AH985" i="4"/>
  <c r="L985" i="4"/>
  <c r="AH982" i="4"/>
  <c r="AH981" i="4"/>
  <c r="J981" i="4"/>
  <c r="AB978" i="4"/>
  <c r="G978" i="4"/>
  <c r="T974" i="4"/>
  <c r="E970" i="4"/>
  <c r="G967" i="4"/>
  <c r="AM965" i="4"/>
  <c r="AM959" i="4"/>
  <c r="G956" i="4"/>
  <c r="AE954" i="4"/>
  <c r="W950" i="4"/>
  <c r="O948" i="4"/>
  <c r="AE947" i="4"/>
  <c r="J947" i="4"/>
  <c r="E946" i="4"/>
  <c r="M946" i="4" s="1"/>
  <c r="Z945" i="4"/>
  <c r="AC945" i="4" s="1"/>
  <c r="AF945" i="4" s="1"/>
  <c r="E945" i="4"/>
  <c r="M945" i="4" s="1"/>
  <c r="AM941" i="4"/>
  <c r="L937" i="4"/>
  <c r="Z936" i="4"/>
  <c r="AE930" i="4"/>
  <c r="T927" i="4"/>
  <c r="T925" i="4"/>
  <c r="AM924" i="4"/>
  <c r="AB921" i="4"/>
  <c r="T918" i="4"/>
  <c r="AE914" i="4"/>
  <c r="J913" i="4"/>
  <c r="L911" i="4"/>
  <c r="AE910" i="4"/>
  <c r="J910" i="4"/>
  <c r="T906" i="4"/>
  <c r="H903" i="4"/>
  <c r="AK903" i="4" s="1"/>
  <c r="AJ897" i="4"/>
  <c r="AJ889" i="4"/>
  <c r="L889" i="4"/>
  <c r="J888" i="4"/>
  <c r="M888" i="4" s="1"/>
  <c r="P888" i="4" s="1"/>
  <c r="AB876" i="4"/>
  <c r="AB873" i="4"/>
  <c r="AE871" i="4"/>
  <c r="J871" i="4"/>
  <c r="AE1028" i="4"/>
  <c r="W1016" i="4"/>
  <c r="L1013" i="4"/>
  <c r="AB1012" i="4"/>
  <c r="T1010" i="4"/>
  <c r="AE1003" i="4"/>
  <c r="L1003" i="4"/>
  <c r="AK999" i="4"/>
  <c r="AN999" i="4" s="1"/>
  <c r="AB993" i="4"/>
  <c r="M993" i="4"/>
  <c r="AJ976" i="4"/>
  <c r="R976" i="4"/>
  <c r="AM974" i="4"/>
  <c r="R968" i="4"/>
  <c r="T966" i="4"/>
  <c r="Z960" i="4"/>
  <c r="F956" i="4"/>
  <c r="U956" i="4" s="1"/>
  <c r="H954" i="4"/>
  <c r="R944" i="4"/>
  <c r="T942" i="4"/>
  <c r="AE937" i="4"/>
  <c r="H930" i="4"/>
  <c r="AM925" i="4"/>
  <c r="AB923" i="4"/>
  <c r="W922" i="4"/>
  <c r="F915" i="4"/>
  <c r="U915" i="4" s="1"/>
  <c r="AH911" i="4"/>
  <c r="AJ881" i="4"/>
  <c r="AE875" i="4"/>
  <c r="L874" i="4"/>
  <c r="J868" i="4"/>
  <c r="O868" i="4"/>
  <c r="AM868" i="4"/>
  <c r="T868" i="4"/>
  <c r="H866" i="4"/>
  <c r="AC863" i="4"/>
  <c r="F810" i="4"/>
  <c r="E810" i="4"/>
  <c r="AE1038" i="4"/>
  <c r="AK1035" i="4"/>
  <c r="AN1035" i="4" s="1"/>
  <c r="W1031" i="4"/>
  <c r="J1028" i="4"/>
  <c r="AM1025" i="4"/>
  <c r="R1025" i="4"/>
  <c r="U1025" i="4" s="1"/>
  <c r="X1025" i="4" s="1"/>
  <c r="AE1013" i="4"/>
  <c r="Z1012" i="4"/>
  <c r="AE1008" i="4"/>
  <c r="H1007" i="4"/>
  <c r="J1003" i="4"/>
  <c r="W999" i="4"/>
  <c r="AH997" i="4"/>
  <c r="J997" i="4"/>
  <c r="M997" i="4" s="1"/>
  <c r="P997" i="4" s="1"/>
  <c r="W990" i="4"/>
  <c r="AB987" i="4"/>
  <c r="AE985" i="4"/>
  <c r="AE982" i="4"/>
  <c r="W980" i="4"/>
  <c r="Z978" i="4"/>
  <c r="AH976" i="4"/>
  <c r="R974" i="4"/>
  <c r="AB969" i="4"/>
  <c r="AJ959" i="4"/>
  <c r="O959" i="4"/>
  <c r="AH957" i="4"/>
  <c r="E956" i="4"/>
  <c r="AB954" i="4"/>
  <c r="G954" i="4"/>
  <c r="T950" i="4"/>
  <c r="AB947" i="4"/>
  <c r="W945" i="4"/>
  <c r="J937" i="4"/>
  <c r="AB930" i="4"/>
  <c r="G930" i="4"/>
  <c r="R927" i="4"/>
  <c r="R925" i="4"/>
  <c r="AM922" i="4"/>
  <c r="W916" i="4"/>
  <c r="W915" i="4"/>
  <c r="E915" i="4"/>
  <c r="M915" i="4" s="1"/>
  <c r="P915" i="4" s="1"/>
  <c r="Z914" i="4"/>
  <c r="J911" i="4"/>
  <c r="AB910" i="4"/>
  <c r="E910" i="4"/>
  <c r="R908" i="4"/>
  <c r="Z907" i="4"/>
  <c r="W903" i="4"/>
  <c r="E903" i="4"/>
  <c r="T902" i="4"/>
  <c r="T901" i="4"/>
  <c r="L900" i="4"/>
  <c r="G899" i="4"/>
  <c r="AH889" i="4"/>
  <c r="J889" i="4"/>
  <c r="M889" i="4" s="1"/>
  <c r="P889" i="4" s="1"/>
  <c r="H888" i="4"/>
  <c r="AK888" i="4" s="1"/>
  <c r="AM879" i="4"/>
  <c r="AE877" i="4"/>
  <c r="AB871" i="4"/>
  <c r="AC871" i="4"/>
  <c r="W861" i="4"/>
  <c r="AE851" i="4"/>
  <c r="U847" i="4"/>
  <c r="F770" i="4"/>
  <c r="E770" i="4"/>
  <c r="G770" i="4"/>
  <c r="AB1013" i="4"/>
  <c r="G1007" i="4"/>
  <c r="AC1007" i="4" s="1"/>
  <c r="AF1007" i="4" s="1"/>
  <c r="AE972" i="4"/>
  <c r="W970" i="4"/>
  <c r="W946" i="4"/>
  <c r="X939" i="4"/>
  <c r="G933" i="4"/>
  <c r="AB905" i="4"/>
  <c r="AE900" i="4"/>
  <c r="G897" i="4"/>
  <c r="J892" i="4"/>
  <c r="AE889" i="4"/>
  <c r="G888" i="4"/>
  <c r="G883" i="4"/>
  <c r="AE881" i="4"/>
  <c r="T869" i="4"/>
  <c r="G866" i="4"/>
  <c r="AC866" i="4" s="1"/>
  <c r="F866" i="4"/>
  <c r="AE863" i="4"/>
  <c r="T861" i="4"/>
  <c r="U1049" i="4"/>
  <c r="X1049" i="4" s="1"/>
  <c r="AB1048" i="4"/>
  <c r="AB1039" i="4"/>
  <c r="L1037" i="4"/>
  <c r="AM1034" i="4"/>
  <c r="G1033" i="4"/>
  <c r="T1032" i="4"/>
  <c r="Z1028" i="4"/>
  <c r="AJ1025" i="4"/>
  <c r="O1025" i="4"/>
  <c r="R1022" i="4"/>
  <c r="T1021" i="4"/>
  <c r="AJ1020" i="4"/>
  <c r="G1019" i="4"/>
  <c r="T1012" i="4"/>
  <c r="O1010" i="4"/>
  <c r="E1007" i="4"/>
  <c r="AE1000" i="4"/>
  <c r="J1000" i="4"/>
  <c r="AE997" i="4"/>
  <c r="T996" i="4"/>
  <c r="W993" i="4"/>
  <c r="T990" i="4"/>
  <c r="H987" i="4"/>
  <c r="AK987" i="4" s="1"/>
  <c r="AN987" i="4" s="1"/>
  <c r="AB985" i="4"/>
  <c r="AB982" i="4"/>
  <c r="R980" i="4"/>
  <c r="AM977" i="4"/>
  <c r="O977" i="4"/>
  <c r="AE976" i="4"/>
  <c r="O974" i="4"/>
  <c r="AM971" i="4"/>
  <c r="T971" i="4"/>
  <c r="E963" i="4"/>
  <c r="M963" i="4" s="1"/>
  <c r="P963" i="4" s="1"/>
  <c r="AH959" i="4"/>
  <c r="L959" i="4"/>
  <c r="AE957" i="4"/>
  <c r="R950" i="4"/>
  <c r="W947" i="4"/>
  <c r="AM946" i="4"/>
  <c r="E939" i="4"/>
  <c r="M939" i="4" s="1"/>
  <c r="P939" i="4" s="1"/>
  <c r="Z937" i="4"/>
  <c r="E933" i="4"/>
  <c r="M933" i="4" s="1"/>
  <c r="W932" i="4"/>
  <c r="AH927" i="4"/>
  <c r="O925" i="4"/>
  <c r="AM923" i="4"/>
  <c r="AJ922" i="4"/>
  <c r="O922" i="4"/>
  <c r="T917" i="4"/>
  <c r="T915" i="4"/>
  <c r="T913" i="4"/>
  <c r="AM912" i="4"/>
  <c r="AB909" i="4"/>
  <c r="AE904" i="4"/>
  <c r="T903" i="4"/>
  <c r="J900" i="4"/>
  <c r="AE899" i="4"/>
  <c r="AM891" i="4"/>
  <c r="AB889" i="4"/>
  <c r="F888" i="4"/>
  <c r="U888" i="4" s="1"/>
  <c r="X888" i="4" s="1"/>
  <c r="L885" i="4"/>
  <c r="T880" i="4"/>
  <c r="AH874" i="4"/>
  <c r="T873" i="4"/>
  <c r="W871" i="4"/>
  <c r="E766" i="4"/>
  <c r="H766" i="4"/>
  <c r="U1014" i="4"/>
  <c r="X1014" i="4" s="1"/>
  <c r="AK1000" i="4"/>
  <c r="AN1000" i="4" s="1"/>
  <c r="T993" i="4"/>
  <c r="M982" i="4"/>
  <c r="P982" i="4" s="1"/>
  <c r="T978" i="4"/>
  <c r="Z972" i="4"/>
  <c r="AJ970" i="4"/>
  <c r="AC963" i="4"/>
  <c r="W956" i="4"/>
  <c r="AE948" i="4"/>
  <c r="T947" i="4"/>
  <c r="O929" i="4"/>
  <c r="F823" i="4"/>
  <c r="E823" i="4"/>
  <c r="G823" i="4"/>
  <c r="AK1036" i="4"/>
  <c r="AN1036" i="4" s="1"/>
  <c r="J1034" i="4"/>
  <c r="AJ1031" i="4"/>
  <c r="AH1025" i="4"/>
  <c r="M1014" i="4"/>
  <c r="P1014" i="4" s="1"/>
  <c r="AM1012" i="4"/>
  <c r="L1010" i="4"/>
  <c r="J998" i="4"/>
  <c r="AJ995" i="4"/>
  <c r="L995" i="4"/>
  <c r="W985" i="4"/>
  <c r="O970" i="4"/>
  <c r="AE968" i="4"/>
  <c r="AF968" i="4" s="1"/>
  <c r="G968" i="4"/>
  <c r="AC968" i="4" s="1"/>
  <c r="O960" i="4"/>
  <c r="AE959" i="4"/>
  <c r="J959" i="4"/>
  <c r="AM953" i="4"/>
  <c r="O953" i="4"/>
  <c r="AE952" i="4"/>
  <c r="AH949" i="4"/>
  <c r="AM947" i="4"/>
  <c r="AJ946" i="4"/>
  <c r="O946" i="4"/>
  <c r="G944" i="4"/>
  <c r="AE942" i="4"/>
  <c r="T939" i="4"/>
  <c r="AM936" i="4"/>
  <c r="R932" i="4"/>
  <c r="AM929" i="4"/>
  <c r="AE927" i="4"/>
  <c r="L927" i="4"/>
  <c r="AJ923" i="4"/>
  <c r="O923" i="4"/>
  <c r="AH922" i="4"/>
  <c r="L922" i="4"/>
  <c r="W917" i="4"/>
  <c r="R916" i="4"/>
  <c r="R913" i="4"/>
  <c r="T910" i="4"/>
  <c r="AM904" i="4"/>
  <c r="R904" i="4"/>
  <c r="R903" i="4"/>
  <c r="U903" i="4" s="1"/>
  <c r="AM902" i="4"/>
  <c r="L901" i="4"/>
  <c r="AE895" i="4"/>
  <c r="AH893" i="4"/>
  <c r="T892" i="4"/>
  <c r="AJ891" i="4"/>
  <c r="W889" i="4"/>
  <c r="T888" i="4"/>
  <c r="J886" i="4"/>
  <c r="R885" i="4"/>
  <c r="AJ884" i="4"/>
  <c r="AM880" i="4"/>
  <c r="R880" i="4"/>
  <c r="J879" i="4"/>
  <c r="O875" i="4"/>
  <c r="AM873" i="4"/>
  <c r="O873" i="4"/>
  <c r="T871" i="4"/>
  <c r="O859" i="4"/>
  <c r="AM859" i="4"/>
  <c r="AJ829" i="4"/>
  <c r="F794" i="4"/>
  <c r="M762" i="4"/>
  <c r="T743" i="4"/>
  <c r="AB743" i="4"/>
  <c r="R707" i="4"/>
  <c r="AH707" i="4"/>
  <c r="J707" i="4"/>
  <c r="E677" i="4"/>
  <c r="G677" i="4"/>
  <c r="AC677" i="4" s="1"/>
  <c r="AF677" i="4" s="1"/>
  <c r="L665" i="4"/>
  <c r="AH665" i="4"/>
  <c r="AB665" i="4"/>
  <c r="AE665" i="4"/>
  <c r="J665" i="4"/>
  <c r="O665" i="4"/>
  <c r="AM665" i="4"/>
  <c r="H605" i="4"/>
  <c r="F605" i="4"/>
  <c r="R866" i="4"/>
  <c r="W849" i="4"/>
  <c r="O846" i="4"/>
  <c r="L843" i="4"/>
  <c r="R842" i="4"/>
  <c r="T840" i="4"/>
  <c r="AJ839" i="4"/>
  <c r="O839" i="4"/>
  <c r="AH838" i="4"/>
  <c r="L838" i="4"/>
  <c r="H837" i="4"/>
  <c r="AK837" i="4" s="1"/>
  <c r="AB836" i="4"/>
  <c r="W833" i="4"/>
  <c r="AJ832" i="4"/>
  <c r="AM830" i="4"/>
  <c r="R830" i="4"/>
  <c r="AH829" i="4"/>
  <c r="O829" i="4"/>
  <c r="AB827" i="4"/>
  <c r="L824" i="4"/>
  <c r="AE823" i="4"/>
  <c r="J823" i="4"/>
  <c r="O813" i="4"/>
  <c r="O812" i="4"/>
  <c r="L811" i="4"/>
  <c r="O809" i="4"/>
  <c r="AE808" i="4"/>
  <c r="W804" i="4"/>
  <c r="T803" i="4"/>
  <c r="AM802" i="4"/>
  <c r="R802" i="4"/>
  <c r="AJ801" i="4"/>
  <c r="O801" i="4"/>
  <c r="AH800" i="4"/>
  <c r="AB796" i="4"/>
  <c r="J796" i="4"/>
  <c r="E794" i="4"/>
  <c r="H792" i="4"/>
  <c r="AK792" i="4" s="1"/>
  <c r="AN792" i="4" s="1"/>
  <c r="O789" i="4"/>
  <c r="AJ788" i="4"/>
  <c r="AB776" i="4"/>
  <c r="E774" i="4"/>
  <c r="F773" i="4"/>
  <c r="U773" i="4" s="1"/>
  <c r="X773" i="4" s="1"/>
  <c r="U770" i="4"/>
  <c r="X770" i="4" s="1"/>
  <c r="W768" i="4"/>
  <c r="AH765" i="4"/>
  <c r="AB763" i="4"/>
  <c r="W762" i="4"/>
  <c r="W758" i="4"/>
  <c r="O756" i="4"/>
  <c r="AB749" i="4"/>
  <c r="Z743" i="4"/>
  <c r="AJ738" i="4"/>
  <c r="O738" i="4"/>
  <c r="AB736" i="4"/>
  <c r="E729" i="4"/>
  <c r="H729" i="4"/>
  <c r="E637" i="4"/>
  <c r="H637" i="4"/>
  <c r="E594" i="4"/>
  <c r="F594" i="4"/>
  <c r="H594" i="4"/>
  <c r="AF799" i="4"/>
  <c r="M792" i="4"/>
  <c r="P792" i="4" s="1"/>
  <c r="O753" i="4"/>
  <c r="L748" i="4"/>
  <c r="L746" i="4"/>
  <c r="F682" i="4"/>
  <c r="E682" i="4"/>
  <c r="E680" i="4"/>
  <c r="G680" i="4"/>
  <c r="F680" i="4"/>
  <c r="U680" i="4" s="1"/>
  <c r="E649" i="4"/>
  <c r="H649" i="4"/>
  <c r="AH839" i="4"/>
  <c r="L839" i="4"/>
  <c r="AE829" i="4"/>
  <c r="L812" i="4"/>
  <c r="J805" i="4"/>
  <c r="T804" i="4"/>
  <c r="AM803" i="4"/>
  <c r="R803" i="4"/>
  <c r="AE800" i="4"/>
  <c r="Z796" i="4"/>
  <c r="AC796" i="4" s="1"/>
  <c r="AH788" i="4"/>
  <c r="Z782" i="4"/>
  <c r="R778" i="4"/>
  <c r="W776" i="4"/>
  <c r="J772" i="4"/>
  <c r="AB765" i="4"/>
  <c r="J765" i="4"/>
  <c r="AH753" i="4"/>
  <c r="J736" i="4"/>
  <c r="M736" i="4" s="1"/>
  <c r="W736" i="4"/>
  <c r="Z736" i="4"/>
  <c r="AJ736" i="4"/>
  <c r="R861" i="4"/>
  <c r="AM849" i="4"/>
  <c r="AM847" i="4"/>
  <c r="O847" i="4"/>
  <c r="H846" i="4"/>
  <c r="AK846" i="4" s="1"/>
  <c r="AJ842" i="4"/>
  <c r="AM840" i="4"/>
  <c r="AB838" i="4"/>
  <c r="L837" i="4"/>
  <c r="T836" i="4"/>
  <c r="L832" i="4"/>
  <c r="AB829" i="4"/>
  <c r="J829" i="4"/>
  <c r="AK828" i="4"/>
  <c r="AN828" i="4" s="1"/>
  <c r="T827" i="4"/>
  <c r="AE824" i="4"/>
  <c r="AE817" i="4"/>
  <c r="L817" i="4"/>
  <c r="AK816" i="4"/>
  <c r="AJ814" i="4"/>
  <c r="AE812" i="4"/>
  <c r="U806" i="4"/>
  <c r="X806" i="4" s="1"/>
  <c r="AM804" i="4"/>
  <c r="T793" i="4"/>
  <c r="AE789" i="4"/>
  <c r="L788" i="4"/>
  <c r="AB787" i="4"/>
  <c r="AE785" i="4"/>
  <c r="AB777" i="4"/>
  <c r="R768" i="4"/>
  <c r="H765" i="4"/>
  <c r="AK765" i="4" s="1"/>
  <c r="AN765" i="4" s="1"/>
  <c r="AM762" i="4"/>
  <c r="R762" i="4"/>
  <c r="R761" i="4"/>
  <c r="AM758" i="4"/>
  <c r="AE753" i="4"/>
  <c r="L753" i="4"/>
  <c r="AB751" i="4"/>
  <c r="U750" i="4"/>
  <c r="X750" i="4" s="1"/>
  <c r="T749" i="4"/>
  <c r="AM748" i="4"/>
  <c r="AN748" i="4" s="1"/>
  <c r="AE746" i="4"/>
  <c r="J746" i="4"/>
  <c r="T736" i="4"/>
  <c r="G730" i="4"/>
  <c r="E730" i="4"/>
  <c r="F646" i="4"/>
  <c r="U646" i="4" s="1"/>
  <c r="X646" i="4" s="1"/>
  <c r="E646" i="4"/>
  <c r="M646" i="4" s="1"/>
  <c r="P646" i="4" s="1"/>
  <c r="H646" i="4"/>
  <c r="AK646" i="4" s="1"/>
  <c r="AN646" i="4" s="1"/>
  <c r="AE865" i="4"/>
  <c r="M865" i="4"/>
  <c r="P865" i="4" s="1"/>
  <c r="X864" i="4"/>
  <c r="AB854" i="4"/>
  <c r="W852" i="4"/>
  <c r="AE846" i="4"/>
  <c r="O840" i="4"/>
  <c r="AE839" i="4"/>
  <c r="J839" i="4"/>
  <c r="Z838" i="4"/>
  <c r="T837" i="4"/>
  <c r="AM836" i="4"/>
  <c r="O833" i="4"/>
  <c r="AE832" i="4"/>
  <c r="AH830" i="4"/>
  <c r="L830" i="4"/>
  <c r="AB824" i="4"/>
  <c r="AB817" i="4"/>
  <c r="J817" i="4"/>
  <c r="L814" i="4"/>
  <c r="AE813" i="4"/>
  <c r="J813" i="4"/>
  <c r="J812" i="4"/>
  <c r="Z811" i="4"/>
  <c r="AC811" i="4" s="1"/>
  <c r="AF811" i="4" s="1"/>
  <c r="AE809" i="4"/>
  <c r="T805" i="4"/>
  <c r="R804" i="4"/>
  <c r="AJ803" i="4"/>
  <c r="O803" i="4"/>
  <c r="AH802" i="4"/>
  <c r="L802" i="4"/>
  <c r="AE801" i="4"/>
  <c r="J801" i="4"/>
  <c r="M801" i="4" s="1"/>
  <c r="AB800" i="4"/>
  <c r="W799" i="4"/>
  <c r="AM796" i="4"/>
  <c r="W796" i="4"/>
  <c r="AM793" i="4"/>
  <c r="J789" i="4"/>
  <c r="L787" i="4"/>
  <c r="T776" i="4"/>
  <c r="T772" i="4"/>
  <c r="Z764" i="4"/>
  <c r="T763" i="4"/>
  <c r="AJ761" i="4"/>
  <c r="AJ758" i="4"/>
  <c r="AE755" i="4"/>
  <c r="J753" i="4"/>
  <c r="AK751" i="4"/>
  <c r="AN751" i="4" s="1"/>
  <c r="R743" i="4"/>
  <c r="O740" i="4"/>
  <c r="AH740" i="4"/>
  <c r="R740" i="4"/>
  <c r="T740" i="4"/>
  <c r="AE738" i="4"/>
  <c r="J738" i="4"/>
  <c r="F715" i="4"/>
  <c r="E715" i="4"/>
  <c r="E709" i="4"/>
  <c r="H709" i="4"/>
  <c r="AC692" i="4"/>
  <c r="G679" i="4"/>
  <c r="AC679" i="4" s="1"/>
  <c r="E679" i="4"/>
  <c r="F679" i="4"/>
  <c r="H679" i="4"/>
  <c r="AB839" i="4"/>
  <c r="R836" i="4"/>
  <c r="AM827" i="4"/>
  <c r="R827" i="4"/>
  <c r="U827" i="4" s="1"/>
  <c r="X827" i="4" s="1"/>
  <c r="AH814" i="4"/>
  <c r="AB812" i="4"/>
  <c r="AJ804" i="4"/>
  <c r="AH803" i="4"/>
  <c r="H789" i="4"/>
  <c r="AK789" i="4" s="1"/>
  <c r="AN789" i="4" s="1"/>
  <c r="AB788" i="4"/>
  <c r="AM772" i="4"/>
  <c r="R772" i="4"/>
  <c r="W765" i="4"/>
  <c r="L764" i="4"/>
  <c r="AJ762" i="4"/>
  <c r="O762" i="4"/>
  <c r="H760" i="4"/>
  <c r="AK760" i="4" s="1"/>
  <c r="H753" i="4"/>
  <c r="AM749" i="4"/>
  <c r="AJ748" i="4"/>
  <c r="O748" i="4"/>
  <c r="G746" i="4"/>
  <c r="W744" i="4"/>
  <c r="AE744" i="4"/>
  <c r="O744" i="4"/>
  <c r="AM736" i="4"/>
  <c r="F725" i="4"/>
  <c r="U725" i="4" s="1"/>
  <c r="E725" i="4"/>
  <c r="H725" i="4"/>
  <c r="AE692" i="4"/>
  <c r="J692" i="4"/>
  <c r="AH692" i="4"/>
  <c r="O692" i="4"/>
  <c r="AM692" i="4"/>
  <c r="R692" i="4"/>
  <c r="X648" i="4"/>
  <c r="O864" i="4"/>
  <c r="AJ861" i="4"/>
  <c r="AJ859" i="4"/>
  <c r="L859" i="4"/>
  <c r="O852" i="4"/>
  <c r="AH849" i="4"/>
  <c r="J849" i="4"/>
  <c r="AH847" i="4"/>
  <c r="J847" i="4"/>
  <c r="Z846" i="4"/>
  <c r="T845" i="4"/>
  <c r="AE842" i="4"/>
  <c r="J842" i="4"/>
  <c r="AH840" i="4"/>
  <c r="L840" i="4"/>
  <c r="Z839" i="4"/>
  <c r="U839" i="4"/>
  <c r="X839" i="4" s="1"/>
  <c r="T838" i="4"/>
  <c r="AM837" i="4"/>
  <c r="R837" i="4"/>
  <c r="AJ836" i="4"/>
  <c r="O836" i="4"/>
  <c r="AB830" i="4"/>
  <c r="J830" i="4"/>
  <c r="W829" i="4"/>
  <c r="W824" i="4"/>
  <c r="E813" i="4"/>
  <c r="M813" i="4" s="1"/>
  <c r="P813" i="4" s="1"/>
  <c r="Z812" i="4"/>
  <c r="T808" i="4"/>
  <c r="R805" i="4"/>
  <c r="AH804" i="4"/>
  <c r="O804" i="4"/>
  <c r="L803" i="4"/>
  <c r="AE802" i="4"/>
  <c r="J802" i="4"/>
  <c r="AB801" i="4"/>
  <c r="W800" i="4"/>
  <c r="AJ796" i="4"/>
  <c r="R796" i="4"/>
  <c r="G795" i="4"/>
  <c r="AJ793" i="4"/>
  <c r="E789" i="4"/>
  <c r="M789" i="4" s="1"/>
  <c r="Z788" i="4"/>
  <c r="E786" i="4"/>
  <c r="J784" i="4"/>
  <c r="J778" i="4"/>
  <c r="AM776" i="4"/>
  <c r="AJ768" i="4"/>
  <c r="L768" i="4"/>
  <c r="AM763" i="4"/>
  <c r="R763" i="4"/>
  <c r="AH761" i="4"/>
  <c r="AH758" i="4"/>
  <c r="J758" i="4"/>
  <c r="AJ756" i="4"/>
  <c r="AB755" i="4"/>
  <c r="F753" i="4"/>
  <c r="E746" i="4"/>
  <c r="O736" i="4"/>
  <c r="AJ735" i="4"/>
  <c r="L735" i="4"/>
  <c r="AB728" i="4"/>
  <c r="T725" i="4"/>
  <c r="AM725" i="4"/>
  <c r="J725" i="4"/>
  <c r="AB725" i="4"/>
  <c r="L725" i="4"/>
  <c r="AE725" i="4"/>
  <c r="AH725" i="4"/>
  <c r="AK725" i="4" s="1"/>
  <c r="O725" i="4"/>
  <c r="G691" i="4"/>
  <c r="E691" i="4"/>
  <c r="F691" i="4"/>
  <c r="H691" i="4"/>
  <c r="F585" i="4"/>
  <c r="E585" i="4"/>
  <c r="U830" i="4"/>
  <c r="X830" i="4" s="1"/>
  <c r="AK813" i="4"/>
  <c r="AN813" i="4" s="1"/>
  <c r="AJ805" i="4"/>
  <c r="AE803" i="4"/>
  <c r="J803" i="4"/>
  <c r="R782" i="4"/>
  <c r="U782" i="4" s="1"/>
  <c r="O776" i="4"/>
  <c r="L762" i="4"/>
  <c r="E741" i="4"/>
  <c r="H741" i="4"/>
  <c r="AK741" i="4" s="1"/>
  <c r="AN741" i="4" s="1"/>
  <c r="AE859" i="4"/>
  <c r="U859" i="4"/>
  <c r="X859" i="4" s="1"/>
  <c r="AB847" i="4"/>
  <c r="U842" i="4"/>
  <c r="AB840" i="4"/>
  <c r="AK840" i="4"/>
  <c r="T839" i="4"/>
  <c r="AM838" i="4"/>
  <c r="R838" i="4"/>
  <c r="AJ837" i="4"/>
  <c r="AH836" i="4"/>
  <c r="L836" i="4"/>
  <c r="T829" i="4"/>
  <c r="AJ823" i="4"/>
  <c r="O823" i="4"/>
  <c r="AB814" i="4"/>
  <c r="W812" i="4"/>
  <c r="AM811" i="4"/>
  <c r="R811" i="4"/>
  <c r="W809" i="4"/>
  <c r="AJ808" i="4"/>
  <c r="O805" i="4"/>
  <c r="AE804" i="4"/>
  <c r="AB803" i="4"/>
  <c r="W801" i="4"/>
  <c r="AM800" i="4"/>
  <c r="T800" i="4"/>
  <c r="AJ799" i="4"/>
  <c r="O799" i="4"/>
  <c r="R797" i="4"/>
  <c r="AH796" i="4"/>
  <c r="O796" i="4"/>
  <c r="AH793" i="4"/>
  <c r="AE792" i="4"/>
  <c r="W789" i="4"/>
  <c r="W788" i="4"/>
  <c r="AM787" i="4"/>
  <c r="T784" i="4"/>
  <c r="AJ776" i="4"/>
  <c r="AE768" i="4"/>
  <c r="AM764" i="4"/>
  <c r="AJ763" i="4"/>
  <c r="J760" i="4"/>
  <c r="M760" i="4" s="1"/>
  <c r="P760" i="4" s="1"/>
  <c r="O759" i="4"/>
  <c r="AE758" i="4"/>
  <c r="AH756" i="4"/>
  <c r="L756" i="4"/>
  <c r="AJ750" i="4"/>
  <c r="J748" i="4"/>
  <c r="AB747" i="4"/>
  <c r="W746" i="4"/>
  <c r="T738" i="4"/>
  <c r="AH736" i="4"/>
  <c r="L736" i="4"/>
  <c r="R732" i="4"/>
  <c r="AC689" i="4"/>
  <c r="AF689" i="4" s="1"/>
  <c r="L849" i="4"/>
  <c r="AM829" i="4"/>
  <c r="AH827" i="4"/>
  <c r="T820" i="4"/>
  <c r="AM812" i="4"/>
  <c r="AB804" i="4"/>
  <c r="U803" i="4"/>
  <c r="X803" i="4" s="1"/>
  <c r="L776" i="4"/>
  <c r="AE762" i="4"/>
  <c r="AC743" i="4"/>
  <c r="AF743" i="4" s="1"/>
  <c r="F734" i="4"/>
  <c r="E734" i="4"/>
  <c r="E659" i="4"/>
  <c r="M659" i="4" s="1"/>
  <c r="P659" i="4" s="1"/>
  <c r="F659" i="4"/>
  <c r="U659" i="4" s="1"/>
  <c r="L866" i="4"/>
  <c r="R865" i="4"/>
  <c r="R855" i="4"/>
  <c r="R854" i="4"/>
  <c r="W847" i="4"/>
  <c r="W842" i="4"/>
  <c r="AM839" i="4"/>
  <c r="AJ838" i="4"/>
  <c r="J837" i="4"/>
  <c r="M837" i="4" s="1"/>
  <c r="P837" i="4" s="1"/>
  <c r="AE836" i="4"/>
  <c r="T832" i="4"/>
  <c r="R829" i="4"/>
  <c r="W825" i="4"/>
  <c r="AH823" i="4"/>
  <c r="AB820" i="4"/>
  <c r="AE815" i="4"/>
  <c r="W814" i="4"/>
  <c r="T809" i="4"/>
  <c r="AE805" i="4"/>
  <c r="H804" i="4"/>
  <c r="AJ800" i="4"/>
  <c r="R800" i="4"/>
  <c r="L799" i="4"/>
  <c r="AE796" i="4"/>
  <c r="AB792" i="4"/>
  <c r="AE791" i="4"/>
  <c r="AM788" i="4"/>
  <c r="T788" i="4"/>
  <c r="AJ787" i="4"/>
  <c r="Z773" i="4"/>
  <c r="AC773" i="4" s="1"/>
  <c r="AE772" i="4"/>
  <c r="AJ764" i="4"/>
  <c r="L763" i="4"/>
  <c r="AB762" i="4"/>
  <c r="AB761" i="4"/>
  <c r="AB758" i="4"/>
  <c r="R746" i="4"/>
  <c r="U746" i="4" s="1"/>
  <c r="E745" i="4"/>
  <c r="T744" i="4"/>
  <c r="AM738" i="4"/>
  <c r="AE736" i="4"/>
  <c r="AB734" i="4"/>
  <c r="J724" i="4"/>
  <c r="AE724" i="4"/>
  <c r="L724" i="4"/>
  <c r="O724" i="4"/>
  <c r="AJ724" i="4"/>
  <c r="T724" i="4"/>
  <c r="AM724" i="4"/>
  <c r="O723" i="4"/>
  <c r="AB692" i="4"/>
  <c r="T669" i="4"/>
  <c r="AM662" i="4"/>
  <c r="T662" i="4"/>
  <c r="AM658" i="4"/>
  <c r="AE652" i="4"/>
  <c r="Z650" i="4"/>
  <c r="E640" i="4"/>
  <c r="L629" i="4"/>
  <c r="W623" i="4"/>
  <c r="AH610" i="4"/>
  <c r="J610" i="4"/>
  <c r="F606" i="4"/>
  <c r="AM600" i="4"/>
  <c r="R600" i="4"/>
  <c r="AB593" i="4"/>
  <c r="O593" i="4"/>
  <c r="AJ584" i="4"/>
  <c r="O584" i="4"/>
  <c r="L566" i="4"/>
  <c r="AH566" i="4"/>
  <c r="T566" i="4"/>
  <c r="AJ566" i="4"/>
  <c r="O566" i="4"/>
  <c r="AM566" i="4"/>
  <c r="R566" i="4"/>
  <c r="T531" i="4"/>
  <c r="AM531" i="4"/>
  <c r="O531" i="4"/>
  <c r="L531" i="4"/>
  <c r="F516" i="4"/>
  <c r="E516" i="4"/>
  <c r="E510" i="4"/>
  <c r="H510" i="4"/>
  <c r="AK510" i="4" s="1"/>
  <c r="AN510" i="4" s="1"/>
  <c r="J644" i="4"/>
  <c r="AE644" i="4"/>
  <c r="R602" i="4"/>
  <c r="U602" i="4" s="1"/>
  <c r="AM602" i="4"/>
  <c r="AE586" i="4"/>
  <c r="J586" i="4"/>
  <c r="E474" i="4"/>
  <c r="F474" i="4"/>
  <c r="G474" i="4"/>
  <c r="H474" i="4"/>
  <c r="AK727" i="4"/>
  <c r="AN727" i="4" s="1"/>
  <c r="R726" i="4"/>
  <c r="L723" i="4"/>
  <c r="AE720" i="4"/>
  <c r="L720" i="4"/>
  <c r="AB719" i="4"/>
  <c r="T718" i="4"/>
  <c r="W716" i="4"/>
  <c r="W714" i="4"/>
  <c r="R711" i="4"/>
  <c r="U711" i="4" s="1"/>
  <c r="AM706" i="4"/>
  <c r="R706" i="4"/>
  <c r="AE702" i="4"/>
  <c r="J702" i="4"/>
  <c r="AB699" i="4"/>
  <c r="J699" i="4"/>
  <c r="AC698" i="4"/>
  <c r="L696" i="4"/>
  <c r="W692" i="4"/>
  <c r="J690" i="4"/>
  <c r="AB682" i="4"/>
  <c r="AJ678" i="4"/>
  <c r="J677" i="4"/>
  <c r="L675" i="4"/>
  <c r="J674" i="4"/>
  <c r="AM674" i="4"/>
  <c r="T670" i="4"/>
  <c r="AE666" i="4"/>
  <c r="W665" i="4"/>
  <c r="AJ662" i="4"/>
  <c r="AE661" i="4"/>
  <c r="AJ658" i="4"/>
  <c r="R658" i="4"/>
  <c r="R657" i="4"/>
  <c r="T650" i="4"/>
  <c r="AJ634" i="4"/>
  <c r="AH633" i="4"/>
  <c r="J629" i="4"/>
  <c r="R623" i="4"/>
  <c r="AH622" i="4"/>
  <c r="AH612" i="4"/>
  <c r="H612" i="4"/>
  <c r="AH604" i="4"/>
  <c r="O604" i="4"/>
  <c r="AE603" i="4"/>
  <c r="T602" i="4"/>
  <c r="AM601" i="4"/>
  <c r="AJ600" i="4"/>
  <c r="AK591" i="4"/>
  <c r="AN591" i="4" s="1"/>
  <c r="H588" i="4"/>
  <c r="W584" i="4"/>
  <c r="U579" i="4"/>
  <c r="X579" i="4" s="1"/>
  <c r="T577" i="4"/>
  <c r="AJ577" i="4"/>
  <c r="O577" i="4"/>
  <c r="AE577" i="4"/>
  <c r="AH577" i="4"/>
  <c r="R572" i="4"/>
  <c r="O572" i="4"/>
  <c r="AJ572" i="4"/>
  <c r="AE572" i="4"/>
  <c r="AB572" i="4"/>
  <c r="AB566" i="4"/>
  <c r="AB531" i="4"/>
  <c r="R736" i="4"/>
  <c r="R718" i="4"/>
  <c r="T716" i="4"/>
  <c r="AM711" i="4"/>
  <c r="AB705" i="4"/>
  <c r="W704" i="4"/>
  <c r="H703" i="4"/>
  <c r="AB702" i="4"/>
  <c r="Z701" i="4"/>
  <c r="AC701" i="4" s="1"/>
  <c r="AF701" i="4" s="1"/>
  <c r="Z699" i="4"/>
  <c r="AB694" i="4"/>
  <c r="W693" i="4"/>
  <c r="X693" i="4" s="1"/>
  <c r="T692" i="4"/>
  <c r="AB690" i="4"/>
  <c r="L678" i="4"/>
  <c r="AB677" i="4"/>
  <c r="AH675" i="4"/>
  <c r="R672" i="4"/>
  <c r="U672" i="4" s="1"/>
  <c r="AJ669" i="4"/>
  <c r="O669" i="4"/>
  <c r="O668" i="4"/>
  <c r="R668" i="4"/>
  <c r="T665" i="4"/>
  <c r="O662" i="4"/>
  <c r="AH658" i="4"/>
  <c r="O658" i="4"/>
  <c r="AB653" i="4"/>
  <c r="AE645" i="4"/>
  <c r="J645" i="4"/>
  <c r="W644" i="4"/>
  <c r="T642" i="4"/>
  <c r="T638" i="4"/>
  <c r="AE638" i="4"/>
  <c r="W638" i="4"/>
  <c r="AE636" i="4"/>
  <c r="AM636" i="4"/>
  <c r="AH634" i="4"/>
  <c r="L634" i="4"/>
  <c r="AE633" i="4"/>
  <c r="R626" i="4"/>
  <c r="AE626" i="4"/>
  <c r="L624" i="4"/>
  <c r="R624" i="4"/>
  <c r="AE622" i="4"/>
  <c r="H622" i="4"/>
  <c r="AM620" i="4"/>
  <c r="O620" i="4"/>
  <c r="AE612" i="4"/>
  <c r="AB609" i="4"/>
  <c r="AJ609" i="4"/>
  <c r="L608" i="4"/>
  <c r="AB603" i="4"/>
  <c r="L600" i="4"/>
  <c r="G598" i="4"/>
  <c r="T593" i="4"/>
  <c r="AJ592" i="4"/>
  <c r="O575" i="4"/>
  <c r="AJ575" i="4"/>
  <c r="AM575" i="4"/>
  <c r="R568" i="4"/>
  <c r="AB568" i="4"/>
  <c r="F551" i="4"/>
  <c r="E551" i="4"/>
  <c r="J521" i="4"/>
  <c r="O503" i="4"/>
  <c r="AB503" i="4"/>
  <c r="AJ503" i="4"/>
  <c r="L503" i="4"/>
  <c r="R724" i="4"/>
  <c r="T714" i="4"/>
  <c r="AJ711" i="4"/>
  <c r="AJ706" i="4"/>
  <c r="F703" i="4"/>
  <c r="J695" i="4"/>
  <c r="W689" i="4"/>
  <c r="J683" i="4"/>
  <c r="Z682" i="4"/>
  <c r="AE675" i="4"/>
  <c r="J675" i="4"/>
  <c r="AM670" i="4"/>
  <c r="R670" i="4"/>
  <c r="AB661" i="4"/>
  <c r="L649" i="4"/>
  <c r="AE649" i="4"/>
  <c r="W649" i="4"/>
  <c r="AB645" i="4"/>
  <c r="T644" i="4"/>
  <c r="AM642" i="4"/>
  <c r="J634" i="4"/>
  <c r="M634" i="4" s="1"/>
  <c r="P634" i="4" s="1"/>
  <c r="AB633" i="4"/>
  <c r="AB622" i="4"/>
  <c r="M622" i="4"/>
  <c r="J612" i="4"/>
  <c r="AH603" i="4"/>
  <c r="AH600" i="4"/>
  <c r="AK600" i="4" s="1"/>
  <c r="AN600" i="4" s="1"/>
  <c r="E598" i="4"/>
  <c r="E574" i="4"/>
  <c r="G574" i="4"/>
  <c r="E524" i="4"/>
  <c r="G524" i="4"/>
  <c r="AC524" i="4" s="1"/>
  <c r="F524" i="4"/>
  <c r="U524" i="4" s="1"/>
  <c r="J509" i="4"/>
  <c r="AE509" i="4"/>
  <c r="O509" i="4"/>
  <c r="AH509" i="4"/>
  <c r="AM509" i="4"/>
  <c r="R509" i="4"/>
  <c r="W509" i="4"/>
  <c r="L734" i="4"/>
  <c r="R728" i="4"/>
  <c r="E721" i="4"/>
  <c r="G720" i="4"/>
  <c r="AM718" i="4"/>
  <c r="AM716" i="4"/>
  <c r="O716" i="4"/>
  <c r="R714" i="4"/>
  <c r="L711" i="4"/>
  <c r="AH706" i="4"/>
  <c r="L706" i="4"/>
  <c r="E703" i="4"/>
  <c r="AB675" i="4"/>
  <c r="O670" i="4"/>
  <c r="AH669" i="4"/>
  <c r="L669" i="4"/>
  <c r="AE662" i="4"/>
  <c r="L662" i="4"/>
  <c r="L650" i="4"/>
  <c r="T645" i="4"/>
  <c r="AH645" i="4"/>
  <c r="R644" i="4"/>
  <c r="U639" i="4"/>
  <c r="J633" i="4"/>
  <c r="R633" i="4"/>
  <c r="AM633" i="4"/>
  <c r="AJ605" i="4"/>
  <c r="L605" i="4"/>
  <c r="O602" i="4"/>
  <c r="R593" i="4"/>
  <c r="U593" i="4" s="1"/>
  <c r="X593" i="4" s="1"/>
  <c r="AK589" i="4"/>
  <c r="AN589" i="4" s="1"/>
  <c r="AM584" i="4"/>
  <c r="R584" i="4"/>
  <c r="O515" i="4"/>
  <c r="AE515" i="4"/>
  <c r="L515" i="4"/>
  <c r="AJ515" i="4"/>
  <c r="E512" i="4"/>
  <c r="F512" i="4"/>
  <c r="U512" i="4" s="1"/>
  <c r="G512" i="4"/>
  <c r="AC512" i="4" s="1"/>
  <c r="AF512" i="4" s="1"/>
  <c r="AJ670" i="4"/>
  <c r="AM644" i="4"/>
  <c r="AK634" i="4"/>
  <c r="W633" i="4"/>
  <c r="AB629" i="4"/>
  <c r="AH623" i="4"/>
  <c r="J623" i="4"/>
  <c r="AH605" i="4"/>
  <c r="AJ602" i="4"/>
  <c r="AM593" i="4"/>
  <c r="F573" i="4"/>
  <c r="E573" i="4"/>
  <c r="Z571" i="4"/>
  <c r="AE571" i="4"/>
  <c r="E548" i="4"/>
  <c r="G548" i="4"/>
  <c r="F548" i="4"/>
  <c r="AB515" i="4"/>
  <c r="AB509" i="4"/>
  <c r="AM739" i="4"/>
  <c r="AM734" i="4"/>
  <c r="T734" i="4"/>
  <c r="R727" i="4"/>
  <c r="AH726" i="4"/>
  <c r="J726" i="4"/>
  <c r="W720" i="4"/>
  <c r="R719" i="4"/>
  <c r="U719" i="4" s="1"/>
  <c r="X719" i="4" s="1"/>
  <c r="AH718" i="4"/>
  <c r="R717" i="4"/>
  <c r="AJ716" i="4"/>
  <c r="AE711" i="4"/>
  <c r="J711" i="4"/>
  <c r="J708" i="4"/>
  <c r="M706" i="4"/>
  <c r="P706" i="4" s="1"/>
  <c r="O704" i="4"/>
  <c r="T702" i="4"/>
  <c r="AJ701" i="4"/>
  <c r="R698" i="4"/>
  <c r="T694" i="4"/>
  <c r="AJ693" i="4"/>
  <c r="AJ692" i="4"/>
  <c r="R687" i="4"/>
  <c r="W675" i="4"/>
  <c r="AH670" i="4"/>
  <c r="L670" i="4"/>
  <c r="AE669" i="4"/>
  <c r="T666" i="4"/>
  <c r="J663" i="4"/>
  <c r="J662" i="4"/>
  <c r="W661" i="4"/>
  <c r="AB658" i="4"/>
  <c r="AE657" i="4"/>
  <c r="AB654" i="4"/>
  <c r="O654" i="4"/>
  <c r="AM654" i="4"/>
  <c r="T649" i="4"/>
  <c r="F647" i="4"/>
  <c r="U647" i="4" s="1"/>
  <c r="O644" i="4"/>
  <c r="R638" i="4"/>
  <c r="W629" i="4"/>
  <c r="H625" i="4"/>
  <c r="E613" i="4"/>
  <c r="H613" i="4"/>
  <c r="T612" i="4"/>
  <c r="J608" i="4"/>
  <c r="AE608" i="4"/>
  <c r="W608" i="4"/>
  <c r="AE605" i="4"/>
  <c r="L602" i="4"/>
  <c r="AK592" i="4"/>
  <c r="AN592" i="4" s="1"/>
  <c r="AB571" i="4"/>
  <c r="U567" i="4"/>
  <c r="J722" i="4"/>
  <c r="AH716" i="4"/>
  <c r="J716" i="4"/>
  <c r="AJ714" i="4"/>
  <c r="Z703" i="4"/>
  <c r="AC703" i="4" s="1"/>
  <c r="R695" i="4"/>
  <c r="L692" i="4"/>
  <c r="R683" i="4"/>
  <c r="T675" i="4"/>
  <c r="AE670" i="4"/>
  <c r="J670" i="4"/>
  <c r="AB669" i="4"/>
  <c r="F663" i="4"/>
  <c r="H658" i="4"/>
  <c r="AK658" i="4" s="1"/>
  <c r="AN658" i="4" s="1"/>
  <c r="AM653" i="4"/>
  <c r="M647" i="4"/>
  <c r="AJ644" i="4"/>
  <c r="AH642" i="4"/>
  <c r="L642" i="4"/>
  <c r="J639" i="4"/>
  <c r="Z634" i="4"/>
  <c r="G634" i="4"/>
  <c r="F634" i="4"/>
  <c r="U634" i="4" s="1"/>
  <c r="T633" i="4"/>
  <c r="T629" i="4"/>
  <c r="AB625" i="4"/>
  <c r="E623" i="4"/>
  <c r="F623" i="4"/>
  <c r="T622" i="4"/>
  <c r="R612" i="4"/>
  <c r="AB608" i="4"/>
  <c r="R603" i="4"/>
  <c r="AH602" i="4"/>
  <c r="AE601" i="4"/>
  <c r="AB600" i="4"/>
  <c r="O596" i="4"/>
  <c r="R596" i="4"/>
  <c r="AJ593" i="4"/>
  <c r="L593" i="4"/>
  <c r="L589" i="4"/>
  <c r="T589" i="4"/>
  <c r="AE589" i="4"/>
  <c r="AB587" i="4"/>
  <c r="AE587" i="4"/>
  <c r="AM587" i="4"/>
  <c r="O587" i="4"/>
  <c r="L587" i="4"/>
  <c r="AJ587" i="4"/>
  <c r="AH584" i="4"/>
  <c r="L584" i="4"/>
  <c r="AM576" i="4"/>
  <c r="J576" i="4"/>
  <c r="M576" i="4" s="1"/>
  <c r="P576" i="4" s="1"/>
  <c r="AE576" i="4"/>
  <c r="AH576" i="4"/>
  <c r="AK576" i="4" s="1"/>
  <c r="AJ576" i="4"/>
  <c r="AE567" i="4"/>
  <c r="F562" i="4"/>
  <c r="E562" i="4"/>
  <c r="G562" i="4"/>
  <c r="H562" i="4"/>
  <c r="G526" i="4"/>
  <c r="H526" i="4"/>
  <c r="AK736" i="4"/>
  <c r="AN736" i="4" s="1"/>
  <c r="AJ734" i="4"/>
  <c r="J729" i="4"/>
  <c r="AH722" i="4"/>
  <c r="AM720" i="4"/>
  <c r="T720" i="4"/>
  <c r="AM719" i="4"/>
  <c r="AM717" i="4"/>
  <c r="O717" i="4"/>
  <c r="Z711" i="4"/>
  <c r="AM705" i="4"/>
  <c r="AH704" i="4"/>
  <c r="AM702" i="4"/>
  <c r="R702" i="4"/>
  <c r="AH701" i="4"/>
  <c r="R694" i="4"/>
  <c r="R690" i="4"/>
  <c r="O687" i="4"/>
  <c r="AM682" i="4"/>
  <c r="T678" i="4"/>
  <c r="R677" i="4"/>
  <c r="AM666" i="4"/>
  <c r="E663" i="4"/>
  <c r="U662" i="4"/>
  <c r="X662" i="4" s="1"/>
  <c r="E658" i="4"/>
  <c r="M658" i="4" s="1"/>
  <c r="P658" i="4" s="1"/>
  <c r="AK657" i="4"/>
  <c r="AN657" i="4" s="1"/>
  <c r="AJ653" i="4"/>
  <c r="R653" i="4"/>
  <c r="G652" i="4"/>
  <c r="R645" i="4"/>
  <c r="L644" i="4"/>
  <c r="AE642" i="4"/>
  <c r="L641" i="4"/>
  <c r="AH641" i="4"/>
  <c r="AM638" i="4"/>
  <c r="W637" i="4"/>
  <c r="F635" i="4"/>
  <c r="U635" i="4" s="1"/>
  <c r="W634" i="4"/>
  <c r="T630" i="4"/>
  <c r="L630" i="4"/>
  <c r="AJ630" i="4"/>
  <c r="R629" i="4"/>
  <c r="AB623" i="4"/>
  <c r="U615" i="4"/>
  <c r="AB613" i="4"/>
  <c r="O612" i="4"/>
  <c r="Z611" i="4"/>
  <c r="AC611" i="4" s="1"/>
  <c r="AF611" i="4" s="1"/>
  <c r="O611" i="4"/>
  <c r="AM611" i="4"/>
  <c r="Z605" i="4"/>
  <c r="J602" i="4"/>
  <c r="E597" i="4"/>
  <c r="AH593" i="4"/>
  <c r="R592" i="4"/>
  <c r="J592" i="4"/>
  <c r="AE584" i="4"/>
  <c r="O567" i="4"/>
  <c r="W567" i="4"/>
  <c r="J567" i="4"/>
  <c r="AH567" i="4"/>
  <c r="J566" i="4"/>
  <c r="W725" i="4"/>
  <c r="AB724" i="4"/>
  <c r="R720" i="4"/>
  <c r="L719" i="4"/>
  <c r="AE716" i="4"/>
  <c r="AC716" i="4"/>
  <c r="AH714" i="4"/>
  <c r="J714" i="4"/>
  <c r="J672" i="4"/>
  <c r="O672" i="4"/>
  <c r="F670" i="4"/>
  <c r="E670" i="4"/>
  <c r="U660" i="4"/>
  <c r="U658" i="4"/>
  <c r="X658" i="4" s="1"/>
  <c r="J650" i="4"/>
  <c r="R650" i="4"/>
  <c r="AE650" i="4"/>
  <c r="AH644" i="4"/>
  <c r="R605" i="4"/>
  <c r="U605" i="4" s="1"/>
  <c r="X605" i="4" s="1"/>
  <c r="AM605" i="4"/>
  <c r="AB605" i="4"/>
  <c r="AE602" i="4"/>
  <c r="J600" i="4"/>
  <c r="M600" i="4" s="1"/>
  <c r="P600" i="4" s="1"/>
  <c r="W600" i="4"/>
  <c r="J584" i="4"/>
  <c r="AJ531" i="4"/>
  <c r="AH517" i="4"/>
  <c r="L739" i="4"/>
  <c r="AB738" i="4"/>
  <c r="AH734" i="4"/>
  <c r="J734" i="4"/>
  <c r="M734" i="4" s="1"/>
  <c r="AJ729" i="4"/>
  <c r="O728" i="4"/>
  <c r="AH719" i="4"/>
  <c r="AJ717" i="4"/>
  <c r="AE714" i="4"/>
  <c r="W713" i="4"/>
  <c r="R708" i="4"/>
  <c r="U708" i="4" s="1"/>
  <c r="X708" i="4" s="1"/>
  <c r="AJ705" i="4"/>
  <c r="AE704" i="4"/>
  <c r="J696" i="4"/>
  <c r="AJ694" i="4"/>
  <c r="AE693" i="4"/>
  <c r="AH682" i="4"/>
  <c r="J679" i="4"/>
  <c r="AH677" i="4"/>
  <c r="Z670" i="4"/>
  <c r="AJ666" i="4"/>
  <c r="M665" i="4"/>
  <c r="P665" i="4" s="1"/>
  <c r="O663" i="4"/>
  <c r="L663" i="4"/>
  <c r="AJ659" i="4"/>
  <c r="AB659" i="4"/>
  <c r="O657" i="4"/>
  <c r="T654" i="4"/>
  <c r="AH653" i="4"/>
  <c r="O653" i="4"/>
  <c r="O645" i="4"/>
  <c r="AB642" i="4"/>
  <c r="G640" i="4"/>
  <c r="AJ636" i="4"/>
  <c r="T634" i="4"/>
  <c r="O633" i="4"/>
  <c r="J632" i="4"/>
  <c r="AJ629" i="4"/>
  <c r="AM624" i="4"/>
  <c r="AM622" i="4"/>
  <c r="O622" i="4"/>
  <c r="L612" i="4"/>
  <c r="M610" i="4"/>
  <c r="E602" i="4"/>
  <c r="T600" i="4"/>
  <c r="AH586" i="4"/>
  <c r="F586" i="4"/>
  <c r="H586" i="4"/>
  <c r="E586" i="4"/>
  <c r="AB584" i="4"/>
  <c r="AH575" i="4"/>
  <c r="R671" i="4"/>
  <c r="AH666" i="4"/>
  <c r="AB636" i="4"/>
  <c r="U636" i="4"/>
  <c r="X636" i="4" s="1"/>
  <c r="AH624" i="4"/>
  <c r="J624" i="4"/>
  <c r="AE621" i="4"/>
  <c r="J621" i="4"/>
  <c r="R618" i="4"/>
  <c r="W612" i="4"/>
  <c r="J605" i="4"/>
  <c r="W603" i="4"/>
  <c r="R601" i="4"/>
  <c r="Z595" i="4"/>
  <c r="AE595" i="4"/>
  <c r="AB589" i="4"/>
  <c r="AH581" i="4"/>
  <c r="R580" i="4"/>
  <c r="T580" i="4"/>
  <c r="AB576" i="4"/>
  <c r="AB567" i="4"/>
  <c r="J562" i="4"/>
  <c r="AJ560" i="4"/>
  <c r="R560" i="4"/>
  <c r="W556" i="4"/>
  <c r="AJ551" i="4"/>
  <c r="L551" i="4"/>
  <c r="AH548" i="4"/>
  <c r="J546" i="4"/>
  <c r="AM542" i="4"/>
  <c r="T542" i="4"/>
  <c r="O541" i="4"/>
  <c r="R535" i="4"/>
  <c r="L526" i="4"/>
  <c r="AH521" i="4"/>
  <c r="R504" i="4"/>
  <c r="J502" i="4"/>
  <c r="L502" i="4"/>
  <c r="AE502" i="4"/>
  <c r="T502" i="4"/>
  <c r="AB502" i="4"/>
  <c r="R499" i="4"/>
  <c r="W497" i="4"/>
  <c r="AH497" i="4"/>
  <c r="R497" i="4"/>
  <c r="AM497" i="4"/>
  <c r="AE488" i="4"/>
  <c r="AH488" i="4"/>
  <c r="L488" i="4"/>
  <c r="AJ488" i="4"/>
  <c r="O488" i="4"/>
  <c r="J488" i="4"/>
  <c r="F484" i="4"/>
  <c r="H484" i="4"/>
  <c r="E449" i="4"/>
  <c r="F449" i="4"/>
  <c r="E412" i="4"/>
  <c r="M412" i="4" s="1"/>
  <c r="P412" i="4" s="1"/>
  <c r="H412" i="4"/>
  <c r="AK412" i="4" s="1"/>
  <c r="AN412" i="4" s="1"/>
  <c r="G412" i="4"/>
  <c r="AC412" i="4" s="1"/>
  <c r="AF412" i="4" s="1"/>
  <c r="W576" i="4"/>
  <c r="H565" i="4"/>
  <c r="AH560" i="4"/>
  <c r="O560" i="4"/>
  <c r="AH551" i="4"/>
  <c r="J551" i="4"/>
  <c r="Z548" i="4"/>
  <c r="R545" i="4"/>
  <c r="J544" i="4"/>
  <c r="AH544" i="4"/>
  <c r="R543" i="4"/>
  <c r="AJ542" i="4"/>
  <c r="R542" i="4"/>
  <c r="AH541" i="4"/>
  <c r="E539" i="4"/>
  <c r="M539" i="4" s="1"/>
  <c r="P539" i="4" s="1"/>
  <c r="J531" i="4"/>
  <c r="M531" i="4" s="1"/>
  <c r="P531" i="4" s="1"/>
  <c r="AE526" i="4"/>
  <c r="AH522" i="4"/>
  <c r="AE517" i="4"/>
  <c r="J503" i="4"/>
  <c r="M503" i="4" s="1"/>
  <c r="P503" i="4" s="1"/>
  <c r="AE560" i="4"/>
  <c r="AJ557" i="4"/>
  <c r="L546" i="4"/>
  <c r="T546" i="4"/>
  <c r="AH531" i="4"/>
  <c r="AK531" i="4" s="1"/>
  <c r="AN531" i="4" s="1"/>
  <c r="AE522" i="4"/>
  <c r="L522" i="4"/>
  <c r="L521" i="4"/>
  <c r="W521" i="4"/>
  <c r="AM501" i="4"/>
  <c r="AJ496" i="4"/>
  <c r="W496" i="4"/>
  <c r="U492" i="4"/>
  <c r="X492" i="4" s="1"/>
  <c r="T584" i="4"/>
  <c r="O581" i="4"/>
  <c r="W581" i="4"/>
  <c r="AB577" i="4"/>
  <c r="M577" i="4"/>
  <c r="P577" i="4" s="1"/>
  <c r="J565" i="4"/>
  <c r="M565" i="4" s="1"/>
  <c r="P565" i="4" s="1"/>
  <c r="AE565" i="4"/>
  <c r="AM565" i="4"/>
  <c r="W546" i="4"/>
  <c r="O545" i="4"/>
  <c r="AH542" i="4"/>
  <c r="AK542" i="4" s="1"/>
  <c r="AE541" i="4"/>
  <c r="AE537" i="4"/>
  <c r="Z537" i="4"/>
  <c r="AE531" i="4"/>
  <c r="J530" i="4"/>
  <c r="AJ527" i="4"/>
  <c r="L527" i="4"/>
  <c r="AB522" i="4"/>
  <c r="AH503" i="4"/>
  <c r="F441" i="4"/>
  <c r="E441" i="4"/>
  <c r="G441" i="4"/>
  <c r="H441" i="4"/>
  <c r="E413" i="4"/>
  <c r="M413" i="4" s="1"/>
  <c r="P413" i="4" s="1"/>
  <c r="F413" i="4"/>
  <c r="E407" i="4"/>
  <c r="F407" i="4"/>
  <c r="G407" i="4"/>
  <c r="H407" i="4"/>
  <c r="AE557" i="4"/>
  <c r="G557" i="4"/>
  <c r="F557" i="4"/>
  <c r="E536" i="4"/>
  <c r="F536" i="4"/>
  <c r="AK534" i="4"/>
  <c r="AN534" i="4" s="1"/>
  <c r="U533" i="4"/>
  <c r="X533" i="4" s="1"/>
  <c r="J526" i="4"/>
  <c r="AJ526" i="4"/>
  <c r="E522" i="4"/>
  <c r="H522" i="4"/>
  <c r="T517" i="4"/>
  <c r="E500" i="4"/>
  <c r="F500" i="4"/>
  <c r="U500" i="4" s="1"/>
  <c r="F493" i="4"/>
  <c r="F453" i="4"/>
  <c r="E453" i="4"/>
  <c r="G453" i="4"/>
  <c r="H453" i="4"/>
  <c r="U669" i="4"/>
  <c r="X669" i="4" s="1"/>
  <c r="J667" i="4"/>
  <c r="AH663" i="4"/>
  <c r="AH662" i="4"/>
  <c r="W653" i="4"/>
  <c r="J651" i="4"/>
  <c r="L647" i="4"/>
  <c r="R642" i="4"/>
  <c r="Z633" i="4"/>
  <c r="U627" i="4"/>
  <c r="R614" i="4"/>
  <c r="AJ604" i="4"/>
  <c r="L603" i="4"/>
  <c r="AB602" i="4"/>
  <c r="AB601" i="4"/>
  <c r="AE592" i="4"/>
  <c r="O591" i="4"/>
  <c r="W591" i="4"/>
  <c r="AB579" i="4"/>
  <c r="F570" i="4"/>
  <c r="AE566" i="4"/>
  <c r="AJ564" i="4"/>
  <c r="R564" i="4"/>
  <c r="E561" i="4"/>
  <c r="Z560" i="4"/>
  <c r="AC560" i="4" s="1"/>
  <c r="AB554" i="4"/>
  <c r="R546" i="4"/>
  <c r="J545" i="4"/>
  <c r="Z541" i="4"/>
  <c r="AC541" i="4" s="1"/>
  <c r="AF541" i="4" s="1"/>
  <c r="W531" i="4"/>
  <c r="AE527" i="4"/>
  <c r="E527" i="4"/>
  <c r="W526" i="4"/>
  <c r="R521" i="4"/>
  <c r="U521" i="4" s="1"/>
  <c r="AB506" i="4"/>
  <c r="L506" i="4"/>
  <c r="AJ506" i="4"/>
  <c r="E493" i="4"/>
  <c r="M493" i="4" s="1"/>
  <c r="P493" i="4" s="1"/>
  <c r="AB557" i="4"/>
  <c r="AM557" i="4"/>
  <c r="U555" i="4"/>
  <c r="X555" i="4" s="1"/>
  <c r="AJ522" i="4"/>
  <c r="AC493" i="4"/>
  <c r="AF493" i="4" s="1"/>
  <c r="O469" i="4"/>
  <c r="AM469" i="4"/>
  <c r="R469" i="4"/>
  <c r="W469" i="4"/>
  <c r="L463" i="4"/>
  <c r="AJ463" i="4"/>
  <c r="O463" i="4"/>
  <c r="AM463" i="4"/>
  <c r="W463" i="4"/>
  <c r="AE463" i="4"/>
  <c r="E405" i="4"/>
  <c r="H405" i="4"/>
  <c r="G405" i="4"/>
  <c r="AH572" i="4"/>
  <c r="AH564" i="4"/>
  <c r="AK564" i="4" s="1"/>
  <c r="AN564" i="4" s="1"/>
  <c r="W560" i="4"/>
  <c r="W557" i="4"/>
  <c r="Z554" i="4"/>
  <c r="AE549" i="4"/>
  <c r="J548" i="4"/>
  <c r="O546" i="4"/>
  <c r="F545" i="4"/>
  <c r="AB543" i="4"/>
  <c r="W541" i="4"/>
  <c r="H538" i="4"/>
  <c r="J534" i="4"/>
  <c r="M534" i="4" s="1"/>
  <c r="W534" i="4"/>
  <c r="O534" i="4"/>
  <c r="R531" i="4"/>
  <c r="O530" i="4"/>
  <c r="T526" i="4"/>
  <c r="T522" i="4"/>
  <c r="AM521" i="4"/>
  <c r="O521" i="4"/>
  <c r="AM517" i="4"/>
  <c r="L509" i="4"/>
  <c r="H502" i="4"/>
  <c r="R495" i="4"/>
  <c r="AB486" i="4"/>
  <c r="R486" i="4"/>
  <c r="U486" i="4" s="1"/>
  <c r="Z486" i="4"/>
  <c r="L486" i="4"/>
  <c r="AJ486" i="4"/>
  <c r="E462" i="4"/>
  <c r="F462" i="4"/>
  <c r="G462" i="4"/>
  <c r="H462" i="4"/>
  <c r="J588" i="4"/>
  <c r="M588" i="4" s="1"/>
  <c r="P588" i="4" s="1"/>
  <c r="L588" i="4"/>
  <c r="AH588" i="4"/>
  <c r="AJ581" i="4"/>
  <c r="J572" i="4"/>
  <c r="W566" i="4"/>
  <c r="AJ565" i="4"/>
  <c r="L564" i="4"/>
  <c r="T557" i="4"/>
  <c r="L550" i="4"/>
  <c r="AJ546" i="4"/>
  <c r="Z543" i="4"/>
  <c r="Z542" i="4"/>
  <c r="T541" i="4"/>
  <c r="O527" i="4"/>
  <c r="AH515" i="4"/>
  <c r="J515" i="4"/>
  <c r="M515" i="4" s="1"/>
  <c r="P515" i="4" s="1"/>
  <c r="O505" i="4"/>
  <c r="G502" i="4"/>
  <c r="AC502" i="4" s="1"/>
  <c r="AF502" i="4" s="1"/>
  <c r="E499" i="4"/>
  <c r="AK491" i="4"/>
  <c r="AN491" i="4" s="1"/>
  <c r="H450" i="4"/>
  <c r="E450" i="4"/>
  <c r="F450" i="4"/>
  <c r="G450" i="4"/>
  <c r="AC450" i="4" s="1"/>
  <c r="T560" i="4"/>
  <c r="AM551" i="4"/>
  <c r="AH546" i="4"/>
  <c r="AM522" i="4"/>
  <c r="R522" i="4"/>
  <c r="J517" i="4"/>
  <c r="AB469" i="4"/>
  <c r="E437" i="4"/>
  <c r="F437" i="4"/>
  <c r="F397" i="4"/>
  <c r="E397" i="4"/>
  <c r="J593" i="4"/>
  <c r="U591" i="4"/>
  <c r="R557" i="4"/>
  <c r="W554" i="4"/>
  <c r="J540" i="4"/>
  <c r="L529" i="4"/>
  <c r="Z522" i="4"/>
  <c r="J514" i="4"/>
  <c r="W506" i="4"/>
  <c r="AM498" i="4"/>
  <c r="AM494" i="4"/>
  <c r="AM493" i="4"/>
  <c r="AM492" i="4"/>
  <c r="AJ491" i="4"/>
  <c r="L482" i="4"/>
  <c r="Z481" i="4"/>
  <c r="AJ480" i="4"/>
  <c r="AE479" i="4"/>
  <c r="AJ476" i="4"/>
  <c r="AE475" i="4"/>
  <c r="R474" i="4"/>
  <c r="AE471" i="4"/>
  <c r="T470" i="4"/>
  <c r="T467" i="4"/>
  <c r="AJ464" i="4"/>
  <c r="L464" i="4"/>
  <c r="AH463" i="4"/>
  <c r="AB460" i="4"/>
  <c r="H460" i="4"/>
  <c r="AK460" i="4" s="1"/>
  <c r="AN460" i="4" s="1"/>
  <c r="W459" i="4"/>
  <c r="AB456" i="4"/>
  <c r="W455" i="4"/>
  <c r="H455" i="4"/>
  <c r="E454" i="4"/>
  <c r="R450" i="4"/>
  <c r="R447" i="4"/>
  <c r="AJ444" i="4"/>
  <c r="AJ441" i="4"/>
  <c r="L436" i="4"/>
  <c r="O432" i="4"/>
  <c r="F423" i="4"/>
  <c r="AE421" i="4"/>
  <c r="H421" i="4"/>
  <c r="T419" i="4"/>
  <c r="AE418" i="4"/>
  <c r="G418" i="4"/>
  <c r="AE416" i="4"/>
  <c r="L414" i="4"/>
  <c r="T411" i="4"/>
  <c r="AE408" i="4"/>
  <c r="AE404" i="4"/>
  <c r="R403" i="4"/>
  <c r="AH403" i="4"/>
  <c r="AB402" i="4"/>
  <c r="T399" i="4"/>
  <c r="AH397" i="4"/>
  <c r="L378" i="4"/>
  <c r="T378" i="4"/>
  <c r="J378" i="4"/>
  <c r="AH378" i="4"/>
  <c r="W378" i="4"/>
  <c r="AE378" i="4"/>
  <c r="E366" i="4"/>
  <c r="AJ469" i="4"/>
  <c r="J463" i="4"/>
  <c r="M463" i="4" s="1"/>
  <c r="P463" i="4" s="1"/>
  <c r="AE457" i="4"/>
  <c r="J457" i="4"/>
  <c r="AB448" i="4"/>
  <c r="AJ448" i="4"/>
  <c r="R424" i="4"/>
  <c r="AE423" i="4"/>
  <c r="E421" i="4"/>
  <c r="J420" i="4"/>
  <c r="AJ420" i="4"/>
  <c r="R419" i="4"/>
  <c r="J416" i="4"/>
  <c r="J408" i="4"/>
  <c r="M408" i="4" s="1"/>
  <c r="H404" i="4"/>
  <c r="J395" i="4"/>
  <c r="T395" i="4"/>
  <c r="L395" i="4"/>
  <c r="AB395" i="4"/>
  <c r="O395" i="4"/>
  <c r="J381" i="4"/>
  <c r="T381" i="4"/>
  <c r="F369" i="4"/>
  <c r="G369" i="4"/>
  <c r="E369" i="4"/>
  <c r="H369" i="4"/>
  <c r="F336" i="4"/>
  <c r="U336" i="4" s="1"/>
  <c r="H336" i="4"/>
  <c r="AK336" i="4" s="1"/>
  <c r="AN336" i="4" s="1"/>
  <c r="E336" i="4"/>
  <c r="M336" i="4" s="1"/>
  <c r="G336" i="4"/>
  <c r="E322" i="4"/>
  <c r="G322" i="4"/>
  <c r="H322" i="4"/>
  <c r="AH469" i="4"/>
  <c r="J469" i="4"/>
  <c r="T455" i="4"/>
  <c r="U455" i="4"/>
  <c r="AB451" i="4"/>
  <c r="R448" i="4"/>
  <c r="AM447" i="4"/>
  <c r="O447" i="4"/>
  <c r="AC440" i="4"/>
  <c r="AF440" i="4" s="1"/>
  <c r="H438" i="4"/>
  <c r="F438" i="4"/>
  <c r="AB431" i="4"/>
  <c r="O431" i="4"/>
  <c r="AJ431" i="4"/>
  <c r="H428" i="4"/>
  <c r="J423" i="4"/>
  <c r="T423" i="4"/>
  <c r="H418" i="4"/>
  <c r="E418" i="4"/>
  <c r="AB416" i="4"/>
  <c r="AB408" i="4"/>
  <c r="O407" i="4"/>
  <c r="J407" i="4"/>
  <c r="AE407" i="4"/>
  <c r="F401" i="4"/>
  <c r="J396" i="4"/>
  <c r="AJ396" i="4"/>
  <c r="E393" i="4"/>
  <c r="F393" i="4"/>
  <c r="H393" i="4"/>
  <c r="J383" i="4"/>
  <c r="O383" i="4"/>
  <c r="L383" i="4"/>
  <c r="AJ383" i="4"/>
  <c r="T383" i="4"/>
  <c r="AM372" i="4"/>
  <c r="Z515" i="4"/>
  <c r="J510" i="4"/>
  <c r="T509" i="4"/>
  <c r="R506" i="4"/>
  <c r="O498" i="4"/>
  <c r="AM495" i="4"/>
  <c r="AH494" i="4"/>
  <c r="O494" i="4"/>
  <c r="AH493" i="4"/>
  <c r="L491" i="4"/>
  <c r="R487" i="4"/>
  <c r="AE486" i="4"/>
  <c r="G486" i="4"/>
  <c r="AC486" i="4" s="1"/>
  <c r="AM483" i="4"/>
  <c r="O483" i="4"/>
  <c r="T481" i="4"/>
  <c r="H480" i="4"/>
  <c r="T477" i="4"/>
  <c r="J476" i="4"/>
  <c r="M476" i="4" s="1"/>
  <c r="P476" i="4" s="1"/>
  <c r="W473" i="4"/>
  <c r="AJ470" i="4"/>
  <c r="AE469" i="4"/>
  <c r="R468" i="4"/>
  <c r="O467" i="4"/>
  <c r="L466" i="4"/>
  <c r="AB463" i="4"/>
  <c r="R462" i="4"/>
  <c r="F458" i="4"/>
  <c r="AB457" i="4"/>
  <c r="T456" i="4"/>
  <c r="AM455" i="4"/>
  <c r="J450" i="4"/>
  <c r="M450" i="4" s="1"/>
  <c r="AM448" i="4"/>
  <c r="L444" i="4"/>
  <c r="W440" i="4"/>
  <c r="F426" i="4"/>
  <c r="U426" i="4" s="1"/>
  <c r="X426" i="4" s="1"/>
  <c r="O424" i="4"/>
  <c r="O421" i="4"/>
  <c r="AJ421" i="4"/>
  <c r="T420" i="4"/>
  <c r="Z418" i="4"/>
  <c r="R407" i="4"/>
  <c r="E401" i="4"/>
  <c r="T388" i="4"/>
  <c r="AB383" i="4"/>
  <c r="J406" i="4"/>
  <c r="R406" i="4"/>
  <c r="U406" i="4" s="1"/>
  <c r="W404" i="4"/>
  <c r="AM404" i="4"/>
  <c r="J393" i="4"/>
  <c r="AE393" i="4"/>
  <c r="O372" i="4"/>
  <c r="AH372" i="4"/>
  <c r="J372" i="4"/>
  <c r="AE372" i="4"/>
  <c r="T372" i="4"/>
  <c r="W372" i="4"/>
  <c r="AJ483" i="4"/>
  <c r="L483" i="4"/>
  <c r="Z480" i="4"/>
  <c r="L478" i="4"/>
  <c r="AB476" i="4"/>
  <c r="Z469" i="4"/>
  <c r="AH467" i="4"/>
  <c r="L467" i="4"/>
  <c r="AB464" i="4"/>
  <c r="W457" i="4"/>
  <c r="AM456" i="4"/>
  <c r="AJ455" i="4"/>
  <c r="AM454" i="4"/>
  <c r="E443" i="4"/>
  <c r="F443" i="4"/>
  <c r="U443" i="4" s="1"/>
  <c r="X443" i="4" s="1"/>
  <c r="AB432" i="4"/>
  <c r="W431" i="4"/>
  <c r="AH424" i="4"/>
  <c r="AK424" i="4" s="1"/>
  <c r="AN424" i="4" s="1"/>
  <c r="AH419" i="4"/>
  <c r="W416" i="4"/>
  <c r="AM415" i="4"/>
  <c r="T414" i="4"/>
  <c r="U409" i="4"/>
  <c r="X409" i="4" s="1"/>
  <c r="W408" i="4"/>
  <c r="T401" i="4"/>
  <c r="AB401" i="4"/>
  <c r="L401" i="4"/>
  <c r="AM397" i="4"/>
  <c r="AB397" i="4"/>
  <c r="R395" i="4"/>
  <c r="L389" i="4"/>
  <c r="T389" i="4"/>
  <c r="R389" i="4"/>
  <c r="O389" i="4"/>
  <c r="W383" i="4"/>
  <c r="J377" i="4"/>
  <c r="L377" i="4"/>
  <c r="R377" i="4"/>
  <c r="AM377" i="4"/>
  <c r="T377" i="4"/>
  <c r="E365" i="4"/>
  <c r="F365" i="4"/>
  <c r="U365" i="4" s="1"/>
  <c r="X365" i="4" s="1"/>
  <c r="E352" i="4"/>
  <c r="G352" i="4"/>
  <c r="F352" i="4"/>
  <c r="AJ591" i="4"/>
  <c r="AH590" i="4"/>
  <c r="AJ567" i="4"/>
  <c r="AB563" i="4"/>
  <c r="AE546" i="4"/>
  <c r="AB545" i="4"/>
  <c r="AH543" i="4"/>
  <c r="AK543" i="4" s="1"/>
  <c r="AN543" i="4" s="1"/>
  <c r="J543" i="4"/>
  <c r="M543" i="4" s="1"/>
  <c r="P543" i="4" s="1"/>
  <c r="J538" i="4"/>
  <c r="AH527" i="4"/>
  <c r="J527" i="4"/>
  <c r="M527" i="4" s="1"/>
  <c r="AJ521" i="4"/>
  <c r="AH519" i="4"/>
  <c r="J519" i="4"/>
  <c r="W518" i="4"/>
  <c r="AJ509" i="4"/>
  <c r="L505" i="4"/>
  <c r="AB498" i="4"/>
  <c r="AH495" i="4"/>
  <c r="AB494" i="4"/>
  <c r="J494" i="4"/>
  <c r="AB493" i="4"/>
  <c r="AE492" i="4"/>
  <c r="AB491" i="4"/>
  <c r="AJ487" i="4"/>
  <c r="L487" i="4"/>
  <c r="AH483" i="4"/>
  <c r="J483" i="4"/>
  <c r="W482" i="4"/>
  <c r="T479" i="4"/>
  <c r="Z473" i="4"/>
  <c r="AC473" i="4" s="1"/>
  <c r="AF473" i="4" s="1"/>
  <c r="AJ468" i="4"/>
  <c r="L468" i="4"/>
  <c r="AE467" i="4"/>
  <c r="J467" i="4"/>
  <c r="T466" i="4"/>
  <c r="AJ465" i="4"/>
  <c r="AJ462" i="4"/>
  <c r="L462" i="4"/>
  <c r="W461" i="4"/>
  <c r="R460" i="4"/>
  <c r="U460" i="4" s="1"/>
  <c r="X460" i="4" s="1"/>
  <c r="AH458" i="4"/>
  <c r="AK458" i="4" s="1"/>
  <c r="AN458" i="4" s="1"/>
  <c r="T457" i="4"/>
  <c r="O456" i="4"/>
  <c r="O455" i="4"/>
  <c r="O454" i="4"/>
  <c r="W452" i="4"/>
  <c r="R449" i="4"/>
  <c r="U449" i="4" s="1"/>
  <c r="AH448" i="4"/>
  <c r="L448" i="4"/>
  <c r="AE447" i="4"/>
  <c r="AE445" i="4"/>
  <c r="AB443" i="4"/>
  <c r="AM440" i="4"/>
  <c r="T440" i="4"/>
  <c r="Z432" i="4"/>
  <c r="T431" i="4"/>
  <c r="R425" i="4"/>
  <c r="J424" i="4"/>
  <c r="R423" i="4"/>
  <c r="U423" i="4" s="1"/>
  <c r="AH422" i="4"/>
  <c r="O420" i="4"/>
  <c r="T416" i="4"/>
  <c r="R413" i="4"/>
  <c r="AJ409" i="4"/>
  <c r="AJ407" i="4"/>
  <c r="L407" i="4"/>
  <c r="T404" i="4"/>
  <c r="J399" i="4"/>
  <c r="O399" i="4"/>
  <c r="T397" i="4"/>
  <c r="AM396" i="4"/>
  <c r="AJ395" i="4"/>
  <c r="T393" i="4"/>
  <c r="E384" i="4"/>
  <c r="E382" i="4"/>
  <c r="M382" i="4" s="1"/>
  <c r="P382" i="4" s="1"/>
  <c r="G382" i="4"/>
  <c r="J480" i="4"/>
  <c r="AM457" i="4"/>
  <c r="AH455" i="4"/>
  <c r="R438" i="4"/>
  <c r="AC435" i="4"/>
  <c r="F433" i="4"/>
  <c r="H433" i="4"/>
  <c r="AK433" i="4" s="1"/>
  <c r="AN433" i="4" s="1"/>
  <c r="J432" i="4"/>
  <c r="M432" i="4" s="1"/>
  <c r="P432" i="4" s="1"/>
  <c r="AJ432" i="4"/>
  <c r="R431" i="4"/>
  <c r="AM416" i="4"/>
  <c r="E411" i="4"/>
  <c r="F411" i="4"/>
  <c r="U411" i="4" s="1"/>
  <c r="AM408" i="4"/>
  <c r="T408" i="4"/>
  <c r="AH407" i="4"/>
  <c r="Z372" i="4"/>
  <c r="E338" i="4"/>
  <c r="F338" i="4"/>
  <c r="U338" i="4" s="1"/>
  <c r="H338" i="4"/>
  <c r="AM479" i="4"/>
  <c r="AM475" i="4"/>
  <c r="AM471" i="4"/>
  <c r="O471" i="4"/>
  <c r="T469" i="4"/>
  <c r="U458" i="4"/>
  <c r="X458" i="4" s="1"/>
  <c r="R457" i="4"/>
  <c r="AH456" i="4"/>
  <c r="L456" i="4"/>
  <c r="L455" i="4"/>
  <c r="AH454" i="4"/>
  <c r="AK454" i="4" s="1"/>
  <c r="AN454" i="4" s="1"/>
  <c r="O451" i="4"/>
  <c r="O450" i="4"/>
  <c r="W444" i="4"/>
  <c r="O434" i="4"/>
  <c r="AM431" i="4"/>
  <c r="O423" i="4"/>
  <c r="O419" i="4"/>
  <c r="W419" i="4"/>
  <c r="J411" i="4"/>
  <c r="O411" i="4"/>
  <c r="R408" i="4"/>
  <c r="AC402" i="4"/>
  <c r="AF402" i="4" s="1"/>
  <c r="F402" i="4"/>
  <c r="U402" i="4" s="1"/>
  <c r="O396" i="4"/>
  <c r="AH395" i="4"/>
  <c r="R393" i="4"/>
  <c r="R383" i="4"/>
  <c r="AE504" i="4"/>
  <c r="J492" i="4"/>
  <c r="T491" i="4"/>
  <c r="AC485" i="4"/>
  <c r="AB483" i="4"/>
  <c r="R482" i="4"/>
  <c r="AH481" i="4"/>
  <c r="R480" i="4"/>
  <c r="AH477" i="4"/>
  <c r="H468" i="4"/>
  <c r="AM466" i="4"/>
  <c r="O466" i="4"/>
  <c r="AE465" i="4"/>
  <c r="AE462" i="4"/>
  <c r="R459" i="4"/>
  <c r="AJ457" i="4"/>
  <c r="O457" i="4"/>
  <c r="AE455" i="4"/>
  <c r="J454" i="4"/>
  <c r="AJ451" i="4"/>
  <c r="L451" i="4"/>
  <c r="H448" i="4"/>
  <c r="AB445" i="4"/>
  <c r="AJ445" i="4"/>
  <c r="H436" i="4"/>
  <c r="AK436" i="4" s="1"/>
  <c r="AN436" i="4" s="1"/>
  <c r="AB433" i="4"/>
  <c r="O433" i="4"/>
  <c r="AJ433" i="4"/>
  <c r="T432" i="4"/>
  <c r="AJ425" i="4"/>
  <c r="L425" i="4"/>
  <c r="W424" i="4"/>
  <c r="AM423" i="4"/>
  <c r="AE420" i="4"/>
  <c r="AB419" i="4"/>
  <c r="AJ416" i="4"/>
  <c r="O416" i="4"/>
  <c r="AJ408" i="4"/>
  <c r="O408" i="4"/>
  <c r="O404" i="4"/>
  <c r="E402" i="4"/>
  <c r="M402" i="4" s="1"/>
  <c r="P402" i="4" s="1"/>
  <c r="AH396" i="4"/>
  <c r="J391" i="4"/>
  <c r="L388" i="4"/>
  <c r="R388" i="4"/>
  <c r="J388" i="4"/>
  <c r="AH388" i="4"/>
  <c r="AE388" i="4"/>
  <c r="AH384" i="4"/>
  <c r="M378" i="4"/>
  <c r="Z495" i="4"/>
  <c r="AJ482" i="4"/>
  <c r="AJ479" i="4"/>
  <c r="L479" i="4"/>
  <c r="T478" i="4"/>
  <c r="L477" i="4"/>
  <c r="AJ475" i="4"/>
  <c r="L475" i="4"/>
  <c r="O470" i="4"/>
  <c r="U468" i="4"/>
  <c r="R464" i="4"/>
  <c r="U464" i="4" s="1"/>
  <c r="AE456" i="4"/>
  <c r="J456" i="4"/>
  <c r="M456" i="4" s="1"/>
  <c r="P456" i="4" s="1"/>
  <c r="J455" i="4"/>
  <c r="M455" i="4" s="1"/>
  <c r="J451" i="4"/>
  <c r="W450" i="4"/>
  <c r="G448" i="4"/>
  <c r="AM444" i="4"/>
  <c r="T444" i="4"/>
  <c r="G436" i="4"/>
  <c r="AC436" i="4" s="1"/>
  <c r="AF436" i="4" s="1"/>
  <c r="J435" i="4"/>
  <c r="AE435" i="4"/>
  <c r="AM432" i="4"/>
  <c r="L431" i="4"/>
  <c r="L396" i="4"/>
  <c r="AE395" i="4"/>
  <c r="U395" i="4"/>
  <c r="X395" i="4" s="1"/>
  <c r="AM383" i="4"/>
  <c r="AE498" i="4"/>
  <c r="T497" i="4"/>
  <c r="Z487" i="4"/>
  <c r="AE485" i="4"/>
  <c r="AH482" i="4"/>
  <c r="AB481" i="4"/>
  <c r="AH479" i="4"/>
  <c r="J479" i="4"/>
  <c r="R476" i="4"/>
  <c r="AH475" i="4"/>
  <c r="J475" i="4"/>
  <c r="AB474" i="4"/>
  <c r="Z468" i="4"/>
  <c r="M468" i="4"/>
  <c r="AH457" i="4"/>
  <c r="G454" i="4"/>
  <c r="W448" i="4"/>
  <c r="AH438" i="4"/>
  <c r="J438" i="4"/>
  <c r="AH431" i="4"/>
  <c r="J431" i="4"/>
  <c r="T424" i="4"/>
  <c r="M420" i="4"/>
  <c r="P420" i="4" s="1"/>
  <c r="AH416" i="4"/>
  <c r="L416" i="4"/>
  <c r="L408" i="4"/>
  <c r="L397" i="4"/>
  <c r="AE396" i="4"/>
  <c r="H395" i="4"/>
  <c r="E395" i="4"/>
  <c r="L391" i="4"/>
  <c r="R391" i="4"/>
  <c r="O391" i="4"/>
  <c r="AB388" i="4"/>
  <c r="AE381" i="4"/>
  <c r="L370" i="4"/>
  <c r="Z439" i="4"/>
  <c r="R432" i="4"/>
  <c r="AM427" i="4"/>
  <c r="O426" i="4"/>
  <c r="L424" i="4"/>
  <c r="Z421" i="4"/>
  <c r="AE406" i="4"/>
  <c r="AM398" i="4"/>
  <c r="R397" i="4"/>
  <c r="R396" i="4"/>
  <c r="AJ389" i="4"/>
  <c r="AE383" i="4"/>
  <c r="M383" i="4"/>
  <c r="AH376" i="4"/>
  <c r="T374" i="4"/>
  <c r="L373" i="4"/>
  <c r="J369" i="4"/>
  <c r="AE369" i="4"/>
  <c r="T364" i="4"/>
  <c r="O358" i="4"/>
  <c r="AE357" i="4"/>
  <c r="AE353" i="4"/>
  <c r="O348" i="4"/>
  <c r="AE345" i="4"/>
  <c r="F340" i="4"/>
  <c r="U340" i="4" s="1"/>
  <c r="Z337" i="4"/>
  <c r="L330" i="4"/>
  <c r="O330" i="4"/>
  <c r="AH330" i="4"/>
  <c r="AH326" i="4"/>
  <c r="F355" i="4"/>
  <c r="E355" i="4"/>
  <c r="O323" i="4"/>
  <c r="AJ323" i="4"/>
  <c r="L323" i="4"/>
  <c r="L320" i="4"/>
  <c r="J320" i="4"/>
  <c r="AE315" i="4"/>
  <c r="L315" i="4"/>
  <c r="AJ315" i="4"/>
  <c r="AM315" i="4"/>
  <c r="T315" i="4"/>
  <c r="E303" i="4"/>
  <c r="F303" i="4"/>
  <c r="G303" i="4"/>
  <c r="H303" i="4"/>
  <c r="AK303" i="4" s="1"/>
  <c r="H276" i="4"/>
  <c r="AK276" i="4" s="1"/>
  <c r="E276" i="4"/>
  <c r="F276" i="4"/>
  <c r="U276" i="4" s="1"/>
  <c r="E274" i="4"/>
  <c r="M274" i="4" s="1"/>
  <c r="P274" i="4" s="1"/>
  <c r="F274" i="4"/>
  <c r="U274" i="4" s="1"/>
  <c r="X274" i="4" s="1"/>
  <c r="G274" i="4"/>
  <c r="AC274" i="4" s="1"/>
  <c r="AF274" i="4" s="1"/>
  <c r="H274" i="4"/>
  <c r="AK274" i="4" s="1"/>
  <c r="AN274" i="4" s="1"/>
  <c r="H252" i="4"/>
  <c r="G252" i="4"/>
  <c r="J331" i="4"/>
  <c r="M331" i="4" s="1"/>
  <c r="L331" i="4"/>
  <c r="AB331" i="4"/>
  <c r="AM331" i="4"/>
  <c r="T331" i="4"/>
  <c r="J326" i="4"/>
  <c r="O326" i="4"/>
  <c r="AJ326" i="4"/>
  <c r="AM326" i="4"/>
  <c r="T326" i="4"/>
  <c r="AH320" i="4"/>
  <c r="H312" i="4"/>
  <c r="AK312" i="4" s="1"/>
  <c r="E312" i="4"/>
  <c r="G294" i="4"/>
  <c r="H294" i="4"/>
  <c r="AK294" i="4" s="1"/>
  <c r="AN294" i="4" s="1"/>
  <c r="O355" i="4"/>
  <c r="AJ355" i="4"/>
  <c r="AB355" i="4"/>
  <c r="W345" i="4"/>
  <c r="AJ345" i="4"/>
  <c r="Z333" i="4"/>
  <c r="AC333" i="4" s="1"/>
  <c r="AE333" i="4"/>
  <c r="AB315" i="4"/>
  <c r="F291" i="4"/>
  <c r="U291" i="4" s="1"/>
  <c r="X291" i="4" s="1"/>
  <c r="E291" i="4"/>
  <c r="M291" i="4" s="1"/>
  <c r="P291" i="4" s="1"/>
  <c r="G291" i="4"/>
  <c r="H291" i="4"/>
  <c r="AK291" i="4" s="1"/>
  <c r="AN291" i="4" s="1"/>
  <c r="E218" i="4"/>
  <c r="G218" i="4"/>
  <c r="H218" i="4"/>
  <c r="AE366" i="4"/>
  <c r="W366" i="4"/>
  <c r="W355" i="4"/>
  <c r="W353" i="4"/>
  <c r="AC343" i="4"/>
  <c r="E341" i="4"/>
  <c r="G341" i="4"/>
  <c r="W338" i="4"/>
  <c r="F249" i="4"/>
  <c r="U249" i="4" s="1"/>
  <c r="X249" i="4" s="1"/>
  <c r="E249" i="4"/>
  <c r="G246" i="4"/>
  <c r="H246" i="4"/>
  <c r="E246" i="4"/>
  <c r="M246" i="4" s="1"/>
  <c r="F246" i="4"/>
  <c r="J448" i="4"/>
  <c r="M448" i="4" s="1"/>
  <c r="P448" i="4" s="1"/>
  <c r="AM446" i="4"/>
  <c r="J445" i="4"/>
  <c r="AE438" i="4"/>
  <c r="T437" i="4"/>
  <c r="AJ419" i="4"/>
  <c r="AH414" i="4"/>
  <c r="AE413" i="4"/>
  <c r="AE411" i="4"/>
  <c r="AE397" i="4"/>
  <c r="Z395" i="4"/>
  <c r="W388" i="4"/>
  <c r="L374" i="4"/>
  <c r="AH371" i="4"/>
  <c r="M370" i="4"/>
  <c r="AM367" i="4"/>
  <c r="AH364" i="4"/>
  <c r="AH362" i="4"/>
  <c r="L362" i="4"/>
  <c r="J361" i="4"/>
  <c r="AB361" i="4"/>
  <c r="R361" i="4"/>
  <c r="T360" i="4"/>
  <c r="T357" i="4"/>
  <c r="E354" i="4"/>
  <c r="H350" i="4"/>
  <c r="AH347" i="4"/>
  <c r="E343" i="4"/>
  <c r="M343" i="4" s="1"/>
  <c r="T338" i="4"/>
  <c r="AM337" i="4"/>
  <c r="AJ330" i="4"/>
  <c r="F329" i="4"/>
  <c r="G329" i="4"/>
  <c r="W326" i="4"/>
  <c r="F241" i="4"/>
  <c r="U241" i="4" s="1"/>
  <c r="X241" i="4" s="1"/>
  <c r="E241" i="4"/>
  <c r="G241" i="4"/>
  <c r="O384" i="4"/>
  <c r="T384" i="4"/>
  <c r="O370" i="4"/>
  <c r="AH370" i="4"/>
  <c r="AE362" i="4"/>
  <c r="AM360" i="4"/>
  <c r="J358" i="4"/>
  <c r="F350" i="4"/>
  <c r="U350" i="4" s="1"/>
  <c r="X350" i="4" s="1"/>
  <c r="AM346" i="4"/>
  <c r="J346" i="4"/>
  <c r="AE346" i="4"/>
  <c r="T345" i="4"/>
  <c r="O341" i="4"/>
  <c r="AE341" i="4"/>
  <c r="W333" i="4"/>
  <c r="J329" i="4"/>
  <c r="W329" i="4"/>
  <c r="J311" i="4"/>
  <c r="W311" i="4"/>
  <c r="L311" i="4"/>
  <c r="AJ311" i="4"/>
  <c r="O311" i="4"/>
  <c r="T311" i="4"/>
  <c r="AH305" i="4"/>
  <c r="E286" i="4"/>
  <c r="F286" i="4"/>
  <c r="U286" i="4" s="1"/>
  <c r="X286" i="4" s="1"/>
  <c r="G286" i="4"/>
  <c r="AC286" i="4" s="1"/>
  <c r="H286" i="4"/>
  <c r="F275" i="4"/>
  <c r="E275" i="4"/>
  <c r="E364" i="4"/>
  <c r="G364" i="4"/>
  <c r="AM357" i="4"/>
  <c r="AE354" i="4"/>
  <c r="J352" i="4"/>
  <c r="AE352" i="4"/>
  <c r="AE343" i="4"/>
  <c r="O331" i="4"/>
  <c r="F327" i="4"/>
  <c r="U327" i="4" s="1"/>
  <c r="H327" i="4"/>
  <c r="AK327" i="4" s="1"/>
  <c r="AN327" i="4" s="1"/>
  <c r="AE325" i="4"/>
  <c r="AH325" i="4"/>
  <c r="AM325" i="4"/>
  <c r="E304" i="4"/>
  <c r="F304" i="4"/>
  <c r="AM378" i="4"/>
  <c r="R378" i="4"/>
  <c r="T373" i="4"/>
  <c r="AJ372" i="4"/>
  <c r="AM371" i="4"/>
  <c r="T370" i="4"/>
  <c r="AJ360" i="4"/>
  <c r="O360" i="4"/>
  <c r="U359" i="4"/>
  <c r="X359" i="4" s="1"/>
  <c r="AJ357" i="4"/>
  <c r="L355" i="4"/>
  <c r="AB354" i="4"/>
  <c r="AM353" i="4"/>
  <c r="AM343" i="4"/>
  <c r="R343" i="4"/>
  <c r="U343" i="4" s="1"/>
  <c r="AB332" i="4"/>
  <c r="R326" i="4"/>
  <c r="O315" i="4"/>
  <c r="J308" i="4"/>
  <c r="G283" i="4"/>
  <c r="E283" i="4"/>
  <c r="M283" i="4" s="1"/>
  <c r="P283" i="4" s="1"/>
  <c r="P270" i="4"/>
  <c r="G259" i="4"/>
  <c r="E259" i="4"/>
  <c r="AH391" i="4"/>
  <c r="AJ378" i="4"/>
  <c r="AH377" i="4"/>
  <c r="W371" i="4"/>
  <c r="AM370" i="4"/>
  <c r="R370" i="4"/>
  <c r="J364" i="4"/>
  <c r="AB364" i="4"/>
  <c r="R364" i="4"/>
  <c r="U364" i="4" s="1"/>
  <c r="X364" i="4" s="1"/>
  <c r="W362" i="4"/>
  <c r="AH360" i="4"/>
  <c r="W358" i="4"/>
  <c r="AJ353" i="4"/>
  <c r="L353" i="4"/>
  <c r="T346" i="4"/>
  <c r="O345" i="4"/>
  <c r="AJ343" i="4"/>
  <c r="O343" i="4"/>
  <c r="E342" i="4"/>
  <c r="O338" i="4"/>
  <c r="AJ331" i="4"/>
  <c r="W325" i="4"/>
  <c r="H324" i="4"/>
  <c r="E324" i="4"/>
  <c r="G324" i="4"/>
  <c r="AM384" i="4"/>
  <c r="R380" i="4"/>
  <c r="O380" i="4"/>
  <c r="AE377" i="4"/>
  <c r="O373" i="4"/>
  <c r="T371" i="4"/>
  <c r="L360" i="4"/>
  <c r="AH357" i="4"/>
  <c r="AK357" i="4" s="1"/>
  <c r="J357" i="4"/>
  <c r="AH355" i="4"/>
  <c r="J355" i="4"/>
  <c r="AH345" i="4"/>
  <c r="AK345" i="4" s="1"/>
  <c r="AN345" i="4" s="1"/>
  <c r="AH338" i="4"/>
  <c r="AM333" i="4"/>
  <c r="O333" i="4"/>
  <c r="AH331" i="4"/>
  <c r="AK330" i="4"/>
  <c r="AN330" i="4" s="1"/>
  <c r="L326" i="4"/>
  <c r="O313" i="4"/>
  <c r="R313" i="4"/>
  <c r="J313" i="4"/>
  <c r="AH313" i="4"/>
  <c r="Z311" i="4"/>
  <c r="AJ384" i="4"/>
  <c r="AH383" i="4"/>
  <c r="AB377" i="4"/>
  <c r="AJ373" i="4"/>
  <c r="AJ370" i="4"/>
  <c r="O368" i="4"/>
  <c r="L367" i="4"/>
  <c r="J367" i="4"/>
  <c r="E363" i="4"/>
  <c r="F363" i="4"/>
  <c r="AE360" i="4"/>
  <c r="AM358" i="4"/>
  <c r="R358" i="4"/>
  <c r="R352" i="4"/>
  <c r="R346" i="4"/>
  <c r="AH343" i="4"/>
  <c r="L343" i="4"/>
  <c r="G340" i="4"/>
  <c r="AC340" i="4" s="1"/>
  <c r="AE338" i="4"/>
  <c r="L338" i="4"/>
  <c r="AE337" i="4"/>
  <c r="W337" i="4"/>
  <c r="R329" i="4"/>
  <c r="R328" i="4"/>
  <c r="U328" i="4" s="1"/>
  <c r="R325" i="4"/>
  <c r="AH324" i="4"/>
  <c r="AE313" i="4"/>
  <c r="J397" i="4"/>
  <c r="AM388" i="4"/>
  <c r="AE373" i="4"/>
  <c r="J365" i="4"/>
  <c r="R360" i="4"/>
  <c r="AJ348" i="4"/>
  <c r="AB345" i="4"/>
  <c r="AJ338" i="4"/>
  <c r="AE335" i="4"/>
  <c r="AB334" i="4"/>
  <c r="AE326" i="4"/>
  <c r="J324" i="4"/>
  <c r="AB319" i="4"/>
  <c r="J319" i="4"/>
  <c r="AB317" i="4"/>
  <c r="U317" i="4"/>
  <c r="AM314" i="4"/>
  <c r="T314" i="4"/>
  <c r="AJ313" i="4"/>
  <c r="AJ306" i="4"/>
  <c r="R306" i="4"/>
  <c r="AM303" i="4"/>
  <c r="R302" i="4"/>
  <c r="T301" i="4"/>
  <c r="AH300" i="4"/>
  <c r="AK300" i="4" s="1"/>
  <c r="AB299" i="4"/>
  <c r="G298" i="4"/>
  <c r="L296" i="4"/>
  <c r="O295" i="4"/>
  <c r="AE294" i="4"/>
  <c r="AE291" i="4"/>
  <c r="AB288" i="4"/>
  <c r="E288" i="4"/>
  <c r="AH284" i="4"/>
  <c r="H284" i="4"/>
  <c r="AB283" i="4"/>
  <c r="AE281" i="4"/>
  <c r="H279" i="4"/>
  <c r="AB278" i="4"/>
  <c r="J272" i="4"/>
  <c r="W269" i="4"/>
  <c r="J262" i="4"/>
  <c r="W262" i="4"/>
  <c r="AE262" i="4"/>
  <c r="AJ259" i="4"/>
  <c r="L259" i="4"/>
  <c r="AJ252" i="4"/>
  <c r="AB251" i="4"/>
  <c r="AH249" i="4"/>
  <c r="J247" i="4"/>
  <c r="AE247" i="4"/>
  <c r="T238" i="4"/>
  <c r="R238" i="4"/>
  <c r="AB228" i="4"/>
  <c r="T226" i="4"/>
  <c r="J226" i="4"/>
  <c r="H224" i="4"/>
  <c r="E222" i="4"/>
  <c r="M222" i="4" s="1"/>
  <c r="H222" i="4"/>
  <c r="T215" i="4"/>
  <c r="AJ214" i="4"/>
  <c r="AB208" i="4"/>
  <c r="R201" i="4"/>
  <c r="G191" i="4"/>
  <c r="F191" i="4"/>
  <c r="E182" i="4"/>
  <c r="F182" i="4"/>
  <c r="G182" i="4"/>
  <c r="H182" i="4"/>
  <c r="F159" i="4"/>
  <c r="E159" i="4"/>
  <c r="M159" i="4" s="1"/>
  <c r="H159" i="4"/>
  <c r="AK159" i="4" s="1"/>
  <c r="F153" i="4"/>
  <c r="U153" i="4" s="1"/>
  <c r="X153" i="4" s="1"/>
  <c r="G153" i="4"/>
  <c r="W315" i="4"/>
  <c r="L313" i="4"/>
  <c r="Z304" i="4"/>
  <c r="F300" i="4"/>
  <c r="W298" i="4"/>
  <c r="F284" i="4"/>
  <c r="AB279" i="4"/>
  <c r="G279" i="4"/>
  <c r="R266" i="4"/>
  <c r="AB266" i="4"/>
  <c r="F264" i="4"/>
  <c r="Z256" i="4"/>
  <c r="R240" i="4"/>
  <c r="AB240" i="4"/>
  <c r="R232" i="4"/>
  <c r="AH232" i="4"/>
  <c r="T231" i="4"/>
  <c r="L222" i="4"/>
  <c r="AH222" i="4"/>
  <c r="G220" i="4"/>
  <c r="H220" i="4"/>
  <c r="AK220" i="4" s="1"/>
  <c r="AN220" i="4" s="1"/>
  <c r="J216" i="4"/>
  <c r="AJ216" i="4"/>
  <c r="R216" i="4"/>
  <c r="L213" i="4"/>
  <c r="R213" i="4"/>
  <c r="AM213" i="4"/>
  <c r="W211" i="4"/>
  <c r="R331" i="4"/>
  <c r="T325" i="4"/>
  <c r="Z323" i="4"/>
  <c r="Z318" i="4"/>
  <c r="W317" i="4"/>
  <c r="AJ314" i="4"/>
  <c r="T312" i="4"/>
  <c r="O307" i="4"/>
  <c r="AH306" i="4"/>
  <c r="O306" i="4"/>
  <c r="U303" i="4"/>
  <c r="X303" i="4" s="1"/>
  <c r="E300" i="4"/>
  <c r="W299" i="4"/>
  <c r="AM298" i="4"/>
  <c r="T298" i="4"/>
  <c r="AB294" i="4"/>
  <c r="J294" i="4"/>
  <c r="Z288" i="4"/>
  <c r="J286" i="4"/>
  <c r="O285" i="4"/>
  <c r="E284" i="4"/>
  <c r="Z283" i="4"/>
  <c r="E279" i="4"/>
  <c r="AM277" i="4"/>
  <c r="O275" i="4"/>
  <c r="AH272" i="4"/>
  <c r="T271" i="4"/>
  <c r="T269" i="4"/>
  <c r="AM265" i="4"/>
  <c r="E264" i="4"/>
  <c r="M264" i="4" s="1"/>
  <c r="J255" i="4"/>
  <c r="T254" i="4"/>
  <c r="AB249" i="4"/>
  <c r="H248" i="4"/>
  <c r="AK248" i="4" s="1"/>
  <c r="J245" i="4"/>
  <c r="M245" i="4" s="1"/>
  <c r="P245" i="4" s="1"/>
  <c r="AM245" i="4"/>
  <c r="J235" i="4"/>
  <c r="O235" i="4"/>
  <c r="AM231" i="4"/>
  <c r="R231" i="4"/>
  <c r="J224" i="4"/>
  <c r="M224" i="4" s="1"/>
  <c r="AJ224" i="4"/>
  <c r="T224" i="4"/>
  <c r="L220" i="4"/>
  <c r="W208" i="4"/>
  <c r="F147" i="4"/>
  <c r="H147" i="4"/>
  <c r="AK147" i="4" s="1"/>
  <c r="E147" i="4"/>
  <c r="G147" i="4"/>
  <c r="E141" i="4"/>
  <c r="G141" i="4"/>
  <c r="F141" i="4"/>
  <c r="AC284" i="4"/>
  <c r="AE258" i="4"/>
  <c r="AJ258" i="4"/>
  <c r="J202" i="4"/>
  <c r="L202" i="4"/>
  <c r="O202" i="4"/>
  <c r="AJ202" i="4"/>
  <c r="R202" i="4"/>
  <c r="AM202" i="4"/>
  <c r="T202" i="4"/>
  <c r="L199" i="4"/>
  <c r="AJ199" i="4"/>
  <c r="AM199" i="4"/>
  <c r="T199" i="4"/>
  <c r="J318" i="4"/>
  <c r="T317" i="4"/>
  <c r="R315" i="4"/>
  <c r="AE306" i="4"/>
  <c r="L306" i="4"/>
  <c r="T299" i="4"/>
  <c r="AJ298" i="4"/>
  <c r="L281" i="4"/>
  <c r="T278" i="4"/>
  <c r="AM271" i="4"/>
  <c r="R271" i="4"/>
  <c r="T266" i="4"/>
  <c r="R261" i="4"/>
  <c r="T258" i="4"/>
  <c r="W255" i="4"/>
  <c r="T255" i="4"/>
  <c r="AK253" i="4"/>
  <c r="AN253" i="4" s="1"/>
  <c r="AJ231" i="4"/>
  <c r="O214" i="4"/>
  <c r="R214" i="4"/>
  <c r="U214" i="4" s="1"/>
  <c r="Z214" i="4"/>
  <c r="R211" i="4"/>
  <c r="F172" i="4"/>
  <c r="E172" i="4"/>
  <c r="G172" i="4"/>
  <c r="AB306" i="4"/>
  <c r="O298" i="4"/>
  <c r="L284" i="4"/>
  <c r="AM258" i="4"/>
  <c r="AM254" i="4"/>
  <c r="O254" i="4"/>
  <c r="E236" i="4"/>
  <c r="M236" i="4" s="1"/>
  <c r="H236" i="4"/>
  <c r="AH231" i="4"/>
  <c r="AE221" i="4"/>
  <c r="AM221" i="4"/>
  <c r="O213" i="4"/>
  <c r="AJ201" i="4"/>
  <c r="W196" i="4"/>
  <c r="R196" i="4"/>
  <c r="L196" i="4"/>
  <c r="AJ196" i="4"/>
  <c r="T396" i="4"/>
  <c r="AE389" i="4"/>
  <c r="U388" i="4"/>
  <c r="X388" i="4" s="1"/>
  <c r="R373" i="4"/>
  <c r="AB371" i="4"/>
  <c r="U371" i="4"/>
  <c r="X371" i="4" s="1"/>
  <c r="Z370" i="4"/>
  <c r="AJ362" i="4"/>
  <c r="AB360" i="4"/>
  <c r="T358" i="4"/>
  <c r="AE350" i="4"/>
  <c r="R345" i="4"/>
  <c r="W343" i="4"/>
  <c r="J340" i="4"/>
  <c r="O336" i="4"/>
  <c r="R335" i="4"/>
  <c r="U335" i="4" s="1"/>
  <c r="AE331" i="4"/>
  <c r="AJ325" i="4"/>
  <c r="AE314" i="4"/>
  <c r="AH308" i="4"/>
  <c r="F308" i="4"/>
  <c r="AB307" i="4"/>
  <c r="J306" i="4"/>
  <c r="M306" i="4" s="1"/>
  <c r="P306" i="4" s="1"/>
  <c r="AB305" i="4"/>
  <c r="U305" i="4"/>
  <c r="X305" i="4" s="1"/>
  <c r="AE301" i="4"/>
  <c r="AM299" i="4"/>
  <c r="R299" i="4"/>
  <c r="AH298" i="4"/>
  <c r="AK298" i="4" s="1"/>
  <c r="R288" i="4"/>
  <c r="U288" i="4" s="1"/>
  <c r="AE286" i="4"/>
  <c r="AM283" i="4"/>
  <c r="T281" i="4"/>
  <c r="AM278" i="4"/>
  <c r="T276" i="4"/>
  <c r="O273" i="4"/>
  <c r="AJ271" i="4"/>
  <c r="AH269" i="4"/>
  <c r="L263" i="4"/>
  <c r="J260" i="4"/>
  <c r="W259" i="4"/>
  <c r="AB253" i="4"/>
  <c r="E253" i="4"/>
  <c r="M253" i="4" s="1"/>
  <c r="P253" i="4" s="1"/>
  <c r="R252" i="4"/>
  <c r="AK250" i="4"/>
  <c r="L246" i="4"/>
  <c r="AH246" i="4"/>
  <c r="AK246" i="4" s="1"/>
  <c r="L243" i="4"/>
  <c r="AH243" i="4"/>
  <c r="W243" i="4"/>
  <c r="O241" i="4"/>
  <c r="AB239" i="4"/>
  <c r="AE239" i="4"/>
  <c r="E237" i="4"/>
  <c r="M237" i="4" s="1"/>
  <c r="F234" i="4"/>
  <c r="T233" i="4"/>
  <c r="AJ232" i="4"/>
  <c r="W229" i="4"/>
  <c r="R224" i="4"/>
  <c r="O216" i="4"/>
  <c r="H215" i="4"/>
  <c r="AK215" i="4" s="1"/>
  <c r="W214" i="4"/>
  <c r="AJ213" i="4"/>
  <c r="L208" i="4"/>
  <c r="AM207" i="4"/>
  <c r="W199" i="4"/>
  <c r="L325" i="4"/>
  <c r="T324" i="4"/>
  <c r="R319" i="4"/>
  <c r="AJ318" i="4"/>
  <c r="R318" i="4"/>
  <c r="AJ317" i="4"/>
  <c r="O317" i="4"/>
  <c r="W313" i="4"/>
  <c r="AH311" i="4"/>
  <c r="AB310" i="4"/>
  <c r="E308" i="4"/>
  <c r="Z306" i="4"/>
  <c r="J305" i="4"/>
  <c r="M303" i="4"/>
  <c r="P303" i="4" s="1"/>
  <c r="R300" i="4"/>
  <c r="O299" i="4"/>
  <c r="L298" i="4"/>
  <c r="AE295" i="4"/>
  <c r="T294" i="4"/>
  <c r="R283" i="4"/>
  <c r="AM281" i="4"/>
  <c r="R281" i="4"/>
  <c r="AM279" i="4"/>
  <c r="R279" i="4"/>
  <c r="U279" i="4" s="1"/>
  <c r="X279" i="4" s="1"/>
  <c r="O278" i="4"/>
  <c r="O266" i="4"/>
  <c r="O258" i="4"/>
  <c r="R245" i="4"/>
  <c r="W236" i="4"/>
  <c r="O236" i="4"/>
  <c r="AH236" i="4"/>
  <c r="T235" i="4"/>
  <c r="L232" i="4"/>
  <c r="AB227" i="4"/>
  <c r="AE227" i="4"/>
  <c r="O225" i="4"/>
  <c r="AE225" i="4"/>
  <c r="AM216" i="4"/>
  <c r="W202" i="4"/>
  <c r="AH315" i="4"/>
  <c r="AK315" i="4" s="1"/>
  <c r="AN315" i="4" s="1"/>
  <c r="T313" i="4"/>
  <c r="AE311" i="4"/>
  <c r="AJ299" i="4"/>
  <c r="AE298" i="4"/>
  <c r="AJ279" i="4"/>
  <c r="AB277" i="4"/>
  <c r="AH271" i="4"/>
  <c r="J269" i="4"/>
  <c r="AM266" i="4"/>
  <c r="AB265" i="4"/>
  <c r="H262" i="4"/>
  <c r="AH258" i="4"/>
  <c r="T250" i="4"/>
  <c r="Z250" i="4"/>
  <c r="L231" i="4"/>
  <c r="O231" i="4"/>
  <c r="J231" i="4"/>
  <c r="Z331" i="4"/>
  <c r="AE330" i="4"/>
  <c r="R324" i="4"/>
  <c r="AH318" i="4"/>
  <c r="O318" i="4"/>
  <c r="L317" i="4"/>
  <c r="J315" i="4"/>
  <c r="AB311" i="4"/>
  <c r="H310" i="4"/>
  <c r="AK310" i="4" s="1"/>
  <c r="AN310" i="4" s="1"/>
  <c r="J298" i="4"/>
  <c r="M298" i="4" s="1"/>
  <c r="P298" i="4" s="1"/>
  <c r="AJ294" i="4"/>
  <c r="AH288" i="4"/>
  <c r="J288" i="4"/>
  <c r="O281" i="4"/>
  <c r="L279" i="4"/>
  <c r="AE271" i="4"/>
  <c r="J271" i="4"/>
  <c r="M271" i="4" s="1"/>
  <c r="P271" i="4" s="1"/>
  <c r="AB269" i="4"/>
  <c r="E263" i="4"/>
  <c r="L260" i="4"/>
  <c r="R259" i="4"/>
  <c r="L258" i="4"/>
  <c r="AM249" i="4"/>
  <c r="O249" i="4"/>
  <c r="O237" i="4"/>
  <c r="L234" i="4"/>
  <c r="J234" i="4"/>
  <c r="O233" i="4"/>
  <c r="AE232" i="4"/>
  <c r="J232" i="4"/>
  <c r="M232" i="4" s="1"/>
  <c r="P232" i="4" s="1"/>
  <c r="L228" i="4"/>
  <c r="L224" i="4"/>
  <c r="T221" i="4"/>
  <c r="J215" i="4"/>
  <c r="M215" i="4" s="1"/>
  <c r="AE215" i="4"/>
  <c r="J213" i="4"/>
  <c r="AB201" i="4"/>
  <c r="AH201" i="4"/>
  <c r="O201" i="4"/>
  <c r="AM201" i="4"/>
  <c r="F186" i="4"/>
  <c r="G186" i="4"/>
  <c r="H186" i="4"/>
  <c r="AK279" i="4"/>
  <c r="AC269" i="4"/>
  <c r="AF269" i="4" s="1"/>
  <c r="E262" i="4"/>
  <c r="G262" i="4"/>
  <c r="H238" i="4"/>
  <c r="AK238" i="4" s="1"/>
  <c r="F238" i="4"/>
  <c r="J211" i="4"/>
  <c r="L211" i="4"/>
  <c r="O211" i="4"/>
  <c r="AJ211" i="4"/>
  <c r="T211" i="4"/>
  <c r="O208" i="4"/>
  <c r="AM208" i="4"/>
  <c r="T208" i="4"/>
  <c r="M310" i="4"/>
  <c r="P310" i="4" s="1"/>
  <c r="J300" i="4"/>
  <c r="J284" i="4"/>
  <c r="M284" i="4" s="1"/>
  <c r="AE279" i="4"/>
  <c r="J279" i="4"/>
  <c r="M279" i="4" s="1"/>
  <c r="R273" i="4"/>
  <c r="AB258" i="4"/>
  <c r="J258" i="4"/>
  <c r="M258" i="4" s="1"/>
  <c r="R250" i="4"/>
  <c r="U250" i="4" s="1"/>
  <c r="M244" i="4"/>
  <c r="P244" i="4" s="1"/>
  <c r="AE240" i="4"/>
  <c r="AH235" i="4"/>
  <c r="L235" i="4"/>
  <c r="W231" i="4"/>
  <c r="AK226" i="4"/>
  <c r="AB213" i="4"/>
  <c r="E213" i="4"/>
  <c r="F213" i="4"/>
  <c r="U213" i="4" s="1"/>
  <c r="G213" i="4"/>
  <c r="AB211" i="4"/>
  <c r="O205" i="4"/>
  <c r="AM205" i="4"/>
  <c r="R205" i="4"/>
  <c r="U205" i="4" s="1"/>
  <c r="T201" i="4"/>
  <c r="R200" i="4"/>
  <c r="T200" i="4"/>
  <c r="E170" i="4"/>
  <c r="F170" i="4"/>
  <c r="U170" i="4" s="1"/>
  <c r="G170" i="4"/>
  <c r="AC170" i="4" s="1"/>
  <c r="H170" i="4"/>
  <c r="H165" i="4"/>
  <c r="E165" i="4"/>
  <c r="G165" i="4"/>
  <c r="L269" i="4"/>
  <c r="W267" i="4"/>
  <c r="T264" i="4"/>
  <c r="AE259" i="4"/>
  <c r="AB257" i="4"/>
  <c r="W253" i="4"/>
  <c r="X253" i="4" s="1"/>
  <c r="T247" i="4"/>
  <c r="AJ237" i="4"/>
  <c r="AJ235" i="4"/>
  <c r="AH229" i="4"/>
  <c r="J229" i="4"/>
  <c r="AM225" i="4"/>
  <c r="AH214" i="4"/>
  <c r="AE213" i="4"/>
  <c r="AE207" i="4"/>
  <c r="J207" i="4"/>
  <c r="AB202" i="4"/>
  <c r="W201" i="4"/>
  <c r="AB199" i="4"/>
  <c r="T198" i="4"/>
  <c r="J195" i="4"/>
  <c r="AH191" i="4"/>
  <c r="AK191" i="4" s="1"/>
  <c r="J191" i="4"/>
  <c r="AB190" i="4"/>
  <c r="AE187" i="4"/>
  <c r="W182" i="4"/>
  <c r="H180" i="4"/>
  <c r="AK180" i="4" s="1"/>
  <c r="AE177" i="4"/>
  <c r="M174" i="4"/>
  <c r="AB172" i="4"/>
  <c r="J168" i="4"/>
  <c r="Z167" i="4"/>
  <c r="F167" i="4"/>
  <c r="AE166" i="4"/>
  <c r="R163" i="4"/>
  <c r="AH162" i="4"/>
  <c r="O162" i="4"/>
  <c r="Z160" i="4"/>
  <c r="AM158" i="4"/>
  <c r="AE157" i="4"/>
  <c r="W149" i="4"/>
  <c r="AM148" i="4"/>
  <c r="J147" i="4"/>
  <c r="J146" i="4"/>
  <c r="O146" i="4"/>
  <c r="AM146" i="4"/>
  <c r="F136" i="4"/>
  <c r="G136" i="4"/>
  <c r="Z127" i="4"/>
  <c r="T160" i="4"/>
  <c r="AH160" i="4"/>
  <c r="AE143" i="4"/>
  <c r="AE131" i="4"/>
  <c r="Z174" i="4"/>
  <c r="AE151" i="4"/>
  <c r="J148" i="4"/>
  <c r="M148" i="4" s="1"/>
  <c r="AB143" i="4"/>
  <c r="M139" i="4"/>
  <c r="P139" i="4" s="1"/>
  <c r="L131" i="4"/>
  <c r="R131" i="4"/>
  <c r="T131" i="4"/>
  <c r="E119" i="4"/>
  <c r="H119" i="4"/>
  <c r="G33" i="4"/>
  <c r="E33" i="4"/>
  <c r="F33" i="4"/>
  <c r="U33" i="4" s="1"/>
  <c r="X33" i="4" s="1"/>
  <c r="H33" i="4"/>
  <c r="AB231" i="4"/>
  <c r="AB229" i="4"/>
  <c r="J225" i="4"/>
  <c r="M225" i="4" s="1"/>
  <c r="Z221" i="4"/>
  <c r="J214" i="4"/>
  <c r="Z213" i="4"/>
  <c r="AC213" i="4" s="1"/>
  <c r="AH210" i="4"/>
  <c r="L210" i="4"/>
  <c r="AH208" i="4"/>
  <c r="J208" i="4"/>
  <c r="AE193" i="4"/>
  <c r="W190" i="4"/>
  <c r="AM189" i="4"/>
  <c r="F188" i="4"/>
  <c r="W185" i="4"/>
  <c r="AB183" i="4"/>
  <c r="T182" i="4"/>
  <c r="O180" i="4"/>
  <c r="R179" i="4"/>
  <c r="W177" i="4"/>
  <c r="W170" i="4"/>
  <c r="J167" i="4"/>
  <c r="M167" i="4" s="1"/>
  <c r="P167" i="4" s="1"/>
  <c r="R160" i="4"/>
  <c r="U160" i="4" s="1"/>
  <c r="AB151" i="4"/>
  <c r="J151" i="4"/>
  <c r="M151" i="4" s="1"/>
  <c r="P151" i="4" s="1"/>
  <c r="Z150" i="4"/>
  <c r="AM149" i="4"/>
  <c r="R149" i="4"/>
  <c r="H139" i="4"/>
  <c r="AK139" i="4" s="1"/>
  <c r="AN139" i="4" s="1"/>
  <c r="AM137" i="4"/>
  <c r="R137" i="4"/>
  <c r="Z131" i="4"/>
  <c r="G31" i="4"/>
  <c r="E31" i="4"/>
  <c r="F31" i="4"/>
  <c r="H31" i="4"/>
  <c r="W213" i="4"/>
  <c r="AE208" i="4"/>
  <c r="R195" i="4"/>
  <c r="W191" i="4"/>
  <c r="T190" i="4"/>
  <c r="R182" i="4"/>
  <c r="T177" i="4"/>
  <c r="O160" i="4"/>
  <c r="W150" i="4"/>
  <c r="H144" i="4"/>
  <c r="O142" i="4"/>
  <c r="W131" i="4"/>
  <c r="J113" i="4"/>
  <c r="J111" i="4"/>
  <c r="E109" i="4"/>
  <c r="G109" i="4"/>
  <c r="AH196" i="4"/>
  <c r="J196" i="4"/>
  <c r="R172" i="4"/>
  <c r="AM160" i="4"/>
  <c r="G156" i="4"/>
  <c r="F144" i="4"/>
  <c r="G139" i="4"/>
  <c r="F139" i="4"/>
  <c r="AJ137" i="4"/>
  <c r="O137" i="4"/>
  <c r="H132" i="4"/>
  <c r="AM126" i="4"/>
  <c r="W126" i="4"/>
  <c r="AE126" i="4"/>
  <c r="H117" i="4"/>
  <c r="AK117" i="4" s="1"/>
  <c r="G117" i="4"/>
  <c r="E117" i="4"/>
  <c r="E60" i="4"/>
  <c r="G60" i="4"/>
  <c r="H60" i="4"/>
  <c r="E49" i="4"/>
  <c r="F49" i="4"/>
  <c r="U49" i="4" s="1"/>
  <c r="G49" i="4"/>
  <c r="H49" i="4"/>
  <c r="R258" i="4"/>
  <c r="AH255" i="4"/>
  <c r="AE249" i="4"/>
  <c r="J249" i="4"/>
  <c r="Z235" i="4"/>
  <c r="W232" i="4"/>
  <c r="AJ219" i="4"/>
  <c r="AE216" i="4"/>
  <c r="AH211" i="4"/>
  <c r="T207" i="4"/>
  <c r="L201" i="4"/>
  <c r="AE196" i="4"/>
  <c r="AH192" i="4"/>
  <c r="T191" i="4"/>
  <c r="AM190" i="4"/>
  <c r="R190" i="4"/>
  <c r="L189" i="4"/>
  <c r="AM187" i="4"/>
  <c r="W183" i="4"/>
  <c r="AJ179" i="4"/>
  <c r="AE178" i="4"/>
  <c r="R177" i="4"/>
  <c r="AB175" i="4"/>
  <c r="T170" i="4"/>
  <c r="AE163" i="4"/>
  <c r="J163" i="4"/>
  <c r="R161" i="4"/>
  <c r="U161" i="4" s="1"/>
  <c r="X161" i="4" s="1"/>
  <c r="J158" i="4"/>
  <c r="AE158" i="4"/>
  <c r="E156" i="4"/>
  <c r="AE154" i="4"/>
  <c r="L154" i="4"/>
  <c r="J153" i="4"/>
  <c r="AE153" i="4"/>
  <c r="W151" i="4"/>
  <c r="T150" i="4"/>
  <c r="L149" i="4"/>
  <c r="AB148" i="4"/>
  <c r="E144" i="4"/>
  <c r="AE142" i="4"/>
  <c r="L142" i="4"/>
  <c r="T139" i="4"/>
  <c r="L139" i="4"/>
  <c r="AJ130" i="4"/>
  <c r="L130" i="4"/>
  <c r="AH127" i="4"/>
  <c r="O122" i="4"/>
  <c r="G107" i="4"/>
  <c r="Z105" i="4"/>
  <c r="AB105" i="4"/>
  <c r="L105" i="4"/>
  <c r="AJ105" i="4"/>
  <c r="E92" i="4"/>
  <c r="M92" i="4" s="1"/>
  <c r="P92" i="4" s="1"/>
  <c r="F92" i="4"/>
  <c r="H92" i="4"/>
  <c r="AK92" i="4" s="1"/>
  <c r="E80" i="4"/>
  <c r="M80" i="4" s="1"/>
  <c r="P80" i="4" s="1"/>
  <c r="F80" i="4"/>
  <c r="U80" i="4" s="1"/>
  <c r="X80" i="4" s="1"/>
  <c r="H80" i="4"/>
  <c r="AK80" i="4" s="1"/>
  <c r="AN80" i="4" s="1"/>
  <c r="E75" i="4"/>
  <c r="M75" i="4" s="1"/>
  <c r="P75" i="4" s="1"/>
  <c r="F75" i="4"/>
  <c r="U75" i="4" s="1"/>
  <c r="G75" i="4"/>
  <c r="AC75" i="4" s="1"/>
  <c r="AF75" i="4" s="1"/>
  <c r="H75" i="4"/>
  <c r="AM174" i="4"/>
  <c r="O174" i="4"/>
  <c r="AJ160" i="4"/>
  <c r="L160" i="4"/>
  <c r="T148" i="4"/>
  <c r="R148" i="4"/>
  <c r="U148" i="4" s="1"/>
  <c r="O117" i="4"/>
  <c r="J117" i="4"/>
  <c r="R117" i="4"/>
  <c r="U117" i="4" s="1"/>
  <c r="F34" i="4"/>
  <c r="U34" i="4" s="1"/>
  <c r="X34" i="4" s="1"/>
  <c r="E34" i="4"/>
  <c r="M34" i="4" s="1"/>
  <c r="P34" i="4" s="1"/>
  <c r="G34" i="4"/>
  <c r="AE201" i="4"/>
  <c r="Z196" i="4"/>
  <c r="R191" i="4"/>
  <c r="U191" i="4" s="1"/>
  <c r="X191" i="4" s="1"/>
  <c r="AJ190" i="4"/>
  <c r="O190" i="4"/>
  <c r="T188" i="4"/>
  <c r="AE184" i="4"/>
  <c r="AK184" i="4"/>
  <c r="AE182" i="4"/>
  <c r="AE179" i="4"/>
  <c r="J179" i="4"/>
  <c r="O177" i="4"/>
  <c r="AE176" i="4"/>
  <c r="AJ170" i="4"/>
  <c r="O161" i="4"/>
  <c r="J154" i="4"/>
  <c r="AM150" i="4"/>
  <c r="AE149" i="4"/>
  <c r="AB142" i="4"/>
  <c r="M142" i="4"/>
  <c r="O131" i="4"/>
  <c r="AH130" i="4"/>
  <c r="J130" i="4"/>
  <c r="M130" i="4" s="1"/>
  <c r="P130" i="4" s="1"/>
  <c r="H127" i="4"/>
  <c r="G127" i="4"/>
  <c r="E125" i="4"/>
  <c r="F125" i="4"/>
  <c r="E112" i="4"/>
  <c r="H112" i="4"/>
  <c r="AE219" i="4"/>
  <c r="Z218" i="4"/>
  <c r="H212" i="4"/>
  <c r="Z211" i="4"/>
  <c r="W210" i="4"/>
  <c r="O204" i="4"/>
  <c r="P204" i="4" s="1"/>
  <c r="G201" i="4"/>
  <c r="AJ195" i="4"/>
  <c r="AM191" i="4"/>
  <c r="AH190" i="4"/>
  <c r="AB189" i="4"/>
  <c r="H189" i="4"/>
  <c r="AK189" i="4" s="1"/>
  <c r="L187" i="4"/>
  <c r="AB184" i="4"/>
  <c r="AB179" i="4"/>
  <c r="AJ177" i="4"/>
  <c r="AH172" i="4"/>
  <c r="J172" i="4"/>
  <c r="M172" i="4" s="1"/>
  <c r="AE167" i="4"/>
  <c r="W163" i="4"/>
  <c r="J160" i="4"/>
  <c r="M160" i="4" s="1"/>
  <c r="P160" i="4" s="1"/>
  <c r="AJ157" i="4"/>
  <c r="AM151" i="4"/>
  <c r="R151" i="4"/>
  <c r="U151" i="4" s="1"/>
  <c r="X151" i="4" s="1"/>
  <c r="O150" i="4"/>
  <c r="L144" i="4"/>
  <c r="AM131" i="4"/>
  <c r="R126" i="4"/>
  <c r="U126" i="4" s="1"/>
  <c r="X126" i="4" s="1"/>
  <c r="E96" i="4"/>
  <c r="H96" i="4"/>
  <c r="AK96" i="4" s="1"/>
  <c r="E37" i="4"/>
  <c r="F37" i="4"/>
  <c r="H37" i="4"/>
  <c r="R208" i="4"/>
  <c r="AH202" i="4"/>
  <c r="U201" i="4"/>
  <c r="AH199" i="4"/>
  <c r="L190" i="4"/>
  <c r="M189" i="4"/>
  <c r="AK187" i="4"/>
  <c r="AN187" i="4" s="1"/>
  <c r="Z182" i="4"/>
  <c r="L179" i="4"/>
  <c r="AH177" i="4"/>
  <c r="L177" i="4"/>
  <c r="AE172" i="4"/>
  <c r="AE170" i="4"/>
  <c r="L170" i="4"/>
  <c r="T169" i="4"/>
  <c r="U164" i="4"/>
  <c r="X164" i="4" s="1"/>
  <c r="AE160" i="4"/>
  <c r="AJ154" i="4"/>
  <c r="AJ150" i="4"/>
  <c r="AB137" i="4"/>
  <c r="J137" i="4"/>
  <c r="F128" i="4"/>
  <c r="H128" i="4"/>
  <c r="O127" i="4"/>
  <c r="J127" i="4"/>
  <c r="L127" i="4"/>
  <c r="G121" i="4"/>
  <c r="AC121" i="4" s="1"/>
  <c r="F121" i="4"/>
  <c r="W104" i="4"/>
  <c r="AB104" i="4"/>
  <c r="F81" i="4"/>
  <c r="E81" i="4"/>
  <c r="G81" i="4"/>
  <c r="H81" i="4"/>
  <c r="G54" i="4"/>
  <c r="H54" i="4"/>
  <c r="E32" i="4"/>
  <c r="F32" i="4"/>
  <c r="G32" i="4"/>
  <c r="H32" i="4"/>
  <c r="T216" i="4"/>
  <c r="AM215" i="4"/>
  <c r="AM210" i="4"/>
  <c r="AE202" i="4"/>
  <c r="M201" i="4"/>
  <c r="P201" i="4" s="1"/>
  <c r="AE199" i="4"/>
  <c r="J199" i="4"/>
  <c r="AH195" i="4"/>
  <c r="AJ191" i="4"/>
  <c r="L191" i="4"/>
  <c r="AE190" i="4"/>
  <c r="O188" i="4"/>
  <c r="J187" i="4"/>
  <c r="AH186" i="4"/>
  <c r="W179" i="4"/>
  <c r="AE174" i="4"/>
  <c r="AC174" i="4"/>
  <c r="H167" i="4"/>
  <c r="J161" i="4"/>
  <c r="AB160" i="4"/>
  <c r="W154" i="4"/>
  <c r="AJ151" i="4"/>
  <c r="AB149" i="4"/>
  <c r="O149" i="4"/>
  <c r="O148" i="4"/>
  <c r="W142" i="4"/>
  <c r="W137" i="4"/>
  <c r="AJ131" i="4"/>
  <c r="O126" i="4"/>
  <c r="H86" i="4"/>
  <c r="E86" i="4"/>
  <c r="F86" i="4"/>
  <c r="G86" i="4"/>
  <c r="AC86" i="4" s="1"/>
  <c r="E78" i="4"/>
  <c r="G78" i="4"/>
  <c r="AC78" i="4" s="1"/>
  <c r="H59" i="4"/>
  <c r="E59" i="4"/>
  <c r="G59" i="4"/>
  <c r="AH151" i="4"/>
  <c r="AK151" i="4" s="1"/>
  <c r="AH144" i="4"/>
  <c r="AE139" i="4"/>
  <c r="AE137" i="4"/>
  <c r="AB131" i="4"/>
  <c r="J131" i="4"/>
  <c r="AE119" i="4"/>
  <c r="L118" i="4"/>
  <c r="AJ115" i="4"/>
  <c r="AH111" i="4"/>
  <c r="AJ100" i="4"/>
  <c r="J100" i="4"/>
  <c r="M100" i="4" s="1"/>
  <c r="AJ99" i="4"/>
  <c r="O99" i="4"/>
  <c r="R98" i="4"/>
  <c r="T96" i="4"/>
  <c r="AE92" i="4"/>
  <c r="R91" i="4"/>
  <c r="L86" i="4"/>
  <c r="AH79" i="4"/>
  <c r="L79" i="4"/>
  <c r="AE77" i="4"/>
  <c r="T76" i="4"/>
  <c r="AB72" i="4"/>
  <c r="T71" i="4"/>
  <c r="E71" i="4"/>
  <c r="AH67" i="4"/>
  <c r="J67" i="4"/>
  <c r="AB64" i="4"/>
  <c r="E62" i="4"/>
  <c r="AM58" i="4"/>
  <c r="AH56" i="4"/>
  <c r="AH55" i="4"/>
  <c r="AK55" i="4" s="1"/>
  <c r="AE52" i="4"/>
  <c r="E45" i="4"/>
  <c r="R43" i="4"/>
  <c r="L40" i="4"/>
  <c r="E38" i="4"/>
  <c r="Z37" i="4"/>
  <c r="W31" i="4"/>
  <c r="M52" i="4"/>
  <c r="P52" i="4" s="1"/>
  <c r="T40" i="4"/>
  <c r="AJ124" i="4"/>
  <c r="L124" i="4"/>
  <c r="F111" i="4"/>
  <c r="U111" i="4" s="1"/>
  <c r="AJ101" i="4"/>
  <c r="AE99" i="4"/>
  <c r="L99" i="4"/>
  <c r="AM87" i="4"/>
  <c r="O87" i="4"/>
  <c r="Z77" i="4"/>
  <c r="AM71" i="4"/>
  <c r="J38" i="4"/>
  <c r="R31" i="4"/>
  <c r="AE100" i="4"/>
  <c r="AK79" i="4"/>
  <c r="AN79" i="4" s="1"/>
  <c r="J141" i="4"/>
  <c r="W139" i="4"/>
  <c r="AJ135" i="4"/>
  <c r="R130" i="4"/>
  <c r="O128" i="4"/>
  <c r="AE123" i="4"/>
  <c r="AB118" i="4"/>
  <c r="AJ113" i="4"/>
  <c r="L113" i="4"/>
  <c r="T110" i="4"/>
  <c r="AH101" i="4"/>
  <c r="H99" i="4"/>
  <c r="AB97" i="4"/>
  <c r="T94" i="4"/>
  <c r="AH93" i="4"/>
  <c r="AE91" i="4"/>
  <c r="J91" i="4"/>
  <c r="AB90" i="4"/>
  <c r="AB86" i="4"/>
  <c r="AB79" i="4"/>
  <c r="T77" i="4"/>
  <c r="AH71" i="4"/>
  <c r="J69" i="4"/>
  <c r="H48" i="4"/>
  <c r="W47" i="4"/>
  <c r="R46" i="4"/>
  <c r="L43" i="4"/>
  <c r="O42" i="4"/>
  <c r="H41" i="4"/>
  <c r="R39" i="4"/>
  <c r="R37" i="4"/>
  <c r="AJ32" i="4"/>
  <c r="AM31" i="4"/>
  <c r="O31" i="4"/>
  <c r="R119" i="4"/>
  <c r="R110" i="4"/>
  <c r="J101" i="4"/>
  <c r="G99" i="4"/>
  <c r="AH98" i="4"/>
  <c r="J98" i="4"/>
  <c r="W93" i="4"/>
  <c r="W92" i="4"/>
  <c r="J90" i="4"/>
  <c r="H88" i="4"/>
  <c r="H76" i="4"/>
  <c r="AE71" i="4"/>
  <c r="AE69" i="4"/>
  <c r="Z67" i="4"/>
  <c r="T53" i="4"/>
  <c r="AE49" i="4"/>
  <c r="AJ45" i="4"/>
  <c r="O45" i="4"/>
  <c r="AM38" i="4"/>
  <c r="O38" i="4"/>
  <c r="O159" i="4"/>
  <c r="T158" i="4"/>
  <c r="AJ149" i="4"/>
  <c r="R138" i="4"/>
  <c r="W135" i="4"/>
  <c r="O132" i="4"/>
  <c r="T128" i="4"/>
  <c r="W127" i="4"/>
  <c r="AB124" i="4"/>
  <c r="AH113" i="4"/>
  <c r="AK113" i="4" s="1"/>
  <c r="AN113" i="4" s="1"/>
  <c r="AH112" i="4"/>
  <c r="T111" i="4"/>
  <c r="O110" i="4"/>
  <c r="AE109" i="4"/>
  <c r="AE108" i="4"/>
  <c r="W99" i="4"/>
  <c r="F99" i="4"/>
  <c r="U99" i="4" s="1"/>
  <c r="H98" i="4"/>
  <c r="AB91" i="4"/>
  <c r="H91" i="4"/>
  <c r="AK91" i="4" s="1"/>
  <c r="AN91" i="4" s="1"/>
  <c r="Z90" i="4"/>
  <c r="AE88" i="4"/>
  <c r="G88" i="4"/>
  <c r="AE87" i="4"/>
  <c r="W79" i="4"/>
  <c r="T78" i="4"/>
  <c r="R77" i="4"/>
  <c r="G76" i="4"/>
  <c r="AB71" i="4"/>
  <c r="L71" i="4"/>
  <c r="H69" i="4"/>
  <c r="O61" i="4"/>
  <c r="AH60" i="4"/>
  <c r="L60" i="4"/>
  <c r="Z58" i="4"/>
  <c r="AB53" i="4"/>
  <c r="R52" i="4"/>
  <c r="G51" i="4"/>
  <c r="G50" i="4"/>
  <c r="T48" i="4"/>
  <c r="AH45" i="4"/>
  <c r="J43" i="4"/>
  <c r="M43" i="4" s="1"/>
  <c r="Z41" i="4"/>
  <c r="W40" i="4"/>
  <c r="AE35" i="4"/>
  <c r="T34" i="4"/>
  <c r="AE32" i="4"/>
  <c r="AJ31" i="4"/>
  <c r="L31" i="4"/>
  <c r="U91" i="4"/>
  <c r="X91" i="4" s="1"/>
  <c r="AK90" i="4"/>
  <c r="AM77" i="4"/>
  <c r="F51" i="4"/>
  <c r="F50" i="4"/>
  <c r="L39" i="4"/>
  <c r="J31" i="4"/>
  <c r="J123" i="4"/>
  <c r="T120" i="4"/>
  <c r="J108" i="4"/>
  <c r="M108" i="4" s="1"/>
  <c r="P108" i="4" s="1"/>
  <c r="T100" i="4"/>
  <c r="T99" i="4"/>
  <c r="F90" i="4"/>
  <c r="U90" i="4" s="1"/>
  <c r="G89" i="4"/>
  <c r="O77" i="4"/>
  <c r="E51" i="4"/>
  <c r="AC36" i="4"/>
  <c r="O97" i="4"/>
  <c r="Z87" i="4"/>
  <c r="O47" i="4"/>
  <c r="T42" i="4"/>
  <c r="R40" i="4"/>
  <c r="AH39" i="4"/>
  <c r="AE31" i="4"/>
  <c r="AH131" i="4"/>
  <c r="AJ114" i="4"/>
  <c r="AB113" i="4"/>
  <c r="AH110" i="4"/>
  <c r="T108" i="4"/>
  <c r="Z106" i="4"/>
  <c r="AM104" i="4"/>
  <c r="AM99" i="4"/>
  <c r="W98" i="4"/>
  <c r="J96" i="4"/>
  <c r="R92" i="4"/>
  <c r="AM86" i="4"/>
  <c r="R86" i="4"/>
  <c r="W71" i="4"/>
  <c r="H71" i="4"/>
  <c r="AJ67" i="4"/>
  <c r="L67" i="4"/>
  <c r="L65" i="4"/>
  <c r="AE64" i="4"/>
  <c r="R58" i="4"/>
  <c r="AM56" i="4"/>
  <c r="G55" i="4"/>
  <c r="AJ52" i="4"/>
  <c r="L52" i="4"/>
  <c r="J50" i="4"/>
  <c r="M50" i="4" s="1"/>
  <c r="P50" i="4" s="1"/>
  <c r="H45" i="4"/>
  <c r="E44" i="4"/>
  <c r="F43" i="4"/>
  <c r="O40" i="4"/>
  <c r="H38" i="4"/>
  <c r="AM36" i="4"/>
  <c r="R35" i="4"/>
  <c r="AB110" i="4"/>
  <c r="L100" i="4"/>
  <c r="W94" i="4"/>
  <c r="T87" i="4"/>
  <c r="J77" i="4"/>
  <c r="F71" i="4"/>
  <c r="U71" i="4" s="1"/>
  <c r="U61" i="4"/>
  <c r="X61" i="4" s="1"/>
  <c r="O53" i="4"/>
  <c r="AH52" i="4"/>
  <c r="AH47" i="4"/>
  <c r="J47" i="4"/>
  <c r="F45" i="4"/>
  <c r="AE39" i="4"/>
  <c r="G38" i="4"/>
  <c r="E2025" i="4"/>
  <c r="M2025" i="4" s="1"/>
  <c r="G2025" i="4"/>
  <c r="H2025" i="4"/>
  <c r="F2025" i="4"/>
  <c r="U2025" i="4" s="1"/>
  <c r="X2025" i="4" s="1"/>
  <c r="H2027" i="4"/>
  <c r="AK2027" i="4" s="1"/>
  <c r="AN2027" i="4" s="1"/>
  <c r="AM2026" i="4"/>
  <c r="O2026" i="4"/>
  <c r="U2023" i="4"/>
  <c r="X2023" i="4" s="1"/>
  <c r="T2016" i="4"/>
  <c r="J2016" i="4"/>
  <c r="AH2016" i="4"/>
  <c r="W2016" i="4"/>
  <c r="O2016" i="4"/>
  <c r="AM2016" i="4"/>
  <c r="AB2016" i="4"/>
  <c r="E2007" i="4"/>
  <c r="M2007" i="4" s="1"/>
  <c r="P2007" i="4" s="1"/>
  <c r="F2007" i="4"/>
  <c r="U2007" i="4" s="1"/>
  <c r="G2007" i="4"/>
  <c r="H2007" i="4"/>
  <c r="AK2007" i="4" s="1"/>
  <c r="AN2007" i="4" s="1"/>
  <c r="R2006" i="4"/>
  <c r="F1993" i="4"/>
  <c r="U1993" i="4" s="1"/>
  <c r="X1993" i="4" s="1"/>
  <c r="G1993" i="4"/>
  <c r="AC1993" i="4" s="1"/>
  <c r="H1993" i="4"/>
  <c r="O1991" i="4"/>
  <c r="AM1991" i="4"/>
  <c r="AB1991" i="4"/>
  <c r="R1991" i="4"/>
  <c r="T1991" i="4"/>
  <c r="J1991" i="4"/>
  <c r="AH1991" i="4"/>
  <c r="AK1991" i="4" s="1"/>
  <c r="W1991" i="4"/>
  <c r="L1991" i="4"/>
  <c r="AJ1991" i="4"/>
  <c r="E1989" i="4"/>
  <c r="M1989" i="4" s="1"/>
  <c r="P1989" i="4" s="1"/>
  <c r="F1989" i="4"/>
  <c r="U1989" i="4" s="1"/>
  <c r="G1989" i="4"/>
  <c r="H1989" i="4"/>
  <c r="AK1989" i="4" s="1"/>
  <c r="AN1989" i="4" s="1"/>
  <c r="P1981" i="4"/>
  <c r="U1963" i="4"/>
  <c r="X1963" i="4" s="1"/>
  <c r="AB1960" i="4"/>
  <c r="H1956" i="4"/>
  <c r="AK1956" i="4" s="1"/>
  <c r="AN1956" i="4" s="1"/>
  <c r="E1956" i="4"/>
  <c r="M1956" i="4" s="1"/>
  <c r="P1956" i="4" s="1"/>
  <c r="F1956" i="4"/>
  <c r="U1956" i="4" s="1"/>
  <c r="X1956" i="4" s="1"/>
  <c r="E1954" i="4"/>
  <c r="F1954" i="4"/>
  <c r="G1954" i="4"/>
  <c r="H1954" i="4"/>
  <c r="E1953" i="4"/>
  <c r="M1953" i="4" s="1"/>
  <c r="P1953" i="4" s="1"/>
  <c r="F1953" i="4"/>
  <c r="U1953" i="4" s="1"/>
  <c r="X1953" i="4" s="1"/>
  <c r="G1953" i="4"/>
  <c r="H1953" i="4"/>
  <c r="AK1953" i="4" s="1"/>
  <c r="AN1953" i="4" s="1"/>
  <c r="E1952" i="4"/>
  <c r="M1952" i="4" s="1"/>
  <c r="P1952" i="4" s="1"/>
  <c r="F1952" i="4"/>
  <c r="U1952" i="4" s="1"/>
  <c r="G1952" i="4"/>
  <c r="H1952" i="4"/>
  <c r="AK1952" i="4" s="1"/>
  <c r="AN1952" i="4" s="1"/>
  <c r="E1948" i="4"/>
  <c r="F1948" i="4"/>
  <c r="G1948" i="4"/>
  <c r="O1919" i="4"/>
  <c r="AM1919" i="4"/>
  <c r="AB1919" i="4"/>
  <c r="R1919" i="4"/>
  <c r="AE1919" i="4"/>
  <c r="T1919" i="4"/>
  <c r="J1919" i="4"/>
  <c r="AH1919" i="4"/>
  <c r="AK1919" i="4" s="1"/>
  <c r="AN1919" i="4" s="1"/>
  <c r="W1919" i="4"/>
  <c r="L1919" i="4"/>
  <c r="AJ1919" i="4"/>
  <c r="E1916" i="4"/>
  <c r="M1916" i="4" s="1"/>
  <c r="P1916" i="4" s="1"/>
  <c r="F1916" i="4"/>
  <c r="U1916" i="4" s="1"/>
  <c r="X1916" i="4" s="1"/>
  <c r="G1916" i="4"/>
  <c r="AC1916" i="4" s="1"/>
  <c r="AF1916" i="4" s="1"/>
  <c r="H1916" i="4"/>
  <c r="AK1916" i="4" s="1"/>
  <c r="AN1916" i="4" s="1"/>
  <c r="G1915" i="4"/>
  <c r="AC1915" i="4" s="1"/>
  <c r="AF1915" i="4" s="1"/>
  <c r="H1915" i="4"/>
  <c r="AK1915" i="4" s="1"/>
  <c r="AN1915" i="4" s="1"/>
  <c r="E1915" i="4"/>
  <c r="M1915" i="4" s="1"/>
  <c r="P1915" i="4" s="1"/>
  <c r="E1906" i="4"/>
  <c r="M1906" i="4" s="1"/>
  <c r="P1906" i="4" s="1"/>
  <c r="F1906" i="4"/>
  <c r="G1906" i="4"/>
  <c r="AC1906" i="4" s="1"/>
  <c r="H1906" i="4"/>
  <c r="E1864" i="4"/>
  <c r="F1864" i="4"/>
  <c r="U1864" i="4" s="1"/>
  <c r="H1864" i="4"/>
  <c r="G1864" i="4"/>
  <c r="AC1864" i="4" s="1"/>
  <c r="AF1864" i="4" s="1"/>
  <c r="R1838" i="4"/>
  <c r="AE1838" i="4"/>
  <c r="T1838" i="4"/>
  <c r="J1838" i="4"/>
  <c r="AH1838" i="4"/>
  <c r="W1838" i="4"/>
  <c r="L1838" i="4"/>
  <c r="AJ1838" i="4"/>
  <c r="O1838" i="4"/>
  <c r="AM1838" i="4"/>
  <c r="AB1838" i="4"/>
  <c r="W2028" i="4"/>
  <c r="F2027" i="4"/>
  <c r="U2027" i="4" s="1"/>
  <c r="X2027" i="4" s="1"/>
  <c r="L2026" i="4"/>
  <c r="J2021" i="4"/>
  <c r="AH2021" i="4"/>
  <c r="W2021" i="4"/>
  <c r="L2021" i="4"/>
  <c r="AJ2021" i="4"/>
  <c r="AB2021" i="4"/>
  <c r="R2021" i="4"/>
  <c r="AB2020" i="4"/>
  <c r="R2020" i="4"/>
  <c r="AE2020" i="4"/>
  <c r="W2020" i="4"/>
  <c r="L2020" i="4"/>
  <c r="AJ2020" i="4"/>
  <c r="R2016" i="4"/>
  <c r="U2016" i="4" s="1"/>
  <c r="AB2008" i="4"/>
  <c r="O2003" i="4"/>
  <c r="AM2003" i="4"/>
  <c r="AB2003" i="4"/>
  <c r="R2003" i="4"/>
  <c r="T2003" i="4"/>
  <c r="J2003" i="4"/>
  <c r="M2003" i="4" s="1"/>
  <c r="AH2003" i="4"/>
  <c r="AK2003" i="4" s="1"/>
  <c r="W2003" i="4"/>
  <c r="L2003" i="4"/>
  <c r="AJ2003" i="4"/>
  <c r="E2000" i="4"/>
  <c r="M2000" i="4" s="1"/>
  <c r="P2000" i="4" s="1"/>
  <c r="F2000" i="4"/>
  <c r="G2000" i="4"/>
  <c r="H2000" i="4"/>
  <c r="AK2000" i="4" s="1"/>
  <c r="AN2000" i="4" s="1"/>
  <c r="E1996" i="4"/>
  <c r="F1996" i="4"/>
  <c r="G1996" i="4"/>
  <c r="AK1992" i="4"/>
  <c r="AN1992" i="4" s="1"/>
  <c r="AF1987" i="4"/>
  <c r="E1984" i="4"/>
  <c r="F1984" i="4"/>
  <c r="G1984" i="4"/>
  <c r="AC1984" i="4" s="1"/>
  <c r="W1983" i="4"/>
  <c r="R1982" i="4"/>
  <c r="U1982" i="4" s="1"/>
  <c r="X1982" i="4" s="1"/>
  <c r="AC1980" i="4"/>
  <c r="AF1980" i="4" s="1"/>
  <c r="AO1980" i="4" s="1"/>
  <c r="M1970" i="4"/>
  <c r="P1970" i="4" s="1"/>
  <c r="AC1968" i="4"/>
  <c r="AF1968" i="4" s="1"/>
  <c r="E1965" i="4"/>
  <c r="M1965" i="4" s="1"/>
  <c r="P1965" i="4" s="1"/>
  <c r="F1965" i="4"/>
  <c r="U1965" i="4" s="1"/>
  <c r="G1965" i="4"/>
  <c r="H1965" i="4"/>
  <c r="AK1965" i="4" s="1"/>
  <c r="AN1965" i="4" s="1"/>
  <c r="E1964" i="4"/>
  <c r="M1964" i="4" s="1"/>
  <c r="P1964" i="4" s="1"/>
  <c r="F1964" i="4"/>
  <c r="U1964" i="4" s="1"/>
  <c r="X1964" i="4" s="1"/>
  <c r="G1964" i="4"/>
  <c r="H1964" i="4"/>
  <c r="AC1949" i="4"/>
  <c r="E1936" i="4"/>
  <c r="F1936" i="4"/>
  <c r="G1936" i="4"/>
  <c r="AC1936" i="4" s="1"/>
  <c r="M1925" i="4"/>
  <c r="F1705" i="4"/>
  <c r="G1705" i="4"/>
  <c r="H1705" i="4"/>
  <c r="E1705" i="4"/>
  <c r="M1705" i="4" s="1"/>
  <c r="P1705" i="4" s="1"/>
  <c r="E1983" i="4"/>
  <c r="M1983" i="4" s="1"/>
  <c r="P1983" i="4" s="1"/>
  <c r="F1983" i="4"/>
  <c r="U1983" i="4" s="1"/>
  <c r="G1983" i="4"/>
  <c r="H1983" i="4"/>
  <c r="AK1983" i="4" s="1"/>
  <c r="AN1983" i="4" s="1"/>
  <c r="AH2028" i="4"/>
  <c r="J2028" i="4"/>
  <c r="M2028" i="4" s="1"/>
  <c r="P2028" i="4" s="1"/>
  <c r="AJ2026" i="4"/>
  <c r="AM2021" i="4"/>
  <c r="T2021" i="4"/>
  <c r="AJ2016" i="4"/>
  <c r="E2010" i="4"/>
  <c r="M2010" i="4" s="1"/>
  <c r="P2010" i="4" s="1"/>
  <c r="G2010" i="4"/>
  <c r="H2010" i="4"/>
  <c r="AK2010" i="4" s="1"/>
  <c r="AN2010" i="4" s="1"/>
  <c r="AB1996" i="4"/>
  <c r="E1990" i="4"/>
  <c r="F1990" i="4"/>
  <c r="G1990" i="4"/>
  <c r="H1990" i="4"/>
  <c r="O1979" i="4"/>
  <c r="AM1979" i="4"/>
  <c r="AB1979" i="4"/>
  <c r="R1979" i="4"/>
  <c r="T1979" i="4"/>
  <c r="J1979" i="4"/>
  <c r="M1979" i="4" s="1"/>
  <c r="AH1979" i="4"/>
  <c r="W1979" i="4"/>
  <c r="L1979" i="4"/>
  <c r="AJ1979" i="4"/>
  <c r="E1977" i="4"/>
  <c r="M1977" i="4" s="1"/>
  <c r="P1977" i="4" s="1"/>
  <c r="F1977" i="4"/>
  <c r="U1977" i="4" s="1"/>
  <c r="G1977" i="4"/>
  <c r="AC1977" i="4" s="1"/>
  <c r="H1977" i="4"/>
  <c r="AK1977" i="4" s="1"/>
  <c r="AN1977" i="4" s="1"/>
  <c r="X1975" i="4"/>
  <c r="U1970" i="4"/>
  <c r="X1970" i="4" s="1"/>
  <c r="F1969" i="4"/>
  <c r="U1969" i="4" s="1"/>
  <c r="X1969" i="4" s="1"/>
  <c r="G1969" i="4"/>
  <c r="H1969" i="4"/>
  <c r="AK1969" i="4" s="1"/>
  <c r="O1967" i="4"/>
  <c r="AM1967" i="4"/>
  <c r="AB1967" i="4"/>
  <c r="R1967" i="4"/>
  <c r="T1967" i="4"/>
  <c r="J1967" i="4"/>
  <c r="M1967" i="4" s="1"/>
  <c r="AH1967" i="4"/>
  <c r="AK1967" i="4" s="1"/>
  <c r="W1967" i="4"/>
  <c r="L1967" i="4"/>
  <c r="AJ1967" i="4"/>
  <c r="U1921" i="4"/>
  <c r="X1921" i="4" s="1"/>
  <c r="E1917" i="4"/>
  <c r="M1917" i="4" s="1"/>
  <c r="P1917" i="4" s="1"/>
  <c r="F1917" i="4"/>
  <c r="U1917" i="4" s="1"/>
  <c r="X1917" i="4" s="1"/>
  <c r="G1917" i="4"/>
  <c r="H1917" i="4"/>
  <c r="AK1917" i="4" s="1"/>
  <c r="AN1917" i="4" s="1"/>
  <c r="E2021" i="4"/>
  <c r="F2021" i="4"/>
  <c r="F2019" i="4"/>
  <c r="U2019" i="4" s="1"/>
  <c r="G2019" i="4"/>
  <c r="H2019" i="4"/>
  <c r="AK2019" i="4" s="1"/>
  <c r="AN2019" i="4" s="1"/>
  <c r="U1998" i="4"/>
  <c r="X1998" i="4" s="1"/>
  <c r="J1990" i="4"/>
  <c r="AH1990" i="4"/>
  <c r="W1990" i="4"/>
  <c r="L1990" i="4"/>
  <c r="AJ1990" i="4"/>
  <c r="O1990" i="4"/>
  <c r="AM1990" i="4"/>
  <c r="AB1990" i="4"/>
  <c r="R1990" i="4"/>
  <c r="AE1990" i="4"/>
  <c r="T1990" i="4"/>
  <c r="U1986" i="4"/>
  <c r="E1976" i="4"/>
  <c r="M1976" i="4" s="1"/>
  <c r="F1976" i="4"/>
  <c r="G1976" i="4"/>
  <c r="H1976" i="4"/>
  <c r="AK1976" i="4" s="1"/>
  <c r="AN1976" i="4" s="1"/>
  <c r="M1975" i="4"/>
  <c r="P1975" i="4" s="1"/>
  <c r="E1971" i="4"/>
  <c r="M1971" i="4" s="1"/>
  <c r="P1971" i="4" s="1"/>
  <c r="F1971" i="4"/>
  <c r="U1971" i="4" s="1"/>
  <c r="X1971" i="4" s="1"/>
  <c r="G1971" i="4"/>
  <c r="H1971" i="4"/>
  <c r="AK1971" i="4" s="1"/>
  <c r="AN1971" i="4" s="1"/>
  <c r="E1962" i="4"/>
  <c r="G1962" i="4"/>
  <c r="H1962" i="4"/>
  <c r="AC1943" i="4"/>
  <c r="AF1943" i="4" s="1"/>
  <c r="E1918" i="4"/>
  <c r="F1918" i="4"/>
  <c r="G1918" i="4"/>
  <c r="H1918" i="4"/>
  <c r="E2020" i="4"/>
  <c r="F2020" i="4"/>
  <c r="U2020" i="4" s="1"/>
  <c r="X2020" i="4" s="1"/>
  <c r="G2020" i="4"/>
  <c r="J2026" i="4"/>
  <c r="M2026" i="4" s="1"/>
  <c r="T2028" i="4"/>
  <c r="H2028" i="4"/>
  <c r="AH2026" i="4"/>
  <c r="AE2025" i="4"/>
  <c r="T2025" i="4"/>
  <c r="L2025" i="4"/>
  <c r="AJ2025" i="4"/>
  <c r="W2019" i="4"/>
  <c r="F2018" i="4"/>
  <c r="U2018" i="4" s="1"/>
  <c r="X2018" i="4" s="1"/>
  <c r="G2018" i="4"/>
  <c r="H2018" i="4"/>
  <c r="AK2018" i="4" s="1"/>
  <c r="AK2017" i="4"/>
  <c r="L2016" i="4"/>
  <c r="E2002" i="4"/>
  <c r="F2002" i="4"/>
  <c r="G2002" i="4"/>
  <c r="H2002" i="4"/>
  <c r="E1998" i="4"/>
  <c r="M1998" i="4" s="1"/>
  <c r="P1998" i="4" s="1"/>
  <c r="G1998" i="4"/>
  <c r="H1998" i="4"/>
  <c r="AK1998" i="4" s="1"/>
  <c r="AN1998" i="4" s="1"/>
  <c r="E1986" i="4"/>
  <c r="M1986" i="4" s="1"/>
  <c r="P1986" i="4" s="1"/>
  <c r="G1986" i="4"/>
  <c r="AC1986" i="4" s="1"/>
  <c r="AF1986" i="4" s="1"/>
  <c r="H1986" i="4"/>
  <c r="AK1986" i="4" s="1"/>
  <c r="AN1986" i="4" s="1"/>
  <c r="E1972" i="4"/>
  <c r="F1972" i="4"/>
  <c r="G1972" i="4"/>
  <c r="AC1972" i="4" s="1"/>
  <c r="U1950" i="4"/>
  <c r="X1950" i="4" s="1"/>
  <c r="M1946" i="4"/>
  <c r="E1923" i="4"/>
  <c r="M1923" i="4" s="1"/>
  <c r="P1923" i="4" s="1"/>
  <c r="F1923" i="4"/>
  <c r="U1923" i="4" s="1"/>
  <c r="G1923" i="4"/>
  <c r="H1923" i="4"/>
  <c r="AK1923" i="4" s="1"/>
  <c r="AN1923" i="4" s="1"/>
  <c r="AF1921" i="4"/>
  <c r="H1920" i="4"/>
  <c r="AK1920" i="4" s="1"/>
  <c r="AN1920" i="4" s="1"/>
  <c r="E1920" i="4"/>
  <c r="F1920" i="4"/>
  <c r="J1918" i="4"/>
  <c r="E1913" i="4"/>
  <c r="M1913" i="4" s="1"/>
  <c r="F1913" i="4"/>
  <c r="G1913" i="4"/>
  <c r="M1910" i="4"/>
  <c r="P1910" i="4" s="1"/>
  <c r="J1954" i="4"/>
  <c r="AH1954" i="4"/>
  <c r="W1954" i="4"/>
  <c r="L1954" i="4"/>
  <c r="AJ1954" i="4"/>
  <c r="O1954" i="4"/>
  <c r="AM1954" i="4"/>
  <c r="AB1954" i="4"/>
  <c r="R1954" i="4"/>
  <c r="AE1954" i="4"/>
  <c r="T1954" i="4"/>
  <c r="W2026" i="4"/>
  <c r="AE2028" i="4"/>
  <c r="G2028" i="4"/>
  <c r="AC2028" i="4" s="1"/>
  <c r="H2026" i="4"/>
  <c r="AK2026" i="4" s="1"/>
  <c r="AH2025" i="4"/>
  <c r="O2021" i="4"/>
  <c r="AE2016" i="4"/>
  <c r="AE2015" i="4"/>
  <c r="T2004" i="4"/>
  <c r="J2002" i="4"/>
  <c r="AH2002" i="4"/>
  <c r="W2002" i="4"/>
  <c r="L2002" i="4"/>
  <c r="AJ2002" i="4"/>
  <c r="O2002" i="4"/>
  <c r="AM2002" i="4"/>
  <c r="AB2002" i="4"/>
  <c r="R2002" i="4"/>
  <c r="AE2002" i="4"/>
  <c r="T2002" i="4"/>
  <c r="E1978" i="4"/>
  <c r="F1978" i="4"/>
  <c r="G1978" i="4"/>
  <c r="H1978" i="4"/>
  <c r="AB1972" i="4"/>
  <c r="E1966" i="4"/>
  <c r="F1966" i="4"/>
  <c r="G1966" i="4"/>
  <c r="H1966" i="4"/>
  <c r="E1950" i="4"/>
  <c r="M1950" i="4" s="1"/>
  <c r="P1950" i="4" s="1"/>
  <c r="G1950" i="4"/>
  <c r="H1950" i="4"/>
  <c r="AK1950" i="4" s="1"/>
  <c r="AN1950" i="4" s="1"/>
  <c r="U1946" i="4"/>
  <c r="X1946" i="4" s="1"/>
  <c r="AK1945" i="4"/>
  <c r="AN1945" i="4" s="1"/>
  <c r="M1934" i="4"/>
  <c r="U1933" i="4"/>
  <c r="X1933" i="4" s="1"/>
  <c r="O1931" i="4"/>
  <c r="AM1931" i="4"/>
  <c r="AB1931" i="4"/>
  <c r="R1931" i="4"/>
  <c r="T1931" i="4"/>
  <c r="J1931" i="4"/>
  <c r="M1931" i="4" s="1"/>
  <c r="AH1931" i="4"/>
  <c r="W1931" i="4"/>
  <c r="L1931" i="4"/>
  <c r="AJ1931" i="4"/>
  <c r="T1920" i="4"/>
  <c r="M1911" i="4"/>
  <c r="U1910" i="4"/>
  <c r="X1910" i="4" s="1"/>
  <c r="O1907" i="4"/>
  <c r="AM1907" i="4"/>
  <c r="AB1907" i="4"/>
  <c r="R1907" i="4"/>
  <c r="AE1907" i="4"/>
  <c r="T1907" i="4"/>
  <c r="J1907" i="4"/>
  <c r="M1907" i="4" s="1"/>
  <c r="AH1907" i="4"/>
  <c r="AK1907" i="4" s="1"/>
  <c r="AN1907" i="4" s="1"/>
  <c r="W1907" i="4"/>
  <c r="L1907" i="4"/>
  <c r="AJ1907" i="4"/>
  <c r="G1855" i="4"/>
  <c r="H1855" i="4"/>
  <c r="AK1855" i="4" s="1"/>
  <c r="AN1855" i="4" s="1"/>
  <c r="E1855" i="4"/>
  <c r="F1855" i="4"/>
  <c r="E2013" i="4"/>
  <c r="M2013" i="4" s="1"/>
  <c r="P2013" i="4" s="1"/>
  <c r="F2013" i="4"/>
  <c r="G2013" i="4"/>
  <c r="AC2013" i="4" s="1"/>
  <c r="H2013" i="4"/>
  <c r="AK2013" i="4" s="1"/>
  <c r="AN2013" i="4" s="1"/>
  <c r="J1978" i="4"/>
  <c r="AH1978" i="4"/>
  <c r="W1978" i="4"/>
  <c r="L1978" i="4"/>
  <c r="AJ1978" i="4"/>
  <c r="O1978" i="4"/>
  <c r="AM1978" i="4"/>
  <c r="AB1978" i="4"/>
  <c r="R1978" i="4"/>
  <c r="AE1978" i="4"/>
  <c r="T1978" i="4"/>
  <c r="J1966" i="4"/>
  <c r="AH1966" i="4"/>
  <c r="W1966" i="4"/>
  <c r="L1966" i="4"/>
  <c r="AJ1966" i="4"/>
  <c r="O1966" i="4"/>
  <c r="AM1966" i="4"/>
  <c r="AB1966" i="4"/>
  <c r="R1966" i="4"/>
  <c r="AE1966" i="4"/>
  <c r="T1966" i="4"/>
  <c r="G1951" i="4"/>
  <c r="H1951" i="4"/>
  <c r="E1951" i="4"/>
  <c r="O1943" i="4"/>
  <c r="AM1943" i="4"/>
  <c r="AB1943" i="4"/>
  <c r="R1943" i="4"/>
  <c r="T1943" i="4"/>
  <c r="J1943" i="4"/>
  <c r="M1943" i="4" s="1"/>
  <c r="AH1943" i="4"/>
  <c r="AK1943" i="4" s="1"/>
  <c r="W1943" i="4"/>
  <c r="L1943" i="4"/>
  <c r="AJ1943" i="4"/>
  <c r="U1939" i="4"/>
  <c r="X1939" i="4" s="1"/>
  <c r="E1938" i="4"/>
  <c r="M1938" i="4" s="1"/>
  <c r="P1938" i="4" s="1"/>
  <c r="G1938" i="4"/>
  <c r="AC1938" i="4" s="1"/>
  <c r="AF1938" i="4" s="1"/>
  <c r="H1938" i="4"/>
  <c r="AK1938" i="4" s="1"/>
  <c r="AN1938" i="4" s="1"/>
  <c r="E1926" i="4"/>
  <c r="M1926" i="4" s="1"/>
  <c r="P1926" i="4" s="1"/>
  <c r="F1926" i="4"/>
  <c r="U1926" i="4" s="1"/>
  <c r="X1926" i="4" s="1"/>
  <c r="G1926" i="4"/>
  <c r="AC1926" i="4" s="1"/>
  <c r="AF1926" i="4" s="1"/>
  <c r="H1926" i="4"/>
  <c r="AK1926" i="4" s="1"/>
  <c r="AN1926" i="4" s="1"/>
  <c r="E2008" i="4"/>
  <c r="F2008" i="4"/>
  <c r="G2008" i="4"/>
  <c r="AC2008" i="4" s="1"/>
  <c r="E1988" i="4"/>
  <c r="M1988" i="4" s="1"/>
  <c r="P1988" i="4" s="1"/>
  <c r="F1988" i="4"/>
  <c r="U1988" i="4" s="1"/>
  <c r="X1988" i="4" s="1"/>
  <c r="G1988" i="4"/>
  <c r="H1988" i="4"/>
  <c r="AK1988" i="4" s="1"/>
  <c r="AN1988" i="4" s="1"/>
  <c r="AE2026" i="4"/>
  <c r="F2026" i="4"/>
  <c r="U2026" i="4" s="1"/>
  <c r="X2026" i="4" s="1"/>
  <c r="O2025" i="4"/>
  <c r="H2022" i="4"/>
  <c r="AK2022" i="4" s="1"/>
  <c r="AN2022" i="4" s="1"/>
  <c r="M2017" i="4"/>
  <c r="P2017" i="4" s="1"/>
  <c r="AC2015" i="4"/>
  <c r="AF2015" i="4" s="1"/>
  <c r="E1974" i="4"/>
  <c r="M1974" i="4" s="1"/>
  <c r="P1974" i="4" s="1"/>
  <c r="G1974" i="4"/>
  <c r="H1974" i="4"/>
  <c r="AK1974" i="4" s="1"/>
  <c r="AN1974" i="4" s="1"/>
  <c r="AE1951" i="4"/>
  <c r="G1939" i="4"/>
  <c r="H1939" i="4"/>
  <c r="E1939" i="4"/>
  <c r="G1927" i="4"/>
  <c r="AC1927" i="4" s="1"/>
  <c r="AF1927" i="4" s="1"/>
  <c r="H1927" i="4"/>
  <c r="AK1927" i="4" s="1"/>
  <c r="AN1927" i="4" s="1"/>
  <c r="E1927" i="4"/>
  <c r="M1927" i="4" s="1"/>
  <c r="P1927" i="4" s="1"/>
  <c r="E1924" i="4"/>
  <c r="F1924" i="4"/>
  <c r="G1924" i="4"/>
  <c r="H1924" i="4"/>
  <c r="E1904" i="4"/>
  <c r="F1904" i="4"/>
  <c r="U1904" i="4" s="1"/>
  <c r="X1904" i="4" s="1"/>
  <c r="G1904" i="4"/>
  <c r="H1904" i="4"/>
  <c r="AK1904" i="4" s="1"/>
  <c r="AN1904" i="4" s="1"/>
  <c r="AB2028" i="4"/>
  <c r="G2022" i="4"/>
  <c r="E2014" i="4"/>
  <c r="F2014" i="4"/>
  <c r="G2014" i="4"/>
  <c r="U2012" i="4"/>
  <c r="X2012" i="4" s="1"/>
  <c r="U2011" i="4"/>
  <c r="M2006" i="4"/>
  <c r="P2006" i="4" s="1"/>
  <c r="E1959" i="4"/>
  <c r="M1959" i="4" s="1"/>
  <c r="F1959" i="4"/>
  <c r="U1959" i="4" s="1"/>
  <c r="X1959" i="4" s="1"/>
  <c r="G1959" i="4"/>
  <c r="H1959" i="4"/>
  <c r="AK1959" i="4" s="1"/>
  <c r="AN1959" i="4" s="1"/>
  <c r="O1955" i="4"/>
  <c r="AM1955" i="4"/>
  <c r="AB1955" i="4"/>
  <c r="R1955" i="4"/>
  <c r="T1955" i="4"/>
  <c r="J1955" i="4"/>
  <c r="M1955" i="4" s="1"/>
  <c r="AH1955" i="4"/>
  <c r="AK1955" i="4" s="1"/>
  <c r="W1955" i="4"/>
  <c r="L1955" i="4"/>
  <c r="AJ1955" i="4"/>
  <c r="E1947" i="4"/>
  <c r="M1947" i="4" s="1"/>
  <c r="P1947" i="4" s="1"/>
  <c r="F1947" i="4"/>
  <c r="U1947" i="4" s="1"/>
  <c r="G1947" i="4"/>
  <c r="AC1947" i="4" s="1"/>
  <c r="AF1947" i="4" s="1"/>
  <c r="H1947" i="4"/>
  <c r="AK1947" i="4" s="1"/>
  <c r="AN1947" i="4" s="1"/>
  <c r="AE1939" i="4"/>
  <c r="R1934" i="4"/>
  <c r="U1934" i="4" s="1"/>
  <c r="X1934" i="4" s="1"/>
  <c r="H1932" i="4"/>
  <c r="AK1932" i="4" s="1"/>
  <c r="AN1932" i="4" s="1"/>
  <c r="E1932" i="4"/>
  <c r="F1932" i="4"/>
  <c r="U1932" i="4" s="1"/>
  <c r="X1932" i="4" s="1"/>
  <c r="E1930" i="4"/>
  <c r="F1930" i="4"/>
  <c r="G1930" i="4"/>
  <c r="H1930" i="4"/>
  <c r="E1929" i="4"/>
  <c r="M1929" i="4" s="1"/>
  <c r="P1929" i="4" s="1"/>
  <c r="F1929" i="4"/>
  <c r="U1929" i="4" s="1"/>
  <c r="X1929" i="4" s="1"/>
  <c r="G1929" i="4"/>
  <c r="H1929" i="4"/>
  <c r="AK1929" i="4" s="1"/>
  <c r="AN1929" i="4" s="1"/>
  <c r="G1903" i="4"/>
  <c r="H1903" i="4"/>
  <c r="AK1903" i="4" s="1"/>
  <c r="AN1903" i="4" s="1"/>
  <c r="E1903" i="4"/>
  <c r="M1903" i="4" s="1"/>
  <c r="P1903" i="4" s="1"/>
  <c r="M1890" i="4"/>
  <c r="P1890" i="4" s="1"/>
  <c r="E2001" i="4"/>
  <c r="M2001" i="4" s="1"/>
  <c r="P2001" i="4" s="1"/>
  <c r="F2001" i="4"/>
  <c r="U2001" i="4" s="1"/>
  <c r="G2001" i="4"/>
  <c r="H2001" i="4"/>
  <c r="AK2001" i="4" s="1"/>
  <c r="AM2028" i="4"/>
  <c r="F2022" i="4"/>
  <c r="U2022" i="4" s="1"/>
  <c r="X2022" i="4" s="1"/>
  <c r="J2020" i="4"/>
  <c r="AK2016" i="4"/>
  <c r="AN2016" i="4" s="1"/>
  <c r="E2012" i="4"/>
  <c r="M2012" i="4" s="1"/>
  <c r="P2012" i="4" s="1"/>
  <c r="G2012" i="4"/>
  <c r="H2012" i="4"/>
  <c r="AK2012" i="4" s="1"/>
  <c r="AN2012" i="4" s="1"/>
  <c r="G2011" i="4"/>
  <c r="H2011" i="4"/>
  <c r="E2011" i="4"/>
  <c r="U2006" i="4"/>
  <c r="X2006" i="4" s="1"/>
  <c r="U2005" i="4"/>
  <c r="X2005" i="4" s="1"/>
  <c r="M1991" i="4"/>
  <c r="P1991" i="4" s="1"/>
  <c r="W1947" i="4"/>
  <c r="H1944" i="4"/>
  <c r="AK1944" i="4" s="1"/>
  <c r="AN1944" i="4" s="1"/>
  <c r="E1944" i="4"/>
  <c r="M1944" i="4" s="1"/>
  <c r="P1944" i="4" s="1"/>
  <c r="F1944" i="4"/>
  <c r="U1944" i="4" s="1"/>
  <c r="X1944" i="4" s="1"/>
  <c r="E1942" i="4"/>
  <c r="F1942" i="4"/>
  <c r="G1942" i="4"/>
  <c r="AC1942" i="4" s="1"/>
  <c r="H1942" i="4"/>
  <c r="E1941" i="4"/>
  <c r="M1941" i="4" s="1"/>
  <c r="P1941" i="4" s="1"/>
  <c r="F1941" i="4"/>
  <c r="U1941" i="4" s="1"/>
  <c r="X1941" i="4" s="1"/>
  <c r="G1941" i="4"/>
  <c r="AC1941" i="4" s="1"/>
  <c r="AF1941" i="4" s="1"/>
  <c r="H1941" i="4"/>
  <c r="AK1941" i="4" s="1"/>
  <c r="AN1941" i="4" s="1"/>
  <c r="E1935" i="4"/>
  <c r="F1935" i="4"/>
  <c r="U1935" i="4" s="1"/>
  <c r="G1935" i="4"/>
  <c r="H1935" i="4"/>
  <c r="AK1935" i="4" s="1"/>
  <c r="AN1935" i="4" s="1"/>
  <c r="T1932" i="4"/>
  <c r="J1930" i="4"/>
  <c r="AH1930" i="4"/>
  <c r="W1930" i="4"/>
  <c r="L1930" i="4"/>
  <c r="AJ1930" i="4"/>
  <c r="O1930" i="4"/>
  <c r="AM1930" i="4"/>
  <c r="AB1930" i="4"/>
  <c r="R1930" i="4"/>
  <c r="AE1930" i="4"/>
  <c r="T1930" i="4"/>
  <c r="M1919" i="4"/>
  <c r="P1919" i="4" s="1"/>
  <c r="E1912" i="4"/>
  <c r="M1912" i="4" s="1"/>
  <c r="P1912" i="4" s="1"/>
  <c r="F1912" i="4"/>
  <c r="G1912" i="4"/>
  <c r="H1912" i="4"/>
  <c r="AK1912" i="4" s="1"/>
  <c r="AN1912" i="4" s="1"/>
  <c r="M1817" i="4"/>
  <c r="P1817" i="4" s="1"/>
  <c r="X1815" i="4"/>
  <c r="X1792" i="4"/>
  <c r="E1995" i="4"/>
  <c r="M1995" i="4" s="1"/>
  <c r="P1995" i="4" s="1"/>
  <c r="F1995" i="4"/>
  <c r="U1995" i="4" s="1"/>
  <c r="X1995" i="4" s="1"/>
  <c r="G1995" i="4"/>
  <c r="H1995" i="4"/>
  <c r="AK1995" i="4" s="1"/>
  <c r="AN1995" i="4" s="1"/>
  <c r="H2021" i="4"/>
  <c r="AK2021" i="4" s="1"/>
  <c r="O2015" i="4"/>
  <c r="AM2015" i="4"/>
  <c r="AB2015" i="4"/>
  <c r="R2015" i="4"/>
  <c r="T2015" i="4"/>
  <c r="J2015" i="4"/>
  <c r="M2015" i="4" s="1"/>
  <c r="AH2015" i="4"/>
  <c r="AK2015" i="4" s="1"/>
  <c r="W2015" i="4"/>
  <c r="L2015" i="4"/>
  <c r="AJ2015" i="4"/>
  <c r="J2014" i="4"/>
  <c r="AH2014" i="4"/>
  <c r="AK2014" i="4" s="1"/>
  <c r="W2014" i="4"/>
  <c r="L2014" i="4"/>
  <c r="AJ2014" i="4"/>
  <c r="O2014" i="4"/>
  <c r="AM2014" i="4"/>
  <c r="R2014" i="4"/>
  <c r="AE2014" i="4"/>
  <c r="AE2011" i="4"/>
  <c r="AF2003" i="4"/>
  <c r="U1994" i="4"/>
  <c r="X1994" i="4" s="1"/>
  <c r="AK1979" i="4"/>
  <c r="AN1979" i="4" s="1"/>
  <c r="E1960" i="4"/>
  <c r="F1960" i="4"/>
  <c r="G1960" i="4"/>
  <c r="F1957" i="4"/>
  <c r="U1957" i="4" s="1"/>
  <c r="X1957" i="4" s="1"/>
  <c r="G1957" i="4"/>
  <c r="AC1957" i="4" s="1"/>
  <c r="AF1957" i="4" s="1"/>
  <c r="H1957" i="4"/>
  <c r="J1942" i="4"/>
  <c r="AH1942" i="4"/>
  <c r="W1942" i="4"/>
  <c r="L1942" i="4"/>
  <c r="AJ1942" i="4"/>
  <c r="O1942" i="4"/>
  <c r="AM1942" i="4"/>
  <c r="AB1942" i="4"/>
  <c r="R1942" i="4"/>
  <c r="AE1942" i="4"/>
  <c r="T1942" i="4"/>
  <c r="E1940" i="4"/>
  <c r="F1940" i="4"/>
  <c r="U1940" i="4" s="1"/>
  <c r="X1940" i="4" s="1"/>
  <c r="G1940" i="4"/>
  <c r="H1940" i="4"/>
  <c r="AK1940" i="4" s="1"/>
  <c r="AN1940" i="4" s="1"/>
  <c r="W1935" i="4"/>
  <c r="E1914" i="4"/>
  <c r="M1914" i="4" s="1"/>
  <c r="P1914" i="4" s="1"/>
  <c r="F1914" i="4"/>
  <c r="U1914" i="4" s="1"/>
  <c r="X1914" i="4" s="1"/>
  <c r="G1914" i="4"/>
  <c r="AC1914" i="4" s="1"/>
  <c r="AF1914" i="4" s="1"/>
  <c r="H1914" i="4"/>
  <c r="AK1914" i="4" s="1"/>
  <c r="AN1914" i="4" s="1"/>
  <c r="AB1912" i="4"/>
  <c r="E1905" i="4"/>
  <c r="M1905" i="4" s="1"/>
  <c r="P1905" i="4" s="1"/>
  <c r="F1905" i="4"/>
  <c r="U1905" i="4" s="1"/>
  <c r="X1905" i="4" s="1"/>
  <c r="G1905" i="4"/>
  <c r="H1905" i="4"/>
  <c r="AK1905" i="4" s="1"/>
  <c r="AN1905" i="4" s="1"/>
  <c r="E1900" i="4"/>
  <c r="H1900" i="4"/>
  <c r="F1900" i="4"/>
  <c r="G1900" i="4"/>
  <c r="AE1985" i="4"/>
  <c r="AE1973" i="4"/>
  <c r="AE1961" i="4"/>
  <c r="AE1949" i="4"/>
  <c r="AE1937" i="4"/>
  <c r="AF1937" i="4" s="1"/>
  <c r="AE1925" i="4"/>
  <c r="T1918" i="4"/>
  <c r="AE1913" i="4"/>
  <c r="W1909" i="4"/>
  <c r="R1908" i="4"/>
  <c r="U1908" i="4" s="1"/>
  <c r="AE1901" i="4"/>
  <c r="AB1900" i="4"/>
  <c r="T1900" i="4"/>
  <c r="J1900" i="4"/>
  <c r="AH1900" i="4"/>
  <c r="W1900" i="4"/>
  <c r="O1895" i="4"/>
  <c r="AM1895" i="4"/>
  <c r="AB1895" i="4"/>
  <c r="AE1895" i="4"/>
  <c r="T1895" i="4"/>
  <c r="J1895" i="4"/>
  <c r="M1895" i="4" s="1"/>
  <c r="AH1895" i="4"/>
  <c r="AK1895" i="4" s="1"/>
  <c r="L1895" i="4"/>
  <c r="AJ1895" i="4"/>
  <c r="T1892" i="4"/>
  <c r="H1884" i="4"/>
  <c r="AK1884" i="4" s="1"/>
  <c r="AN1884" i="4" s="1"/>
  <c r="E1884" i="4"/>
  <c r="F1884" i="4"/>
  <c r="U1884" i="4" s="1"/>
  <c r="X1884" i="4" s="1"/>
  <c r="AC1881" i="4"/>
  <c r="AF1881" i="4" s="1"/>
  <c r="E1880" i="4"/>
  <c r="F1880" i="4"/>
  <c r="G1880" i="4"/>
  <c r="E1876" i="4"/>
  <c r="H1876" i="4"/>
  <c r="T1872" i="4"/>
  <c r="R1871" i="4"/>
  <c r="U1871" i="4" s="1"/>
  <c r="X1871" i="4" s="1"/>
  <c r="G1867" i="4"/>
  <c r="H1867" i="4"/>
  <c r="AK1867" i="4" s="1"/>
  <c r="AN1867" i="4" s="1"/>
  <c r="E1867" i="4"/>
  <c r="M1867" i="4" s="1"/>
  <c r="AB1864" i="4"/>
  <c r="M1818" i="4"/>
  <c r="P1818" i="4" s="1"/>
  <c r="E1813" i="4"/>
  <c r="M1813" i="4" s="1"/>
  <c r="P1813" i="4" s="1"/>
  <c r="F1813" i="4"/>
  <c r="U1813" i="4" s="1"/>
  <c r="X1813" i="4" s="1"/>
  <c r="G1813" i="4"/>
  <c r="H1813" i="4"/>
  <c r="AK1813" i="4" s="1"/>
  <c r="AN1813" i="4" s="1"/>
  <c r="F1802" i="4"/>
  <c r="G1802" i="4"/>
  <c r="H1802" i="4"/>
  <c r="E1802" i="4"/>
  <c r="G1795" i="4"/>
  <c r="H1795" i="4"/>
  <c r="E1795" i="4"/>
  <c r="F1795" i="4"/>
  <c r="F1793" i="4"/>
  <c r="U1793" i="4" s="1"/>
  <c r="G1793" i="4"/>
  <c r="H1793" i="4"/>
  <c r="E1766" i="4"/>
  <c r="M1766" i="4" s="1"/>
  <c r="F1766" i="4"/>
  <c r="G1766" i="4"/>
  <c r="H1766" i="4"/>
  <c r="AK1766" i="4" s="1"/>
  <c r="H1743" i="4"/>
  <c r="E1743" i="4"/>
  <c r="F1743" i="4"/>
  <c r="G1743" i="4"/>
  <c r="E1740" i="4"/>
  <c r="M1740" i="4" s="1"/>
  <c r="P1740" i="4" s="1"/>
  <c r="F1740" i="4"/>
  <c r="U1740" i="4" s="1"/>
  <c r="X1740" i="4" s="1"/>
  <c r="G1740" i="4"/>
  <c r="AC1740" i="4" s="1"/>
  <c r="AF1740" i="4" s="1"/>
  <c r="H1740" i="4"/>
  <c r="AK1740" i="4" s="1"/>
  <c r="AM2018" i="4"/>
  <c r="O2018" i="4"/>
  <c r="E2016" i="4"/>
  <c r="M2016" i="4" s="1"/>
  <c r="P2016" i="4" s="1"/>
  <c r="R2009" i="4"/>
  <c r="U2009" i="4" s="1"/>
  <c r="R1997" i="4"/>
  <c r="U1997" i="4" s="1"/>
  <c r="R1985" i="4"/>
  <c r="U1985" i="4" s="1"/>
  <c r="R1973" i="4"/>
  <c r="U1973" i="4" s="1"/>
  <c r="R1961" i="4"/>
  <c r="U1961" i="4" s="1"/>
  <c r="AB1951" i="4"/>
  <c r="R1949" i="4"/>
  <c r="F1949" i="4"/>
  <c r="T1947" i="4"/>
  <c r="O1946" i="4"/>
  <c r="J1945" i="4"/>
  <c r="M1945" i="4" s="1"/>
  <c r="P1945" i="4" s="1"/>
  <c r="AB1939" i="4"/>
  <c r="R1937" i="4"/>
  <c r="F1937" i="4"/>
  <c r="T1935" i="4"/>
  <c r="O1934" i="4"/>
  <c r="J1933" i="4"/>
  <c r="M1933" i="4" s="1"/>
  <c r="P1933" i="4" s="1"/>
  <c r="R1925" i="4"/>
  <c r="F1925" i="4"/>
  <c r="AE1918" i="4"/>
  <c r="R1913" i="4"/>
  <c r="T1911" i="4"/>
  <c r="H1911" i="4"/>
  <c r="AK1911" i="4" s="1"/>
  <c r="AH1909" i="4"/>
  <c r="J1909" i="4"/>
  <c r="M1909" i="4" s="1"/>
  <c r="P1909" i="4" s="1"/>
  <c r="E1908" i="4"/>
  <c r="AE1906" i="4"/>
  <c r="F1902" i="4"/>
  <c r="U1902" i="4" s="1"/>
  <c r="X1902" i="4" s="1"/>
  <c r="H1902" i="4"/>
  <c r="AK1902" i="4" s="1"/>
  <c r="AN1902" i="4" s="1"/>
  <c r="L1901" i="4"/>
  <c r="E1899" i="4"/>
  <c r="M1899" i="4" s="1"/>
  <c r="F1899" i="4"/>
  <c r="H1899" i="4"/>
  <c r="AK1899" i="4" s="1"/>
  <c r="AB1898" i="4"/>
  <c r="AM1892" i="4"/>
  <c r="E1881" i="4"/>
  <c r="M1881" i="4" s="1"/>
  <c r="P1881" i="4" s="1"/>
  <c r="F1881" i="4"/>
  <c r="U1881" i="4" s="1"/>
  <c r="X1881" i="4" s="1"/>
  <c r="L1880" i="4"/>
  <c r="AJ1880" i="4"/>
  <c r="AB1880" i="4"/>
  <c r="R1880" i="4"/>
  <c r="AE1880" i="4"/>
  <c r="J1880" i="4"/>
  <c r="AH1880" i="4"/>
  <c r="AK1880" i="4" s="1"/>
  <c r="AN1880" i="4" s="1"/>
  <c r="G1879" i="4"/>
  <c r="H1879" i="4"/>
  <c r="AK1879" i="4" s="1"/>
  <c r="AN1879" i="4" s="1"/>
  <c r="E1879" i="4"/>
  <c r="M1879" i="4" s="1"/>
  <c r="AB1876" i="4"/>
  <c r="AE1867" i="4"/>
  <c r="E1844" i="4"/>
  <c r="F1844" i="4"/>
  <c r="G1844" i="4"/>
  <c r="M1830" i="4"/>
  <c r="P1830" i="4" s="1"/>
  <c r="M1825" i="4"/>
  <c r="P1825" i="4" s="1"/>
  <c r="E1822" i="4"/>
  <c r="M1822" i="4" s="1"/>
  <c r="P1822" i="4" s="1"/>
  <c r="G1822" i="4"/>
  <c r="H1822" i="4"/>
  <c r="AK1822" i="4" s="1"/>
  <c r="AN1822" i="4" s="1"/>
  <c r="E1821" i="4"/>
  <c r="M1821" i="4" s="1"/>
  <c r="P1821" i="4" s="1"/>
  <c r="F1821" i="4"/>
  <c r="U1821" i="4" s="1"/>
  <c r="X1821" i="4" s="1"/>
  <c r="G1821" i="4"/>
  <c r="H1821" i="4"/>
  <c r="AK1821" i="4" s="1"/>
  <c r="AN1821" i="4" s="1"/>
  <c r="R1802" i="4"/>
  <c r="AE1802" i="4"/>
  <c r="T1802" i="4"/>
  <c r="J1802" i="4"/>
  <c r="AH1802" i="4"/>
  <c r="W1802" i="4"/>
  <c r="L1802" i="4"/>
  <c r="AJ1802" i="4"/>
  <c r="O1802" i="4"/>
  <c r="AM1802" i="4"/>
  <c r="AB1802" i="4"/>
  <c r="H1787" i="4"/>
  <c r="AK1787" i="4" s="1"/>
  <c r="AN1787" i="4" s="1"/>
  <c r="E1787" i="4"/>
  <c r="M1787" i="4" s="1"/>
  <c r="P1787" i="4" s="1"/>
  <c r="F1787" i="4"/>
  <c r="U1787" i="4" s="1"/>
  <c r="X1787" i="4" s="1"/>
  <c r="G1787" i="4"/>
  <c r="AC1787" i="4" s="1"/>
  <c r="AF1787" i="4" s="1"/>
  <c r="E1772" i="4"/>
  <c r="F1772" i="4"/>
  <c r="G1772" i="4"/>
  <c r="AC1772" i="4" s="1"/>
  <c r="H1772" i="4"/>
  <c r="E1760" i="4"/>
  <c r="M1760" i="4" s="1"/>
  <c r="P1760" i="4" s="1"/>
  <c r="F1760" i="4"/>
  <c r="G1760" i="4"/>
  <c r="H1760" i="4"/>
  <c r="AK1760" i="4" s="1"/>
  <c r="AN1760" i="4" s="1"/>
  <c r="H1724" i="4"/>
  <c r="AK1724" i="4" s="1"/>
  <c r="AN1724" i="4" s="1"/>
  <c r="E1724" i="4"/>
  <c r="M1724" i="4" s="1"/>
  <c r="P1724" i="4" s="1"/>
  <c r="F1724" i="4"/>
  <c r="G1724" i="4"/>
  <c r="E1720" i="4"/>
  <c r="F1720" i="4"/>
  <c r="G1720" i="4"/>
  <c r="H1720" i="4"/>
  <c r="H1712" i="4"/>
  <c r="E1712" i="4"/>
  <c r="F1712" i="4"/>
  <c r="G1712" i="4"/>
  <c r="AJ2008" i="4"/>
  <c r="L2008" i="4"/>
  <c r="AJ1996" i="4"/>
  <c r="L1996" i="4"/>
  <c r="AJ1984" i="4"/>
  <c r="L1984" i="4"/>
  <c r="AJ1972" i="4"/>
  <c r="L1972" i="4"/>
  <c r="J1962" i="4"/>
  <c r="AJ1960" i="4"/>
  <c r="L1960" i="4"/>
  <c r="AM1951" i="4"/>
  <c r="O1951" i="4"/>
  <c r="AJ1948" i="4"/>
  <c r="L1948" i="4"/>
  <c r="AJ1936" i="4"/>
  <c r="L1936" i="4"/>
  <c r="H1928" i="4"/>
  <c r="AK1928" i="4" s="1"/>
  <c r="AN1928" i="4" s="1"/>
  <c r="AJ1924" i="4"/>
  <c r="L1924" i="4"/>
  <c r="R1918" i="4"/>
  <c r="AJ1912" i="4"/>
  <c r="L1912" i="4"/>
  <c r="AE1911" i="4"/>
  <c r="G1911" i="4"/>
  <c r="AC1911" i="4" s="1"/>
  <c r="AB1908" i="4"/>
  <c r="R1906" i="4"/>
  <c r="AJ1900" i="4"/>
  <c r="R1900" i="4"/>
  <c r="H1898" i="4"/>
  <c r="R1895" i="4"/>
  <c r="U1895" i="4" s="1"/>
  <c r="X1895" i="4" s="1"/>
  <c r="E1894" i="4"/>
  <c r="G1894" i="4"/>
  <c r="H1894" i="4"/>
  <c r="AK1894" i="4" s="1"/>
  <c r="AN1894" i="4" s="1"/>
  <c r="F1890" i="4"/>
  <c r="U1890" i="4" s="1"/>
  <c r="X1890" i="4" s="1"/>
  <c r="G1890" i="4"/>
  <c r="H1890" i="4"/>
  <c r="AK1890" i="4" s="1"/>
  <c r="AN1890" i="4" s="1"/>
  <c r="O1883" i="4"/>
  <c r="AM1883" i="4"/>
  <c r="AB1883" i="4"/>
  <c r="AE1883" i="4"/>
  <c r="T1883" i="4"/>
  <c r="J1883" i="4"/>
  <c r="AH1883" i="4"/>
  <c r="AK1883" i="4" s="1"/>
  <c r="L1883" i="4"/>
  <c r="AJ1883" i="4"/>
  <c r="W1880" i="4"/>
  <c r="AE1879" i="4"/>
  <c r="G1831" i="4"/>
  <c r="H1831" i="4"/>
  <c r="AK1831" i="4" s="1"/>
  <c r="AN1831" i="4" s="1"/>
  <c r="E1831" i="4"/>
  <c r="M1831" i="4" s="1"/>
  <c r="P1831" i="4" s="1"/>
  <c r="F1831" i="4"/>
  <c r="U1831" i="4" s="1"/>
  <c r="X1831" i="4" s="1"/>
  <c r="U1830" i="4"/>
  <c r="E1823" i="4"/>
  <c r="M1823" i="4" s="1"/>
  <c r="P1823" i="4" s="1"/>
  <c r="F1823" i="4"/>
  <c r="U1823" i="4" s="1"/>
  <c r="X1823" i="4" s="1"/>
  <c r="G1823" i="4"/>
  <c r="AC1823" i="4" s="1"/>
  <c r="H1823" i="4"/>
  <c r="AK1823" i="4" s="1"/>
  <c r="AN1823" i="4" s="1"/>
  <c r="E1797" i="4"/>
  <c r="M1797" i="4" s="1"/>
  <c r="P1797" i="4" s="1"/>
  <c r="F1797" i="4"/>
  <c r="U1797" i="4" s="1"/>
  <c r="X1797" i="4" s="1"/>
  <c r="G1797" i="4"/>
  <c r="H1797" i="4"/>
  <c r="AK1797" i="4" s="1"/>
  <c r="AN1797" i="4" s="1"/>
  <c r="X1781" i="4"/>
  <c r="F1753" i="4"/>
  <c r="G1753" i="4"/>
  <c r="AC1753" i="4" s="1"/>
  <c r="H1753" i="4"/>
  <c r="E1753" i="4"/>
  <c r="M1753" i="4" s="1"/>
  <c r="P1753" i="4" s="1"/>
  <c r="T2017" i="4"/>
  <c r="AJ2013" i="4"/>
  <c r="L2013" i="4"/>
  <c r="AB2009" i="4"/>
  <c r="W2008" i="4"/>
  <c r="T2005" i="4"/>
  <c r="AJ2001" i="4"/>
  <c r="L2001" i="4"/>
  <c r="AB1997" i="4"/>
  <c r="W1996" i="4"/>
  <c r="T1993" i="4"/>
  <c r="AJ1989" i="4"/>
  <c r="L1989" i="4"/>
  <c r="AB1985" i="4"/>
  <c r="W1984" i="4"/>
  <c r="T1981" i="4"/>
  <c r="H1981" i="4"/>
  <c r="AK1981" i="4" s="1"/>
  <c r="AJ1977" i="4"/>
  <c r="L1977" i="4"/>
  <c r="AB1973" i="4"/>
  <c r="W1972" i="4"/>
  <c r="T1969" i="4"/>
  <c r="AJ1965" i="4"/>
  <c r="L1965" i="4"/>
  <c r="AB1961" i="4"/>
  <c r="W1960" i="4"/>
  <c r="AB1949" i="4"/>
  <c r="W1948" i="4"/>
  <c r="AB1937" i="4"/>
  <c r="W1936" i="4"/>
  <c r="H1933" i="4"/>
  <c r="AK1933" i="4" s="1"/>
  <c r="AN1933" i="4" s="1"/>
  <c r="G1928" i="4"/>
  <c r="AC1928" i="4" s="1"/>
  <c r="AF1928" i="4" s="1"/>
  <c r="AB1925" i="4"/>
  <c r="W1924" i="4"/>
  <c r="H1921" i="4"/>
  <c r="AK1921" i="4" s="1"/>
  <c r="AN1921" i="4" s="1"/>
  <c r="O1920" i="4"/>
  <c r="AB1913" i="4"/>
  <c r="W1912" i="4"/>
  <c r="R1911" i="4"/>
  <c r="F1911" i="4"/>
  <c r="T1909" i="4"/>
  <c r="H1909" i="4"/>
  <c r="AK1909" i="4" s="1"/>
  <c r="AM1908" i="4"/>
  <c r="O1908" i="4"/>
  <c r="W1899" i="4"/>
  <c r="L1899" i="4"/>
  <c r="AJ1899" i="4"/>
  <c r="O1899" i="4"/>
  <c r="AM1899" i="4"/>
  <c r="R1899" i="4"/>
  <c r="T1899" i="4"/>
  <c r="J1894" i="4"/>
  <c r="O1892" i="4"/>
  <c r="AH1887" i="4"/>
  <c r="E1868" i="4"/>
  <c r="F1868" i="4"/>
  <c r="G1868" i="4"/>
  <c r="U1866" i="4"/>
  <c r="E1851" i="4"/>
  <c r="F1851" i="4"/>
  <c r="H1851" i="4"/>
  <c r="E1828" i="4"/>
  <c r="M1828" i="4" s="1"/>
  <c r="P1828" i="4" s="1"/>
  <c r="F1828" i="4"/>
  <c r="U1828" i="4" s="1"/>
  <c r="X1828" i="4" s="1"/>
  <c r="G1828" i="4"/>
  <c r="H1828" i="4"/>
  <c r="AK1828" i="4" s="1"/>
  <c r="AN1828" i="4" s="1"/>
  <c r="R1826" i="4"/>
  <c r="U1826" i="4" s="1"/>
  <c r="AE1826" i="4"/>
  <c r="T1826" i="4"/>
  <c r="J1826" i="4"/>
  <c r="AH1826" i="4"/>
  <c r="AK1826" i="4" s="1"/>
  <c r="W1826" i="4"/>
  <c r="L1826" i="4"/>
  <c r="AJ1826" i="4"/>
  <c r="O1826" i="4"/>
  <c r="AM1826" i="4"/>
  <c r="AB1826" i="4"/>
  <c r="H1824" i="4"/>
  <c r="AK1824" i="4" s="1"/>
  <c r="AN1824" i="4" s="1"/>
  <c r="E1824" i="4"/>
  <c r="M1824" i="4" s="1"/>
  <c r="P1824" i="4" s="1"/>
  <c r="F1824" i="4"/>
  <c r="U1824" i="4" s="1"/>
  <c r="X1824" i="4" s="1"/>
  <c r="G1824" i="4"/>
  <c r="F1814" i="4"/>
  <c r="G1814" i="4"/>
  <c r="H1814" i="4"/>
  <c r="E1814" i="4"/>
  <c r="H1800" i="4"/>
  <c r="AK1800" i="4" s="1"/>
  <c r="AN1800" i="4" s="1"/>
  <c r="E1800" i="4"/>
  <c r="M1800" i="4" s="1"/>
  <c r="P1800" i="4" s="1"/>
  <c r="F1800" i="4"/>
  <c r="G1800" i="4"/>
  <c r="H1779" i="4"/>
  <c r="E1779" i="4"/>
  <c r="F1779" i="4"/>
  <c r="G1779" i="4"/>
  <c r="E1692" i="4"/>
  <c r="M1692" i="4" s="1"/>
  <c r="P1692" i="4" s="1"/>
  <c r="F1692" i="4"/>
  <c r="U1692" i="4" s="1"/>
  <c r="X1692" i="4" s="1"/>
  <c r="G1692" i="4"/>
  <c r="H1692" i="4"/>
  <c r="AM2009" i="4"/>
  <c r="O2009" i="4"/>
  <c r="AH2008" i="4"/>
  <c r="AK2008" i="4" s="1"/>
  <c r="AN2008" i="4" s="1"/>
  <c r="J2008" i="4"/>
  <c r="AJ2006" i="4"/>
  <c r="L2006" i="4"/>
  <c r="AE2005" i="4"/>
  <c r="W2001" i="4"/>
  <c r="R2000" i="4"/>
  <c r="AM1997" i="4"/>
  <c r="O1997" i="4"/>
  <c r="P1997" i="4" s="1"/>
  <c r="AH1996" i="4"/>
  <c r="AK1996" i="4" s="1"/>
  <c r="AN1996" i="4" s="1"/>
  <c r="J1996" i="4"/>
  <c r="AJ1994" i="4"/>
  <c r="L1994" i="4"/>
  <c r="AE1993" i="4"/>
  <c r="W1989" i="4"/>
  <c r="AM1985" i="4"/>
  <c r="O1985" i="4"/>
  <c r="P1985" i="4" s="1"/>
  <c r="AH1984" i="4"/>
  <c r="AK1984" i="4" s="1"/>
  <c r="AN1984" i="4" s="1"/>
  <c r="J1984" i="4"/>
  <c r="AJ1982" i="4"/>
  <c r="L1982" i="4"/>
  <c r="AE1981" i="4"/>
  <c r="W1977" i="4"/>
  <c r="T1974" i="4"/>
  <c r="AM1973" i="4"/>
  <c r="O1973" i="4"/>
  <c r="P1973" i="4" s="1"/>
  <c r="AH1972" i="4"/>
  <c r="AK1972" i="4" s="1"/>
  <c r="J1972" i="4"/>
  <c r="AJ1970" i="4"/>
  <c r="L1970" i="4"/>
  <c r="AE1969" i="4"/>
  <c r="W1965" i="4"/>
  <c r="T1962" i="4"/>
  <c r="AM1961" i="4"/>
  <c r="O1961" i="4"/>
  <c r="AH1960" i="4"/>
  <c r="AK1960" i="4" s="1"/>
  <c r="AN1960" i="4" s="1"/>
  <c r="J1960" i="4"/>
  <c r="AM1949" i="4"/>
  <c r="O1949" i="4"/>
  <c r="P1949" i="4" s="1"/>
  <c r="AH1948" i="4"/>
  <c r="AK1948" i="4" s="1"/>
  <c r="J1948" i="4"/>
  <c r="AM1937" i="4"/>
  <c r="O1937" i="4"/>
  <c r="AH1936" i="4"/>
  <c r="AK1936" i="4" s="1"/>
  <c r="AN1936" i="4" s="1"/>
  <c r="J1936" i="4"/>
  <c r="L1934" i="4"/>
  <c r="F1928" i="4"/>
  <c r="U1928" i="4" s="1"/>
  <c r="X1928" i="4" s="1"/>
  <c r="AM1925" i="4"/>
  <c r="O1925" i="4"/>
  <c r="AH1924" i="4"/>
  <c r="J1924" i="4"/>
  <c r="AB1918" i="4"/>
  <c r="AM1913" i="4"/>
  <c r="O1913" i="4"/>
  <c r="F1898" i="4"/>
  <c r="G1898" i="4"/>
  <c r="AC1898" i="4" s="1"/>
  <c r="J1887" i="4"/>
  <c r="M1887" i="4" s="1"/>
  <c r="E1882" i="4"/>
  <c r="M1882" i="4" s="1"/>
  <c r="P1882" i="4" s="1"/>
  <c r="G1882" i="4"/>
  <c r="H1882" i="4"/>
  <c r="AK1882" i="4" s="1"/>
  <c r="AN1882" i="4" s="1"/>
  <c r="L1868" i="4"/>
  <c r="AH1863" i="4"/>
  <c r="J1863" i="4"/>
  <c r="E1847" i="4"/>
  <c r="M1847" i="4" s="1"/>
  <c r="P1847" i="4" s="1"/>
  <c r="F1847" i="4"/>
  <c r="U1847" i="4" s="1"/>
  <c r="X1847" i="4" s="1"/>
  <c r="G1847" i="4"/>
  <c r="H1847" i="4"/>
  <c r="AK1847" i="4" s="1"/>
  <c r="AN1847" i="4" s="1"/>
  <c r="E1846" i="4"/>
  <c r="M1846" i="4" s="1"/>
  <c r="G1846" i="4"/>
  <c r="H1846" i="4"/>
  <c r="AK1846" i="4" s="1"/>
  <c r="AN1846" i="4" s="1"/>
  <c r="E1832" i="4"/>
  <c r="F1832" i="4"/>
  <c r="G1832" i="4"/>
  <c r="F1829" i="4"/>
  <c r="U1829" i="4" s="1"/>
  <c r="X1829" i="4" s="1"/>
  <c r="G1829" i="4"/>
  <c r="H1829" i="4"/>
  <c r="AK1829" i="4" s="1"/>
  <c r="AN1829" i="4" s="1"/>
  <c r="G1819" i="4"/>
  <c r="AC1819" i="4" s="1"/>
  <c r="AF1819" i="4" s="1"/>
  <c r="H1819" i="4"/>
  <c r="AK1819" i="4" s="1"/>
  <c r="AN1819" i="4" s="1"/>
  <c r="E1819" i="4"/>
  <c r="M1819" i="4" s="1"/>
  <c r="P1819" i="4" s="1"/>
  <c r="F1819" i="4"/>
  <c r="U1819" i="4" s="1"/>
  <c r="X1819" i="4" s="1"/>
  <c r="R1814" i="4"/>
  <c r="AE1814" i="4"/>
  <c r="T1814" i="4"/>
  <c r="J1814" i="4"/>
  <c r="AH1814" i="4"/>
  <c r="W1814" i="4"/>
  <c r="L1814" i="4"/>
  <c r="AJ1814" i="4"/>
  <c r="O1814" i="4"/>
  <c r="AM1814" i="4"/>
  <c r="AB1814" i="4"/>
  <c r="E1811" i="4"/>
  <c r="M1811" i="4" s="1"/>
  <c r="P1811" i="4" s="1"/>
  <c r="F1811" i="4"/>
  <c r="U1811" i="4" s="1"/>
  <c r="X1811" i="4" s="1"/>
  <c r="G1811" i="4"/>
  <c r="AC1811" i="4" s="1"/>
  <c r="H1811" i="4"/>
  <c r="AK1811" i="4" s="1"/>
  <c r="AN1811" i="4" s="1"/>
  <c r="U1810" i="4"/>
  <c r="X1810" i="4" s="1"/>
  <c r="Z1802" i="4"/>
  <c r="E1784" i="4"/>
  <c r="M1784" i="4" s="1"/>
  <c r="P1784" i="4" s="1"/>
  <c r="F1784" i="4"/>
  <c r="G1784" i="4"/>
  <c r="AC1784" i="4" s="1"/>
  <c r="H1784" i="4"/>
  <c r="AK1784" i="4" s="1"/>
  <c r="AN1784" i="4" s="1"/>
  <c r="E1697" i="4"/>
  <c r="M1697" i="4" s="1"/>
  <c r="P1697" i="4" s="1"/>
  <c r="F1697" i="4"/>
  <c r="U1697" i="4" s="1"/>
  <c r="X1697" i="4" s="1"/>
  <c r="G1697" i="4"/>
  <c r="H1697" i="4"/>
  <c r="AK1697" i="4" s="1"/>
  <c r="AN1697" i="4" s="1"/>
  <c r="E1869" i="4"/>
  <c r="M1869" i="4" s="1"/>
  <c r="P1869" i="4" s="1"/>
  <c r="F1869" i="4"/>
  <c r="U1869" i="4" s="1"/>
  <c r="X1869" i="4" s="1"/>
  <c r="G1869" i="4"/>
  <c r="AC1869" i="4" s="1"/>
  <c r="AF1869" i="4" s="1"/>
  <c r="E1856" i="4"/>
  <c r="F1856" i="4"/>
  <c r="G1856" i="4"/>
  <c r="H1848" i="4"/>
  <c r="AK1848" i="4" s="1"/>
  <c r="AN1848" i="4" s="1"/>
  <c r="E1848" i="4"/>
  <c r="M1848" i="4" s="1"/>
  <c r="F1848" i="4"/>
  <c r="U1848" i="4" s="1"/>
  <c r="X1848" i="4" s="1"/>
  <c r="G1848" i="4"/>
  <c r="E1845" i="4"/>
  <c r="M1845" i="4" s="1"/>
  <c r="P1845" i="4" s="1"/>
  <c r="F1845" i="4"/>
  <c r="U1845" i="4" s="1"/>
  <c r="X1845" i="4" s="1"/>
  <c r="G1845" i="4"/>
  <c r="AC1845" i="4" s="1"/>
  <c r="AF1845" i="4" s="1"/>
  <c r="H1845" i="4"/>
  <c r="AK1845" i="4" s="1"/>
  <c r="AN1845" i="4" s="1"/>
  <c r="E1804" i="4"/>
  <c r="M1804" i="4" s="1"/>
  <c r="P1804" i="4" s="1"/>
  <c r="F1804" i="4"/>
  <c r="U1804" i="4" s="1"/>
  <c r="X1804" i="4" s="1"/>
  <c r="G1804" i="4"/>
  <c r="H1804" i="4"/>
  <c r="AK1804" i="4" s="1"/>
  <c r="AN1804" i="4" s="1"/>
  <c r="T1912" i="4"/>
  <c r="AM1911" i="4"/>
  <c r="O1911" i="4"/>
  <c r="AJ1908" i="4"/>
  <c r="L1908" i="4"/>
  <c r="G1907" i="4"/>
  <c r="L1900" i="4"/>
  <c r="R1898" i="4"/>
  <c r="AE1898" i="4"/>
  <c r="J1898" i="4"/>
  <c r="M1898" i="4" s="1"/>
  <c r="AH1898" i="4"/>
  <c r="W1898" i="4"/>
  <c r="L1898" i="4"/>
  <c r="AJ1898" i="4"/>
  <c r="O1898" i="4"/>
  <c r="AM1898" i="4"/>
  <c r="F1878" i="4"/>
  <c r="U1878" i="4" s="1"/>
  <c r="X1878" i="4" s="1"/>
  <c r="G1878" i="4"/>
  <c r="AC1878" i="4" s="1"/>
  <c r="AF1878" i="4" s="1"/>
  <c r="H1878" i="4"/>
  <c r="AK1878" i="4" s="1"/>
  <c r="AN1878" i="4" s="1"/>
  <c r="AC1863" i="4"/>
  <c r="AF1863" i="4" s="1"/>
  <c r="J1849" i="4"/>
  <c r="M1849" i="4" s="1"/>
  <c r="P1849" i="4" s="1"/>
  <c r="G1807" i="4"/>
  <c r="H1807" i="4"/>
  <c r="E1807" i="4"/>
  <c r="F1807" i="4"/>
  <c r="F1805" i="4"/>
  <c r="U1805" i="4" s="1"/>
  <c r="X1805" i="4" s="1"/>
  <c r="G1805" i="4"/>
  <c r="H1805" i="4"/>
  <c r="AK1805" i="4" s="1"/>
  <c r="AN1805" i="4" s="1"/>
  <c r="G1770" i="4"/>
  <c r="H1770" i="4"/>
  <c r="AK1770" i="4" s="1"/>
  <c r="AN1770" i="4" s="1"/>
  <c r="E1770" i="4"/>
  <c r="M1770" i="4" s="1"/>
  <c r="P1770" i="4" s="1"/>
  <c r="F1770" i="4"/>
  <c r="U1770" i="4" s="1"/>
  <c r="AK1761" i="4"/>
  <c r="AN1761" i="4" s="1"/>
  <c r="E1736" i="4"/>
  <c r="M1736" i="4" s="1"/>
  <c r="P1736" i="4" s="1"/>
  <c r="F1736" i="4"/>
  <c r="G1736" i="4"/>
  <c r="H1736" i="4"/>
  <c r="AK1736" i="4" s="1"/>
  <c r="AN1736" i="4" s="1"/>
  <c r="AB2017" i="4"/>
  <c r="F2015" i="4"/>
  <c r="U2015" i="4" s="1"/>
  <c r="T2013" i="4"/>
  <c r="AH2011" i="4"/>
  <c r="J2011" i="4"/>
  <c r="AJ2009" i="4"/>
  <c r="L2009" i="4"/>
  <c r="AE2008" i="4"/>
  <c r="AB2005" i="4"/>
  <c r="F2003" i="4"/>
  <c r="T2001" i="4"/>
  <c r="AH1999" i="4"/>
  <c r="J1999" i="4"/>
  <c r="M1999" i="4" s="1"/>
  <c r="P1999" i="4" s="1"/>
  <c r="AJ1997" i="4"/>
  <c r="L1997" i="4"/>
  <c r="AE1996" i="4"/>
  <c r="AB1993" i="4"/>
  <c r="F1991" i="4"/>
  <c r="T1989" i="4"/>
  <c r="AH1987" i="4"/>
  <c r="J1987" i="4"/>
  <c r="M1987" i="4" s="1"/>
  <c r="P1987" i="4" s="1"/>
  <c r="AJ1985" i="4"/>
  <c r="L1985" i="4"/>
  <c r="AE1984" i="4"/>
  <c r="AB1981" i="4"/>
  <c r="F1979" i="4"/>
  <c r="U1979" i="4" s="1"/>
  <c r="T1977" i="4"/>
  <c r="AJ1973" i="4"/>
  <c r="L1973" i="4"/>
  <c r="AE1972" i="4"/>
  <c r="AB1969" i="4"/>
  <c r="F1967" i="4"/>
  <c r="T1965" i="4"/>
  <c r="AH1963" i="4"/>
  <c r="AJ1961" i="4"/>
  <c r="L1961" i="4"/>
  <c r="AE1960" i="4"/>
  <c r="F1955" i="4"/>
  <c r="AH1951" i="4"/>
  <c r="J1951" i="4"/>
  <c r="AJ1949" i="4"/>
  <c r="L1949" i="4"/>
  <c r="AE1948" i="4"/>
  <c r="F1943" i="4"/>
  <c r="AH1939" i="4"/>
  <c r="J1939" i="4"/>
  <c r="AJ1937" i="4"/>
  <c r="L1937" i="4"/>
  <c r="AE1936" i="4"/>
  <c r="F1931" i="4"/>
  <c r="U1931" i="4" s="1"/>
  <c r="X1931" i="4" s="1"/>
  <c r="AJ1925" i="4"/>
  <c r="L1925" i="4"/>
  <c r="AE1924" i="4"/>
  <c r="F1919" i="4"/>
  <c r="AJ1913" i="4"/>
  <c r="L1913" i="4"/>
  <c r="AB1909" i="4"/>
  <c r="W1908" i="4"/>
  <c r="F1907" i="4"/>
  <c r="W1901" i="4"/>
  <c r="E1897" i="4"/>
  <c r="F1897" i="4"/>
  <c r="U1897" i="4" s="1"/>
  <c r="X1897" i="4" s="1"/>
  <c r="G1897" i="4"/>
  <c r="H1897" i="4"/>
  <c r="AK1897" i="4" s="1"/>
  <c r="AN1897" i="4" s="1"/>
  <c r="H1893" i="4"/>
  <c r="AK1893" i="4" s="1"/>
  <c r="AN1893" i="4" s="1"/>
  <c r="G1888" i="4"/>
  <c r="R1874" i="4"/>
  <c r="U1874" i="4" s="1"/>
  <c r="AE1874" i="4"/>
  <c r="T1874" i="4"/>
  <c r="J1874" i="4"/>
  <c r="M1874" i="4" s="1"/>
  <c r="AH1874" i="4"/>
  <c r="AK1874" i="4" s="1"/>
  <c r="W1874" i="4"/>
  <c r="L1874" i="4"/>
  <c r="AJ1874" i="4"/>
  <c r="O1874" i="4"/>
  <c r="AM1874" i="4"/>
  <c r="AB1874" i="4"/>
  <c r="E1873" i="4"/>
  <c r="F1873" i="4"/>
  <c r="U1873" i="4" s="1"/>
  <c r="X1873" i="4" s="1"/>
  <c r="G1873" i="4"/>
  <c r="H1873" i="4"/>
  <c r="AN1865" i="4"/>
  <c r="R1862" i="4"/>
  <c r="U1862" i="4" s="1"/>
  <c r="AE1862" i="4"/>
  <c r="T1862" i="4"/>
  <c r="J1862" i="4"/>
  <c r="M1862" i="4" s="1"/>
  <c r="AH1862" i="4"/>
  <c r="AK1862" i="4" s="1"/>
  <c r="W1862" i="4"/>
  <c r="L1862" i="4"/>
  <c r="AJ1862" i="4"/>
  <c r="O1862" i="4"/>
  <c r="AM1862" i="4"/>
  <c r="AB1862" i="4"/>
  <c r="U1858" i="4"/>
  <c r="X1858" i="4" s="1"/>
  <c r="E1835" i="4"/>
  <c r="M1835" i="4" s="1"/>
  <c r="P1835" i="4" s="1"/>
  <c r="F1835" i="4"/>
  <c r="U1835" i="4" s="1"/>
  <c r="X1835" i="4" s="1"/>
  <c r="G1835" i="4"/>
  <c r="AC1835" i="4" s="1"/>
  <c r="AF1835" i="4" s="1"/>
  <c r="H1835" i="4"/>
  <c r="AK1835" i="4" s="1"/>
  <c r="AN1835" i="4" s="1"/>
  <c r="E1834" i="4"/>
  <c r="M1834" i="4" s="1"/>
  <c r="P1834" i="4" s="1"/>
  <c r="G1834" i="4"/>
  <c r="H1834" i="4"/>
  <c r="AK1834" i="4" s="1"/>
  <c r="AN1834" i="4" s="1"/>
  <c r="E1820" i="4"/>
  <c r="F1820" i="4"/>
  <c r="G1820" i="4"/>
  <c r="E1801" i="4"/>
  <c r="F1801" i="4"/>
  <c r="G1801" i="4"/>
  <c r="H1801" i="4"/>
  <c r="E1747" i="4"/>
  <c r="M1747" i="4" s="1"/>
  <c r="P1747" i="4" s="1"/>
  <c r="F1747" i="4"/>
  <c r="G1747" i="4"/>
  <c r="H1747" i="4"/>
  <c r="AK1747" i="4" s="1"/>
  <c r="AN1747" i="4" s="1"/>
  <c r="T2018" i="4"/>
  <c r="AM2017" i="4"/>
  <c r="AE2013" i="4"/>
  <c r="W2009" i="4"/>
  <c r="R2008" i="4"/>
  <c r="T2006" i="4"/>
  <c r="H2006" i="4"/>
  <c r="AK2006" i="4" s="1"/>
  <c r="AN2006" i="4" s="1"/>
  <c r="AM2005" i="4"/>
  <c r="AN2005" i="4" s="1"/>
  <c r="J2004" i="4"/>
  <c r="M2004" i="4" s="1"/>
  <c r="P2004" i="4" s="1"/>
  <c r="AE2001" i="4"/>
  <c r="W1997" i="4"/>
  <c r="R1996" i="4"/>
  <c r="T1994" i="4"/>
  <c r="H1994" i="4"/>
  <c r="AK1994" i="4" s="1"/>
  <c r="AN1994" i="4" s="1"/>
  <c r="AM1993" i="4"/>
  <c r="AE1989" i="4"/>
  <c r="W1985" i="4"/>
  <c r="R1984" i="4"/>
  <c r="T1982" i="4"/>
  <c r="H1982" i="4"/>
  <c r="AM1981" i="4"/>
  <c r="AE1977" i="4"/>
  <c r="W1973" i="4"/>
  <c r="R1972" i="4"/>
  <c r="T1970" i="4"/>
  <c r="H1970" i="4"/>
  <c r="AK1970" i="4" s="1"/>
  <c r="AN1970" i="4" s="1"/>
  <c r="AM1969" i="4"/>
  <c r="AE1965" i="4"/>
  <c r="W1961" i="4"/>
  <c r="R1960" i="4"/>
  <c r="H1958" i="4"/>
  <c r="AK1958" i="4" s="1"/>
  <c r="AN1958" i="4" s="1"/>
  <c r="W1949" i="4"/>
  <c r="R1948" i="4"/>
  <c r="H1946" i="4"/>
  <c r="AK1946" i="4" s="1"/>
  <c r="AN1946" i="4" s="1"/>
  <c r="W1937" i="4"/>
  <c r="R1936" i="4"/>
  <c r="T1934" i="4"/>
  <c r="H1934" i="4"/>
  <c r="AK1934" i="4" s="1"/>
  <c r="J1932" i="4"/>
  <c r="W1925" i="4"/>
  <c r="R1924" i="4"/>
  <c r="H1922" i="4"/>
  <c r="AK1922" i="4" s="1"/>
  <c r="J1920" i="4"/>
  <c r="AJ1918" i="4"/>
  <c r="L1918" i="4"/>
  <c r="W1913" i="4"/>
  <c r="R1912" i="4"/>
  <c r="H1910" i="4"/>
  <c r="AK1910" i="4" s="1"/>
  <c r="AN1910" i="4" s="1"/>
  <c r="AM1909" i="4"/>
  <c r="AH1908" i="4"/>
  <c r="AK1908" i="4" s="1"/>
  <c r="J1908" i="4"/>
  <c r="AJ1906" i="4"/>
  <c r="L1906" i="4"/>
  <c r="E1892" i="4"/>
  <c r="F1892" i="4"/>
  <c r="G1892" i="4"/>
  <c r="AC1892" i="4" s="1"/>
  <c r="M1875" i="4"/>
  <c r="M1863" i="4"/>
  <c r="E1859" i="4"/>
  <c r="M1859" i="4" s="1"/>
  <c r="P1859" i="4" s="1"/>
  <c r="F1859" i="4"/>
  <c r="U1859" i="4" s="1"/>
  <c r="X1859" i="4" s="1"/>
  <c r="G1859" i="4"/>
  <c r="H1859" i="4"/>
  <c r="E1858" i="4"/>
  <c r="M1858" i="4" s="1"/>
  <c r="P1858" i="4" s="1"/>
  <c r="G1858" i="4"/>
  <c r="H1858" i="4"/>
  <c r="AK1858" i="4" s="1"/>
  <c r="AN1858" i="4" s="1"/>
  <c r="AK1838" i="4"/>
  <c r="AN1838" i="4" s="1"/>
  <c r="E1833" i="4"/>
  <c r="M1833" i="4" s="1"/>
  <c r="F1833" i="4"/>
  <c r="U1833" i="4" s="1"/>
  <c r="X1833" i="4" s="1"/>
  <c r="G1833" i="4"/>
  <c r="H1833" i="4"/>
  <c r="AK1833" i="4" s="1"/>
  <c r="AN1833" i="4" s="1"/>
  <c r="H1812" i="4"/>
  <c r="AK1812" i="4" s="1"/>
  <c r="E1812" i="4"/>
  <c r="M1812" i="4" s="1"/>
  <c r="F1812" i="4"/>
  <c r="G1812" i="4"/>
  <c r="AC1812" i="4" s="1"/>
  <c r="E1796" i="4"/>
  <c r="F1796" i="4"/>
  <c r="G1796" i="4"/>
  <c r="AF1791" i="4"/>
  <c r="AN1773" i="4"/>
  <c r="H1767" i="4"/>
  <c r="E1767" i="4"/>
  <c r="F1767" i="4"/>
  <c r="G1767" i="4"/>
  <c r="O1754" i="4"/>
  <c r="AM1754" i="4"/>
  <c r="R1754" i="4"/>
  <c r="AE1754" i="4"/>
  <c r="T1754" i="4"/>
  <c r="W1754" i="4"/>
  <c r="L1754" i="4"/>
  <c r="AJ1754" i="4"/>
  <c r="J1754" i="4"/>
  <c r="AH1754" i="4"/>
  <c r="AB1754" i="4"/>
  <c r="H1700" i="4"/>
  <c r="E1700" i="4"/>
  <c r="F1700" i="4"/>
  <c r="G1700" i="4"/>
  <c r="E1694" i="4"/>
  <c r="M1694" i="4" s="1"/>
  <c r="P1694" i="4" s="1"/>
  <c r="F1694" i="4"/>
  <c r="G1694" i="4"/>
  <c r="H1694" i="4"/>
  <c r="AK1694" i="4" s="1"/>
  <c r="AN1694" i="4" s="1"/>
  <c r="AE2018" i="4"/>
  <c r="AH2009" i="4"/>
  <c r="AK2009" i="4" s="1"/>
  <c r="AE2006" i="4"/>
  <c r="G2006" i="4"/>
  <c r="H1999" i="4"/>
  <c r="AK1999" i="4" s="1"/>
  <c r="AN1999" i="4" s="1"/>
  <c r="AH1997" i="4"/>
  <c r="AK1997" i="4" s="1"/>
  <c r="AN1997" i="4" s="1"/>
  <c r="AE1994" i="4"/>
  <c r="G1994" i="4"/>
  <c r="H1987" i="4"/>
  <c r="AK1987" i="4" s="1"/>
  <c r="AN1987" i="4" s="1"/>
  <c r="AH1985" i="4"/>
  <c r="AK1985" i="4" s="1"/>
  <c r="AN1985" i="4" s="1"/>
  <c r="G1982" i="4"/>
  <c r="H1975" i="4"/>
  <c r="AK1975" i="4" s="1"/>
  <c r="AN1975" i="4" s="1"/>
  <c r="AH1973" i="4"/>
  <c r="AK1973" i="4" s="1"/>
  <c r="AN1973" i="4" s="1"/>
  <c r="G1970" i="4"/>
  <c r="H1963" i="4"/>
  <c r="AK1963" i="4" s="1"/>
  <c r="AH1961" i="4"/>
  <c r="AK1961" i="4" s="1"/>
  <c r="G1958" i="4"/>
  <c r="T1951" i="4"/>
  <c r="AH1949" i="4"/>
  <c r="L1947" i="4"/>
  <c r="G1946" i="4"/>
  <c r="AC1946" i="4" s="1"/>
  <c r="AF1946" i="4" s="1"/>
  <c r="T1939" i="4"/>
  <c r="AH1937" i="4"/>
  <c r="AK1937" i="4" s="1"/>
  <c r="AN1937" i="4" s="1"/>
  <c r="L1935" i="4"/>
  <c r="G1934" i="4"/>
  <c r="AH1925" i="4"/>
  <c r="AK1925" i="4" s="1"/>
  <c r="AN1925" i="4" s="1"/>
  <c r="G1922" i="4"/>
  <c r="AC1922" i="4" s="1"/>
  <c r="AF1922" i="4" s="1"/>
  <c r="W1918" i="4"/>
  <c r="AH1913" i="4"/>
  <c r="AK1913" i="4" s="1"/>
  <c r="J1901" i="4"/>
  <c r="M1901" i="4" s="1"/>
  <c r="AH1901" i="4"/>
  <c r="AK1901" i="4" s="1"/>
  <c r="O1901" i="4"/>
  <c r="AM1901" i="4"/>
  <c r="AB1901" i="4"/>
  <c r="R1901" i="4"/>
  <c r="U1901" i="4" s="1"/>
  <c r="X1901" i="4" s="1"/>
  <c r="E1893" i="4"/>
  <c r="M1893" i="4" s="1"/>
  <c r="P1893" i="4" s="1"/>
  <c r="F1893" i="4"/>
  <c r="U1893" i="4" s="1"/>
  <c r="X1893" i="4" s="1"/>
  <c r="L1892" i="4"/>
  <c r="AJ1892" i="4"/>
  <c r="AB1892" i="4"/>
  <c r="R1892" i="4"/>
  <c r="AE1892" i="4"/>
  <c r="J1892" i="4"/>
  <c r="AH1892" i="4"/>
  <c r="AK1892" i="4" s="1"/>
  <c r="AN1892" i="4" s="1"/>
  <c r="G1891" i="4"/>
  <c r="AC1891" i="4" s="1"/>
  <c r="AF1891" i="4" s="1"/>
  <c r="H1891" i="4"/>
  <c r="AK1891" i="4" s="1"/>
  <c r="E1891" i="4"/>
  <c r="M1891" i="4" s="1"/>
  <c r="P1891" i="4" s="1"/>
  <c r="E1888" i="4"/>
  <c r="H1888" i="4"/>
  <c r="W1887" i="4"/>
  <c r="L1887" i="4"/>
  <c r="AJ1887" i="4"/>
  <c r="O1887" i="4"/>
  <c r="AM1887" i="4"/>
  <c r="AB1887" i="4"/>
  <c r="R1887" i="4"/>
  <c r="T1887" i="4"/>
  <c r="R1886" i="4"/>
  <c r="U1886" i="4" s="1"/>
  <c r="AE1886" i="4"/>
  <c r="J1886" i="4"/>
  <c r="M1886" i="4" s="1"/>
  <c r="AH1886" i="4"/>
  <c r="AK1886" i="4" s="1"/>
  <c r="W1886" i="4"/>
  <c r="L1886" i="4"/>
  <c r="AJ1886" i="4"/>
  <c r="O1886" i="4"/>
  <c r="AM1886" i="4"/>
  <c r="AB1886" i="4"/>
  <c r="E1885" i="4"/>
  <c r="F1885" i="4"/>
  <c r="U1885" i="4" s="1"/>
  <c r="X1885" i="4" s="1"/>
  <c r="G1885" i="4"/>
  <c r="H1885" i="4"/>
  <c r="AC1872" i="4"/>
  <c r="AF1872" i="4" s="1"/>
  <c r="O1871" i="4"/>
  <c r="AM1871" i="4"/>
  <c r="AB1871" i="4"/>
  <c r="AE1871" i="4"/>
  <c r="T1871" i="4"/>
  <c r="J1871" i="4"/>
  <c r="M1871" i="4" s="1"/>
  <c r="AH1871" i="4"/>
  <c r="L1871" i="4"/>
  <c r="AJ1871" i="4"/>
  <c r="E1857" i="4"/>
  <c r="M1857" i="4" s="1"/>
  <c r="P1857" i="4" s="1"/>
  <c r="F1857" i="4"/>
  <c r="U1857" i="4" s="1"/>
  <c r="X1857" i="4" s="1"/>
  <c r="G1857" i="4"/>
  <c r="AC1857" i="4" s="1"/>
  <c r="AF1857" i="4" s="1"/>
  <c r="H1857" i="4"/>
  <c r="AK1857" i="4" s="1"/>
  <c r="AN1857" i="4" s="1"/>
  <c r="R1850" i="4"/>
  <c r="U1850" i="4" s="1"/>
  <c r="AE1850" i="4"/>
  <c r="T1850" i="4"/>
  <c r="J1850" i="4"/>
  <c r="AH1850" i="4"/>
  <c r="AK1850" i="4" s="1"/>
  <c r="W1850" i="4"/>
  <c r="L1850" i="4"/>
  <c r="AJ1850" i="4"/>
  <c r="O1850" i="4"/>
  <c r="AM1850" i="4"/>
  <c r="AB1850" i="4"/>
  <c r="U1842" i="4"/>
  <c r="X1842" i="4" s="1"/>
  <c r="F1841" i="4"/>
  <c r="U1841" i="4" s="1"/>
  <c r="X1841" i="4" s="1"/>
  <c r="G1841" i="4"/>
  <c r="H1841" i="4"/>
  <c r="AK1841" i="4" s="1"/>
  <c r="AN1841" i="4" s="1"/>
  <c r="U1838" i="4"/>
  <c r="H1836" i="4"/>
  <c r="AK1836" i="4" s="1"/>
  <c r="AN1836" i="4" s="1"/>
  <c r="E1836" i="4"/>
  <c r="M1836" i="4" s="1"/>
  <c r="P1836" i="4" s="1"/>
  <c r="F1836" i="4"/>
  <c r="U1836" i="4" s="1"/>
  <c r="X1836" i="4" s="1"/>
  <c r="G1836" i="4"/>
  <c r="E1816" i="4"/>
  <c r="M1816" i="4" s="1"/>
  <c r="P1816" i="4" s="1"/>
  <c r="F1816" i="4"/>
  <c r="U1816" i="4" s="1"/>
  <c r="X1816" i="4" s="1"/>
  <c r="G1816" i="4"/>
  <c r="H1816" i="4"/>
  <c r="AK1816" i="4" s="1"/>
  <c r="AN1816" i="4" s="1"/>
  <c r="F1726" i="4"/>
  <c r="G1726" i="4"/>
  <c r="H1726" i="4"/>
  <c r="E1726" i="4"/>
  <c r="H1688" i="4"/>
  <c r="E1688" i="4"/>
  <c r="F1688" i="4"/>
  <c r="G1688" i="4"/>
  <c r="AC1688" i="4" s="1"/>
  <c r="AH1918" i="4"/>
  <c r="AH1906" i="4"/>
  <c r="H1896" i="4"/>
  <c r="AK1896" i="4" s="1"/>
  <c r="AN1896" i="4" s="1"/>
  <c r="E1896" i="4"/>
  <c r="M1896" i="4" s="1"/>
  <c r="P1896" i="4" s="1"/>
  <c r="F1896" i="4"/>
  <c r="U1896" i="4" s="1"/>
  <c r="X1896" i="4" s="1"/>
  <c r="W1892" i="4"/>
  <c r="AB1888" i="4"/>
  <c r="U1883" i="4"/>
  <c r="X1883" i="4" s="1"/>
  <c r="W1875" i="4"/>
  <c r="L1875" i="4"/>
  <c r="AJ1875" i="4"/>
  <c r="O1875" i="4"/>
  <c r="AM1875" i="4"/>
  <c r="AB1875" i="4"/>
  <c r="R1875" i="4"/>
  <c r="T1875" i="4"/>
  <c r="H1872" i="4"/>
  <c r="AK1872" i="4" s="1"/>
  <c r="E1872" i="4"/>
  <c r="M1872" i="4" s="1"/>
  <c r="P1872" i="4" s="1"/>
  <c r="F1872" i="4"/>
  <c r="U1872" i="4" s="1"/>
  <c r="X1872" i="4" s="1"/>
  <c r="E1870" i="4"/>
  <c r="M1870" i="4" s="1"/>
  <c r="P1870" i="4" s="1"/>
  <c r="G1870" i="4"/>
  <c r="H1870" i="4"/>
  <c r="AK1870" i="4" s="1"/>
  <c r="AN1870" i="4" s="1"/>
  <c r="W1863" i="4"/>
  <c r="L1863" i="4"/>
  <c r="AJ1863" i="4"/>
  <c r="O1863" i="4"/>
  <c r="AM1863" i="4"/>
  <c r="AB1863" i="4"/>
  <c r="R1863" i="4"/>
  <c r="U1863" i="4" s="1"/>
  <c r="T1863" i="4"/>
  <c r="J1861" i="4"/>
  <c r="M1861" i="4" s="1"/>
  <c r="P1861" i="4" s="1"/>
  <c r="H1860" i="4"/>
  <c r="AK1860" i="4" s="1"/>
  <c r="AN1860" i="4" s="1"/>
  <c r="E1860" i="4"/>
  <c r="M1860" i="4" s="1"/>
  <c r="P1860" i="4" s="1"/>
  <c r="F1860" i="4"/>
  <c r="U1860" i="4" s="1"/>
  <c r="X1860" i="4" s="1"/>
  <c r="G1860" i="4"/>
  <c r="M1854" i="4"/>
  <c r="P1854" i="4" s="1"/>
  <c r="E1852" i="4"/>
  <c r="F1852" i="4"/>
  <c r="U1852" i="4" s="1"/>
  <c r="G1852" i="4"/>
  <c r="H1852" i="4"/>
  <c r="G1843" i="4"/>
  <c r="H1843" i="4"/>
  <c r="AK1843" i="4" s="1"/>
  <c r="AN1843" i="4" s="1"/>
  <c r="E1843" i="4"/>
  <c r="M1843" i="4" s="1"/>
  <c r="P1843" i="4" s="1"/>
  <c r="F1843" i="4"/>
  <c r="U1843" i="4" s="1"/>
  <c r="X1843" i="4" s="1"/>
  <c r="F1817" i="4"/>
  <c r="G1817" i="4"/>
  <c r="AC1817" i="4" s="1"/>
  <c r="H1817" i="4"/>
  <c r="W1856" i="4"/>
  <c r="R1855" i="4"/>
  <c r="H1853" i="4"/>
  <c r="AK1853" i="4" s="1"/>
  <c r="AN1853" i="4" s="1"/>
  <c r="AM1852" i="4"/>
  <c r="O1852" i="4"/>
  <c r="AH1851" i="4"/>
  <c r="J1851" i="4"/>
  <c r="E1850" i="4"/>
  <c r="L1849" i="4"/>
  <c r="W1844" i="4"/>
  <c r="AH1839" i="4"/>
  <c r="J1839" i="4"/>
  <c r="M1839" i="4" s="1"/>
  <c r="E1838" i="4"/>
  <c r="M1838" i="4" s="1"/>
  <c r="W1832" i="4"/>
  <c r="AH1827" i="4"/>
  <c r="J1827" i="4"/>
  <c r="M1827" i="4" s="1"/>
  <c r="E1826" i="4"/>
  <c r="M1826" i="4" s="1"/>
  <c r="P1826" i="4" s="1"/>
  <c r="W1820" i="4"/>
  <c r="T1817" i="4"/>
  <c r="AE1812" i="4"/>
  <c r="W1808" i="4"/>
  <c r="R1807" i="4"/>
  <c r="AJ1801" i="4"/>
  <c r="L1801" i="4"/>
  <c r="AE1800" i="4"/>
  <c r="W1796" i="4"/>
  <c r="R1795" i="4"/>
  <c r="T1793" i="4"/>
  <c r="AM1792" i="4"/>
  <c r="AN1792" i="4" s="1"/>
  <c r="O1792" i="4"/>
  <c r="P1792" i="4" s="1"/>
  <c r="T1791" i="4"/>
  <c r="J1791" i="4"/>
  <c r="W1791" i="4"/>
  <c r="AB1791" i="4"/>
  <c r="AE1774" i="4"/>
  <c r="J1774" i="4"/>
  <c r="M1774" i="4" s="1"/>
  <c r="AH1774" i="4"/>
  <c r="AK1774" i="4" s="1"/>
  <c r="W1774" i="4"/>
  <c r="O1774" i="4"/>
  <c r="AM1774" i="4"/>
  <c r="AB1774" i="4"/>
  <c r="AH1772" i="4"/>
  <c r="AE1764" i="4"/>
  <c r="F1759" i="4"/>
  <c r="G1759" i="4"/>
  <c r="H1759" i="4"/>
  <c r="AK1759" i="4" s="1"/>
  <c r="AE1756" i="4"/>
  <c r="J1741" i="4"/>
  <c r="E1737" i="4"/>
  <c r="M1737" i="4" s="1"/>
  <c r="P1737" i="4" s="1"/>
  <c r="F1737" i="4"/>
  <c r="U1737" i="4" s="1"/>
  <c r="X1737" i="4" s="1"/>
  <c r="G1737" i="4"/>
  <c r="AC1737" i="4" s="1"/>
  <c r="AF1737" i="4" s="1"/>
  <c r="M1734" i="4"/>
  <c r="P1734" i="4" s="1"/>
  <c r="U1710" i="4"/>
  <c r="X1710" i="4" s="1"/>
  <c r="O1695" i="4"/>
  <c r="F1681" i="4"/>
  <c r="G1681" i="4"/>
  <c r="AC1681" i="4" s="1"/>
  <c r="H1681" i="4"/>
  <c r="AK1681" i="4" s="1"/>
  <c r="AN1681" i="4" s="1"/>
  <c r="E1680" i="4"/>
  <c r="M1680" i="4" s="1"/>
  <c r="P1680" i="4" s="1"/>
  <c r="F1680" i="4"/>
  <c r="U1680" i="4" s="1"/>
  <c r="X1680" i="4" s="1"/>
  <c r="G1680" i="4"/>
  <c r="H1680" i="4"/>
  <c r="AK1680" i="4" s="1"/>
  <c r="AN1680" i="4" s="1"/>
  <c r="U1679" i="4"/>
  <c r="X1679" i="4" s="1"/>
  <c r="H1534" i="4"/>
  <c r="AK1534" i="4" s="1"/>
  <c r="AN1534" i="4" s="1"/>
  <c r="E1534" i="4"/>
  <c r="M1534" i="4" s="1"/>
  <c r="F1534" i="4"/>
  <c r="G1534" i="4"/>
  <c r="AH1868" i="4"/>
  <c r="AK1868" i="4" s="1"/>
  <c r="AN1868" i="4" s="1"/>
  <c r="J1868" i="4"/>
  <c r="AH1856" i="4"/>
  <c r="AK1856" i="4" s="1"/>
  <c r="J1856" i="4"/>
  <c r="AH1844" i="4"/>
  <c r="AK1844" i="4" s="1"/>
  <c r="AN1844" i="4" s="1"/>
  <c r="J1844" i="4"/>
  <c r="AH1832" i="4"/>
  <c r="AK1832" i="4" s="1"/>
  <c r="J1832" i="4"/>
  <c r="AH1820" i="4"/>
  <c r="AK1820" i="4" s="1"/>
  <c r="J1820" i="4"/>
  <c r="L1818" i="4"/>
  <c r="AE1817" i="4"/>
  <c r="R1812" i="4"/>
  <c r="H1810" i="4"/>
  <c r="AK1810" i="4" s="1"/>
  <c r="AH1808" i="4"/>
  <c r="AK1808" i="4" s="1"/>
  <c r="J1808" i="4"/>
  <c r="M1808" i="4" s="1"/>
  <c r="W1801" i="4"/>
  <c r="R1800" i="4"/>
  <c r="H1798" i="4"/>
  <c r="AK1798" i="4" s="1"/>
  <c r="AN1798" i="4" s="1"/>
  <c r="AH1796" i="4"/>
  <c r="AK1796" i="4" s="1"/>
  <c r="J1796" i="4"/>
  <c r="J1789" i="4"/>
  <c r="AH1789" i="4"/>
  <c r="L1789" i="4"/>
  <c r="AJ1789" i="4"/>
  <c r="R1789" i="4"/>
  <c r="AE1789" i="4"/>
  <c r="AE1786" i="4"/>
  <c r="J1786" i="4"/>
  <c r="M1786" i="4" s="1"/>
  <c r="AH1786" i="4"/>
  <c r="AK1786" i="4" s="1"/>
  <c r="O1786" i="4"/>
  <c r="AM1786" i="4"/>
  <c r="AB1786" i="4"/>
  <c r="G1782" i="4"/>
  <c r="AC1782" i="4" s="1"/>
  <c r="AF1782" i="4" s="1"/>
  <c r="H1782" i="4"/>
  <c r="AK1782" i="4" s="1"/>
  <c r="AN1782" i="4" s="1"/>
  <c r="H1780" i="4"/>
  <c r="AE1776" i="4"/>
  <c r="O1772" i="4"/>
  <c r="H1768" i="4"/>
  <c r="AB1766" i="4"/>
  <c r="AC1763" i="4"/>
  <c r="AF1763" i="4" s="1"/>
  <c r="E1754" i="4"/>
  <c r="F1754" i="4"/>
  <c r="G1754" i="4"/>
  <c r="H1754" i="4"/>
  <c r="AE1750" i="4"/>
  <c r="T1750" i="4"/>
  <c r="J1750" i="4"/>
  <c r="M1750" i="4" s="1"/>
  <c r="AH1750" i="4"/>
  <c r="AK1750" i="4" s="1"/>
  <c r="W1750" i="4"/>
  <c r="L1750" i="4"/>
  <c r="AJ1750" i="4"/>
  <c r="O1750" i="4"/>
  <c r="AM1750" i="4"/>
  <c r="AB1750" i="4"/>
  <c r="AM1731" i="4"/>
  <c r="F1729" i="4"/>
  <c r="G1729" i="4"/>
  <c r="H1729" i="4"/>
  <c r="M1693" i="4"/>
  <c r="P1693" i="4" s="1"/>
  <c r="G1683" i="4"/>
  <c r="H1683" i="4"/>
  <c r="E1683" i="4"/>
  <c r="F1683" i="4"/>
  <c r="H1632" i="4"/>
  <c r="AK1632" i="4" s="1"/>
  <c r="AN1632" i="4" s="1"/>
  <c r="F1632" i="4"/>
  <c r="G1632" i="4"/>
  <c r="AC1632" i="4" s="1"/>
  <c r="AF1632" i="4" s="1"/>
  <c r="J1897" i="4"/>
  <c r="R1889" i="4"/>
  <c r="U1889" i="4" s="1"/>
  <c r="X1889" i="4" s="1"/>
  <c r="H1887" i="4"/>
  <c r="AK1887" i="4" s="1"/>
  <c r="AN1887" i="4" s="1"/>
  <c r="AH1885" i="4"/>
  <c r="J1885" i="4"/>
  <c r="AB1879" i="4"/>
  <c r="R1877" i="4"/>
  <c r="U1877" i="4" s="1"/>
  <c r="X1877" i="4" s="1"/>
  <c r="H1875" i="4"/>
  <c r="AK1875" i="4" s="1"/>
  <c r="AN1875" i="4" s="1"/>
  <c r="AH1873" i="4"/>
  <c r="J1873" i="4"/>
  <c r="AB1867" i="4"/>
  <c r="W1866" i="4"/>
  <c r="R1865" i="4"/>
  <c r="U1865" i="4" s="1"/>
  <c r="X1865" i="4" s="1"/>
  <c r="H1863" i="4"/>
  <c r="AK1863" i="4" s="1"/>
  <c r="AB1855" i="4"/>
  <c r="R1853" i="4"/>
  <c r="U1853" i="4" s="1"/>
  <c r="X1853" i="4" s="1"/>
  <c r="T1851" i="4"/>
  <c r="T1839" i="4"/>
  <c r="H1839" i="4"/>
  <c r="T1827" i="4"/>
  <c r="H1827" i="4"/>
  <c r="W1818" i="4"/>
  <c r="R1817" i="4"/>
  <c r="H1815" i="4"/>
  <c r="G1810" i="4"/>
  <c r="AB1807" i="4"/>
  <c r="AH1801" i="4"/>
  <c r="J1801" i="4"/>
  <c r="G1798" i="4"/>
  <c r="AB1795" i="4"/>
  <c r="W1794" i="4"/>
  <c r="W1784" i="4"/>
  <c r="L1784" i="4"/>
  <c r="AJ1784" i="4"/>
  <c r="R1784" i="4"/>
  <c r="AE1784" i="4"/>
  <c r="G1780" i="4"/>
  <c r="AC1780" i="4" s="1"/>
  <c r="AF1780" i="4" s="1"/>
  <c r="G1768" i="4"/>
  <c r="U1763" i="4"/>
  <c r="X1763" i="4" s="1"/>
  <c r="U1757" i="4"/>
  <c r="X1757" i="4" s="1"/>
  <c r="L1751" i="4"/>
  <c r="R1750" i="4"/>
  <c r="U1745" i="4"/>
  <c r="X1745" i="4" s="1"/>
  <c r="O1730" i="4"/>
  <c r="AM1730" i="4"/>
  <c r="AB1730" i="4"/>
  <c r="R1730" i="4"/>
  <c r="AE1730" i="4"/>
  <c r="T1730" i="4"/>
  <c r="W1730" i="4"/>
  <c r="L1730" i="4"/>
  <c r="AJ1730" i="4"/>
  <c r="U1722" i="4"/>
  <c r="X1722" i="4" s="1"/>
  <c r="AC1702" i="4"/>
  <c r="AC1701" i="4"/>
  <c r="AF1701" i="4" s="1"/>
  <c r="F1693" i="4"/>
  <c r="G1693" i="4"/>
  <c r="AC1693" i="4" s="1"/>
  <c r="H1693" i="4"/>
  <c r="E1685" i="4"/>
  <c r="M1685" i="4" s="1"/>
  <c r="P1685" i="4" s="1"/>
  <c r="F1685" i="4"/>
  <c r="U1685" i="4" s="1"/>
  <c r="X1685" i="4" s="1"/>
  <c r="G1685" i="4"/>
  <c r="H1685" i="4"/>
  <c r="AK1685" i="4" s="1"/>
  <c r="AN1685" i="4" s="1"/>
  <c r="AE1683" i="4"/>
  <c r="T1683" i="4"/>
  <c r="J1683" i="4"/>
  <c r="AH1683" i="4"/>
  <c r="W1683" i="4"/>
  <c r="L1683" i="4"/>
  <c r="AJ1683" i="4"/>
  <c r="AB1683" i="4"/>
  <c r="R1683" i="4"/>
  <c r="R1690" i="4"/>
  <c r="U1690" i="4" s="1"/>
  <c r="AE1690" i="4"/>
  <c r="T1690" i="4"/>
  <c r="J1690" i="4"/>
  <c r="AH1690" i="4"/>
  <c r="W1690" i="4"/>
  <c r="L1690" i="4"/>
  <c r="AJ1690" i="4"/>
  <c r="O1690" i="4"/>
  <c r="AM1690" i="4"/>
  <c r="AB1690" i="4"/>
  <c r="E1659" i="4"/>
  <c r="M1659" i="4" s="1"/>
  <c r="P1659" i="4" s="1"/>
  <c r="G1659" i="4"/>
  <c r="H1659" i="4"/>
  <c r="AK1659" i="4" s="1"/>
  <c r="AN1659" i="4" s="1"/>
  <c r="AB1889" i="4"/>
  <c r="W1888" i="4"/>
  <c r="F1887" i="4"/>
  <c r="T1885" i="4"/>
  <c r="AB1877" i="4"/>
  <c r="W1876" i="4"/>
  <c r="F1875" i="4"/>
  <c r="T1873" i="4"/>
  <c r="AE1868" i="4"/>
  <c r="W1864" i="4"/>
  <c r="H1861" i="4"/>
  <c r="AK1861" i="4" s="1"/>
  <c r="AN1861" i="4" s="1"/>
  <c r="AE1856" i="4"/>
  <c r="W1852" i="4"/>
  <c r="R1851" i="4"/>
  <c r="H1849" i="4"/>
  <c r="AK1849" i="4" s="1"/>
  <c r="AN1849" i="4" s="1"/>
  <c r="AE1844" i="4"/>
  <c r="R1839" i="4"/>
  <c r="F1839" i="4"/>
  <c r="H1837" i="4"/>
  <c r="AK1837" i="4" s="1"/>
  <c r="AN1837" i="4" s="1"/>
  <c r="AE1832" i="4"/>
  <c r="R1827" i="4"/>
  <c r="F1827" i="4"/>
  <c r="H1825" i="4"/>
  <c r="AK1825" i="4" s="1"/>
  <c r="AE1820" i="4"/>
  <c r="AB1817" i="4"/>
  <c r="AM1812" i="4"/>
  <c r="O1812" i="4"/>
  <c r="AE1808" i="4"/>
  <c r="AE1796" i="4"/>
  <c r="AC1790" i="4"/>
  <c r="AF1790" i="4" s="1"/>
  <c r="T1779" i="4"/>
  <c r="J1779" i="4"/>
  <c r="AH1779" i="4"/>
  <c r="W1779" i="4"/>
  <c r="L1779" i="4"/>
  <c r="AJ1779" i="4"/>
  <c r="AB1779" i="4"/>
  <c r="R1779" i="4"/>
  <c r="E1778" i="4"/>
  <c r="F1778" i="4"/>
  <c r="G1778" i="4"/>
  <c r="AB1772" i="4"/>
  <c r="J1772" i="4"/>
  <c r="T1767" i="4"/>
  <c r="J1767" i="4"/>
  <c r="AH1767" i="4"/>
  <c r="W1767" i="4"/>
  <c r="L1767" i="4"/>
  <c r="AJ1767" i="4"/>
  <c r="AB1767" i="4"/>
  <c r="R1767" i="4"/>
  <c r="U1762" i="4"/>
  <c r="U1758" i="4"/>
  <c r="H1755" i="4"/>
  <c r="E1755" i="4"/>
  <c r="F1755" i="4"/>
  <c r="E1749" i="4"/>
  <c r="M1749" i="4" s="1"/>
  <c r="P1749" i="4" s="1"/>
  <c r="F1749" i="4"/>
  <c r="U1749" i="4" s="1"/>
  <c r="X1749" i="4" s="1"/>
  <c r="G1749" i="4"/>
  <c r="AC1749" i="4" s="1"/>
  <c r="AF1749" i="4" s="1"/>
  <c r="AB1747" i="4"/>
  <c r="T1743" i="4"/>
  <c r="J1743" i="4"/>
  <c r="AH1743" i="4"/>
  <c r="W1743" i="4"/>
  <c r="L1743" i="4"/>
  <c r="AJ1743" i="4"/>
  <c r="AB1743" i="4"/>
  <c r="R1743" i="4"/>
  <c r="R1726" i="4"/>
  <c r="AE1726" i="4"/>
  <c r="T1726" i="4"/>
  <c r="J1726" i="4"/>
  <c r="AH1726" i="4"/>
  <c r="W1726" i="4"/>
  <c r="L1726" i="4"/>
  <c r="AJ1726" i="4"/>
  <c r="O1726" i="4"/>
  <c r="AM1726" i="4"/>
  <c r="AB1726" i="4"/>
  <c r="E1725" i="4"/>
  <c r="M1725" i="4" s="1"/>
  <c r="P1725" i="4" s="1"/>
  <c r="F1725" i="4"/>
  <c r="U1725" i="4" s="1"/>
  <c r="X1725" i="4" s="1"/>
  <c r="G1725" i="4"/>
  <c r="O1719" i="4"/>
  <c r="E1713" i="4"/>
  <c r="M1713" i="4" s="1"/>
  <c r="P1713" i="4" s="1"/>
  <c r="F1713" i="4"/>
  <c r="U1713" i="4" s="1"/>
  <c r="X1713" i="4" s="1"/>
  <c r="G1713" i="4"/>
  <c r="AC1713" i="4" s="1"/>
  <c r="AF1713" i="4" s="1"/>
  <c r="E1709" i="4"/>
  <c r="M1709" i="4" s="1"/>
  <c r="P1709" i="4" s="1"/>
  <c r="F1709" i="4"/>
  <c r="U1709" i="4" s="1"/>
  <c r="X1709" i="4" s="1"/>
  <c r="G1709" i="4"/>
  <c r="H1709" i="4"/>
  <c r="AK1709" i="4" s="1"/>
  <c r="E1708" i="4"/>
  <c r="F1708" i="4"/>
  <c r="U1708" i="4" s="1"/>
  <c r="G1695" i="4"/>
  <c r="H1695" i="4"/>
  <c r="E1695" i="4"/>
  <c r="F1695" i="4"/>
  <c r="X1691" i="4"/>
  <c r="E1633" i="4"/>
  <c r="M1633" i="4" s="1"/>
  <c r="P1633" i="4" s="1"/>
  <c r="F1633" i="4"/>
  <c r="U1633" i="4" s="1"/>
  <c r="G1633" i="4"/>
  <c r="H1633" i="4"/>
  <c r="AM1889" i="4"/>
  <c r="O1889" i="4"/>
  <c r="AH1888" i="4"/>
  <c r="J1888" i="4"/>
  <c r="AM1877" i="4"/>
  <c r="O1877" i="4"/>
  <c r="AH1876" i="4"/>
  <c r="J1876" i="4"/>
  <c r="R1868" i="4"/>
  <c r="H1866" i="4"/>
  <c r="AK1866" i="4" s="1"/>
  <c r="AN1866" i="4" s="1"/>
  <c r="O1865" i="4"/>
  <c r="AH1864" i="4"/>
  <c r="J1864" i="4"/>
  <c r="G1861" i="4"/>
  <c r="R1856" i="4"/>
  <c r="H1854" i="4"/>
  <c r="AK1854" i="4" s="1"/>
  <c r="AN1854" i="4" s="1"/>
  <c r="AH1852" i="4"/>
  <c r="J1852" i="4"/>
  <c r="G1849" i="4"/>
  <c r="R1844" i="4"/>
  <c r="H1842" i="4"/>
  <c r="AK1842" i="4" s="1"/>
  <c r="AN1842" i="4" s="1"/>
  <c r="G1837" i="4"/>
  <c r="AC1837" i="4" s="1"/>
  <c r="AF1837" i="4" s="1"/>
  <c r="R1832" i="4"/>
  <c r="H1830" i="4"/>
  <c r="AK1830" i="4" s="1"/>
  <c r="AN1830" i="4" s="1"/>
  <c r="G1825" i="4"/>
  <c r="R1820" i="4"/>
  <c r="H1818" i="4"/>
  <c r="AK1818" i="4" s="1"/>
  <c r="AN1818" i="4" s="1"/>
  <c r="R1808" i="4"/>
  <c r="U1808" i="4" s="1"/>
  <c r="X1808" i="4" s="1"/>
  <c r="H1806" i="4"/>
  <c r="AK1806" i="4" s="1"/>
  <c r="AN1806" i="4" s="1"/>
  <c r="R1796" i="4"/>
  <c r="H1794" i="4"/>
  <c r="AK1794" i="4" s="1"/>
  <c r="AN1794" i="4" s="1"/>
  <c r="E1790" i="4"/>
  <c r="M1790" i="4" s="1"/>
  <c r="F1790" i="4"/>
  <c r="E1788" i="4"/>
  <c r="M1788" i="4" s="1"/>
  <c r="P1788" i="4" s="1"/>
  <c r="G1788" i="4"/>
  <c r="H1788" i="4"/>
  <c r="AK1788" i="4" s="1"/>
  <c r="AN1788" i="4" s="1"/>
  <c r="L1787" i="4"/>
  <c r="F1783" i="4"/>
  <c r="G1783" i="4"/>
  <c r="AC1783" i="4" s="1"/>
  <c r="O1780" i="4"/>
  <c r="AM1780" i="4"/>
  <c r="AB1780" i="4"/>
  <c r="J1780" i="4"/>
  <c r="M1780" i="4" s="1"/>
  <c r="AH1780" i="4"/>
  <c r="W1780" i="4"/>
  <c r="E1773" i="4"/>
  <c r="M1773" i="4" s="1"/>
  <c r="P1773" i="4" s="1"/>
  <c r="F1773" i="4"/>
  <c r="U1773" i="4" s="1"/>
  <c r="X1773" i="4" s="1"/>
  <c r="O1768" i="4"/>
  <c r="AM1768" i="4"/>
  <c r="AB1768" i="4"/>
  <c r="J1768" i="4"/>
  <c r="M1768" i="4" s="1"/>
  <c r="AH1768" i="4"/>
  <c r="W1768" i="4"/>
  <c r="O1766" i="4"/>
  <c r="AM1766" i="4"/>
  <c r="R1766" i="4"/>
  <c r="AE1766" i="4"/>
  <c r="W1766" i="4"/>
  <c r="L1766" i="4"/>
  <c r="AJ1766" i="4"/>
  <c r="F1765" i="4"/>
  <c r="G1765" i="4"/>
  <c r="AC1765" i="4" s="1"/>
  <c r="H1765" i="4"/>
  <c r="T1755" i="4"/>
  <c r="J1755" i="4"/>
  <c r="AH1755" i="4"/>
  <c r="W1755" i="4"/>
  <c r="L1755" i="4"/>
  <c r="AJ1755" i="4"/>
  <c r="AB1755" i="4"/>
  <c r="R1755" i="4"/>
  <c r="U1746" i="4"/>
  <c r="X1746" i="4" s="1"/>
  <c r="AC1739" i="4"/>
  <c r="AF1739" i="4" s="1"/>
  <c r="M1718" i="4"/>
  <c r="P1718" i="4" s="1"/>
  <c r="F1717" i="4"/>
  <c r="G1717" i="4"/>
  <c r="H1717" i="4"/>
  <c r="R1714" i="4"/>
  <c r="U1714" i="4" s="1"/>
  <c r="AE1714" i="4"/>
  <c r="T1714" i="4"/>
  <c r="J1714" i="4"/>
  <c r="AH1714" i="4"/>
  <c r="AK1714" i="4" s="1"/>
  <c r="W1714" i="4"/>
  <c r="L1714" i="4"/>
  <c r="AJ1714" i="4"/>
  <c r="O1714" i="4"/>
  <c r="AM1714" i="4"/>
  <c r="AB1714" i="4"/>
  <c r="E1706" i="4"/>
  <c r="M1706" i="4" s="1"/>
  <c r="F1706" i="4"/>
  <c r="G1706" i="4"/>
  <c r="AC1706" i="4" s="1"/>
  <c r="AF1706" i="4" s="1"/>
  <c r="H1706" i="4"/>
  <c r="AK1706" i="4" s="1"/>
  <c r="AE1695" i="4"/>
  <c r="T1695" i="4"/>
  <c r="J1695" i="4"/>
  <c r="AH1695" i="4"/>
  <c r="W1695" i="4"/>
  <c r="L1695" i="4"/>
  <c r="AJ1695" i="4"/>
  <c r="AB1695" i="4"/>
  <c r="R1695" i="4"/>
  <c r="E1672" i="4"/>
  <c r="M1672" i="4" s="1"/>
  <c r="P1672" i="4" s="1"/>
  <c r="G1672" i="4"/>
  <c r="H1672" i="4"/>
  <c r="G1639" i="4"/>
  <c r="AC1639" i="4" s="1"/>
  <c r="H1639" i="4"/>
  <c r="E1639" i="4"/>
  <c r="AE1579" i="4"/>
  <c r="T1579" i="4"/>
  <c r="J1579" i="4"/>
  <c r="AH1579" i="4"/>
  <c r="W1579" i="4"/>
  <c r="L1579" i="4"/>
  <c r="AJ1579" i="4"/>
  <c r="O1579" i="4"/>
  <c r="AM1579" i="4"/>
  <c r="R1579" i="4"/>
  <c r="AB1579" i="4"/>
  <c r="L1554" i="4"/>
  <c r="AJ1554" i="4"/>
  <c r="O1554" i="4"/>
  <c r="AM1554" i="4"/>
  <c r="R1554" i="4"/>
  <c r="T1554" i="4"/>
  <c r="J1554" i="4"/>
  <c r="AH1554" i="4"/>
  <c r="Z1554" i="4"/>
  <c r="AB1554" i="4"/>
  <c r="AE1554" i="4"/>
  <c r="W1554" i="4"/>
  <c r="E1410" i="4"/>
  <c r="F1410" i="4"/>
  <c r="G1410" i="4"/>
  <c r="H1410" i="4"/>
  <c r="H1871" i="4"/>
  <c r="AJ1867" i="4"/>
  <c r="L1867" i="4"/>
  <c r="G1866" i="4"/>
  <c r="AC1866" i="4" s="1"/>
  <c r="AF1866" i="4" s="1"/>
  <c r="F1861" i="4"/>
  <c r="U1861" i="4" s="1"/>
  <c r="X1861" i="4" s="1"/>
  <c r="AJ1855" i="4"/>
  <c r="L1855" i="4"/>
  <c r="G1854" i="4"/>
  <c r="AB1851" i="4"/>
  <c r="F1849" i="4"/>
  <c r="U1849" i="4" s="1"/>
  <c r="X1849" i="4" s="1"/>
  <c r="G1842" i="4"/>
  <c r="AC1842" i="4" s="1"/>
  <c r="AF1842" i="4" s="1"/>
  <c r="AB1839" i="4"/>
  <c r="F1837" i="4"/>
  <c r="U1837" i="4" s="1"/>
  <c r="X1837" i="4" s="1"/>
  <c r="G1830" i="4"/>
  <c r="AB1827" i="4"/>
  <c r="F1825" i="4"/>
  <c r="U1825" i="4" s="1"/>
  <c r="X1825" i="4" s="1"/>
  <c r="G1818" i="4"/>
  <c r="AJ1807" i="4"/>
  <c r="L1807" i="4"/>
  <c r="G1806" i="4"/>
  <c r="AC1806" i="4" s="1"/>
  <c r="AF1806" i="4" s="1"/>
  <c r="R1801" i="4"/>
  <c r="H1799" i="4"/>
  <c r="AK1799" i="4" s="1"/>
  <c r="AN1799" i="4" s="1"/>
  <c r="AJ1795" i="4"/>
  <c r="L1795" i="4"/>
  <c r="G1794" i="4"/>
  <c r="AC1794" i="4" s="1"/>
  <c r="AF1794" i="4" s="1"/>
  <c r="AB1789" i="4"/>
  <c r="Z1786" i="4"/>
  <c r="AC1786" i="4" s="1"/>
  <c r="AF1786" i="4" s="1"/>
  <c r="G1785" i="4"/>
  <c r="AB1783" i="4"/>
  <c r="O1778" i="4"/>
  <c r="AM1778" i="4"/>
  <c r="R1778" i="4"/>
  <c r="AE1778" i="4"/>
  <c r="W1778" i="4"/>
  <c r="L1778" i="4"/>
  <c r="AJ1778" i="4"/>
  <c r="F1777" i="4"/>
  <c r="G1777" i="4"/>
  <c r="AC1777" i="4" s="1"/>
  <c r="H1777" i="4"/>
  <c r="AJ1768" i="4"/>
  <c r="AC1762" i="4"/>
  <c r="E1748" i="4"/>
  <c r="M1748" i="4" s="1"/>
  <c r="P1748" i="4" s="1"/>
  <c r="F1748" i="4"/>
  <c r="G1748" i="4"/>
  <c r="AC1748" i="4" s="1"/>
  <c r="M1746" i="4"/>
  <c r="P1746" i="4" s="1"/>
  <c r="U1739" i="4"/>
  <c r="X1739" i="4" s="1"/>
  <c r="H1731" i="4"/>
  <c r="E1731" i="4"/>
  <c r="F1731" i="4"/>
  <c r="E1721" i="4"/>
  <c r="M1721" i="4" s="1"/>
  <c r="P1721" i="4" s="1"/>
  <c r="F1721" i="4"/>
  <c r="U1721" i="4" s="1"/>
  <c r="X1721" i="4" s="1"/>
  <c r="G1721" i="4"/>
  <c r="H1721" i="4"/>
  <c r="AK1721" i="4" s="1"/>
  <c r="AN1721" i="4" s="1"/>
  <c r="R1702" i="4"/>
  <c r="U1702" i="4" s="1"/>
  <c r="AE1702" i="4"/>
  <c r="T1702" i="4"/>
  <c r="J1702" i="4"/>
  <c r="AH1702" i="4"/>
  <c r="AK1702" i="4" s="1"/>
  <c r="W1702" i="4"/>
  <c r="L1702" i="4"/>
  <c r="AJ1702" i="4"/>
  <c r="O1702" i="4"/>
  <c r="AM1702" i="4"/>
  <c r="AB1702" i="4"/>
  <c r="P1684" i="4"/>
  <c r="L1652" i="4"/>
  <c r="AJ1652" i="4"/>
  <c r="O1652" i="4"/>
  <c r="AM1652" i="4"/>
  <c r="AB1652" i="4"/>
  <c r="R1652" i="4"/>
  <c r="U1652" i="4" s="1"/>
  <c r="T1652" i="4"/>
  <c r="J1652" i="4"/>
  <c r="AH1652" i="4"/>
  <c r="AE1652" i="4"/>
  <c r="AE1615" i="4"/>
  <c r="T1615" i="4"/>
  <c r="J1615" i="4"/>
  <c r="AH1615" i="4"/>
  <c r="W1615" i="4"/>
  <c r="L1615" i="4"/>
  <c r="AJ1615" i="4"/>
  <c r="O1615" i="4"/>
  <c r="AM1615" i="4"/>
  <c r="R1615" i="4"/>
  <c r="AB1615" i="4"/>
  <c r="H1608" i="4"/>
  <c r="AK1608" i="4" s="1"/>
  <c r="AN1608" i="4" s="1"/>
  <c r="F1608" i="4"/>
  <c r="U1608" i="4" s="1"/>
  <c r="X1608" i="4" s="1"/>
  <c r="E1608" i="4"/>
  <c r="G1608" i="4"/>
  <c r="E1490" i="4"/>
  <c r="F1490" i="4"/>
  <c r="U1490" i="4" s="1"/>
  <c r="X1490" i="4" s="1"/>
  <c r="G1490" i="4"/>
  <c r="AC1490" i="4" s="1"/>
  <c r="AF1490" i="4" s="1"/>
  <c r="H1490" i="4"/>
  <c r="T1888" i="4"/>
  <c r="W1879" i="4"/>
  <c r="X1879" i="4" s="1"/>
  <c r="T1876" i="4"/>
  <c r="AJ1872" i="4"/>
  <c r="L1872" i="4"/>
  <c r="AB1868" i="4"/>
  <c r="W1867" i="4"/>
  <c r="T1864" i="4"/>
  <c r="AB1856" i="4"/>
  <c r="W1855" i="4"/>
  <c r="T1852" i="4"/>
  <c r="AM1851" i="4"/>
  <c r="O1851" i="4"/>
  <c r="AB1844" i="4"/>
  <c r="H1840" i="4"/>
  <c r="AK1840" i="4" s="1"/>
  <c r="AN1840" i="4" s="1"/>
  <c r="AM1839" i="4"/>
  <c r="O1839" i="4"/>
  <c r="AB1832" i="4"/>
  <c r="AM1827" i="4"/>
  <c r="O1827" i="4"/>
  <c r="AB1820" i="4"/>
  <c r="R1818" i="4"/>
  <c r="F1818" i="4"/>
  <c r="AJ1812" i="4"/>
  <c r="L1812" i="4"/>
  <c r="AB1808" i="4"/>
  <c r="W1807" i="4"/>
  <c r="F1806" i="4"/>
  <c r="U1806" i="4" s="1"/>
  <c r="X1806" i="4" s="1"/>
  <c r="AJ1800" i="4"/>
  <c r="L1800" i="4"/>
  <c r="G1799" i="4"/>
  <c r="AB1796" i="4"/>
  <c r="W1795" i="4"/>
  <c r="F1794" i="4"/>
  <c r="U1794" i="4" s="1"/>
  <c r="X1794" i="4" s="1"/>
  <c r="T1792" i="4"/>
  <c r="O1790" i="4"/>
  <c r="AM1790" i="4"/>
  <c r="R1790" i="4"/>
  <c r="W1790" i="4"/>
  <c r="L1790" i="4"/>
  <c r="AJ1790" i="4"/>
  <c r="AE1788" i="4"/>
  <c r="F1785" i="4"/>
  <c r="U1785" i="4" s="1"/>
  <c r="X1785" i="4" s="1"/>
  <c r="R1780" i="4"/>
  <c r="U1780" i="4" s="1"/>
  <c r="AM1779" i="4"/>
  <c r="T1778" i="4"/>
  <c r="L1775" i="4"/>
  <c r="R1768" i="4"/>
  <c r="U1768" i="4" s="1"/>
  <c r="AM1767" i="4"/>
  <c r="T1766" i="4"/>
  <c r="J1765" i="4"/>
  <c r="M1765" i="4" s="1"/>
  <c r="P1765" i="4" s="1"/>
  <c r="E1752" i="4"/>
  <c r="M1752" i="4" s="1"/>
  <c r="P1752" i="4" s="1"/>
  <c r="F1752" i="4"/>
  <c r="U1752" i="4" s="1"/>
  <c r="X1752" i="4" s="1"/>
  <c r="G1752" i="4"/>
  <c r="H1752" i="4"/>
  <c r="AK1752" i="4" s="1"/>
  <c r="AN1752" i="4" s="1"/>
  <c r="AH1742" i="4"/>
  <c r="AC1738" i="4"/>
  <c r="T1731" i="4"/>
  <c r="J1731" i="4"/>
  <c r="AH1731" i="4"/>
  <c r="W1731" i="4"/>
  <c r="L1731" i="4"/>
  <c r="AJ1731" i="4"/>
  <c r="AB1731" i="4"/>
  <c r="R1731" i="4"/>
  <c r="AK1715" i="4"/>
  <c r="AN1715" i="4" s="1"/>
  <c r="M1687" i="4"/>
  <c r="P1687" i="4" s="1"/>
  <c r="F1676" i="4"/>
  <c r="H1676" i="4"/>
  <c r="G1676" i="4"/>
  <c r="AC1676" i="4" s="1"/>
  <c r="T1668" i="4"/>
  <c r="L1664" i="4"/>
  <c r="AJ1664" i="4"/>
  <c r="O1664" i="4"/>
  <c r="AM1664" i="4"/>
  <c r="AB1664" i="4"/>
  <c r="R1664" i="4"/>
  <c r="U1664" i="4" s="1"/>
  <c r="T1664" i="4"/>
  <c r="J1664" i="4"/>
  <c r="M1664" i="4" s="1"/>
  <c r="AH1664" i="4"/>
  <c r="AK1664" i="4" s="1"/>
  <c r="AE1664" i="4"/>
  <c r="W1664" i="4"/>
  <c r="W1652" i="4"/>
  <c r="E1650" i="4"/>
  <c r="M1650" i="4" s="1"/>
  <c r="P1650" i="4" s="1"/>
  <c r="F1650" i="4"/>
  <c r="U1650" i="4" s="1"/>
  <c r="X1650" i="4" s="1"/>
  <c r="G1650" i="4"/>
  <c r="H1650" i="4"/>
  <c r="AK1650" i="4" s="1"/>
  <c r="AN1650" i="4" s="1"/>
  <c r="H1644" i="4"/>
  <c r="AK1644" i="4" s="1"/>
  <c r="AN1644" i="4" s="1"/>
  <c r="F1644" i="4"/>
  <c r="G1644" i="4"/>
  <c r="Z1615" i="4"/>
  <c r="E1587" i="4"/>
  <c r="M1587" i="4" s="1"/>
  <c r="P1587" i="4" s="1"/>
  <c r="G1587" i="4"/>
  <c r="F1587" i="4"/>
  <c r="U1587" i="4" s="1"/>
  <c r="X1587" i="4" s="1"/>
  <c r="H1587" i="4"/>
  <c r="AK1587" i="4" s="1"/>
  <c r="AN1587" i="4" s="1"/>
  <c r="AM1820" i="4"/>
  <c r="O1820" i="4"/>
  <c r="AJ1817" i="4"/>
  <c r="L1817" i="4"/>
  <c r="W1812" i="4"/>
  <c r="H1809" i="4"/>
  <c r="AK1809" i="4" s="1"/>
  <c r="AN1809" i="4" s="1"/>
  <c r="AM1808" i="4"/>
  <c r="O1808" i="4"/>
  <c r="AH1807" i="4"/>
  <c r="J1807" i="4"/>
  <c r="W1800" i="4"/>
  <c r="AM1796" i="4"/>
  <c r="O1796" i="4"/>
  <c r="AH1795" i="4"/>
  <c r="J1795" i="4"/>
  <c r="AE1792" i="4"/>
  <c r="J1777" i="4"/>
  <c r="M1777" i="4" s="1"/>
  <c r="P1777" i="4" s="1"/>
  <c r="F1771" i="4"/>
  <c r="G1771" i="4"/>
  <c r="H1771" i="4"/>
  <c r="AK1771" i="4" s="1"/>
  <c r="AN1771" i="4" s="1"/>
  <c r="AE1762" i="4"/>
  <c r="J1762" i="4"/>
  <c r="M1762" i="4" s="1"/>
  <c r="AH1762" i="4"/>
  <c r="AK1762" i="4" s="1"/>
  <c r="W1762" i="4"/>
  <c r="L1762" i="4"/>
  <c r="AJ1762" i="4"/>
  <c r="O1762" i="4"/>
  <c r="AM1762" i="4"/>
  <c r="AB1762" i="4"/>
  <c r="W1758" i="4"/>
  <c r="O1756" i="4"/>
  <c r="AM1756" i="4"/>
  <c r="AB1756" i="4"/>
  <c r="R1756" i="4"/>
  <c r="U1756" i="4" s="1"/>
  <c r="J1756" i="4"/>
  <c r="M1756" i="4" s="1"/>
  <c r="AH1756" i="4"/>
  <c r="AK1756" i="4" s="1"/>
  <c r="W1756" i="4"/>
  <c r="U1733" i="4"/>
  <c r="G1719" i="4"/>
  <c r="H1719" i="4"/>
  <c r="E1719" i="4"/>
  <c r="F1719" i="4"/>
  <c r="E1673" i="4"/>
  <c r="G1673" i="4"/>
  <c r="F1673" i="4"/>
  <c r="H1673" i="4"/>
  <c r="O1595" i="4"/>
  <c r="AM1595" i="4"/>
  <c r="AB1595" i="4"/>
  <c r="R1595" i="4"/>
  <c r="AE1595" i="4"/>
  <c r="T1595" i="4"/>
  <c r="W1595" i="4"/>
  <c r="AH1595" i="4"/>
  <c r="L1595" i="4"/>
  <c r="AJ1595" i="4"/>
  <c r="J1595" i="4"/>
  <c r="P1574" i="4"/>
  <c r="O1449" i="4"/>
  <c r="AM1449" i="4"/>
  <c r="AB1449" i="4"/>
  <c r="R1449" i="4"/>
  <c r="AE1449" i="4"/>
  <c r="T1449" i="4"/>
  <c r="J1449" i="4"/>
  <c r="AH1449" i="4"/>
  <c r="W1449" i="4"/>
  <c r="L1449" i="4"/>
  <c r="AJ1449" i="4"/>
  <c r="AK1789" i="4"/>
  <c r="W1772" i="4"/>
  <c r="L1772" i="4"/>
  <c r="AJ1772" i="4"/>
  <c r="R1772" i="4"/>
  <c r="AE1772" i="4"/>
  <c r="U1750" i="4"/>
  <c r="X1750" i="4" s="1"/>
  <c r="M1742" i="4"/>
  <c r="M1741" i="4"/>
  <c r="P1741" i="4" s="1"/>
  <c r="AE1738" i="4"/>
  <c r="T1738" i="4"/>
  <c r="J1738" i="4"/>
  <c r="M1738" i="4" s="1"/>
  <c r="AH1738" i="4"/>
  <c r="AK1738" i="4" s="1"/>
  <c r="W1738" i="4"/>
  <c r="L1738" i="4"/>
  <c r="AJ1738" i="4"/>
  <c r="O1738" i="4"/>
  <c r="AM1738" i="4"/>
  <c r="AB1738" i="4"/>
  <c r="AE1719" i="4"/>
  <c r="T1719" i="4"/>
  <c r="J1719" i="4"/>
  <c r="AH1719" i="4"/>
  <c r="W1719" i="4"/>
  <c r="L1719" i="4"/>
  <c r="AJ1719" i="4"/>
  <c r="AB1719" i="4"/>
  <c r="R1719" i="4"/>
  <c r="E1711" i="4"/>
  <c r="M1711" i="4" s="1"/>
  <c r="P1711" i="4" s="1"/>
  <c r="F1711" i="4"/>
  <c r="U1711" i="4" s="1"/>
  <c r="X1711" i="4" s="1"/>
  <c r="G1711" i="4"/>
  <c r="AC1711" i="4" s="1"/>
  <c r="AF1711" i="4" s="1"/>
  <c r="H1711" i="4"/>
  <c r="AK1711" i="4" s="1"/>
  <c r="AN1711" i="4" s="1"/>
  <c r="G1707" i="4"/>
  <c r="AC1707" i="4" s="1"/>
  <c r="H1707" i="4"/>
  <c r="E1707" i="4"/>
  <c r="F1707" i="4"/>
  <c r="L1687" i="4"/>
  <c r="F1512" i="4"/>
  <c r="U1512" i="4" s="1"/>
  <c r="X1512" i="4" s="1"/>
  <c r="G1512" i="4"/>
  <c r="AC1512" i="4" s="1"/>
  <c r="AF1512" i="4" s="1"/>
  <c r="H1512" i="4"/>
  <c r="AK1512" i="4" s="1"/>
  <c r="AN1512" i="4" s="1"/>
  <c r="E1512" i="4"/>
  <c r="M1512" i="4" s="1"/>
  <c r="P1512" i="4" s="1"/>
  <c r="E1454" i="4"/>
  <c r="M1454" i="4" s="1"/>
  <c r="P1454" i="4" s="1"/>
  <c r="F1454" i="4"/>
  <c r="U1454" i="4" s="1"/>
  <c r="X1454" i="4" s="1"/>
  <c r="G1454" i="4"/>
  <c r="AC1454" i="4" s="1"/>
  <c r="AF1454" i="4" s="1"/>
  <c r="H1454" i="4"/>
  <c r="AK1454" i="4" s="1"/>
  <c r="AH1889" i="4"/>
  <c r="AK1889" i="4" s="1"/>
  <c r="AN1889" i="4" s="1"/>
  <c r="G1886" i="4"/>
  <c r="AH1877" i="4"/>
  <c r="AK1877" i="4" s="1"/>
  <c r="AN1877" i="4" s="1"/>
  <c r="G1874" i="4"/>
  <c r="T1867" i="4"/>
  <c r="G1862" i="4"/>
  <c r="T1855" i="4"/>
  <c r="AJ1851" i="4"/>
  <c r="L1851" i="4"/>
  <c r="G1850" i="4"/>
  <c r="AC1850" i="4" s="1"/>
  <c r="AF1850" i="4" s="1"/>
  <c r="AJ1839" i="4"/>
  <c r="L1839" i="4"/>
  <c r="G1838" i="4"/>
  <c r="AJ1827" i="4"/>
  <c r="L1827" i="4"/>
  <c r="G1826" i="4"/>
  <c r="AH1817" i="4"/>
  <c r="F1809" i="4"/>
  <c r="U1809" i="4" s="1"/>
  <c r="X1809" i="4" s="1"/>
  <c r="T1807" i="4"/>
  <c r="T1795" i="4"/>
  <c r="M1789" i="4"/>
  <c r="P1789" i="4" s="1"/>
  <c r="L1780" i="4"/>
  <c r="AE1768" i="4"/>
  <c r="L1768" i="4"/>
  <c r="E1764" i="4"/>
  <c r="M1764" i="4" s="1"/>
  <c r="P1764" i="4" s="1"/>
  <c r="G1764" i="4"/>
  <c r="H1764" i="4"/>
  <c r="AK1764" i="4" s="1"/>
  <c r="AN1764" i="4" s="1"/>
  <c r="AM1755" i="4"/>
  <c r="U1751" i="4"/>
  <c r="X1751" i="4" s="1"/>
  <c r="AM1743" i="4"/>
  <c r="O1743" i="4"/>
  <c r="F1741" i="4"/>
  <c r="G1741" i="4"/>
  <c r="H1741" i="4"/>
  <c r="R1738" i="4"/>
  <c r="U1738" i="4" s="1"/>
  <c r="X1738" i="4" s="1"/>
  <c r="E1735" i="4"/>
  <c r="M1735" i="4" s="1"/>
  <c r="P1735" i="4" s="1"/>
  <c r="F1735" i="4"/>
  <c r="G1735" i="4"/>
  <c r="H1735" i="4"/>
  <c r="AK1735" i="4" s="1"/>
  <c r="AN1735" i="4" s="1"/>
  <c r="E1732" i="4"/>
  <c r="F1732" i="4"/>
  <c r="J1730" i="4"/>
  <c r="M1730" i="4" s="1"/>
  <c r="P1730" i="4" s="1"/>
  <c r="AE1707" i="4"/>
  <c r="T1707" i="4"/>
  <c r="J1707" i="4"/>
  <c r="AH1707" i="4"/>
  <c r="W1707" i="4"/>
  <c r="L1707" i="4"/>
  <c r="AJ1707" i="4"/>
  <c r="AB1707" i="4"/>
  <c r="R1707" i="4"/>
  <c r="AM1683" i="4"/>
  <c r="G1663" i="4"/>
  <c r="AC1663" i="4" s="1"/>
  <c r="H1663" i="4"/>
  <c r="E1663" i="4"/>
  <c r="F1663" i="4"/>
  <c r="E1653" i="4"/>
  <c r="F1653" i="4"/>
  <c r="H1653" i="4"/>
  <c r="AE1651" i="4"/>
  <c r="T1651" i="4"/>
  <c r="J1651" i="4"/>
  <c r="AH1651" i="4"/>
  <c r="W1651" i="4"/>
  <c r="L1651" i="4"/>
  <c r="AJ1651" i="4"/>
  <c r="O1651" i="4"/>
  <c r="AM1651" i="4"/>
  <c r="AB1651" i="4"/>
  <c r="R1651" i="4"/>
  <c r="U1651" i="4" s="1"/>
  <c r="Z1651" i="4"/>
  <c r="E1645" i="4"/>
  <c r="M1645" i="4" s="1"/>
  <c r="P1645" i="4" s="1"/>
  <c r="F1645" i="4"/>
  <c r="U1645" i="4" s="1"/>
  <c r="G1645" i="4"/>
  <c r="AC1645" i="4" s="1"/>
  <c r="AF1645" i="4" s="1"/>
  <c r="AJ1868" i="4"/>
  <c r="AJ1856" i="4"/>
  <c r="AJ1844" i="4"/>
  <c r="AJ1832" i="4"/>
  <c r="AJ1820" i="4"/>
  <c r="AJ1808" i="4"/>
  <c r="AJ1796" i="4"/>
  <c r="H1791" i="4"/>
  <c r="AK1791" i="4" s="1"/>
  <c r="AN1791" i="4" s="1"/>
  <c r="E1791" i="4"/>
  <c r="M1791" i="4" s="1"/>
  <c r="P1791" i="4" s="1"/>
  <c r="AM1789" i="4"/>
  <c r="F1789" i="4"/>
  <c r="U1789" i="4" s="1"/>
  <c r="X1789" i="4" s="1"/>
  <c r="G1789" i="4"/>
  <c r="AC1789" i="4" s="1"/>
  <c r="AF1789" i="4" s="1"/>
  <c r="AJ1786" i="4"/>
  <c r="T1786" i="4"/>
  <c r="F1782" i="4"/>
  <c r="U1782" i="4" s="1"/>
  <c r="X1782" i="4" s="1"/>
  <c r="E1776" i="4"/>
  <c r="M1776" i="4" s="1"/>
  <c r="P1776" i="4" s="1"/>
  <c r="G1776" i="4"/>
  <c r="H1776" i="4"/>
  <c r="AK1776" i="4" s="1"/>
  <c r="AN1776" i="4" s="1"/>
  <c r="U1769" i="4"/>
  <c r="X1769" i="4" s="1"/>
  <c r="E1761" i="4"/>
  <c r="M1761" i="4" s="1"/>
  <c r="P1761" i="4" s="1"/>
  <c r="F1761" i="4"/>
  <c r="U1761" i="4" s="1"/>
  <c r="X1761" i="4" s="1"/>
  <c r="G1761" i="4"/>
  <c r="AC1761" i="4" s="1"/>
  <c r="AF1761" i="4" s="1"/>
  <c r="M1759" i="4"/>
  <c r="P1759" i="4" s="1"/>
  <c r="L1756" i="4"/>
  <c r="O1755" i="4"/>
  <c r="O1742" i="4"/>
  <c r="AM1742" i="4"/>
  <c r="AB1742" i="4"/>
  <c r="R1742" i="4"/>
  <c r="AE1742" i="4"/>
  <c r="T1742" i="4"/>
  <c r="W1742" i="4"/>
  <c r="L1742" i="4"/>
  <c r="AJ1742" i="4"/>
  <c r="AB1735" i="4"/>
  <c r="U1734" i="4"/>
  <c r="X1734" i="4" s="1"/>
  <c r="E1723" i="4"/>
  <c r="M1723" i="4" s="1"/>
  <c r="P1723" i="4" s="1"/>
  <c r="F1723" i="4"/>
  <c r="U1723" i="4" s="1"/>
  <c r="X1723" i="4" s="1"/>
  <c r="G1723" i="4"/>
  <c r="H1723" i="4"/>
  <c r="E1699" i="4"/>
  <c r="M1699" i="4" s="1"/>
  <c r="P1699" i="4" s="1"/>
  <c r="F1699" i="4"/>
  <c r="U1699" i="4" s="1"/>
  <c r="X1699" i="4" s="1"/>
  <c r="G1699" i="4"/>
  <c r="H1699" i="4"/>
  <c r="AK1699" i="4" s="1"/>
  <c r="AN1699" i="4" s="1"/>
  <c r="U1698" i="4"/>
  <c r="X1698" i="4" s="1"/>
  <c r="E1689" i="4"/>
  <c r="F1689" i="4"/>
  <c r="U1689" i="4" s="1"/>
  <c r="G1689" i="4"/>
  <c r="E1682" i="4"/>
  <c r="M1682" i="4" s="1"/>
  <c r="P1682" i="4" s="1"/>
  <c r="F1682" i="4"/>
  <c r="U1682" i="4" s="1"/>
  <c r="X1682" i="4" s="1"/>
  <c r="G1682" i="4"/>
  <c r="H1682" i="4"/>
  <c r="AK1682" i="4" s="1"/>
  <c r="AN1682" i="4" s="1"/>
  <c r="E1681" i="4"/>
  <c r="M1681" i="4" s="1"/>
  <c r="G1603" i="4"/>
  <c r="H1603" i="4"/>
  <c r="E1603" i="4"/>
  <c r="F1603" i="4"/>
  <c r="E1593" i="4"/>
  <c r="F1593" i="4"/>
  <c r="G1593" i="4"/>
  <c r="AC1593" i="4" s="1"/>
  <c r="H1593" i="4"/>
  <c r="T1777" i="4"/>
  <c r="T1765" i="4"/>
  <c r="AE1760" i="4"/>
  <c r="T1753" i="4"/>
  <c r="AE1748" i="4"/>
  <c r="W1744" i="4"/>
  <c r="T1741" i="4"/>
  <c r="AE1736" i="4"/>
  <c r="W1732" i="4"/>
  <c r="T1729" i="4"/>
  <c r="AE1724" i="4"/>
  <c r="W1720" i="4"/>
  <c r="T1717" i="4"/>
  <c r="AM1716" i="4"/>
  <c r="O1716" i="4"/>
  <c r="P1716" i="4" s="1"/>
  <c r="J1715" i="4"/>
  <c r="M1715" i="4" s="1"/>
  <c r="E1714" i="4"/>
  <c r="M1714" i="4" s="1"/>
  <c r="P1714" i="4" s="1"/>
  <c r="AE1712" i="4"/>
  <c r="W1708" i="4"/>
  <c r="T1705" i="4"/>
  <c r="E1702" i="4"/>
  <c r="M1702" i="4" s="1"/>
  <c r="AJ1701" i="4"/>
  <c r="L1701" i="4"/>
  <c r="AE1700" i="4"/>
  <c r="T1693" i="4"/>
  <c r="E1690" i="4"/>
  <c r="M1690" i="4" s="1"/>
  <c r="AJ1689" i="4"/>
  <c r="L1689" i="4"/>
  <c r="AE1688" i="4"/>
  <c r="T1681" i="4"/>
  <c r="E1677" i="4"/>
  <c r="H1677" i="4"/>
  <c r="AK1677" i="4" s="1"/>
  <c r="E1674" i="4"/>
  <c r="F1674" i="4"/>
  <c r="U1674" i="4" s="1"/>
  <c r="X1674" i="4" s="1"/>
  <c r="H1674" i="4"/>
  <c r="AK1674" i="4" s="1"/>
  <c r="AN1674" i="4" s="1"/>
  <c r="E1671" i="4"/>
  <c r="M1671" i="4" s="1"/>
  <c r="P1671" i="4" s="1"/>
  <c r="G1671" i="4"/>
  <c r="E1665" i="4"/>
  <c r="F1665" i="4"/>
  <c r="H1665" i="4"/>
  <c r="AK1665" i="4" s="1"/>
  <c r="J1661" i="4"/>
  <c r="AH1661" i="4"/>
  <c r="L1661" i="4"/>
  <c r="AJ1661" i="4"/>
  <c r="O1661" i="4"/>
  <c r="AM1661" i="4"/>
  <c r="AE1661" i="4"/>
  <c r="E1657" i="4"/>
  <c r="M1657" i="4" s="1"/>
  <c r="P1657" i="4" s="1"/>
  <c r="F1657" i="4"/>
  <c r="G1657" i="4"/>
  <c r="H1656" i="4"/>
  <c r="AK1656" i="4" s="1"/>
  <c r="AN1656" i="4" s="1"/>
  <c r="F1656" i="4"/>
  <c r="U1656" i="4" s="1"/>
  <c r="AE1653" i="4"/>
  <c r="L1653" i="4"/>
  <c r="F1646" i="4"/>
  <c r="U1646" i="4" s="1"/>
  <c r="X1646" i="4" s="1"/>
  <c r="G1646" i="4"/>
  <c r="E1637" i="4"/>
  <c r="M1637" i="4" s="1"/>
  <c r="P1637" i="4" s="1"/>
  <c r="G1637" i="4"/>
  <c r="F1610" i="4"/>
  <c r="G1610" i="4"/>
  <c r="H1610" i="4"/>
  <c r="AK1610" i="4" s="1"/>
  <c r="AN1610" i="4" s="1"/>
  <c r="O1607" i="4"/>
  <c r="AM1607" i="4"/>
  <c r="AB1607" i="4"/>
  <c r="R1607" i="4"/>
  <c r="AE1607" i="4"/>
  <c r="T1607" i="4"/>
  <c r="W1607" i="4"/>
  <c r="R1605" i="4"/>
  <c r="AE1605" i="4"/>
  <c r="T1605" i="4"/>
  <c r="J1605" i="4"/>
  <c r="AH1605" i="4"/>
  <c r="W1605" i="4"/>
  <c r="O1605" i="4"/>
  <c r="AM1605" i="4"/>
  <c r="L1593" i="4"/>
  <c r="L1592" i="4"/>
  <c r="O1571" i="4"/>
  <c r="AM1571" i="4"/>
  <c r="AB1571" i="4"/>
  <c r="R1571" i="4"/>
  <c r="AE1571" i="4"/>
  <c r="T1571" i="4"/>
  <c r="W1571" i="4"/>
  <c r="H1462" i="4"/>
  <c r="AK1462" i="4" s="1"/>
  <c r="AN1462" i="4" s="1"/>
  <c r="E1462" i="4"/>
  <c r="M1462" i="4" s="1"/>
  <c r="P1462" i="4" s="1"/>
  <c r="F1462" i="4"/>
  <c r="U1462" i="4" s="1"/>
  <c r="X1462" i="4" s="1"/>
  <c r="G1462" i="4"/>
  <c r="AE1777" i="4"/>
  <c r="AE1765" i="4"/>
  <c r="R1760" i="4"/>
  <c r="H1758" i="4"/>
  <c r="AK1758" i="4" s="1"/>
  <c r="AN1758" i="4" s="1"/>
  <c r="AE1753" i="4"/>
  <c r="R1748" i="4"/>
  <c r="H1746" i="4"/>
  <c r="AK1746" i="4" s="1"/>
  <c r="AN1746" i="4" s="1"/>
  <c r="AH1744" i="4"/>
  <c r="AK1744" i="4" s="1"/>
  <c r="J1744" i="4"/>
  <c r="M1744" i="4" s="1"/>
  <c r="P1744" i="4" s="1"/>
  <c r="AE1741" i="4"/>
  <c r="R1736" i="4"/>
  <c r="T1734" i="4"/>
  <c r="H1734" i="4"/>
  <c r="AK1734" i="4" s="1"/>
  <c r="AN1734" i="4" s="1"/>
  <c r="AH1732" i="4"/>
  <c r="AK1732" i="4" s="1"/>
  <c r="J1732" i="4"/>
  <c r="AE1729" i="4"/>
  <c r="R1724" i="4"/>
  <c r="H1722" i="4"/>
  <c r="AK1722" i="4" s="1"/>
  <c r="AN1722" i="4" s="1"/>
  <c r="AH1720" i="4"/>
  <c r="J1720" i="4"/>
  <c r="AJ1718" i="4"/>
  <c r="L1718" i="4"/>
  <c r="AE1717" i="4"/>
  <c r="R1712" i="4"/>
  <c r="H1710" i="4"/>
  <c r="AK1710" i="4" s="1"/>
  <c r="AN1710" i="4" s="1"/>
  <c r="AH1708" i="4"/>
  <c r="AK1708" i="4" s="1"/>
  <c r="J1708" i="4"/>
  <c r="AJ1706" i="4"/>
  <c r="L1706" i="4"/>
  <c r="AE1705" i="4"/>
  <c r="W1701" i="4"/>
  <c r="X1701" i="4" s="1"/>
  <c r="R1700" i="4"/>
  <c r="T1698" i="4"/>
  <c r="H1698" i="4"/>
  <c r="AK1698" i="4" s="1"/>
  <c r="AN1698" i="4" s="1"/>
  <c r="AE1693" i="4"/>
  <c r="W1689" i="4"/>
  <c r="R1688" i="4"/>
  <c r="H1686" i="4"/>
  <c r="AK1686" i="4" s="1"/>
  <c r="AN1686" i="4" s="1"/>
  <c r="AE1681" i="4"/>
  <c r="T1656" i="4"/>
  <c r="O1655" i="4"/>
  <c r="AM1655" i="4"/>
  <c r="AB1655" i="4"/>
  <c r="R1655" i="4"/>
  <c r="AE1655" i="4"/>
  <c r="T1655" i="4"/>
  <c r="W1655" i="4"/>
  <c r="G1651" i="4"/>
  <c r="H1651" i="4"/>
  <c r="E1651" i="4"/>
  <c r="U1636" i="4"/>
  <c r="X1636" i="4" s="1"/>
  <c r="F1634" i="4"/>
  <c r="G1634" i="4"/>
  <c r="AC1634" i="4" s="1"/>
  <c r="AF1634" i="4" s="1"/>
  <c r="U1615" i="4"/>
  <c r="X1615" i="4" s="1"/>
  <c r="R1610" i="4"/>
  <c r="F1606" i="4"/>
  <c r="U1606" i="4" s="1"/>
  <c r="X1606" i="4" s="1"/>
  <c r="H1606" i="4"/>
  <c r="AK1606" i="4" s="1"/>
  <c r="AN1606" i="4" s="1"/>
  <c r="U1589" i="4"/>
  <c r="X1589" i="4" s="1"/>
  <c r="E1588" i="4"/>
  <c r="M1588" i="4" s="1"/>
  <c r="P1588" i="4" s="1"/>
  <c r="F1588" i="4"/>
  <c r="U1588" i="4" s="1"/>
  <c r="X1588" i="4" s="1"/>
  <c r="G1588" i="4"/>
  <c r="H1588" i="4"/>
  <c r="AK1588" i="4" s="1"/>
  <c r="AN1588" i="4" s="1"/>
  <c r="U1579" i="4"/>
  <c r="E1578" i="4"/>
  <c r="M1578" i="4" s="1"/>
  <c r="P1578" i="4" s="1"/>
  <c r="F1578" i="4"/>
  <c r="U1578" i="4" s="1"/>
  <c r="X1578" i="4" s="1"/>
  <c r="G1578" i="4"/>
  <c r="H1578" i="4"/>
  <c r="AK1578" i="4" s="1"/>
  <c r="AN1578" i="4" s="1"/>
  <c r="E1573" i="4"/>
  <c r="M1573" i="4" s="1"/>
  <c r="P1573" i="4" s="1"/>
  <c r="F1573" i="4"/>
  <c r="U1573" i="4" s="1"/>
  <c r="X1573" i="4" s="1"/>
  <c r="G1573" i="4"/>
  <c r="AC1573" i="4" s="1"/>
  <c r="AF1573" i="4" s="1"/>
  <c r="H1572" i="4"/>
  <c r="AK1572" i="4" s="1"/>
  <c r="AN1572" i="4" s="1"/>
  <c r="F1572" i="4"/>
  <c r="U1572" i="4" s="1"/>
  <c r="X1572" i="4" s="1"/>
  <c r="R1569" i="4"/>
  <c r="AE1569" i="4"/>
  <c r="T1569" i="4"/>
  <c r="J1569" i="4"/>
  <c r="AH1569" i="4"/>
  <c r="W1569" i="4"/>
  <c r="O1569" i="4"/>
  <c r="AM1569" i="4"/>
  <c r="F1399" i="4"/>
  <c r="U1399" i="4" s="1"/>
  <c r="X1399" i="4" s="1"/>
  <c r="G1399" i="4"/>
  <c r="E1399" i="4"/>
  <c r="M1399" i="4" s="1"/>
  <c r="P1399" i="4" s="1"/>
  <c r="H1399" i="4"/>
  <c r="AK1399" i="4" s="1"/>
  <c r="AN1399" i="4" s="1"/>
  <c r="AJ1783" i="4"/>
  <c r="L1783" i="4"/>
  <c r="R1777" i="4"/>
  <c r="T1775" i="4"/>
  <c r="AJ1771" i="4"/>
  <c r="L1771" i="4"/>
  <c r="R1765" i="4"/>
  <c r="AJ1759" i="4"/>
  <c r="L1759" i="4"/>
  <c r="AE1758" i="4"/>
  <c r="AF1758" i="4" s="1"/>
  <c r="R1753" i="4"/>
  <c r="AJ1747" i="4"/>
  <c r="L1747" i="4"/>
  <c r="AE1746" i="4"/>
  <c r="R1741" i="4"/>
  <c r="AJ1735" i="4"/>
  <c r="L1735" i="4"/>
  <c r="AE1734" i="4"/>
  <c r="R1729" i="4"/>
  <c r="W1718" i="4"/>
  <c r="R1717" i="4"/>
  <c r="W1706" i="4"/>
  <c r="R1705" i="4"/>
  <c r="AH1701" i="4"/>
  <c r="AK1701" i="4" s="1"/>
  <c r="J1701" i="4"/>
  <c r="M1701" i="4" s="1"/>
  <c r="AE1698" i="4"/>
  <c r="R1693" i="4"/>
  <c r="AH1689" i="4"/>
  <c r="AK1689" i="4" s="1"/>
  <c r="J1689" i="4"/>
  <c r="R1681" i="4"/>
  <c r="T1677" i="4"/>
  <c r="W1677" i="4"/>
  <c r="O1677" i="4"/>
  <c r="AM1677" i="4"/>
  <c r="J1674" i="4"/>
  <c r="H1668" i="4"/>
  <c r="AK1668" i="4" s="1"/>
  <c r="AN1668" i="4" s="1"/>
  <c r="F1668" i="4"/>
  <c r="R1665" i="4"/>
  <c r="T1665" i="4"/>
  <c r="W1665" i="4"/>
  <c r="O1665" i="4"/>
  <c r="AM1665" i="4"/>
  <c r="R1661" i="4"/>
  <c r="U1661" i="4" s="1"/>
  <c r="X1661" i="4" s="1"/>
  <c r="M1652" i="4"/>
  <c r="M1643" i="4"/>
  <c r="L1637" i="4"/>
  <c r="E1636" i="4"/>
  <c r="M1636" i="4" s="1"/>
  <c r="P1636" i="4" s="1"/>
  <c r="G1636" i="4"/>
  <c r="H1636" i="4"/>
  <c r="AK1636" i="4" s="1"/>
  <c r="AN1636" i="4" s="1"/>
  <c r="R1634" i="4"/>
  <c r="M1631" i="4"/>
  <c r="AJ1617" i="4"/>
  <c r="G1615" i="4"/>
  <c r="AC1615" i="4" s="1"/>
  <c r="AF1615" i="4" s="1"/>
  <c r="H1615" i="4"/>
  <c r="AK1615" i="4" s="1"/>
  <c r="AN1615" i="4" s="1"/>
  <c r="E1615" i="4"/>
  <c r="M1615" i="4" s="1"/>
  <c r="P1615" i="4" s="1"/>
  <c r="E1609" i="4"/>
  <c r="M1609" i="4" s="1"/>
  <c r="P1609" i="4" s="1"/>
  <c r="F1609" i="4"/>
  <c r="U1609" i="4" s="1"/>
  <c r="X1609" i="4" s="1"/>
  <c r="G1609" i="4"/>
  <c r="AC1609" i="4" s="1"/>
  <c r="AF1609" i="4" s="1"/>
  <c r="F1598" i="4"/>
  <c r="U1598" i="4" s="1"/>
  <c r="X1598" i="4" s="1"/>
  <c r="G1598" i="4"/>
  <c r="AC1598" i="4" s="1"/>
  <c r="AF1598" i="4" s="1"/>
  <c r="H1598" i="4"/>
  <c r="AK1598" i="4" s="1"/>
  <c r="AN1598" i="4" s="1"/>
  <c r="E1595" i="4"/>
  <c r="F1595" i="4"/>
  <c r="U1595" i="4" s="1"/>
  <c r="X1595" i="4" s="1"/>
  <c r="G1595" i="4"/>
  <c r="H1595" i="4"/>
  <c r="AK1595" i="4" s="1"/>
  <c r="AN1595" i="4" s="1"/>
  <c r="E1589" i="4"/>
  <c r="M1589" i="4" s="1"/>
  <c r="P1589" i="4" s="1"/>
  <c r="G1589" i="4"/>
  <c r="G1579" i="4"/>
  <c r="H1579" i="4"/>
  <c r="AK1579" i="4" s="1"/>
  <c r="AN1579" i="4" s="1"/>
  <c r="E1579" i="4"/>
  <c r="M1579" i="4" s="1"/>
  <c r="U1537" i="4"/>
  <c r="X1537" i="4" s="1"/>
  <c r="M1467" i="4"/>
  <c r="P1467" i="4" s="1"/>
  <c r="R1744" i="4"/>
  <c r="U1744" i="4" s="1"/>
  <c r="H1742" i="4"/>
  <c r="AK1742" i="4" s="1"/>
  <c r="R1732" i="4"/>
  <c r="H1730" i="4"/>
  <c r="AK1730" i="4" s="1"/>
  <c r="AN1730" i="4" s="1"/>
  <c r="R1720" i="4"/>
  <c r="H1718" i="4"/>
  <c r="AK1718" i="4" s="1"/>
  <c r="F1678" i="4"/>
  <c r="H1678" i="4"/>
  <c r="J1673" i="4"/>
  <c r="AH1673" i="4"/>
  <c r="L1673" i="4"/>
  <c r="AJ1673" i="4"/>
  <c r="O1673" i="4"/>
  <c r="AM1673" i="4"/>
  <c r="AE1673" i="4"/>
  <c r="AE1663" i="4"/>
  <c r="T1663" i="4"/>
  <c r="J1663" i="4"/>
  <c r="AH1663" i="4"/>
  <c r="W1663" i="4"/>
  <c r="O1663" i="4"/>
  <c r="AM1663" i="4"/>
  <c r="O1643" i="4"/>
  <c r="AM1643" i="4"/>
  <c r="AB1643" i="4"/>
  <c r="R1643" i="4"/>
  <c r="AE1643" i="4"/>
  <c r="T1643" i="4"/>
  <c r="W1643" i="4"/>
  <c r="O1631" i="4"/>
  <c r="AM1631" i="4"/>
  <c r="AB1631" i="4"/>
  <c r="R1631" i="4"/>
  <c r="U1631" i="4" s="1"/>
  <c r="AE1631" i="4"/>
  <c r="T1631" i="4"/>
  <c r="W1631" i="4"/>
  <c r="E1625" i="4"/>
  <c r="M1625" i="4" s="1"/>
  <c r="P1625" i="4" s="1"/>
  <c r="G1625" i="4"/>
  <c r="AC1625" i="4" s="1"/>
  <c r="AF1625" i="4" s="1"/>
  <c r="F1622" i="4"/>
  <c r="U1622" i="4" s="1"/>
  <c r="G1622" i="4"/>
  <c r="M1619" i="4"/>
  <c r="AF1618" i="4"/>
  <c r="AE1603" i="4"/>
  <c r="T1603" i="4"/>
  <c r="J1603" i="4"/>
  <c r="AH1603" i="4"/>
  <c r="W1603" i="4"/>
  <c r="L1603" i="4"/>
  <c r="AJ1603" i="4"/>
  <c r="O1603" i="4"/>
  <c r="AM1603" i="4"/>
  <c r="E1597" i="4"/>
  <c r="M1597" i="4" s="1"/>
  <c r="P1597" i="4" s="1"/>
  <c r="F1597" i="4"/>
  <c r="U1597" i="4" s="1"/>
  <c r="X1597" i="4" s="1"/>
  <c r="G1597" i="4"/>
  <c r="AC1597" i="4" s="1"/>
  <c r="AF1597" i="4" s="1"/>
  <c r="R1593" i="4"/>
  <c r="AE1593" i="4"/>
  <c r="T1593" i="4"/>
  <c r="J1593" i="4"/>
  <c r="AH1593" i="4"/>
  <c r="W1593" i="4"/>
  <c r="O1593" i="4"/>
  <c r="AM1593" i="4"/>
  <c r="M1583" i="4"/>
  <c r="E1580" i="4"/>
  <c r="F1580" i="4"/>
  <c r="H1580" i="4"/>
  <c r="AK1580" i="4" s="1"/>
  <c r="AN1580" i="4" s="1"/>
  <c r="E1576" i="4"/>
  <c r="M1576" i="4" s="1"/>
  <c r="P1576" i="4" s="1"/>
  <c r="F1576" i="4"/>
  <c r="U1576" i="4" s="1"/>
  <c r="X1576" i="4" s="1"/>
  <c r="G1576" i="4"/>
  <c r="H1576" i="4"/>
  <c r="AK1576" i="4" s="1"/>
  <c r="AN1576" i="4" s="1"/>
  <c r="G1567" i="4"/>
  <c r="H1567" i="4"/>
  <c r="E1567" i="4"/>
  <c r="F1558" i="4"/>
  <c r="U1558" i="4" s="1"/>
  <c r="H1558" i="4"/>
  <c r="E1513" i="4"/>
  <c r="M1513" i="4" s="1"/>
  <c r="P1513" i="4" s="1"/>
  <c r="F1513" i="4"/>
  <c r="U1513" i="4" s="1"/>
  <c r="X1513" i="4" s="1"/>
  <c r="G1513" i="4"/>
  <c r="H1513" i="4"/>
  <c r="AK1513" i="4" s="1"/>
  <c r="AN1513" i="4" s="1"/>
  <c r="E1477" i="4"/>
  <c r="M1477" i="4" s="1"/>
  <c r="P1477" i="4" s="1"/>
  <c r="F1477" i="4"/>
  <c r="U1477" i="4" s="1"/>
  <c r="X1477" i="4" s="1"/>
  <c r="G1477" i="4"/>
  <c r="AC1477" i="4" s="1"/>
  <c r="AF1477" i="4" s="1"/>
  <c r="H1477" i="4"/>
  <c r="AK1477" i="4" s="1"/>
  <c r="AN1477" i="4" s="1"/>
  <c r="F1452" i="4"/>
  <c r="U1452" i="4" s="1"/>
  <c r="G1452" i="4"/>
  <c r="AC1452" i="4" s="1"/>
  <c r="AF1452" i="4" s="1"/>
  <c r="H1452" i="4"/>
  <c r="AK1452" i="4" s="1"/>
  <c r="E1452" i="4"/>
  <c r="M1452" i="4" s="1"/>
  <c r="G1742" i="4"/>
  <c r="AC1742" i="4" s="1"/>
  <c r="AF1742" i="4" s="1"/>
  <c r="G1730" i="4"/>
  <c r="G1718" i="4"/>
  <c r="AC1718" i="4" s="1"/>
  <c r="AF1718" i="4" s="1"/>
  <c r="L1676" i="4"/>
  <c r="AJ1676" i="4"/>
  <c r="O1676" i="4"/>
  <c r="AM1676" i="4"/>
  <c r="R1676" i="4"/>
  <c r="T1676" i="4"/>
  <c r="J1676" i="4"/>
  <c r="M1676" i="4" s="1"/>
  <c r="AH1676" i="4"/>
  <c r="F1670" i="4"/>
  <c r="U1670" i="4" s="1"/>
  <c r="X1670" i="4" s="1"/>
  <c r="G1670" i="4"/>
  <c r="R1653" i="4"/>
  <c r="T1653" i="4"/>
  <c r="J1653" i="4"/>
  <c r="AH1653" i="4"/>
  <c r="W1653" i="4"/>
  <c r="O1653" i="4"/>
  <c r="AM1653" i="4"/>
  <c r="E1640" i="4"/>
  <c r="F1640" i="4"/>
  <c r="H1640" i="4"/>
  <c r="AE1639" i="4"/>
  <c r="T1639" i="4"/>
  <c r="J1639" i="4"/>
  <c r="AH1639" i="4"/>
  <c r="W1639" i="4"/>
  <c r="L1639" i="4"/>
  <c r="AJ1639" i="4"/>
  <c r="O1639" i="4"/>
  <c r="AM1639" i="4"/>
  <c r="E1638" i="4"/>
  <c r="M1638" i="4" s="1"/>
  <c r="P1638" i="4" s="1"/>
  <c r="F1638" i="4"/>
  <c r="U1638" i="4" s="1"/>
  <c r="X1638" i="4" s="1"/>
  <c r="G1638" i="4"/>
  <c r="H1638" i="4"/>
  <c r="AK1638" i="4" s="1"/>
  <c r="AN1638" i="4" s="1"/>
  <c r="X1635" i="4"/>
  <c r="M1620" i="4"/>
  <c r="P1620" i="4" s="1"/>
  <c r="L1616" i="4"/>
  <c r="E1604" i="4"/>
  <c r="F1604" i="4"/>
  <c r="H1604" i="4"/>
  <c r="H1596" i="4"/>
  <c r="AK1596" i="4" s="1"/>
  <c r="AN1596" i="4" s="1"/>
  <c r="F1596" i="4"/>
  <c r="U1596" i="4" s="1"/>
  <c r="X1596" i="4" s="1"/>
  <c r="F1586" i="4"/>
  <c r="U1586" i="4" s="1"/>
  <c r="X1586" i="4" s="1"/>
  <c r="G1586" i="4"/>
  <c r="AC1586" i="4" s="1"/>
  <c r="AF1586" i="4" s="1"/>
  <c r="H1586" i="4"/>
  <c r="AK1586" i="4" s="1"/>
  <c r="AN1586" i="4" s="1"/>
  <c r="AF1582" i="4"/>
  <c r="E1577" i="4"/>
  <c r="M1577" i="4" s="1"/>
  <c r="P1577" i="4" s="1"/>
  <c r="G1577" i="4"/>
  <c r="E1559" i="4"/>
  <c r="M1559" i="4" s="1"/>
  <c r="F1559" i="4"/>
  <c r="G1559" i="4"/>
  <c r="AC1559" i="4" s="1"/>
  <c r="H1559" i="4"/>
  <c r="AK1559" i="4" s="1"/>
  <c r="F1535" i="4"/>
  <c r="U1535" i="4" s="1"/>
  <c r="X1535" i="4" s="1"/>
  <c r="G1535" i="4"/>
  <c r="AC1535" i="4" s="1"/>
  <c r="AF1535" i="4" s="1"/>
  <c r="E1535" i="4"/>
  <c r="M1535" i="4" s="1"/>
  <c r="P1535" i="4" s="1"/>
  <c r="H1535" i="4"/>
  <c r="AK1535" i="4" s="1"/>
  <c r="AN1535" i="4" s="1"/>
  <c r="E1455" i="4"/>
  <c r="M1455" i="4" s="1"/>
  <c r="P1455" i="4" s="1"/>
  <c r="F1455" i="4"/>
  <c r="G1455" i="4"/>
  <c r="AC1455" i="4" s="1"/>
  <c r="H1455" i="4"/>
  <c r="T1788" i="4"/>
  <c r="AE1783" i="4"/>
  <c r="T1776" i="4"/>
  <c r="O1775" i="4"/>
  <c r="P1775" i="4" s="1"/>
  <c r="AE1771" i="4"/>
  <c r="T1764" i="4"/>
  <c r="AJ1760" i="4"/>
  <c r="L1760" i="4"/>
  <c r="AE1759" i="4"/>
  <c r="T1752" i="4"/>
  <c r="AJ1748" i="4"/>
  <c r="L1748" i="4"/>
  <c r="AE1747" i="4"/>
  <c r="AB1744" i="4"/>
  <c r="F1742" i="4"/>
  <c r="U1742" i="4" s="1"/>
  <c r="AJ1736" i="4"/>
  <c r="L1736" i="4"/>
  <c r="AE1735" i="4"/>
  <c r="AB1732" i="4"/>
  <c r="F1730" i="4"/>
  <c r="U1730" i="4" s="1"/>
  <c r="X1730" i="4" s="1"/>
  <c r="H1728" i="4"/>
  <c r="AK1728" i="4" s="1"/>
  <c r="AN1728" i="4" s="1"/>
  <c r="O1727" i="4"/>
  <c r="P1727" i="4" s="1"/>
  <c r="AJ1724" i="4"/>
  <c r="L1724" i="4"/>
  <c r="AB1720" i="4"/>
  <c r="R1718" i="4"/>
  <c r="F1718" i="4"/>
  <c r="T1716" i="4"/>
  <c r="H1716" i="4"/>
  <c r="AK1716" i="4" s="1"/>
  <c r="AN1716" i="4" s="1"/>
  <c r="O1715" i="4"/>
  <c r="AJ1712" i="4"/>
  <c r="L1712" i="4"/>
  <c r="AB1708" i="4"/>
  <c r="R1706" i="4"/>
  <c r="H1704" i="4"/>
  <c r="AK1704" i="4" s="1"/>
  <c r="AN1704" i="4" s="1"/>
  <c r="AJ1700" i="4"/>
  <c r="L1700" i="4"/>
  <c r="AJ1688" i="4"/>
  <c r="L1688" i="4"/>
  <c r="G1687" i="4"/>
  <c r="AM1679" i="4"/>
  <c r="AN1679" i="4" s="1"/>
  <c r="O1679" i="4"/>
  <c r="P1679" i="4" s="1"/>
  <c r="J1678" i="4"/>
  <c r="AH1678" i="4"/>
  <c r="R1678" i="4"/>
  <c r="T1678" i="4"/>
  <c r="G1675" i="4"/>
  <c r="H1675" i="4"/>
  <c r="E1675" i="4"/>
  <c r="R1673" i="4"/>
  <c r="AE1665" i="4"/>
  <c r="L1665" i="4"/>
  <c r="AJ1663" i="4"/>
  <c r="R1663" i="4"/>
  <c r="E1662" i="4"/>
  <c r="F1662" i="4"/>
  <c r="U1662" i="4" s="1"/>
  <c r="X1662" i="4" s="1"/>
  <c r="H1662" i="4"/>
  <c r="L1640" i="4"/>
  <c r="AJ1640" i="4"/>
  <c r="O1640" i="4"/>
  <c r="AM1640" i="4"/>
  <c r="AB1640" i="4"/>
  <c r="R1640" i="4"/>
  <c r="T1640" i="4"/>
  <c r="J1640" i="4"/>
  <c r="AH1640" i="4"/>
  <c r="G1627" i="4"/>
  <c r="AC1627" i="4" s="1"/>
  <c r="H1627" i="4"/>
  <c r="E1627" i="4"/>
  <c r="E1624" i="4"/>
  <c r="M1624" i="4" s="1"/>
  <c r="P1624" i="4" s="1"/>
  <c r="G1624" i="4"/>
  <c r="H1624" i="4"/>
  <c r="AK1624" i="4" s="1"/>
  <c r="AN1624" i="4" s="1"/>
  <c r="E1621" i="4"/>
  <c r="M1621" i="4" s="1"/>
  <c r="P1621" i="4" s="1"/>
  <c r="F1621" i="4"/>
  <c r="U1621" i="4" s="1"/>
  <c r="X1621" i="4" s="1"/>
  <c r="G1621" i="4"/>
  <c r="H1620" i="4"/>
  <c r="F1620" i="4"/>
  <c r="E1617" i="4"/>
  <c r="F1617" i="4"/>
  <c r="G1617" i="4"/>
  <c r="H1617" i="4"/>
  <c r="L1604" i="4"/>
  <c r="E1585" i="4"/>
  <c r="M1585" i="4" s="1"/>
  <c r="P1585" i="4" s="1"/>
  <c r="F1585" i="4"/>
  <c r="U1585" i="4" s="1"/>
  <c r="X1585" i="4" s="1"/>
  <c r="G1585" i="4"/>
  <c r="G1584" i="4"/>
  <c r="AC1584" i="4" s="1"/>
  <c r="AF1584" i="4" s="1"/>
  <c r="AB1581" i="4"/>
  <c r="E1575" i="4"/>
  <c r="M1575" i="4" s="1"/>
  <c r="P1575" i="4" s="1"/>
  <c r="G1575" i="4"/>
  <c r="AC1575" i="4" s="1"/>
  <c r="AF1575" i="4" s="1"/>
  <c r="J1571" i="4"/>
  <c r="M1571" i="4" s="1"/>
  <c r="P1571" i="4" s="1"/>
  <c r="AE1567" i="4"/>
  <c r="T1567" i="4"/>
  <c r="J1567" i="4"/>
  <c r="AH1567" i="4"/>
  <c r="W1567" i="4"/>
  <c r="X1567" i="4" s="1"/>
  <c r="L1567" i="4"/>
  <c r="AJ1567" i="4"/>
  <c r="O1567" i="4"/>
  <c r="AM1567" i="4"/>
  <c r="O1559" i="4"/>
  <c r="AM1559" i="4"/>
  <c r="AB1559" i="4"/>
  <c r="R1559" i="4"/>
  <c r="AE1559" i="4"/>
  <c r="T1559" i="4"/>
  <c r="W1559" i="4"/>
  <c r="L1494" i="4"/>
  <c r="R1783" i="4"/>
  <c r="H1781" i="4"/>
  <c r="AK1781" i="4" s="1"/>
  <c r="AN1781" i="4" s="1"/>
  <c r="AJ1777" i="4"/>
  <c r="L1777" i="4"/>
  <c r="R1771" i="4"/>
  <c r="H1769" i="4"/>
  <c r="AK1769" i="4" s="1"/>
  <c r="AN1769" i="4" s="1"/>
  <c r="AJ1765" i="4"/>
  <c r="L1765" i="4"/>
  <c r="R1759" i="4"/>
  <c r="H1757" i="4"/>
  <c r="AK1757" i="4" s="1"/>
  <c r="AN1757" i="4" s="1"/>
  <c r="AJ1753" i="4"/>
  <c r="L1753" i="4"/>
  <c r="R1747" i="4"/>
  <c r="H1745" i="4"/>
  <c r="AK1745" i="4" s="1"/>
  <c r="AN1745" i="4" s="1"/>
  <c r="AM1744" i="4"/>
  <c r="AJ1741" i="4"/>
  <c r="L1741" i="4"/>
  <c r="R1735" i="4"/>
  <c r="H1733" i="4"/>
  <c r="AK1733" i="4" s="1"/>
  <c r="AN1733" i="4" s="1"/>
  <c r="AM1732" i="4"/>
  <c r="AJ1729" i="4"/>
  <c r="L1729" i="4"/>
  <c r="G1728" i="4"/>
  <c r="W1724" i="4"/>
  <c r="AM1720" i="4"/>
  <c r="O1720" i="4"/>
  <c r="AJ1717" i="4"/>
  <c r="L1717" i="4"/>
  <c r="G1716" i="4"/>
  <c r="AC1716" i="4" s="1"/>
  <c r="AF1716" i="4" s="1"/>
  <c r="W1712" i="4"/>
  <c r="AM1708" i="4"/>
  <c r="AJ1705" i="4"/>
  <c r="L1705" i="4"/>
  <c r="G1704" i="4"/>
  <c r="AB1701" i="4"/>
  <c r="W1700" i="4"/>
  <c r="AJ1693" i="4"/>
  <c r="L1693" i="4"/>
  <c r="AB1689" i="4"/>
  <c r="W1688" i="4"/>
  <c r="F1687" i="4"/>
  <c r="U1687" i="4" s="1"/>
  <c r="X1687" i="4" s="1"/>
  <c r="AJ1681" i="4"/>
  <c r="L1681" i="4"/>
  <c r="J1677" i="4"/>
  <c r="H1669" i="4"/>
  <c r="AK1669" i="4" s="1"/>
  <c r="O1667" i="4"/>
  <c r="P1667" i="4" s="1"/>
  <c r="AM1667" i="4"/>
  <c r="AB1667" i="4"/>
  <c r="R1667" i="4"/>
  <c r="U1667" i="4" s="1"/>
  <c r="AE1667" i="4"/>
  <c r="W1667" i="4"/>
  <c r="G1666" i="4"/>
  <c r="AC1666" i="4" s="1"/>
  <c r="AF1666" i="4" s="1"/>
  <c r="H1661" i="4"/>
  <c r="J1655" i="4"/>
  <c r="M1655" i="4" s="1"/>
  <c r="P1655" i="4" s="1"/>
  <c r="E1649" i="4"/>
  <c r="M1649" i="4" s="1"/>
  <c r="P1649" i="4" s="1"/>
  <c r="G1649" i="4"/>
  <c r="AJ1643" i="4"/>
  <c r="L1638" i="4"/>
  <c r="AJ1631" i="4"/>
  <c r="AK1630" i="4"/>
  <c r="AN1630" i="4" s="1"/>
  <c r="T1620" i="4"/>
  <c r="O1619" i="4"/>
  <c r="AM1619" i="4"/>
  <c r="AB1619" i="4"/>
  <c r="R1619" i="4"/>
  <c r="U1619" i="4" s="1"/>
  <c r="AE1619" i="4"/>
  <c r="T1619" i="4"/>
  <c r="W1619" i="4"/>
  <c r="E1613" i="4"/>
  <c r="M1613" i="4" s="1"/>
  <c r="P1613" i="4" s="1"/>
  <c r="G1613" i="4"/>
  <c r="E1612" i="4"/>
  <c r="M1612" i="4" s="1"/>
  <c r="P1612" i="4" s="1"/>
  <c r="F1612" i="4"/>
  <c r="U1612" i="4" s="1"/>
  <c r="X1612" i="4" s="1"/>
  <c r="G1612" i="4"/>
  <c r="H1612" i="4"/>
  <c r="AK1612" i="4" s="1"/>
  <c r="AN1612" i="4" s="1"/>
  <c r="AH1607" i="4"/>
  <c r="R1603" i="4"/>
  <c r="E1601" i="4"/>
  <c r="M1601" i="4" s="1"/>
  <c r="P1601" i="4" s="1"/>
  <c r="G1601" i="4"/>
  <c r="E1600" i="4"/>
  <c r="M1600" i="4" s="1"/>
  <c r="P1600" i="4" s="1"/>
  <c r="F1600" i="4"/>
  <c r="U1600" i="4" s="1"/>
  <c r="X1600" i="4" s="1"/>
  <c r="G1600" i="4"/>
  <c r="H1600" i="4"/>
  <c r="AK1600" i="4" s="1"/>
  <c r="AN1600" i="4" s="1"/>
  <c r="G1591" i="4"/>
  <c r="AC1591" i="4" s="1"/>
  <c r="H1591" i="4"/>
  <c r="E1591" i="4"/>
  <c r="O1583" i="4"/>
  <c r="AM1583" i="4"/>
  <c r="AB1583" i="4"/>
  <c r="R1583" i="4"/>
  <c r="U1583" i="4" s="1"/>
  <c r="AE1583" i="4"/>
  <c r="T1583" i="4"/>
  <c r="W1583" i="4"/>
  <c r="E1581" i="4"/>
  <c r="F1581" i="4"/>
  <c r="G1581" i="4"/>
  <c r="AC1581" i="4" s="1"/>
  <c r="H1581" i="4"/>
  <c r="L1569" i="4"/>
  <c r="H1563" i="4"/>
  <c r="AK1563" i="4" s="1"/>
  <c r="AN1563" i="4" s="1"/>
  <c r="F1562" i="4"/>
  <c r="G1562" i="4"/>
  <c r="AC1562" i="4" s="1"/>
  <c r="H1562" i="4"/>
  <c r="G1560" i="4"/>
  <c r="AC1560" i="4" s="1"/>
  <c r="AF1560" i="4" s="1"/>
  <c r="F1548" i="4"/>
  <c r="U1548" i="4" s="1"/>
  <c r="X1548" i="4" s="1"/>
  <c r="G1548" i="4"/>
  <c r="AC1548" i="4" s="1"/>
  <c r="AF1548" i="4" s="1"/>
  <c r="E1548" i="4"/>
  <c r="M1548" i="4" s="1"/>
  <c r="P1548" i="4" s="1"/>
  <c r="E1525" i="4"/>
  <c r="M1525" i="4" s="1"/>
  <c r="P1525" i="4" s="1"/>
  <c r="F1525" i="4"/>
  <c r="U1525" i="4" s="1"/>
  <c r="X1525" i="4" s="1"/>
  <c r="G1525" i="4"/>
  <c r="H1525" i="4"/>
  <c r="AK1525" i="4" s="1"/>
  <c r="AN1525" i="4" s="1"/>
  <c r="E1499" i="4"/>
  <c r="M1499" i="4" s="1"/>
  <c r="P1499" i="4" s="1"/>
  <c r="F1499" i="4"/>
  <c r="G1499" i="4"/>
  <c r="H1499" i="4"/>
  <c r="AK1499" i="4" s="1"/>
  <c r="O1485" i="4"/>
  <c r="AM1485" i="4"/>
  <c r="AB1485" i="4"/>
  <c r="R1485" i="4"/>
  <c r="AE1485" i="4"/>
  <c r="T1485" i="4"/>
  <c r="J1485" i="4"/>
  <c r="AH1485" i="4"/>
  <c r="W1485" i="4"/>
  <c r="L1485" i="4"/>
  <c r="AJ1485" i="4"/>
  <c r="E1473" i="4"/>
  <c r="F1473" i="4"/>
  <c r="G1473" i="4"/>
  <c r="H1473" i="4"/>
  <c r="AH1712" i="4"/>
  <c r="J1712" i="4"/>
  <c r="AB1706" i="4"/>
  <c r="W1705" i="4"/>
  <c r="F1704" i="4"/>
  <c r="U1704" i="4" s="1"/>
  <c r="X1704" i="4" s="1"/>
  <c r="AM1701" i="4"/>
  <c r="AH1700" i="4"/>
  <c r="J1700" i="4"/>
  <c r="AJ1698" i="4"/>
  <c r="W1693" i="4"/>
  <c r="H1690" i="4"/>
  <c r="AM1689" i="4"/>
  <c r="AH1688" i="4"/>
  <c r="J1688" i="4"/>
  <c r="AE1675" i="4"/>
  <c r="T1675" i="4"/>
  <c r="J1675" i="4"/>
  <c r="AH1675" i="4"/>
  <c r="O1675" i="4"/>
  <c r="AM1675" i="4"/>
  <c r="J1665" i="4"/>
  <c r="J1662" i="4"/>
  <c r="AJ1653" i="4"/>
  <c r="E1648" i="4"/>
  <c r="M1648" i="4" s="1"/>
  <c r="P1648" i="4" s="1"/>
  <c r="G1648" i="4"/>
  <c r="H1648" i="4"/>
  <c r="AK1648" i="4" s="1"/>
  <c r="AN1648" i="4" s="1"/>
  <c r="E1641" i="4"/>
  <c r="F1641" i="4"/>
  <c r="H1641" i="4"/>
  <c r="W1640" i="4"/>
  <c r="R1639" i="4"/>
  <c r="U1639" i="4" s="1"/>
  <c r="X1639" i="4" s="1"/>
  <c r="E1629" i="4"/>
  <c r="F1629" i="4"/>
  <c r="H1629" i="4"/>
  <c r="AE1627" i="4"/>
  <c r="T1627" i="4"/>
  <c r="J1627" i="4"/>
  <c r="AH1627" i="4"/>
  <c r="W1627" i="4"/>
  <c r="L1627" i="4"/>
  <c r="AJ1627" i="4"/>
  <c r="O1627" i="4"/>
  <c r="AM1627" i="4"/>
  <c r="R1617" i="4"/>
  <c r="AE1617" i="4"/>
  <c r="T1617" i="4"/>
  <c r="J1617" i="4"/>
  <c r="AH1617" i="4"/>
  <c r="W1617" i="4"/>
  <c r="O1617" i="4"/>
  <c r="AM1617" i="4"/>
  <c r="H1611" i="4"/>
  <c r="AK1611" i="4" s="1"/>
  <c r="AK1599" i="4"/>
  <c r="AN1599" i="4" s="1"/>
  <c r="H1584" i="4"/>
  <c r="AK1584" i="4" s="1"/>
  <c r="AN1584" i="4" s="1"/>
  <c r="F1584" i="4"/>
  <c r="U1584" i="4" s="1"/>
  <c r="X1584" i="4" s="1"/>
  <c r="M1582" i="4"/>
  <c r="P1582" i="4" s="1"/>
  <c r="L1568" i="4"/>
  <c r="R1562" i="4"/>
  <c r="AF1556" i="4"/>
  <c r="E1497" i="4"/>
  <c r="F1497" i="4"/>
  <c r="G1497" i="4"/>
  <c r="H1497" i="4"/>
  <c r="AH1777" i="4"/>
  <c r="AH1765" i="4"/>
  <c r="AH1753" i="4"/>
  <c r="AH1741" i="4"/>
  <c r="AH1729" i="4"/>
  <c r="AM1718" i="4"/>
  <c r="AH1717" i="4"/>
  <c r="AM1706" i="4"/>
  <c r="AH1705" i="4"/>
  <c r="AH1693" i="4"/>
  <c r="G1677" i="4"/>
  <c r="AE1676" i="4"/>
  <c r="H1671" i="4"/>
  <c r="AK1671" i="4" s="1"/>
  <c r="AN1671" i="4" s="1"/>
  <c r="E1669" i="4"/>
  <c r="M1669" i="4" s="1"/>
  <c r="P1669" i="4" s="1"/>
  <c r="G1669" i="4"/>
  <c r="F1666" i="4"/>
  <c r="H1666" i="4"/>
  <c r="E1661" i="4"/>
  <c r="M1661" i="4" s="1"/>
  <c r="P1661" i="4" s="1"/>
  <c r="G1661" i="4"/>
  <c r="F1658" i="4"/>
  <c r="U1658" i="4" s="1"/>
  <c r="X1658" i="4" s="1"/>
  <c r="G1658" i="4"/>
  <c r="G1656" i="4"/>
  <c r="AB1648" i="4"/>
  <c r="H1646" i="4"/>
  <c r="AK1646" i="4" s="1"/>
  <c r="AN1646" i="4" s="1"/>
  <c r="AH1643" i="4"/>
  <c r="L1643" i="4"/>
  <c r="AH1631" i="4"/>
  <c r="L1631" i="4"/>
  <c r="J1630" i="4"/>
  <c r="M1630" i="4" s="1"/>
  <c r="P1630" i="4" s="1"/>
  <c r="L1628" i="4"/>
  <c r="AJ1628" i="4"/>
  <c r="O1628" i="4"/>
  <c r="AM1628" i="4"/>
  <c r="AB1628" i="4"/>
  <c r="R1628" i="4"/>
  <c r="U1628" i="4" s="1"/>
  <c r="X1628" i="4" s="1"/>
  <c r="T1628" i="4"/>
  <c r="J1628" i="4"/>
  <c r="M1628" i="4" s="1"/>
  <c r="AH1628" i="4"/>
  <c r="E1626" i="4"/>
  <c r="M1626" i="4" s="1"/>
  <c r="P1626" i="4" s="1"/>
  <c r="F1626" i="4"/>
  <c r="U1626" i="4" s="1"/>
  <c r="X1626" i="4" s="1"/>
  <c r="G1626" i="4"/>
  <c r="H1626" i="4"/>
  <c r="AK1626" i="4" s="1"/>
  <c r="E1605" i="4"/>
  <c r="F1605" i="4"/>
  <c r="U1605" i="4" s="1"/>
  <c r="X1605" i="4" s="1"/>
  <c r="G1605" i="4"/>
  <c r="H1605" i="4"/>
  <c r="AK1605" i="4" s="1"/>
  <c r="AN1605" i="4" s="1"/>
  <c r="AJ1593" i="4"/>
  <c r="AE1591" i="4"/>
  <c r="T1591" i="4"/>
  <c r="J1591" i="4"/>
  <c r="AH1591" i="4"/>
  <c r="W1591" i="4"/>
  <c r="X1591" i="4" s="1"/>
  <c r="L1591" i="4"/>
  <c r="AJ1591" i="4"/>
  <c r="O1591" i="4"/>
  <c r="AM1591" i="4"/>
  <c r="R1581" i="4"/>
  <c r="AE1581" i="4"/>
  <c r="T1581" i="4"/>
  <c r="J1581" i="4"/>
  <c r="AH1581" i="4"/>
  <c r="W1581" i="4"/>
  <c r="O1581" i="4"/>
  <c r="AM1581" i="4"/>
  <c r="F1574" i="4"/>
  <c r="U1574" i="4" s="1"/>
  <c r="X1574" i="4" s="1"/>
  <c r="G1574" i="4"/>
  <c r="H1574" i="4"/>
  <c r="AK1574" i="4" s="1"/>
  <c r="AN1574" i="4" s="1"/>
  <c r="U1571" i="4"/>
  <c r="E1564" i="4"/>
  <c r="M1564" i="4" s="1"/>
  <c r="P1564" i="4" s="1"/>
  <c r="F1564" i="4"/>
  <c r="U1564" i="4" s="1"/>
  <c r="X1564" i="4" s="1"/>
  <c r="G1564" i="4"/>
  <c r="H1564" i="4"/>
  <c r="E1563" i="4"/>
  <c r="M1563" i="4" s="1"/>
  <c r="G1563" i="4"/>
  <c r="AC1563" i="4" s="1"/>
  <c r="AF1563" i="4" s="1"/>
  <c r="E1561" i="4"/>
  <c r="M1561" i="4" s="1"/>
  <c r="P1561" i="4" s="1"/>
  <c r="F1561" i="4"/>
  <c r="U1561" i="4" s="1"/>
  <c r="X1561" i="4" s="1"/>
  <c r="G1561" i="4"/>
  <c r="H1560" i="4"/>
  <c r="AK1560" i="4" s="1"/>
  <c r="AN1560" i="4" s="1"/>
  <c r="F1560" i="4"/>
  <c r="U1560" i="4" s="1"/>
  <c r="X1560" i="4" s="1"/>
  <c r="AC1521" i="4"/>
  <c r="AF1521" i="4" s="1"/>
  <c r="AJ1720" i="4"/>
  <c r="F1677" i="4"/>
  <c r="U1677" i="4" s="1"/>
  <c r="X1677" i="4" s="1"/>
  <c r="R1675" i="4"/>
  <c r="U1675" i="4" s="1"/>
  <c r="X1675" i="4" s="1"/>
  <c r="G1674" i="4"/>
  <c r="AB1673" i="4"/>
  <c r="F1671" i="4"/>
  <c r="U1671" i="4" s="1"/>
  <c r="X1671" i="4" s="1"/>
  <c r="AB1669" i="4"/>
  <c r="J1666" i="4"/>
  <c r="M1666" i="4" s="1"/>
  <c r="P1666" i="4" s="1"/>
  <c r="Z1665" i="4"/>
  <c r="G1665" i="4"/>
  <c r="AB1663" i="4"/>
  <c r="L1663" i="4"/>
  <c r="E1660" i="4"/>
  <c r="M1660" i="4" s="1"/>
  <c r="G1660" i="4"/>
  <c r="H1660" i="4"/>
  <c r="AK1660" i="4" s="1"/>
  <c r="AN1660" i="4" s="1"/>
  <c r="H1657" i="4"/>
  <c r="AK1657" i="4" s="1"/>
  <c r="AN1657" i="4" s="1"/>
  <c r="E1656" i="4"/>
  <c r="M1656" i="4" s="1"/>
  <c r="P1656" i="4" s="1"/>
  <c r="E1646" i="4"/>
  <c r="M1646" i="4" s="1"/>
  <c r="P1646" i="4" s="1"/>
  <c r="R1641" i="4"/>
  <c r="T1641" i="4"/>
  <c r="J1641" i="4"/>
  <c r="AH1641" i="4"/>
  <c r="W1641" i="4"/>
  <c r="O1641" i="4"/>
  <c r="AM1641" i="4"/>
  <c r="F1637" i="4"/>
  <c r="U1637" i="4" s="1"/>
  <c r="H1634" i="4"/>
  <c r="R1629" i="4"/>
  <c r="T1629" i="4"/>
  <c r="J1629" i="4"/>
  <c r="AH1629" i="4"/>
  <c r="W1629" i="4"/>
  <c r="O1629" i="4"/>
  <c r="AM1629" i="4"/>
  <c r="J1618" i="4"/>
  <c r="M1618" i="4" s="1"/>
  <c r="E1611" i="4"/>
  <c r="M1611" i="4" s="1"/>
  <c r="P1611" i="4" s="1"/>
  <c r="G1611" i="4"/>
  <c r="E1607" i="4"/>
  <c r="M1607" i="4" s="1"/>
  <c r="P1607" i="4" s="1"/>
  <c r="F1607" i="4"/>
  <c r="U1607" i="4" s="1"/>
  <c r="X1607" i="4" s="1"/>
  <c r="G1607" i="4"/>
  <c r="H1607" i="4"/>
  <c r="AK1607" i="4" s="1"/>
  <c r="G1606" i="4"/>
  <c r="E1599" i="4"/>
  <c r="M1599" i="4" s="1"/>
  <c r="P1599" i="4" s="1"/>
  <c r="G1599" i="4"/>
  <c r="E1592" i="4"/>
  <c r="F1592" i="4"/>
  <c r="H1592" i="4"/>
  <c r="G1572" i="4"/>
  <c r="E1569" i="4"/>
  <c r="F1569" i="4"/>
  <c r="U1569" i="4" s="1"/>
  <c r="G1569" i="4"/>
  <c r="AC1569" i="4" s="1"/>
  <c r="AF1569" i="4" s="1"/>
  <c r="H1569" i="4"/>
  <c r="AK1569" i="4" s="1"/>
  <c r="AN1569" i="4" s="1"/>
  <c r="E1565" i="4"/>
  <c r="M1565" i="4" s="1"/>
  <c r="P1565" i="4" s="1"/>
  <c r="G1565" i="4"/>
  <c r="W1563" i="4"/>
  <c r="X1563" i="4" s="1"/>
  <c r="U1557" i="4"/>
  <c r="AC1541" i="4"/>
  <c r="J1532" i="4"/>
  <c r="M1532" i="4" s="1"/>
  <c r="AH1532" i="4"/>
  <c r="W1532" i="4"/>
  <c r="L1532" i="4"/>
  <c r="AJ1532" i="4"/>
  <c r="O1532" i="4"/>
  <c r="AM1532" i="4"/>
  <c r="AB1532" i="4"/>
  <c r="R1532" i="4"/>
  <c r="AE1532" i="4"/>
  <c r="T1532" i="4"/>
  <c r="Z1532" i="4"/>
  <c r="E1519" i="4"/>
  <c r="F1519" i="4"/>
  <c r="U1519" i="4" s="1"/>
  <c r="G1519" i="4"/>
  <c r="AC1519" i="4" s="1"/>
  <c r="AF1519" i="4" s="1"/>
  <c r="H1519" i="4"/>
  <c r="F1476" i="4"/>
  <c r="U1476" i="4" s="1"/>
  <c r="G1476" i="4"/>
  <c r="AC1476" i="4" s="1"/>
  <c r="AF1476" i="4" s="1"/>
  <c r="H1476" i="4"/>
  <c r="AK1476" i="4" s="1"/>
  <c r="E1476" i="4"/>
  <c r="M1476" i="4" s="1"/>
  <c r="W1669" i="4"/>
  <c r="X1669" i="4" s="1"/>
  <c r="R1668" i="4"/>
  <c r="T1666" i="4"/>
  <c r="H1654" i="4"/>
  <c r="R1644" i="4"/>
  <c r="H1642" i="4"/>
  <c r="AK1642" i="4" s="1"/>
  <c r="AN1642" i="4" s="1"/>
  <c r="AE1637" i="4"/>
  <c r="AB1634" i="4"/>
  <c r="W1633" i="4"/>
  <c r="R1632" i="4"/>
  <c r="AB1622" i="4"/>
  <c r="R1620" i="4"/>
  <c r="H1618" i="4"/>
  <c r="AH1616" i="4"/>
  <c r="J1616" i="4"/>
  <c r="M1616" i="4" s="1"/>
  <c r="AH1604" i="4"/>
  <c r="J1604" i="4"/>
  <c r="H1594" i="4"/>
  <c r="AK1594" i="4" s="1"/>
  <c r="AN1594" i="4" s="1"/>
  <c r="AH1592" i="4"/>
  <c r="J1592" i="4"/>
  <c r="H1582" i="4"/>
  <c r="AK1582" i="4" s="1"/>
  <c r="AN1582" i="4" s="1"/>
  <c r="J1580" i="4"/>
  <c r="H1570" i="4"/>
  <c r="AK1570" i="4" s="1"/>
  <c r="AH1568" i="4"/>
  <c r="J1568" i="4"/>
  <c r="M1568" i="4" s="1"/>
  <c r="AB1562" i="4"/>
  <c r="T1558" i="4"/>
  <c r="J1557" i="4"/>
  <c r="M1557" i="4" s="1"/>
  <c r="R1553" i="4"/>
  <c r="U1553" i="4" s="1"/>
  <c r="X1553" i="4" s="1"/>
  <c r="J1552" i="4"/>
  <c r="E1531" i="4"/>
  <c r="F1531" i="4"/>
  <c r="U1531" i="4" s="1"/>
  <c r="G1531" i="4"/>
  <c r="H1531" i="4"/>
  <c r="F1524" i="4"/>
  <c r="U1524" i="4" s="1"/>
  <c r="X1524" i="4" s="1"/>
  <c r="G1524" i="4"/>
  <c r="H1524" i="4"/>
  <c r="AK1524" i="4" s="1"/>
  <c r="AN1524" i="4" s="1"/>
  <c r="L1518" i="4"/>
  <c r="M1508" i="4"/>
  <c r="H1498" i="4"/>
  <c r="AK1498" i="4" s="1"/>
  <c r="AN1498" i="4" s="1"/>
  <c r="E1498" i="4"/>
  <c r="M1498" i="4" s="1"/>
  <c r="P1498" i="4" s="1"/>
  <c r="F1498" i="4"/>
  <c r="U1498" i="4" s="1"/>
  <c r="X1498" i="4" s="1"/>
  <c r="O1473" i="4"/>
  <c r="AM1473" i="4"/>
  <c r="AB1473" i="4"/>
  <c r="R1473" i="4"/>
  <c r="AE1473" i="4"/>
  <c r="T1473" i="4"/>
  <c r="J1473" i="4"/>
  <c r="AH1473" i="4"/>
  <c r="W1473" i="4"/>
  <c r="L1473" i="4"/>
  <c r="AJ1473" i="4"/>
  <c r="AK1467" i="4"/>
  <c r="AN1467" i="4" s="1"/>
  <c r="E1466" i="4"/>
  <c r="M1466" i="4" s="1"/>
  <c r="P1466" i="4" s="1"/>
  <c r="F1466" i="4"/>
  <c r="U1466" i="4" s="1"/>
  <c r="X1466" i="4" s="1"/>
  <c r="G1466" i="4"/>
  <c r="AC1466" i="4" s="1"/>
  <c r="AF1466" i="4" s="1"/>
  <c r="H1466" i="4"/>
  <c r="AK1466" i="4" s="1"/>
  <c r="AN1466" i="4" s="1"/>
  <c r="E1439" i="4"/>
  <c r="M1439" i="4" s="1"/>
  <c r="P1439" i="4" s="1"/>
  <c r="G1439" i="4"/>
  <c r="AC1439" i="4" s="1"/>
  <c r="AF1439" i="4" s="1"/>
  <c r="H1439" i="4"/>
  <c r="AK1439" i="4" s="1"/>
  <c r="AN1439" i="4" s="1"/>
  <c r="F1439" i="4"/>
  <c r="U1439" i="4" s="1"/>
  <c r="X1439" i="4" s="1"/>
  <c r="AJ1672" i="4"/>
  <c r="L1672" i="4"/>
  <c r="AB1668" i="4"/>
  <c r="R1666" i="4"/>
  <c r="AH1662" i="4"/>
  <c r="AJ1660" i="4"/>
  <c r="L1660" i="4"/>
  <c r="AB1656" i="4"/>
  <c r="R1654" i="4"/>
  <c r="U1654" i="4" s="1"/>
  <c r="X1654" i="4" s="1"/>
  <c r="H1652" i="4"/>
  <c r="AJ1648" i="4"/>
  <c r="L1648" i="4"/>
  <c r="AB1644" i="4"/>
  <c r="T1616" i="4"/>
  <c r="H1616" i="4"/>
  <c r="T1604" i="4"/>
  <c r="T1592" i="4"/>
  <c r="T1580" i="4"/>
  <c r="T1568" i="4"/>
  <c r="H1568" i="4"/>
  <c r="AH1545" i="4"/>
  <c r="F1532" i="4"/>
  <c r="G1532" i="4"/>
  <c r="H1532" i="4"/>
  <c r="F1523" i="4"/>
  <c r="U1523" i="4" s="1"/>
  <c r="X1523" i="4" s="1"/>
  <c r="G1523" i="4"/>
  <c r="H1523" i="4"/>
  <c r="AK1523" i="4" s="1"/>
  <c r="AN1523" i="4" s="1"/>
  <c r="H1522" i="4"/>
  <c r="AK1522" i="4" s="1"/>
  <c r="AN1522" i="4" s="1"/>
  <c r="E1522" i="4"/>
  <c r="F1522" i="4"/>
  <c r="AE1505" i="4"/>
  <c r="E1501" i="4"/>
  <c r="M1501" i="4" s="1"/>
  <c r="P1501" i="4" s="1"/>
  <c r="F1501" i="4"/>
  <c r="U1501" i="4" s="1"/>
  <c r="X1501" i="4" s="1"/>
  <c r="G1501" i="4"/>
  <c r="H1501" i="4"/>
  <c r="AK1501" i="4" s="1"/>
  <c r="AN1501" i="4" s="1"/>
  <c r="F1500" i="4"/>
  <c r="U1500" i="4" s="1"/>
  <c r="X1500" i="4" s="1"/>
  <c r="G1500" i="4"/>
  <c r="H1500" i="4"/>
  <c r="AK1500" i="4" s="1"/>
  <c r="AN1500" i="4" s="1"/>
  <c r="M1484" i="4"/>
  <c r="E1483" i="4"/>
  <c r="M1483" i="4" s="1"/>
  <c r="F1483" i="4"/>
  <c r="U1483" i="4" s="1"/>
  <c r="X1483" i="4" s="1"/>
  <c r="G1483" i="4"/>
  <c r="AC1483" i="4" s="1"/>
  <c r="AF1483" i="4" s="1"/>
  <c r="H1483" i="4"/>
  <c r="AK1483" i="4" s="1"/>
  <c r="E1449" i="4"/>
  <c r="M1449" i="4" s="1"/>
  <c r="P1449" i="4" s="1"/>
  <c r="F1449" i="4"/>
  <c r="U1449" i="4" s="1"/>
  <c r="X1449" i="4" s="1"/>
  <c r="G1449" i="4"/>
  <c r="H1449" i="4"/>
  <c r="AK1449" i="4" s="1"/>
  <c r="AN1449" i="4" s="1"/>
  <c r="E1415" i="4"/>
  <c r="F1415" i="4"/>
  <c r="U1415" i="4" s="1"/>
  <c r="X1415" i="4" s="1"/>
  <c r="G1415" i="4"/>
  <c r="AC1415" i="4" s="1"/>
  <c r="H1415" i="4"/>
  <c r="R1360" i="4"/>
  <c r="AE1360" i="4"/>
  <c r="T1360" i="4"/>
  <c r="J1360" i="4"/>
  <c r="AH1360" i="4"/>
  <c r="W1360" i="4"/>
  <c r="L1360" i="4"/>
  <c r="AJ1360" i="4"/>
  <c r="O1360" i="4"/>
  <c r="AM1360" i="4"/>
  <c r="AB1360" i="4"/>
  <c r="Z1360" i="4"/>
  <c r="E1355" i="4"/>
  <c r="F1355" i="4"/>
  <c r="U1355" i="4" s="1"/>
  <c r="X1355" i="4" s="1"/>
  <c r="G1355" i="4"/>
  <c r="H1355" i="4"/>
  <c r="E1211" i="4"/>
  <c r="M1211" i="4" s="1"/>
  <c r="F1211" i="4"/>
  <c r="U1211" i="4" s="1"/>
  <c r="G1211" i="4"/>
  <c r="H1211" i="4"/>
  <c r="AK1211" i="4" s="1"/>
  <c r="AN1211" i="4" s="1"/>
  <c r="AJ1622" i="4"/>
  <c r="L1622" i="4"/>
  <c r="R1616" i="4"/>
  <c r="F1616" i="4"/>
  <c r="H1614" i="4"/>
  <c r="AK1614" i="4" s="1"/>
  <c r="AN1614" i="4" s="1"/>
  <c r="L1610" i="4"/>
  <c r="R1604" i="4"/>
  <c r="H1602" i="4"/>
  <c r="AK1602" i="4" s="1"/>
  <c r="AN1602" i="4" s="1"/>
  <c r="R1592" i="4"/>
  <c r="H1590" i="4"/>
  <c r="AK1590" i="4" s="1"/>
  <c r="AN1590" i="4" s="1"/>
  <c r="R1580" i="4"/>
  <c r="R1568" i="4"/>
  <c r="F1568" i="4"/>
  <c r="H1566" i="4"/>
  <c r="AK1566" i="4" s="1"/>
  <c r="AN1566" i="4" s="1"/>
  <c r="AJ1562" i="4"/>
  <c r="L1562" i="4"/>
  <c r="AB1558" i="4"/>
  <c r="AH1557" i="4"/>
  <c r="AK1557" i="4" s="1"/>
  <c r="E1551" i="4"/>
  <c r="M1551" i="4" s="1"/>
  <c r="P1551" i="4" s="1"/>
  <c r="F1551" i="4"/>
  <c r="U1551" i="4" s="1"/>
  <c r="X1551" i="4" s="1"/>
  <c r="G1551" i="4"/>
  <c r="E1540" i="4"/>
  <c r="G1540" i="4"/>
  <c r="H1540" i="4"/>
  <c r="AH1533" i="4"/>
  <c r="J1533" i="4"/>
  <c r="J1520" i="4"/>
  <c r="M1520" i="4" s="1"/>
  <c r="AH1520" i="4"/>
  <c r="W1520" i="4"/>
  <c r="L1520" i="4"/>
  <c r="AJ1520" i="4"/>
  <c r="O1520" i="4"/>
  <c r="AM1520" i="4"/>
  <c r="AB1520" i="4"/>
  <c r="R1520" i="4"/>
  <c r="U1520" i="4" s="1"/>
  <c r="AE1520" i="4"/>
  <c r="AF1520" i="4" s="1"/>
  <c r="T1520" i="4"/>
  <c r="O1497" i="4"/>
  <c r="AM1497" i="4"/>
  <c r="AB1497" i="4"/>
  <c r="R1497" i="4"/>
  <c r="AE1497" i="4"/>
  <c r="T1497" i="4"/>
  <c r="J1497" i="4"/>
  <c r="AH1497" i="4"/>
  <c r="W1497" i="4"/>
  <c r="L1497" i="4"/>
  <c r="AJ1497" i="4"/>
  <c r="AK1491" i="4"/>
  <c r="AN1491" i="4" s="1"/>
  <c r="G1481" i="4"/>
  <c r="AC1481" i="4" s="1"/>
  <c r="H1481" i="4"/>
  <c r="E1481" i="4"/>
  <c r="E1471" i="4"/>
  <c r="F1471" i="4"/>
  <c r="U1471" i="4" s="1"/>
  <c r="X1471" i="4" s="1"/>
  <c r="G1471" i="4"/>
  <c r="H1471" i="4"/>
  <c r="AK1471" i="4" s="1"/>
  <c r="AN1471" i="4" s="1"/>
  <c r="E1463" i="4"/>
  <c r="M1463" i="4" s="1"/>
  <c r="P1463" i="4" s="1"/>
  <c r="F1463" i="4"/>
  <c r="U1463" i="4" s="1"/>
  <c r="X1463" i="4" s="1"/>
  <c r="G1463" i="4"/>
  <c r="H1463" i="4"/>
  <c r="AK1463" i="4" s="1"/>
  <c r="AN1463" i="4" s="1"/>
  <c r="E1350" i="4"/>
  <c r="F1350" i="4"/>
  <c r="G1350" i="4"/>
  <c r="H1350" i="4"/>
  <c r="R1657" i="4"/>
  <c r="H1655" i="4"/>
  <c r="AK1655" i="4" s="1"/>
  <c r="O1654" i="4"/>
  <c r="H1643" i="4"/>
  <c r="W1634" i="4"/>
  <c r="H1631" i="4"/>
  <c r="W1622" i="4"/>
  <c r="H1619" i="4"/>
  <c r="AK1619" i="4" s="1"/>
  <c r="AN1619" i="4" s="1"/>
  <c r="O1618" i="4"/>
  <c r="G1614" i="4"/>
  <c r="W1610" i="4"/>
  <c r="G1602" i="4"/>
  <c r="AC1602" i="4" s="1"/>
  <c r="AF1602" i="4" s="1"/>
  <c r="G1590" i="4"/>
  <c r="H1583" i="4"/>
  <c r="H1571" i="4"/>
  <c r="AK1571" i="4" s="1"/>
  <c r="G1566" i="4"/>
  <c r="AB1563" i="4"/>
  <c r="W1562" i="4"/>
  <c r="O1558" i="4"/>
  <c r="H1550" i="4"/>
  <c r="AK1550" i="4" s="1"/>
  <c r="AN1550" i="4" s="1"/>
  <c r="G1545" i="4"/>
  <c r="AB1542" i="4"/>
  <c r="AE1541" i="4"/>
  <c r="T1541" i="4"/>
  <c r="J1541" i="4"/>
  <c r="AH1541" i="4"/>
  <c r="L1541" i="4"/>
  <c r="AJ1541" i="4"/>
  <c r="O1541" i="4"/>
  <c r="AM1541" i="4"/>
  <c r="AB1541" i="4"/>
  <c r="E1526" i="4"/>
  <c r="M1526" i="4" s="1"/>
  <c r="P1526" i="4" s="1"/>
  <c r="F1526" i="4"/>
  <c r="U1526" i="4" s="1"/>
  <c r="X1526" i="4" s="1"/>
  <c r="G1526" i="4"/>
  <c r="F1511" i="4"/>
  <c r="G1511" i="4"/>
  <c r="AC1511" i="4" s="1"/>
  <c r="AF1511" i="4" s="1"/>
  <c r="H1511" i="4"/>
  <c r="AK1511" i="4" s="1"/>
  <c r="AN1511" i="4" s="1"/>
  <c r="H1510" i="4"/>
  <c r="AK1510" i="4" s="1"/>
  <c r="AN1510" i="4" s="1"/>
  <c r="E1510" i="4"/>
  <c r="M1510" i="4" s="1"/>
  <c r="P1510" i="4" s="1"/>
  <c r="F1510" i="4"/>
  <c r="M1491" i="4"/>
  <c r="P1491" i="4" s="1"/>
  <c r="AE1481" i="4"/>
  <c r="E1459" i="4"/>
  <c r="M1459" i="4" s="1"/>
  <c r="F1459" i="4"/>
  <c r="G1459" i="4"/>
  <c r="H1459" i="4"/>
  <c r="AK1459" i="4" s="1"/>
  <c r="AN1459" i="4" s="1"/>
  <c r="O1441" i="4"/>
  <c r="AM1441" i="4"/>
  <c r="R1441" i="4"/>
  <c r="AE1441" i="4"/>
  <c r="T1441" i="4"/>
  <c r="J1441" i="4"/>
  <c r="AH1441" i="4"/>
  <c r="L1441" i="4"/>
  <c r="AJ1441" i="4"/>
  <c r="AB1441" i="4"/>
  <c r="E1379" i="4"/>
  <c r="F1379" i="4"/>
  <c r="U1379" i="4" s="1"/>
  <c r="X1379" i="4" s="1"/>
  <c r="G1379" i="4"/>
  <c r="H1379" i="4"/>
  <c r="E1374" i="4"/>
  <c r="F1374" i="4"/>
  <c r="G1374" i="4"/>
  <c r="H1374" i="4"/>
  <c r="T1660" i="4"/>
  <c r="AJ1656" i="4"/>
  <c r="L1656" i="4"/>
  <c r="G1655" i="4"/>
  <c r="T1648" i="4"/>
  <c r="AJ1644" i="4"/>
  <c r="L1644" i="4"/>
  <c r="G1643" i="4"/>
  <c r="AH1634" i="4"/>
  <c r="J1634" i="4"/>
  <c r="M1634" i="4" s="1"/>
  <c r="AJ1632" i="4"/>
  <c r="L1632" i="4"/>
  <c r="G1631" i="4"/>
  <c r="AH1622" i="4"/>
  <c r="AK1622" i="4" s="1"/>
  <c r="AN1622" i="4" s="1"/>
  <c r="J1622" i="4"/>
  <c r="M1622" i="4" s="1"/>
  <c r="P1622" i="4" s="1"/>
  <c r="AJ1620" i="4"/>
  <c r="L1620" i="4"/>
  <c r="G1619" i="4"/>
  <c r="AB1616" i="4"/>
  <c r="F1614" i="4"/>
  <c r="U1614" i="4" s="1"/>
  <c r="X1614" i="4" s="1"/>
  <c r="J1610" i="4"/>
  <c r="M1610" i="4" s="1"/>
  <c r="P1610" i="4" s="1"/>
  <c r="AB1604" i="4"/>
  <c r="F1602" i="4"/>
  <c r="U1602" i="4" s="1"/>
  <c r="X1602" i="4" s="1"/>
  <c r="AB1592" i="4"/>
  <c r="F1590" i="4"/>
  <c r="U1590" i="4" s="1"/>
  <c r="X1590" i="4" s="1"/>
  <c r="G1583" i="4"/>
  <c r="G1571" i="4"/>
  <c r="AB1568" i="4"/>
  <c r="F1566" i="4"/>
  <c r="U1566" i="4" s="1"/>
  <c r="X1566" i="4" s="1"/>
  <c r="O1563" i="4"/>
  <c r="AH1562" i="4"/>
  <c r="J1562" i="4"/>
  <c r="M1562" i="4" s="1"/>
  <c r="P1562" i="4" s="1"/>
  <c r="H1547" i="4"/>
  <c r="AK1547" i="4" s="1"/>
  <c r="AN1547" i="4" s="1"/>
  <c r="E1542" i="4"/>
  <c r="F1542" i="4"/>
  <c r="H1542" i="4"/>
  <c r="AE1529" i="4"/>
  <c r="AF1529" i="4" s="1"/>
  <c r="L1506" i="4"/>
  <c r="E1502" i="4"/>
  <c r="M1502" i="4" s="1"/>
  <c r="P1502" i="4" s="1"/>
  <c r="F1502" i="4"/>
  <c r="U1502" i="4" s="1"/>
  <c r="X1502" i="4" s="1"/>
  <c r="G1502" i="4"/>
  <c r="AC1502" i="4" s="1"/>
  <c r="AF1502" i="4" s="1"/>
  <c r="H1502" i="4"/>
  <c r="AK1502" i="4" s="1"/>
  <c r="AN1502" i="4" s="1"/>
  <c r="E1495" i="4"/>
  <c r="F1495" i="4"/>
  <c r="U1495" i="4" s="1"/>
  <c r="G1495" i="4"/>
  <c r="H1495" i="4"/>
  <c r="J1472" i="4"/>
  <c r="M1472" i="4" s="1"/>
  <c r="G1469" i="4"/>
  <c r="H1469" i="4"/>
  <c r="E1469" i="4"/>
  <c r="E1461" i="4"/>
  <c r="F1461" i="4"/>
  <c r="G1461" i="4"/>
  <c r="H1461" i="4"/>
  <c r="E1453" i="4"/>
  <c r="F1453" i="4"/>
  <c r="G1453" i="4"/>
  <c r="AC1453" i="4" s="1"/>
  <c r="AF1453" i="4" s="1"/>
  <c r="H1453" i="4"/>
  <c r="AK1453" i="4" s="1"/>
  <c r="AN1453" i="4" s="1"/>
  <c r="M1445" i="4"/>
  <c r="U1416" i="4"/>
  <c r="X1416" i="4" s="1"/>
  <c r="AE1672" i="4"/>
  <c r="W1668" i="4"/>
  <c r="AE1660" i="4"/>
  <c r="W1656" i="4"/>
  <c r="AJ1649" i="4"/>
  <c r="L1649" i="4"/>
  <c r="AE1648" i="4"/>
  <c r="W1644" i="4"/>
  <c r="W1632" i="4"/>
  <c r="W1620" i="4"/>
  <c r="AM1616" i="4"/>
  <c r="O1616" i="4"/>
  <c r="AM1604" i="4"/>
  <c r="O1604" i="4"/>
  <c r="AM1592" i="4"/>
  <c r="O1592" i="4"/>
  <c r="AM1568" i="4"/>
  <c r="O1568" i="4"/>
  <c r="O1557" i="4"/>
  <c r="AM1557" i="4"/>
  <c r="T1557" i="4"/>
  <c r="W1557" i="4"/>
  <c r="E1550" i="4"/>
  <c r="M1550" i="4" s="1"/>
  <c r="P1550" i="4" s="1"/>
  <c r="G1550" i="4"/>
  <c r="AC1550" i="4" s="1"/>
  <c r="AF1550" i="4" s="1"/>
  <c r="F1545" i="4"/>
  <c r="H1545" i="4"/>
  <c r="AK1545" i="4" s="1"/>
  <c r="E1543" i="4"/>
  <c r="F1543" i="4"/>
  <c r="U1543" i="4" s="1"/>
  <c r="H1543" i="4"/>
  <c r="E1537" i="4"/>
  <c r="G1537" i="4"/>
  <c r="H1537" i="4"/>
  <c r="AK1537" i="4" s="1"/>
  <c r="AN1537" i="4" s="1"/>
  <c r="F1536" i="4"/>
  <c r="U1536" i="4" s="1"/>
  <c r="X1536" i="4" s="1"/>
  <c r="G1536" i="4"/>
  <c r="H1536" i="4"/>
  <c r="AK1536" i="4" s="1"/>
  <c r="AN1536" i="4" s="1"/>
  <c r="E1533" i="4"/>
  <c r="F1533" i="4"/>
  <c r="H1533" i="4"/>
  <c r="E1514" i="4"/>
  <c r="M1514" i="4" s="1"/>
  <c r="P1514" i="4" s="1"/>
  <c r="F1514" i="4"/>
  <c r="U1514" i="4" s="1"/>
  <c r="X1514" i="4" s="1"/>
  <c r="G1514" i="4"/>
  <c r="AK1503" i="4"/>
  <c r="AN1503" i="4" s="1"/>
  <c r="U1488" i="4"/>
  <c r="X1488" i="4" s="1"/>
  <c r="E1487" i="4"/>
  <c r="M1487" i="4" s="1"/>
  <c r="F1487" i="4"/>
  <c r="U1487" i="4" s="1"/>
  <c r="X1487" i="4" s="1"/>
  <c r="G1487" i="4"/>
  <c r="H1487" i="4"/>
  <c r="AK1487" i="4" s="1"/>
  <c r="AN1487" i="4" s="1"/>
  <c r="H1486" i="4"/>
  <c r="AK1486" i="4" s="1"/>
  <c r="AN1486" i="4" s="1"/>
  <c r="E1486" i="4"/>
  <c r="M1486" i="4" s="1"/>
  <c r="P1486" i="4" s="1"/>
  <c r="F1486" i="4"/>
  <c r="U1486" i="4" s="1"/>
  <c r="X1486" i="4" s="1"/>
  <c r="AE1469" i="4"/>
  <c r="E1465" i="4"/>
  <c r="M1465" i="4" s="1"/>
  <c r="P1465" i="4" s="1"/>
  <c r="F1465" i="4"/>
  <c r="U1465" i="4" s="1"/>
  <c r="X1465" i="4" s="1"/>
  <c r="G1465" i="4"/>
  <c r="H1465" i="4"/>
  <c r="AK1465" i="4" s="1"/>
  <c r="O1461" i="4"/>
  <c r="AM1461" i="4"/>
  <c r="AB1461" i="4"/>
  <c r="R1461" i="4"/>
  <c r="AE1461" i="4"/>
  <c r="T1461" i="4"/>
  <c r="J1461" i="4"/>
  <c r="AH1461" i="4"/>
  <c r="W1461" i="4"/>
  <c r="L1461" i="4"/>
  <c r="AJ1461" i="4"/>
  <c r="U1457" i="4"/>
  <c r="X1457" i="4" s="1"/>
  <c r="M1448" i="4"/>
  <c r="E1436" i="4"/>
  <c r="M1436" i="4" s="1"/>
  <c r="P1436" i="4" s="1"/>
  <c r="F1436" i="4"/>
  <c r="U1436" i="4" s="1"/>
  <c r="X1436" i="4" s="1"/>
  <c r="G1436" i="4"/>
  <c r="H1436" i="4"/>
  <c r="AK1436" i="4" s="1"/>
  <c r="AN1436" i="4" s="1"/>
  <c r="E1412" i="4"/>
  <c r="M1412" i="4" s="1"/>
  <c r="P1412" i="4" s="1"/>
  <c r="F1412" i="4"/>
  <c r="U1412" i="4" s="1"/>
  <c r="X1412" i="4" s="1"/>
  <c r="G1412" i="4"/>
  <c r="AC1412" i="4" s="1"/>
  <c r="AF1412" i="4" s="1"/>
  <c r="H1412" i="4"/>
  <c r="AK1412" i="4" s="1"/>
  <c r="AN1412" i="4" s="1"/>
  <c r="AC1554" i="4"/>
  <c r="AF1554" i="4" s="1"/>
  <c r="AE1553" i="4"/>
  <c r="T1553" i="4"/>
  <c r="J1553" i="4"/>
  <c r="AH1553" i="4"/>
  <c r="L1553" i="4"/>
  <c r="AJ1553" i="4"/>
  <c r="O1553" i="4"/>
  <c r="AM1553" i="4"/>
  <c r="AB1553" i="4"/>
  <c r="U1549" i="4"/>
  <c r="X1549" i="4" s="1"/>
  <c r="F1547" i="4"/>
  <c r="U1547" i="4" s="1"/>
  <c r="G1547" i="4"/>
  <c r="H1546" i="4"/>
  <c r="AK1546" i="4" s="1"/>
  <c r="AN1546" i="4" s="1"/>
  <c r="E1546" i="4"/>
  <c r="M1546" i="4" s="1"/>
  <c r="P1546" i="4" s="1"/>
  <c r="F1546" i="4"/>
  <c r="O1545" i="4"/>
  <c r="AM1545" i="4"/>
  <c r="AB1545" i="4"/>
  <c r="R1545" i="4"/>
  <c r="T1545" i="4"/>
  <c r="W1545" i="4"/>
  <c r="L1545" i="4"/>
  <c r="AJ1545" i="4"/>
  <c r="J1544" i="4"/>
  <c r="M1544" i="4" s="1"/>
  <c r="AH1544" i="4"/>
  <c r="W1544" i="4"/>
  <c r="O1544" i="4"/>
  <c r="AM1544" i="4"/>
  <c r="AB1544" i="4"/>
  <c r="R1544" i="4"/>
  <c r="U1544" i="4" s="1"/>
  <c r="AE1544" i="4"/>
  <c r="T1544" i="4"/>
  <c r="L1542" i="4"/>
  <c r="AJ1542" i="4"/>
  <c r="O1542" i="4"/>
  <c r="AM1542" i="4"/>
  <c r="R1542" i="4"/>
  <c r="T1542" i="4"/>
  <c r="J1542" i="4"/>
  <c r="AH1542" i="4"/>
  <c r="E1539" i="4"/>
  <c r="M1539" i="4" s="1"/>
  <c r="P1539" i="4" s="1"/>
  <c r="F1539" i="4"/>
  <c r="U1539" i="4" s="1"/>
  <c r="X1539" i="4" s="1"/>
  <c r="G1539" i="4"/>
  <c r="O1533" i="4"/>
  <c r="AM1533" i="4"/>
  <c r="AB1533" i="4"/>
  <c r="R1533" i="4"/>
  <c r="T1533" i="4"/>
  <c r="W1533" i="4"/>
  <c r="L1533" i="4"/>
  <c r="AJ1533" i="4"/>
  <c r="E1530" i="4"/>
  <c r="F1530" i="4"/>
  <c r="G1530" i="4"/>
  <c r="H1530" i="4"/>
  <c r="E1521" i="4"/>
  <c r="F1521" i="4"/>
  <c r="H1521" i="4"/>
  <c r="E1509" i="4"/>
  <c r="F1509" i="4"/>
  <c r="G1509" i="4"/>
  <c r="H1509" i="4"/>
  <c r="M1496" i="4"/>
  <c r="E1478" i="4"/>
  <c r="M1478" i="4" s="1"/>
  <c r="P1478" i="4" s="1"/>
  <c r="F1478" i="4"/>
  <c r="U1478" i="4" s="1"/>
  <c r="X1478" i="4" s="1"/>
  <c r="G1478" i="4"/>
  <c r="AC1478" i="4" s="1"/>
  <c r="AF1478" i="4" s="1"/>
  <c r="H1478" i="4"/>
  <c r="AK1478" i="4" s="1"/>
  <c r="AN1478" i="4" s="1"/>
  <c r="E1475" i="4"/>
  <c r="M1475" i="4" s="1"/>
  <c r="P1475" i="4" s="1"/>
  <c r="F1475" i="4"/>
  <c r="U1475" i="4" s="1"/>
  <c r="X1475" i="4" s="1"/>
  <c r="G1475" i="4"/>
  <c r="H1475" i="4"/>
  <c r="AK1475" i="4" s="1"/>
  <c r="AN1475" i="4" s="1"/>
  <c r="H1474" i="4"/>
  <c r="AK1474" i="4" s="1"/>
  <c r="AN1474" i="4" s="1"/>
  <c r="E1474" i="4"/>
  <c r="M1474" i="4" s="1"/>
  <c r="P1474" i="4" s="1"/>
  <c r="F1474" i="4"/>
  <c r="U1474" i="4" s="1"/>
  <c r="X1474" i="4" s="1"/>
  <c r="G1457" i="4"/>
  <c r="H1457" i="4"/>
  <c r="AK1457" i="4" s="1"/>
  <c r="AN1457" i="4" s="1"/>
  <c r="E1457" i="4"/>
  <c r="M1457" i="4" s="1"/>
  <c r="P1457" i="4" s="1"/>
  <c r="W1666" i="4"/>
  <c r="AE1622" i="4"/>
  <c r="L1563" i="4"/>
  <c r="AE1562" i="4"/>
  <c r="W1558" i="4"/>
  <c r="E1554" i="4"/>
  <c r="M1554" i="4" s="1"/>
  <c r="P1554" i="4" s="1"/>
  <c r="F1554" i="4"/>
  <c r="U1554" i="4" s="1"/>
  <c r="X1554" i="4" s="1"/>
  <c r="H1554" i="4"/>
  <c r="AK1554" i="4" s="1"/>
  <c r="AN1554" i="4" s="1"/>
  <c r="E1549" i="4"/>
  <c r="M1549" i="4" s="1"/>
  <c r="P1549" i="4" s="1"/>
  <c r="G1549" i="4"/>
  <c r="H1549" i="4"/>
  <c r="AK1549" i="4" s="1"/>
  <c r="AN1549" i="4" s="1"/>
  <c r="AB1547" i="4"/>
  <c r="T1546" i="4"/>
  <c r="W1542" i="4"/>
  <c r="R1541" i="4"/>
  <c r="U1541" i="4" s="1"/>
  <c r="X1541" i="4" s="1"/>
  <c r="E1538" i="4"/>
  <c r="F1538" i="4"/>
  <c r="U1538" i="4" s="1"/>
  <c r="X1538" i="4" s="1"/>
  <c r="G1538" i="4"/>
  <c r="Z1533" i="4"/>
  <c r="AC1533" i="4" s="1"/>
  <c r="AF1533" i="4" s="1"/>
  <c r="O1521" i="4"/>
  <c r="AM1521" i="4"/>
  <c r="AB1521" i="4"/>
  <c r="R1521" i="4"/>
  <c r="T1521" i="4"/>
  <c r="J1521" i="4"/>
  <c r="AH1521" i="4"/>
  <c r="W1521" i="4"/>
  <c r="L1521" i="4"/>
  <c r="AJ1521" i="4"/>
  <c r="O1509" i="4"/>
  <c r="AM1509" i="4"/>
  <c r="AB1509" i="4"/>
  <c r="R1509" i="4"/>
  <c r="AE1509" i="4"/>
  <c r="T1509" i="4"/>
  <c r="J1509" i="4"/>
  <c r="AH1509" i="4"/>
  <c r="W1509" i="4"/>
  <c r="L1509" i="4"/>
  <c r="AJ1509" i="4"/>
  <c r="E1489" i="4"/>
  <c r="M1489" i="4" s="1"/>
  <c r="P1489" i="4" s="1"/>
  <c r="F1489" i="4"/>
  <c r="U1489" i="4" s="1"/>
  <c r="X1489" i="4" s="1"/>
  <c r="G1489" i="4"/>
  <c r="AC1489" i="4" s="1"/>
  <c r="AF1489" i="4" s="1"/>
  <c r="H1489" i="4"/>
  <c r="AK1489" i="4" s="1"/>
  <c r="AN1489" i="4" s="1"/>
  <c r="AK1479" i="4"/>
  <c r="E1460" i="4"/>
  <c r="F1460" i="4"/>
  <c r="G1460" i="4"/>
  <c r="H1460" i="4"/>
  <c r="G1413" i="4"/>
  <c r="H1413" i="4"/>
  <c r="AK1413" i="4" s="1"/>
  <c r="AN1413" i="4" s="1"/>
  <c r="E1413" i="4"/>
  <c r="F1413" i="4"/>
  <c r="U1413" i="4" s="1"/>
  <c r="X1413" i="4" s="1"/>
  <c r="AH1666" i="4"/>
  <c r="AH1654" i="4"/>
  <c r="AJ1616" i="4"/>
  <c r="AJ1604" i="4"/>
  <c r="AJ1592" i="4"/>
  <c r="AJ1568" i="4"/>
  <c r="AH1558" i="4"/>
  <c r="AB1557" i="4"/>
  <c r="L1557" i="4"/>
  <c r="J1556" i="4"/>
  <c r="M1556" i="4" s="1"/>
  <c r="AH1556" i="4"/>
  <c r="W1556" i="4"/>
  <c r="O1556" i="4"/>
  <c r="AM1556" i="4"/>
  <c r="AB1556" i="4"/>
  <c r="R1556" i="4"/>
  <c r="U1556" i="4" s="1"/>
  <c r="T1556" i="4"/>
  <c r="E1555" i="4"/>
  <c r="F1555" i="4"/>
  <c r="U1555" i="4" s="1"/>
  <c r="H1555" i="4"/>
  <c r="E1552" i="4"/>
  <c r="M1552" i="4" s="1"/>
  <c r="P1552" i="4" s="1"/>
  <c r="G1552" i="4"/>
  <c r="AC1552" i="4" s="1"/>
  <c r="AF1552" i="4" s="1"/>
  <c r="H1552" i="4"/>
  <c r="AK1552" i="4" s="1"/>
  <c r="AN1552" i="4" s="1"/>
  <c r="E1518" i="4"/>
  <c r="F1518" i="4"/>
  <c r="G1518" i="4"/>
  <c r="AC1518" i="4" s="1"/>
  <c r="AF1518" i="4" s="1"/>
  <c r="H1518" i="4"/>
  <c r="E1507" i="4"/>
  <c r="F1507" i="4"/>
  <c r="U1507" i="4" s="1"/>
  <c r="G1507" i="4"/>
  <c r="H1507" i="4"/>
  <c r="E1485" i="4"/>
  <c r="M1485" i="4" s="1"/>
  <c r="P1485" i="4" s="1"/>
  <c r="F1485" i="4"/>
  <c r="G1485" i="4"/>
  <c r="H1485" i="4"/>
  <c r="AK1485" i="4" s="1"/>
  <c r="AN1485" i="4" s="1"/>
  <c r="M1479" i="4"/>
  <c r="P1479" i="4" s="1"/>
  <c r="E1451" i="4"/>
  <c r="F1451" i="4"/>
  <c r="U1451" i="4" s="1"/>
  <c r="G1451" i="4"/>
  <c r="H1451" i="4"/>
  <c r="AK1451" i="4" s="1"/>
  <c r="AN1451" i="4" s="1"/>
  <c r="H1556" i="4"/>
  <c r="AM1555" i="4"/>
  <c r="O1555" i="4"/>
  <c r="E1553" i="4"/>
  <c r="W1547" i="4"/>
  <c r="R1546" i="4"/>
  <c r="H1544" i="4"/>
  <c r="AM1543" i="4"/>
  <c r="O1543" i="4"/>
  <c r="E1541" i="4"/>
  <c r="L1540" i="4"/>
  <c r="AM1531" i="4"/>
  <c r="O1531" i="4"/>
  <c r="AH1530" i="4"/>
  <c r="J1530" i="4"/>
  <c r="E1529" i="4"/>
  <c r="AJ1528" i="4"/>
  <c r="L1528" i="4"/>
  <c r="G1527" i="4"/>
  <c r="R1522" i="4"/>
  <c r="H1520" i="4"/>
  <c r="AK1520" i="4" s="1"/>
  <c r="AM1519" i="4"/>
  <c r="O1519" i="4"/>
  <c r="AH1518" i="4"/>
  <c r="J1518" i="4"/>
  <c r="E1517" i="4"/>
  <c r="AJ1516" i="4"/>
  <c r="L1516" i="4"/>
  <c r="G1515" i="4"/>
  <c r="R1510" i="4"/>
  <c r="T1508" i="4"/>
  <c r="H1508" i="4"/>
  <c r="AM1507" i="4"/>
  <c r="O1507" i="4"/>
  <c r="AH1506" i="4"/>
  <c r="J1506" i="4"/>
  <c r="M1506" i="4" s="1"/>
  <c r="E1505" i="4"/>
  <c r="AJ1504" i="4"/>
  <c r="L1504" i="4"/>
  <c r="G1503" i="4"/>
  <c r="AC1503" i="4" s="1"/>
  <c r="AF1503" i="4" s="1"/>
  <c r="T1496" i="4"/>
  <c r="AM1495" i="4"/>
  <c r="O1495" i="4"/>
  <c r="AH1494" i="4"/>
  <c r="J1494" i="4"/>
  <c r="M1494" i="4" s="1"/>
  <c r="E1493" i="4"/>
  <c r="AJ1492" i="4"/>
  <c r="L1492" i="4"/>
  <c r="G1491" i="4"/>
  <c r="T1484" i="4"/>
  <c r="H1484" i="4"/>
  <c r="O1483" i="4"/>
  <c r="AH1482" i="4"/>
  <c r="J1482" i="4"/>
  <c r="M1482" i="4" s="1"/>
  <c r="AJ1480" i="4"/>
  <c r="L1480" i="4"/>
  <c r="G1479" i="4"/>
  <c r="AB1476" i="4"/>
  <c r="T1472" i="4"/>
  <c r="H1472" i="4"/>
  <c r="AH1470" i="4"/>
  <c r="J1470" i="4"/>
  <c r="M1470" i="4" s="1"/>
  <c r="AJ1468" i="4"/>
  <c r="L1468" i="4"/>
  <c r="G1467" i="4"/>
  <c r="AB1464" i="4"/>
  <c r="T1460" i="4"/>
  <c r="AH1458" i="4"/>
  <c r="J1458" i="4"/>
  <c r="M1458" i="4" s="1"/>
  <c r="AJ1456" i="4"/>
  <c r="L1456" i="4"/>
  <c r="AE1455" i="4"/>
  <c r="AB1452" i="4"/>
  <c r="W1451" i="4"/>
  <c r="R1450" i="4"/>
  <c r="F1450" i="4"/>
  <c r="T1448" i="4"/>
  <c r="H1448" i="4"/>
  <c r="G1447" i="4"/>
  <c r="T1442" i="4"/>
  <c r="J1442" i="4"/>
  <c r="AH1442" i="4"/>
  <c r="W1442" i="4"/>
  <c r="X1442" i="4" s="1"/>
  <c r="L1442" i="4"/>
  <c r="AJ1442" i="4"/>
  <c r="O1442" i="4"/>
  <c r="AM1442" i="4"/>
  <c r="H1440" i="4"/>
  <c r="AK1440" i="4" s="1"/>
  <c r="AN1440" i="4" s="1"/>
  <c r="E1438" i="4"/>
  <c r="M1438" i="4" s="1"/>
  <c r="P1438" i="4" s="1"/>
  <c r="G1438" i="4"/>
  <c r="AC1438" i="4" s="1"/>
  <c r="AF1438" i="4" s="1"/>
  <c r="AH1434" i="4"/>
  <c r="F1432" i="4"/>
  <c r="H1432" i="4"/>
  <c r="G1430" i="4"/>
  <c r="AB1410" i="4"/>
  <c r="H1406" i="4"/>
  <c r="E1406" i="4"/>
  <c r="F1406" i="4"/>
  <c r="U1406" i="4" s="1"/>
  <c r="AK1392" i="4"/>
  <c r="AN1392" i="4" s="1"/>
  <c r="M1385" i="4"/>
  <c r="O1381" i="4"/>
  <c r="AM1381" i="4"/>
  <c r="AB1381" i="4"/>
  <c r="R1381" i="4"/>
  <c r="AE1381" i="4"/>
  <c r="T1381" i="4"/>
  <c r="J1381" i="4"/>
  <c r="AH1381" i="4"/>
  <c r="L1381" i="4"/>
  <c r="AJ1381" i="4"/>
  <c r="E1378" i="4"/>
  <c r="M1378" i="4" s="1"/>
  <c r="P1378" i="4" s="1"/>
  <c r="F1378" i="4"/>
  <c r="U1378" i="4" s="1"/>
  <c r="X1378" i="4" s="1"/>
  <c r="G1378" i="4"/>
  <c r="AC1378" i="4" s="1"/>
  <c r="AF1378" i="4" s="1"/>
  <c r="G1377" i="4"/>
  <c r="AC1377" i="4" s="1"/>
  <c r="AF1377" i="4" s="1"/>
  <c r="H1377" i="4"/>
  <c r="AK1377" i="4" s="1"/>
  <c r="AN1377" i="4" s="1"/>
  <c r="E1377" i="4"/>
  <c r="M1377" i="4" s="1"/>
  <c r="P1377" i="4" s="1"/>
  <c r="E1376" i="4"/>
  <c r="M1376" i="4" s="1"/>
  <c r="P1376" i="4" s="1"/>
  <c r="F1376" i="4"/>
  <c r="U1376" i="4" s="1"/>
  <c r="X1376" i="4" s="1"/>
  <c r="G1376" i="4"/>
  <c r="AC1376" i="4" s="1"/>
  <c r="AF1376" i="4" s="1"/>
  <c r="H1376" i="4"/>
  <c r="AK1376" i="4" s="1"/>
  <c r="AB1374" i="4"/>
  <c r="H1370" i="4"/>
  <c r="E1370" i="4"/>
  <c r="F1370" i="4"/>
  <c r="U1370" i="4" s="1"/>
  <c r="E1354" i="4"/>
  <c r="M1354" i="4" s="1"/>
  <c r="P1354" i="4" s="1"/>
  <c r="F1354" i="4"/>
  <c r="U1354" i="4" s="1"/>
  <c r="X1354" i="4" s="1"/>
  <c r="G1354" i="4"/>
  <c r="G1353" i="4"/>
  <c r="AC1353" i="4" s="1"/>
  <c r="AF1353" i="4" s="1"/>
  <c r="H1353" i="4"/>
  <c r="AK1353" i="4" s="1"/>
  <c r="AN1353" i="4" s="1"/>
  <c r="E1353" i="4"/>
  <c r="E1352" i="4"/>
  <c r="M1352" i="4" s="1"/>
  <c r="P1352" i="4" s="1"/>
  <c r="F1352" i="4"/>
  <c r="G1352" i="4"/>
  <c r="AC1352" i="4" s="1"/>
  <c r="AF1352" i="4" s="1"/>
  <c r="H1352" i="4"/>
  <c r="AB1350" i="4"/>
  <c r="H1346" i="4"/>
  <c r="E1346" i="4"/>
  <c r="F1346" i="4"/>
  <c r="U1346" i="4" s="1"/>
  <c r="E1331" i="4"/>
  <c r="M1331" i="4" s="1"/>
  <c r="P1331" i="4" s="1"/>
  <c r="F1331" i="4"/>
  <c r="U1331" i="4" s="1"/>
  <c r="X1331" i="4" s="1"/>
  <c r="G1331" i="4"/>
  <c r="E1282" i="4"/>
  <c r="F1282" i="4"/>
  <c r="G1282" i="4"/>
  <c r="H1282" i="4"/>
  <c r="AB1529" i="4"/>
  <c r="F1527" i="4"/>
  <c r="U1527" i="4" s="1"/>
  <c r="X1527" i="4" s="1"/>
  <c r="AB1517" i="4"/>
  <c r="F1515" i="4"/>
  <c r="U1515" i="4" s="1"/>
  <c r="X1515" i="4" s="1"/>
  <c r="AE1508" i="4"/>
  <c r="AB1505" i="4"/>
  <c r="W1504" i="4"/>
  <c r="F1503" i="4"/>
  <c r="U1503" i="4" s="1"/>
  <c r="X1503" i="4" s="1"/>
  <c r="AE1496" i="4"/>
  <c r="AB1493" i="4"/>
  <c r="W1492" i="4"/>
  <c r="X1492" i="4" s="1"/>
  <c r="F1491" i="4"/>
  <c r="U1491" i="4" s="1"/>
  <c r="O1488" i="4"/>
  <c r="AE1484" i="4"/>
  <c r="AB1481" i="4"/>
  <c r="W1480" i="4"/>
  <c r="F1479" i="4"/>
  <c r="U1479" i="4" s="1"/>
  <c r="X1479" i="4" s="1"/>
  <c r="T1477" i="4"/>
  <c r="AM1476" i="4"/>
  <c r="O1476" i="4"/>
  <c r="AE1472" i="4"/>
  <c r="AB1469" i="4"/>
  <c r="W1468" i="4"/>
  <c r="X1468" i="4" s="1"/>
  <c r="F1467" i="4"/>
  <c r="U1467" i="4" s="1"/>
  <c r="X1467" i="4" s="1"/>
  <c r="T1465" i="4"/>
  <c r="AM1464" i="4"/>
  <c r="O1464" i="4"/>
  <c r="P1464" i="4" s="1"/>
  <c r="AE1460" i="4"/>
  <c r="W1456" i="4"/>
  <c r="R1455" i="4"/>
  <c r="T1453" i="4"/>
  <c r="AM1452" i="4"/>
  <c r="O1452" i="4"/>
  <c r="J1451" i="4"/>
  <c r="AE1448" i="4"/>
  <c r="G1448" i="4"/>
  <c r="AC1448" i="4" s="1"/>
  <c r="E1447" i="4"/>
  <c r="M1447" i="4" s="1"/>
  <c r="P1447" i="4" s="1"/>
  <c r="AJ1443" i="4"/>
  <c r="L1434" i="4"/>
  <c r="E1429" i="4"/>
  <c r="F1429" i="4"/>
  <c r="G1429" i="4"/>
  <c r="AC1429" i="4" s="1"/>
  <c r="H1429" i="4"/>
  <c r="E1426" i="4"/>
  <c r="M1426" i="4" s="1"/>
  <c r="P1426" i="4" s="1"/>
  <c r="G1426" i="4"/>
  <c r="AC1426" i="4" s="1"/>
  <c r="AF1426" i="4" s="1"/>
  <c r="E1424" i="4"/>
  <c r="M1424" i="4" s="1"/>
  <c r="P1424" i="4" s="1"/>
  <c r="F1424" i="4"/>
  <c r="U1424" i="4" s="1"/>
  <c r="X1424" i="4" s="1"/>
  <c r="G1424" i="4"/>
  <c r="AH1422" i="4"/>
  <c r="L1422" i="4"/>
  <c r="Z1381" i="4"/>
  <c r="M1361" i="4"/>
  <c r="O1357" i="4"/>
  <c r="AM1357" i="4"/>
  <c r="AB1357" i="4"/>
  <c r="R1357" i="4"/>
  <c r="AE1357" i="4"/>
  <c r="T1357" i="4"/>
  <c r="J1357" i="4"/>
  <c r="M1357" i="4" s="1"/>
  <c r="AH1357" i="4"/>
  <c r="L1357" i="4"/>
  <c r="AJ1357" i="4"/>
  <c r="E1267" i="4"/>
  <c r="F1267" i="4"/>
  <c r="G1267" i="4"/>
  <c r="H1267" i="4"/>
  <c r="AB1546" i="4"/>
  <c r="AH1540" i="4"/>
  <c r="J1540" i="4"/>
  <c r="T1530" i="4"/>
  <c r="AM1529" i="4"/>
  <c r="O1529" i="4"/>
  <c r="AH1528" i="4"/>
  <c r="J1528" i="4"/>
  <c r="M1528" i="4" s="1"/>
  <c r="P1528" i="4" s="1"/>
  <c r="T1518" i="4"/>
  <c r="AM1517" i="4"/>
  <c r="O1517" i="4"/>
  <c r="AH1516" i="4"/>
  <c r="J1516" i="4"/>
  <c r="M1516" i="4" s="1"/>
  <c r="AB1510" i="4"/>
  <c r="R1508" i="4"/>
  <c r="U1508" i="4" s="1"/>
  <c r="T1506" i="4"/>
  <c r="H1506" i="4"/>
  <c r="AM1505" i="4"/>
  <c r="O1505" i="4"/>
  <c r="AH1504" i="4"/>
  <c r="J1504" i="4"/>
  <c r="M1504" i="4" s="1"/>
  <c r="P1504" i="4" s="1"/>
  <c r="AB1498" i="4"/>
  <c r="R1496" i="4"/>
  <c r="U1496" i="4" s="1"/>
  <c r="T1494" i="4"/>
  <c r="H1494" i="4"/>
  <c r="AK1494" i="4" s="1"/>
  <c r="AM1493" i="4"/>
  <c r="O1493" i="4"/>
  <c r="AH1492" i="4"/>
  <c r="J1492" i="4"/>
  <c r="AJ1490" i="4"/>
  <c r="L1490" i="4"/>
  <c r="R1484" i="4"/>
  <c r="U1484" i="4" s="1"/>
  <c r="T1482" i="4"/>
  <c r="H1482" i="4"/>
  <c r="AM1481" i="4"/>
  <c r="O1481" i="4"/>
  <c r="AH1480" i="4"/>
  <c r="J1480" i="4"/>
  <c r="M1480" i="4" s="1"/>
  <c r="P1480" i="4" s="1"/>
  <c r="R1472" i="4"/>
  <c r="U1472" i="4" s="1"/>
  <c r="T1470" i="4"/>
  <c r="H1470" i="4"/>
  <c r="AM1469" i="4"/>
  <c r="O1469" i="4"/>
  <c r="AH1468" i="4"/>
  <c r="J1468" i="4"/>
  <c r="M1468" i="4" s="1"/>
  <c r="P1468" i="4" s="1"/>
  <c r="R1460" i="4"/>
  <c r="T1458" i="4"/>
  <c r="H1458" i="4"/>
  <c r="AH1456" i="4"/>
  <c r="J1456" i="4"/>
  <c r="M1456" i="4" s="1"/>
  <c r="P1456" i="4" s="1"/>
  <c r="R1448" i="4"/>
  <c r="U1448" i="4" s="1"/>
  <c r="M1446" i="4"/>
  <c r="P1446" i="4" s="1"/>
  <c r="AE1444" i="4"/>
  <c r="E1440" i="4"/>
  <c r="G1440" i="4"/>
  <c r="AC1440" i="4" s="1"/>
  <c r="AF1440" i="4" s="1"/>
  <c r="AK1435" i="4"/>
  <c r="AN1435" i="4" s="1"/>
  <c r="R1432" i="4"/>
  <c r="T1432" i="4"/>
  <c r="J1432" i="4"/>
  <c r="M1432" i="4" s="1"/>
  <c r="AH1432" i="4"/>
  <c r="W1432" i="4"/>
  <c r="O1432" i="4"/>
  <c r="AM1432" i="4"/>
  <c r="O1431" i="4"/>
  <c r="AM1431" i="4"/>
  <c r="AB1431" i="4"/>
  <c r="R1431" i="4"/>
  <c r="T1431" i="4"/>
  <c r="J1431" i="4"/>
  <c r="M1431" i="4" s="1"/>
  <c r="AH1431" i="4"/>
  <c r="H1430" i="4"/>
  <c r="E1430" i="4"/>
  <c r="L1420" i="4"/>
  <c r="R1396" i="4"/>
  <c r="U1396" i="4" s="1"/>
  <c r="AE1396" i="4"/>
  <c r="T1396" i="4"/>
  <c r="J1396" i="4"/>
  <c r="M1396" i="4" s="1"/>
  <c r="AH1396" i="4"/>
  <c r="W1396" i="4"/>
  <c r="L1396" i="4"/>
  <c r="AJ1396" i="4"/>
  <c r="O1396" i="4"/>
  <c r="AM1396" i="4"/>
  <c r="AB1396" i="4"/>
  <c r="E1391" i="4"/>
  <c r="F1391" i="4"/>
  <c r="U1391" i="4" s="1"/>
  <c r="X1391" i="4" s="1"/>
  <c r="G1391" i="4"/>
  <c r="H1391" i="4"/>
  <c r="U1389" i="4"/>
  <c r="X1389" i="4" s="1"/>
  <c r="E1388" i="4"/>
  <c r="M1388" i="4" s="1"/>
  <c r="P1388" i="4" s="1"/>
  <c r="F1388" i="4"/>
  <c r="U1388" i="4" s="1"/>
  <c r="X1388" i="4" s="1"/>
  <c r="G1388" i="4"/>
  <c r="H1388" i="4"/>
  <c r="AK1388" i="4" s="1"/>
  <c r="AN1388" i="4" s="1"/>
  <c r="E1386" i="4"/>
  <c r="F1386" i="4"/>
  <c r="G1386" i="4"/>
  <c r="AC1386" i="4" s="1"/>
  <c r="H1386" i="4"/>
  <c r="H1375" i="4"/>
  <c r="AK1375" i="4" s="1"/>
  <c r="AN1375" i="4" s="1"/>
  <c r="T1370" i="4"/>
  <c r="AK1368" i="4"/>
  <c r="AN1368" i="4" s="1"/>
  <c r="T1346" i="4"/>
  <c r="AK1344" i="4"/>
  <c r="AN1344" i="4" s="1"/>
  <c r="E1340" i="4"/>
  <c r="M1340" i="4" s="1"/>
  <c r="P1340" i="4" s="1"/>
  <c r="F1340" i="4"/>
  <c r="U1340" i="4" s="1"/>
  <c r="X1340" i="4" s="1"/>
  <c r="G1340" i="4"/>
  <c r="AC1340" i="4" s="1"/>
  <c r="AF1340" i="4" s="1"/>
  <c r="H1340" i="4"/>
  <c r="AK1340" i="4" s="1"/>
  <c r="AN1340" i="4" s="1"/>
  <c r="O1246" i="4"/>
  <c r="G1506" i="4"/>
  <c r="G1494" i="4"/>
  <c r="AC1494" i="4" s="1"/>
  <c r="AF1494" i="4" s="1"/>
  <c r="G1482" i="4"/>
  <c r="G1470" i="4"/>
  <c r="AC1470" i="4" s="1"/>
  <c r="AF1470" i="4" s="1"/>
  <c r="AE1458" i="4"/>
  <c r="G1458" i="4"/>
  <c r="AB1455" i="4"/>
  <c r="R1453" i="4"/>
  <c r="AM1450" i="4"/>
  <c r="AN1450" i="4" s="1"/>
  <c r="F1446" i="4"/>
  <c r="G1446" i="4"/>
  <c r="H1446" i="4"/>
  <c r="G1445" i="4"/>
  <c r="L1444" i="4"/>
  <c r="G1435" i="4"/>
  <c r="J1434" i="4"/>
  <c r="M1434" i="4" s="1"/>
  <c r="P1434" i="4" s="1"/>
  <c r="AJ1432" i="4"/>
  <c r="O1429" i="4"/>
  <c r="AM1429" i="4"/>
  <c r="R1429" i="4"/>
  <c r="AE1429" i="4"/>
  <c r="T1429" i="4"/>
  <c r="J1429" i="4"/>
  <c r="AH1429" i="4"/>
  <c r="L1429" i="4"/>
  <c r="AJ1429" i="4"/>
  <c r="H1428" i="4"/>
  <c r="AK1428" i="4" s="1"/>
  <c r="AN1428" i="4" s="1"/>
  <c r="J1422" i="4"/>
  <c r="O1393" i="4"/>
  <c r="AM1393" i="4"/>
  <c r="AB1393" i="4"/>
  <c r="R1393" i="4"/>
  <c r="AE1393" i="4"/>
  <c r="T1393" i="4"/>
  <c r="J1393" i="4"/>
  <c r="M1393" i="4" s="1"/>
  <c r="AH1393" i="4"/>
  <c r="L1393" i="4"/>
  <c r="AJ1393" i="4"/>
  <c r="E1390" i="4"/>
  <c r="M1390" i="4" s="1"/>
  <c r="P1390" i="4" s="1"/>
  <c r="F1390" i="4"/>
  <c r="U1390" i="4" s="1"/>
  <c r="X1390" i="4" s="1"/>
  <c r="G1390" i="4"/>
  <c r="G1389" i="4"/>
  <c r="H1389" i="4"/>
  <c r="AK1389" i="4" s="1"/>
  <c r="AN1389" i="4" s="1"/>
  <c r="E1389" i="4"/>
  <c r="M1389" i="4" s="1"/>
  <c r="P1389" i="4" s="1"/>
  <c r="AB1386" i="4"/>
  <c r="W1385" i="4"/>
  <c r="W1381" i="4"/>
  <c r="E1362" i="4"/>
  <c r="F1362" i="4"/>
  <c r="G1362" i="4"/>
  <c r="H1362" i="4"/>
  <c r="G1341" i="4"/>
  <c r="H1341" i="4"/>
  <c r="AK1341" i="4" s="1"/>
  <c r="AN1341" i="4" s="1"/>
  <c r="E1341" i="4"/>
  <c r="M1341" i="4" s="1"/>
  <c r="P1341" i="4" s="1"/>
  <c r="W1555" i="4"/>
  <c r="W1543" i="4"/>
  <c r="T1540" i="4"/>
  <c r="W1531" i="4"/>
  <c r="R1530" i="4"/>
  <c r="T1528" i="4"/>
  <c r="H1528" i="4"/>
  <c r="W1519" i="4"/>
  <c r="R1518" i="4"/>
  <c r="T1516" i="4"/>
  <c r="H1516" i="4"/>
  <c r="AB1508" i="4"/>
  <c r="W1507" i="4"/>
  <c r="R1506" i="4"/>
  <c r="F1506" i="4"/>
  <c r="T1504" i="4"/>
  <c r="H1504" i="4"/>
  <c r="AB1496" i="4"/>
  <c r="W1495" i="4"/>
  <c r="R1494" i="4"/>
  <c r="F1494" i="4"/>
  <c r="T1492" i="4"/>
  <c r="H1492" i="4"/>
  <c r="AH1490" i="4"/>
  <c r="J1490" i="4"/>
  <c r="L1488" i="4"/>
  <c r="AB1484" i="4"/>
  <c r="R1482" i="4"/>
  <c r="F1482" i="4"/>
  <c r="T1480" i="4"/>
  <c r="H1480" i="4"/>
  <c r="AJ1476" i="4"/>
  <c r="L1476" i="4"/>
  <c r="AB1472" i="4"/>
  <c r="R1470" i="4"/>
  <c r="F1470" i="4"/>
  <c r="T1468" i="4"/>
  <c r="H1468" i="4"/>
  <c r="AJ1464" i="4"/>
  <c r="L1464" i="4"/>
  <c r="AB1460" i="4"/>
  <c r="R1458" i="4"/>
  <c r="F1458" i="4"/>
  <c r="T1456" i="4"/>
  <c r="H1456" i="4"/>
  <c r="AJ1452" i="4"/>
  <c r="L1452" i="4"/>
  <c r="AB1448" i="4"/>
  <c r="AB1446" i="4"/>
  <c r="R1446" i="4"/>
  <c r="AE1446" i="4"/>
  <c r="T1446" i="4"/>
  <c r="W1446" i="4"/>
  <c r="AE1443" i="4"/>
  <c r="L1443" i="4"/>
  <c r="J1440" i="4"/>
  <c r="E1435" i="4"/>
  <c r="M1435" i="4" s="1"/>
  <c r="P1435" i="4" s="1"/>
  <c r="T1430" i="4"/>
  <c r="J1430" i="4"/>
  <c r="AH1430" i="4"/>
  <c r="W1430" i="4"/>
  <c r="L1430" i="4"/>
  <c r="AJ1430" i="4"/>
  <c r="O1430" i="4"/>
  <c r="AM1430" i="4"/>
  <c r="H1423" i="4"/>
  <c r="AK1423" i="4" s="1"/>
  <c r="AN1423" i="4" s="1"/>
  <c r="G1421" i="4"/>
  <c r="F1411" i="4"/>
  <c r="U1411" i="4" s="1"/>
  <c r="X1411" i="4" s="1"/>
  <c r="G1411" i="4"/>
  <c r="AC1411" i="4" s="1"/>
  <c r="AF1411" i="4" s="1"/>
  <c r="J1392" i="4"/>
  <c r="M1392" i="4" s="1"/>
  <c r="H1387" i="4"/>
  <c r="F1375" i="4"/>
  <c r="U1375" i="4" s="1"/>
  <c r="X1375" i="4" s="1"/>
  <c r="G1375" i="4"/>
  <c r="M1368" i="4"/>
  <c r="E1367" i="4"/>
  <c r="F1367" i="4"/>
  <c r="U1367" i="4" s="1"/>
  <c r="X1367" i="4" s="1"/>
  <c r="G1367" i="4"/>
  <c r="AC1367" i="4" s="1"/>
  <c r="AF1367" i="4" s="1"/>
  <c r="H1367" i="4"/>
  <c r="U1365" i="4"/>
  <c r="X1365" i="4" s="1"/>
  <c r="E1364" i="4"/>
  <c r="M1364" i="4" s="1"/>
  <c r="P1364" i="4" s="1"/>
  <c r="F1364" i="4"/>
  <c r="G1364" i="4"/>
  <c r="H1364" i="4"/>
  <c r="AB1362" i="4"/>
  <c r="W1361" i="4"/>
  <c r="W1357" i="4"/>
  <c r="F1351" i="4"/>
  <c r="U1351" i="4" s="1"/>
  <c r="X1351" i="4" s="1"/>
  <c r="G1351" i="4"/>
  <c r="AC1351" i="4" s="1"/>
  <c r="AF1351" i="4" s="1"/>
  <c r="M1344" i="4"/>
  <c r="E1343" i="4"/>
  <c r="F1343" i="4"/>
  <c r="U1343" i="4" s="1"/>
  <c r="X1343" i="4" s="1"/>
  <c r="G1343" i="4"/>
  <c r="AC1343" i="4" s="1"/>
  <c r="AF1343" i="4" s="1"/>
  <c r="H1343" i="4"/>
  <c r="F1275" i="4"/>
  <c r="U1275" i="4" s="1"/>
  <c r="X1275" i="4" s="1"/>
  <c r="G1275" i="4"/>
  <c r="AC1275" i="4" s="1"/>
  <c r="AF1275" i="4" s="1"/>
  <c r="H1275" i="4"/>
  <c r="E1275" i="4"/>
  <c r="E1187" i="4"/>
  <c r="M1187" i="4" s="1"/>
  <c r="P1187" i="4" s="1"/>
  <c r="F1187" i="4"/>
  <c r="U1187" i="4" s="1"/>
  <c r="G1187" i="4"/>
  <c r="H1187" i="4"/>
  <c r="AH1555" i="4"/>
  <c r="J1555" i="4"/>
  <c r="AH1543" i="4"/>
  <c r="J1543" i="4"/>
  <c r="AE1540" i="4"/>
  <c r="AH1531" i="4"/>
  <c r="J1531" i="4"/>
  <c r="AJ1529" i="4"/>
  <c r="L1529" i="4"/>
  <c r="AE1528" i="4"/>
  <c r="G1528" i="4"/>
  <c r="AH1519" i="4"/>
  <c r="J1519" i="4"/>
  <c r="AJ1517" i="4"/>
  <c r="L1517" i="4"/>
  <c r="AE1516" i="4"/>
  <c r="G1516" i="4"/>
  <c r="AM1508" i="4"/>
  <c r="O1508" i="4"/>
  <c r="AH1507" i="4"/>
  <c r="J1507" i="4"/>
  <c r="AJ1505" i="4"/>
  <c r="L1505" i="4"/>
  <c r="AE1504" i="4"/>
  <c r="G1504" i="4"/>
  <c r="AC1504" i="4" s="1"/>
  <c r="R1499" i="4"/>
  <c r="AM1496" i="4"/>
  <c r="O1496" i="4"/>
  <c r="AH1495" i="4"/>
  <c r="J1495" i="4"/>
  <c r="AJ1493" i="4"/>
  <c r="L1493" i="4"/>
  <c r="AE1492" i="4"/>
  <c r="G1492" i="4"/>
  <c r="AM1484" i="4"/>
  <c r="O1484" i="4"/>
  <c r="AJ1481" i="4"/>
  <c r="L1481" i="4"/>
  <c r="AE1480" i="4"/>
  <c r="G1480" i="4"/>
  <c r="AB1477" i="4"/>
  <c r="W1476" i="4"/>
  <c r="AM1472" i="4"/>
  <c r="O1472" i="4"/>
  <c r="AJ1469" i="4"/>
  <c r="L1469" i="4"/>
  <c r="AE1468" i="4"/>
  <c r="G1468" i="4"/>
  <c r="AB1465" i="4"/>
  <c r="W1464" i="4"/>
  <c r="AM1460" i="4"/>
  <c r="O1460" i="4"/>
  <c r="AE1456" i="4"/>
  <c r="G1456" i="4"/>
  <c r="AB1453" i="4"/>
  <c r="W1452" i="4"/>
  <c r="AM1448" i="4"/>
  <c r="O1448" i="4"/>
  <c r="F1445" i="4"/>
  <c r="H1445" i="4"/>
  <c r="AK1445" i="4" s="1"/>
  <c r="AB1444" i="4"/>
  <c r="H1437" i="4"/>
  <c r="AK1437" i="4" s="1"/>
  <c r="AN1437" i="4" s="1"/>
  <c r="U1435" i="4"/>
  <c r="X1435" i="4" s="1"/>
  <c r="AJ1431" i="4"/>
  <c r="E1428" i="4"/>
  <c r="G1428" i="4"/>
  <c r="G1423" i="4"/>
  <c r="E1422" i="4"/>
  <c r="F1422" i="4"/>
  <c r="G1422" i="4"/>
  <c r="AC1422" i="4" s="1"/>
  <c r="H1422" i="4"/>
  <c r="AF1419" i="4"/>
  <c r="O1417" i="4"/>
  <c r="AM1417" i="4"/>
  <c r="AB1417" i="4"/>
  <c r="R1417" i="4"/>
  <c r="AE1417" i="4"/>
  <c r="T1417" i="4"/>
  <c r="J1417" i="4"/>
  <c r="M1417" i="4" s="1"/>
  <c r="AH1417" i="4"/>
  <c r="L1417" i="4"/>
  <c r="AJ1417" i="4"/>
  <c r="R1408" i="4"/>
  <c r="AE1408" i="4"/>
  <c r="T1408" i="4"/>
  <c r="J1408" i="4"/>
  <c r="M1408" i="4" s="1"/>
  <c r="AH1408" i="4"/>
  <c r="W1408" i="4"/>
  <c r="L1408" i="4"/>
  <c r="AJ1408" i="4"/>
  <c r="O1408" i="4"/>
  <c r="AM1408" i="4"/>
  <c r="AB1408" i="4"/>
  <c r="H1382" i="4"/>
  <c r="E1382" i="4"/>
  <c r="F1382" i="4"/>
  <c r="U1382" i="4" s="1"/>
  <c r="R1372" i="4"/>
  <c r="AE1372" i="4"/>
  <c r="T1372" i="4"/>
  <c r="J1372" i="4"/>
  <c r="M1372" i="4" s="1"/>
  <c r="AH1372" i="4"/>
  <c r="W1372" i="4"/>
  <c r="L1372" i="4"/>
  <c r="AJ1372" i="4"/>
  <c r="O1372" i="4"/>
  <c r="AM1372" i="4"/>
  <c r="AB1372" i="4"/>
  <c r="E1366" i="4"/>
  <c r="M1366" i="4" s="1"/>
  <c r="P1366" i="4" s="1"/>
  <c r="F1366" i="4"/>
  <c r="U1366" i="4" s="1"/>
  <c r="X1366" i="4" s="1"/>
  <c r="G1366" i="4"/>
  <c r="AC1366" i="4" s="1"/>
  <c r="AF1366" i="4" s="1"/>
  <c r="G1365" i="4"/>
  <c r="H1365" i="4"/>
  <c r="AK1365" i="4" s="1"/>
  <c r="AN1365" i="4" s="1"/>
  <c r="E1365" i="4"/>
  <c r="R1348" i="4"/>
  <c r="U1348" i="4" s="1"/>
  <c r="AE1348" i="4"/>
  <c r="T1348" i="4"/>
  <c r="J1348" i="4"/>
  <c r="M1348" i="4" s="1"/>
  <c r="AH1348" i="4"/>
  <c r="W1348" i="4"/>
  <c r="L1348" i="4"/>
  <c r="AJ1348" i="4"/>
  <c r="O1348" i="4"/>
  <c r="AM1348" i="4"/>
  <c r="AB1348" i="4"/>
  <c r="E1342" i="4"/>
  <c r="M1342" i="4" s="1"/>
  <c r="P1342" i="4" s="1"/>
  <c r="F1342" i="4"/>
  <c r="U1342" i="4" s="1"/>
  <c r="X1342" i="4" s="1"/>
  <c r="G1342" i="4"/>
  <c r="J1314" i="4"/>
  <c r="AH1314" i="4"/>
  <c r="W1314" i="4"/>
  <c r="L1314" i="4"/>
  <c r="AJ1314" i="4"/>
  <c r="O1314" i="4"/>
  <c r="AM1314" i="4"/>
  <c r="AB1314" i="4"/>
  <c r="T1314" i="4"/>
  <c r="AE1314" i="4"/>
  <c r="R1314" i="4"/>
  <c r="Z1314" i="4"/>
  <c r="E1289" i="4"/>
  <c r="F1289" i="4"/>
  <c r="G1289" i="4"/>
  <c r="H1289" i="4"/>
  <c r="AB1253" i="4"/>
  <c r="R1253" i="4"/>
  <c r="AE1253" i="4"/>
  <c r="T1253" i="4"/>
  <c r="J1253" i="4"/>
  <c r="AH1253" i="4"/>
  <c r="W1253" i="4"/>
  <c r="L1253" i="4"/>
  <c r="AJ1253" i="4"/>
  <c r="O1253" i="4"/>
  <c r="AM1253" i="4"/>
  <c r="W1445" i="4"/>
  <c r="F1434" i="4"/>
  <c r="G1434" i="4"/>
  <c r="AC1434" i="4" s="1"/>
  <c r="H1434" i="4"/>
  <c r="AK1434" i="4" s="1"/>
  <c r="AN1434" i="4" s="1"/>
  <c r="AB1422" i="4"/>
  <c r="R1422" i="4"/>
  <c r="AE1422" i="4"/>
  <c r="T1422" i="4"/>
  <c r="W1422" i="4"/>
  <c r="F1421" i="4"/>
  <c r="H1421" i="4"/>
  <c r="AK1421" i="4" s="1"/>
  <c r="AN1421" i="4" s="1"/>
  <c r="F1420" i="4"/>
  <c r="G1420" i="4"/>
  <c r="H1420" i="4"/>
  <c r="E1403" i="4"/>
  <c r="F1403" i="4"/>
  <c r="U1403" i="4" s="1"/>
  <c r="X1403" i="4" s="1"/>
  <c r="G1403" i="4"/>
  <c r="H1403" i="4"/>
  <c r="U1401" i="4"/>
  <c r="X1401" i="4" s="1"/>
  <c r="E1398" i="4"/>
  <c r="F1398" i="4"/>
  <c r="G1398" i="4"/>
  <c r="H1398" i="4"/>
  <c r="F1387" i="4"/>
  <c r="U1387" i="4" s="1"/>
  <c r="X1387" i="4" s="1"/>
  <c r="G1387" i="4"/>
  <c r="AC1387" i="4" s="1"/>
  <c r="AF1387" i="4" s="1"/>
  <c r="H1358" i="4"/>
  <c r="E1358" i="4"/>
  <c r="F1358" i="4"/>
  <c r="U1358" i="4" s="1"/>
  <c r="E1279" i="4"/>
  <c r="M1279" i="4" s="1"/>
  <c r="P1279" i="4" s="1"/>
  <c r="F1279" i="4"/>
  <c r="U1279" i="4" s="1"/>
  <c r="X1279" i="4" s="1"/>
  <c r="G1279" i="4"/>
  <c r="AC1279" i="4" s="1"/>
  <c r="AF1279" i="4" s="1"/>
  <c r="H1279" i="4"/>
  <c r="AK1279" i="4" s="1"/>
  <c r="AN1279" i="4" s="1"/>
  <c r="F1251" i="4"/>
  <c r="U1251" i="4" s="1"/>
  <c r="X1251" i="4" s="1"/>
  <c r="G1251" i="4"/>
  <c r="AC1251" i="4" s="1"/>
  <c r="AF1251" i="4" s="1"/>
  <c r="H1251" i="4"/>
  <c r="AK1251" i="4" s="1"/>
  <c r="AN1251" i="4" s="1"/>
  <c r="E1251" i="4"/>
  <c r="M1251" i="4" s="1"/>
  <c r="P1251" i="4" s="1"/>
  <c r="E1234" i="4"/>
  <c r="F1234" i="4"/>
  <c r="G1234" i="4"/>
  <c r="H1234" i="4"/>
  <c r="AB1217" i="4"/>
  <c r="R1217" i="4"/>
  <c r="AE1217" i="4"/>
  <c r="T1217" i="4"/>
  <c r="J1217" i="4"/>
  <c r="AH1217" i="4"/>
  <c r="W1217" i="4"/>
  <c r="L1217" i="4"/>
  <c r="AJ1217" i="4"/>
  <c r="O1217" i="4"/>
  <c r="AM1217" i="4"/>
  <c r="T1555" i="4"/>
  <c r="W1546" i="4"/>
  <c r="T1543" i="4"/>
  <c r="T1531" i="4"/>
  <c r="AM1530" i="4"/>
  <c r="O1530" i="4"/>
  <c r="AH1529" i="4"/>
  <c r="J1529" i="4"/>
  <c r="T1519" i="4"/>
  <c r="AM1518" i="4"/>
  <c r="O1518" i="4"/>
  <c r="AH1517" i="4"/>
  <c r="J1517" i="4"/>
  <c r="T1507" i="4"/>
  <c r="AM1506" i="4"/>
  <c r="O1506" i="4"/>
  <c r="AH1505" i="4"/>
  <c r="AK1505" i="4" s="1"/>
  <c r="AN1505" i="4" s="1"/>
  <c r="J1505" i="4"/>
  <c r="T1495" i="4"/>
  <c r="AM1494" i="4"/>
  <c r="O1494" i="4"/>
  <c r="AH1493" i="4"/>
  <c r="AK1493" i="4" s="1"/>
  <c r="J1493" i="4"/>
  <c r="AM1482" i="4"/>
  <c r="O1482" i="4"/>
  <c r="AH1481" i="4"/>
  <c r="J1481" i="4"/>
  <c r="AM1470" i="4"/>
  <c r="O1470" i="4"/>
  <c r="AH1469" i="4"/>
  <c r="J1469" i="4"/>
  <c r="AM1458" i="4"/>
  <c r="O1458" i="4"/>
  <c r="E1437" i="4"/>
  <c r="AB1434" i="4"/>
  <c r="R1434" i="4"/>
  <c r="AE1434" i="4"/>
  <c r="T1434" i="4"/>
  <c r="W1434" i="4"/>
  <c r="L1432" i="4"/>
  <c r="J1428" i="4"/>
  <c r="X1423" i="4"/>
  <c r="W1421" i="4"/>
  <c r="H1418" i="4"/>
  <c r="E1418" i="4"/>
  <c r="O1405" i="4"/>
  <c r="AM1405" i="4"/>
  <c r="AB1405" i="4"/>
  <c r="R1405" i="4"/>
  <c r="AE1405" i="4"/>
  <c r="T1405" i="4"/>
  <c r="J1405" i="4"/>
  <c r="M1405" i="4" s="1"/>
  <c r="AH1405" i="4"/>
  <c r="L1405" i="4"/>
  <c r="AJ1405" i="4"/>
  <c r="E1402" i="4"/>
  <c r="M1402" i="4" s="1"/>
  <c r="P1402" i="4" s="1"/>
  <c r="F1402" i="4"/>
  <c r="U1402" i="4" s="1"/>
  <c r="X1402" i="4" s="1"/>
  <c r="G1402" i="4"/>
  <c r="G1401" i="4"/>
  <c r="AC1401" i="4" s="1"/>
  <c r="AF1401" i="4" s="1"/>
  <c r="H1401" i="4"/>
  <c r="AK1401" i="4" s="1"/>
  <c r="AN1401" i="4" s="1"/>
  <c r="E1401" i="4"/>
  <c r="M1401" i="4" s="1"/>
  <c r="P1401" i="4" s="1"/>
  <c r="E1400" i="4"/>
  <c r="M1400" i="4" s="1"/>
  <c r="P1400" i="4" s="1"/>
  <c r="F1400" i="4"/>
  <c r="U1400" i="4" s="1"/>
  <c r="X1400" i="4" s="1"/>
  <c r="G1400" i="4"/>
  <c r="H1400" i="4"/>
  <c r="AK1400" i="4" s="1"/>
  <c r="AN1400" i="4" s="1"/>
  <c r="AB1398" i="4"/>
  <c r="W1397" i="4"/>
  <c r="T1382" i="4"/>
  <c r="O1369" i="4"/>
  <c r="AM1369" i="4"/>
  <c r="AB1369" i="4"/>
  <c r="R1369" i="4"/>
  <c r="AE1369" i="4"/>
  <c r="T1369" i="4"/>
  <c r="J1369" i="4"/>
  <c r="M1369" i="4" s="1"/>
  <c r="AH1369" i="4"/>
  <c r="L1369" i="4"/>
  <c r="AJ1369" i="4"/>
  <c r="O1345" i="4"/>
  <c r="AM1345" i="4"/>
  <c r="AB1345" i="4"/>
  <c r="R1345" i="4"/>
  <c r="AE1345" i="4"/>
  <c r="T1345" i="4"/>
  <c r="J1345" i="4"/>
  <c r="M1345" i="4" s="1"/>
  <c r="AH1345" i="4"/>
  <c r="L1345" i="4"/>
  <c r="AJ1345" i="4"/>
  <c r="F1335" i="4"/>
  <c r="G1335" i="4"/>
  <c r="E1335" i="4"/>
  <c r="H1335" i="4"/>
  <c r="F1323" i="4"/>
  <c r="U1323" i="4" s="1"/>
  <c r="X1323" i="4" s="1"/>
  <c r="G1323" i="4"/>
  <c r="H1323" i="4"/>
  <c r="E1323" i="4"/>
  <c r="F1215" i="4"/>
  <c r="U1215" i="4" s="1"/>
  <c r="X1215" i="4" s="1"/>
  <c r="G1215" i="4"/>
  <c r="H1215" i="4"/>
  <c r="E1215" i="4"/>
  <c r="M1215" i="4" s="1"/>
  <c r="P1215" i="4" s="1"/>
  <c r="AJ1508" i="4"/>
  <c r="L1508" i="4"/>
  <c r="AJ1496" i="4"/>
  <c r="L1496" i="4"/>
  <c r="AJ1484" i="4"/>
  <c r="L1484" i="4"/>
  <c r="AJ1472" i="4"/>
  <c r="L1472" i="4"/>
  <c r="AJ1460" i="4"/>
  <c r="L1460" i="4"/>
  <c r="AJ1448" i="4"/>
  <c r="L1448" i="4"/>
  <c r="F1444" i="4"/>
  <c r="H1444" i="4"/>
  <c r="M1433" i="4"/>
  <c r="P1433" i="4" s="1"/>
  <c r="E1427" i="4"/>
  <c r="G1427" i="4"/>
  <c r="H1427" i="4"/>
  <c r="R1420" i="4"/>
  <c r="AE1420" i="4"/>
  <c r="T1420" i="4"/>
  <c r="J1420" i="4"/>
  <c r="M1420" i="4" s="1"/>
  <c r="AH1420" i="4"/>
  <c r="W1420" i="4"/>
  <c r="O1420" i="4"/>
  <c r="AM1420" i="4"/>
  <c r="E1414" i="4"/>
  <c r="M1414" i="4" s="1"/>
  <c r="P1414" i="4" s="1"/>
  <c r="F1414" i="4"/>
  <c r="U1414" i="4" s="1"/>
  <c r="X1414" i="4" s="1"/>
  <c r="G1414" i="4"/>
  <c r="H1394" i="4"/>
  <c r="E1394" i="4"/>
  <c r="F1394" i="4"/>
  <c r="U1394" i="4" s="1"/>
  <c r="F1363" i="4"/>
  <c r="U1363" i="4" s="1"/>
  <c r="X1363" i="4" s="1"/>
  <c r="G1363" i="4"/>
  <c r="T1358" i="4"/>
  <c r="F1311" i="4"/>
  <c r="U1311" i="4" s="1"/>
  <c r="X1311" i="4" s="1"/>
  <c r="G1311" i="4"/>
  <c r="H1311" i="4"/>
  <c r="E1311" i="4"/>
  <c r="G1280" i="4"/>
  <c r="H1280" i="4"/>
  <c r="AK1280" i="4" s="1"/>
  <c r="AN1280" i="4" s="1"/>
  <c r="F1280" i="4"/>
  <c r="U1280" i="4" s="1"/>
  <c r="X1280" i="4" s="1"/>
  <c r="E1280" i="4"/>
  <c r="M1280" i="4" s="1"/>
  <c r="P1280" i="4" s="1"/>
  <c r="H1553" i="4"/>
  <c r="AK1553" i="4" s="1"/>
  <c r="AN1553" i="4" s="1"/>
  <c r="H1541" i="4"/>
  <c r="AK1541" i="4" s="1"/>
  <c r="AN1541" i="4" s="1"/>
  <c r="AM1540" i="4"/>
  <c r="T1529" i="4"/>
  <c r="H1529" i="4"/>
  <c r="AK1529" i="4" s="1"/>
  <c r="AN1529" i="4" s="1"/>
  <c r="AM1528" i="4"/>
  <c r="T1517" i="4"/>
  <c r="H1517" i="4"/>
  <c r="AM1516" i="4"/>
  <c r="W1508" i="4"/>
  <c r="T1505" i="4"/>
  <c r="AM1504" i="4"/>
  <c r="W1496" i="4"/>
  <c r="T1493" i="4"/>
  <c r="AM1492" i="4"/>
  <c r="W1484" i="4"/>
  <c r="T1481" i="4"/>
  <c r="AM1480" i="4"/>
  <c r="AJ1477" i="4"/>
  <c r="W1472" i="4"/>
  <c r="T1469" i="4"/>
  <c r="AM1468" i="4"/>
  <c r="AJ1465" i="4"/>
  <c r="W1460" i="4"/>
  <c r="AM1456" i="4"/>
  <c r="AH1455" i="4"/>
  <c r="AJ1453" i="4"/>
  <c r="W1448" i="4"/>
  <c r="AH1446" i="4"/>
  <c r="E1441" i="4"/>
  <c r="M1441" i="4" s="1"/>
  <c r="P1441" i="4" s="1"/>
  <c r="F1441" i="4"/>
  <c r="U1441" i="4" s="1"/>
  <c r="X1441" i="4" s="1"/>
  <c r="G1441" i="4"/>
  <c r="H1441" i="4"/>
  <c r="F1433" i="4"/>
  <c r="U1433" i="4" s="1"/>
  <c r="X1433" i="4" s="1"/>
  <c r="H1433" i="4"/>
  <c r="AK1433" i="4" s="1"/>
  <c r="AN1433" i="4" s="1"/>
  <c r="AB1432" i="4"/>
  <c r="AE1430" i="4"/>
  <c r="AM1422" i="4"/>
  <c r="T1418" i="4"/>
  <c r="J1418" i="4"/>
  <c r="AH1418" i="4"/>
  <c r="W1418" i="4"/>
  <c r="L1418" i="4"/>
  <c r="AJ1418" i="4"/>
  <c r="O1418" i="4"/>
  <c r="AM1418" i="4"/>
  <c r="E1409" i="4"/>
  <c r="M1409" i="4" s="1"/>
  <c r="F1409" i="4"/>
  <c r="H1409" i="4"/>
  <c r="AK1409" i="4" s="1"/>
  <c r="AK1380" i="4"/>
  <c r="AN1380" i="4" s="1"/>
  <c r="E1373" i="4"/>
  <c r="M1373" i="4" s="1"/>
  <c r="F1373" i="4"/>
  <c r="H1373" i="4"/>
  <c r="AK1373" i="4" s="1"/>
  <c r="U1360" i="4"/>
  <c r="X1360" i="4" s="1"/>
  <c r="AK1356" i="4"/>
  <c r="AN1356" i="4" s="1"/>
  <c r="E1349" i="4"/>
  <c r="M1349" i="4" s="1"/>
  <c r="F1349" i="4"/>
  <c r="H1349" i="4"/>
  <c r="AK1349" i="4" s="1"/>
  <c r="F1299" i="4"/>
  <c r="U1299" i="4" s="1"/>
  <c r="X1299" i="4" s="1"/>
  <c r="G1299" i="4"/>
  <c r="AC1299" i="4" s="1"/>
  <c r="H1299" i="4"/>
  <c r="E1299" i="4"/>
  <c r="G1256" i="4"/>
  <c r="H1256" i="4"/>
  <c r="AK1256" i="4" s="1"/>
  <c r="AN1256" i="4" s="1"/>
  <c r="F1256" i="4"/>
  <c r="U1256" i="4" s="1"/>
  <c r="X1256" i="4" s="1"/>
  <c r="E1256" i="4"/>
  <c r="M1256" i="4" s="1"/>
  <c r="P1256" i="4" s="1"/>
  <c r="F1227" i="4"/>
  <c r="G1227" i="4"/>
  <c r="H1227" i="4"/>
  <c r="E1227" i="4"/>
  <c r="M1227" i="4" s="1"/>
  <c r="P1227" i="4" s="1"/>
  <c r="AJ1530" i="4"/>
  <c r="AJ1518" i="4"/>
  <c r="AH1508" i="4"/>
  <c r="AJ1506" i="4"/>
  <c r="AH1496" i="4"/>
  <c r="AJ1494" i="4"/>
  <c r="AH1484" i="4"/>
  <c r="AJ1482" i="4"/>
  <c r="AH1472" i="4"/>
  <c r="AJ1470" i="4"/>
  <c r="AH1460" i="4"/>
  <c r="AJ1458" i="4"/>
  <c r="AH1448" i="4"/>
  <c r="R1444" i="4"/>
  <c r="T1444" i="4"/>
  <c r="J1444" i="4"/>
  <c r="M1444" i="4" s="1"/>
  <c r="AH1444" i="4"/>
  <c r="W1444" i="4"/>
  <c r="O1444" i="4"/>
  <c r="AM1444" i="4"/>
  <c r="O1443" i="4"/>
  <c r="AM1443" i="4"/>
  <c r="AB1443" i="4"/>
  <c r="R1443" i="4"/>
  <c r="T1443" i="4"/>
  <c r="J1443" i="4"/>
  <c r="M1443" i="4" s="1"/>
  <c r="AH1443" i="4"/>
  <c r="H1442" i="4"/>
  <c r="AK1442" i="4" s="1"/>
  <c r="E1442" i="4"/>
  <c r="R1384" i="4"/>
  <c r="U1384" i="4" s="1"/>
  <c r="AE1384" i="4"/>
  <c r="T1384" i="4"/>
  <c r="J1384" i="4"/>
  <c r="M1384" i="4" s="1"/>
  <c r="AH1384" i="4"/>
  <c r="W1384" i="4"/>
  <c r="L1384" i="4"/>
  <c r="AJ1384" i="4"/>
  <c r="O1384" i="4"/>
  <c r="AM1384" i="4"/>
  <c r="AB1384" i="4"/>
  <c r="M1381" i="4"/>
  <c r="P1381" i="4" s="1"/>
  <c r="E1315" i="4"/>
  <c r="M1315" i="4" s="1"/>
  <c r="P1315" i="4" s="1"/>
  <c r="F1315" i="4"/>
  <c r="U1315" i="4" s="1"/>
  <c r="X1315" i="4" s="1"/>
  <c r="H1315" i="4"/>
  <c r="G1315" i="4"/>
  <c r="AC1315" i="4" s="1"/>
  <c r="AF1315" i="4" s="1"/>
  <c r="F1263" i="4"/>
  <c r="U1263" i="4" s="1"/>
  <c r="X1263" i="4" s="1"/>
  <c r="G1263" i="4"/>
  <c r="H1263" i="4"/>
  <c r="E1263" i="4"/>
  <c r="G1328" i="4"/>
  <c r="AC1328" i="4" s="1"/>
  <c r="AF1328" i="4" s="1"/>
  <c r="H1328" i="4"/>
  <c r="AK1328" i="4" s="1"/>
  <c r="AN1328" i="4" s="1"/>
  <c r="F1328" i="4"/>
  <c r="J1326" i="4"/>
  <c r="AH1326" i="4"/>
  <c r="W1326" i="4"/>
  <c r="O1326" i="4"/>
  <c r="AM1326" i="4"/>
  <c r="AB1326" i="4"/>
  <c r="T1326" i="4"/>
  <c r="M1314" i="4"/>
  <c r="E1307" i="4"/>
  <c r="M1307" i="4" s="1"/>
  <c r="P1307" i="4" s="1"/>
  <c r="F1307" i="4"/>
  <c r="AC1303" i="4"/>
  <c r="AF1303" i="4" s="1"/>
  <c r="R1294" i="4"/>
  <c r="AE1294" i="4"/>
  <c r="T1294" i="4"/>
  <c r="J1294" i="4"/>
  <c r="AH1294" i="4"/>
  <c r="W1294" i="4"/>
  <c r="L1294" i="4"/>
  <c r="AJ1294" i="4"/>
  <c r="AB1294" i="4"/>
  <c r="E1281" i="4"/>
  <c r="M1281" i="4" s="1"/>
  <c r="P1281" i="4" s="1"/>
  <c r="F1281" i="4"/>
  <c r="G1281" i="4"/>
  <c r="H1281" i="4"/>
  <c r="AK1281" i="4" s="1"/>
  <c r="AN1281" i="4" s="1"/>
  <c r="AC1271" i="4"/>
  <c r="AF1271" i="4" s="1"/>
  <c r="E1266" i="4"/>
  <c r="M1266" i="4" s="1"/>
  <c r="H1266" i="4"/>
  <c r="E1257" i="4"/>
  <c r="M1257" i="4" s="1"/>
  <c r="P1257" i="4" s="1"/>
  <c r="F1257" i="4"/>
  <c r="U1257" i="4" s="1"/>
  <c r="X1257" i="4" s="1"/>
  <c r="G1257" i="4"/>
  <c r="H1257" i="4"/>
  <c r="AK1257" i="4" s="1"/>
  <c r="AN1257" i="4" s="1"/>
  <c r="E1243" i="4"/>
  <c r="F1243" i="4"/>
  <c r="G1243" i="4"/>
  <c r="AC1243" i="4" s="1"/>
  <c r="AF1243" i="4" s="1"/>
  <c r="H1243" i="4"/>
  <c r="E1219" i="4"/>
  <c r="F1219" i="4"/>
  <c r="G1219" i="4"/>
  <c r="AC1219" i="4" s="1"/>
  <c r="AF1219" i="4" s="1"/>
  <c r="H1219" i="4"/>
  <c r="W1336" i="4"/>
  <c r="X1336" i="4" s="1"/>
  <c r="O1336" i="4"/>
  <c r="AM1336" i="4"/>
  <c r="J1336" i="4"/>
  <c r="M1336" i="4" s="1"/>
  <c r="AH1336" i="4"/>
  <c r="AK1336" i="4" s="1"/>
  <c r="E1334" i="4"/>
  <c r="M1334" i="4" s="1"/>
  <c r="P1334" i="4" s="1"/>
  <c r="G1334" i="4"/>
  <c r="R1326" i="4"/>
  <c r="U1326" i="4" s="1"/>
  <c r="G1316" i="4"/>
  <c r="H1316" i="4"/>
  <c r="AK1316" i="4" s="1"/>
  <c r="F1316" i="4"/>
  <c r="U1316" i="4" s="1"/>
  <c r="AK1314" i="4"/>
  <c r="E1303" i="4"/>
  <c r="M1303" i="4" s="1"/>
  <c r="P1303" i="4" s="1"/>
  <c r="F1303" i="4"/>
  <c r="U1303" i="4" s="1"/>
  <c r="X1303" i="4" s="1"/>
  <c r="H1303" i="4"/>
  <c r="AK1303" i="4" s="1"/>
  <c r="AN1303" i="4" s="1"/>
  <c r="X1298" i="4"/>
  <c r="E1271" i="4"/>
  <c r="M1271" i="4" s="1"/>
  <c r="P1271" i="4" s="1"/>
  <c r="F1271" i="4"/>
  <c r="U1271" i="4" s="1"/>
  <c r="X1271" i="4" s="1"/>
  <c r="E1255" i="4"/>
  <c r="F1255" i="4"/>
  <c r="G1255" i="4"/>
  <c r="H1255" i="4"/>
  <c r="E1248" i="4"/>
  <c r="F1248" i="4"/>
  <c r="U1248" i="4" s="1"/>
  <c r="G1248" i="4"/>
  <c r="AC1248" i="4" s="1"/>
  <c r="H1248" i="4"/>
  <c r="E1247" i="4"/>
  <c r="M1247" i="4" s="1"/>
  <c r="P1247" i="4" s="1"/>
  <c r="F1247" i="4"/>
  <c r="U1247" i="4" s="1"/>
  <c r="X1247" i="4" s="1"/>
  <c r="E1245" i="4"/>
  <c r="M1245" i="4" s="1"/>
  <c r="P1245" i="4" s="1"/>
  <c r="F1245" i="4"/>
  <c r="U1245" i="4" s="1"/>
  <c r="X1245" i="4" s="1"/>
  <c r="G1245" i="4"/>
  <c r="H1245" i="4"/>
  <c r="AK1245" i="4" s="1"/>
  <c r="AN1245" i="4" s="1"/>
  <c r="E1241" i="4"/>
  <c r="F1241" i="4"/>
  <c r="G1241" i="4"/>
  <c r="AC1241" i="4" s="1"/>
  <c r="H1241" i="4"/>
  <c r="M1237" i="4"/>
  <c r="G1160" i="4"/>
  <c r="H1160" i="4"/>
  <c r="AK1160" i="4" s="1"/>
  <c r="AN1160" i="4" s="1"/>
  <c r="E1160" i="4"/>
  <c r="M1160" i="4" s="1"/>
  <c r="P1160" i="4" s="1"/>
  <c r="F1160" i="4"/>
  <c r="U1160" i="4" s="1"/>
  <c r="X1160" i="4" s="1"/>
  <c r="E1146" i="4"/>
  <c r="M1146" i="4" s="1"/>
  <c r="P1146" i="4" s="1"/>
  <c r="F1146" i="4"/>
  <c r="G1146" i="4"/>
  <c r="AC1146" i="4" s="1"/>
  <c r="H1146" i="4"/>
  <c r="F1119" i="4"/>
  <c r="U1119" i="4" s="1"/>
  <c r="X1119" i="4" s="1"/>
  <c r="G1119" i="4"/>
  <c r="H1119" i="4"/>
  <c r="AK1119" i="4" s="1"/>
  <c r="AN1119" i="4" s="1"/>
  <c r="E1119" i="4"/>
  <c r="M1119" i="4" s="1"/>
  <c r="P1119" i="4" s="1"/>
  <c r="T1445" i="4"/>
  <c r="AH1419" i="4"/>
  <c r="J1419" i="4"/>
  <c r="M1419" i="4" s="1"/>
  <c r="P1419" i="4" s="1"/>
  <c r="G1416" i="4"/>
  <c r="AH1407" i="4"/>
  <c r="J1407" i="4"/>
  <c r="M1407" i="4" s="1"/>
  <c r="P1407" i="4" s="1"/>
  <c r="G1404" i="4"/>
  <c r="AH1395" i="4"/>
  <c r="J1395" i="4"/>
  <c r="M1395" i="4" s="1"/>
  <c r="P1395" i="4" s="1"/>
  <c r="G1392" i="4"/>
  <c r="AH1383" i="4"/>
  <c r="J1383" i="4"/>
  <c r="G1380" i="4"/>
  <c r="AH1371" i="4"/>
  <c r="J1371" i="4"/>
  <c r="M1371" i="4" s="1"/>
  <c r="P1371" i="4" s="1"/>
  <c r="G1368" i="4"/>
  <c r="AH1359" i="4"/>
  <c r="J1359" i="4"/>
  <c r="M1359" i="4" s="1"/>
  <c r="P1359" i="4" s="1"/>
  <c r="G1356" i="4"/>
  <c r="AH1347" i="4"/>
  <c r="J1347" i="4"/>
  <c r="M1347" i="4" s="1"/>
  <c r="P1347" i="4" s="1"/>
  <c r="G1344" i="4"/>
  <c r="U1338" i="4"/>
  <c r="X1338" i="4" s="1"/>
  <c r="AB1337" i="4"/>
  <c r="T1337" i="4"/>
  <c r="J1337" i="4"/>
  <c r="M1337" i="4" s="1"/>
  <c r="AH1337" i="4"/>
  <c r="AK1337" i="4" s="1"/>
  <c r="O1337" i="4"/>
  <c r="AJ1326" i="4"/>
  <c r="X1322" i="4"/>
  <c r="E1319" i="4"/>
  <c r="M1319" i="4" s="1"/>
  <c r="P1319" i="4" s="1"/>
  <c r="F1319" i="4"/>
  <c r="U1319" i="4" s="1"/>
  <c r="J1302" i="4"/>
  <c r="M1302" i="4" s="1"/>
  <c r="AH1302" i="4"/>
  <c r="AK1302" i="4" s="1"/>
  <c r="W1302" i="4"/>
  <c r="L1302" i="4"/>
  <c r="AJ1302" i="4"/>
  <c r="O1302" i="4"/>
  <c r="AM1302" i="4"/>
  <c r="AB1302" i="4"/>
  <c r="T1302" i="4"/>
  <c r="M1297" i="4"/>
  <c r="P1297" i="4" s="1"/>
  <c r="E1269" i="4"/>
  <c r="M1269" i="4" s="1"/>
  <c r="P1269" i="4" s="1"/>
  <c r="F1269" i="4"/>
  <c r="U1269" i="4" s="1"/>
  <c r="X1269" i="4" s="1"/>
  <c r="G1269" i="4"/>
  <c r="H1269" i="4"/>
  <c r="AK1269" i="4" s="1"/>
  <c r="AN1269" i="4" s="1"/>
  <c r="E1253" i="4"/>
  <c r="M1253" i="4" s="1"/>
  <c r="F1253" i="4"/>
  <c r="G1253" i="4"/>
  <c r="H1253" i="4"/>
  <c r="AK1253" i="4" s="1"/>
  <c r="AN1253" i="4" s="1"/>
  <c r="G1244" i="4"/>
  <c r="AC1244" i="4" s="1"/>
  <c r="AF1244" i="4" s="1"/>
  <c r="H1244" i="4"/>
  <c r="AK1244" i="4" s="1"/>
  <c r="F1244" i="4"/>
  <c r="U1244" i="4" s="1"/>
  <c r="X1244" i="4" s="1"/>
  <c r="AB1241" i="4"/>
  <c r="R1241" i="4"/>
  <c r="AE1241" i="4"/>
  <c r="T1241" i="4"/>
  <c r="J1241" i="4"/>
  <c r="AH1241" i="4"/>
  <c r="W1241" i="4"/>
  <c r="L1241" i="4"/>
  <c r="AJ1241" i="4"/>
  <c r="O1241" i="4"/>
  <c r="AM1241" i="4"/>
  <c r="H1237" i="4"/>
  <c r="G1237" i="4"/>
  <c r="E1217" i="4"/>
  <c r="M1217" i="4" s="1"/>
  <c r="P1217" i="4" s="1"/>
  <c r="F1217" i="4"/>
  <c r="U1217" i="4" s="1"/>
  <c r="X1217" i="4" s="1"/>
  <c r="G1217" i="4"/>
  <c r="H1217" i="4"/>
  <c r="E1121" i="4"/>
  <c r="M1121" i="4" s="1"/>
  <c r="P1121" i="4" s="1"/>
  <c r="F1121" i="4"/>
  <c r="U1121" i="4" s="1"/>
  <c r="X1121" i="4" s="1"/>
  <c r="G1121" i="4"/>
  <c r="H1121" i="4"/>
  <c r="AK1121" i="4" s="1"/>
  <c r="AN1121" i="4" s="1"/>
  <c r="H1117" i="4"/>
  <c r="E1117" i="4"/>
  <c r="F1117" i="4"/>
  <c r="G1117" i="4"/>
  <c r="E1110" i="4"/>
  <c r="M1110" i="4" s="1"/>
  <c r="P1110" i="4" s="1"/>
  <c r="F1110" i="4"/>
  <c r="G1110" i="4"/>
  <c r="H1110" i="4"/>
  <c r="R1445" i="4"/>
  <c r="H1443" i="4"/>
  <c r="H1431" i="4"/>
  <c r="AK1431" i="4" s="1"/>
  <c r="AN1431" i="4" s="1"/>
  <c r="AJ1427" i="4"/>
  <c r="L1427" i="4"/>
  <c r="R1421" i="4"/>
  <c r="T1419" i="4"/>
  <c r="H1419" i="4"/>
  <c r="AJ1415" i="4"/>
  <c r="L1415" i="4"/>
  <c r="AB1411" i="4"/>
  <c r="W1410" i="4"/>
  <c r="R1409" i="4"/>
  <c r="T1407" i="4"/>
  <c r="H1407" i="4"/>
  <c r="AK1407" i="4" s="1"/>
  <c r="AM1406" i="4"/>
  <c r="O1406" i="4"/>
  <c r="AJ1403" i="4"/>
  <c r="L1403" i="4"/>
  <c r="AB1399" i="4"/>
  <c r="W1398" i="4"/>
  <c r="R1397" i="4"/>
  <c r="U1397" i="4" s="1"/>
  <c r="T1395" i="4"/>
  <c r="H1395" i="4"/>
  <c r="AM1394" i="4"/>
  <c r="O1394" i="4"/>
  <c r="AJ1391" i="4"/>
  <c r="L1391" i="4"/>
  <c r="W1386" i="4"/>
  <c r="R1385" i="4"/>
  <c r="U1385" i="4" s="1"/>
  <c r="X1385" i="4" s="1"/>
  <c r="T1383" i="4"/>
  <c r="H1383" i="4"/>
  <c r="AK1383" i="4" s="1"/>
  <c r="AM1382" i="4"/>
  <c r="O1382" i="4"/>
  <c r="AJ1379" i="4"/>
  <c r="L1379" i="4"/>
  <c r="W1374" i="4"/>
  <c r="R1373" i="4"/>
  <c r="T1371" i="4"/>
  <c r="H1371" i="4"/>
  <c r="AM1370" i="4"/>
  <c r="O1370" i="4"/>
  <c r="AJ1367" i="4"/>
  <c r="L1367" i="4"/>
  <c r="W1362" i="4"/>
  <c r="R1361" i="4"/>
  <c r="U1361" i="4" s="1"/>
  <c r="X1361" i="4" s="1"/>
  <c r="T1359" i="4"/>
  <c r="H1359" i="4"/>
  <c r="AK1359" i="4" s="1"/>
  <c r="AM1358" i="4"/>
  <c r="O1358" i="4"/>
  <c r="AJ1355" i="4"/>
  <c r="L1355" i="4"/>
  <c r="W1350" i="4"/>
  <c r="R1349" i="4"/>
  <c r="T1347" i="4"/>
  <c r="H1347" i="4"/>
  <c r="AM1346" i="4"/>
  <c r="O1346" i="4"/>
  <c r="AJ1343" i="4"/>
  <c r="L1343" i="4"/>
  <c r="AE1337" i="4"/>
  <c r="U1332" i="4"/>
  <c r="X1332" i="4" s="1"/>
  <c r="J1329" i="4"/>
  <c r="M1329" i="4" s="1"/>
  <c r="P1329" i="4" s="1"/>
  <c r="L1326" i="4"/>
  <c r="U1321" i="4"/>
  <c r="X1321" i="4" s="1"/>
  <c r="AM1318" i="4"/>
  <c r="O1318" i="4"/>
  <c r="AB1289" i="4"/>
  <c r="R1289" i="4"/>
  <c r="AE1289" i="4"/>
  <c r="T1289" i="4"/>
  <c r="J1289" i="4"/>
  <c r="AH1289" i="4"/>
  <c r="W1289" i="4"/>
  <c r="L1289" i="4"/>
  <c r="AJ1289" i="4"/>
  <c r="O1289" i="4"/>
  <c r="AM1289" i="4"/>
  <c r="R1282" i="4"/>
  <c r="AE1282" i="4"/>
  <c r="T1282" i="4"/>
  <c r="J1282" i="4"/>
  <c r="AH1282" i="4"/>
  <c r="W1282" i="4"/>
  <c r="L1282" i="4"/>
  <c r="AJ1282" i="4"/>
  <c r="AB1282" i="4"/>
  <c r="E1277" i="4"/>
  <c r="F1277" i="4"/>
  <c r="G1277" i="4"/>
  <c r="H1277" i="4"/>
  <c r="E1258" i="4"/>
  <c r="F1258" i="4"/>
  <c r="G1258" i="4"/>
  <c r="H1258" i="4"/>
  <c r="H1249" i="4"/>
  <c r="G1249" i="4"/>
  <c r="M1238" i="4"/>
  <c r="P1238" i="4" s="1"/>
  <c r="R1234" i="4"/>
  <c r="AE1234" i="4"/>
  <c r="T1234" i="4"/>
  <c r="J1234" i="4"/>
  <c r="AH1234" i="4"/>
  <c r="W1234" i="4"/>
  <c r="L1234" i="4"/>
  <c r="AJ1234" i="4"/>
  <c r="AB1234" i="4"/>
  <c r="E1230" i="4"/>
  <c r="M1230" i="4" s="1"/>
  <c r="H1230" i="4"/>
  <c r="E1223" i="4"/>
  <c r="M1223" i="4" s="1"/>
  <c r="P1223" i="4" s="1"/>
  <c r="F1223" i="4"/>
  <c r="U1223" i="4" s="1"/>
  <c r="X1223" i="4" s="1"/>
  <c r="E1221" i="4"/>
  <c r="M1221" i="4" s="1"/>
  <c r="P1221" i="4" s="1"/>
  <c r="F1221" i="4"/>
  <c r="U1221" i="4" s="1"/>
  <c r="X1221" i="4" s="1"/>
  <c r="G1221" i="4"/>
  <c r="H1221" i="4"/>
  <c r="AK1221" i="4" s="1"/>
  <c r="G1220" i="4"/>
  <c r="H1220" i="4"/>
  <c r="AK1220" i="4" s="1"/>
  <c r="F1220" i="4"/>
  <c r="U1220" i="4" s="1"/>
  <c r="X1220" i="4" s="1"/>
  <c r="AH1410" i="4"/>
  <c r="J1410" i="4"/>
  <c r="AH1398" i="4"/>
  <c r="J1398" i="4"/>
  <c r="AH1386" i="4"/>
  <c r="J1386" i="4"/>
  <c r="AH1374" i="4"/>
  <c r="J1374" i="4"/>
  <c r="AH1362" i="4"/>
  <c r="J1362" i="4"/>
  <c r="AH1350" i="4"/>
  <c r="J1350" i="4"/>
  <c r="AE1326" i="4"/>
  <c r="E1300" i="4"/>
  <c r="F1300" i="4"/>
  <c r="G1300" i="4"/>
  <c r="AB1277" i="4"/>
  <c r="R1277" i="4"/>
  <c r="AE1277" i="4"/>
  <c r="T1277" i="4"/>
  <c r="J1277" i="4"/>
  <c r="AH1277" i="4"/>
  <c r="W1277" i="4"/>
  <c r="L1277" i="4"/>
  <c r="AJ1277" i="4"/>
  <c r="O1277" i="4"/>
  <c r="AM1277" i="4"/>
  <c r="G1268" i="4"/>
  <c r="H1268" i="4"/>
  <c r="AK1268" i="4" s="1"/>
  <c r="F1268" i="4"/>
  <c r="U1268" i="4" s="1"/>
  <c r="X1268" i="4" s="1"/>
  <c r="E1265" i="4"/>
  <c r="F1265" i="4"/>
  <c r="G1265" i="4"/>
  <c r="AC1265" i="4" s="1"/>
  <c r="H1265" i="4"/>
  <c r="R1258" i="4"/>
  <c r="AE1258" i="4"/>
  <c r="T1258" i="4"/>
  <c r="J1258" i="4"/>
  <c r="AH1258" i="4"/>
  <c r="W1258" i="4"/>
  <c r="L1258" i="4"/>
  <c r="AJ1258" i="4"/>
  <c r="AB1258" i="4"/>
  <c r="E1224" i="4"/>
  <c r="F1224" i="4"/>
  <c r="G1224" i="4"/>
  <c r="AC1224" i="4" s="1"/>
  <c r="H1224" i="4"/>
  <c r="F1180" i="4"/>
  <c r="U1180" i="4" s="1"/>
  <c r="X1180" i="4" s="1"/>
  <c r="G1180" i="4"/>
  <c r="H1180" i="4"/>
  <c r="AK1180" i="4" s="1"/>
  <c r="AN1180" i="4" s="1"/>
  <c r="AB1445" i="4"/>
  <c r="F1443" i="4"/>
  <c r="U1443" i="4" s="1"/>
  <c r="X1443" i="4" s="1"/>
  <c r="F1431" i="4"/>
  <c r="U1431" i="4" s="1"/>
  <c r="X1431" i="4" s="1"/>
  <c r="AH1427" i="4"/>
  <c r="J1427" i="4"/>
  <c r="AB1421" i="4"/>
  <c r="R1419" i="4"/>
  <c r="F1419" i="4"/>
  <c r="H1417" i="4"/>
  <c r="AK1417" i="4" s="1"/>
  <c r="AN1417" i="4" s="1"/>
  <c r="AH1415" i="4"/>
  <c r="J1415" i="4"/>
  <c r="AB1409" i="4"/>
  <c r="R1407" i="4"/>
  <c r="F1407" i="4"/>
  <c r="H1405" i="4"/>
  <c r="AK1405" i="4" s="1"/>
  <c r="AN1405" i="4" s="1"/>
  <c r="AH1403" i="4"/>
  <c r="J1403" i="4"/>
  <c r="AB1397" i="4"/>
  <c r="R1395" i="4"/>
  <c r="F1395" i="4"/>
  <c r="H1393" i="4"/>
  <c r="AK1393" i="4" s="1"/>
  <c r="AN1393" i="4" s="1"/>
  <c r="AH1391" i="4"/>
  <c r="J1391" i="4"/>
  <c r="AB1385" i="4"/>
  <c r="R1383" i="4"/>
  <c r="F1383" i="4"/>
  <c r="H1381" i="4"/>
  <c r="AH1379" i="4"/>
  <c r="J1379" i="4"/>
  <c r="AB1373" i="4"/>
  <c r="R1371" i="4"/>
  <c r="F1371" i="4"/>
  <c r="H1369" i="4"/>
  <c r="AK1369" i="4" s="1"/>
  <c r="O1368" i="4"/>
  <c r="AH1367" i="4"/>
  <c r="J1367" i="4"/>
  <c r="AB1361" i="4"/>
  <c r="R1359" i="4"/>
  <c r="F1359" i="4"/>
  <c r="H1357" i="4"/>
  <c r="AK1357" i="4" s="1"/>
  <c r="AN1357" i="4" s="1"/>
  <c r="AH1355" i="4"/>
  <c r="J1355" i="4"/>
  <c r="AB1349" i="4"/>
  <c r="R1347" i="4"/>
  <c r="F1347" i="4"/>
  <c r="H1345" i="4"/>
  <c r="AK1345" i="4" s="1"/>
  <c r="AN1345" i="4" s="1"/>
  <c r="O1344" i="4"/>
  <c r="AH1343" i="4"/>
  <c r="J1343" i="4"/>
  <c r="O1338" i="4"/>
  <c r="P1338" i="4" s="1"/>
  <c r="F1333" i="4"/>
  <c r="U1333" i="4" s="1"/>
  <c r="X1333" i="4" s="1"/>
  <c r="M1305" i="4"/>
  <c r="P1305" i="4" s="1"/>
  <c r="E1295" i="4"/>
  <c r="M1295" i="4" s="1"/>
  <c r="P1295" i="4" s="1"/>
  <c r="F1295" i="4"/>
  <c r="U1295" i="4" s="1"/>
  <c r="X1295" i="4" s="1"/>
  <c r="M1286" i="4"/>
  <c r="P1286" i="4" s="1"/>
  <c r="U1285" i="4"/>
  <c r="X1285" i="4" s="1"/>
  <c r="E1270" i="4"/>
  <c r="F1270" i="4"/>
  <c r="G1270" i="4"/>
  <c r="H1270" i="4"/>
  <c r="AB1265" i="4"/>
  <c r="R1265" i="4"/>
  <c r="AE1265" i="4"/>
  <c r="T1265" i="4"/>
  <c r="J1265" i="4"/>
  <c r="AH1265" i="4"/>
  <c r="W1265" i="4"/>
  <c r="L1265" i="4"/>
  <c r="AJ1265" i="4"/>
  <c r="O1265" i="4"/>
  <c r="AM1265" i="4"/>
  <c r="M1250" i="4"/>
  <c r="P1250" i="4" s="1"/>
  <c r="E1246" i="4"/>
  <c r="F1246" i="4"/>
  <c r="G1246" i="4"/>
  <c r="H1246" i="4"/>
  <c r="M1228" i="4"/>
  <c r="AM1445" i="4"/>
  <c r="O1445" i="4"/>
  <c r="O1421" i="4"/>
  <c r="G1417" i="4"/>
  <c r="T1410" i="4"/>
  <c r="AM1409" i="4"/>
  <c r="O1409" i="4"/>
  <c r="AJ1406" i="4"/>
  <c r="L1406" i="4"/>
  <c r="G1405" i="4"/>
  <c r="T1398" i="4"/>
  <c r="AM1397" i="4"/>
  <c r="AN1397" i="4" s="1"/>
  <c r="O1397" i="4"/>
  <c r="P1397" i="4" s="1"/>
  <c r="AJ1394" i="4"/>
  <c r="L1394" i="4"/>
  <c r="G1393" i="4"/>
  <c r="T1386" i="4"/>
  <c r="AM1385" i="4"/>
  <c r="AN1385" i="4" s="1"/>
  <c r="O1385" i="4"/>
  <c r="AJ1382" i="4"/>
  <c r="L1382" i="4"/>
  <c r="G1381" i="4"/>
  <c r="AC1381" i="4" s="1"/>
  <c r="T1374" i="4"/>
  <c r="AM1373" i="4"/>
  <c r="O1373" i="4"/>
  <c r="AJ1370" i="4"/>
  <c r="L1370" i="4"/>
  <c r="G1369" i="4"/>
  <c r="AC1369" i="4" s="1"/>
  <c r="AF1369" i="4" s="1"/>
  <c r="T1362" i="4"/>
  <c r="AM1361" i="4"/>
  <c r="AN1361" i="4" s="1"/>
  <c r="O1361" i="4"/>
  <c r="AJ1358" i="4"/>
  <c r="L1358" i="4"/>
  <c r="G1357" i="4"/>
  <c r="R1352" i="4"/>
  <c r="T1350" i="4"/>
  <c r="AM1349" i="4"/>
  <c r="O1349" i="4"/>
  <c r="AJ1346" i="4"/>
  <c r="L1346" i="4"/>
  <c r="G1345" i="4"/>
  <c r="L1337" i="4"/>
  <c r="E1330" i="4"/>
  <c r="M1330" i="4" s="1"/>
  <c r="F1330" i="4"/>
  <c r="F1329" i="4"/>
  <c r="G1329" i="4"/>
  <c r="H1329" i="4"/>
  <c r="AK1329" i="4" s="1"/>
  <c r="E1324" i="4"/>
  <c r="F1324" i="4"/>
  <c r="G1324" i="4"/>
  <c r="AH1318" i="4"/>
  <c r="E1312" i="4"/>
  <c r="F1312" i="4"/>
  <c r="G1312" i="4"/>
  <c r="AC1312" i="4" s="1"/>
  <c r="E1306" i="4"/>
  <c r="M1306" i="4" s="1"/>
  <c r="P1306" i="4" s="1"/>
  <c r="F1306" i="4"/>
  <c r="G1306" i="4"/>
  <c r="H1306" i="4"/>
  <c r="AK1306" i="4" s="1"/>
  <c r="F1305" i="4"/>
  <c r="G1305" i="4"/>
  <c r="H1305" i="4"/>
  <c r="AK1305" i="4" s="1"/>
  <c r="AN1305" i="4" s="1"/>
  <c r="E1301" i="4"/>
  <c r="F1301" i="4"/>
  <c r="G1301" i="4"/>
  <c r="H1301" i="4"/>
  <c r="O1294" i="4"/>
  <c r="U1290" i="4"/>
  <c r="M1285" i="4"/>
  <c r="P1285" i="4" s="1"/>
  <c r="X1274" i="4"/>
  <c r="R1270" i="4"/>
  <c r="AE1270" i="4"/>
  <c r="T1270" i="4"/>
  <c r="J1270" i="4"/>
  <c r="AH1270" i="4"/>
  <c r="W1270" i="4"/>
  <c r="L1270" i="4"/>
  <c r="AJ1270" i="4"/>
  <c r="AB1270" i="4"/>
  <c r="X1262" i="4"/>
  <c r="U1261" i="4"/>
  <c r="X1261" i="4" s="1"/>
  <c r="Z1258" i="4"/>
  <c r="R1246" i="4"/>
  <c r="AE1246" i="4"/>
  <c r="T1246" i="4"/>
  <c r="J1246" i="4"/>
  <c r="AH1246" i="4"/>
  <c r="W1246" i="4"/>
  <c r="L1246" i="4"/>
  <c r="AJ1246" i="4"/>
  <c r="AB1246" i="4"/>
  <c r="U1242" i="4"/>
  <c r="F1239" i="4"/>
  <c r="U1239" i="4" s="1"/>
  <c r="X1239" i="4" s="1"/>
  <c r="G1239" i="4"/>
  <c r="H1239" i="4"/>
  <c r="AK1239" i="4" s="1"/>
  <c r="AN1239" i="4" s="1"/>
  <c r="E1239" i="4"/>
  <c r="M1239" i="4" s="1"/>
  <c r="P1239" i="4" s="1"/>
  <c r="E1231" i="4"/>
  <c r="F1231" i="4"/>
  <c r="G1231" i="4"/>
  <c r="AC1231" i="4" s="1"/>
  <c r="AF1231" i="4" s="1"/>
  <c r="H1231" i="4"/>
  <c r="G1218" i="4"/>
  <c r="AC1218" i="4" s="1"/>
  <c r="AF1218" i="4" s="1"/>
  <c r="F1192" i="4"/>
  <c r="G1192" i="4"/>
  <c r="H1192" i="4"/>
  <c r="AK1192" i="4" s="1"/>
  <c r="E1192" i="4"/>
  <c r="M1192" i="4" s="1"/>
  <c r="P1192" i="4" s="1"/>
  <c r="W1181" i="4"/>
  <c r="AB1419" i="4"/>
  <c r="F1417" i="4"/>
  <c r="U1417" i="4" s="1"/>
  <c r="X1417" i="4" s="1"/>
  <c r="T1415" i="4"/>
  <c r="AE1410" i="4"/>
  <c r="AB1407" i="4"/>
  <c r="W1406" i="4"/>
  <c r="F1405" i="4"/>
  <c r="T1403" i="4"/>
  <c r="AE1398" i="4"/>
  <c r="AB1395" i="4"/>
  <c r="W1394" i="4"/>
  <c r="F1393" i="4"/>
  <c r="U1393" i="4" s="1"/>
  <c r="X1393" i="4" s="1"/>
  <c r="T1391" i="4"/>
  <c r="AE1386" i="4"/>
  <c r="AB1383" i="4"/>
  <c r="W1382" i="4"/>
  <c r="F1381" i="4"/>
  <c r="U1381" i="4" s="1"/>
  <c r="X1381" i="4" s="1"/>
  <c r="T1379" i="4"/>
  <c r="AE1374" i="4"/>
  <c r="AB1371" i="4"/>
  <c r="W1370" i="4"/>
  <c r="F1369" i="4"/>
  <c r="T1367" i="4"/>
  <c r="AE1362" i="4"/>
  <c r="AB1359" i="4"/>
  <c r="W1358" i="4"/>
  <c r="F1357" i="4"/>
  <c r="T1355" i="4"/>
  <c r="AE1350" i="4"/>
  <c r="AB1347" i="4"/>
  <c r="W1346" i="4"/>
  <c r="F1345" i="4"/>
  <c r="U1345" i="4" s="1"/>
  <c r="X1345" i="4" s="1"/>
  <c r="T1343" i="4"/>
  <c r="R1335" i="4"/>
  <c r="J1335" i="4"/>
  <c r="AH1335" i="4"/>
  <c r="L1335" i="4"/>
  <c r="AJ1335" i="4"/>
  <c r="H1333" i="4"/>
  <c r="AK1333" i="4" s="1"/>
  <c r="AN1333" i="4" s="1"/>
  <c r="G1333" i="4"/>
  <c r="AC1333" i="4" s="1"/>
  <c r="AF1333" i="4" s="1"/>
  <c r="R1330" i="4"/>
  <c r="W1330" i="4"/>
  <c r="L1330" i="4"/>
  <c r="AJ1330" i="4"/>
  <c r="AB1330" i="4"/>
  <c r="L1329" i="4"/>
  <c r="AJ1329" i="4"/>
  <c r="AB1329" i="4"/>
  <c r="R1329" i="4"/>
  <c r="AE1329" i="4"/>
  <c r="T1329" i="4"/>
  <c r="W1329" i="4"/>
  <c r="E1325" i="4"/>
  <c r="F1325" i="4"/>
  <c r="H1325" i="4"/>
  <c r="E1313" i="4"/>
  <c r="F1313" i="4"/>
  <c r="G1313" i="4"/>
  <c r="AC1313" i="4" s="1"/>
  <c r="H1313" i="4"/>
  <c r="R1306" i="4"/>
  <c r="AE1306" i="4"/>
  <c r="T1306" i="4"/>
  <c r="W1306" i="4"/>
  <c r="L1306" i="4"/>
  <c r="AJ1306" i="4"/>
  <c r="AB1306" i="4"/>
  <c r="AE1302" i="4"/>
  <c r="AB1301" i="4"/>
  <c r="R1301" i="4"/>
  <c r="AE1301" i="4"/>
  <c r="T1301" i="4"/>
  <c r="J1301" i="4"/>
  <c r="AH1301" i="4"/>
  <c r="W1301" i="4"/>
  <c r="L1301" i="4"/>
  <c r="AJ1301" i="4"/>
  <c r="O1301" i="4"/>
  <c r="AM1301" i="4"/>
  <c r="AM1294" i="4"/>
  <c r="E1293" i="4"/>
  <c r="M1293" i="4" s="1"/>
  <c r="P1293" i="4" s="1"/>
  <c r="F1293" i="4"/>
  <c r="G1293" i="4"/>
  <c r="H1293" i="4"/>
  <c r="AK1293" i="4" s="1"/>
  <c r="AN1293" i="4" s="1"/>
  <c r="F1287" i="4"/>
  <c r="U1287" i="4" s="1"/>
  <c r="G1287" i="4"/>
  <c r="H1287" i="4"/>
  <c r="E1287" i="4"/>
  <c r="AK1285" i="4"/>
  <c r="AN1285" i="4" s="1"/>
  <c r="H1283" i="4"/>
  <c r="AK1283" i="4" s="1"/>
  <c r="AN1283" i="4" s="1"/>
  <c r="M1274" i="4"/>
  <c r="P1274" i="4" s="1"/>
  <c r="M1262" i="4"/>
  <c r="P1262" i="4" s="1"/>
  <c r="E1242" i="4"/>
  <c r="M1242" i="4" s="1"/>
  <c r="H1242" i="4"/>
  <c r="F1225" i="4"/>
  <c r="U1225" i="4" s="1"/>
  <c r="X1225" i="4" s="1"/>
  <c r="L1440" i="4"/>
  <c r="L1428" i="4"/>
  <c r="AM1419" i="4"/>
  <c r="R1410" i="4"/>
  <c r="H1408" i="4"/>
  <c r="AM1407" i="4"/>
  <c r="AH1406" i="4"/>
  <c r="J1406" i="4"/>
  <c r="R1398" i="4"/>
  <c r="H1396" i="4"/>
  <c r="AK1396" i="4" s="1"/>
  <c r="AM1395" i="4"/>
  <c r="AH1394" i="4"/>
  <c r="J1394" i="4"/>
  <c r="AJ1392" i="4"/>
  <c r="L1392" i="4"/>
  <c r="R1386" i="4"/>
  <c r="H1384" i="4"/>
  <c r="AK1384" i="4" s="1"/>
  <c r="AM1383" i="4"/>
  <c r="AH1382" i="4"/>
  <c r="J1382" i="4"/>
  <c r="R1374" i="4"/>
  <c r="H1372" i="4"/>
  <c r="AK1372" i="4" s="1"/>
  <c r="AN1372" i="4" s="1"/>
  <c r="AM1371" i="4"/>
  <c r="AH1370" i="4"/>
  <c r="J1370" i="4"/>
  <c r="L1368" i="4"/>
  <c r="R1362" i="4"/>
  <c r="H1360" i="4"/>
  <c r="AM1359" i="4"/>
  <c r="AH1358" i="4"/>
  <c r="J1358" i="4"/>
  <c r="R1350" i="4"/>
  <c r="H1348" i="4"/>
  <c r="AK1348" i="4" s="1"/>
  <c r="AM1347" i="4"/>
  <c r="AH1346" i="4"/>
  <c r="J1346" i="4"/>
  <c r="L1344" i="4"/>
  <c r="AJ1336" i="4"/>
  <c r="G1336" i="4"/>
  <c r="M1326" i="4"/>
  <c r="AB1325" i="4"/>
  <c r="R1325" i="4"/>
  <c r="T1325" i="4"/>
  <c r="J1325" i="4"/>
  <c r="AH1325" i="4"/>
  <c r="W1325" i="4"/>
  <c r="L1325" i="4"/>
  <c r="AJ1325" i="4"/>
  <c r="O1325" i="4"/>
  <c r="AM1325" i="4"/>
  <c r="E1318" i="4"/>
  <c r="M1318" i="4" s="1"/>
  <c r="F1318" i="4"/>
  <c r="G1318" i="4"/>
  <c r="H1318" i="4"/>
  <c r="F1317" i="4"/>
  <c r="U1317" i="4" s="1"/>
  <c r="X1317" i="4" s="1"/>
  <c r="G1317" i="4"/>
  <c r="H1317" i="4"/>
  <c r="AK1317" i="4" s="1"/>
  <c r="AN1317" i="4" s="1"/>
  <c r="AB1313" i="4"/>
  <c r="R1313" i="4"/>
  <c r="AE1313" i="4"/>
  <c r="T1313" i="4"/>
  <c r="J1313" i="4"/>
  <c r="AH1313" i="4"/>
  <c r="W1313" i="4"/>
  <c r="L1313" i="4"/>
  <c r="AJ1313" i="4"/>
  <c r="O1313" i="4"/>
  <c r="AM1313" i="4"/>
  <c r="U1273" i="4"/>
  <c r="X1273" i="4" s="1"/>
  <c r="E1254" i="4"/>
  <c r="M1254" i="4" s="1"/>
  <c r="H1254" i="4"/>
  <c r="E1229" i="4"/>
  <c r="F1229" i="4"/>
  <c r="G1229" i="4"/>
  <c r="H1229" i="4"/>
  <c r="E1222" i="4"/>
  <c r="F1222" i="4"/>
  <c r="G1222" i="4"/>
  <c r="H1222" i="4"/>
  <c r="E1218" i="4"/>
  <c r="M1218" i="4" s="1"/>
  <c r="H1218" i="4"/>
  <c r="U1209" i="4"/>
  <c r="X1209" i="4" s="1"/>
  <c r="U1190" i="4"/>
  <c r="E1182" i="4"/>
  <c r="F1182" i="4"/>
  <c r="G1182" i="4"/>
  <c r="H1182" i="4"/>
  <c r="U1173" i="4"/>
  <c r="X1173" i="4" s="1"/>
  <c r="G1408" i="4"/>
  <c r="AC1408" i="4" s="1"/>
  <c r="AF1408" i="4" s="1"/>
  <c r="G1396" i="4"/>
  <c r="G1384" i="4"/>
  <c r="AC1384" i="4" s="1"/>
  <c r="G1372" i="4"/>
  <c r="G1360" i="4"/>
  <c r="G1348" i="4"/>
  <c r="AC1348" i="4" s="1"/>
  <c r="AF1348" i="4" s="1"/>
  <c r="H1339" i="4"/>
  <c r="AK1339" i="4" s="1"/>
  <c r="AN1339" i="4" s="1"/>
  <c r="AM1337" i="4"/>
  <c r="G1337" i="4"/>
  <c r="T1336" i="4"/>
  <c r="R1327" i="4"/>
  <c r="U1327" i="4" s="1"/>
  <c r="X1327" i="4" s="1"/>
  <c r="AK1326" i="4"/>
  <c r="AN1326" i="4" s="1"/>
  <c r="R1318" i="4"/>
  <c r="AE1318" i="4"/>
  <c r="T1318" i="4"/>
  <c r="W1318" i="4"/>
  <c r="L1318" i="4"/>
  <c r="AJ1318" i="4"/>
  <c r="AB1318" i="4"/>
  <c r="AC1314" i="4"/>
  <c r="AF1314" i="4" s="1"/>
  <c r="H1307" i="4"/>
  <c r="AK1307" i="4" s="1"/>
  <c r="AN1307" i="4" s="1"/>
  <c r="U1302" i="4"/>
  <c r="X1302" i="4" s="1"/>
  <c r="E1283" i="4"/>
  <c r="M1283" i="4" s="1"/>
  <c r="P1283" i="4" s="1"/>
  <c r="F1283" i="4"/>
  <c r="U1283" i="4" s="1"/>
  <c r="X1283" i="4" s="1"/>
  <c r="U1278" i="4"/>
  <c r="M1273" i="4"/>
  <c r="P1273" i="4" s="1"/>
  <c r="G1266" i="4"/>
  <c r="AC1266" i="4" s="1"/>
  <c r="AF1266" i="4" s="1"/>
  <c r="M1240" i="4"/>
  <c r="E1236" i="4"/>
  <c r="F1236" i="4"/>
  <c r="G1236" i="4"/>
  <c r="H1236" i="4"/>
  <c r="E1235" i="4"/>
  <c r="M1235" i="4" s="1"/>
  <c r="P1235" i="4" s="1"/>
  <c r="F1235" i="4"/>
  <c r="U1235" i="4" s="1"/>
  <c r="X1235" i="4" s="1"/>
  <c r="E1233" i="4"/>
  <c r="M1233" i="4" s="1"/>
  <c r="P1233" i="4" s="1"/>
  <c r="F1233" i="4"/>
  <c r="U1233" i="4" s="1"/>
  <c r="X1233" i="4" s="1"/>
  <c r="G1233" i="4"/>
  <c r="AC1233" i="4" s="1"/>
  <c r="AF1233" i="4" s="1"/>
  <c r="H1233" i="4"/>
  <c r="AK1233" i="4" s="1"/>
  <c r="AN1233" i="4" s="1"/>
  <c r="AB1229" i="4"/>
  <c r="R1229" i="4"/>
  <c r="AE1229" i="4"/>
  <c r="T1229" i="4"/>
  <c r="J1229" i="4"/>
  <c r="AH1229" i="4"/>
  <c r="W1229" i="4"/>
  <c r="L1229" i="4"/>
  <c r="AJ1229" i="4"/>
  <c r="O1229" i="4"/>
  <c r="AM1229" i="4"/>
  <c r="H1225" i="4"/>
  <c r="G1225" i="4"/>
  <c r="R1222" i="4"/>
  <c r="AE1222" i="4"/>
  <c r="T1222" i="4"/>
  <c r="J1222" i="4"/>
  <c r="AH1222" i="4"/>
  <c r="W1222" i="4"/>
  <c r="L1222" i="4"/>
  <c r="AJ1222" i="4"/>
  <c r="AB1222" i="4"/>
  <c r="G1339" i="4"/>
  <c r="W1337" i="4"/>
  <c r="F1337" i="4"/>
  <c r="AE1335" i="4"/>
  <c r="H1334" i="4"/>
  <c r="AK1334" i="4" s="1"/>
  <c r="AN1334" i="4" s="1"/>
  <c r="AH1330" i="4"/>
  <c r="AK1330" i="4" s="1"/>
  <c r="AN1330" i="4" s="1"/>
  <c r="O1330" i="4"/>
  <c r="AM1329" i="4"/>
  <c r="E1328" i="4"/>
  <c r="U1314" i="4"/>
  <c r="X1314" i="4" s="1"/>
  <c r="G1307" i="4"/>
  <c r="G1304" i="4"/>
  <c r="H1304" i="4"/>
  <c r="AK1304" i="4" s="1"/>
  <c r="AN1304" i="4" s="1"/>
  <c r="F1304" i="4"/>
  <c r="U1304" i="4" s="1"/>
  <c r="E1294" i="4"/>
  <c r="F1294" i="4"/>
  <c r="U1294" i="4" s="1"/>
  <c r="X1294" i="4" s="1"/>
  <c r="G1294" i="4"/>
  <c r="H1294" i="4"/>
  <c r="AK1294" i="4" s="1"/>
  <c r="G1292" i="4"/>
  <c r="H1292" i="4"/>
  <c r="AK1292" i="4" s="1"/>
  <c r="AN1292" i="4" s="1"/>
  <c r="F1292" i="4"/>
  <c r="U1292" i="4" s="1"/>
  <c r="X1292" i="4" s="1"/>
  <c r="E1291" i="4"/>
  <c r="M1291" i="4" s="1"/>
  <c r="P1291" i="4" s="1"/>
  <c r="F1291" i="4"/>
  <c r="U1291" i="4" s="1"/>
  <c r="X1291" i="4" s="1"/>
  <c r="G1291" i="4"/>
  <c r="H1291" i="4"/>
  <c r="AK1291" i="4" s="1"/>
  <c r="AN1291" i="4" s="1"/>
  <c r="O1282" i="4"/>
  <c r="E1278" i="4"/>
  <c r="M1278" i="4" s="1"/>
  <c r="H1278" i="4"/>
  <c r="H1271" i="4"/>
  <c r="AK1271" i="4" s="1"/>
  <c r="AN1271" i="4" s="1"/>
  <c r="F1266" i="4"/>
  <c r="U1266" i="4" s="1"/>
  <c r="E1259" i="4"/>
  <c r="M1259" i="4" s="1"/>
  <c r="P1259" i="4" s="1"/>
  <c r="F1259" i="4"/>
  <c r="U1259" i="4" s="1"/>
  <c r="X1259" i="4" s="1"/>
  <c r="H1247" i="4"/>
  <c r="AK1247" i="4" s="1"/>
  <c r="AN1247" i="4" s="1"/>
  <c r="O1234" i="4"/>
  <c r="G1232" i="4"/>
  <c r="H1232" i="4"/>
  <c r="AK1232" i="4" s="1"/>
  <c r="F1232" i="4"/>
  <c r="U1232" i="4" s="1"/>
  <c r="X1232" i="4" s="1"/>
  <c r="M1216" i="4"/>
  <c r="P1216" i="4" s="1"/>
  <c r="AJ1334" i="4"/>
  <c r="L1334" i="4"/>
  <c r="R1328" i="4"/>
  <c r="AH1324" i="4"/>
  <c r="AK1324" i="4" s="1"/>
  <c r="J1324" i="4"/>
  <c r="AJ1322" i="4"/>
  <c r="L1322" i="4"/>
  <c r="G1321" i="4"/>
  <c r="AH1312" i="4"/>
  <c r="AK1312" i="4" s="1"/>
  <c r="J1312" i="4"/>
  <c r="AJ1310" i="4"/>
  <c r="L1310" i="4"/>
  <c r="G1309" i="4"/>
  <c r="AH1300" i="4"/>
  <c r="AK1300" i="4" s="1"/>
  <c r="J1300" i="4"/>
  <c r="G1297" i="4"/>
  <c r="T1290" i="4"/>
  <c r="AH1288" i="4"/>
  <c r="AK1288" i="4" s="1"/>
  <c r="J1288" i="4"/>
  <c r="M1288" i="4" s="1"/>
  <c r="T1278" i="4"/>
  <c r="AH1276" i="4"/>
  <c r="AK1276" i="4" s="1"/>
  <c r="J1276" i="4"/>
  <c r="M1276" i="4" s="1"/>
  <c r="T1266" i="4"/>
  <c r="AH1264" i="4"/>
  <c r="AK1264" i="4" s="1"/>
  <c r="J1264" i="4"/>
  <c r="M1264" i="4" s="1"/>
  <c r="T1254" i="4"/>
  <c r="AH1252" i="4"/>
  <c r="AK1252" i="4" s="1"/>
  <c r="J1252" i="4"/>
  <c r="M1252" i="4" s="1"/>
  <c r="T1242" i="4"/>
  <c r="J1194" i="4"/>
  <c r="AH1194" i="4"/>
  <c r="W1194" i="4"/>
  <c r="L1194" i="4"/>
  <c r="AJ1194" i="4"/>
  <c r="AB1194" i="4"/>
  <c r="R1194" i="4"/>
  <c r="AE1194" i="4"/>
  <c r="T1194" i="4"/>
  <c r="E1181" i="4"/>
  <c r="M1181" i="4" s="1"/>
  <c r="P1181" i="4" s="1"/>
  <c r="F1181" i="4"/>
  <c r="U1181" i="4" s="1"/>
  <c r="G1181" i="4"/>
  <c r="H1181" i="4"/>
  <c r="AK1181" i="4" s="1"/>
  <c r="AN1181" i="4" s="1"/>
  <c r="E1170" i="4"/>
  <c r="M1170" i="4" s="1"/>
  <c r="P1170" i="4" s="1"/>
  <c r="F1170" i="4"/>
  <c r="G1170" i="4"/>
  <c r="H1170" i="4"/>
  <c r="F1167" i="4"/>
  <c r="U1167" i="4" s="1"/>
  <c r="X1167" i="4" s="1"/>
  <c r="G1167" i="4"/>
  <c r="H1167" i="4"/>
  <c r="AK1167" i="4" s="1"/>
  <c r="AN1167" i="4" s="1"/>
  <c r="E1167" i="4"/>
  <c r="M1167" i="4" s="1"/>
  <c r="P1167" i="4" s="1"/>
  <c r="T1166" i="4"/>
  <c r="E1163" i="4"/>
  <c r="M1163" i="4" s="1"/>
  <c r="P1163" i="4" s="1"/>
  <c r="F1163" i="4"/>
  <c r="U1163" i="4" s="1"/>
  <c r="X1163" i="4" s="1"/>
  <c r="G1163" i="4"/>
  <c r="H1163" i="4"/>
  <c r="AK1163" i="4" s="1"/>
  <c r="AN1163" i="4" s="1"/>
  <c r="E1157" i="4"/>
  <c r="M1157" i="4" s="1"/>
  <c r="P1157" i="4" s="1"/>
  <c r="F1157" i="4"/>
  <c r="U1157" i="4" s="1"/>
  <c r="X1157" i="4" s="1"/>
  <c r="G1157" i="4"/>
  <c r="AC1157" i="4" s="1"/>
  <c r="AF1157" i="4" s="1"/>
  <c r="H1157" i="4"/>
  <c r="AK1157" i="4" s="1"/>
  <c r="E1134" i="4"/>
  <c r="M1134" i="4" s="1"/>
  <c r="P1134" i="4" s="1"/>
  <c r="F1134" i="4"/>
  <c r="G1134" i="4"/>
  <c r="H1134" i="4"/>
  <c r="E1118" i="4"/>
  <c r="M1118" i="4" s="1"/>
  <c r="P1118" i="4" s="1"/>
  <c r="F1118" i="4"/>
  <c r="U1118" i="4" s="1"/>
  <c r="X1118" i="4" s="1"/>
  <c r="G1118" i="4"/>
  <c r="AC1118" i="4" s="1"/>
  <c r="AF1118" i="4" s="1"/>
  <c r="H1118" i="4"/>
  <c r="AK1118" i="4" s="1"/>
  <c r="AN1118" i="4" s="1"/>
  <c r="AE1324" i="4"/>
  <c r="AE1312" i="4"/>
  <c r="AE1300" i="4"/>
  <c r="AE1288" i="4"/>
  <c r="G1288" i="4"/>
  <c r="W1284" i="4"/>
  <c r="AE1276" i="4"/>
  <c r="G1276" i="4"/>
  <c r="W1272" i="4"/>
  <c r="AH1267" i="4"/>
  <c r="J1267" i="4"/>
  <c r="AE1264" i="4"/>
  <c r="G1264" i="4"/>
  <c r="W1260" i="4"/>
  <c r="AH1255" i="4"/>
  <c r="J1255" i="4"/>
  <c r="AE1252" i="4"/>
  <c r="G1252" i="4"/>
  <c r="AC1252" i="4" s="1"/>
  <c r="AB1249" i="4"/>
  <c r="W1248" i="4"/>
  <c r="T1245" i="4"/>
  <c r="AM1244" i="4"/>
  <c r="O1244" i="4"/>
  <c r="AH1243" i="4"/>
  <c r="J1243" i="4"/>
  <c r="AE1240" i="4"/>
  <c r="G1240" i="4"/>
  <c r="AC1240" i="4" s="1"/>
  <c r="AB1237" i="4"/>
  <c r="W1236" i="4"/>
  <c r="T1233" i="4"/>
  <c r="AM1232" i="4"/>
  <c r="O1232" i="4"/>
  <c r="P1232" i="4" s="1"/>
  <c r="AH1231" i="4"/>
  <c r="J1231" i="4"/>
  <c r="AE1228" i="4"/>
  <c r="G1228" i="4"/>
  <c r="AC1228" i="4" s="1"/>
  <c r="AB1225" i="4"/>
  <c r="W1224" i="4"/>
  <c r="T1221" i="4"/>
  <c r="AM1220" i="4"/>
  <c r="O1220" i="4"/>
  <c r="AH1219" i="4"/>
  <c r="J1219" i="4"/>
  <c r="AE1216" i="4"/>
  <c r="G1216" i="4"/>
  <c r="AC1216" i="4" s="1"/>
  <c r="AC1201" i="4"/>
  <c r="E1199" i="4"/>
  <c r="M1199" i="4" s="1"/>
  <c r="P1199" i="4" s="1"/>
  <c r="F1199" i="4"/>
  <c r="U1199" i="4" s="1"/>
  <c r="X1199" i="4" s="1"/>
  <c r="G1199" i="4"/>
  <c r="AC1199" i="4" s="1"/>
  <c r="H1199" i="4"/>
  <c r="G1196" i="4"/>
  <c r="H1196" i="4"/>
  <c r="E1196" i="4"/>
  <c r="M1196" i="4" s="1"/>
  <c r="P1196" i="4" s="1"/>
  <c r="F1196" i="4"/>
  <c r="U1196" i="4" s="1"/>
  <c r="X1196" i="4" s="1"/>
  <c r="G1184" i="4"/>
  <c r="H1184" i="4"/>
  <c r="AK1184" i="4" s="1"/>
  <c r="AN1184" i="4" s="1"/>
  <c r="E1184" i="4"/>
  <c r="M1184" i="4" s="1"/>
  <c r="P1184" i="4" s="1"/>
  <c r="F1184" i="4"/>
  <c r="U1184" i="4" s="1"/>
  <c r="X1184" i="4" s="1"/>
  <c r="J1182" i="4"/>
  <c r="AH1182" i="4"/>
  <c r="W1182" i="4"/>
  <c r="L1182" i="4"/>
  <c r="AJ1182" i="4"/>
  <c r="AB1182" i="4"/>
  <c r="R1182" i="4"/>
  <c r="AE1182" i="4"/>
  <c r="T1182" i="4"/>
  <c r="F1179" i="4"/>
  <c r="G1179" i="4"/>
  <c r="H1179" i="4"/>
  <c r="AK1179" i="4" s="1"/>
  <c r="AN1179" i="4" s="1"/>
  <c r="E1179" i="4"/>
  <c r="M1179" i="4" s="1"/>
  <c r="P1179" i="4" s="1"/>
  <c r="G1178" i="4"/>
  <c r="AC1178" i="4" s="1"/>
  <c r="AF1178" i="4" s="1"/>
  <c r="G1173" i="4"/>
  <c r="AC1173" i="4" s="1"/>
  <c r="H1173" i="4"/>
  <c r="G1172" i="4"/>
  <c r="AC1172" i="4" s="1"/>
  <c r="AF1172" i="4" s="1"/>
  <c r="H1172" i="4"/>
  <c r="AK1172" i="4" s="1"/>
  <c r="AN1172" i="4" s="1"/>
  <c r="E1172" i="4"/>
  <c r="M1172" i="4" s="1"/>
  <c r="P1172" i="4" s="1"/>
  <c r="F1172" i="4"/>
  <c r="U1172" i="4" s="1"/>
  <c r="X1172" i="4" s="1"/>
  <c r="E1152" i="4"/>
  <c r="F1152" i="4"/>
  <c r="G1152" i="4"/>
  <c r="H1152" i="4"/>
  <c r="M1139" i="4"/>
  <c r="P1139" i="4" s="1"/>
  <c r="M1127" i="4"/>
  <c r="P1127" i="4" s="1"/>
  <c r="R1324" i="4"/>
  <c r="H1322" i="4"/>
  <c r="AK1322" i="4" s="1"/>
  <c r="R1312" i="4"/>
  <c r="T1310" i="4"/>
  <c r="H1310" i="4"/>
  <c r="AK1310" i="4" s="1"/>
  <c r="AH1308" i="4"/>
  <c r="AK1308" i="4" s="1"/>
  <c r="J1308" i="4"/>
  <c r="M1308" i="4" s="1"/>
  <c r="P1308" i="4" s="1"/>
  <c r="R1300" i="4"/>
  <c r="T1298" i="4"/>
  <c r="H1298" i="4"/>
  <c r="AK1298" i="4" s="1"/>
  <c r="AH1296" i="4"/>
  <c r="AK1296" i="4" s="1"/>
  <c r="J1296" i="4"/>
  <c r="M1296" i="4" s="1"/>
  <c r="P1296" i="4" s="1"/>
  <c r="AB1290" i="4"/>
  <c r="R1288" i="4"/>
  <c r="F1288" i="4"/>
  <c r="T1286" i="4"/>
  <c r="H1286" i="4"/>
  <c r="AK1286" i="4" s="1"/>
  <c r="AH1284" i="4"/>
  <c r="AK1284" i="4" s="1"/>
  <c r="J1284" i="4"/>
  <c r="M1284" i="4" s="1"/>
  <c r="P1284" i="4" s="1"/>
  <c r="AB1278" i="4"/>
  <c r="R1276" i="4"/>
  <c r="F1276" i="4"/>
  <c r="T1274" i="4"/>
  <c r="H1274" i="4"/>
  <c r="AK1274" i="4" s="1"/>
  <c r="AH1272" i="4"/>
  <c r="AK1272" i="4" s="1"/>
  <c r="J1272" i="4"/>
  <c r="M1272" i="4" s="1"/>
  <c r="P1272" i="4" s="1"/>
  <c r="AB1266" i="4"/>
  <c r="R1264" i="4"/>
  <c r="F1264" i="4"/>
  <c r="T1262" i="4"/>
  <c r="H1262" i="4"/>
  <c r="AK1262" i="4" s="1"/>
  <c r="AM1261" i="4"/>
  <c r="O1261" i="4"/>
  <c r="AH1260" i="4"/>
  <c r="AK1260" i="4" s="1"/>
  <c r="J1260" i="4"/>
  <c r="M1260" i="4" s="1"/>
  <c r="P1260" i="4" s="1"/>
  <c r="AB1254" i="4"/>
  <c r="R1252" i="4"/>
  <c r="F1252" i="4"/>
  <c r="T1250" i="4"/>
  <c r="H1250" i="4"/>
  <c r="AK1250" i="4" s="1"/>
  <c r="AM1249" i="4"/>
  <c r="O1249" i="4"/>
  <c r="AH1248" i="4"/>
  <c r="J1248" i="4"/>
  <c r="AB1242" i="4"/>
  <c r="R1240" i="4"/>
  <c r="F1240" i="4"/>
  <c r="T1238" i="4"/>
  <c r="H1238" i="4"/>
  <c r="AK1238" i="4" s="1"/>
  <c r="AM1237" i="4"/>
  <c r="O1237" i="4"/>
  <c r="AH1236" i="4"/>
  <c r="J1236" i="4"/>
  <c r="AB1230" i="4"/>
  <c r="R1228" i="4"/>
  <c r="F1228" i="4"/>
  <c r="T1226" i="4"/>
  <c r="H1226" i="4"/>
  <c r="AK1226" i="4" s="1"/>
  <c r="AM1225" i="4"/>
  <c r="O1225" i="4"/>
  <c r="P1225" i="4" s="1"/>
  <c r="AH1224" i="4"/>
  <c r="J1224" i="4"/>
  <c r="AB1218" i="4"/>
  <c r="R1216" i="4"/>
  <c r="F1216" i="4"/>
  <c r="E1214" i="4"/>
  <c r="M1214" i="4" s="1"/>
  <c r="H1214" i="4"/>
  <c r="AK1214" i="4" s="1"/>
  <c r="M1174" i="4"/>
  <c r="P1174" i="4" s="1"/>
  <c r="E1161" i="4"/>
  <c r="F1161" i="4"/>
  <c r="U1161" i="4" s="1"/>
  <c r="X1161" i="4" s="1"/>
  <c r="G1161" i="4"/>
  <c r="AC1161" i="4" s="1"/>
  <c r="H1161" i="4"/>
  <c r="E1158" i="4"/>
  <c r="M1158" i="4" s="1"/>
  <c r="P1158" i="4" s="1"/>
  <c r="F1158" i="4"/>
  <c r="G1158" i="4"/>
  <c r="AC1158" i="4" s="1"/>
  <c r="H1158" i="4"/>
  <c r="E1128" i="4"/>
  <c r="F1128" i="4"/>
  <c r="G1128" i="4"/>
  <c r="H1128" i="4"/>
  <c r="E1122" i="4"/>
  <c r="M1122" i="4" s="1"/>
  <c r="P1122" i="4" s="1"/>
  <c r="F1122" i="4"/>
  <c r="G1122" i="4"/>
  <c r="H1122" i="4"/>
  <c r="E1098" i="4"/>
  <c r="M1098" i="4" s="1"/>
  <c r="F1098" i="4"/>
  <c r="G1098" i="4"/>
  <c r="H1098" i="4"/>
  <c r="F1093" i="4"/>
  <c r="H1093" i="4"/>
  <c r="AK1093" i="4" s="1"/>
  <c r="AN1093" i="4" s="1"/>
  <c r="E1093" i="4"/>
  <c r="M1093" i="4" s="1"/>
  <c r="P1093" i="4" s="1"/>
  <c r="G1093" i="4"/>
  <c r="H1327" i="4"/>
  <c r="AK1327" i="4" s="1"/>
  <c r="AN1327" i="4" s="1"/>
  <c r="AJ1323" i="4"/>
  <c r="L1323" i="4"/>
  <c r="AE1322" i="4"/>
  <c r="G1322" i="4"/>
  <c r="AJ1311" i="4"/>
  <c r="L1311" i="4"/>
  <c r="AE1310" i="4"/>
  <c r="G1310" i="4"/>
  <c r="AC1310" i="4" s="1"/>
  <c r="R1305" i="4"/>
  <c r="T1303" i="4"/>
  <c r="AJ1299" i="4"/>
  <c r="L1299" i="4"/>
  <c r="AE1298" i="4"/>
  <c r="G1298" i="4"/>
  <c r="AC1298" i="4" s="1"/>
  <c r="R1293" i="4"/>
  <c r="AM1290" i="4"/>
  <c r="O1290" i="4"/>
  <c r="AJ1287" i="4"/>
  <c r="L1287" i="4"/>
  <c r="AE1286" i="4"/>
  <c r="G1286" i="4"/>
  <c r="AC1286" i="4" s="1"/>
  <c r="R1281" i="4"/>
  <c r="T1279" i="4"/>
  <c r="AM1278" i="4"/>
  <c r="O1278" i="4"/>
  <c r="AJ1275" i="4"/>
  <c r="L1275" i="4"/>
  <c r="AE1274" i="4"/>
  <c r="G1274" i="4"/>
  <c r="T1267" i="4"/>
  <c r="AM1266" i="4"/>
  <c r="O1266" i="4"/>
  <c r="L1263" i="4"/>
  <c r="AE1262" i="4"/>
  <c r="G1262" i="4"/>
  <c r="T1255" i="4"/>
  <c r="AM1254" i="4"/>
  <c r="O1254" i="4"/>
  <c r="AE1250" i="4"/>
  <c r="G1250" i="4"/>
  <c r="T1243" i="4"/>
  <c r="AM1242" i="4"/>
  <c r="O1242" i="4"/>
  <c r="AE1238" i="4"/>
  <c r="G1238" i="4"/>
  <c r="AC1238" i="4" s="1"/>
  <c r="T1231" i="4"/>
  <c r="AM1230" i="4"/>
  <c r="O1230" i="4"/>
  <c r="G1226" i="4"/>
  <c r="AC1226" i="4" s="1"/>
  <c r="AF1226" i="4" s="1"/>
  <c r="T1219" i="4"/>
  <c r="AM1218" i="4"/>
  <c r="O1218" i="4"/>
  <c r="AB1214" i="4"/>
  <c r="E1178" i="4"/>
  <c r="M1178" i="4" s="1"/>
  <c r="P1178" i="4" s="1"/>
  <c r="H1178" i="4"/>
  <c r="AK1178" i="4" s="1"/>
  <c r="AN1178" i="4" s="1"/>
  <c r="E1176" i="4"/>
  <c r="F1176" i="4"/>
  <c r="G1176" i="4"/>
  <c r="E1175" i="4"/>
  <c r="M1175" i="4" s="1"/>
  <c r="P1175" i="4" s="1"/>
  <c r="F1175" i="4"/>
  <c r="U1175" i="4" s="1"/>
  <c r="X1175" i="4" s="1"/>
  <c r="G1175" i="4"/>
  <c r="AC1175" i="4" s="1"/>
  <c r="AF1175" i="4" s="1"/>
  <c r="H1175" i="4"/>
  <c r="AK1175" i="4" s="1"/>
  <c r="AN1175" i="4" s="1"/>
  <c r="T1165" i="4"/>
  <c r="J1165" i="4"/>
  <c r="AH1165" i="4"/>
  <c r="AK1165" i="4" s="1"/>
  <c r="W1165" i="4"/>
  <c r="L1165" i="4"/>
  <c r="AJ1165" i="4"/>
  <c r="O1165" i="4"/>
  <c r="AM1165" i="4"/>
  <c r="AB1165" i="4"/>
  <c r="R1165" i="4"/>
  <c r="AE1165" i="4"/>
  <c r="G1148" i="4"/>
  <c r="H1148" i="4"/>
  <c r="AK1148" i="4" s="1"/>
  <c r="AN1148" i="4" s="1"/>
  <c r="E1148" i="4"/>
  <c r="M1148" i="4" s="1"/>
  <c r="P1148" i="4" s="1"/>
  <c r="F1148" i="4"/>
  <c r="U1148" i="4" s="1"/>
  <c r="X1148" i="4" s="1"/>
  <c r="T1224" i="4"/>
  <c r="AC1213" i="4"/>
  <c r="AF1213" i="4" s="1"/>
  <c r="T1201" i="4"/>
  <c r="J1201" i="4"/>
  <c r="AH1201" i="4"/>
  <c r="AK1201" i="4" s="1"/>
  <c r="W1201" i="4"/>
  <c r="L1201" i="4"/>
  <c r="AJ1201" i="4"/>
  <c r="O1201" i="4"/>
  <c r="AM1201" i="4"/>
  <c r="AB1201" i="4"/>
  <c r="R1201" i="4"/>
  <c r="AE1201" i="4"/>
  <c r="T1189" i="4"/>
  <c r="J1189" i="4"/>
  <c r="AH1189" i="4"/>
  <c r="AK1189" i="4" s="1"/>
  <c r="W1189" i="4"/>
  <c r="L1189" i="4"/>
  <c r="AJ1189" i="4"/>
  <c r="O1189" i="4"/>
  <c r="AM1189" i="4"/>
  <c r="AB1189" i="4"/>
  <c r="R1189" i="4"/>
  <c r="AE1189" i="4"/>
  <c r="E1142" i="4"/>
  <c r="M1142" i="4" s="1"/>
  <c r="P1142" i="4" s="1"/>
  <c r="F1142" i="4"/>
  <c r="U1142" i="4" s="1"/>
  <c r="X1142" i="4" s="1"/>
  <c r="G1142" i="4"/>
  <c r="H1142" i="4"/>
  <c r="AK1142" i="4" s="1"/>
  <c r="AN1142" i="4" s="1"/>
  <c r="G1136" i="4"/>
  <c r="H1136" i="4"/>
  <c r="AK1136" i="4" s="1"/>
  <c r="AN1136" i="4" s="1"/>
  <c r="E1136" i="4"/>
  <c r="M1136" i="4" s="1"/>
  <c r="P1136" i="4" s="1"/>
  <c r="F1136" i="4"/>
  <c r="U1136" i="4" s="1"/>
  <c r="X1136" i="4" s="1"/>
  <c r="M1115" i="4"/>
  <c r="P1115" i="4" s="1"/>
  <c r="G1112" i="4"/>
  <c r="H1112" i="4"/>
  <c r="AK1112" i="4" s="1"/>
  <c r="AN1112" i="4" s="1"/>
  <c r="E1112" i="4"/>
  <c r="M1112" i="4" s="1"/>
  <c r="P1112" i="4" s="1"/>
  <c r="F1112" i="4"/>
  <c r="U1112" i="4" s="1"/>
  <c r="X1112" i="4" s="1"/>
  <c r="G1087" i="4"/>
  <c r="AC1087" i="4" s="1"/>
  <c r="AF1087" i="4" s="1"/>
  <c r="H1087" i="4"/>
  <c r="AK1087" i="4" s="1"/>
  <c r="AN1087" i="4" s="1"/>
  <c r="E1087" i="4"/>
  <c r="M1087" i="4" s="1"/>
  <c r="P1087" i="4" s="1"/>
  <c r="F1087" i="4"/>
  <c r="U1087" i="4" s="1"/>
  <c r="X1087" i="4" s="1"/>
  <c r="AJ1333" i="4"/>
  <c r="L1333" i="4"/>
  <c r="AE1332" i="4"/>
  <c r="AF1332" i="4" s="1"/>
  <c r="W1328" i="4"/>
  <c r="AM1324" i="4"/>
  <c r="O1324" i="4"/>
  <c r="AH1323" i="4"/>
  <c r="J1323" i="4"/>
  <c r="AJ1321" i="4"/>
  <c r="L1321" i="4"/>
  <c r="AE1320" i="4"/>
  <c r="G1320" i="4"/>
  <c r="AC1320" i="4" s="1"/>
  <c r="AB1317" i="4"/>
  <c r="W1316" i="4"/>
  <c r="AM1312" i="4"/>
  <c r="O1312" i="4"/>
  <c r="AH1311" i="4"/>
  <c r="J1311" i="4"/>
  <c r="AE1308" i="4"/>
  <c r="G1308" i="4"/>
  <c r="AB1305" i="4"/>
  <c r="W1304" i="4"/>
  <c r="AM1300" i="4"/>
  <c r="O1300" i="4"/>
  <c r="AH1299" i="4"/>
  <c r="J1299" i="4"/>
  <c r="AE1296" i="4"/>
  <c r="G1296" i="4"/>
  <c r="AB1293" i="4"/>
  <c r="AM1288" i="4"/>
  <c r="O1288" i="4"/>
  <c r="AH1287" i="4"/>
  <c r="J1287" i="4"/>
  <c r="AE1284" i="4"/>
  <c r="G1284" i="4"/>
  <c r="AM1276" i="4"/>
  <c r="O1276" i="4"/>
  <c r="AH1275" i="4"/>
  <c r="J1275" i="4"/>
  <c r="AE1272" i="4"/>
  <c r="G1272" i="4"/>
  <c r="R1267" i="4"/>
  <c r="AM1264" i="4"/>
  <c r="O1264" i="4"/>
  <c r="AH1263" i="4"/>
  <c r="J1263" i="4"/>
  <c r="AJ1261" i="4"/>
  <c r="L1261" i="4"/>
  <c r="AE1260" i="4"/>
  <c r="G1260" i="4"/>
  <c r="AC1260" i="4" s="1"/>
  <c r="R1255" i="4"/>
  <c r="AM1252" i="4"/>
  <c r="O1252" i="4"/>
  <c r="AJ1249" i="4"/>
  <c r="L1249" i="4"/>
  <c r="AE1248" i="4"/>
  <c r="R1243" i="4"/>
  <c r="AM1240" i="4"/>
  <c r="O1240" i="4"/>
  <c r="AJ1237" i="4"/>
  <c r="L1237" i="4"/>
  <c r="AE1236" i="4"/>
  <c r="R1231" i="4"/>
  <c r="AM1228" i="4"/>
  <c r="O1228" i="4"/>
  <c r="AH1227" i="4"/>
  <c r="AJ1225" i="4"/>
  <c r="L1225" i="4"/>
  <c r="AE1224" i="4"/>
  <c r="R1219" i="4"/>
  <c r="AM1216" i="4"/>
  <c r="AH1215" i="4"/>
  <c r="O1214" i="4"/>
  <c r="H1213" i="4"/>
  <c r="AK1213" i="4" s="1"/>
  <c r="E1213" i="4"/>
  <c r="M1213" i="4" s="1"/>
  <c r="F1213" i="4"/>
  <c r="E1205" i="4"/>
  <c r="M1205" i="4" s="1"/>
  <c r="P1205" i="4" s="1"/>
  <c r="F1205" i="4"/>
  <c r="U1205" i="4" s="1"/>
  <c r="G1205" i="4"/>
  <c r="AC1205" i="4" s="1"/>
  <c r="AF1205" i="4" s="1"/>
  <c r="H1205" i="4"/>
  <c r="AK1205" i="4" s="1"/>
  <c r="AN1205" i="4" s="1"/>
  <c r="O1194" i="4"/>
  <c r="E1106" i="4"/>
  <c r="M1106" i="4" s="1"/>
  <c r="P1106" i="4" s="1"/>
  <c r="F1106" i="4"/>
  <c r="U1106" i="4" s="1"/>
  <c r="X1106" i="4" s="1"/>
  <c r="G1106" i="4"/>
  <c r="H1106" i="4"/>
  <c r="AK1106" i="4" s="1"/>
  <c r="AN1106" i="4" s="1"/>
  <c r="AJ1290" i="4"/>
  <c r="L1290" i="4"/>
  <c r="AJ1278" i="4"/>
  <c r="L1278" i="4"/>
  <c r="AJ1266" i="4"/>
  <c r="L1266" i="4"/>
  <c r="AJ1254" i="4"/>
  <c r="L1254" i="4"/>
  <c r="AJ1242" i="4"/>
  <c r="L1242" i="4"/>
  <c r="R1236" i="4"/>
  <c r="AJ1230" i="4"/>
  <c r="L1230" i="4"/>
  <c r="R1224" i="4"/>
  <c r="AJ1218" i="4"/>
  <c r="L1218" i="4"/>
  <c r="E1206" i="4"/>
  <c r="F1206" i="4"/>
  <c r="G1206" i="4"/>
  <c r="AC1206" i="4" s="1"/>
  <c r="H1206" i="4"/>
  <c r="U1203" i="4"/>
  <c r="X1203" i="4" s="1"/>
  <c r="G1202" i="4"/>
  <c r="AC1202" i="4" s="1"/>
  <c r="AF1202" i="4" s="1"/>
  <c r="AM1194" i="4"/>
  <c r="G1190" i="4"/>
  <c r="E1154" i="4"/>
  <c r="M1154" i="4" s="1"/>
  <c r="P1154" i="4" s="1"/>
  <c r="F1154" i="4"/>
  <c r="U1154" i="4" s="1"/>
  <c r="X1154" i="4" s="1"/>
  <c r="G1154" i="4"/>
  <c r="H1154" i="4"/>
  <c r="AK1154" i="4" s="1"/>
  <c r="AN1154" i="4" s="1"/>
  <c r="AC1111" i="4"/>
  <c r="AF1111" i="4" s="1"/>
  <c r="E1097" i="4"/>
  <c r="M1097" i="4" s="1"/>
  <c r="F1097" i="4"/>
  <c r="G1097" i="4"/>
  <c r="AC1097" i="4" s="1"/>
  <c r="H1097" i="4"/>
  <c r="AK1097" i="4" s="1"/>
  <c r="T1323" i="4"/>
  <c r="AM1322" i="4"/>
  <c r="T1311" i="4"/>
  <c r="AM1310" i="4"/>
  <c r="T1299" i="4"/>
  <c r="AM1298" i="4"/>
  <c r="W1290" i="4"/>
  <c r="T1287" i="4"/>
  <c r="AM1286" i="4"/>
  <c r="W1278" i="4"/>
  <c r="T1275" i="4"/>
  <c r="AM1274" i="4"/>
  <c r="W1266" i="4"/>
  <c r="AM1262" i="4"/>
  <c r="AH1261" i="4"/>
  <c r="AK1261" i="4" s="1"/>
  <c r="W1254" i="4"/>
  <c r="AM1250" i="4"/>
  <c r="AH1249" i="4"/>
  <c r="W1242" i="4"/>
  <c r="AM1238" i="4"/>
  <c r="AH1237" i="4"/>
  <c r="AB1231" i="4"/>
  <c r="W1230" i="4"/>
  <c r="X1230" i="4" s="1"/>
  <c r="AM1226" i="4"/>
  <c r="AH1225" i="4"/>
  <c r="AB1219" i="4"/>
  <c r="W1218" i="4"/>
  <c r="X1218" i="4" s="1"/>
  <c r="AM1214" i="4"/>
  <c r="Z1214" i="4"/>
  <c r="AC1214" i="4" s="1"/>
  <c r="AF1214" i="4" s="1"/>
  <c r="T1213" i="4"/>
  <c r="W1213" i="4"/>
  <c r="L1213" i="4"/>
  <c r="AJ1213" i="4"/>
  <c r="O1213" i="4"/>
  <c r="AM1213" i="4"/>
  <c r="R1213" i="4"/>
  <c r="G1209" i="4"/>
  <c r="H1209" i="4"/>
  <c r="G1208" i="4"/>
  <c r="H1208" i="4"/>
  <c r="AK1208" i="4" s="1"/>
  <c r="AN1208" i="4" s="1"/>
  <c r="E1208" i="4"/>
  <c r="M1208" i="4" s="1"/>
  <c r="P1208" i="4" s="1"/>
  <c r="F1208" i="4"/>
  <c r="J1206" i="4"/>
  <c r="AH1206" i="4"/>
  <c r="W1206" i="4"/>
  <c r="L1206" i="4"/>
  <c r="AJ1206" i="4"/>
  <c r="AB1206" i="4"/>
  <c r="R1206" i="4"/>
  <c r="AE1206" i="4"/>
  <c r="T1206" i="4"/>
  <c r="E1130" i="4"/>
  <c r="M1130" i="4" s="1"/>
  <c r="P1130" i="4" s="1"/>
  <c r="F1130" i="4"/>
  <c r="U1130" i="4" s="1"/>
  <c r="X1130" i="4" s="1"/>
  <c r="G1130" i="4"/>
  <c r="AC1130" i="4" s="1"/>
  <c r="AF1130" i="4" s="1"/>
  <c r="H1130" i="4"/>
  <c r="AK1130" i="4" s="1"/>
  <c r="AN1130" i="4" s="1"/>
  <c r="G1124" i="4"/>
  <c r="H1124" i="4"/>
  <c r="E1124" i="4"/>
  <c r="M1124" i="4" s="1"/>
  <c r="P1124" i="4" s="1"/>
  <c r="F1124" i="4"/>
  <c r="U1124" i="4" s="1"/>
  <c r="X1124" i="4" s="1"/>
  <c r="E1113" i="4"/>
  <c r="F1113" i="4"/>
  <c r="U1113" i="4" s="1"/>
  <c r="X1113" i="4" s="1"/>
  <c r="G1113" i="4"/>
  <c r="H1113" i="4"/>
  <c r="E1102" i="4"/>
  <c r="M1102" i="4" s="1"/>
  <c r="P1102" i="4" s="1"/>
  <c r="F1102" i="4"/>
  <c r="U1102" i="4" s="1"/>
  <c r="X1102" i="4" s="1"/>
  <c r="G1102" i="4"/>
  <c r="H1102" i="4"/>
  <c r="AK1102" i="4" s="1"/>
  <c r="AN1102" i="4" s="1"/>
  <c r="T1328" i="4"/>
  <c r="AJ1324" i="4"/>
  <c r="L1324" i="4"/>
  <c r="AE1323" i="4"/>
  <c r="AJ1312" i="4"/>
  <c r="L1312" i="4"/>
  <c r="AE1311" i="4"/>
  <c r="AJ1300" i="4"/>
  <c r="L1300" i="4"/>
  <c r="AE1299" i="4"/>
  <c r="AB1296" i="4"/>
  <c r="AH1290" i="4"/>
  <c r="AK1290" i="4" s="1"/>
  <c r="AJ1288" i="4"/>
  <c r="L1288" i="4"/>
  <c r="AE1287" i="4"/>
  <c r="AB1284" i="4"/>
  <c r="AH1278" i="4"/>
  <c r="AJ1276" i="4"/>
  <c r="L1276" i="4"/>
  <c r="AB1272" i="4"/>
  <c r="AH1266" i="4"/>
  <c r="AJ1264" i="4"/>
  <c r="L1264" i="4"/>
  <c r="AB1260" i="4"/>
  <c r="AH1254" i="4"/>
  <c r="AJ1252" i="4"/>
  <c r="L1252" i="4"/>
  <c r="AB1248" i="4"/>
  <c r="AH1242" i="4"/>
  <c r="AJ1240" i="4"/>
  <c r="L1240" i="4"/>
  <c r="AB1236" i="4"/>
  <c r="AH1230" i="4"/>
  <c r="AJ1228" i="4"/>
  <c r="L1228" i="4"/>
  <c r="AB1224" i="4"/>
  <c r="AM1219" i="4"/>
  <c r="AH1218" i="4"/>
  <c r="O1212" i="4"/>
  <c r="AM1212" i="4"/>
  <c r="AB1212" i="4"/>
  <c r="R1212" i="4"/>
  <c r="U1212" i="4" s="1"/>
  <c r="AE1212" i="4"/>
  <c r="J1212" i="4"/>
  <c r="M1212" i="4" s="1"/>
  <c r="AH1212" i="4"/>
  <c r="AK1212" i="4" s="1"/>
  <c r="W1212" i="4"/>
  <c r="L1212" i="4"/>
  <c r="AJ1212" i="4"/>
  <c r="F1204" i="4"/>
  <c r="U1204" i="4" s="1"/>
  <c r="X1204" i="4" s="1"/>
  <c r="G1204" i="4"/>
  <c r="AC1204" i="4" s="1"/>
  <c r="AF1204" i="4" s="1"/>
  <c r="H1204" i="4"/>
  <c r="AK1204" i="4" s="1"/>
  <c r="AN1204" i="4" s="1"/>
  <c r="E1202" i="4"/>
  <c r="H1202" i="4"/>
  <c r="E1193" i="4"/>
  <c r="M1193" i="4" s="1"/>
  <c r="F1193" i="4"/>
  <c r="U1193" i="4" s="1"/>
  <c r="X1193" i="4" s="1"/>
  <c r="G1193" i="4"/>
  <c r="H1193" i="4"/>
  <c r="AK1193" i="4" s="1"/>
  <c r="AN1193" i="4" s="1"/>
  <c r="F1191" i="4"/>
  <c r="U1191" i="4" s="1"/>
  <c r="X1191" i="4" s="1"/>
  <c r="G1191" i="4"/>
  <c r="AC1191" i="4" s="1"/>
  <c r="H1191" i="4"/>
  <c r="E1191" i="4"/>
  <c r="E1190" i="4"/>
  <c r="M1190" i="4" s="1"/>
  <c r="P1190" i="4" s="1"/>
  <c r="H1190" i="4"/>
  <c r="AK1190" i="4" s="1"/>
  <c r="AN1190" i="4" s="1"/>
  <c r="H1177" i="4"/>
  <c r="E1177" i="4"/>
  <c r="F1177" i="4"/>
  <c r="G1177" i="4"/>
  <c r="E1169" i="4"/>
  <c r="M1169" i="4" s="1"/>
  <c r="P1169" i="4" s="1"/>
  <c r="F1169" i="4"/>
  <c r="U1169" i="4" s="1"/>
  <c r="X1169" i="4" s="1"/>
  <c r="G1169" i="4"/>
  <c r="H1169" i="4"/>
  <c r="AK1169" i="4" s="1"/>
  <c r="AN1169" i="4" s="1"/>
  <c r="F1143" i="4"/>
  <c r="U1143" i="4" s="1"/>
  <c r="X1143" i="4" s="1"/>
  <c r="G1143" i="4"/>
  <c r="AC1143" i="4" s="1"/>
  <c r="AF1143" i="4" s="1"/>
  <c r="H1143" i="4"/>
  <c r="AK1143" i="4" s="1"/>
  <c r="AN1143" i="4" s="1"/>
  <c r="E1143" i="4"/>
  <c r="M1143" i="4" s="1"/>
  <c r="E1133" i="4"/>
  <c r="F1133" i="4"/>
  <c r="U1133" i="4" s="1"/>
  <c r="X1133" i="4" s="1"/>
  <c r="G1133" i="4"/>
  <c r="AC1133" i="4" s="1"/>
  <c r="H1133" i="4"/>
  <c r="AK1133" i="4" s="1"/>
  <c r="AN1133" i="4" s="1"/>
  <c r="U1132" i="4"/>
  <c r="X1132" i="4" s="1"/>
  <c r="F1131" i="4"/>
  <c r="U1131" i="4" s="1"/>
  <c r="X1131" i="4" s="1"/>
  <c r="G1131" i="4"/>
  <c r="H1131" i="4"/>
  <c r="AK1131" i="4" s="1"/>
  <c r="AN1131" i="4" s="1"/>
  <c r="E1131" i="4"/>
  <c r="M1131" i="4" s="1"/>
  <c r="P1131" i="4" s="1"/>
  <c r="F1107" i="4"/>
  <c r="U1107" i="4" s="1"/>
  <c r="X1107" i="4" s="1"/>
  <c r="G1107" i="4"/>
  <c r="H1107" i="4"/>
  <c r="AK1107" i="4" s="1"/>
  <c r="AN1107" i="4" s="1"/>
  <c r="E1107" i="4"/>
  <c r="M1107" i="4" s="1"/>
  <c r="P1107" i="4" s="1"/>
  <c r="AM1332" i="4"/>
  <c r="AM1320" i="4"/>
  <c r="AN1320" i="4" s="1"/>
  <c r="AJ1317" i="4"/>
  <c r="AM1308" i="4"/>
  <c r="AM1296" i="4"/>
  <c r="AM1284" i="4"/>
  <c r="AM1272" i="4"/>
  <c r="AM1260" i="4"/>
  <c r="AM1248" i="4"/>
  <c r="AM1236" i="4"/>
  <c r="AM1224" i="4"/>
  <c r="E1194" i="4"/>
  <c r="M1194" i="4" s="1"/>
  <c r="F1194" i="4"/>
  <c r="G1194" i="4"/>
  <c r="H1194" i="4"/>
  <c r="T1177" i="4"/>
  <c r="J1177" i="4"/>
  <c r="AH1177" i="4"/>
  <c r="W1177" i="4"/>
  <c r="L1177" i="4"/>
  <c r="AJ1177" i="4"/>
  <c r="O1177" i="4"/>
  <c r="AM1177" i="4"/>
  <c r="AB1177" i="4"/>
  <c r="R1177" i="4"/>
  <c r="AE1177" i="4"/>
  <c r="E1166" i="4"/>
  <c r="F1166" i="4"/>
  <c r="H1166" i="4"/>
  <c r="AK1166" i="4" s="1"/>
  <c r="AN1166" i="4" s="1"/>
  <c r="F1155" i="4"/>
  <c r="U1155" i="4" s="1"/>
  <c r="X1155" i="4" s="1"/>
  <c r="G1155" i="4"/>
  <c r="AC1155" i="4" s="1"/>
  <c r="AF1155" i="4" s="1"/>
  <c r="H1155" i="4"/>
  <c r="AK1155" i="4" s="1"/>
  <c r="AN1155" i="4" s="1"/>
  <c r="E1155" i="4"/>
  <c r="M1155" i="4" s="1"/>
  <c r="P1155" i="4" s="1"/>
  <c r="E1145" i="4"/>
  <c r="M1145" i="4" s="1"/>
  <c r="P1145" i="4" s="1"/>
  <c r="F1145" i="4"/>
  <c r="U1145" i="4" s="1"/>
  <c r="X1145" i="4" s="1"/>
  <c r="G1145" i="4"/>
  <c r="AC1145" i="4" s="1"/>
  <c r="AF1145" i="4" s="1"/>
  <c r="H1145" i="4"/>
  <c r="AK1145" i="4" s="1"/>
  <c r="AN1145" i="4" s="1"/>
  <c r="U1144" i="4"/>
  <c r="X1144" i="4" s="1"/>
  <c r="E1109" i="4"/>
  <c r="M1109" i="4" s="1"/>
  <c r="F1109" i="4"/>
  <c r="U1109" i="4" s="1"/>
  <c r="X1109" i="4" s="1"/>
  <c r="G1109" i="4"/>
  <c r="H1109" i="4"/>
  <c r="AK1109" i="4" s="1"/>
  <c r="AN1109" i="4" s="1"/>
  <c r="E1104" i="4"/>
  <c r="M1104" i="4" s="1"/>
  <c r="P1104" i="4" s="1"/>
  <c r="F1104" i="4"/>
  <c r="U1104" i="4" s="1"/>
  <c r="X1104" i="4" s="1"/>
  <c r="G1104" i="4"/>
  <c r="H1104" i="4"/>
  <c r="AK1104" i="4" s="1"/>
  <c r="AN1104" i="4" s="1"/>
  <c r="G1100" i="4"/>
  <c r="H1100" i="4"/>
  <c r="AK1100" i="4" s="1"/>
  <c r="AN1100" i="4" s="1"/>
  <c r="E1100" i="4"/>
  <c r="M1100" i="4" s="1"/>
  <c r="P1100" i="4" s="1"/>
  <c r="F1100" i="4"/>
  <c r="U1100" i="4" s="1"/>
  <c r="X1100" i="4" s="1"/>
  <c r="T1170" i="4"/>
  <c r="T1158" i="4"/>
  <c r="AE1153" i="4"/>
  <c r="T1146" i="4"/>
  <c r="AE1141" i="4"/>
  <c r="T1134" i="4"/>
  <c r="AE1129" i="4"/>
  <c r="T1122" i="4"/>
  <c r="AE1117" i="4"/>
  <c r="T1110" i="4"/>
  <c r="O1109" i="4"/>
  <c r="AE1105" i="4"/>
  <c r="G1105" i="4"/>
  <c r="AC1105" i="4" s="1"/>
  <c r="W1101" i="4"/>
  <c r="T1098" i="4"/>
  <c r="AM1097" i="4"/>
  <c r="O1097" i="4"/>
  <c r="E1095" i="4"/>
  <c r="AJ1094" i="4"/>
  <c r="R1089" i="4"/>
  <c r="AE1089" i="4"/>
  <c r="J1089" i="4"/>
  <c r="AH1089" i="4"/>
  <c r="AK1089" i="4" s="1"/>
  <c r="L1089" i="4"/>
  <c r="AJ1089" i="4"/>
  <c r="O1089" i="4"/>
  <c r="AM1089" i="4"/>
  <c r="E1085" i="4"/>
  <c r="M1085" i="4" s="1"/>
  <c r="P1085" i="4" s="1"/>
  <c r="E1064" i="4"/>
  <c r="F1064" i="4"/>
  <c r="U1064" i="4" s="1"/>
  <c r="X1064" i="4" s="1"/>
  <c r="G1064" i="4"/>
  <c r="AC1064" i="4" s="1"/>
  <c r="H1064" i="4"/>
  <c r="R1057" i="4"/>
  <c r="U1057" i="4" s="1"/>
  <c r="X1057" i="4" s="1"/>
  <c r="G1051" i="4"/>
  <c r="H1051" i="4"/>
  <c r="AK1051" i="4" s="1"/>
  <c r="AN1051" i="4" s="1"/>
  <c r="E1051" i="4"/>
  <c r="M1051" i="4" s="1"/>
  <c r="P1051" i="4" s="1"/>
  <c r="F1051" i="4"/>
  <c r="U1051" i="4" s="1"/>
  <c r="X1051" i="4" s="1"/>
  <c r="E1047" i="4"/>
  <c r="M1047" i="4" s="1"/>
  <c r="P1047" i="4" s="1"/>
  <c r="F1047" i="4"/>
  <c r="G1047" i="4"/>
  <c r="R1041" i="4"/>
  <c r="AE1041" i="4"/>
  <c r="T1041" i="4"/>
  <c r="J1041" i="4"/>
  <c r="AH1041" i="4"/>
  <c r="W1041" i="4"/>
  <c r="L1041" i="4"/>
  <c r="AJ1041" i="4"/>
  <c r="O1041" i="4"/>
  <c r="AM1041" i="4"/>
  <c r="AB1041" i="4"/>
  <c r="E1028" i="4"/>
  <c r="M1028" i="4" s="1"/>
  <c r="P1028" i="4" s="1"/>
  <c r="F1028" i="4"/>
  <c r="G1028" i="4"/>
  <c r="AC1028" i="4" s="1"/>
  <c r="AF1028" i="4" s="1"/>
  <c r="H1028" i="4"/>
  <c r="AK1028" i="4" s="1"/>
  <c r="AN1028" i="4" s="1"/>
  <c r="E1013" i="4"/>
  <c r="M1013" i="4" s="1"/>
  <c r="G1013" i="4"/>
  <c r="H1013" i="4"/>
  <c r="AK1013" i="4" s="1"/>
  <c r="AN1013" i="4" s="1"/>
  <c r="H929" i="4"/>
  <c r="E929" i="4"/>
  <c r="F929" i="4"/>
  <c r="G929" i="4"/>
  <c r="AH1209" i="4"/>
  <c r="J1209" i="4"/>
  <c r="M1209" i="4" s="1"/>
  <c r="AB1203" i="4"/>
  <c r="W1202" i="4"/>
  <c r="X1202" i="4" s="1"/>
  <c r="F1201" i="4"/>
  <c r="U1201" i="4" s="1"/>
  <c r="X1201" i="4" s="1"/>
  <c r="AH1197" i="4"/>
  <c r="AK1197" i="4" s="1"/>
  <c r="J1197" i="4"/>
  <c r="M1197" i="4" s="1"/>
  <c r="L1195" i="4"/>
  <c r="AB1191" i="4"/>
  <c r="W1190" i="4"/>
  <c r="F1189" i="4"/>
  <c r="U1189" i="4" s="1"/>
  <c r="X1189" i="4" s="1"/>
  <c r="T1187" i="4"/>
  <c r="AH1185" i="4"/>
  <c r="AK1185" i="4" s="1"/>
  <c r="J1185" i="4"/>
  <c r="M1185" i="4" s="1"/>
  <c r="AH1173" i="4"/>
  <c r="J1173" i="4"/>
  <c r="M1173" i="4" s="1"/>
  <c r="AE1170" i="4"/>
  <c r="W1166" i="4"/>
  <c r="F1165" i="4"/>
  <c r="U1165" i="4" s="1"/>
  <c r="X1165" i="4" s="1"/>
  <c r="O1162" i="4"/>
  <c r="AH1161" i="4"/>
  <c r="J1161" i="4"/>
  <c r="L1159" i="4"/>
  <c r="AE1158" i="4"/>
  <c r="R1153" i="4"/>
  <c r="F1153" i="4"/>
  <c r="H1151" i="4"/>
  <c r="AK1151" i="4" s="1"/>
  <c r="AN1151" i="4" s="1"/>
  <c r="AH1149" i="4"/>
  <c r="J1149" i="4"/>
  <c r="M1149" i="4" s="1"/>
  <c r="AE1146" i="4"/>
  <c r="R1141" i="4"/>
  <c r="F1141" i="4"/>
  <c r="H1139" i="4"/>
  <c r="AK1139" i="4" s="1"/>
  <c r="AN1139" i="4" s="1"/>
  <c r="O1138" i="4"/>
  <c r="P1138" i="4" s="1"/>
  <c r="AH1137" i="4"/>
  <c r="AK1137" i="4" s="1"/>
  <c r="J1137" i="4"/>
  <c r="M1137" i="4" s="1"/>
  <c r="AE1134" i="4"/>
  <c r="R1129" i="4"/>
  <c r="F1129" i="4"/>
  <c r="H1127" i="4"/>
  <c r="AK1127" i="4" s="1"/>
  <c r="AN1127" i="4" s="1"/>
  <c r="AH1125" i="4"/>
  <c r="AK1125" i="4" s="1"/>
  <c r="J1125" i="4"/>
  <c r="M1125" i="4" s="1"/>
  <c r="AE1122" i="4"/>
  <c r="R1117" i="4"/>
  <c r="H1115" i="4"/>
  <c r="AK1115" i="4" s="1"/>
  <c r="AN1115" i="4" s="1"/>
  <c r="AH1113" i="4"/>
  <c r="J1113" i="4"/>
  <c r="AE1110" i="4"/>
  <c r="R1105" i="4"/>
  <c r="U1105" i="4" s="1"/>
  <c r="H1103" i="4"/>
  <c r="AK1103" i="4" s="1"/>
  <c r="AN1103" i="4" s="1"/>
  <c r="AH1101" i="4"/>
  <c r="J1101" i="4"/>
  <c r="M1101" i="4" s="1"/>
  <c r="AE1098" i="4"/>
  <c r="W1094" i="4"/>
  <c r="R1093" i="4"/>
  <c r="AB1090" i="4"/>
  <c r="X1086" i="4"/>
  <c r="E1076" i="4"/>
  <c r="F1076" i="4"/>
  <c r="U1076" i="4" s="1"/>
  <c r="X1076" i="4" s="1"/>
  <c r="G1076" i="4"/>
  <c r="H1076" i="4"/>
  <c r="R1065" i="4"/>
  <c r="AE1065" i="4"/>
  <c r="T1065" i="4"/>
  <c r="J1065" i="4"/>
  <c r="AH1065" i="4"/>
  <c r="W1065" i="4"/>
  <c r="L1065" i="4"/>
  <c r="AJ1065" i="4"/>
  <c r="O1065" i="4"/>
  <c r="AM1065" i="4"/>
  <c r="AB1065" i="4"/>
  <c r="G1063" i="4"/>
  <c r="H1063" i="4"/>
  <c r="AK1063" i="4" s="1"/>
  <c r="AN1063" i="4" s="1"/>
  <c r="E1063" i="4"/>
  <c r="M1063" i="4" s="1"/>
  <c r="P1063" i="4" s="1"/>
  <c r="F1063" i="4"/>
  <c r="U1063" i="4" s="1"/>
  <c r="X1063" i="4" s="1"/>
  <c r="E1059" i="4"/>
  <c r="M1059" i="4" s="1"/>
  <c r="P1059" i="4" s="1"/>
  <c r="F1059" i="4"/>
  <c r="G1059" i="4"/>
  <c r="R1053" i="4"/>
  <c r="AE1053" i="4"/>
  <c r="T1053" i="4"/>
  <c r="J1053" i="4"/>
  <c r="M1053" i="4" s="1"/>
  <c r="AH1053" i="4"/>
  <c r="W1053" i="4"/>
  <c r="L1053" i="4"/>
  <c r="AJ1053" i="4"/>
  <c r="O1053" i="4"/>
  <c r="AM1053" i="4"/>
  <c r="AB1053" i="4"/>
  <c r="E1048" i="4"/>
  <c r="M1048" i="4" s="1"/>
  <c r="P1048" i="4" s="1"/>
  <c r="F1048" i="4"/>
  <c r="U1048" i="4" s="1"/>
  <c r="G1048" i="4"/>
  <c r="G1027" i="4"/>
  <c r="AC1027" i="4" s="1"/>
  <c r="H1027" i="4"/>
  <c r="AK1027" i="4" s="1"/>
  <c r="AN1027" i="4" s="1"/>
  <c r="E1027" i="4"/>
  <c r="M1027" i="4" s="1"/>
  <c r="P1027" i="4" s="1"/>
  <c r="F1027" i="4"/>
  <c r="U1027" i="4" s="1"/>
  <c r="X1027" i="4" s="1"/>
  <c r="E1026" i="4"/>
  <c r="G1026" i="4"/>
  <c r="AC1026" i="4" s="1"/>
  <c r="AF1026" i="4" s="1"/>
  <c r="H1026" i="4"/>
  <c r="AK1026" i="4" s="1"/>
  <c r="AN1026" i="4" s="1"/>
  <c r="F1010" i="4"/>
  <c r="U1010" i="4" s="1"/>
  <c r="G1010" i="4"/>
  <c r="H1010" i="4"/>
  <c r="AK1010" i="4" s="1"/>
  <c r="AN1010" i="4" s="1"/>
  <c r="E1010" i="4"/>
  <c r="M1010" i="4" s="1"/>
  <c r="P1010" i="4" s="1"/>
  <c r="F1009" i="4"/>
  <c r="U1009" i="4" s="1"/>
  <c r="X1009" i="4" s="1"/>
  <c r="G1009" i="4"/>
  <c r="H1009" i="4"/>
  <c r="AK1009" i="4" s="1"/>
  <c r="AN1009" i="4" s="1"/>
  <c r="F997" i="4"/>
  <c r="U997" i="4" s="1"/>
  <c r="X997" i="4" s="1"/>
  <c r="G997" i="4"/>
  <c r="H997" i="4"/>
  <c r="AK997" i="4" s="1"/>
  <c r="AN997" i="4" s="1"/>
  <c r="E973" i="4"/>
  <c r="F973" i="4"/>
  <c r="U973" i="4" s="1"/>
  <c r="X973" i="4" s="1"/>
  <c r="G973" i="4"/>
  <c r="H973" i="4"/>
  <c r="AK973" i="4" s="1"/>
  <c r="E959" i="4"/>
  <c r="M959" i="4" s="1"/>
  <c r="P959" i="4" s="1"/>
  <c r="F959" i="4"/>
  <c r="G959" i="4"/>
  <c r="H959" i="4"/>
  <c r="AK959" i="4" s="1"/>
  <c r="AN959" i="4" s="1"/>
  <c r="AM1203" i="4"/>
  <c r="O1203" i="4"/>
  <c r="AH1202" i="4"/>
  <c r="J1202" i="4"/>
  <c r="E1201" i="4"/>
  <c r="M1201" i="4" s="1"/>
  <c r="P1201" i="4" s="1"/>
  <c r="AJ1200" i="4"/>
  <c r="L1200" i="4"/>
  <c r="W1195" i="4"/>
  <c r="AM1191" i="4"/>
  <c r="O1191" i="4"/>
  <c r="E1189" i="4"/>
  <c r="M1189" i="4" s="1"/>
  <c r="AJ1188" i="4"/>
  <c r="L1188" i="4"/>
  <c r="AE1187" i="4"/>
  <c r="AJ1176" i="4"/>
  <c r="L1176" i="4"/>
  <c r="R1170" i="4"/>
  <c r="H1168" i="4"/>
  <c r="AK1168" i="4" s="1"/>
  <c r="AN1168" i="4" s="1"/>
  <c r="J1166" i="4"/>
  <c r="E1165" i="4"/>
  <c r="AJ1164" i="4"/>
  <c r="L1164" i="4"/>
  <c r="R1158" i="4"/>
  <c r="H1156" i="4"/>
  <c r="AK1156" i="4" s="1"/>
  <c r="AN1156" i="4" s="1"/>
  <c r="E1153" i="4"/>
  <c r="AJ1152" i="4"/>
  <c r="L1152" i="4"/>
  <c r="G1151" i="4"/>
  <c r="R1146" i="4"/>
  <c r="H1144" i="4"/>
  <c r="AK1144" i="4" s="1"/>
  <c r="AN1144" i="4" s="1"/>
  <c r="E1141" i="4"/>
  <c r="AJ1140" i="4"/>
  <c r="L1140" i="4"/>
  <c r="G1139" i="4"/>
  <c r="R1134" i="4"/>
  <c r="H1132" i="4"/>
  <c r="AK1132" i="4" s="1"/>
  <c r="AN1132" i="4" s="1"/>
  <c r="E1129" i="4"/>
  <c r="AJ1128" i="4"/>
  <c r="L1128" i="4"/>
  <c r="G1127" i="4"/>
  <c r="AC1127" i="4" s="1"/>
  <c r="AF1127" i="4" s="1"/>
  <c r="R1122" i="4"/>
  <c r="H1120" i="4"/>
  <c r="AK1120" i="4" s="1"/>
  <c r="AN1120" i="4" s="1"/>
  <c r="AJ1116" i="4"/>
  <c r="L1116" i="4"/>
  <c r="G1115" i="4"/>
  <c r="R1110" i="4"/>
  <c r="H1108" i="4"/>
  <c r="AK1108" i="4" s="1"/>
  <c r="AN1108" i="4" s="1"/>
  <c r="G1103" i="4"/>
  <c r="R1098" i="4"/>
  <c r="H1096" i="4"/>
  <c r="AK1096" i="4" s="1"/>
  <c r="AN1096" i="4" s="1"/>
  <c r="AH1094" i="4"/>
  <c r="AK1094" i="4" s="1"/>
  <c r="G1094" i="4"/>
  <c r="O1091" i="4"/>
  <c r="AM1091" i="4"/>
  <c r="AB1091" i="4"/>
  <c r="T1091" i="4"/>
  <c r="J1091" i="4"/>
  <c r="M1091" i="4" s="1"/>
  <c r="P1091" i="4" s="1"/>
  <c r="AH1091" i="4"/>
  <c r="AK1091" i="4" s="1"/>
  <c r="L1090" i="4"/>
  <c r="G1075" i="4"/>
  <c r="H1075" i="4"/>
  <c r="AK1075" i="4" s="1"/>
  <c r="AN1075" i="4" s="1"/>
  <c r="E1075" i="4"/>
  <c r="M1075" i="4" s="1"/>
  <c r="P1075" i="4" s="1"/>
  <c r="F1075" i="4"/>
  <c r="U1075" i="4" s="1"/>
  <c r="X1075" i="4" s="1"/>
  <c r="E1071" i="4"/>
  <c r="M1071" i="4" s="1"/>
  <c r="P1071" i="4" s="1"/>
  <c r="F1071" i="4"/>
  <c r="G1071" i="4"/>
  <c r="E1060" i="4"/>
  <c r="M1060" i="4" s="1"/>
  <c r="P1060" i="4" s="1"/>
  <c r="F1060" i="4"/>
  <c r="G1060" i="4"/>
  <c r="Z1053" i="4"/>
  <c r="F1034" i="4"/>
  <c r="U1034" i="4" s="1"/>
  <c r="G1034" i="4"/>
  <c r="H1034" i="4"/>
  <c r="AK1034" i="4" s="1"/>
  <c r="AN1034" i="4" s="1"/>
  <c r="E1034" i="4"/>
  <c r="R1029" i="4"/>
  <c r="AE1029" i="4"/>
  <c r="T1029" i="4"/>
  <c r="J1029" i="4"/>
  <c r="M1029" i="4" s="1"/>
  <c r="AH1029" i="4"/>
  <c r="W1029" i="4"/>
  <c r="L1029" i="4"/>
  <c r="AJ1029" i="4"/>
  <c r="O1029" i="4"/>
  <c r="AM1029" i="4"/>
  <c r="AB1029" i="4"/>
  <c r="F1022" i="4"/>
  <c r="U1022" i="4" s="1"/>
  <c r="G1022" i="4"/>
  <c r="H1022" i="4"/>
  <c r="AK1022" i="4" s="1"/>
  <c r="AN1022" i="4" s="1"/>
  <c r="E1022" i="4"/>
  <c r="M1022" i="4" s="1"/>
  <c r="F1021" i="4"/>
  <c r="U1021" i="4" s="1"/>
  <c r="X1021" i="4" s="1"/>
  <c r="G1021" i="4"/>
  <c r="AC1021" i="4" s="1"/>
  <c r="AF1021" i="4" s="1"/>
  <c r="H1021" i="4"/>
  <c r="AK1021" i="4" s="1"/>
  <c r="AN1021" i="4" s="1"/>
  <c r="AC1005" i="4"/>
  <c r="F998" i="4"/>
  <c r="U998" i="4" s="1"/>
  <c r="X998" i="4" s="1"/>
  <c r="G998" i="4"/>
  <c r="H998" i="4"/>
  <c r="AK998" i="4" s="1"/>
  <c r="E998" i="4"/>
  <c r="M998" i="4" s="1"/>
  <c r="P998" i="4" s="1"/>
  <c r="U991" i="4"/>
  <c r="R955" i="4"/>
  <c r="U955" i="4" s="1"/>
  <c r="AE955" i="4"/>
  <c r="T955" i="4"/>
  <c r="J955" i="4"/>
  <c r="AH955" i="4"/>
  <c r="W955" i="4"/>
  <c r="L955" i="4"/>
  <c r="AJ955" i="4"/>
  <c r="O955" i="4"/>
  <c r="AM955" i="4"/>
  <c r="AB955" i="4"/>
  <c r="Z955" i="4"/>
  <c r="T1209" i="4"/>
  <c r="W1200" i="4"/>
  <c r="W1188" i="4"/>
  <c r="L1181" i="4"/>
  <c r="W1176" i="4"/>
  <c r="T1173" i="4"/>
  <c r="G1168" i="4"/>
  <c r="W1164" i="4"/>
  <c r="T1161" i="4"/>
  <c r="J1159" i="4"/>
  <c r="M1159" i="4" s="1"/>
  <c r="P1159" i="4" s="1"/>
  <c r="G1156" i="4"/>
  <c r="AB1153" i="4"/>
  <c r="W1152" i="4"/>
  <c r="F1151" i="4"/>
  <c r="U1151" i="4" s="1"/>
  <c r="X1151" i="4" s="1"/>
  <c r="T1149" i="4"/>
  <c r="H1149" i="4"/>
  <c r="AK1149" i="4" s="1"/>
  <c r="G1144" i="4"/>
  <c r="AB1141" i="4"/>
  <c r="W1140" i="4"/>
  <c r="F1139" i="4"/>
  <c r="U1139" i="4" s="1"/>
  <c r="X1139" i="4" s="1"/>
  <c r="T1137" i="4"/>
  <c r="G1132" i="4"/>
  <c r="AB1129" i="4"/>
  <c r="W1128" i="4"/>
  <c r="F1127" i="4"/>
  <c r="U1127" i="4" s="1"/>
  <c r="X1127" i="4" s="1"/>
  <c r="T1125" i="4"/>
  <c r="G1120" i="4"/>
  <c r="AB1117" i="4"/>
  <c r="W1116" i="4"/>
  <c r="F1115" i="4"/>
  <c r="U1115" i="4" s="1"/>
  <c r="X1115" i="4" s="1"/>
  <c r="T1113" i="4"/>
  <c r="G1108" i="4"/>
  <c r="AC1108" i="4" s="1"/>
  <c r="AF1108" i="4" s="1"/>
  <c r="AB1105" i="4"/>
  <c r="F1103" i="4"/>
  <c r="U1103" i="4" s="1"/>
  <c r="X1103" i="4" s="1"/>
  <c r="T1101" i="4"/>
  <c r="H1101" i="4"/>
  <c r="AK1101" i="4" s="1"/>
  <c r="AJ1097" i="4"/>
  <c r="L1097" i="4"/>
  <c r="G1096" i="4"/>
  <c r="E1094" i="4"/>
  <c r="R1091" i="4"/>
  <c r="U1091" i="4" s="1"/>
  <c r="E1088" i="4"/>
  <c r="G1088" i="4"/>
  <c r="R1077" i="4"/>
  <c r="AE1077" i="4"/>
  <c r="T1077" i="4"/>
  <c r="J1077" i="4"/>
  <c r="M1077" i="4" s="1"/>
  <c r="AH1077" i="4"/>
  <c r="W1077" i="4"/>
  <c r="L1077" i="4"/>
  <c r="AJ1077" i="4"/>
  <c r="O1077" i="4"/>
  <c r="AM1077" i="4"/>
  <c r="AB1077" i="4"/>
  <c r="E1072" i="4"/>
  <c r="F1072" i="4"/>
  <c r="U1072" i="4" s="1"/>
  <c r="G1072" i="4"/>
  <c r="AC1072" i="4" s="1"/>
  <c r="AF1072" i="4" s="1"/>
  <c r="U1050" i="4"/>
  <c r="X1050" i="4" s="1"/>
  <c r="E1025" i="4"/>
  <c r="G1025" i="4"/>
  <c r="H1025" i="4"/>
  <c r="AK1025" i="4" s="1"/>
  <c r="AN1025" i="4" s="1"/>
  <c r="R1017" i="4"/>
  <c r="AE1017" i="4"/>
  <c r="T1017" i="4"/>
  <c r="J1017" i="4"/>
  <c r="M1017" i="4" s="1"/>
  <c r="AH1017" i="4"/>
  <c r="W1017" i="4"/>
  <c r="L1017" i="4"/>
  <c r="AJ1017" i="4"/>
  <c r="O1017" i="4"/>
  <c r="AM1017" i="4"/>
  <c r="AB1017" i="4"/>
  <c r="E1012" i="4"/>
  <c r="M1012" i="4" s="1"/>
  <c r="P1012" i="4" s="1"/>
  <c r="F1012" i="4"/>
  <c r="G1012" i="4"/>
  <c r="AC1012" i="4" s="1"/>
  <c r="AF1012" i="4" s="1"/>
  <c r="H989" i="4"/>
  <c r="E989" i="4"/>
  <c r="G989" i="4"/>
  <c r="F989" i="4"/>
  <c r="AE984" i="4"/>
  <c r="T984" i="4"/>
  <c r="W984" i="4"/>
  <c r="L984" i="4"/>
  <c r="AJ984" i="4"/>
  <c r="AB984" i="4"/>
  <c r="R984" i="4"/>
  <c r="AM984" i="4"/>
  <c r="J984" i="4"/>
  <c r="AH984" i="4"/>
  <c r="O984" i="4"/>
  <c r="H941" i="4"/>
  <c r="E941" i="4"/>
  <c r="F941" i="4"/>
  <c r="G941" i="4"/>
  <c r="E926" i="4"/>
  <c r="M926" i="4" s="1"/>
  <c r="P926" i="4" s="1"/>
  <c r="F926" i="4"/>
  <c r="U926" i="4" s="1"/>
  <c r="X926" i="4" s="1"/>
  <c r="G926" i="4"/>
  <c r="H926" i="4"/>
  <c r="AK926" i="4" s="1"/>
  <c r="AN926" i="4" s="1"/>
  <c r="AE1209" i="4"/>
  <c r="W1205" i="4"/>
  <c r="T1202" i="4"/>
  <c r="AH1200" i="4"/>
  <c r="AK1200" i="4" s="1"/>
  <c r="J1200" i="4"/>
  <c r="M1200" i="4" s="1"/>
  <c r="P1200" i="4" s="1"/>
  <c r="AE1197" i="4"/>
  <c r="T1190" i="4"/>
  <c r="AH1188" i="4"/>
  <c r="AK1188" i="4" s="1"/>
  <c r="J1188" i="4"/>
  <c r="M1188" i="4" s="1"/>
  <c r="P1188" i="4" s="1"/>
  <c r="AE1185" i="4"/>
  <c r="AF1185" i="4" s="1"/>
  <c r="AH1176" i="4"/>
  <c r="AK1176" i="4" s="1"/>
  <c r="J1176" i="4"/>
  <c r="AE1173" i="4"/>
  <c r="AB1170" i="4"/>
  <c r="AH1164" i="4"/>
  <c r="AK1164" i="4" s="1"/>
  <c r="J1164" i="4"/>
  <c r="M1164" i="4" s="1"/>
  <c r="P1164" i="4" s="1"/>
  <c r="AE1161" i="4"/>
  <c r="AB1158" i="4"/>
  <c r="AM1153" i="4"/>
  <c r="O1153" i="4"/>
  <c r="AH1152" i="4"/>
  <c r="J1152" i="4"/>
  <c r="AE1149" i="4"/>
  <c r="AB1146" i="4"/>
  <c r="AM1141" i="4"/>
  <c r="O1141" i="4"/>
  <c r="AH1140" i="4"/>
  <c r="J1140" i="4"/>
  <c r="M1140" i="4" s="1"/>
  <c r="P1140" i="4" s="1"/>
  <c r="AE1137" i="4"/>
  <c r="AB1134" i="4"/>
  <c r="AM1129" i="4"/>
  <c r="O1129" i="4"/>
  <c r="AH1128" i="4"/>
  <c r="J1128" i="4"/>
  <c r="AE1125" i="4"/>
  <c r="AF1125" i="4" s="1"/>
  <c r="AB1122" i="4"/>
  <c r="AM1117" i="4"/>
  <c r="O1117" i="4"/>
  <c r="AH1116" i="4"/>
  <c r="J1116" i="4"/>
  <c r="M1116" i="4" s="1"/>
  <c r="P1116" i="4" s="1"/>
  <c r="AE1113" i="4"/>
  <c r="AB1110" i="4"/>
  <c r="AM1105" i="4"/>
  <c r="O1105" i="4"/>
  <c r="AE1101" i="4"/>
  <c r="AB1098" i="4"/>
  <c r="W1097" i="4"/>
  <c r="F1096" i="4"/>
  <c r="U1096" i="4" s="1"/>
  <c r="G1092" i="4"/>
  <c r="R1081" i="4"/>
  <c r="U1081" i="4" s="1"/>
  <c r="AF1066" i="4"/>
  <c r="E1011" i="4"/>
  <c r="M1011" i="4" s="1"/>
  <c r="P1011" i="4" s="1"/>
  <c r="F1011" i="4"/>
  <c r="U1011" i="4" s="1"/>
  <c r="X1011" i="4" s="1"/>
  <c r="G1011" i="4"/>
  <c r="T991" i="4"/>
  <c r="J991" i="4"/>
  <c r="AH991" i="4"/>
  <c r="O991" i="4"/>
  <c r="AM991" i="4"/>
  <c r="AB991" i="4"/>
  <c r="AE991" i="4"/>
  <c r="AJ991" i="4"/>
  <c r="W991" i="4"/>
  <c r="L991" i="4"/>
  <c r="AM1098" i="4"/>
  <c r="O1098" i="4"/>
  <c r="R1094" i="4"/>
  <c r="U1094" i="4" s="1"/>
  <c r="X1094" i="4" s="1"/>
  <c r="E1083" i="4"/>
  <c r="M1083" i="4" s="1"/>
  <c r="P1083" i="4" s="1"/>
  <c r="F1083" i="4"/>
  <c r="G1083" i="4"/>
  <c r="E1037" i="4"/>
  <c r="M1037" i="4" s="1"/>
  <c r="P1037" i="4" s="1"/>
  <c r="G1037" i="4"/>
  <c r="H1037" i="4"/>
  <c r="R1005" i="4"/>
  <c r="AE1005" i="4"/>
  <c r="T1005" i="4"/>
  <c r="J1005" i="4"/>
  <c r="AH1005" i="4"/>
  <c r="W1005" i="4"/>
  <c r="L1005" i="4"/>
  <c r="AJ1005" i="4"/>
  <c r="O1005" i="4"/>
  <c r="AM1005" i="4"/>
  <c r="AB1005" i="4"/>
  <c r="Z984" i="4"/>
  <c r="H1092" i="4"/>
  <c r="AK1092" i="4" s="1"/>
  <c r="F1092" i="4"/>
  <c r="E1084" i="4"/>
  <c r="M1084" i="4" s="1"/>
  <c r="P1084" i="4" s="1"/>
  <c r="F1084" i="4"/>
  <c r="G1084" i="4"/>
  <c r="F1046" i="4"/>
  <c r="G1046" i="4"/>
  <c r="H1046" i="4"/>
  <c r="AK1046" i="4" s="1"/>
  <c r="AN1046" i="4" s="1"/>
  <c r="E1046" i="4"/>
  <c r="M1046" i="4" s="1"/>
  <c r="P1046" i="4" s="1"/>
  <c r="E1024" i="4"/>
  <c r="M1024" i="4" s="1"/>
  <c r="P1024" i="4" s="1"/>
  <c r="F1024" i="4"/>
  <c r="U1024" i="4" s="1"/>
  <c r="G1024" i="4"/>
  <c r="AN1023" i="4"/>
  <c r="AC1018" i="4"/>
  <c r="AF1018" i="4" s="1"/>
  <c r="U1001" i="4"/>
  <c r="X1001" i="4" s="1"/>
  <c r="G972" i="4"/>
  <c r="AC972" i="4" s="1"/>
  <c r="AF972" i="4" s="1"/>
  <c r="H972" i="4"/>
  <c r="E972" i="4"/>
  <c r="F972" i="4"/>
  <c r="E937" i="4"/>
  <c r="M937" i="4" s="1"/>
  <c r="P937" i="4" s="1"/>
  <c r="F937" i="4"/>
  <c r="U937" i="4" s="1"/>
  <c r="X937" i="4" s="1"/>
  <c r="G937" i="4"/>
  <c r="AC937" i="4" s="1"/>
  <c r="AF937" i="4" s="1"/>
  <c r="H937" i="4"/>
  <c r="G1212" i="4"/>
  <c r="AB1209" i="4"/>
  <c r="F1207" i="4"/>
  <c r="U1207" i="4" s="1"/>
  <c r="X1207" i="4" s="1"/>
  <c r="AH1203" i="4"/>
  <c r="AK1203" i="4" s="1"/>
  <c r="J1203" i="4"/>
  <c r="M1203" i="4" s="1"/>
  <c r="P1203" i="4" s="1"/>
  <c r="AE1200" i="4"/>
  <c r="G1200" i="4"/>
  <c r="AB1197" i="4"/>
  <c r="F1195" i="4"/>
  <c r="U1195" i="4" s="1"/>
  <c r="X1195" i="4" s="1"/>
  <c r="AH1191" i="4"/>
  <c r="J1191" i="4"/>
  <c r="AE1188" i="4"/>
  <c r="F1183" i="4"/>
  <c r="U1183" i="4" s="1"/>
  <c r="X1183" i="4" s="1"/>
  <c r="AE1176" i="4"/>
  <c r="AB1173" i="4"/>
  <c r="F1171" i="4"/>
  <c r="AE1164" i="4"/>
  <c r="G1164" i="4"/>
  <c r="AB1161" i="4"/>
  <c r="R1159" i="4"/>
  <c r="F1159" i="4"/>
  <c r="AJ1153" i="4"/>
  <c r="L1153" i="4"/>
  <c r="AE1152" i="4"/>
  <c r="AB1149" i="4"/>
  <c r="F1147" i="4"/>
  <c r="U1147" i="4" s="1"/>
  <c r="AJ1141" i="4"/>
  <c r="L1141" i="4"/>
  <c r="AE1140" i="4"/>
  <c r="G1140" i="4"/>
  <c r="AC1140" i="4" s="1"/>
  <c r="AB1137" i="4"/>
  <c r="F1135" i="4"/>
  <c r="U1135" i="4" s="1"/>
  <c r="X1135" i="4" s="1"/>
  <c r="AJ1129" i="4"/>
  <c r="L1129" i="4"/>
  <c r="AE1128" i="4"/>
  <c r="AB1125" i="4"/>
  <c r="F1123" i="4"/>
  <c r="U1123" i="4" s="1"/>
  <c r="X1123" i="4" s="1"/>
  <c r="AJ1117" i="4"/>
  <c r="L1117" i="4"/>
  <c r="AE1116" i="4"/>
  <c r="G1116" i="4"/>
  <c r="AB1113" i="4"/>
  <c r="F1111" i="4"/>
  <c r="U1111" i="4" s="1"/>
  <c r="X1111" i="4" s="1"/>
  <c r="AJ1105" i="4"/>
  <c r="L1105" i="4"/>
  <c r="AB1101" i="4"/>
  <c r="F1099" i="4"/>
  <c r="U1099" i="4" s="1"/>
  <c r="X1099" i="4" s="1"/>
  <c r="T1097" i="4"/>
  <c r="AH1095" i="4"/>
  <c r="AK1095" i="4" s="1"/>
  <c r="J1095" i="4"/>
  <c r="O1094" i="4"/>
  <c r="E1090" i="4"/>
  <c r="H1090" i="4"/>
  <c r="AB1084" i="4"/>
  <c r="F1058" i="4"/>
  <c r="U1058" i="4" s="1"/>
  <c r="G1058" i="4"/>
  <c r="H1058" i="4"/>
  <c r="AK1058" i="4" s="1"/>
  <c r="AN1058" i="4" s="1"/>
  <c r="E1058" i="4"/>
  <c r="M1058" i="4" s="1"/>
  <c r="P1058" i="4" s="1"/>
  <c r="M1045" i="4"/>
  <c r="P1045" i="4" s="1"/>
  <c r="J1042" i="4"/>
  <c r="M1042" i="4" s="1"/>
  <c r="AH1042" i="4"/>
  <c r="W1042" i="4"/>
  <c r="L1042" i="4"/>
  <c r="AJ1042" i="4"/>
  <c r="O1042" i="4"/>
  <c r="AM1042" i="4"/>
  <c r="AB1042" i="4"/>
  <c r="R1042" i="4"/>
  <c r="U1042" i="4" s="1"/>
  <c r="T1042" i="4"/>
  <c r="E1023" i="4"/>
  <c r="M1023" i="4" s="1"/>
  <c r="P1023" i="4" s="1"/>
  <c r="F1023" i="4"/>
  <c r="U1023" i="4" s="1"/>
  <c r="X1023" i="4" s="1"/>
  <c r="G1023" i="4"/>
  <c r="E1001" i="4"/>
  <c r="M1001" i="4" s="1"/>
  <c r="G1001" i="4"/>
  <c r="AC1001" i="4" s="1"/>
  <c r="H1001" i="4"/>
  <c r="E999" i="4"/>
  <c r="M999" i="4" s="1"/>
  <c r="P999" i="4" s="1"/>
  <c r="F999" i="4"/>
  <c r="G999" i="4"/>
  <c r="U992" i="4"/>
  <c r="X992" i="4" s="1"/>
  <c r="E914" i="4"/>
  <c r="M914" i="4" s="1"/>
  <c r="P914" i="4" s="1"/>
  <c r="F914" i="4"/>
  <c r="U914" i="4" s="1"/>
  <c r="X914" i="4" s="1"/>
  <c r="G914" i="4"/>
  <c r="AC914" i="4" s="1"/>
  <c r="AF914" i="4" s="1"/>
  <c r="H914" i="4"/>
  <c r="AK914" i="4" s="1"/>
  <c r="AN914" i="4" s="1"/>
  <c r="H1210" i="4"/>
  <c r="AK1210" i="4" s="1"/>
  <c r="AM1209" i="4"/>
  <c r="O1209" i="4"/>
  <c r="R1200" i="4"/>
  <c r="U1200" i="4" s="1"/>
  <c r="X1200" i="4" s="1"/>
  <c r="H1198" i="4"/>
  <c r="AK1198" i="4" s="1"/>
  <c r="AN1198" i="4" s="1"/>
  <c r="AM1197" i="4"/>
  <c r="O1197" i="4"/>
  <c r="R1188" i="4"/>
  <c r="U1188" i="4" s="1"/>
  <c r="H1186" i="4"/>
  <c r="AK1186" i="4" s="1"/>
  <c r="AN1186" i="4" s="1"/>
  <c r="AM1185" i="4"/>
  <c r="O1185" i="4"/>
  <c r="R1176" i="4"/>
  <c r="H1174" i="4"/>
  <c r="AK1174" i="4" s="1"/>
  <c r="AN1174" i="4" s="1"/>
  <c r="AM1173" i="4"/>
  <c r="O1173" i="4"/>
  <c r="AJ1170" i="4"/>
  <c r="L1170" i="4"/>
  <c r="R1164" i="4"/>
  <c r="U1164" i="4" s="1"/>
  <c r="X1164" i="4" s="1"/>
  <c r="H1162" i="4"/>
  <c r="AK1162" i="4" s="1"/>
  <c r="AN1162" i="4" s="1"/>
  <c r="AM1161" i="4"/>
  <c r="O1161" i="4"/>
  <c r="AJ1158" i="4"/>
  <c r="L1158" i="4"/>
  <c r="W1153" i="4"/>
  <c r="R1152" i="4"/>
  <c r="H1150" i="4"/>
  <c r="AK1150" i="4" s="1"/>
  <c r="AM1149" i="4"/>
  <c r="O1149" i="4"/>
  <c r="AJ1146" i="4"/>
  <c r="L1146" i="4"/>
  <c r="W1141" i="4"/>
  <c r="R1140" i="4"/>
  <c r="U1140" i="4" s="1"/>
  <c r="H1138" i="4"/>
  <c r="AK1138" i="4" s="1"/>
  <c r="AN1138" i="4" s="1"/>
  <c r="AM1137" i="4"/>
  <c r="O1137" i="4"/>
  <c r="AJ1134" i="4"/>
  <c r="L1134" i="4"/>
  <c r="W1129" i="4"/>
  <c r="R1128" i="4"/>
  <c r="H1126" i="4"/>
  <c r="AK1126" i="4" s="1"/>
  <c r="AN1126" i="4" s="1"/>
  <c r="AM1125" i="4"/>
  <c r="O1125" i="4"/>
  <c r="AJ1122" i="4"/>
  <c r="L1122" i="4"/>
  <c r="W1117" i="4"/>
  <c r="R1116" i="4"/>
  <c r="U1116" i="4" s="1"/>
  <c r="X1116" i="4" s="1"/>
  <c r="H1114" i="4"/>
  <c r="AK1114" i="4" s="1"/>
  <c r="AN1114" i="4" s="1"/>
  <c r="AM1113" i="4"/>
  <c r="O1113" i="4"/>
  <c r="AJ1110" i="4"/>
  <c r="L1110" i="4"/>
  <c r="W1105" i="4"/>
  <c r="AM1101" i="4"/>
  <c r="O1101" i="4"/>
  <c r="AJ1098" i="4"/>
  <c r="L1098" i="4"/>
  <c r="AE1097" i="4"/>
  <c r="AB1094" i="4"/>
  <c r="T1092" i="4"/>
  <c r="O1092" i="4"/>
  <c r="P1092" i="4" s="1"/>
  <c r="AM1092" i="4"/>
  <c r="R1092" i="4"/>
  <c r="Z1091" i="4"/>
  <c r="AC1091" i="4" s="1"/>
  <c r="AF1091" i="4" s="1"/>
  <c r="Z1089" i="4"/>
  <c r="J1066" i="4"/>
  <c r="M1066" i="4" s="1"/>
  <c r="AH1066" i="4"/>
  <c r="W1066" i="4"/>
  <c r="L1066" i="4"/>
  <c r="AJ1066" i="4"/>
  <c r="O1066" i="4"/>
  <c r="AM1066" i="4"/>
  <c r="AB1066" i="4"/>
  <c r="R1066" i="4"/>
  <c r="U1066" i="4" s="1"/>
  <c r="T1066" i="4"/>
  <c r="J1054" i="4"/>
  <c r="M1054" i="4" s="1"/>
  <c r="AH1054" i="4"/>
  <c r="W1054" i="4"/>
  <c r="L1054" i="4"/>
  <c r="AJ1054" i="4"/>
  <c r="O1054" i="4"/>
  <c r="AM1054" i="4"/>
  <c r="AB1054" i="4"/>
  <c r="R1054" i="4"/>
  <c r="U1054" i="4" s="1"/>
  <c r="X1054" i="4" s="1"/>
  <c r="T1054" i="4"/>
  <c r="X1045" i="4"/>
  <c r="E1035" i="4"/>
  <c r="F1035" i="4"/>
  <c r="G1035" i="4"/>
  <c r="U1002" i="4"/>
  <c r="X1002" i="4" s="1"/>
  <c r="E1000" i="4"/>
  <c r="M1000" i="4" s="1"/>
  <c r="P1000" i="4" s="1"/>
  <c r="F1000" i="4"/>
  <c r="U1000" i="4" s="1"/>
  <c r="X1000" i="4" s="1"/>
  <c r="G1000" i="4"/>
  <c r="E949" i="4"/>
  <c r="M949" i="4" s="1"/>
  <c r="P949" i="4" s="1"/>
  <c r="F949" i="4"/>
  <c r="G949" i="4"/>
  <c r="H949" i="4"/>
  <c r="AK949" i="4" s="1"/>
  <c r="AN949" i="4" s="1"/>
  <c r="AF920" i="4"/>
  <c r="G1210" i="4"/>
  <c r="G1198" i="4"/>
  <c r="G1186" i="4"/>
  <c r="G1174" i="4"/>
  <c r="W1170" i="4"/>
  <c r="G1162" i="4"/>
  <c r="AC1162" i="4" s="1"/>
  <c r="AF1162" i="4" s="1"/>
  <c r="W1158" i="4"/>
  <c r="AH1153" i="4"/>
  <c r="AK1153" i="4" s="1"/>
  <c r="AN1153" i="4" s="1"/>
  <c r="J1153" i="4"/>
  <c r="G1150" i="4"/>
  <c r="W1146" i="4"/>
  <c r="AH1141" i="4"/>
  <c r="AK1141" i="4" s="1"/>
  <c r="AN1141" i="4" s="1"/>
  <c r="J1141" i="4"/>
  <c r="G1138" i="4"/>
  <c r="W1134" i="4"/>
  <c r="AH1129" i="4"/>
  <c r="AK1129" i="4" s="1"/>
  <c r="J1129" i="4"/>
  <c r="G1126" i="4"/>
  <c r="W1122" i="4"/>
  <c r="AH1117" i="4"/>
  <c r="J1117" i="4"/>
  <c r="G1114" i="4"/>
  <c r="W1110" i="4"/>
  <c r="AH1105" i="4"/>
  <c r="AK1105" i="4" s="1"/>
  <c r="AN1105" i="4" s="1"/>
  <c r="J1105" i="4"/>
  <c r="M1105" i="4" s="1"/>
  <c r="P1105" i="4" s="1"/>
  <c r="W1098" i="4"/>
  <c r="AM1094" i="4"/>
  <c r="L1094" i="4"/>
  <c r="J1090" i="4"/>
  <c r="AH1090" i="4"/>
  <c r="W1090" i="4"/>
  <c r="X1090" i="4" s="1"/>
  <c r="O1090" i="4"/>
  <c r="AM1090" i="4"/>
  <c r="T1090" i="4"/>
  <c r="F1070" i="4"/>
  <c r="U1070" i="4" s="1"/>
  <c r="G1070" i="4"/>
  <c r="AC1070" i="4" s="1"/>
  <c r="H1070" i="4"/>
  <c r="AK1070" i="4" s="1"/>
  <c r="AN1070" i="4" s="1"/>
  <c r="E1070" i="4"/>
  <c r="M1070" i="4" s="1"/>
  <c r="P1070" i="4" s="1"/>
  <c r="E1049" i="4"/>
  <c r="M1049" i="4" s="1"/>
  <c r="P1049" i="4" s="1"/>
  <c r="G1049" i="4"/>
  <c r="H1049" i="4"/>
  <c r="AK1049" i="4" s="1"/>
  <c r="E1036" i="4"/>
  <c r="M1036" i="4" s="1"/>
  <c r="P1036" i="4" s="1"/>
  <c r="F1036" i="4"/>
  <c r="U1036" i="4" s="1"/>
  <c r="G1036" i="4"/>
  <c r="AC1036" i="4" s="1"/>
  <c r="AF1036" i="4" s="1"/>
  <c r="J1030" i="4"/>
  <c r="M1030" i="4" s="1"/>
  <c r="AH1030" i="4"/>
  <c r="W1030" i="4"/>
  <c r="L1030" i="4"/>
  <c r="AJ1030" i="4"/>
  <c r="O1030" i="4"/>
  <c r="AM1030" i="4"/>
  <c r="AB1030" i="4"/>
  <c r="R1030" i="4"/>
  <c r="T1030" i="4"/>
  <c r="G1015" i="4"/>
  <c r="H1015" i="4"/>
  <c r="AK1015" i="4" s="1"/>
  <c r="AN1015" i="4" s="1"/>
  <c r="E1015" i="4"/>
  <c r="F1015" i="4"/>
  <c r="U1015" i="4" s="1"/>
  <c r="X1015" i="4" s="1"/>
  <c r="G1003" i="4"/>
  <c r="H1003" i="4"/>
  <c r="AK1003" i="4" s="1"/>
  <c r="AN1003" i="4" s="1"/>
  <c r="E1003" i="4"/>
  <c r="M1003" i="4" s="1"/>
  <c r="P1003" i="4" s="1"/>
  <c r="F1003" i="4"/>
  <c r="U1003" i="4" s="1"/>
  <c r="X1003" i="4" s="1"/>
  <c r="E990" i="4"/>
  <c r="H990" i="4"/>
  <c r="F990" i="4"/>
  <c r="U990" i="4" s="1"/>
  <c r="X990" i="4" s="1"/>
  <c r="G990" i="4"/>
  <c r="F1210" i="4"/>
  <c r="U1210" i="4" s="1"/>
  <c r="X1210" i="4" s="1"/>
  <c r="AE1203" i="4"/>
  <c r="G1203" i="4"/>
  <c r="AB1200" i="4"/>
  <c r="F1198" i="4"/>
  <c r="AE1191" i="4"/>
  <c r="AB1188" i="4"/>
  <c r="W1187" i="4"/>
  <c r="F1186" i="4"/>
  <c r="U1186" i="4" s="1"/>
  <c r="X1186" i="4" s="1"/>
  <c r="AB1176" i="4"/>
  <c r="F1174" i="4"/>
  <c r="U1174" i="4" s="1"/>
  <c r="X1174" i="4" s="1"/>
  <c r="AH1170" i="4"/>
  <c r="AB1164" i="4"/>
  <c r="F1162" i="4"/>
  <c r="U1162" i="4" s="1"/>
  <c r="X1162" i="4" s="1"/>
  <c r="AH1158" i="4"/>
  <c r="AB1152" i="4"/>
  <c r="F1150" i="4"/>
  <c r="U1150" i="4" s="1"/>
  <c r="X1150" i="4" s="1"/>
  <c r="AH1146" i="4"/>
  <c r="AB1140" i="4"/>
  <c r="F1138" i="4"/>
  <c r="U1138" i="4" s="1"/>
  <c r="X1138" i="4" s="1"/>
  <c r="AH1134" i="4"/>
  <c r="AB1128" i="4"/>
  <c r="F1126" i="4"/>
  <c r="U1126" i="4" s="1"/>
  <c r="X1126" i="4" s="1"/>
  <c r="AH1122" i="4"/>
  <c r="AB1116" i="4"/>
  <c r="F1114" i="4"/>
  <c r="U1114" i="4" s="1"/>
  <c r="X1114" i="4" s="1"/>
  <c r="AH1110" i="4"/>
  <c r="AH1098" i="4"/>
  <c r="G1095" i="4"/>
  <c r="E1089" i="4"/>
  <c r="M1089" i="4" s="1"/>
  <c r="P1089" i="4" s="1"/>
  <c r="F1089" i="4"/>
  <c r="U1089" i="4" s="1"/>
  <c r="G1089" i="4"/>
  <c r="H1085" i="4"/>
  <c r="AK1085" i="4" s="1"/>
  <c r="AN1085" i="4" s="1"/>
  <c r="J1078" i="4"/>
  <c r="AH1078" i="4"/>
  <c r="W1078" i="4"/>
  <c r="L1078" i="4"/>
  <c r="AJ1078" i="4"/>
  <c r="O1078" i="4"/>
  <c r="AM1078" i="4"/>
  <c r="AB1078" i="4"/>
  <c r="R1078" i="4"/>
  <c r="U1078" i="4" s="1"/>
  <c r="X1078" i="4" s="1"/>
  <c r="T1078" i="4"/>
  <c r="U1073" i="4"/>
  <c r="X1073" i="4" s="1"/>
  <c r="E1061" i="4"/>
  <c r="M1061" i="4" s="1"/>
  <c r="P1061" i="4" s="1"/>
  <c r="G1061" i="4"/>
  <c r="H1061" i="4"/>
  <c r="AK1061" i="4" s="1"/>
  <c r="AN1061" i="4" s="1"/>
  <c r="M1041" i="4"/>
  <c r="E1040" i="4"/>
  <c r="F1040" i="4"/>
  <c r="U1040" i="4" s="1"/>
  <c r="X1040" i="4" s="1"/>
  <c r="G1040" i="4"/>
  <c r="H1040" i="4"/>
  <c r="Z1030" i="4"/>
  <c r="AC1030" i="4" s="1"/>
  <c r="AF1030" i="4" s="1"/>
  <c r="J1018" i="4"/>
  <c r="M1018" i="4" s="1"/>
  <c r="AH1018" i="4"/>
  <c r="W1018" i="4"/>
  <c r="L1018" i="4"/>
  <c r="AJ1018" i="4"/>
  <c r="O1018" i="4"/>
  <c r="AM1018" i="4"/>
  <c r="AB1018" i="4"/>
  <c r="R1018" i="4"/>
  <c r="U1018" i="4" s="1"/>
  <c r="T1018" i="4"/>
  <c r="E1016" i="4"/>
  <c r="F1016" i="4"/>
  <c r="G1016" i="4"/>
  <c r="H1016" i="4"/>
  <c r="E1006" i="4"/>
  <c r="F1006" i="4"/>
  <c r="H1006" i="4"/>
  <c r="E1004" i="4"/>
  <c r="F1004" i="4"/>
  <c r="G1004" i="4"/>
  <c r="H1004" i="4"/>
  <c r="E994" i="4"/>
  <c r="F994" i="4"/>
  <c r="H994" i="4"/>
  <c r="E985" i="4"/>
  <c r="M985" i="4" s="1"/>
  <c r="P985" i="4" s="1"/>
  <c r="F985" i="4"/>
  <c r="G985" i="4"/>
  <c r="H985" i="4"/>
  <c r="AK985" i="4" s="1"/>
  <c r="AN985" i="4" s="1"/>
  <c r="H977" i="4"/>
  <c r="E977" i="4"/>
  <c r="F977" i="4"/>
  <c r="G977" i="4"/>
  <c r="AC977" i="4" s="1"/>
  <c r="AF963" i="4"/>
  <c r="AJ1209" i="4"/>
  <c r="AM1200" i="4"/>
  <c r="AJ1197" i="4"/>
  <c r="AM1188" i="4"/>
  <c r="AH1187" i="4"/>
  <c r="AJ1185" i="4"/>
  <c r="AM1176" i="4"/>
  <c r="AJ1173" i="4"/>
  <c r="AM1164" i="4"/>
  <c r="AJ1161" i="4"/>
  <c r="AM1152" i="4"/>
  <c r="AJ1149" i="4"/>
  <c r="AM1140" i="4"/>
  <c r="AJ1137" i="4"/>
  <c r="AM1128" i="4"/>
  <c r="AJ1125" i="4"/>
  <c r="AM1116" i="4"/>
  <c r="AJ1113" i="4"/>
  <c r="AJ1101" i="4"/>
  <c r="J1094" i="4"/>
  <c r="W1091" i="4"/>
  <c r="AE1090" i="4"/>
  <c r="F1085" i="4"/>
  <c r="U1085" i="4" s="1"/>
  <c r="X1085" i="4" s="1"/>
  <c r="F1082" i="4"/>
  <c r="U1082" i="4" s="1"/>
  <c r="G1082" i="4"/>
  <c r="H1082" i="4"/>
  <c r="AK1082" i="4" s="1"/>
  <c r="AN1082" i="4" s="1"/>
  <c r="E1082" i="4"/>
  <c r="M1082" i="4" s="1"/>
  <c r="P1082" i="4" s="1"/>
  <c r="E1073" i="4"/>
  <c r="M1073" i="4" s="1"/>
  <c r="P1073" i="4" s="1"/>
  <c r="G1073" i="4"/>
  <c r="H1073" i="4"/>
  <c r="AK1073" i="4" s="1"/>
  <c r="U1069" i="4"/>
  <c r="M1065" i="4"/>
  <c r="P1065" i="4" s="1"/>
  <c r="E1052" i="4"/>
  <c r="F1052" i="4"/>
  <c r="U1052" i="4" s="1"/>
  <c r="X1052" i="4" s="1"/>
  <c r="G1052" i="4"/>
  <c r="H1052" i="4"/>
  <c r="H1047" i="4"/>
  <c r="AK1047" i="4" s="1"/>
  <c r="AN1047" i="4" s="1"/>
  <c r="G1039" i="4"/>
  <c r="AC1039" i="4" s="1"/>
  <c r="AF1039" i="4" s="1"/>
  <c r="H1039" i="4"/>
  <c r="AK1039" i="4" s="1"/>
  <c r="AN1039" i="4" s="1"/>
  <c r="E1039" i="4"/>
  <c r="M1039" i="4" s="1"/>
  <c r="P1039" i="4" s="1"/>
  <c r="F1039" i="4"/>
  <c r="U1039" i="4" s="1"/>
  <c r="X1039" i="4" s="1"/>
  <c r="F1013" i="4"/>
  <c r="U1013" i="4" s="1"/>
  <c r="X1013" i="4" s="1"/>
  <c r="J1006" i="4"/>
  <c r="AH1006" i="4"/>
  <c r="W1006" i="4"/>
  <c r="L1006" i="4"/>
  <c r="AJ1006" i="4"/>
  <c r="O1006" i="4"/>
  <c r="AM1006" i="4"/>
  <c r="AB1006" i="4"/>
  <c r="R1006" i="4"/>
  <c r="T1006" i="4"/>
  <c r="J994" i="4"/>
  <c r="AH994" i="4"/>
  <c r="W994" i="4"/>
  <c r="L994" i="4"/>
  <c r="AJ994" i="4"/>
  <c r="O994" i="4"/>
  <c r="AM994" i="4"/>
  <c r="AB994" i="4"/>
  <c r="R994" i="4"/>
  <c r="T994" i="4"/>
  <c r="G936" i="4"/>
  <c r="AC936" i="4" s="1"/>
  <c r="H936" i="4"/>
  <c r="E936" i="4"/>
  <c r="F936" i="4"/>
  <c r="G1080" i="4"/>
  <c r="G1044" i="4"/>
  <c r="G1032" i="4"/>
  <c r="G1020" i="4"/>
  <c r="AC1020" i="4" s="1"/>
  <c r="W1004" i="4"/>
  <c r="R979" i="4"/>
  <c r="AE979" i="4"/>
  <c r="T979" i="4"/>
  <c r="J979" i="4"/>
  <c r="AH979" i="4"/>
  <c r="W979" i="4"/>
  <c r="L979" i="4"/>
  <c r="AJ979" i="4"/>
  <c r="O979" i="4"/>
  <c r="AM979" i="4"/>
  <c r="AB979" i="4"/>
  <c r="E974" i="4"/>
  <c r="M974" i="4" s="1"/>
  <c r="P974" i="4" s="1"/>
  <c r="F974" i="4"/>
  <c r="U974" i="4" s="1"/>
  <c r="X974" i="4" s="1"/>
  <c r="G974" i="4"/>
  <c r="H974" i="4"/>
  <c r="AK974" i="4" s="1"/>
  <c r="AN974" i="4" s="1"/>
  <c r="H953" i="4"/>
  <c r="E953" i="4"/>
  <c r="F953" i="4"/>
  <c r="G953" i="4"/>
  <c r="AC953" i="4" s="1"/>
  <c r="G948" i="4"/>
  <c r="AC948" i="4" s="1"/>
  <c r="AF948" i="4" s="1"/>
  <c r="H948" i="4"/>
  <c r="E948" i="4"/>
  <c r="F948" i="4"/>
  <c r="E938" i="4"/>
  <c r="M938" i="4" s="1"/>
  <c r="F938" i="4"/>
  <c r="U938" i="4" s="1"/>
  <c r="X938" i="4" s="1"/>
  <c r="G938" i="4"/>
  <c r="H938" i="4"/>
  <c r="AK938" i="4" s="1"/>
  <c r="AN938" i="4" s="1"/>
  <c r="W1093" i="4"/>
  <c r="AH1088" i="4"/>
  <c r="AK1088" i="4" s="1"/>
  <c r="AN1088" i="4" s="1"/>
  <c r="J1088" i="4"/>
  <c r="AB1082" i="4"/>
  <c r="W1081" i="4"/>
  <c r="R1080" i="4"/>
  <c r="F1080" i="4"/>
  <c r="H1078" i="4"/>
  <c r="AH1076" i="4"/>
  <c r="J1076" i="4"/>
  <c r="AE1073" i="4"/>
  <c r="AB1070" i="4"/>
  <c r="W1069" i="4"/>
  <c r="R1068" i="4"/>
  <c r="F1068" i="4"/>
  <c r="H1066" i="4"/>
  <c r="AK1066" i="4" s="1"/>
  <c r="AH1064" i="4"/>
  <c r="J1064" i="4"/>
  <c r="AB1058" i="4"/>
  <c r="R1056" i="4"/>
  <c r="F1056" i="4"/>
  <c r="H1054" i="4"/>
  <c r="AH1052" i="4"/>
  <c r="J1052" i="4"/>
  <c r="AB1046" i="4"/>
  <c r="R1044" i="4"/>
  <c r="F1044" i="4"/>
  <c r="H1042" i="4"/>
  <c r="AH1040" i="4"/>
  <c r="J1040" i="4"/>
  <c r="AB1034" i="4"/>
  <c r="R1032" i="4"/>
  <c r="F1032" i="4"/>
  <c r="H1030" i="4"/>
  <c r="AK1030" i="4" s="1"/>
  <c r="AB1022" i="4"/>
  <c r="R1020" i="4"/>
  <c r="F1020" i="4"/>
  <c r="H1018" i="4"/>
  <c r="AK1018" i="4" s="1"/>
  <c r="AN1018" i="4" s="1"/>
  <c r="AH1016" i="4"/>
  <c r="J1016" i="4"/>
  <c r="AB1010" i="4"/>
  <c r="R1008" i="4"/>
  <c r="F1008" i="4"/>
  <c r="AH1004" i="4"/>
  <c r="J1004" i="4"/>
  <c r="AE1001" i="4"/>
  <c r="AB998" i="4"/>
  <c r="R996" i="4"/>
  <c r="F996" i="4"/>
  <c r="O989" i="4"/>
  <c r="F987" i="4"/>
  <c r="U987" i="4" s="1"/>
  <c r="X987" i="4" s="1"/>
  <c r="U980" i="4"/>
  <c r="R967" i="4"/>
  <c r="AE967" i="4"/>
  <c r="T967" i="4"/>
  <c r="J967" i="4"/>
  <c r="AH967" i="4"/>
  <c r="W967" i="4"/>
  <c r="L967" i="4"/>
  <c r="AJ967" i="4"/>
  <c r="O967" i="4"/>
  <c r="AM967" i="4"/>
  <c r="AB967" i="4"/>
  <c r="U951" i="4"/>
  <c r="X951" i="4" s="1"/>
  <c r="AF932" i="4"/>
  <c r="G924" i="4"/>
  <c r="H924" i="4"/>
  <c r="E924" i="4"/>
  <c r="F924" i="4"/>
  <c r="W1079" i="4"/>
  <c r="W1067" i="4"/>
  <c r="W1055" i="4"/>
  <c r="F1030" i="4"/>
  <c r="U1030" i="4" s="1"/>
  <c r="W1007" i="4"/>
  <c r="T1004" i="4"/>
  <c r="W995" i="4"/>
  <c r="G991" i="4"/>
  <c r="F982" i="4"/>
  <c r="G982" i="4"/>
  <c r="H982" i="4"/>
  <c r="AK982" i="4" s="1"/>
  <c r="AN982" i="4" s="1"/>
  <c r="R943" i="4"/>
  <c r="U943" i="4" s="1"/>
  <c r="AE943" i="4"/>
  <c r="T943" i="4"/>
  <c r="J943" i="4"/>
  <c r="AH943" i="4"/>
  <c r="W943" i="4"/>
  <c r="L943" i="4"/>
  <c r="AJ943" i="4"/>
  <c r="O943" i="4"/>
  <c r="AM943" i="4"/>
  <c r="AB943" i="4"/>
  <c r="U927" i="4"/>
  <c r="X927" i="4" s="1"/>
  <c r="U907" i="4"/>
  <c r="T1093" i="4"/>
  <c r="AE1088" i="4"/>
  <c r="W1084" i="4"/>
  <c r="R1083" i="4"/>
  <c r="T1081" i="4"/>
  <c r="H1081" i="4"/>
  <c r="AK1081" i="4" s="1"/>
  <c r="AN1081" i="4" s="1"/>
  <c r="AM1080" i="4"/>
  <c r="O1080" i="4"/>
  <c r="AH1079" i="4"/>
  <c r="AK1079" i="4" s="1"/>
  <c r="J1079" i="4"/>
  <c r="M1079" i="4" s="1"/>
  <c r="P1079" i="4" s="1"/>
  <c r="AE1076" i="4"/>
  <c r="W1072" i="4"/>
  <c r="R1071" i="4"/>
  <c r="T1069" i="4"/>
  <c r="H1069" i="4"/>
  <c r="AK1069" i="4" s="1"/>
  <c r="AN1069" i="4" s="1"/>
  <c r="AM1068" i="4"/>
  <c r="O1068" i="4"/>
  <c r="AH1067" i="4"/>
  <c r="J1067" i="4"/>
  <c r="M1067" i="4" s="1"/>
  <c r="P1067" i="4" s="1"/>
  <c r="AE1064" i="4"/>
  <c r="W1060" i="4"/>
  <c r="R1059" i="4"/>
  <c r="T1057" i="4"/>
  <c r="H1057" i="4"/>
  <c r="AK1057" i="4" s="1"/>
  <c r="AN1057" i="4" s="1"/>
  <c r="AM1056" i="4"/>
  <c r="O1056" i="4"/>
  <c r="AH1055" i="4"/>
  <c r="AK1055" i="4" s="1"/>
  <c r="J1055" i="4"/>
  <c r="M1055" i="4" s="1"/>
  <c r="P1055" i="4" s="1"/>
  <c r="AE1052" i="4"/>
  <c r="W1048" i="4"/>
  <c r="R1047" i="4"/>
  <c r="H1045" i="4"/>
  <c r="AK1045" i="4" s="1"/>
  <c r="AN1045" i="4" s="1"/>
  <c r="AM1044" i="4"/>
  <c r="O1044" i="4"/>
  <c r="AH1043" i="4"/>
  <c r="AK1043" i="4" s="1"/>
  <c r="J1043" i="4"/>
  <c r="M1043" i="4" s="1"/>
  <c r="P1043" i="4" s="1"/>
  <c r="AE1040" i="4"/>
  <c r="AB1037" i="4"/>
  <c r="W1036" i="4"/>
  <c r="R1035" i="4"/>
  <c r="T1033" i="4"/>
  <c r="H1033" i="4"/>
  <c r="AK1033" i="4" s="1"/>
  <c r="AN1033" i="4" s="1"/>
  <c r="AM1032" i="4"/>
  <c r="O1032" i="4"/>
  <c r="AH1031" i="4"/>
  <c r="J1031" i="4"/>
  <c r="M1031" i="4" s="1"/>
  <c r="P1031" i="4" s="1"/>
  <c r="W1024" i="4"/>
  <c r="AM1020" i="4"/>
  <c r="O1020" i="4"/>
  <c r="AH1019" i="4"/>
  <c r="J1019" i="4"/>
  <c r="M1019" i="4" s="1"/>
  <c r="P1019" i="4" s="1"/>
  <c r="AE1016" i="4"/>
  <c r="AM1008" i="4"/>
  <c r="O1008" i="4"/>
  <c r="AH1007" i="4"/>
  <c r="AK1007" i="4" s="1"/>
  <c r="J1007" i="4"/>
  <c r="M1007" i="4" s="1"/>
  <c r="P1007" i="4" s="1"/>
  <c r="AE1004" i="4"/>
  <c r="AB1001" i="4"/>
  <c r="R999" i="4"/>
  <c r="AM996" i="4"/>
  <c r="AN996" i="4" s="1"/>
  <c r="O996" i="4"/>
  <c r="P996" i="4" s="1"/>
  <c r="AH995" i="4"/>
  <c r="J995" i="4"/>
  <c r="M995" i="4" s="1"/>
  <c r="P995" i="4" s="1"/>
  <c r="O990" i="4"/>
  <c r="AM990" i="4"/>
  <c r="J990" i="4"/>
  <c r="AH990" i="4"/>
  <c r="L990" i="4"/>
  <c r="AJ990" i="4"/>
  <c r="E988" i="4"/>
  <c r="G988" i="4"/>
  <c r="H965" i="4"/>
  <c r="E965" i="4"/>
  <c r="F965" i="4"/>
  <c r="G965" i="4"/>
  <c r="G960" i="4"/>
  <c r="AC960" i="4" s="1"/>
  <c r="AF960" i="4" s="1"/>
  <c r="H960" i="4"/>
  <c r="E960" i="4"/>
  <c r="F960" i="4"/>
  <c r="R919" i="4"/>
  <c r="U919" i="4" s="1"/>
  <c r="AE919" i="4"/>
  <c r="T919" i="4"/>
  <c r="J919" i="4"/>
  <c r="AH919" i="4"/>
  <c r="W919" i="4"/>
  <c r="L919" i="4"/>
  <c r="AJ919" i="4"/>
  <c r="O919" i="4"/>
  <c r="AM919" i="4"/>
  <c r="AB919" i="4"/>
  <c r="E880" i="4"/>
  <c r="M880" i="4" s="1"/>
  <c r="P880" i="4" s="1"/>
  <c r="G880" i="4"/>
  <c r="AC880" i="4" s="1"/>
  <c r="F880" i="4"/>
  <c r="U880" i="4" s="1"/>
  <c r="H880" i="4"/>
  <c r="AJ1082" i="4"/>
  <c r="L1082" i="4"/>
  <c r="AJ1070" i="4"/>
  <c r="L1070" i="4"/>
  <c r="AJ1058" i="4"/>
  <c r="L1058" i="4"/>
  <c r="AJ1046" i="4"/>
  <c r="L1046" i="4"/>
  <c r="AJ1034" i="4"/>
  <c r="L1034" i="4"/>
  <c r="L1022" i="4"/>
  <c r="R1016" i="4"/>
  <c r="H1014" i="4"/>
  <c r="AK1014" i="4" s="1"/>
  <c r="AN1014" i="4" s="1"/>
  <c r="R1004" i="4"/>
  <c r="H1002" i="4"/>
  <c r="AK1002" i="4" s="1"/>
  <c r="AN1002" i="4" s="1"/>
  <c r="AM1001" i="4"/>
  <c r="O1001" i="4"/>
  <c r="H991" i="4"/>
  <c r="E991" i="4"/>
  <c r="M991" i="4" s="1"/>
  <c r="L987" i="4"/>
  <c r="U963" i="4"/>
  <c r="X963" i="4" s="1"/>
  <c r="E950" i="4"/>
  <c r="M950" i="4" s="1"/>
  <c r="P950" i="4" s="1"/>
  <c r="F950" i="4"/>
  <c r="G950" i="4"/>
  <c r="H950" i="4"/>
  <c r="AK950" i="4" s="1"/>
  <c r="AN950" i="4" s="1"/>
  <c r="Z943" i="4"/>
  <c r="E935" i="4"/>
  <c r="M935" i="4" s="1"/>
  <c r="P935" i="4" s="1"/>
  <c r="F935" i="4"/>
  <c r="G935" i="4"/>
  <c r="H935" i="4"/>
  <c r="AK935" i="4" s="1"/>
  <c r="AN935" i="4" s="1"/>
  <c r="AC927" i="4"/>
  <c r="AF927" i="4" s="1"/>
  <c r="AB1083" i="4"/>
  <c r="W1082" i="4"/>
  <c r="T1079" i="4"/>
  <c r="AB1071" i="4"/>
  <c r="W1070" i="4"/>
  <c r="T1067" i="4"/>
  <c r="AB1059" i="4"/>
  <c r="W1058" i="4"/>
  <c r="T1055" i="4"/>
  <c r="AB1047" i="4"/>
  <c r="W1046" i="4"/>
  <c r="T1043" i="4"/>
  <c r="AB1035" i="4"/>
  <c r="W1034" i="4"/>
  <c r="R1033" i="4"/>
  <c r="U1033" i="4" s="1"/>
  <c r="X1033" i="4" s="1"/>
  <c r="T1031" i="4"/>
  <c r="H1031" i="4"/>
  <c r="AK1031" i="4" s="1"/>
  <c r="W1022" i="4"/>
  <c r="T1019" i="4"/>
  <c r="H1019" i="4"/>
  <c r="G1014" i="4"/>
  <c r="W1010" i="4"/>
  <c r="T1007" i="4"/>
  <c r="G1002" i="4"/>
  <c r="G984" i="4"/>
  <c r="AC984" i="4" s="1"/>
  <c r="AF984" i="4" s="1"/>
  <c r="H984" i="4"/>
  <c r="AK984" i="4" s="1"/>
  <c r="AN984" i="4" s="1"/>
  <c r="E984" i="4"/>
  <c r="F984" i="4"/>
  <c r="U984" i="4" s="1"/>
  <c r="X984" i="4" s="1"/>
  <c r="E971" i="4"/>
  <c r="M971" i="4" s="1"/>
  <c r="P971" i="4" s="1"/>
  <c r="F971" i="4"/>
  <c r="G971" i="4"/>
  <c r="AC971" i="4" s="1"/>
  <c r="H971" i="4"/>
  <c r="AK971" i="4" s="1"/>
  <c r="AN971" i="4" s="1"/>
  <c r="E913" i="4"/>
  <c r="M913" i="4" s="1"/>
  <c r="P913" i="4" s="1"/>
  <c r="F913" i="4"/>
  <c r="U913" i="4" s="1"/>
  <c r="G913" i="4"/>
  <c r="H913" i="4"/>
  <c r="AK913" i="4" s="1"/>
  <c r="AN913" i="4" s="1"/>
  <c r="E892" i="4"/>
  <c r="G892" i="4"/>
  <c r="F892" i="4"/>
  <c r="U892" i="4" s="1"/>
  <c r="H892" i="4"/>
  <c r="W1080" i="4"/>
  <c r="R1079" i="4"/>
  <c r="U1079" i="4" s="1"/>
  <c r="H1077" i="4"/>
  <c r="AK1077" i="4" s="1"/>
  <c r="AN1077" i="4" s="1"/>
  <c r="W1068" i="4"/>
  <c r="R1067" i="4"/>
  <c r="U1067" i="4" s="1"/>
  <c r="H1065" i="4"/>
  <c r="AK1065" i="4" s="1"/>
  <c r="W1056" i="4"/>
  <c r="R1055" i="4"/>
  <c r="U1055" i="4" s="1"/>
  <c r="H1053" i="4"/>
  <c r="AK1053" i="4" s="1"/>
  <c r="AN1053" i="4" s="1"/>
  <c r="W1044" i="4"/>
  <c r="R1043" i="4"/>
  <c r="U1043" i="4" s="1"/>
  <c r="X1043" i="4" s="1"/>
  <c r="H1041" i="4"/>
  <c r="W1032" i="4"/>
  <c r="R1031" i="4"/>
  <c r="F1031" i="4"/>
  <c r="H1029" i="4"/>
  <c r="AK1029" i="4" s="1"/>
  <c r="AN1029" i="4" s="1"/>
  <c r="W1020" i="4"/>
  <c r="R1019" i="4"/>
  <c r="U1019" i="4" s="1"/>
  <c r="X1019" i="4" s="1"/>
  <c r="H1017" i="4"/>
  <c r="AK1017" i="4" s="1"/>
  <c r="AM1016" i="4"/>
  <c r="O1016" i="4"/>
  <c r="W1008" i="4"/>
  <c r="R1007" i="4"/>
  <c r="U1007" i="4" s="1"/>
  <c r="H1005" i="4"/>
  <c r="AM1004" i="4"/>
  <c r="O1004" i="4"/>
  <c r="AJ1001" i="4"/>
  <c r="L1001" i="4"/>
  <c r="R995" i="4"/>
  <c r="U995" i="4" s="1"/>
  <c r="E992" i="4"/>
  <c r="X920" i="4"/>
  <c r="E911" i="4"/>
  <c r="F911" i="4"/>
  <c r="G911" i="4"/>
  <c r="H911" i="4"/>
  <c r="AK911" i="4" s="1"/>
  <c r="AN911" i="4" s="1"/>
  <c r="T1082" i="4"/>
  <c r="AH1080" i="4"/>
  <c r="AK1080" i="4" s="1"/>
  <c r="J1080" i="4"/>
  <c r="M1080" i="4" s="1"/>
  <c r="G1077" i="4"/>
  <c r="AC1077" i="4" s="1"/>
  <c r="AF1077" i="4" s="1"/>
  <c r="T1070" i="4"/>
  <c r="AH1068" i="4"/>
  <c r="AK1068" i="4" s="1"/>
  <c r="AN1068" i="4" s="1"/>
  <c r="J1068" i="4"/>
  <c r="M1068" i="4" s="1"/>
  <c r="P1068" i="4" s="1"/>
  <c r="G1065" i="4"/>
  <c r="T1058" i="4"/>
  <c r="AH1056" i="4"/>
  <c r="AK1056" i="4" s="1"/>
  <c r="AN1056" i="4" s="1"/>
  <c r="J1056" i="4"/>
  <c r="M1056" i="4" s="1"/>
  <c r="G1053" i="4"/>
  <c r="AC1053" i="4" s="1"/>
  <c r="AF1053" i="4" s="1"/>
  <c r="T1046" i="4"/>
  <c r="AH1044" i="4"/>
  <c r="AK1044" i="4" s="1"/>
  <c r="AN1044" i="4" s="1"/>
  <c r="J1044" i="4"/>
  <c r="M1044" i="4" s="1"/>
  <c r="P1044" i="4" s="1"/>
  <c r="G1041" i="4"/>
  <c r="T1034" i="4"/>
  <c r="AH1032" i="4"/>
  <c r="AK1032" i="4" s="1"/>
  <c r="J1032" i="4"/>
  <c r="M1032" i="4" s="1"/>
  <c r="G1029" i="4"/>
  <c r="T1022" i="4"/>
  <c r="AH1020" i="4"/>
  <c r="AK1020" i="4" s="1"/>
  <c r="J1020" i="4"/>
  <c r="M1020" i="4" s="1"/>
  <c r="P1020" i="4" s="1"/>
  <c r="G1017" i="4"/>
  <c r="F993" i="4"/>
  <c r="U993" i="4" s="1"/>
  <c r="X993" i="4" s="1"/>
  <c r="H993" i="4"/>
  <c r="AK993" i="4" s="1"/>
  <c r="AN993" i="4" s="1"/>
  <c r="T989" i="4"/>
  <c r="J989" i="4"/>
  <c r="AH989" i="4"/>
  <c r="L989" i="4"/>
  <c r="AJ989" i="4"/>
  <c r="AE989" i="4"/>
  <c r="AK983" i="4"/>
  <c r="AN983" i="4" s="1"/>
  <c r="E962" i="4"/>
  <c r="M962" i="4" s="1"/>
  <c r="P962" i="4" s="1"/>
  <c r="F962" i="4"/>
  <c r="U962" i="4" s="1"/>
  <c r="G962" i="4"/>
  <c r="H962" i="4"/>
  <c r="AK962" i="4" s="1"/>
  <c r="X940" i="4"/>
  <c r="E925" i="4"/>
  <c r="M925" i="4" s="1"/>
  <c r="P925" i="4" s="1"/>
  <c r="F925" i="4"/>
  <c r="U925" i="4" s="1"/>
  <c r="X925" i="4" s="1"/>
  <c r="G925" i="4"/>
  <c r="E868" i="4"/>
  <c r="M868" i="4" s="1"/>
  <c r="P868" i="4" s="1"/>
  <c r="G868" i="4"/>
  <c r="F868" i="4"/>
  <c r="U868" i="4" s="1"/>
  <c r="H868" i="4"/>
  <c r="AJ1083" i="4"/>
  <c r="L1083" i="4"/>
  <c r="AE1082" i="4"/>
  <c r="AB1079" i="4"/>
  <c r="F1077" i="4"/>
  <c r="U1077" i="4" s="1"/>
  <c r="X1077" i="4" s="1"/>
  <c r="AJ1071" i="4"/>
  <c r="L1071" i="4"/>
  <c r="AE1070" i="4"/>
  <c r="AB1067" i="4"/>
  <c r="F1065" i="4"/>
  <c r="U1065" i="4" s="1"/>
  <c r="AJ1059" i="4"/>
  <c r="L1059" i="4"/>
  <c r="AE1058" i="4"/>
  <c r="AB1055" i="4"/>
  <c r="F1053" i="4"/>
  <c r="U1053" i="4" s="1"/>
  <c r="AJ1047" i="4"/>
  <c r="L1047" i="4"/>
  <c r="AE1046" i="4"/>
  <c r="AB1043" i="4"/>
  <c r="F1041" i="4"/>
  <c r="U1041" i="4" s="1"/>
  <c r="X1041" i="4" s="1"/>
  <c r="AH1037" i="4"/>
  <c r="AJ1035" i="4"/>
  <c r="L1035" i="4"/>
  <c r="AE1034" i="4"/>
  <c r="AB1031" i="4"/>
  <c r="F1029" i="4"/>
  <c r="AE1022" i="4"/>
  <c r="AB1019" i="4"/>
  <c r="F1017" i="4"/>
  <c r="U1017" i="4" s="1"/>
  <c r="X1017" i="4" s="1"/>
  <c r="AE1010" i="4"/>
  <c r="AB1007" i="4"/>
  <c r="F1005" i="4"/>
  <c r="U1005" i="4" s="1"/>
  <c r="X1005" i="4" s="1"/>
  <c r="AH1001" i="4"/>
  <c r="AJ999" i="4"/>
  <c r="L999" i="4"/>
  <c r="AE998" i="4"/>
  <c r="AB995" i="4"/>
  <c r="R989" i="4"/>
  <c r="U986" i="4"/>
  <c r="X986" i="4" s="1"/>
  <c r="M983" i="4"/>
  <c r="P983" i="4" s="1"/>
  <c r="U979" i="4"/>
  <c r="X979" i="4" s="1"/>
  <c r="E947" i="4"/>
  <c r="M947" i="4" s="1"/>
  <c r="P947" i="4" s="1"/>
  <c r="F947" i="4"/>
  <c r="U947" i="4" s="1"/>
  <c r="X947" i="4" s="1"/>
  <c r="G947" i="4"/>
  <c r="H947" i="4"/>
  <c r="AK947" i="4" s="1"/>
  <c r="AN947" i="4" s="1"/>
  <c r="R931" i="4"/>
  <c r="U931" i="4" s="1"/>
  <c r="AE931" i="4"/>
  <c r="T931" i="4"/>
  <c r="J931" i="4"/>
  <c r="AH931" i="4"/>
  <c r="W931" i="4"/>
  <c r="L931" i="4"/>
  <c r="AJ931" i="4"/>
  <c r="O931" i="4"/>
  <c r="AM931" i="4"/>
  <c r="AB931" i="4"/>
  <c r="AJ1088" i="4"/>
  <c r="AM1079" i="4"/>
  <c r="AJ1076" i="4"/>
  <c r="AM1067" i="4"/>
  <c r="AJ1064" i="4"/>
  <c r="AM1055" i="4"/>
  <c r="AJ1052" i="4"/>
  <c r="AM1043" i="4"/>
  <c r="AJ1040" i="4"/>
  <c r="AM1031" i="4"/>
  <c r="AM1019" i="4"/>
  <c r="AJ1016" i="4"/>
  <c r="AM1007" i="4"/>
  <c r="AJ1004" i="4"/>
  <c r="AM995" i="4"/>
  <c r="O993" i="4"/>
  <c r="O992" i="4"/>
  <c r="AM992" i="4"/>
  <c r="J992" i="4"/>
  <c r="AH992" i="4"/>
  <c r="AK992" i="4" s="1"/>
  <c r="E986" i="4"/>
  <c r="M986" i="4" s="1"/>
  <c r="P986" i="4" s="1"/>
  <c r="G986" i="4"/>
  <c r="F983" i="4"/>
  <c r="G983" i="4"/>
  <c r="U967" i="4"/>
  <c r="E961" i="4"/>
  <c r="M961" i="4" s="1"/>
  <c r="P961" i="4" s="1"/>
  <c r="F961" i="4"/>
  <c r="U961" i="4" s="1"/>
  <c r="X961" i="4" s="1"/>
  <c r="G961" i="4"/>
  <c r="AC961" i="4" s="1"/>
  <c r="AF961" i="4" s="1"/>
  <c r="X956" i="4"/>
  <c r="E923" i="4"/>
  <c r="M923" i="4" s="1"/>
  <c r="P923" i="4" s="1"/>
  <c r="F923" i="4"/>
  <c r="G923" i="4"/>
  <c r="AC923" i="4" s="1"/>
  <c r="H923" i="4"/>
  <c r="AK923" i="4" s="1"/>
  <c r="AN923" i="4" s="1"/>
  <c r="G912" i="4"/>
  <c r="AC912" i="4" s="1"/>
  <c r="AF912" i="4" s="1"/>
  <c r="H912" i="4"/>
  <c r="E912" i="4"/>
  <c r="F912" i="4"/>
  <c r="E908" i="4"/>
  <c r="F908" i="4"/>
  <c r="U908" i="4" s="1"/>
  <c r="X908" i="4" s="1"/>
  <c r="G908" i="4"/>
  <c r="H908" i="4"/>
  <c r="T982" i="4"/>
  <c r="AM981" i="4"/>
  <c r="O981" i="4"/>
  <c r="AH980" i="4"/>
  <c r="AK980" i="4" s="1"/>
  <c r="J980" i="4"/>
  <c r="M980" i="4" s="1"/>
  <c r="E979" i="4"/>
  <c r="M979" i="4" s="1"/>
  <c r="AJ978" i="4"/>
  <c r="L978" i="4"/>
  <c r="AE977" i="4"/>
  <c r="R972" i="4"/>
  <c r="T970" i="4"/>
  <c r="H970" i="4"/>
  <c r="AM969" i="4"/>
  <c r="O969" i="4"/>
  <c r="P969" i="4" s="1"/>
  <c r="AH968" i="4"/>
  <c r="AK968" i="4" s="1"/>
  <c r="J968" i="4"/>
  <c r="M968" i="4" s="1"/>
  <c r="E967" i="4"/>
  <c r="AJ966" i="4"/>
  <c r="L966" i="4"/>
  <c r="AE965" i="4"/>
  <c r="R960" i="4"/>
  <c r="T958" i="4"/>
  <c r="H958" i="4"/>
  <c r="AK958" i="4" s="1"/>
  <c r="AN958" i="4" s="1"/>
  <c r="AM957" i="4"/>
  <c r="O957" i="4"/>
  <c r="P957" i="4" s="1"/>
  <c r="AH956" i="4"/>
  <c r="AK956" i="4" s="1"/>
  <c r="J956" i="4"/>
  <c r="M956" i="4" s="1"/>
  <c r="E955" i="4"/>
  <c r="AJ954" i="4"/>
  <c r="L954" i="4"/>
  <c r="AE953" i="4"/>
  <c r="W949" i="4"/>
  <c r="R948" i="4"/>
  <c r="T946" i="4"/>
  <c r="H946" i="4"/>
  <c r="AK946" i="4" s="1"/>
  <c r="AN946" i="4" s="1"/>
  <c r="AM945" i="4"/>
  <c r="O945" i="4"/>
  <c r="P945" i="4" s="1"/>
  <c r="AH944" i="4"/>
  <c r="AK944" i="4" s="1"/>
  <c r="J944" i="4"/>
  <c r="E943" i="4"/>
  <c r="M943" i="4" s="1"/>
  <c r="AJ942" i="4"/>
  <c r="L942" i="4"/>
  <c r="AE941" i="4"/>
  <c r="R936" i="4"/>
  <c r="T934" i="4"/>
  <c r="H934" i="4"/>
  <c r="AK934" i="4" s="1"/>
  <c r="AM933" i="4"/>
  <c r="O933" i="4"/>
  <c r="P933" i="4" s="1"/>
  <c r="AH932" i="4"/>
  <c r="AK932" i="4" s="1"/>
  <c r="J932" i="4"/>
  <c r="M932" i="4" s="1"/>
  <c r="E931" i="4"/>
  <c r="AJ930" i="4"/>
  <c r="L930" i="4"/>
  <c r="AE929" i="4"/>
  <c r="R924" i="4"/>
  <c r="T922" i="4"/>
  <c r="H922" i="4"/>
  <c r="AK922" i="4" s="1"/>
  <c r="AN922" i="4" s="1"/>
  <c r="AM921" i="4"/>
  <c r="O921" i="4"/>
  <c r="P921" i="4" s="1"/>
  <c r="AH920" i="4"/>
  <c r="AK920" i="4" s="1"/>
  <c r="J920" i="4"/>
  <c r="M920" i="4" s="1"/>
  <c r="E919" i="4"/>
  <c r="AJ918" i="4"/>
  <c r="L918" i="4"/>
  <c r="AE917" i="4"/>
  <c r="G917" i="4"/>
  <c r="W913" i="4"/>
  <c r="R912" i="4"/>
  <c r="H910" i="4"/>
  <c r="AK910" i="4" s="1"/>
  <c r="AN910" i="4" s="1"/>
  <c r="AM909" i="4"/>
  <c r="O909" i="4"/>
  <c r="P909" i="4" s="1"/>
  <c r="AH908" i="4"/>
  <c r="J908" i="4"/>
  <c r="E907" i="4"/>
  <c r="AJ906" i="4"/>
  <c r="L906" i="4"/>
  <c r="AE905" i="4"/>
  <c r="G905" i="4"/>
  <c r="AC905" i="4" s="1"/>
  <c r="L902" i="4"/>
  <c r="R896" i="4"/>
  <c r="AE896" i="4"/>
  <c r="T896" i="4"/>
  <c r="J896" i="4"/>
  <c r="AH896" i="4"/>
  <c r="O896" i="4"/>
  <c r="AM896" i="4"/>
  <c r="T894" i="4"/>
  <c r="J894" i="4"/>
  <c r="AH894" i="4"/>
  <c r="W894" i="4"/>
  <c r="L894" i="4"/>
  <c r="AJ894" i="4"/>
  <c r="O894" i="4"/>
  <c r="AM894" i="4"/>
  <c r="AE894" i="4"/>
  <c r="E893" i="4"/>
  <c r="M893" i="4" s="1"/>
  <c r="P893" i="4" s="1"/>
  <c r="F893" i="4"/>
  <c r="G893" i="4"/>
  <c r="J887" i="4"/>
  <c r="AH887" i="4"/>
  <c r="W887" i="4"/>
  <c r="L887" i="4"/>
  <c r="AJ887" i="4"/>
  <c r="AB887" i="4"/>
  <c r="R887" i="4"/>
  <c r="T887" i="4"/>
  <c r="R870" i="4"/>
  <c r="U870" i="4" s="1"/>
  <c r="J863" i="4"/>
  <c r="M863" i="4" s="1"/>
  <c r="AH863" i="4"/>
  <c r="W863" i="4"/>
  <c r="L863" i="4"/>
  <c r="AJ863" i="4"/>
  <c r="O863" i="4"/>
  <c r="AM863" i="4"/>
  <c r="AB863" i="4"/>
  <c r="R863" i="4"/>
  <c r="T863" i="4"/>
  <c r="E850" i="4"/>
  <c r="F850" i="4"/>
  <c r="G850" i="4"/>
  <c r="H850" i="4"/>
  <c r="F798" i="4"/>
  <c r="G798" i="4"/>
  <c r="AC798" i="4" s="1"/>
  <c r="H798" i="4"/>
  <c r="E798" i="4"/>
  <c r="E775" i="4"/>
  <c r="F775" i="4"/>
  <c r="U775" i="4" s="1"/>
  <c r="X775" i="4" s="1"/>
  <c r="H775" i="4"/>
  <c r="AK775" i="4" s="1"/>
  <c r="AN775" i="4" s="1"/>
  <c r="G775" i="4"/>
  <c r="AC775" i="4" s="1"/>
  <c r="AF775" i="4" s="1"/>
  <c r="W978" i="4"/>
  <c r="R977" i="4"/>
  <c r="H975" i="4"/>
  <c r="AK975" i="4" s="1"/>
  <c r="AN975" i="4" s="1"/>
  <c r="G970" i="4"/>
  <c r="AC970" i="4" s="1"/>
  <c r="AF970" i="4" s="1"/>
  <c r="W966" i="4"/>
  <c r="R965" i="4"/>
  <c r="H963" i="4"/>
  <c r="AK963" i="4" s="1"/>
  <c r="AN963" i="4" s="1"/>
  <c r="G958" i="4"/>
  <c r="AC958" i="4" s="1"/>
  <c r="AF958" i="4" s="1"/>
  <c r="R953" i="4"/>
  <c r="H951" i="4"/>
  <c r="AK951" i="4" s="1"/>
  <c r="AN951" i="4" s="1"/>
  <c r="G946" i="4"/>
  <c r="R941" i="4"/>
  <c r="H939" i="4"/>
  <c r="AK939" i="4" s="1"/>
  <c r="AN939" i="4" s="1"/>
  <c r="G934" i="4"/>
  <c r="R929" i="4"/>
  <c r="H927" i="4"/>
  <c r="AK927" i="4" s="1"/>
  <c r="AN927" i="4" s="1"/>
  <c r="G922" i="4"/>
  <c r="W918" i="4"/>
  <c r="R917" i="4"/>
  <c r="F917" i="4"/>
  <c r="H915" i="4"/>
  <c r="AK915" i="4" s="1"/>
  <c r="AN915" i="4" s="1"/>
  <c r="G910" i="4"/>
  <c r="AB907" i="4"/>
  <c r="W906" i="4"/>
  <c r="R905" i="4"/>
  <c r="F905" i="4"/>
  <c r="G901" i="4"/>
  <c r="H901" i="4"/>
  <c r="AK901" i="4" s="1"/>
  <c r="AN901" i="4" s="1"/>
  <c r="F901" i="4"/>
  <c r="U901" i="4" s="1"/>
  <c r="X901" i="4" s="1"/>
  <c r="E891" i="4"/>
  <c r="M891" i="4" s="1"/>
  <c r="P891" i="4" s="1"/>
  <c r="F891" i="4"/>
  <c r="U891" i="4" s="1"/>
  <c r="X891" i="4" s="1"/>
  <c r="G891" i="4"/>
  <c r="H891" i="4"/>
  <c r="AK891" i="4" s="1"/>
  <c r="AN891" i="4" s="1"/>
  <c r="AK890" i="4"/>
  <c r="U878" i="4"/>
  <c r="AJ874" i="4"/>
  <c r="M864" i="4"/>
  <c r="P864" i="4" s="1"/>
  <c r="F860" i="4"/>
  <c r="G860" i="4"/>
  <c r="AC860" i="4" s="1"/>
  <c r="H860" i="4"/>
  <c r="E860" i="4"/>
  <c r="AB850" i="4"/>
  <c r="R850" i="4"/>
  <c r="AE850" i="4"/>
  <c r="T850" i="4"/>
  <c r="J850" i="4"/>
  <c r="AH850" i="4"/>
  <c r="W850" i="4"/>
  <c r="O850" i="4"/>
  <c r="AM850" i="4"/>
  <c r="E821" i="4"/>
  <c r="M821" i="4" s="1"/>
  <c r="F821" i="4"/>
  <c r="U821" i="4" s="1"/>
  <c r="X821" i="4" s="1"/>
  <c r="G821" i="4"/>
  <c r="H821" i="4"/>
  <c r="AK821" i="4" s="1"/>
  <c r="AN821" i="4" s="1"/>
  <c r="W983" i="4"/>
  <c r="R982" i="4"/>
  <c r="T980" i="4"/>
  <c r="AH978" i="4"/>
  <c r="AK978" i="4" s="1"/>
  <c r="J978" i="4"/>
  <c r="M978" i="4" s="1"/>
  <c r="P978" i="4" s="1"/>
  <c r="AB972" i="4"/>
  <c r="W971" i="4"/>
  <c r="R970" i="4"/>
  <c r="U970" i="4" s="1"/>
  <c r="X970" i="4" s="1"/>
  <c r="T968" i="4"/>
  <c r="AH966" i="4"/>
  <c r="AK966" i="4" s="1"/>
  <c r="J966" i="4"/>
  <c r="M966" i="4" s="1"/>
  <c r="P966" i="4" s="1"/>
  <c r="AB960" i="4"/>
  <c r="W959" i="4"/>
  <c r="R958" i="4"/>
  <c r="U958" i="4" s="1"/>
  <c r="X958" i="4" s="1"/>
  <c r="T956" i="4"/>
  <c r="AH954" i="4"/>
  <c r="AK954" i="4" s="1"/>
  <c r="J954" i="4"/>
  <c r="M954" i="4" s="1"/>
  <c r="P954" i="4" s="1"/>
  <c r="AB948" i="4"/>
  <c r="R946" i="4"/>
  <c r="U946" i="4" s="1"/>
  <c r="X946" i="4" s="1"/>
  <c r="T944" i="4"/>
  <c r="AH942" i="4"/>
  <c r="AK942" i="4" s="1"/>
  <c r="J942" i="4"/>
  <c r="M942" i="4" s="1"/>
  <c r="P942" i="4" s="1"/>
  <c r="AB936" i="4"/>
  <c r="W935" i="4"/>
  <c r="R934" i="4"/>
  <c r="U934" i="4" s="1"/>
  <c r="X934" i="4" s="1"/>
  <c r="T932" i="4"/>
  <c r="AH930" i="4"/>
  <c r="J930" i="4"/>
  <c r="M930" i="4" s="1"/>
  <c r="P930" i="4" s="1"/>
  <c r="AB924" i="4"/>
  <c r="W923" i="4"/>
  <c r="R922" i="4"/>
  <c r="U922" i="4" s="1"/>
  <c r="X922" i="4" s="1"/>
  <c r="T920" i="4"/>
  <c r="AH918" i="4"/>
  <c r="AK918" i="4" s="1"/>
  <c r="J918" i="4"/>
  <c r="M918" i="4" s="1"/>
  <c r="P918" i="4" s="1"/>
  <c r="E917" i="4"/>
  <c r="AB912" i="4"/>
  <c r="W911" i="4"/>
  <c r="T908" i="4"/>
  <c r="AM907" i="4"/>
  <c r="O907" i="4"/>
  <c r="AH906" i="4"/>
  <c r="AK906" i="4" s="1"/>
  <c r="J906" i="4"/>
  <c r="M906" i="4" s="1"/>
  <c r="P906" i="4" s="1"/>
  <c r="E905" i="4"/>
  <c r="AJ904" i="4"/>
  <c r="L904" i="4"/>
  <c r="AE903" i="4"/>
  <c r="J902" i="4"/>
  <c r="AJ898" i="4"/>
  <c r="R894" i="4"/>
  <c r="U894" i="4" s="1"/>
  <c r="X894" i="4" s="1"/>
  <c r="U890" i="4"/>
  <c r="AJ886" i="4"/>
  <c r="M878" i="4"/>
  <c r="H832" i="4"/>
  <c r="AK832" i="4" s="1"/>
  <c r="AN832" i="4" s="1"/>
  <c r="E832" i="4"/>
  <c r="M832" i="4" s="1"/>
  <c r="P832" i="4" s="1"/>
  <c r="F832" i="4"/>
  <c r="U832" i="4" s="1"/>
  <c r="X832" i="4" s="1"/>
  <c r="G832" i="4"/>
  <c r="U779" i="4"/>
  <c r="X779" i="4" s="1"/>
  <c r="R860" i="4"/>
  <c r="AE860" i="4"/>
  <c r="T860" i="4"/>
  <c r="J860" i="4"/>
  <c r="AH860" i="4"/>
  <c r="L860" i="4"/>
  <c r="AJ860" i="4"/>
  <c r="O860" i="4"/>
  <c r="AM860" i="4"/>
  <c r="E855" i="4"/>
  <c r="M855" i="4" s="1"/>
  <c r="P855" i="4" s="1"/>
  <c r="F855" i="4"/>
  <c r="U855" i="4" s="1"/>
  <c r="X855" i="4" s="1"/>
  <c r="G855" i="4"/>
  <c r="H855" i="4"/>
  <c r="AK855" i="4" s="1"/>
  <c r="AN855" i="4" s="1"/>
  <c r="M853" i="4"/>
  <c r="P853" i="4" s="1"/>
  <c r="G918" i="4"/>
  <c r="AC918" i="4" s="1"/>
  <c r="AF918" i="4" s="1"/>
  <c r="AJ907" i="4"/>
  <c r="L907" i="4"/>
  <c r="G906" i="4"/>
  <c r="AC906" i="4" s="1"/>
  <c r="AF906" i="4" s="1"/>
  <c r="AK900" i="4"/>
  <c r="O887" i="4"/>
  <c r="G877" i="4"/>
  <c r="AC877" i="4" s="1"/>
  <c r="AF877" i="4" s="1"/>
  <c r="H877" i="4"/>
  <c r="AK877" i="4" s="1"/>
  <c r="AN877" i="4" s="1"/>
  <c r="F877" i="4"/>
  <c r="U877" i="4" s="1"/>
  <c r="X877" i="4" s="1"/>
  <c r="J874" i="4"/>
  <c r="E861" i="4"/>
  <c r="M861" i="4" s="1"/>
  <c r="P861" i="4" s="1"/>
  <c r="F861" i="4"/>
  <c r="U861" i="4" s="1"/>
  <c r="X861" i="4" s="1"/>
  <c r="H861" i="4"/>
  <c r="AK861" i="4" s="1"/>
  <c r="AN861" i="4" s="1"/>
  <c r="W860" i="4"/>
  <c r="G853" i="4"/>
  <c r="AC853" i="4" s="1"/>
  <c r="AF853" i="4" s="1"/>
  <c r="H853" i="4"/>
  <c r="AK853" i="4" s="1"/>
  <c r="AN853" i="4" s="1"/>
  <c r="F853" i="4"/>
  <c r="U853" i="4" s="1"/>
  <c r="X853" i="4" s="1"/>
  <c r="F851" i="4"/>
  <c r="H851" i="4"/>
  <c r="E847" i="4"/>
  <c r="M847" i="4" s="1"/>
  <c r="P847" i="4" s="1"/>
  <c r="G847" i="4"/>
  <c r="H847" i="4"/>
  <c r="AB980" i="4"/>
  <c r="R978" i="4"/>
  <c r="F978" i="4"/>
  <c r="H976" i="4"/>
  <c r="AK976" i="4" s="1"/>
  <c r="AN976" i="4" s="1"/>
  <c r="AJ972" i="4"/>
  <c r="L972" i="4"/>
  <c r="AB968" i="4"/>
  <c r="R966" i="4"/>
  <c r="F966" i="4"/>
  <c r="H964" i="4"/>
  <c r="AK964" i="4" s="1"/>
  <c r="AN964" i="4" s="1"/>
  <c r="AJ960" i="4"/>
  <c r="L960" i="4"/>
  <c r="AB956" i="4"/>
  <c r="R954" i="4"/>
  <c r="F954" i="4"/>
  <c r="H952" i="4"/>
  <c r="AK952" i="4" s="1"/>
  <c r="AN952" i="4" s="1"/>
  <c r="AJ948" i="4"/>
  <c r="L948" i="4"/>
  <c r="AB944" i="4"/>
  <c r="R942" i="4"/>
  <c r="F942" i="4"/>
  <c r="H940" i="4"/>
  <c r="AK940" i="4" s="1"/>
  <c r="AN940" i="4" s="1"/>
  <c r="AJ936" i="4"/>
  <c r="L936" i="4"/>
  <c r="AB932" i="4"/>
  <c r="R930" i="4"/>
  <c r="F930" i="4"/>
  <c r="H928" i="4"/>
  <c r="AK928" i="4" s="1"/>
  <c r="AN928" i="4" s="1"/>
  <c r="AJ924" i="4"/>
  <c r="L924" i="4"/>
  <c r="AE923" i="4"/>
  <c r="AB920" i="4"/>
  <c r="R918" i="4"/>
  <c r="F918" i="4"/>
  <c r="H916" i="4"/>
  <c r="AJ912" i="4"/>
  <c r="L912" i="4"/>
  <c r="AE911" i="4"/>
  <c r="AB908" i="4"/>
  <c r="W907" i="4"/>
  <c r="R906" i="4"/>
  <c r="F906" i="4"/>
  <c r="T904" i="4"/>
  <c r="H904" i="4"/>
  <c r="AK904" i="4" s="1"/>
  <c r="AN904" i="4" s="1"/>
  <c r="AM903" i="4"/>
  <c r="AN903" i="4" s="1"/>
  <c r="AH902" i="4"/>
  <c r="AK902" i="4" s="1"/>
  <c r="AN902" i="4" s="1"/>
  <c r="E902" i="4"/>
  <c r="G889" i="4"/>
  <c r="H889" i="4"/>
  <c r="AK889" i="4" s="1"/>
  <c r="AN889" i="4" s="1"/>
  <c r="F889" i="4"/>
  <c r="U889" i="4" s="1"/>
  <c r="X889" i="4" s="1"/>
  <c r="E862" i="4"/>
  <c r="F862" i="4"/>
  <c r="G862" i="4"/>
  <c r="H862" i="4"/>
  <c r="J851" i="4"/>
  <c r="M851" i="4" s="1"/>
  <c r="AH851" i="4"/>
  <c r="W851" i="4"/>
  <c r="L851" i="4"/>
  <c r="AJ851" i="4"/>
  <c r="O851" i="4"/>
  <c r="AM851" i="4"/>
  <c r="AB851" i="4"/>
  <c r="R851" i="4"/>
  <c r="T851" i="4"/>
  <c r="F834" i="4"/>
  <c r="G834" i="4"/>
  <c r="H834" i="4"/>
  <c r="E834" i="4"/>
  <c r="R983" i="4"/>
  <c r="T981" i="4"/>
  <c r="H981" i="4"/>
  <c r="AK981" i="4" s="1"/>
  <c r="AM980" i="4"/>
  <c r="O980" i="4"/>
  <c r="AJ977" i="4"/>
  <c r="L977" i="4"/>
  <c r="G976" i="4"/>
  <c r="W972" i="4"/>
  <c r="R971" i="4"/>
  <c r="T969" i="4"/>
  <c r="H969" i="4"/>
  <c r="AK969" i="4" s="1"/>
  <c r="AN969" i="4" s="1"/>
  <c r="AM968" i="4"/>
  <c r="O968" i="4"/>
  <c r="AJ965" i="4"/>
  <c r="L965" i="4"/>
  <c r="G964" i="4"/>
  <c r="W960" i="4"/>
  <c r="R959" i="4"/>
  <c r="T957" i="4"/>
  <c r="H957" i="4"/>
  <c r="AK957" i="4" s="1"/>
  <c r="AN957" i="4" s="1"/>
  <c r="AM956" i="4"/>
  <c r="O956" i="4"/>
  <c r="AJ953" i="4"/>
  <c r="L953" i="4"/>
  <c r="G952" i="4"/>
  <c r="W948" i="4"/>
  <c r="T945" i="4"/>
  <c r="H945" i="4"/>
  <c r="AK945" i="4" s="1"/>
  <c r="AM944" i="4"/>
  <c r="O944" i="4"/>
  <c r="AJ941" i="4"/>
  <c r="L941" i="4"/>
  <c r="G940" i="4"/>
  <c r="W936" i="4"/>
  <c r="R935" i="4"/>
  <c r="T933" i="4"/>
  <c r="H933" i="4"/>
  <c r="AK933" i="4" s="1"/>
  <c r="AN933" i="4" s="1"/>
  <c r="AM932" i="4"/>
  <c r="O932" i="4"/>
  <c r="AJ929" i="4"/>
  <c r="L929" i="4"/>
  <c r="G928" i="4"/>
  <c r="W924" i="4"/>
  <c r="R923" i="4"/>
  <c r="T921" i="4"/>
  <c r="H921" i="4"/>
  <c r="AK921" i="4" s="1"/>
  <c r="AM920" i="4"/>
  <c r="O920" i="4"/>
  <c r="AJ917" i="4"/>
  <c r="L917" i="4"/>
  <c r="G916" i="4"/>
  <c r="W912" i="4"/>
  <c r="R911" i="4"/>
  <c r="T909" i="4"/>
  <c r="H909" i="4"/>
  <c r="AK909" i="4" s="1"/>
  <c r="AM908" i="4"/>
  <c r="O908" i="4"/>
  <c r="AH907" i="4"/>
  <c r="J907" i="4"/>
  <c r="AJ905" i="4"/>
  <c r="L905" i="4"/>
  <c r="G904" i="4"/>
  <c r="L896" i="4"/>
  <c r="E874" i="4"/>
  <c r="F874" i="4"/>
  <c r="G874" i="4"/>
  <c r="AC874" i="4" s="1"/>
  <c r="H874" i="4"/>
  <c r="AK874" i="4" s="1"/>
  <c r="AB862" i="4"/>
  <c r="R862" i="4"/>
  <c r="AE862" i="4"/>
  <c r="T862" i="4"/>
  <c r="J862" i="4"/>
  <c r="AH862" i="4"/>
  <c r="W862" i="4"/>
  <c r="O862" i="4"/>
  <c r="AM862" i="4"/>
  <c r="E856" i="4"/>
  <c r="M856" i="4" s="1"/>
  <c r="P856" i="4" s="1"/>
  <c r="G856" i="4"/>
  <c r="F848" i="4"/>
  <c r="G848" i="4"/>
  <c r="H848" i="4"/>
  <c r="E848" i="4"/>
  <c r="AC844" i="4"/>
  <c r="AF844" i="4" s="1"/>
  <c r="U794" i="4"/>
  <c r="H767" i="4"/>
  <c r="E767" i="4"/>
  <c r="F767" i="4"/>
  <c r="U767" i="4" s="1"/>
  <c r="G767" i="4"/>
  <c r="AC767" i="4" s="1"/>
  <c r="AF767" i="4" s="1"/>
  <c r="W977" i="4"/>
  <c r="AH972" i="4"/>
  <c r="J972" i="4"/>
  <c r="W965" i="4"/>
  <c r="AH960" i="4"/>
  <c r="J960" i="4"/>
  <c r="W953" i="4"/>
  <c r="AH948" i="4"/>
  <c r="J948" i="4"/>
  <c r="W941" i="4"/>
  <c r="AH936" i="4"/>
  <c r="J936" i="4"/>
  <c r="W929" i="4"/>
  <c r="AH924" i="4"/>
  <c r="J924" i="4"/>
  <c r="AH912" i="4"/>
  <c r="J912" i="4"/>
  <c r="M900" i="4"/>
  <c r="P900" i="4" s="1"/>
  <c r="E898" i="4"/>
  <c r="M898" i="4" s="1"/>
  <c r="F898" i="4"/>
  <c r="G898" i="4"/>
  <c r="AC898" i="4" s="1"/>
  <c r="H898" i="4"/>
  <c r="AK898" i="4" s="1"/>
  <c r="E886" i="4"/>
  <c r="M886" i="4" s="1"/>
  <c r="F886" i="4"/>
  <c r="G886" i="4"/>
  <c r="H886" i="4"/>
  <c r="AK886" i="4" s="1"/>
  <c r="AB874" i="4"/>
  <c r="R874" i="4"/>
  <c r="AE874" i="4"/>
  <c r="T874" i="4"/>
  <c r="W874" i="4"/>
  <c r="O874" i="4"/>
  <c r="AM874" i="4"/>
  <c r="F872" i="4"/>
  <c r="G872" i="4"/>
  <c r="H872" i="4"/>
  <c r="E872" i="4"/>
  <c r="H870" i="4"/>
  <c r="E870" i="4"/>
  <c r="G870" i="4"/>
  <c r="Z869" i="4"/>
  <c r="E869" i="4"/>
  <c r="F869" i="4"/>
  <c r="G869" i="4"/>
  <c r="AK866" i="4"/>
  <c r="E857" i="4"/>
  <c r="F857" i="4"/>
  <c r="G857" i="4"/>
  <c r="H808" i="4"/>
  <c r="AK808" i="4" s="1"/>
  <c r="AN808" i="4" s="1"/>
  <c r="E808" i="4"/>
  <c r="M808" i="4" s="1"/>
  <c r="P808" i="4" s="1"/>
  <c r="F808" i="4"/>
  <c r="U808" i="4" s="1"/>
  <c r="X808" i="4" s="1"/>
  <c r="G808" i="4"/>
  <c r="F769" i="4"/>
  <c r="G769" i="4"/>
  <c r="AC769" i="4" s="1"/>
  <c r="H769" i="4"/>
  <c r="E769" i="4"/>
  <c r="R981" i="4"/>
  <c r="U981" i="4" s="1"/>
  <c r="X981" i="4" s="1"/>
  <c r="H979" i="4"/>
  <c r="AK979" i="4" s="1"/>
  <c r="AN979" i="4" s="1"/>
  <c r="AM978" i="4"/>
  <c r="AH977" i="4"/>
  <c r="J977" i="4"/>
  <c r="R969" i="4"/>
  <c r="U969" i="4" s="1"/>
  <c r="X969" i="4" s="1"/>
  <c r="H967" i="4"/>
  <c r="AK967" i="4" s="1"/>
  <c r="AN967" i="4" s="1"/>
  <c r="AM966" i="4"/>
  <c r="AH965" i="4"/>
  <c r="J965" i="4"/>
  <c r="R957" i="4"/>
  <c r="U957" i="4" s="1"/>
  <c r="X957" i="4" s="1"/>
  <c r="H955" i="4"/>
  <c r="AK955" i="4" s="1"/>
  <c r="AN955" i="4" s="1"/>
  <c r="AM954" i="4"/>
  <c r="AH953" i="4"/>
  <c r="J953" i="4"/>
  <c r="R945" i="4"/>
  <c r="U945" i="4" s="1"/>
  <c r="X945" i="4" s="1"/>
  <c r="H943" i="4"/>
  <c r="AK943" i="4" s="1"/>
  <c r="AN943" i="4" s="1"/>
  <c r="AM942" i="4"/>
  <c r="AH941" i="4"/>
  <c r="J941" i="4"/>
  <c r="R933" i="4"/>
  <c r="U933" i="4" s="1"/>
  <c r="X933" i="4" s="1"/>
  <c r="H931" i="4"/>
  <c r="AK931" i="4" s="1"/>
  <c r="AN931" i="4" s="1"/>
  <c r="AM930" i="4"/>
  <c r="AH929" i="4"/>
  <c r="J929" i="4"/>
  <c r="R921" i="4"/>
  <c r="U921" i="4" s="1"/>
  <c r="X921" i="4" s="1"/>
  <c r="H919" i="4"/>
  <c r="AK919" i="4" s="1"/>
  <c r="AM918" i="4"/>
  <c r="AH917" i="4"/>
  <c r="AK917" i="4" s="1"/>
  <c r="AN917" i="4" s="1"/>
  <c r="J917" i="4"/>
  <c r="R909" i="4"/>
  <c r="U909" i="4" s="1"/>
  <c r="X909" i="4" s="1"/>
  <c r="T907" i="4"/>
  <c r="H907" i="4"/>
  <c r="AM906" i="4"/>
  <c r="AH905" i="4"/>
  <c r="AK905" i="4" s="1"/>
  <c r="AN905" i="4" s="1"/>
  <c r="J905" i="4"/>
  <c r="O902" i="4"/>
  <c r="AE902" i="4"/>
  <c r="AB898" i="4"/>
  <c r="R898" i="4"/>
  <c r="AE898" i="4"/>
  <c r="T898" i="4"/>
  <c r="W898" i="4"/>
  <c r="O898" i="4"/>
  <c r="AM898" i="4"/>
  <c r="AB886" i="4"/>
  <c r="R886" i="4"/>
  <c r="AE886" i="4"/>
  <c r="T886" i="4"/>
  <c r="W886" i="4"/>
  <c r="O886" i="4"/>
  <c r="AM886" i="4"/>
  <c r="F884" i="4"/>
  <c r="G884" i="4"/>
  <c r="H884" i="4"/>
  <c r="E884" i="4"/>
  <c r="H882" i="4"/>
  <c r="E882" i="4"/>
  <c r="G882" i="4"/>
  <c r="E881" i="4"/>
  <c r="F881" i="4"/>
  <c r="G881" i="4"/>
  <c r="F873" i="4"/>
  <c r="U873" i="4" s="1"/>
  <c r="X873" i="4" s="1"/>
  <c r="H873" i="4"/>
  <c r="AK873" i="4" s="1"/>
  <c r="AN873" i="4" s="1"/>
  <c r="E871" i="4"/>
  <c r="M871" i="4" s="1"/>
  <c r="P871" i="4" s="1"/>
  <c r="H871" i="4"/>
  <c r="AK871" i="4" s="1"/>
  <c r="AN871" i="4" s="1"/>
  <c r="E867" i="4"/>
  <c r="M867" i="4" s="1"/>
  <c r="P867" i="4" s="1"/>
  <c r="F867" i="4"/>
  <c r="U867" i="4" s="1"/>
  <c r="X867" i="4" s="1"/>
  <c r="G867" i="4"/>
  <c r="H867" i="4"/>
  <c r="AK867" i="4" s="1"/>
  <c r="AN867" i="4" s="1"/>
  <c r="U866" i="4"/>
  <c r="H858" i="4"/>
  <c r="E858" i="4"/>
  <c r="G858" i="4"/>
  <c r="L850" i="4"/>
  <c r="R848" i="4"/>
  <c r="AE848" i="4"/>
  <c r="T848" i="4"/>
  <c r="J848" i="4"/>
  <c r="AH848" i="4"/>
  <c r="L848" i="4"/>
  <c r="AJ848" i="4"/>
  <c r="O848" i="4"/>
  <c r="AM848" i="4"/>
  <c r="AJ980" i="4"/>
  <c r="L980" i="4"/>
  <c r="T972" i="4"/>
  <c r="AJ968" i="4"/>
  <c r="L968" i="4"/>
  <c r="T960" i="4"/>
  <c r="AJ956" i="4"/>
  <c r="L956" i="4"/>
  <c r="G955" i="4"/>
  <c r="AC955" i="4" s="1"/>
  <c r="AF955" i="4" s="1"/>
  <c r="T948" i="4"/>
  <c r="AJ944" i="4"/>
  <c r="L944" i="4"/>
  <c r="G943" i="4"/>
  <c r="AC943" i="4" s="1"/>
  <c r="AF943" i="4" s="1"/>
  <c r="T936" i="4"/>
  <c r="AJ932" i="4"/>
  <c r="L932" i="4"/>
  <c r="G931" i="4"/>
  <c r="AC931" i="4" s="1"/>
  <c r="T924" i="4"/>
  <c r="AJ920" i="4"/>
  <c r="L920" i="4"/>
  <c r="G919" i="4"/>
  <c r="AC919" i="4" s="1"/>
  <c r="AF919" i="4" s="1"/>
  <c r="T912" i="4"/>
  <c r="AJ908" i="4"/>
  <c r="L908" i="4"/>
  <c r="AE907" i="4"/>
  <c r="F899" i="4"/>
  <c r="H899" i="4"/>
  <c r="M897" i="4"/>
  <c r="P897" i="4" s="1"/>
  <c r="F896" i="4"/>
  <c r="G896" i="4"/>
  <c r="H896" i="4"/>
  <c r="AK896" i="4" s="1"/>
  <c r="E896" i="4"/>
  <c r="M896" i="4" s="1"/>
  <c r="P896" i="4" s="1"/>
  <c r="H894" i="4"/>
  <c r="AK894" i="4" s="1"/>
  <c r="AN894" i="4" s="1"/>
  <c r="E894" i="4"/>
  <c r="G894" i="4"/>
  <c r="M887" i="4"/>
  <c r="F885" i="4"/>
  <c r="U885" i="4" s="1"/>
  <c r="X885" i="4" s="1"/>
  <c r="H885" i="4"/>
  <c r="AK885" i="4" s="1"/>
  <c r="AN885" i="4" s="1"/>
  <c r="E883" i="4"/>
  <c r="M883" i="4" s="1"/>
  <c r="P883" i="4" s="1"/>
  <c r="H883" i="4"/>
  <c r="AK883" i="4" s="1"/>
  <c r="AN883" i="4" s="1"/>
  <c r="M876" i="4"/>
  <c r="P876" i="4" s="1"/>
  <c r="F875" i="4"/>
  <c r="H875" i="4"/>
  <c r="R872" i="4"/>
  <c r="AE872" i="4"/>
  <c r="T872" i="4"/>
  <c r="J872" i="4"/>
  <c r="AH872" i="4"/>
  <c r="O872" i="4"/>
  <c r="AM872" i="4"/>
  <c r="T870" i="4"/>
  <c r="J870" i="4"/>
  <c r="AH870" i="4"/>
  <c r="W870" i="4"/>
  <c r="L870" i="4"/>
  <c r="AJ870" i="4"/>
  <c r="O870" i="4"/>
  <c r="AM870" i="4"/>
  <c r="AE870" i="4"/>
  <c r="M866" i="4"/>
  <c r="AK864" i="4"/>
  <c r="T844" i="4"/>
  <c r="J797" i="4"/>
  <c r="AB902" i="4"/>
  <c r="J899" i="4"/>
  <c r="M899" i="4" s="1"/>
  <c r="P899" i="4" s="1"/>
  <c r="AH899" i="4"/>
  <c r="W899" i="4"/>
  <c r="L899" i="4"/>
  <c r="AJ899" i="4"/>
  <c r="AB899" i="4"/>
  <c r="R899" i="4"/>
  <c r="T899" i="4"/>
  <c r="F897" i="4"/>
  <c r="U897" i="4" s="1"/>
  <c r="X897" i="4" s="1"/>
  <c r="H897" i="4"/>
  <c r="AK897" i="4" s="1"/>
  <c r="AN897" i="4" s="1"/>
  <c r="E895" i="4"/>
  <c r="M895" i="4" s="1"/>
  <c r="P895" i="4" s="1"/>
  <c r="H895" i="4"/>
  <c r="AK895" i="4" s="1"/>
  <c r="AN895" i="4" s="1"/>
  <c r="H893" i="4"/>
  <c r="AK893" i="4" s="1"/>
  <c r="AN893" i="4" s="1"/>
  <c r="F887" i="4"/>
  <c r="U887" i="4" s="1"/>
  <c r="H887" i="4"/>
  <c r="R884" i="4"/>
  <c r="AE884" i="4"/>
  <c r="T884" i="4"/>
  <c r="J884" i="4"/>
  <c r="AH884" i="4"/>
  <c r="O884" i="4"/>
  <c r="AM884" i="4"/>
  <c r="T882" i="4"/>
  <c r="J882" i="4"/>
  <c r="AH882" i="4"/>
  <c r="W882" i="4"/>
  <c r="X882" i="4" s="1"/>
  <c r="L882" i="4"/>
  <c r="AJ882" i="4"/>
  <c r="O882" i="4"/>
  <c r="AM882" i="4"/>
  <c r="AE882" i="4"/>
  <c r="E879" i="4"/>
  <c r="M879" i="4" s="1"/>
  <c r="P879" i="4" s="1"/>
  <c r="F879" i="4"/>
  <c r="U879" i="4" s="1"/>
  <c r="X879" i="4" s="1"/>
  <c r="G879" i="4"/>
  <c r="H879" i="4"/>
  <c r="AK879" i="4" s="1"/>
  <c r="AN879" i="4" s="1"/>
  <c r="J875" i="4"/>
  <c r="M875" i="4" s="1"/>
  <c r="P875" i="4" s="1"/>
  <c r="AH875" i="4"/>
  <c r="W875" i="4"/>
  <c r="L875" i="4"/>
  <c r="AJ875" i="4"/>
  <c r="AB875" i="4"/>
  <c r="R875" i="4"/>
  <c r="T875" i="4"/>
  <c r="G865" i="4"/>
  <c r="H865" i="4"/>
  <c r="AK865" i="4" s="1"/>
  <c r="AN865" i="4" s="1"/>
  <c r="F865" i="4"/>
  <c r="U865" i="4" s="1"/>
  <c r="X865" i="4" s="1"/>
  <c r="F863" i="4"/>
  <c r="H863" i="4"/>
  <c r="AK863" i="4" s="1"/>
  <c r="AN863" i="4" s="1"/>
  <c r="E859" i="4"/>
  <c r="M859" i="4" s="1"/>
  <c r="P859" i="4" s="1"/>
  <c r="G859" i="4"/>
  <c r="H859" i="4"/>
  <c r="AK859" i="4" s="1"/>
  <c r="AN859" i="4" s="1"/>
  <c r="E849" i="4"/>
  <c r="M849" i="4" s="1"/>
  <c r="P849" i="4" s="1"/>
  <c r="F849" i="4"/>
  <c r="H849" i="4"/>
  <c r="AK849" i="4" s="1"/>
  <c r="G815" i="4"/>
  <c r="H815" i="4"/>
  <c r="AK815" i="4" s="1"/>
  <c r="AN815" i="4" s="1"/>
  <c r="E815" i="4"/>
  <c r="M815" i="4" s="1"/>
  <c r="P815" i="4" s="1"/>
  <c r="F815" i="4"/>
  <c r="U815" i="4" s="1"/>
  <c r="W890" i="4"/>
  <c r="W878" i="4"/>
  <c r="W866" i="4"/>
  <c r="AE858" i="4"/>
  <c r="W854" i="4"/>
  <c r="E845" i="4"/>
  <c r="M845" i="4" s="1"/>
  <c r="P845" i="4" s="1"/>
  <c r="H845" i="4"/>
  <c r="AK845" i="4" s="1"/>
  <c r="AN845" i="4" s="1"/>
  <c r="G791" i="4"/>
  <c r="AC791" i="4" s="1"/>
  <c r="AF791" i="4" s="1"/>
  <c r="H791" i="4"/>
  <c r="E791" i="4"/>
  <c r="E790" i="4"/>
  <c r="M790" i="4" s="1"/>
  <c r="P790" i="4" s="1"/>
  <c r="F790" i="4"/>
  <c r="U790" i="4" s="1"/>
  <c r="X790" i="4" s="1"/>
  <c r="G790" i="4"/>
  <c r="H790" i="4"/>
  <c r="AK790" i="4" s="1"/>
  <c r="G738" i="4"/>
  <c r="H738" i="4"/>
  <c r="AK738" i="4" s="1"/>
  <c r="AN738" i="4" s="1"/>
  <c r="E738" i="4"/>
  <c r="M738" i="4" s="1"/>
  <c r="P738" i="4" s="1"/>
  <c r="F738" i="4"/>
  <c r="U738" i="4" s="1"/>
  <c r="X738" i="4" s="1"/>
  <c r="G726" i="4"/>
  <c r="H726" i="4"/>
  <c r="AK726" i="4" s="1"/>
  <c r="AN726" i="4" s="1"/>
  <c r="E726" i="4"/>
  <c r="M726" i="4" s="1"/>
  <c r="P726" i="4" s="1"/>
  <c r="F726" i="4"/>
  <c r="U726" i="4" s="1"/>
  <c r="W900" i="4"/>
  <c r="L893" i="4"/>
  <c r="AE892" i="4"/>
  <c r="L881" i="4"/>
  <c r="AE880" i="4"/>
  <c r="AJ869" i="4"/>
  <c r="L869" i="4"/>
  <c r="AE868" i="4"/>
  <c r="AJ857" i="4"/>
  <c r="L857" i="4"/>
  <c r="AE856" i="4"/>
  <c r="R834" i="4"/>
  <c r="AE834" i="4"/>
  <c r="T834" i="4"/>
  <c r="J834" i="4"/>
  <c r="AH834" i="4"/>
  <c r="W834" i="4"/>
  <c r="L834" i="4"/>
  <c r="AJ834" i="4"/>
  <c r="O834" i="4"/>
  <c r="AM834" i="4"/>
  <c r="AB834" i="4"/>
  <c r="E814" i="4"/>
  <c r="M814" i="4" s="1"/>
  <c r="P814" i="4" s="1"/>
  <c r="F814" i="4"/>
  <c r="U814" i="4" s="1"/>
  <c r="X814" i="4" s="1"/>
  <c r="G814" i="4"/>
  <c r="H814" i="4"/>
  <c r="AK814" i="4" s="1"/>
  <c r="AN814" i="4" s="1"/>
  <c r="R810" i="4"/>
  <c r="U810" i="4" s="1"/>
  <c r="AE810" i="4"/>
  <c r="T810" i="4"/>
  <c r="J810" i="4"/>
  <c r="AH810" i="4"/>
  <c r="W810" i="4"/>
  <c r="L810" i="4"/>
  <c r="AJ810" i="4"/>
  <c r="O810" i="4"/>
  <c r="AM810" i="4"/>
  <c r="AB810" i="4"/>
  <c r="E797" i="4"/>
  <c r="F797" i="4"/>
  <c r="U797" i="4" s="1"/>
  <c r="X797" i="4" s="1"/>
  <c r="G797" i="4"/>
  <c r="H797" i="4"/>
  <c r="AK797" i="4" s="1"/>
  <c r="AN797" i="4" s="1"/>
  <c r="O795" i="4"/>
  <c r="AM795" i="4"/>
  <c r="AB795" i="4"/>
  <c r="R795" i="4"/>
  <c r="AE795" i="4"/>
  <c r="T795" i="4"/>
  <c r="J795" i="4"/>
  <c r="M795" i="4" s="1"/>
  <c r="P795" i="4" s="1"/>
  <c r="AH795" i="4"/>
  <c r="L795" i="4"/>
  <c r="AJ795" i="4"/>
  <c r="E787" i="4"/>
  <c r="M787" i="4" s="1"/>
  <c r="P787" i="4" s="1"/>
  <c r="F787" i="4"/>
  <c r="U787" i="4" s="1"/>
  <c r="X787" i="4" s="1"/>
  <c r="H787" i="4"/>
  <c r="AK787" i="4" s="1"/>
  <c r="AN787" i="4" s="1"/>
  <c r="E776" i="4"/>
  <c r="F776" i="4"/>
  <c r="U776" i="4" s="1"/>
  <c r="X776" i="4" s="1"/>
  <c r="G776" i="4"/>
  <c r="H776" i="4"/>
  <c r="E739" i="4"/>
  <c r="M739" i="4" s="1"/>
  <c r="P739" i="4" s="1"/>
  <c r="F739" i="4"/>
  <c r="U739" i="4" s="1"/>
  <c r="X739" i="4" s="1"/>
  <c r="G739" i="4"/>
  <c r="H739" i="4"/>
  <c r="AK739" i="4" s="1"/>
  <c r="AN739" i="4" s="1"/>
  <c r="F724" i="4"/>
  <c r="U724" i="4" s="1"/>
  <c r="X724" i="4" s="1"/>
  <c r="G724" i="4"/>
  <c r="E724" i="4"/>
  <c r="M724" i="4" s="1"/>
  <c r="P724" i="4" s="1"/>
  <c r="H724" i="4"/>
  <c r="AK724" i="4" s="1"/>
  <c r="AN724" i="4" s="1"/>
  <c r="L891" i="4"/>
  <c r="AE890" i="4"/>
  <c r="AH881" i="4"/>
  <c r="AK881" i="4" s="1"/>
  <c r="J881" i="4"/>
  <c r="AJ879" i="4"/>
  <c r="L879" i="4"/>
  <c r="AE878" i="4"/>
  <c r="AH869" i="4"/>
  <c r="AK869" i="4" s="1"/>
  <c r="J869" i="4"/>
  <c r="AJ867" i="4"/>
  <c r="L867" i="4"/>
  <c r="AE866" i="4"/>
  <c r="AF866" i="4" s="1"/>
  <c r="AM858" i="4"/>
  <c r="O858" i="4"/>
  <c r="AH857" i="4"/>
  <c r="AK857" i="4" s="1"/>
  <c r="J857" i="4"/>
  <c r="AJ855" i="4"/>
  <c r="L855" i="4"/>
  <c r="AE854" i="4"/>
  <c r="R849" i="4"/>
  <c r="AM846" i="4"/>
  <c r="AN846" i="4" s="1"/>
  <c r="E817" i="4"/>
  <c r="M817" i="4" s="1"/>
  <c r="P817" i="4" s="1"/>
  <c r="F817" i="4"/>
  <c r="U817" i="4" s="1"/>
  <c r="X817" i="4" s="1"/>
  <c r="G817" i="4"/>
  <c r="H817" i="4"/>
  <c r="AK817" i="4" s="1"/>
  <c r="AN817" i="4" s="1"/>
  <c r="R798" i="4"/>
  <c r="AE798" i="4"/>
  <c r="T798" i="4"/>
  <c r="J798" i="4"/>
  <c r="AH798" i="4"/>
  <c r="W798" i="4"/>
  <c r="L798" i="4"/>
  <c r="AJ798" i="4"/>
  <c r="O798" i="4"/>
  <c r="AM798" i="4"/>
  <c r="AB798" i="4"/>
  <c r="W795" i="4"/>
  <c r="U789" i="4"/>
  <c r="X789" i="4" s="1"/>
  <c r="E788" i="4"/>
  <c r="F788" i="4"/>
  <c r="U788" i="4" s="1"/>
  <c r="X788" i="4" s="1"/>
  <c r="G788" i="4"/>
  <c r="AC788" i="4" s="1"/>
  <c r="H788" i="4"/>
  <c r="AK788" i="4" s="1"/>
  <c r="AN788" i="4" s="1"/>
  <c r="E783" i="4"/>
  <c r="F783" i="4"/>
  <c r="G783" i="4"/>
  <c r="H783" i="4"/>
  <c r="U741" i="4"/>
  <c r="X741" i="4" s="1"/>
  <c r="E841" i="4"/>
  <c r="F841" i="4"/>
  <c r="G841" i="4"/>
  <c r="AC841" i="4" s="1"/>
  <c r="H841" i="4"/>
  <c r="E840" i="4"/>
  <c r="M840" i="4" s="1"/>
  <c r="P840" i="4" s="1"/>
  <c r="F840" i="4"/>
  <c r="U840" i="4" s="1"/>
  <c r="X840" i="4" s="1"/>
  <c r="G840" i="4"/>
  <c r="F822" i="4"/>
  <c r="G822" i="4"/>
  <c r="H822" i="4"/>
  <c r="J818" i="4"/>
  <c r="M818" i="4" s="1"/>
  <c r="E816" i="4"/>
  <c r="M816" i="4" s="1"/>
  <c r="P816" i="4" s="1"/>
  <c r="F816" i="4"/>
  <c r="G816" i="4"/>
  <c r="E806" i="4"/>
  <c r="G806" i="4"/>
  <c r="H806" i="4"/>
  <c r="AK806" i="4" s="1"/>
  <c r="AN806" i="4" s="1"/>
  <c r="O783" i="4"/>
  <c r="AM783" i="4"/>
  <c r="AB783" i="4"/>
  <c r="R783" i="4"/>
  <c r="AE783" i="4"/>
  <c r="T783" i="4"/>
  <c r="J783" i="4"/>
  <c r="AH783" i="4"/>
  <c r="L783" i="4"/>
  <c r="AJ783" i="4"/>
  <c r="E778" i="4"/>
  <c r="M778" i="4" s="1"/>
  <c r="P778" i="4" s="1"/>
  <c r="F778" i="4"/>
  <c r="U778" i="4" s="1"/>
  <c r="G778" i="4"/>
  <c r="H778" i="4"/>
  <c r="AK778" i="4" s="1"/>
  <c r="E761" i="4"/>
  <c r="M761" i="4" s="1"/>
  <c r="P761" i="4" s="1"/>
  <c r="F761" i="4"/>
  <c r="U761" i="4" s="1"/>
  <c r="X761" i="4" s="1"/>
  <c r="G761" i="4"/>
  <c r="H761" i="4"/>
  <c r="AK761" i="4" s="1"/>
  <c r="G839" i="4"/>
  <c r="AC839" i="4" s="1"/>
  <c r="AF839" i="4" s="1"/>
  <c r="H839" i="4"/>
  <c r="AK839" i="4" s="1"/>
  <c r="AN839" i="4" s="1"/>
  <c r="E839" i="4"/>
  <c r="M839" i="4" s="1"/>
  <c r="P839" i="4" s="1"/>
  <c r="E838" i="4"/>
  <c r="M838" i="4" s="1"/>
  <c r="P838" i="4" s="1"/>
  <c r="F838" i="4"/>
  <c r="U838" i="4" s="1"/>
  <c r="X838" i="4" s="1"/>
  <c r="G838" i="4"/>
  <c r="AC838" i="4" s="1"/>
  <c r="AF838" i="4" s="1"/>
  <c r="H838" i="4"/>
  <c r="AK838" i="4" s="1"/>
  <c r="AN838" i="4" s="1"/>
  <c r="E831" i="4"/>
  <c r="F831" i="4"/>
  <c r="G831" i="4"/>
  <c r="H831" i="4"/>
  <c r="E830" i="4"/>
  <c r="M830" i="4" s="1"/>
  <c r="P830" i="4" s="1"/>
  <c r="G830" i="4"/>
  <c r="H830" i="4"/>
  <c r="AK830" i="4" s="1"/>
  <c r="R822" i="4"/>
  <c r="AE822" i="4"/>
  <c r="T822" i="4"/>
  <c r="J822" i="4"/>
  <c r="M822" i="4" s="1"/>
  <c r="AH822" i="4"/>
  <c r="W822" i="4"/>
  <c r="L822" i="4"/>
  <c r="AJ822" i="4"/>
  <c r="O822" i="4"/>
  <c r="AM822" i="4"/>
  <c r="AB822" i="4"/>
  <c r="O819" i="4"/>
  <c r="AM819" i="4"/>
  <c r="AB819" i="4"/>
  <c r="R819" i="4"/>
  <c r="AE819" i="4"/>
  <c r="T819" i="4"/>
  <c r="J819" i="4"/>
  <c r="M819" i="4" s="1"/>
  <c r="P819" i="4" s="1"/>
  <c r="AH819" i="4"/>
  <c r="L819" i="4"/>
  <c r="AJ819" i="4"/>
  <c r="F813" i="4"/>
  <c r="U813" i="4" s="1"/>
  <c r="X813" i="4" s="1"/>
  <c r="G813" i="4"/>
  <c r="E812" i="4"/>
  <c r="M812" i="4" s="1"/>
  <c r="P812" i="4" s="1"/>
  <c r="F812" i="4"/>
  <c r="U812" i="4" s="1"/>
  <c r="X812" i="4" s="1"/>
  <c r="G812" i="4"/>
  <c r="AC812" i="4" s="1"/>
  <c r="AF812" i="4" s="1"/>
  <c r="H812" i="4"/>
  <c r="AK812" i="4" s="1"/>
  <c r="AN812" i="4" s="1"/>
  <c r="E811" i="4"/>
  <c r="M811" i="4" s="1"/>
  <c r="P811" i="4" s="1"/>
  <c r="F811" i="4"/>
  <c r="U811" i="4" s="1"/>
  <c r="X811" i="4" s="1"/>
  <c r="H811" i="4"/>
  <c r="AK811" i="4" s="1"/>
  <c r="E807" i="4"/>
  <c r="F807" i="4"/>
  <c r="G807" i="4"/>
  <c r="H807" i="4"/>
  <c r="J806" i="4"/>
  <c r="E805" i="4"/>
  <c r="M805" i="4" s="1"/>
  <c r="P805" i="4" s="1"/>
  <c r="F805" i="4"/>
  <c r="U805" i="4" s="1"/>
  <c r="X805" i="4" s="1"/>
  <c r="G805" i="4"/>
  <c r="AC805" i="4" s="1"/>
  <c r="AF805" i="4" s="1"/>
  <c r="H805" i="4"/>
  <c r="AK805" i="4" s="1"/>
  <c r="AN805" i="4" s="1"/>
  <c r="H796" i="4"/>
  <c r="AK796" i="4" s="1"/>
  <c r="AN796" i="4" s="1"/>
  <c r="E796" i="4"/>
  <c r="M796" i="4" s="1"/>
  <c r="P796" i="4" s="1"/>
  <c r="F796" i="4"/>
  <c r="U796" i="4" s="1"/>
  <c r="AJ858" i="4"/>
  <c r="L858" i="4"/>
  <c r="F846" i="4"/>
  <c r="G846" i="4"/>
  <c r="AC846" i="4" s="1"/>
  <c r="AF846" i="4" s="1"/>
  <c r="E843" i="4"/>
  <c r="F843" i="4"/>
  <c r="G843" i="4"/>
  <c r="H843" i="4"/>
  <c r="AF842" i="4"/>
  <c r="R841" i="4"/>
  <c r="AE841" i="4"/>
  <c r="T841" i="4"/>
  <c r="J841" i="4"/>
  <c r="AH841" i="4"/>
  <c r="W841" i="4"/>
  <c r="L841" i="4"/>
  <c r="AJ841" i="4"/>
  <c r="O841" i="4"/>
  <c r="AM841" i="4"/>
  <c r="E836" i="4"/>
  <c r="M836" i="4" s="1"/>
  <c r="P836" i="4" s="1"/>
  <c r="F836" i="4"/>
  <c r="U836" i="4" s="1"/>
  <c r="X836" i="4" s="1"/>
  <c r="G836" i="4"/>
  <c r="H836" i="4"/>
  <c r="AK836" i="4" s="1"/>
  <c r="AN836" i="4" s="1"/>
  <c r="O831" i="4"/>
  <c r="AM831" i="4"/>
  <c r="AB831" i="4"/>
  <c r="R831" i="4"/>
  <c r="AE831" i="4"/>
  <c r="T831" i="4"/>
  <c r="J831" i="4"/>
  <c r="AH831" i="4"/>
  <c r="L831" i="4"/>
  <c r="AJ831" i="4"/>
  <c r="O807" i="4"/>
  <c r="AM807" i="4"/>
  <c r="AB807" i="4"/>
  <c r="R807" i="4"/>
  <c r="AE807" i="4"/>
  <c r="T807" i="4"/>
  <c r="J807" i="4"/>
  <c r="AH807" i="4"/>
  <c r="L807" i="4"/>
  <c r="AJ807" i="4"/>
  <c r="G803" i="4"/>
  <c r="H803" i="4"/>
  <c r="E803" i="4"/>
  <c r="M803" i="4" s="1"/>
  <c r="P803" i="4" s="1"/>
  <c r="E802" i="4"/>
  <c r="M802" i="4" s="1"/>
  <c r="P802" i="4" s="1"/>
  <c r="F802" i="4"/>
  <c r="U802" i="4" s="1"/>
  <c r="X802" i="4" s="1"/>
  <c r="G802" i="4"/>
  <c r="H802" i="4"/>
  <c r="AK802" i="4" s="1"/>
  <c r="AN802" i="4" s="1"/>
  <c r="E735" i="4"/>
  <c r="F735" i="4"/>
  <c r="G735" i="4"/>
  <c r="H735" i="4"/>
  <c r="R893" i="4"/>
  <c r="T891" i="4"/>
  <c r="AM890" i="4"/>
  <c r="O890" i="4"/>
  <c r="R881" i="4"/>
  <c r="T879" i="4"/>
  <c r="AM878" i="4"/>
  <c r="AN878" i="4" s="1"/>
  <c r="O878" i="4"/>
  <c r="R869" i="4"/>
  <c r="T867" i="4"/>
  <c r="AM866" i="4"/>
  <c r="O866" i="4"/>
  <c r="W858" i="4"/>
  <c r="R857" i="4"/>
  <c r="T855" i="4"/>
  <c r="AM854" i="4"/>
  <c r="AN854" i="4" s="1"/>
  <c r="O854" i="4"/>
  <c r="P854" i="4" s="1"/>
  <c r="R846" i="4"/>
  <c r="J846" i="4"/>
  <c r="M846" i="4" s="1"/>
  <c r="AB846" i="4"/>
  <c r="O843" i="4"/>
  <c r="AM843" i="4"/>
  <c r="AB843" i="4"/>
  <c r="R843" i="4"/>
  <c r="AE843" i="4"/>
  <c r="T843" i="4"/>
  <c r="J843" i="4"/>
  <c r="AH843" i="4"/>
  <c r="F837" i="4"/>
  <c r="G837" i="4"/>
  <c r="E829" i="4"/>
  <c r="M829" i="4" s="1"/>
  <c r="P829" i="4" s="1"/>
  <c r="F829" i="4"/>
  <c r="U829" i="4" s="1"/>
  <c r="X829" i="4" s="1"/>
  <c r="G829" i="4"/>
  <c r="H829" i="4"/>
  <c r="AK829" i="4" s="1"/>
  <c r="AN829" i="4" s="1"/>
  <c r="Z822" i="4"/>
  <c r="E785" i="4"/>
  <c r="M785" i="4" s="1"/>
  <c r="P785" i="4" s="1"/>
  <c r="F785" i="4"/>
  <c r="U785" i="4" s="1"/>
  <c r="X785" i="4" s="1"/>
  <c r="G785" i="4"/>
  <c r="H785" i="4"/>
  <c r="AK785" i="4" s="1"/>
  <c r="AN785" i="4" s="1"/>
  <c r="E764" i="4"/>
  <c r="M764" i="4" s="1"/>
  <c r="P764" i="4" s="1"/>
  <c r="F764" i="4"/>
  <c r="U764" i="4" s="1"/>
  <c r="X764" i="4" s="1"/>
  <c r="G764" i="4"/>
  <c r="AC764" i="4" s="1"/>
  <c r="AF764" i="4" s="1"/>
  <c r="H764" i="4"/>
  <c r="AK764" i="4" s="1"/>
  <c r="AN764" i="4" s="1"/>
  <c r="E759" i="4"/>
  <c r="F759" i="4"/>
  <c r="G759" i="4"/>
  <c r="H759" i="4"/>
  <c r="AJ892" i="4"/>
  <c r="L892" i="4"/>
  <c r="AJ880" i="4"/>
  <c r="L880" i="4"/>
  <c r="AJ868" i="4"/>
  <c r="L868" i="4"/>
  <c r="AH858" i="4"/>
  <c r="J858" i="4"/>
  <c r="AJ856" i="4"/>
  <c r="L856" i="4"/>
  <c r="E842" i="4"/>
  <c r="M842" i="4" s="1"/>
  <c r="P842" i="4" s="1"/>
  <c r="H842" i="4"/>
  <c r="AK842" i="4" s="1"/>
  <c r="AN842" i="4" s="1"/>
  <c r="E828" i="4"/>
  <c r="M828" i="4" s="1"/>
  <c r="P828" i="4" s="1"/>
  <c r="F828" i="4"/>
  <c r="U828" i="4" s="1"/>
  <c r="X828" i="4" s="1"/>
  <c r="G828" i="4"/>
  <c r="G827" i="4"/>
  <c r="H827" i="4"/>
  <c r="AK827" i="4" s="1"/>
  <c r="AN827" i="4" s="1"/>
  <c r="E827" i="4"/>
  <c r="M827" i="4" s="1"/>
  <c r="P827" i="4" s="1"/>
  <c r="E826" i="4"/>
  <c r="M826" i="4" s="1"/>
  <c r="P826" i="4" s="1"/>
  <c r="F826" i="4"/>
  <c r="U826" i="4" s="1"/>
  <c r="X826" i="4" s="1"/>
  <c r="G826" i="4"/>
  <c r="H826" i="4"/>
  <c r="AK826" i="4" s="1"/>
  <c r="AN826" i="4" s="1"/>
  <c r="H825" i="4"/>
  <c r="AK825" i="4" s="1"/>
  <c r="AN825" i="4" s="1"/>
  <c r="E824" i="4"/>
  <c r="M824" i="4" s="1"/>
  <c r="P824" i="4" s="1"/>
  <c r="F824" i="4"/>
  <c r="U824" i="4" s="1"/>
  <c r="X824" i="4" s="1"/>
  <c r="G824" i="4"/>
  <c r="H824" i="4"/>
  <c r="AK824" i="4" s="1"/>
  <c r="AN824" i="4" s="1"/>
  <c r="M823" i="4"/>
  <c r="P823" i="4" s="1"/>
  <c r="W819" i="4"/>
  <c r="H801" i="4"/>
  <c r="AK801" i="4" s="1"/>
  <c r="AN801" i="4" s="1"/>
  <c r="E799" i="4"/>
  <c r="M799" i="4" s="1"/>
  <c r="P799" i="4" s="1"/>
  <c r="F799" i="4"/>
  <c r="U799" i="4" s="1"/>
  <c r="X799" i="4" s="1"/>
  <c r="H799" i="4"/>
  <c r="AK799" i="4" s="1"/>
  <c r="AN799" i="4" s="1"/>
  <c r="W783" i="4"/>
  <c r="R774" i="4"/>
  <c r="U774" i="4" s="1"/>
  <c r="AE774" i="4"/>
  <c r="T774" i="4"/>
  <c r="J774" i="4"/>
  <c r="M774" i="4" s="1"/>
  <c r="AH774" i="4"/>
  <c r="W774" i="4"/>
  <c r="L774" i="4"/>
  <c r="AJ774" i="4"/>
  <c r="O774" i="4"/>
  <c r="AM774" i="4"/>
  <c r="AB774" i="4"/>
  <c r="AM900" i="4"/>
  <c r="W892" i="4"/>
  <c r="AM888" i="4"/>
  <c r="AN888" i="4" s="1"/>
  <c r="AB881" i="4"/>
  <c r="W880" i="4"/>
  <c r="AB869" i="4"/>
  <c r="W868" i="4"/>
  <c r="AM864" i="4"/>
  <c r="AB857" i="4"/>
  <c r="W856" i="4"/>
  <c r="X856" i="4" s="1"/>
  <c r="AM852" i="4"/>
  <c r="AN852" i="4" s="1"/>
  <c r="AJ849" i="4"/>
  <c r="G845" i="4"/>
  <c r="AC845" i="4" s="1"/>
  <c r="AF845" i="4" s="1"/>
  <c r="U823" i="4"/>
  <c r="X823" i="4" s="1"/>
  <c r="E800" i="4"/>
  <c r="F800" i="4"/>
  <c r="U800" i="4" s="1"/>
  <c r="X800" i="4" s="1"/>
  <c r="G800" i="4"/>
  <c r="H800" i="4"/>
  <c r="AK800" i="4" s="1"/>
  <c r="AN800" i="4" s="1"/>
  <c r="J794" i="4"/>
  <c r="M794" i="4" s="1"/>
  <c r="R786" i="4"/>
  <c r="U786" i="4" s="1"/>
  <c r="AE786" i="4"/>
  <c r="T786" i="4"/>
  <c r="J786" i="4"/>
  <c r="AH786" i="4"/>
  <c r="W786" i="4"/>
  <c r="L786" i="4"/>
  <c r="AJ786" i="4"/>
  <c r="O786" i="4"/>
  <c r="AM786" i="4"/>
  <c r="AB786" i="4"/>
  <c r="G779" i="4"/>
  <c r="H779" i="4"/>
  <c r="E779" i="4"/>
  <c r="H772" i="4"/>
  <c r="E772" i="4"/>
  <c r="M772" i="4" s="1"/>
  <c r="P772" i="4" s="1"/>
  <c r="F772" i="4"/>
  <c r="U772" i="4" s="1"/>
  <c r="E768" i="4"/>
  <c r="F768" i="4"/>
  <c r="U768" i="4" s="1"/>
  <c r="X768" i="4" s="1"/>
  <c r="H768" i="4"/>
  <c r="G768" i="4"/>
  <c r="E737" i="4"/>
  <c r="M737" i="4" s="1"/>
  <c r="F737" i="4"/>
  <c r="U737" i="4" s="1"/>
  <c r="X737" i="4" s="1"/>
  <c r="G737" i="4"/>
  <c r="H737" i="4"/>
  <c r="AK737" i="4" s="1"/>
  <c r="AN737" i="4" s="1"/>
  <c r="AH892" i="4"/>
  <c r="AJ890" i="4"/>
  <c r="AM881" i="4"/>
  <c r="AH880" i="4"/>
  <c r="AJ878" i="4"/>
  <c r="AM869" i="4"/>
  <c r="AH868" i="4"/>
  <c r="AJ866" i="4"/>
  <c r="AM857" i="4"/>
  <c r="AH856" i="4"/>
  <c r="AK856" i="4" s="1"/>
  <c r="AN856" i="4" s="1"/>
  <c r="AJ854" i="4"/>
  <c r="F845" i="4"/>
  <c r="U845" i="4" s="1"/>
  <c r="X845" i="4" s="1"/>
  <c r="H844" i="4"/>
  <c r="F844" i="4"/>
  <c r="W843" i="4"/>
  <c r="E833" i="4"/>
  <c r="M833" i="4" s="1"/>
  <c r="P833" i="4" s="1"/>
  <c r="F833" i="4"/>
  <c r="U833" i="4" s="1"/>
  <c r="X833" i="4" s="1"/>
  <c r="G833" i="4"/>
  <c r="H833" i="4"/>
  <c r="AK833" i="4" s="1"/>
  <c r="AN833" i="4" s="1"/>
  <c r="W831" i="4"/>
  <c r="F825" i="4"/>
  <c r="U825" i="4" s="1"/>
  <c r="X825" i="4" s="1"/>
  <c r="G825" i="4"/>
  <c r="H820" i="4"/>
  <c r="E820" i="4"/>
  <c r="F820" i="4"/>
  <c r="M810" i="4"/>
  <c r="E809" i="4"/>
  <c r="M809" i="4" s="1"/>
  <c r="P809" i="4" s="1"/>
  <c r="F809" i="4"/>
  <c r="U809" i="4" s="1"/>
  <c r="X809" i="4" s="1"/>
  <c r="G809" i="4"/>
  <c r="H809" i="4"/>
  <c r="AK809" i="4" s="1"/>
  <c r="AN809" i="4" s="1"/>
  <c r="F801" i="4"/>
  <c r="U801" i="4" s="1"/>
  <c r="X801" i="4" s="1"/>
  <c r="G801" i="4"/>
  <c r="AC801" i="4" s="1"/>
  <c r="AF801" i="4" s="1"/>
  <c r="E793" i="4"/>
  <c r="M793" i="4" s="1"/>
  <c r="P793" i="4" s="1"/>
  <c r="F793" i="4"/>
  <c r="U793" i="4" s="1"/>
  <c r="X793" i="4" s="1"/>
  <c r="G793" i="4"/>
  <c r="H793" i="4"/>
  <c r="AK793" i="4" s="1"/>
  <c r="AN793" i="4" s="1"/>
  <c r="F791" i="4"/>
  <c r="U791" i="4" s="1"/>
  <c r="X791" i="4" s="1"/>
  <c r="H784" i="4"/>
  <c r="AK784" i="4" s="1"/>
  <c r="AN784" i="4" s="1"/>
  <c r="E784" i="4"/>
  <c r="M784" i="4" s="1"/>
  <c r="P784" i="4" s="1"/>
  <c r="F784" i="4"/>
  <c r="U784" i="4" s="1"/>
  <c r="X784" i="4" s="1"/>
  <c r="E782" i="4"/>
  <c r="M782" i="4" s="1"/>
  <c r="G782" i="4"/>
  <c r="H782" i="4"/>
  <c r="E781" i="4"/>
  <c r="M781" i="4" s="1"/>
  <c r="P781" i="4" s="1"/>
  <c r="F781" i="4"/>
  <c r="U781" i="4" s="1"/>
  <c r="X781" i="4" s="1"/>
  <c r="G781" i="4"/>
  <c r="H781" i="4"/>
  <c r="AK781" i="4" s="1"/>
  <c r="AN781" i="4" s="1"/>
  <c r="AE779" i="4"/>
  <c r="O730" i="4"/>
  <c r="AM730" i="4"/>
  <c r="AB730" i="4"/>
  <c r="R730" i="4"/>
  <c r="U730" i="4" s="1"/>
  <c r="AE730" i="4"/>
  <c r="T730" i="4"/>
  <c r="J730" i="4"/>
  <c r="M730" i="4" s="1"/>
  <c r="AH730" i="4"/>
  <c r="L730" i="4"/>
  <c r="AJ730" i="4"/>
  <c r="W730" i="4"/>
  <c r="Z730" i="4"/>
  <c r="AC730" i="4" s="1"/>
  <c r="R844" i="4"/>
  <c r="R820" i="4"/>
  <c r="H818" i="4"/>
  <c r="AK818" i="4" s="1"/>
  <c r="AN818" i="4" s="1"/>
  <c r="J804" i="4"/>
  <c r="M804" i="4" s="1"/>
  <c r="P804" i="4" s="1"/>
  <c r="T794" i="4"/>
  <c r="H794" i="4"/>
  <c r="G789" i="4"/>
  <c r="T782" i="4"/>
  <c r="AJ778" i="4"/>
  <c r="L778" i="4"/>
  <c r="G777" i="4"/>
  <c r="M770" i="4"/>
  <c r="P770" i="4" s="1"/>
  <c r="G762" i="4"/>
  <c r="H762" i="4"/>
  <c r="AK762" i="4" s="1"/>
  <c r="AN762" i="4" s="1"/>
  <c r="AB759" i="4"/>
  <c r="H755" i="4"/>
  <c r="E755" i="4"/>
  <c r="F755" i="4"/>
  <c r="U755" i="4" s="1"/>
  <c r="AB735" i="4"/>
  <c r="AK722" i="4"/>
  <c r="AF698" i="4"/>
  <c r="H835" i="4"/>
  <c r="AK835" i="4" s="1"/>
  <c r="AN835" i="4" s="1"/>
  <c r="H823" i="4"/>
  <c r="AK823" i="4" s="1"/>
  <c r="AN823" i="4" s="1"/>
  <c r="AE818" i="4"/>
  <c r="G818" i="4"/>
  <c r="AC818" i="4" s="1"/>
  <c r="AE794" i="4"/>
  <c r="AB791" i="4"/>
  <c r="T787" i="4"/>
  <c r="AE782" i="4"/>
  <c r="AB779" i="4"/>
  <c r="W778" i="4"/>
  <c r="R777" i="4"/>
  <c r="U777" i="4" s="1"/>
  <c r="AH773" i="4"/>
  <c r="AK773" i="4" s="1"/>
  <c r="J773" i="4"/>
  <c r="O766" i="4"/>
  <c r="AM766" i="4"/>
  <c r="AB766" i="4"/>
  <c r="R766" i="4"/>
  <c r="AE766" i="4"/>
  <c r="T766" i="4"/>
  <c r="J766" i="4"/>
  <c r="M766" i="4" s="1"/>
  <c r="AH766" i="4"/>
  <c r="AK766" i="4" s="1"/>
  <c r="L766" i="4"/>
  <c r="AJ766" i="4"/>
  <c r="F748" i="4"/>
  <c r="G748" i="4"/>
  <c r="H743" i="4"/>
  <c r="E743" i="4"/>
  <c r="F743" i="4"/>
  <c r="U743" i="4" s="1"/>
  <c r="R721" i="4"/>
  <c r="U721" i="4" s="1"/>
  <c r="AE721" i="4"/>
  <c r="T721" i="4"/>
  <c r="J721" i="4"/>
  <c r="AH721" i="4"/>
  <c r="W721" i="4"/>
  <c r="L721" i="4"/>
  <c r="AJ721" i="4"/>
  <c r="O721" i="4"/>
  <c r="AM721" i="4"/>
  <c r="AB721" i="4"/>
  <c r="M720" i="4"/>
  <c r="P720" i="4" s="1"/>
  <c r="AM844" i="4"/>
  <c r="O844" i="4"/>
  <c r="F835" i="4"/>
  <c r="U835" i="4" s="1"/>
  <c r="X835" i="4" s="1"/>
  <c r="AM820" i="4"/>
  <c r="O820" i="4"/>
  <c r="L805" i="4"/>
  <c r="G804" i="4"/>
  <c r="G792" i="4"/>
  <c r="AC792" i="4" s="1"/>
  <c r="AF792" i="4" s="1"/>
  <c r="G780" i="4"/>
  <c r="E756" i="4"/>
  <c r="F756" i="4"/>
  <c r="G756" i="4"/>
  <c r="H756" i="4"/>
  <c r="AK756" i="4" s="1"/>
  <c r="AN756" i="4" s="1"/>
  <c r="AK753" i="4"/>
  <c r="AN753" i="4" s="1"/>
  <c r="E744" i="4"/>
  <c r="F744" i="4"/>
  <c r="U744" i="4" s="1"/>
  <c r="X744" i="4" s="1"/>
  <c r="G744" i="4"/>
  <c r="H744" i="4"/>
  <c r="AK744" i="4" s="1"/>
  <c r="AN744" i="4" s="1"/>
  <c r="E728" i="4"/>
  <c r="F728" i="4"/>
  <c r="U728" i="4" s="1"/>
  <c r="X728" i="4" s="1"/>
  <c r="G728" i="4"/>
  <c r="H728" i="4"/>
  <c r="F804" i="4"/>
  <c r="U804" i="4" s="1"/>
  <c r="X804" i="4" s="1"/>
  <c r="AB794" i="4"/>
  <c r="F792" i="4"/>
  <c r="U792" i="4" s="1"/>
  <c r="X792" i="4" s="1"/>
  <c r="J788" i="4"/>
  <c r="AB782" i="4"/>
  <c r="F780" i="4"/>
  <c r="U780" i="4" s="1"/>
  <c r="X780" i="4" s="1"/>
  <c r="T778" i="4"/>
  <c r="AM777" i="4"/>
  <c r="O777" i="4"/>
  <c r="AH776" i="4"/>
  <c r="J776" i="4"/>
  <c r="AE773" i="4"/>
  <c r="AF773" i="4" s="1"/>
  <c r="R769" i="4"/>
  <c r="AE769" i="4"/>
  <c r="T769" i="4"/>
  <c r="J769" i="4"/>
  <c r="AH769" i="4"/>
  <c r="W769" i="4"/>
  <c r="O769" i="4"/>
  <c r="AM769" i="4"/>
  <c r="T767" i="4"/>
  <c r="J767" i="4"/>
  <c r="AH767" i="4"/>
  <c r="W767" i="4"/>
  <c r="L767" i="4"/>
  <c r="AJ767" i="4"/>
  <c r="O767" i="4"/>
  <c r="AM767" i="4"/>
  <c r="E765" i="4"/>
  <c r="M765" i="4" s="1"/>
  <c r="P765" i="4" s="1"/>
  <c r="G765" i="4"/>
  <c r="F760" i="4"/>
  <c r="G760" i="4"/>
  <c r="J744" i="4"/>
  <c r="F736" i="4"/>
  <c r="U736" i="4" s="1"/>
  <c r="X736" i="4" s="1"/>
  <c r="G736" i="4"/>
  <c r="AC736" i="4" s="1"/>
  <c r="AF736" i="4" s="1"/>
  <c r="H819" i="4"/>
  <c r="AK819" i="4" s="1"/>
  <c r="AN819" i="4" s="1"/>
  <c r="O818" i="4"/>
  <c r="O806" i="4"/>
  <c r="H795" i="4"/>
  <c r="AM794" i="4"/>
  <c r="O794" i="4"/>
  <c r="AJ791" i="4"/>
  <c r="L791" i="4"/>
  <c r="AM782" i="4"/>
  <c r="O782" i="4"/>
  <c r="AJ779" i="4"/>
  <c r="L779" i="4"/>
  <c r="AE778" i="4"/>
  <c r="M771" i="4"/>
  <c r="P771" i="4" s="1"/>
  <c r="E754" i="4"/>
  <c r="F754" i="4"/>
  <c r="G754" i="4"/>
  <c r="H754" i="4"/>
  <c r="M753" i="4"/>
  <c r="P753" i="4" s="1"/>
  <c r="H731" i="4"/>
  <c r="E731" i="4"/>
  <c r="F731" i="4"/>
  <c r="U731" i="4" s="1"/>
  <c r="E727" i="4"/>
  <c r="M727" i="4" s="1"/>
  <c r="P727" i="4" s="1"/>
  <c r="F727" i="4"/>
  <c r="U727" i="4" s="1"/>
  <c r="X727" i="4" s="1"/>
  <c r="G727" i="4"/>
  <c r="AC727" i="4" s="1"/>
  <c r="AF727" i="4" s="1"/>
  <c r="X725" i="4"/>
  <c r="R712" i="4"/>
  <c r="AE712" i="4"/>
  <c r="T712" i="4"/>
  <c r="J712" i="4"/>
  <c r="M712" i="4" s="1"/>
  <c r="AH712" i="4"/>
  <c r="L712" i="4"/>
  <c r="AJ712" i="4"/>
  <c r="O712" i="4"/>
  <c r="AM712" i="4"/>
  <c r="AB712" i="4"/>
  <c r="W712" i="4"/>
  <c r="E687" i="4"/>
  <c r="M687" i="4" s="1"/>
  <c r="P687" i="4" s="1"/>
  <c r="G687" i="4"/>
  <c r="AC687" i="4" s="1"/>
  <c r="AF687" i="4" s="1"/>
  <c r="H687" i="4"/>
  <c r="AK687" i="4" s="1"/>
  <c r="AN687" i="4" s="1"/>
  <c r="F687" i="4"/>
  <c r="U687" i="4" s="1"/>
  <c r="X687" i="4" s="1"/>
  <c r="AJ844" i="4"/>
  <c r="L844" i="4"/>
  <c r="AJ820" i="4"/>
  <c r="L820" i="4"/>
  <c r="G819" i="4"/>
  <c r="F771" i="4"/>
  <c r="G771" i="4"/>
  <c r="AC771" i="4" s="1"/>
  <c r="H771" i="4"/>
  <c r="AK771" i="4" s="1"/>
  <c r="AN771" i="4" s="1"/>
  <c r="R757" i="4"/>
  <c r="AE757" i="4"/>
  <c r="T757" i="4"/>
  <c r="J757" i="4"/>
  <c r="M757" i="4" s="1"/>
  <c r="AH757" i="4"/>
  <c r="W757" i="4"/>
  <c r="L757" i="4"/>
  <c r="AJ757" i="4"/>
  <c r="O757" i="4"/>
  <c r="AM757" i="4"/>
  <c r="AB757" i="4"/>
  <c r="O754" i="4"/>
  <c r="AM754" i="4"/>
  <c r="AB754" i="4"/>
  <c r="R754" i="4"/>
  <c r="AE754" i="4"/>
  <c r="T754" i="4"/>
  <c r="J754" i="4"/>
  <c r="AH754" i="4"/>
  <c r="L754" i="4"/>
  <c r="AJ754" i="4"/>
  <c r="E723" i="4"/>
  <c r="F723" i="4"/>
  <c r="G723" i="4"/>
  <c r="H723" i="4"/>
  <c r="W722" i="4"/>
  <c r="W844" i="4"/>
  <c r="W820" i="4"/>
  <c r="F819" i="4"/>
  <c r="F795" i="4"/>
  <c r="AH791" i="4"/>
  <c r="J791" i="4"/>
  <c r="AE788" i="4"/>
  <c r="AH779" i="4"/>
  <c r="J779" i="4"/>
  <c r="AJ777" i="4"/>
  <c r="L777" i="4"/>
  <c r="AE776" i="4"/>
  <c r="AB773" i="4"/>
  <c r="W772" i="4"/>
  <c r="AB771" i="4"/>
  <c r="R771" i="4"/>
  <c r="AE771" i="4"/>
  <c r="T771" i="4"/>
  <c r="W771" i="4"/>
  <c r="AJ769" i="4"/>
  <c r="Z757" i="4"/>
  <c r="R745" i="4"/>
  <c r="U745" i="4" s="1"/>
  <c r="AE745" i="4"/>
  <c r="T745" i="4"/>
  <c r="J745" i="4"/>
  <c r="M745" i="4" s="1"/>
  <c r="AH745" i="4"/>
  <c r="W745" i="4"/>
  <c r="L745" i="4"/>
  <c r="AJ745" i="4"/>
  <c r="O745" i="4"/>
  <c r="AM745" i="4"/>
  <c r="AB745" i="4"/>
  <c r="M741" i="4"/>
  <c r="P741" i="4" s="1"/>
  <c r="R733" i="4"/>
  <c r="U733" i="4" s="1"/>
  <c r="AE733" i="4"/>
  <c r="T733" i="4"/>
  <c r="J733" i="4"/>
  <c r="M733" i="4" s="1"/>
  <c r="AH733" i="4"/>
  <c r="W733" i="4"/>
  <c r="L733" i="4"/>
  <c r="AJ733" i="4"/>
  <c r="O733" i="4"/>
  <c r="AM733" i="4"/>
  <c r="AB733" i="4"/>
  <c r="M732" i="4"/>
  <c r="P732" i="4" s="1"/>
  <c r="T731" i="4"/>
  <c r="AB723" i="4"/>
  <c r="F718" i="4"/>
  <c r="U718" i="4" s="1"/>
  <c r="X718" i="4" s="1"/>
  <c r="E718" i="4"/>
  <c r="G718" i="4"/>
  <c r="H718" i="4"/>
  <c r="AK718" i="4" s="1"/>
  <c r="AN718" i="4" s="1"/>
  <c r="AH844" i="4"/>
  <c r="J844" i="4"/>
  <c r="M844" i="4" s="1"/>
  <c r="AH820" i="4"/>
  <c r="J820" i="4"/>
  <c r="L818" i="4"/>
  <c r="H810" i="4"/>
  <c r="AK810" i="4" s="1"/>
  <c r="AN810" i="4" s="1"/>
  <c r="L806" i="4"/>
  <c r="AJ794" i="4"/>
  <c r="L794" i="4"/>
  <c r="H786" i="4"/>
  <c r="AJ782" i="4"/>
  <c r="L782" i="4"/>
  <c r="AB778" i="4"/>
  <c r="W777" i="4"/>
  <c r="H774" i="4"/>
  <c r="AM773" i="4"/>
  <c r="AH772" i="4"/>
  <c r="M758" i="4"/>
  <c r="E752" i="4"/>
  <c r="M752" i="4" s="1"/>
  <c r="F752" i="4"/>
  <c r="U752" i="4" s="1"/>
  <c r="X752" i="4" s="1"/>
  <c r="G752" i="4"/>
  <c r="H752" i="4"/>
  <c r="AK752" i="4" s="1"/>
  <c r="AN752" i="4" s="1"/>
  <c r="O742" i="4"/>
  <c r="AM742" i="4"/>
  <c r="AB742" i="4"/>
  <c r="R742" i="4"/>
  <c r="AE742" i="4"/>
  <c r="T742" i="4"/>
  <c r="J742" i="4"/>
  <c r="M742" i="4" s="1"/>
  <c r="AH742" i="4"/>
  <c r="L742" i="4"/>
  <c r="AJ742" i="4"/>
  <c r="Z740" i="4"/>
  <c r="J691" i="4"/>
  <c r="M691" i="4" s="1"/>
  <c r="AH691" i="4"/>
  <c r="AK691" i="4" s="1"/>
  <c r="AN691" i="4" s="1"/>
  <c r="W691" i="4"/>
  <c r="L691" i="4"/>
  <c r="AJ691" i="4"/>
  <c r="O691" i="4"/>
  <c r="AM691" i="4"/>
  <c r="AB691" i="4"/>
  <c r="R691" i="4"/>
  <c r="U691" i="4" s="1"/>
  <c r="X691" i="4" s="1"/>
  <c r="AE691" i="4"/>
  <c r="T691" i="4"/>
  <c r="Z691" i="4"/>
  <c r="AC691" i="4" s="1"/>
  <c r="G624" i="4"/>
  <c r="AC624" i="4" s="1"/>
  <c r="AF624" i="4" s="1"/>
  <c r="H624" i="4"/>
  <c r="AK624" i="4" s="1"/>
  <c r="AN624" i="4" s="1"/>
  <c r="E624" i="4"/>
  <c r="M624" i="4" s="1"/>
  <c r="P624" i="4" s="1"/>
  <c r="F624" i="4"/>
  <c r="U624" i="4" s="1"/>
  <c r="X624" i="4" s="1"/>
  <c r="G810" i="4"/>
  <c r="W794" i="4"/>
  <c r="T791" i="4"/>
  <c r="G786" i="4"/>
  <c r="AC786" i="4" s="1"/>
  <c r="W782" i="4"/>
  <c r="X782" i="4" s="1"/>
  <c r="T779" i="4"/>
  <c r="AM778" i="4"/>
  <c r="AH777" i="4"/>
  <c r="AK777" i="4" s="1"/>
  <c r="AN777" i="4" s="1"/>
  <c r="G774" i="4"/>
  <c r="AC774" i="4" s="1"/>
  <c r="E763" i="4"/>
  <c r="M763" i="4" s="1"/>
  <c r="P763" i="4" s="1"/>
  <c r="F763" i="4"/>
  <c r="U763" i="4" s="1"/>
  <c r="X763" i="4" s="1"/>
  <c r="G763" i="4"/>
  <c r="AC763" i="4" s="1"/>
  <c r="AF763" i="4" s="1"/>
  <c r="E751" i="4"/>
  <c r="M751" i="4" s="1"/>
  <c r="P751" i="4" s="1"/>
  <c r="F751" i="4"/>
  <c r="U751" i="4" s="1"/>
  <c r="X751" i="4" s="1"/>
  <c r="G751" i="4"/>
  <c r="E747" i="4"/>
  <c r="F747" i="4"/>
  <c r="G747" i="4"/>
  <c r="AC747" i="4" s="1"/>
  <c r="H747" i="4"/>
  <c r="M746" i="4"/>
  <c r="P746" i="4" s="1"/>
  <c r="F688" i="4"/>
  <c r="G688" i="4"/>
  <c r="H688" i="4"/>
  <c r="E688" i="4"/>
  <c r="H674" i="4"/>
  <c r="AK674" i="4" s="1"/>
  <c r="AN674" i="4" s="1"/>
  <c r="E674" i="4"/>
  <c r="M674" i="4" s="1"/>
  <c r="F674" i="4"/>
  <c r="U674" i="4" s="1"/>
  <c r="X674" i="4" s="1"/>
  <c r="G674" i="4"/>
  <c r="AH794" i="4"/>
  <c r="AH782" i="4"/>
  <c r="F762" i="4"/>
  <c r="U762" i="4" s="1"/>
  <c r="X762" i="4" s="1"/>
  <c r="G750" i="4"/>
  <c r="H750" i="4"/>
  <c r="AK750" i="4" s="1"/>
  <c r="AN750" i="4" s="1"/>
  <c r="E750" i="4"/>
  <c r="M750" i="4" s="1"/>
  <c r="P750" i="4" s="1"/>
  <c r="E749" i="4"/>
  <c r="M749" i="4" s="1"/>
  <c r="P749" i="4" s="1"/>
  <c r="F749" i="4"/>
  <c r="U749" i="4" s="1"/>
  <c r="X749" i="4" s="1"/>
  <c r="G749" i="4"/>
  <c r="H749" i="4"/>
  <c r="E740" i="4"/>
  <c r="M740" i="4" s="1"/>
  <c r="P740" i="4" s="1"/>
  <c r="F740" i="4"/>
  <c r="U740" i="4" s="1"/>
  <c r="X740" i="4" s="1"/>
  <c r="G740" i="4"/>
  <c r="H740" i="4"/>
  <c r="AK740" i="4" s="1"/>
  <c r="AN740" i="4" s="1"/>
  <c r="U734" i="4"/>
  <c r="X734" i="4" s="1"/>
  <c r="M721" i="4"/>
  <c r="F654" i="4"/>
  <c r="G654" i="4"/>
  <c r="H654" i="4"/>
  <c r="AK654" i="4" s="1"/>
  <c r="AN654" i="4" s="1"/>
  <c r="E654" i="4"/>
  <c r="E711" i="4"/>
  <c r="M711" i="4" s="1"/>
  <c r="G711" i="4"/>
  <c r="AC711" i="4" s="1"/>
  <c r="AF711" i="4" s="1"/>
  <c r="H711" i="4"/>
  <c r="AK711" i="4" s="1"/>
  <c r="AN711" i="4" s="1"/>
  <c r="O709" i="4"/>
  <c r="AM709" i="4"/>
  <c r="AB709" i="4"/>
  <c r="R709" i="4"/>
  <c r="AE709" i="4"/>
  <c r="J709" i="4"/>
  <c r="M709" i="4" s="1"/>
  <c r="P709" i="4" s="1"/>
  <c r="AH709" i="4"/>
  <c r="AK709" i="4" s="1"/>
  <c r="L709" i="4"/>
  <c r="AJ709" i="4"/>
  <c r="F694" i="4"/>
  <c r="U694" i="4" s="1"/>
  <c r="X694" i="4" s="1"/>
  <c r="G694" i="4"/>
  <c r="E690" i="4"/>
  <c r="M690" i="4" s="1"/>
  <c r="P690" i="4" s="1"/>
  <c r="F690" i="4"/>
  <c r="U690" i="4" s="1"/>
  <c r="X690" i="4" s="1"/>
  <c r="G690" i="4"/>
  <c r="AC690" i="4" s="1"/>
  <c r="AF690" i="4" s="1"/>
  <c r="H690" i="4"/>
  <c r="AK690" i="4" s="1"/>
  <c r="AN690" i="4" s="1"/>
  <c r="R688" i="4"/>
  <c r="AE688" i="4"/>
  <c r="T688" i="4"/>
  <c r="J688" i="4"/>
  <c r="AH688" i="4"/>
  <c r="L688" i="4"/>
  <c r="AJ688" i="4"/>
  <c r="O688" i="4"/>
  <c r="AM688" i="4"/>
  <c r="AB688" i="4"/>
  <c r="E685" i="4"/>
  <c r="F685" i="4"/>
  <c r="G685" i="4"/>
  <c r="F676" i="4"/>
  <c r="G676" i="4"/>
  <c r="H676" i="4"/>
  <c r="E672" i="4"/>
  <c r="M672" i="4" s="1"/>
  <c r="P672" i="4" s="1"/>
  <c r="G672" i="4"/>
  <c r="H672" i="4"/>
  <c r="E650" i="4"/>
  <c r="M650" i="4" s="1"/>
  <c r="F650" i="4"/>
  <c r="U650" i="4" s="1"/>
  <c r="G650" i="4"/>
  <c r="AC650" i="4" s="1"/>
  <c r="AF650" i="4" s="1"/>
  <c r="H650" i="4"/>
  <c r="L558" i="4"/>
  <c r="AJ558" i="4"/>
  <c r="O558" i="4"/>
  <c r="AM558" i="4"/>
  <c r="AB558" i="4"/>
  <c r="AE558" i="4"/>
  <c r="T558" i="4"/>
  <c r="J558" i="4"/>
  <c r="AH558" i="4"/>
  <c r="R558" i="4"/>
  <c r="U558" i="4" s="1"/>
  <c r="W558" i="4"/>
  <c r="Z558" i="4"/>
  <c r="H770" i="4"/>
  <c r="AK770" i="4" s="1"/>
  <c r="AN770" i="4" s="1"/>
  <c r="AH768" i="4"/>
  <c r="J768" i="4"/>
  <c r="R760" i="4"/>
  <c r="T758" i="4"/>
  <c r="H758" i="4"/>
  <c r="AK758" i="4" s="1"/>
  <c r="AN758" i="4" s="1"/>
  <c r="J756" i="4"/>
  <c r="G753" i="4"/>
  <c r="R748" i="4"/>
  <c r="H746" i="4"/>
  <c r="AK746" i="4" s="1"/>
  <c r="AN746" i="4" s="1"/>
  <c r="G741" i="4"/>
  <c r="H734" i="4"/>
  <c r="AK734" i="4" s="1"/>
  <c r="AN734" i="4" s="1"/>
  <c r="G729" i="4"/>
  <c r="F712" i="4"/>
  <c r="G712" i="4"/>
  <c r="H712" i="4"/>
  <c r="AK712" i="4" s="1"/>
  <c r="AN712" i="4" s="1"/>
  <c r="H710" i="4"/>
  <c r="AK710" i="4" s="1"/>
  <c r="AN710" i="4" s="1"/>
  <c r="E710" i="4"/>
  <c r="F710" i="4"/>
  <c r="W709" i="4"/>
  <c r="E696" i="4"/>
  <c r="M696" i="4" s="1"/>
  <c r="P696" i="4" s="1"/>
  <c r="G696" i="4"/>
  <c r="H696" i="4"/>
  <c r="AK696" i="4" s="1"/>
  <c r="AN696" i="4" s="1"/>
  <c r="G693" i="4"/>
  <c r="H693" i="4"/>
  <c r="AK693" i="4" s="1"/>
  <c r="AN693" i="4" s="1"/>
  <c r="E693" i="4"/>
  <c r="E692" i="4"/>
  <c r="M692" i="4" s="1"/>
  <c r="P692" i="4" s="1"/>
  <c r="F692" i="4"/>
  <c r="U692" i="4" s="1"/>
  <c r="X692" i="4" s="1"/>
  <c r="H692" i="4"/>
  <c r="O685" i="4"/>
  <c r="AM685" i="4"/>
  <c r="AB685" i="4"/>
  <c r="R685" i="4"/>
  <c r="AE685" i="4"/>
  <c r="J685" i="4"/>
  <c r="AH685" i="4"/>
  <c r="AK685" i="4" s="1"/>
  <c r="L685" i="4"/>
  <c r="AJ685" i="4"/>
  <c r="R676" i="4"/>
  <c r="AE676" i="4"/>
  <c r="T676" i="4"/>
  <c r="J676" i="4"/>
  <c r="M676" i="4" s="1"/>
  <c r="AH676" i="4"/>
  <c r="W676" i="4"/>
  <c r="L676" i="4"/>
  <c r="AJ676" i="4"/>
  <c r="O676" i="4"/>
  <c r="AM676" i="4"/>
  <c r="AB676" i="4"/>
  <c r="E666" i="4"/>
  <c r="F666" i="4"/>
  <c r="U666" i="4" s="1"/>
  <c r="G666" i="4"/>
  <c r="H666" i="4"/>
  <c r="AK666" i="4" s="1"/>
  <c r="AN666" i="4" s="1"/>
  <c r="R619" i="4"/>
  <c r="AE619" i="4"/>
  <c r="T619" i="4"/>
  <c r="J619" i="4"/>
  <c r="M619" i="4" s="1"/>
  <c r="P619" i="4" s="1"/>
  <c r="AH619" i="4"/>
  <c r="W619" i="4"/>
  <c r="L619" i="4"/>
  <c r="AJ619" i="4"/>
  <c r="O619" i="4"/>
  <c r="AM619" i="4"/>
  <c r="AB619" i="4"/>
  <c r="Z619" i="4"/>
  <c r="T768" i="4"/>
  <c r="AB760" i="4"/>
  <c r="W759" i="4"/>
  <c r="R758" i="4"/>
  <c r="U758" i="4" s="1"/>
  <c r="X758" i="4" s="1"/>
  <c r="T756" i="4"/>
  <c r="AM755" i="4"/>
  <c r="O755" i="4"/>
  <c r="W747" i="4"/>
  <c r="AM743" i="4"/>
  <c r="O743" i="4"/>
  <c r="W735" i="4"/>
  <c r="H732" i="4"/>
  <c r="AK732" i="4" s="1"/>
  <c r="AN732" i="4" s="1"/>
  <c r="AM731" i="4"/>
  <c r="O731" i="4"/>
  <c r="AJ728" i="4"/>
  <c r="L728" i="4"/>
  <c r="W723" i="4"/>
  <c r="R722" i="4"/>
  <c r="U722" i="4" s="1"/>
  <c r="H720" i="4"/>
  <c r="AK720" i="4" s="1"/>
  <c r="AN720" i="4" s="1"/>
  <c r="T710" i="4"/>
  <c r="T709" i="4"/>
  <c r="F700" i="4"/>
  <c r="G700" i="4"/>
  <c r="H700" i="4"/>
  <c r="E699" i="4"/>
  <c r="M699" i="4" s="1"/>
  <c r="P699" i="4" s="1"/>
  <c r="G699" i="4"/>
  <c r="AC699" i="4" s="1"/>
  <c r="AF699" i="4" s="1"/>
  <c r="H699" i="4"/>
  <c r="AK699" i="4" s="1"/>
  <c r="AN699" i="4" s="1"/>
  <c r="E689" i="4"/>
  <c r="M689" i="4" s="1"/>
  <c r="P689" i="4" s="1"/>
  <c r="F689" i="4"/>
  <c r="U689" i="4" s="1"/>
  <c r="X689" i="4" s="1"/>
  <c r="H689" i="4"/>
  <c r="AK689" i="4" s="1"/>
  <c r="AN689" i="4" s="1"/>
  <c r="W688" i="4"/>
  <c r="H686" i="4"/>
  <c r="AK686" i="4" s="1"/>
  <c r="AN686" i="4" s="1"/>
  <c r="E686" i="4"/>
  <c r="M686" i="4" s="1"/>
  <c r="P686" i="4" s="1"/>
  <c r="F686" i="4"/>
  <c r="U686" i="4" s="1"/>
  <c r="W685" i="4"/>
  <c r="Z676" i="4"/>
  <c r="M663" i="4"/>
  <c r="P663" i="4" s="1"/>
  <c r="M635" i="4"/>
  <c r="P635" i="4" s="1"/>
  <c r="L594" i="4"/>
  <c r="AJ594" i="4"/>
  <c r="O594" i="4"/>
  <c r="AM594" i="4"/>
  <c r="AB594" i="4"/>
  <c r="AE594" i="4"/>
  <c r="T594" i="4"/>
  <c r="J594" i="4"/>
  <c r="M594" i="4" s="1"/>
  <c r="AH594" i="4"/>
  <c r="AK594" i="4" s="1"/>
  <c r="R594" i="4"/>
  <c r="W594" i="4"/>
  <c r="AH759" i="4"/>
  <c r="J759" i="4"/>
  <c r="AH747" i="4"/>
  <c r="J747" i="4"/>
  <c r="AH735" i="4"/>
  <c r="J735" i="4"/>
  <c r="AH723" i="4"/>
  <c r="J723" i="4"/>
  <c r="E714" i="4"/>
  <c r="F714" i="4"/>
  <c r="U714" i="4" s="1"/>
  <c r="X714" i="4" s="1"/>
  <c r="G714" i="4"/>
  <c r="H714" i="4"/>
  <c r="AK714" i="4" s="1"/>
  <c r="AN714" i="4" s="1"/>
  <c r="E702" i="4"/>
  <c r="M702" i="4" s="1"/>
  <c r="P702" i="4" s="1"/>
  <c r="F702" i="4"/>
  <c r="U702" i="4" s="1"/>
  <c r="G702" i="4"/>
  <c r="H702" i="4"/>
  <c r="AK702" i="4" s="1"/>
  <c r="AN702" i="4" s="1"/>
  <c r="R700" i="4"/>
  <c r="AE700" i="4"/>
  <c r="T700" i="4"/>
  <c r="J700" i="4"/>
  <c r="M700" i="4" s="1"/>
  <c r="AH700" i="4"/>
  <c r="L700" i="4"/>
  <c r="AJ700" i="4"/>
  <c r="O700" i="4"/>
  <c r="AM700" i="4"/>
  <c r="AB700" i="4"/>
  <c r="E697" i="4"/>
  <c r="F697" i="4"/>
  <c r="G697" i="4"/>
  <c r="AK682" i="4"/>
  <c r="AN682" i="4" s="1"/>
  <c r="E673" i="4"/>
  <c r="F673" i="4"/>
  <c r="G673" i="4"/>
  <c r="H673" i="4"/>
  <c r="F667" i="4"/>
  <c r="G667" i="4"/>
  <c r="AC667" i="4" s="1"/>
  <c r="H742" i="4"/>
  <c r="F732" i="4"/>
  <c r="U732" i="4" s="1"/>
  <c r="X732" i="4" s="1"/>
  <c r="H730" i="4"/>
  <c r="AK730" i="4" s="1"/>
  <c r="AN730" i="4" s="1"/>
  <c r="AH728" i="4"/>
  <c r="J728" i="4"/>
  <c r="AJ726" i="4"/>
  <c r="L726" i="4"/>
  <c r="G725" i="4"/>
  <c r="AB722" i="4"/>
  <c r="F720" i="4"/>
  <c r="U720" i="4" s="1"/>
  <c r="X720" i="4" s="1"/>
  <c r="E713" i="4"/>
  <c r="M713" i="4" s="1"/>
  <c r="F713" i="4"/>
  <c r="U713" i="4" s="1"/>
  <c r="X713" i="4" s="1"/>
  <c r="H713" i="4"/>
  <c r="AK713" i="4" s="1"/>
  <c r="AN713" i="4" s="1"/>
  <c r="E707" i="4"/>
  <c r="M707" i="4" s="1"/>
  <c r="F707" i="4"/>
  <c r="U707" i="4" s="1"/>
  <c r="G707" i="4"/>
  <c r="H707" i="4"/>
  <c r="AK707" i="4" s="1"/>
  <c r="H706" i="4"/>
  <c r="AK706" i="4" s="1"/>
  <c r="AN706" i="4" s="1"/>
  <c r="O697" i="4"/>
  <c r="AM697" i="4"/>
  <c r="AB697" i="4"/>
  <c r="R697" i="4"/>
  <c r="AE697" i="4"/>
  <c r="J697" i="4"/>
  <c r="AH697" i="4"/>
  <c r="AK697" i="4" s="1"/>
  <c r="L697" i="4"/>
  <c r="AJ697" i="4"/>
  <c r="E683" i="4"/>
  <c r="M683" i="4" s="1"/>
  <c r="F683" i="4"/>
  <c r="U683" i="4" s="1"/>
  <c r="G683" i="4"/>
  <c r="H683" i="4"/>
  <c r="AK683" i="4" s="1"/>
  <c r="E678" i="4"/>
  <c r="M678" i="4" s="1"/>
  <c r="P678" i="4" s="1"/>
  <c r="F678" i="4"/>
  <c r="U678" i="4" s="1"/>
  <c r="X678" i="4" s="1"/>
  <c r="G678" i="4"/>
  <c r="AC678" i="4" s="1"/>
  <c r="AF678" i="4" s="1"/>
  <c r="H678" i="4"/>
  <c r="AK678" i="4" s="1"/>
  <c r="AN678" i="4" s="1"/>
  <c r="M677" i="4"/>
  <c r="P677" i="4" s="1"/>
  <c r="O673" i="4"/>
  <c r="AM673" i="4"/>
  <c r="AB673" i="4"/>
  <c r="R673" i="4"/>
  <c r="AE673" i="4"/>
  <c r="T673" i="4"/>
  <c r="J673" i="4"/>
  <c r="AH673" i="4"/>
  <c r="L673" i="4"/>
  <c r="AJ673" i="4"/>
  <c r="F655" i="4"/>
  <c r="G655" i="4"/>
  <c r="H655" i="4"/>
  <c r="AK655" i="4" s="1"/>
  <c r="E655" i="4"/>
  <c r="M655" i="4" s="1"/>
  <c r="E644" i="4"/>
  <c r="M644" i="4" s="1"/>
  <c r="P644" i="4" s="1"/>
  <c r="F644" i="4"/>
  <c r="U644" i="4" s="1"/>
  <c r="H644" i="4"/>
  <c r="AK644" i="4" s="1"/>
  <c r="G644" i="4"/>
  <c r="G766" i="4"/>
  <c r="T759" i="4"/>
  <c r="O758" i="4"/>
  <c r="AJ755" i="4"/>
  <c r="L755" i="4"/>
  <c r="T747" i="4"/>
  <c r="AJ743" i="4"/>
  <c r="L743" i="4"/>
  <c r="G742" i="4"/>
  <c r="T735" i="4"/>
  <c r="O734" i="4"/>
  <c r="AJ731" i="4"/>
  <c r="L731" i="4"/>
  <c r="W726" i="4"/>
  <c r="T723" i="4"/>
  <c r="AM722" i="4"/>
  <c r="O722" i="4"/>
  <c r="AJ719" i="4"/>
  <c r="G705" i="4"/>
  <c r="H705" i="4"/>
  <c r="E705" i="4"/>
  <c r="E704" i="4"/>
  <c r="M704" i="4" s="1"/>
  <c r="P704" i="4" s="1"/>
  <c r="F704" i="4"/>
  <c r="U704" i="4" s="1"/>
  <c r="H704" i="4"/>
  <c r="AK704" i="4" s="1"/>
  <c r="AN704" i="4" s="1"/>
  <c r="G681" i="4"/>
  <c r="H681" i="4"/>
  <c r="AK681" i="4" s="1"/>
  <c r="AN681" i="4" s="1"/>
  <c r="E681" i="4"/>
  <c r="M681" i="4" s="1"/>
  <c r="P681" i="4" s="1"/>
  <c r="X680" i="4"/>
  <c r="M679" i="4"/>
  <c r="E668" i="4"/>
  <c r="M668" i="4" s="1"/>
  <c r="P668" i="4" s="1"/>
  <c r="F668" i="4"/>
  <c r="U668" i="4" s="1"/>
  <c r="X668" i="4" s="1"/>
  <c r="G668" i="4"/>
  <c r="H668" i="4"/>
  <c r="AK668" i="4" s="1"/>
  <c r="F664" i="4"/>
  <c r="G664" i="4"/>
  <c r="H664" i="4"/>
  <c r="AB768" i="4"/>
  <c r="F766" i="4"/>
  <c r="U766" i="4" s="1"/>
  <c r="X766" i="4" s="1"/>
  <c r="AJ760" i="4"/>
  <c r="L760" i="4"/>
  <c r="AE759" i="4"/>
  <c r="W755" i="4"/>
  <c r="AE747" i="4"/>
  <c r="W743" i="4"/>
  <c r="F742" i="4"/>
  <c r="AE735" i="4"/>
  <c r="W731" i="4"/>
  <c r="AE723" i="4"/>
  <c r="E719" i="4"/>
  <c r="M719" i="4" s="1"/>
  <c r="G719" i="4"/>
  <c r="H719" i="4"/>
  <c r="AK719" i="4" s="1"/>
  <c r="AN719" i="4" s="1"/>
  <c r="F706" i="4"/>
  <c r="U706" i="4" s="1"/>
  <c r="X706" i="4" s="1"/>
  <c r="G706" i="4"/>
  <c r="J703" i="4"/>
  <c r="M703" i="4" s="1"/>
  <c r="AH703" i="4"/>
  <c r="AK703" i="4" s="1"/>
  <c r="W703" i="4"/>
  <c r="L703" i="4"/>
  <c r="AJ703" i="4"/>
  <c r="O703" i="4"/>
  <c r="AM703" i="4"/>
  <c r="AB703" i="4"/>
  <c r="R703" i="4"/>
  <c r="U703" i="4" s="1"/>
  <c r="AE703" i="4"/>
  <c r="AF703" i="4" s="1"/>
  <c r="E701" i="4"/>
  <c r="M701" i="4" s="1"/>
  <c r="P701" i="4" s="1"/>
  <c r="F701" i="4"/>
  <c r="U701" i="4" s="1"/>
  <c r="X701" i="4" s="1"/>
  <c r="H701" i="4"/>
  <c r="AK701" i="4" s="1"/>
  <c r="AN701" i="4" s="1"/>
  <c r="W700" i="4"/>
  <c r="H698" i="4"/>
  <c r="AK698" i="4" s="1"/>
  <c r="AN698" i="4" s="1"/>
  <c r="E698" i="4"/>
  <c r="F698" i="4"/>
  <c r="AK670" i="4"/>
  <c r="AN670" i="4" s="1"/>
  <c r="R664" i="4"/>
  <c r="AE664" i="4"/>
  <c r="T664" i="4"/>
  <c r="J664" i="4"/>
  <c r="M664" i="4" s="1"/>
  <c r="AH664" i="4"/>
  <c r="W664" i="4"/>
  <c r="L664" i="4"/>
  <c r="AJ664" i="4"/>
  <c r="O664" i="4"/>
  <c r="AM664" i="4"/>
  <c r="AB664" i="4"/>
  <c r="E645" i="4"/>
  <c r="M645" i="4" s="1"/>
  <c r="P645" i="4" s="1"/>
  <c r="F645" i="4"/>
  <c r="U645" i="4" s="1"/>
  <c r="X645" i="4" s="1"/>
  <c r="G645" i="4"/>
  <c r="AC645" i="4" s="1"/>
  <c r="AF645" i="4" s="1"/>
  <c r="H645" i="4"/>
  <c r="AK645" i="4" s="1"/>
  <c r="AN645" i="4" s="1"/>
  <c r="AM768" i="4"/>
  <c r="W760" i="4"/>
  <c r="R759" i="4"/>
  <c r="H757" i="4"/>
  <c r="AK757" i="4" s="1"/>
  <c r="AH755" i="4"/>
  <c r="J755" i="4"/>
  <c r="R747" i="4"/>
  <c r="H745" i="4"/>
  <c r="AH743" i="4"/>
  <c r="J743" i="4"/>
  <c r="R735" i="4"/>
  <c r="H733" i="4"/>
  <c r="AH731" i="4"/>
  <c r="J731" i="4"/>
  <c r="AE728" i="4"/>
  <c r="R723" i="4"/>
  <c r="H721" i="4"/>
  <c r="AK721" i="4" s="1"/>
  <c r="AN721" i="4" s="1"/>
  <c r="U717" i="4"/>
  <c r="E716" i="4"/>
  <c r="M716" i="4" s="1"/>
  <c r="P716" i="4" s="1"/>
  <c r="F716" i="4"/>
  <c r="U716" i="4" s="1"/>
  <c r="X716" i="4" s="1"/>
  <c r="H716" i="4"/>
  <c r="J715" i="4"/>
  <c r="M715" i="4" s="1"/>
  <c r="AH715" i="4"/>
  <c r="AK715" i="4" s="1"/>
  <c r="W715" i="4"/>
  <c r="L715" i="4"/>
  <c r="AJ715" i="4"/>
  <c r="O715" i="4"/>
  <c r="AM715" i="4"/>
  <c r="AB715" i="4"/>
  <c r="R715" i="4"/>
  <c r="U715" i="4" s="1"/>
  <c r="AE715" i="4"/>
  <c r="E708" i="4"/>
  <c r="M708" i="4" s="1"/>
  <c r="G708" i="4"/>
  <c r="H708" i="4"/>
  <c r="AK708" i="4" s="1"/>
  <c r="AN708" i="4" s="1"/>
  <c r="T703" i="4"/>
  <c r="E684" i="4"/>
  <c r="M684" i="4" s="1"/>
  <c r="P684" i="4" s="1"/>
  <c r="G684" i="4"/>
  <c r="H684" i="4"/>
  <c r="L682" i="4"/>
  <c r="L758" i="4"/>
  <c r="G757" i="4"/>
  <c r="G745" i="4"/>
  <c r="G733" i="4"/>
  <c r="T726" i="4"/>
  <c r="AJ722" i="4"/>
  <c r="L722" i="4"/>
  <c r="G721" i="4"/>
  <c r="T719" i="4"/>
  <c r="O719" i="4"/>
  <c r="G717" i="4"/>
  <c r="H717" i="4"/>
  <c r="E717" i="4"/>
  <c r="T697" i="4"/>
  <c r="E671" i="4"/>
  <c r="M671" i="4" s="1"/>
  <c r="F671" i="4"/>
  <c r="U671" i="4" s="1"/>
  <c r="G671" i="4"/>
  <c r="H671" i="4"/>
  <c r="AK671" i="4" s="1"/>
  <c r="U670" i="4"/>
  <c r="X670" i="4" s="1"/>
  <c r="Z664" i="4"/>
  <c r="AE719" i="4"/>
  <c r="AE717" i="4"/>
  <c r="T715" i="4"/>
  <c r="E695" i="4"/>
  <c r="M695" i="4" s="1"/>
  <c r="F695" i="4"/>
  <c r="U695" i="4" s="1"/>
  <c r="G695" i="4"/>
  <c r="H695" i="4"/>
  <c r="AK695" i="4" s="1"/>
  <c r="H694" i="4"/>
  <c r="AK694" i="4" s="1"/>
  <c r="AN694" i="4" s="1"/>
  <c r="E675" i="4"/>
  <c r="M675" i="4" s="1"/>
  <c r="P675" i="4" s="1"/>
  <c r="F675" i="4"/>
  <c r="U675" i="4" s="1"/>
  <c r="X675" i="4" s="1"/>
  <c r="G675" i="4"/>
  <c r="H675" i="4"/>
  <c r="AK675" i="4" s="1"/>
  <c r="AN675" i="4" s="1"/>
  <c r="G669" i="4"/>
  <c r="H669" i="4"/>
  <c r="AK669" i="4" s="1"/>
  <c r="AN669" i="4" s="1"/>
  <c r="E669" i="4"/>
  <c r="M669" i="4" s="1"/>
  <c r="P669" i="4" s="1"/>
  <c r="E616" i="4"/>
  <c r="F616" i="4"/>
  <c r="G616" i="4"/>
  <c r="H616" i="4"/>
  <c r="J718" i="4"/>
  <c r="L716" i="4"/>
  <c r="G715" i="4"/>
  <c r="W711" i="4"/>
  <c r="R710" i="4"/>
  <c r="T708" i="4"/>
  <c r="AM707" i="4"/>
  <c r="O707" i="4"/>
  <c r="AM695" i="4"/>
  <c r="O695" i="4"/>
  <c r="T684" i="4"/>
  <c r="AM683" i="4"/>
  <c r="O683" i="4"/>
  <c r="J682" i="4"/>
  <c r="M682" i="4" s="1"/>
  <c r="AE679" i="4"/>
  <c r="AF679" i="4" s="1"/>
  <c r="T672" i="4"/>
  <c r="AM671" i="4"/>
  <c r="O671" i="4"/>
  <c r="AJ668" i="4"/>
  <c r="L668" i="4"/>
  <c r="AE667" i="4"/>
  <c r="E651" i="4"/>
  <c r="M651" i="4" s="1"/>
  <c r="G651" i="4"/>
  <c r="AC651" i="4" s="1"/>
  <c r="H651" i="4"/>
  <c r="F631" i="4"/>
  <c r="G631" i="4"/>
  <c r="H631" i="4"/>
  <c r="W536" i="4"/>
  <c r="L536" i="4"/>
  <c r="AJ536" i="4"/>
  <c r="O536" i="4"/>
  <c r="AM536" i="4"/>
  <c r="AB536" i="4"/>
  <c r="AE536" i="4"/>
  <c r="T536" i="4"/>
  <c r="R536" i="4"/>
  <c r="U536" i="4" s="1"/>
  <c r="Z536" i="4"/>
  <c r="AC536" i="4" s="1"/>
  <c r="J536" i="4"/>
  <c r="M536" i="4" s="1"/>
  <c r="AH536" i="4"/>
  <c r="AB717" i="4"/>
  <c r="R679" i="4"/>
  <c r="U679" i="4" s="1"/>
  <c r="H677" i="4"/>
  <c r="AK677" i="4" s="1"/>
  <c r="AN677" i="4" s="1"/>
  <c r="R667" i="4"/>
  <c r="H665" i="4"/>
  <c r="AK665" i="4" s="1"/>
  <c r="AN665" i="4" s="1"/>
  <c r="R631" i="4"/>
  <c r="AE631" i="4"/>
  <c r="T631" i="4"/>
  <c r="J631" i="4"/>
  <c r="M631" i="4" s="1"/>
  <c r="AH631" i="4"/>
  <c r="W631" i="4"/>
  <c r="L631" i="4"/>
  <c r="AJ631" i="4"/>
  <c r="O631" i="4"/>
  <c r="AM631" i="4"/>
  <c r="AB631" i="4"/>
  <c r="AJ707" i="4"/>
  <c r="L707" i="4"/>
  <c r="AJ695" i="4"/>
  <c r="L695" i="4"/>
  <c r="AJ683" i="4"/>
  <c r="L683" i="4"/>
  <c r="G682" i="4"/>
  <c r="AC682" i="4" s="1"/>
  <c r="AF682" i="4" s="1"/>
  <c r="AB679" i="4"/>
  <c r="F677" i="4"/>
  <c r="O674" i="4"/>
  <c r="AJ671" i="4"/>
  <c r="L671" i="4"/>
  <c r="G670" i="4"/>
  <c r="AC670" i="4" s="1"/>
  <c r="AF670" i="4" s="1"/>
  <c r="AB667" i="4"/>
  <c r="W666" i="4"/>
  <c r="R665" i="4"/>
  <c r="F665" i="4"/>
  <c r="T663" i="4"/>
  <c r="H663" i="4"/>
  <c r="R655" i="4"/>
  <c r="AE655" i="4"/>
  <c r="T655" i="4"/>
  <c r="W655" i="4"/>
  <c r="L655" i="4"/>
  <c r="AJ655" i="4"/>
  <c r="O655" i="4"/>
  <c r="AM655" i="4"/>
  <c r="AB655" i="4"/>
  <c r="O640" i="4"/>
  <c r="AM640" i="4"/>
  <c r="AB640" i="4"/>
  <c r="R640" i="4"/>
  <c r="U640" i="4" s="1"/>
  <c r="X640" i="4" s="1"/>
  <c r="AE640" i="4"/>
  <c r="T640" i="4"/>
  <c r="J640" i="4"/>
  <c r="M640" i="4" s="1"/>
  <c r="P640" i="4" s="1"/>
  <c r="AH640" i="4"/>
  <c r="L640" i="4"/>
  <c r="AJ640" i="4"/>
  <c r="Z631" i="4"/>
  <c r="E628" i="4"/>
  <c r="F628" i="4"/>
  <c r="G628" i="4"/>
  <c r="H628" i="4"/>
  <c r="O616" i="4"/>
  <c r="AM616" i="4"/>
  <c r="AB616" i="4"/>
  <c r="R616" i="4"/>
  <c r="AE616" i="4"/>
  <c r="T616" i="4"/>
  <c r="J616" i="4"/>
  <c r="AH616" i="4"/>
  <c r="L616" i="4"/>
  <c r="AJ616" i="4"/>
  <c r="E607" i="4"/>
  <c r="H607" i="4"/>
  <c r="F607" i="4"/>
  <c r="G607" i="4"/>
  <c r="F601" i="4"/>
  <c r="U601" i="4" s="1"/>
  <c r="X601" i="4" s="1"/>
  <c r="G601" i="4"/>
  <c r="E601" i="4"/>
  <c r="M601" i="4" s="1"/>
  <c r="P601" i="4" s="1"/>
  <c r="H601" i="4"/>
  <c r="AK601" i="4" s="1"/>
  <c r="AN601" i="4" s="1"/>
  <c r="E595" i="4"/>
  <c r="F595" i="4"/>
  <c r="H595" i="4"/>
  <c r="G595" i="4"/>
  <c r="AC595" i="4" s="1"/>
  <c r="AF595" i="4" s="1"/>
  <c r="L582" i="4"/>
  <c r="AJ582" i="4"/>
  <c r="O582" i="4"/>
  <c r="AM582" i="4"/>
  <c r="AB582" i="4"/>
  <c r="AE582" i="4"/>
  <c r="T582" i="4"/>
  <c r="J582" i="4"/>
  <c r="AH582" i="4"/>
  <c r="R582" i="4"/>
  <c r="U582" i="4" s="1"/>
  <c r="W582" i="4"/>
  <c r="L570" i="4"/>
  <c r="AJ570" i="4"/>
  <c r="O570" i="4"/>
  <c r="AM570" i="4"/>
  <c r="AB570" i="4"/>
  <c r="AE570" i="4"/>
  <c r="T570" i="4"/>
  <c r="J570" i="4"/>
  <c r="M570" i="4" s="1"/>
  <c r="AH570" i="4"/>
  <c r="R570" i="4"/>
  <c r="U570" i="4" s="1"/>
  <c r="W570" i="4"/>
  <c r="G444" i="4"/>
  <c r="H444" i="4"/>
  <c r="AK444" i="4" s="1"/>
  <c r="AN444" i="4" s="1"/>
  <c r="F444" i="4"/>
  <c r="E444" i="4"/>
  <c r="M444" i="4" s="1"/>
  <c r="W707" i="4"/>
  <c r="W695" i="4"/>
  <c r="AB684" i="4"/>
  <c r="W683" i="4"/>
  <c r="R682" i="4"/>
  <c r="U682" i="4" s="1"/>
  <c r="X682" i="4" s="1"/>
  <c r="H680" i="4"/>
  <c r="AK680" i="4" s="1"/>
  <c r="AN680" i="4" s="1"/>
  <c r="AM679" i="4"/>
  <c r="O679" i="4"/>
  <c r="AB672" i="4"/>
  <c r="W671" i="4"/>
  <c r="T668" i="4"/>
  <c r="AM667" i="4"/>
  <c r="O667" i="4"/>
  <c r="J666" i="4"/>
  <c r="E662" i="4"/>
  <c r="M662" i="4" s="1"/>
  <c r="P662" i="4" s="1"/>
  <c r="H662" i="4"/>
  <c r="AK662" i="4" s="1"/>
  <c r="AN662" i="4" s="1"/>
  <c r="G660" i="4"/>
  <c r="H660" i="4"/>
  <c r="E660" i="4"/>
  <c r="E642" i="4"/>
  <c r="M642" i="4" s="1"/>
  <c r="P642" i="4" s="1"/>
  <c r="F642" i="4"/>
  <c r="U642" i="4" s="1"/>
  <c r="G642" i="4"/>
  <c r="AC642" i="4" s="1"/>
  <c r="AF642" i="4" s="1"/>
  <c r="H642" i="4"/>
  <c r="AK642" i="4" s="1"/>
  <c r="AN642" i="4" s="1"/>
  <c r="X635" i="4"/>
  <c r="O628" i="4"/>
  <c r="AM628" i="4"/>
  <c r="AB628" i="4"/>
  <c r="R628" i="4"/>
  <c r="AE628" i="4"/>
  <c r="T628" i="4"/>
  <c r="J628" i="4"/>
  <c r="AH628" i="4"/>
  <c r="L628" i="4"/>
  <c r="AJ628" i="4"/>
  <c r="L625" i="4"/>
  <c r="E620" i="4"/>
  <c r="M620" i="4" s="1"/>
  <c r="P620" i="4" s="1"/>
  <c r="F620" i="4"/>
  <c r="H620" i="4"/>
  <c r="AK620" i="4" s="1"/>
  <c r="AN620" i="4" s="1"/>
  <c r="E614" i="4"/>
  <c r="F614" i="4"/>
  <c r="U614" i="4" s="1"/>
  <c r="G614" i="4"/>
  <c r="AC614" i="4" s="1"/>
  <c r="AF614" i="4" s="1"/>
  <c r="H614" i="4"/>
  <c r="L613" i="4"/>
  <c r="E518" i="4"/>
  <c r="M518" i="4" s="1"/>
  <c r="P518" i="4" s="1"/>
  <c r="F518" i="4"/>
  <c r="U518" i="4" s="1"/>
  <c r="X518" i="4" s="1"/>
  <c r="G518" i="4"/>
  <c r="AC518" i="4" s="1"/>
  <c r="AF518" i="4" s="1"/>
  <c r="H518" i="4"/>
  <c r="AE660" i="4"/>
  <c r="F643" i="4"/>
  <c r="G643" i="4"/>
  <c r="H643" i="4"/>
  <c r="G636" i="4"/>
  <c r="H636" i="4"/>
  <c r="AK636" i="4" s="1"/>
  <c r="AN636" i="4" s="1"/>
  <c r="E636" i="4"/>
  <c r="E626" i="4"/>
  <c r="F626" i="4"/>
  <c r="U626" i="4" s="1"/>
  <c r="G626" i="4"/>
  <c r="AC626" i="4" s="1"/>
  <c r="AF626" i="4" s="1"/>
  <c r="H626" i="4"/>
  <c r="E603" i="4"/>
  <c r="G603" i="4"/>
  <c r="F603" i="4"/>
  <c r="U603" i="4" s="1"/>
  <c r="H603" i="4"/>
  <c r="AK603" i="4" s="1"/>
  <c r="AN603" i="4" s="1"/>
  <c r="E575" i="4"/>
  <c r="M575" i="4" s="1"/>
  <c r="P575" i="4" s="1"/>
  <c r="F575" i="4"/>
  <c r="H575" i="4"/>
  <c r="G575" i="4"/>
  <c r="AC575" i="4" s="1"/>
  <c r="AF575" i="4" s="1"/>
  <c r="AB718" i="4"/>
  <c r="W717" i="4"/>
  <c r="O713" i="4"/>
  <c r="L710" i="4"/>
  <c r="G709" i="4"/>
  <c r="W705" i="4"/>
  <c r="X705" i="4" s="1"/>
  <c r="E661" i="4"/>
  <c r="F661" i="4"/>
  <c r="G661" i="4"/>
  <c r="X659" i="4"/>
  <c r="E657" i="4"/>
  <c r="M657" i="4" s="1"/>
  <c r="P657" i="4" s="1"/>
  <c r="F657" i="4"/>
  <c r="G657" i="4"/>
  <c r="E656" i="4"/>
  <c r="M656" i="4" s="1"/>
  <c r="P656" i="4" s="1"/>
  <c r="F656" i="4"/>
  <c r="U656" i="4" s="1"/>
  <c r="H656" i="4"/>
  <c r="AK656" i="4" s="1"/>
  <c r="AN656" i="4" s="1"/>
  <c r="O652" i="4"/>
  <c r="AM652" i="4"/>
  <c r="AB652" i="4"/>
  <c r="R652" i="4"/>
  <c r="U652" i="4" s="1"/>
  <c r="T652" i="4"/>
  <c r="J652" i="4"/>
  <c r="M652" i="4" s="1"/>
  <c r="AH652" i="4"/>
  <c r="L652" i="4"/>
  <c r="AJ652" i="4"/>
  <c r="X647" i="4"/>
  <c r="R643" i="4"/>
  <c r="AE643" i="4"/>
  <c r="T643" i="4"/>
  <c r="J643" i="4"/>
  <c r="M643" i="4" s="1"/>
  <c r="AH643" i="4"/>
  <c r="W643" i="4"/>
  <c r="L643" i="4"/>
  <c r="AJ643" i="4"/>
  <c r="O643" i="4"/>
  <c r="AM643" i="4"/>
  <c r="AB643" i="4"/>
  <c r="H641" i="4"/>
  <c r="AK641" i="4" s="1"/>
  <c r="E641" i="4"/>
  <c r="M641" i="4" s="1"/>
  <c r="P641" i="4" s="1"/>
  <c r="F641" i="4"/>
  <c r="E632" i="4"/>
  <c r="M632" i="4" s="1"/>
  <c r="P632" i="4" s="1"/>
  <c r="F632" i="4"/>
  <c r="U632" i="4" s="1"/>
  <c r="X632" i="4" s="1"/>
  <c r="H632" i="4"/>
  <c r="AK632" i="4" s="1"/>
  <c r="AN632" i="4" s="1"/>
  <c r="AK577" i="4"/>
  <c r="AN577" i="4" s="1"/>
  <c r="AK565" i="4"/>
  <c r="AN565" i="4" s="1"/>
  <c r="O718" i="4"/>
  <c r="AH717" i="4"/>
  <c r="J717" i="4"/>
  <c r="AB711" i="4"/>
  <c r="W710" i="4"/>
  <c r="F709" i="4"/>
  <c r="U709" i="4" s="1"/>
  <c r="X709" i="4" s="1"/>
  <c r="T707" i="4"/>
  <c r="AH705" i="4"/>
  <c r="J705" i="4"/>
  <c r="T695" i="4"/>
  <c r="T683" i="4"/>
  <c r="O682" i="4"/>
  <c r="AJ679" i="4"/>
  <c r="L679" i="4"/>
  <c r="T671" i="4"/>
  <c r="AJ667" i="4"/>
  <c r="L667" i="4"/>
  <c r="W656" i="4"/>
  <c r="H653" i="4"/>
  <c r="AK653" i="4" s="1"/>
  <c r="AN653" i="4" s="1"/>
  <c r="E653" i="4"/>
  <c r="M653" i="4" s="1"/>
  <c r="P653" i="4" s="1"/>
  <c r="F653" i="4"/>
  <c r="U653" i="4" s="1"/>
  <c r="X653" i="4" s="1"/>
  <c r="W652" i="4"/>
  <c r="G648" i="4"/>
  <c r="AC648" i="4" s="1"/>
  <c r="H648" i="4"/>
  <c r="E648" i="4"/>
  <c r="E633" i="4"/>
  <c r="M633" i="4" s="1"/>
  <c r="P633" i="4" s="1"/>
  <c r="F633" i="4"/>
  <c r="U633" i="4" s="1"/>
  <c r="X633" i="4" s="1"/>
  <c r="G633" i="4"/>
  <c r="AC633" i="4" s="1"/>
  <c r="AF633" i="4" s="1"/>
  <c r="H633" i="4"/>
  <c r="AK633" i="4" s="1"/>
  <c r="AN633" i="4" s="1"/>
  <c r="E621" i="4"/>
  <c r="M621" i="4" s="1"/>
  <c r="P621" i="4" s="1"/>
  <c r="F621" i="4"/>
  <c r="U621" i="4" s="1"/>
  <c r="X621" i="4" s="1"/>
  <c r="G621" i="4"/>
  <c r="H621" i="4"/>
  <c r="E618" i="4"/>
  <c r="M618" i="4" s="1"/>
  <c r="P618" i="4" s="1"/>
  <c r="F618" i="4"/>
  <c r="U618" i="4" s="1"/>
  <c r="X618" i="4" s="1"/>
  <c r="G618" i="4"/>
  <c r="AC618" i="4" s="1"/>
  <c r="AF618" i="4" s="1"/>
  <c r="H618" i="4"/>
  <c r="AK618" i="4" s="1"/>
  <c r="AN618" i="4" s="1"/>
  <c r="E604" i="4"/>
  <c r="M604" i="4" s="1"/>
  <c r="P604" i="4" s="1"/>
  <c r="F604" i="4"/>
  <c r="U604" i="4" s="1"/>
  <c r="X604" i="4" s="1"/>
  <c r="G604" i="4"/>
  <c r="AC604" i="4" s="1"/>
  <c r="AF604" i="4" s="1"/>
  <c r="H604" i="4"/>
  <c r="AK604" i="4" s="1"/>
  <c r="AN604" i="4" s="1"/>
  <c r="E571" i="4"/>
  <c r="F571" i="4"/>
  <c r="H571" i="4"/>
  <c r="G571" i="4"/>
  <c r="AC571" i="4" s="1"/>
  <c r="M564" i="4"/>
  <c r="P564" i="4" s="1"/>
  <c r="J710" i="4"/>
  <c r="L708" i="4"/>
  <c r="AE707" i="4"/>
  <c r="AE695" i="4"/>
  <c r="AJ684" i="4"/>
  <c r="L684" i="4"/>
  <c r="AE683" i="4"/>
  <c r="W679" i="4"/>
  <c r="AJ672" i="4"/>
  <c r="L672" i="4"/>
  <c r="AE671" i="4"/>
  <c r="AB668" i="4"/>
  <c r="W667" i="4"/>
  <c r="AM663" i="4"/>
  <c r="L661" i="4"/>
  <c r="AJ661" i="4"/>
  <c r="O661" i="4"/>
  <c r="AM661" i="4"/>
  <c r="R661" i="4"/>
  <c r="J661" i="4"/>
  <c r="AH661" i="4"/>
  <c r="AK661" i="4" s="1"/>
  <c r="AN661" i="4" s="1"/>
  <c r="AE648" i="4"/>
  <c r="T641" i="4"/>
  <c r="M639" i="4"/>
  <c r="W628" i="4"/>
  <c r="E615" i="4"/>
  <c r="G615" i="4"/>
  <c r="H615" i="4"/>
  <c r="U594" i="4"/>
  <c r="X594" i="4" s="1"/>
  <c r="E578" i="4"/>
  <c r="M578" i="4" s="1"/>
  <c r="P578" i="4" s="1"/>
  <c r="G578" i="4"/>
  <c r="AC578" i="4" s="1"/>
  <c r="AF578" i="4" s="1"/>
  <c r="H578" i="4"/>
  <c r="AK578" i="4" s="1"/>
  <c r="AN578" i="4" s="1"/>
  <c r="F578" i="4"/>
  <c r="U578" i="4" s="1"/>
  <c r="X578" i="4" s="1"/>
  <c r="E566" i="4"/>
  <c r="M566" i="4" s="1"/>
  <c r="P566" i="4" s="1"/>
  <c r="G566" i="4"/>
  <c r="H566" i="4"/>
  <c r="AK566" i="4" s="1"/>
  <c r="AN566" i="4" s="1"/>
  <c r="F566" i="4"/>
  <c r="U566" i="4" s="1"/>
  <c r="X566" i="4" s="1"/>
  <c r="O561" i="4"/>
  <c r="AM561" i="4"/>
  <c r="AB561" i="4"/>
  <c r="R561" i="4"/>
  <c r="U561" i="4" s="1"/>
  <c r="AE561" i="4"/>
  <c r="T561" i="4"/>
  <c r="J561" i="4"/>
  <c r="M561" i="4" s="1"/>
  <c r="AH561" i="4"/>
  <c r="W561" i="4"/>
  <c r="L561" i="4"/>
  <c r="AJ561" i="4"/>
  <c r="T717" i="4"/>
  <c r="W684" i="4"/>
  <c r="X684" i="4" s="1"/>
  <c r="AH679" i="4"/>
  <c r="AK679" i="4" s="1"/>
  <c r="AN679" i="4" s="1"/>
  <c r="W672" i="4"/>
  <c r="AM668" i="4"/>
  <c r="AH667" i="4"/>
  <c r="AK667" i="4" s="1"/>
  <c r="AJ665" i="4"/>
  <c r="L637" i="4"/>
  <c r="E630" i="4"/>
  <c r="M630" i="4" s="1"/>
  <c r="P630" i="4" s="1"/>
  <c r="F630" i="4"/>
  <c r="U630" i="4" s="1"/>
  <c r="X630" i="4" s="1"/>
  <c r="G630" i="4"/>
  <c r="H630" i="4"/>
  <c r="AK630" i="4" s="1"/>
  <c r="AN630" i="4" s="1"/>
  <c r="E627" i="4"/>
  <c r="G627" i="4"/>
  <c r="H627" i="4"/>
  <c r="F622" i="4"/>
  <c r="U622" i="4" s="1"/>
  <c r="X622" i="4" s="1"/>
  <c r="G622" i="4"/>
  <c r="AC622" i="4" s="1"/>
  <c r="AF622" i="4" s="1"/>
  <c r="H617" i="4"/>
  <c r="AK617" i="4" s="1"/>
  <c r="AN617" i="4" s="1"/>
  <c r="E617" i="4"/>
  <c r="M617" i="4" s="1"/>
  <c r="P617" i="4" s="1"/>
  <c r="F617" i="4"/>
  <c r="U617" i="4" s="1"/>
  <c r="X617" i="4" s="1"/>
  <c r="J615" i="4"/>
  <c r="AB599" i="4"/>
  <c r="R599" i="4"/>
  <c r="T599" i="4"/>
  <c r="W599" i="4"/>
  <c r="J599" i="4"/>
  <c r="AE599" i="4"/>
  <c r="L599" i="4"/>
  <c r="AH599" i="4"/>
  <c r="O599" i="4"/>
  <c r="AM599" i="4"/>
  <c r="O585" i="4"/>
  <c r="AM585" i="4"/>
  <c r="AB585" i="4"/>
  <c r="R585" i="4"/>
  <c r="U585" i="4" s="1"/>
  <c r="AE585" i="4"/>
  <c r="T585" i="4"/>
  <c r="J585" i="4"/>
  <c r="M585" i="4" s="1"/>
  <c r="AH585" i="4"/>
  <c r="W585" i="4"/>
  <c r="L585" i="4"/>
  <c r="AJ585" i="4"/>
  <c r="AH684" i="4"/>
  <c r="AH672" i="4"/>
  <c r="E638" i="4"/>
  <c r="F638" i="4"/>
  <c r="U638" i="4" s="1"/>
  <c r="X638" i="4" s="1"/>
  <c r="G638" i="4"/>
  <c r="H638" i="4"/>
  <c r="H629" i="4"/>
  <c r="AK629" i="4" s="1"/>
  <c r="AN629" i="4" s="1"/>
  <c r="E629" i="4"/>
  <c r="M629" i="4" s="1"/>
  <c r="P629" i="4" s="1"/>
  <c r="F629" i="4"/>
  <c r="U629" i="4" s="1"/>
  <c r="X629" i="4" s="1"/>
  <c r="J627" i="4"/>
  <c r="F619" i="4"/>
  <c r="U619" i="4" s="1"/>
  <c r="X619" i="4" s="1"/>
  <c r="G619" i="4"/>
  <c r="AC619" i="4" s="1"/>
  <c r="AF619" i="4" s="1"/>
  <c r="H619" i="4"/>
  <c r="AK619" i="4" s="1"/>
  <c r="T574" i="4"/>
  <c r="W574" i="4"/>
  <c r="L574" i="4"/>
  <c r="AJ574" i="4"/>
  <c r="O574" i="4"/>
  <c r="AM574" i="4"/>
  <c r="AB574" i="4"/>
  <c r="R574" i="4"/>
  <c r="AE574" i="4"/>
  <c r="J574" i="4"/>
  <c r="M574" i="4" s="1"/>
  <c r="P574" i="4" s="1"/>
  <c r="AH574" i="4"/>
  <c r="G658" i="4"/>
  <c r="W654" i="4"/>
  <c r="T651" i="4"/>
  <c r="AM650" i="4"/>
  <c r="O650" i="4"/>
  <c r="AH649" i="4"/>
  <c r="J649" i="4"/>
  <c r="M649" i="4" s="1"/>
  <c r="G646" i="4"/>
  <c r="AC646" i="4" s="1"/>
  <c r="AF646" i="4" s="1"/>
  <c r="W642" i="4"/>
  <c r="R641" i="4"/>
  <c r="T639" i="4"/>
  <c r="H639" i="4"/>
  <c r="O638" i="4"/>
  <c r="AH637" i="4"/>
  <c r="AK637" i="4" s="1"/>
  <c r="J637" i="4"/>
  <c r="M637" i="4" s="1"/>
  <c r="T627" i="4"/>
  <c r="AM626" i="4"/>
  <c r="O626" i="4"/>
  <c r="AH625" i="4"/>
  <c r="AK625" i="4" s="1"/>
  <c r="J625" i="4"/>
  <c r="M625" i="4" s="1"/>
  <c r="AJ623" i="4"/>
  <c r="L623" i="4"/>
  <c r="T615" i="4"/>
  <c r="AM614" i="4"/>
  <c r="O614" i="4"/>
  <c r="AH613" i="4"/>
  <c r="AK613" i="4" s="1"/>
  <c r="J613" i="4"/>
  <c r="AH611" i="4"/>
  <c r="L606" i="4"/>
  <c r="AJ606" i="4"/>
  <c r="O606" i="4"/>
  <c r="AM606" i="4"/>
  <c r="AB606" i="4"/>
  <c r="AE606" i="4"/>
  <c r="T606" i="4"/>
  <c r="J606" i="4"/>
  <c r="M606" i="4" s="1"/>
  <c r="AH606" i="4"/>
  <c r="T598" i="4"/>
  <c r="W598" i="4"/>
  <c r="L598" i="4"/>
  <c r="AJ598" i="4"/>
  <c r="O598" i="4"/>
  <c r="AM598" i="4"/>
  <c r="AB598" i="4"/>
  <c r="R598" i="4"/>
  <c r="O597" i="4"/>
  <c r="AM597" i="4"/>
  <c r="AB597" i="4"/>
  <c r="R597" i="4"/>
  <c r="U597" i="4" s="1"/>
  <c r="AE597" i="4"/>
  <c r="T597" i="4"/>
  <c r="J597" i="4"/>
  <c r="AH597" i="4"/>
  <c r="W597" i="4"/>
  <c r="M586" i="4"/>
  <c r="E579" i="4"/>
  <c r="M579" i="4" s="1"/>
  <c r="P579" i="4" s="1"/>
  <c r="G579" i="4"/>
  <c r="AC570" i="4"/>
  <c r="E567" i="4"/>
  <c r="M567" i="4" s="1"/>
  <c r="G567" i="4"/>
  <c r="AC567" i="4" s="1"/>
  <c r="AF567" i="4" s="1"/>
  <c r="U557" i="4"/>
  <c r="X557" i="4" s="1"/>
  <c r="G555" i="4"/>
  <c r="H555" i="4"/>
  <c r="AK555" i="4" s="1"/>
  <c r="AN555" i="4" s="1"/>
  <c r="E555" i="4"/>
  <c r="M555" i="4" s="1"/>
  <c r="P555" i="4" s="1"/>
  <c r="F519" i="4"/>
  <c r="U519" i="4" s="1"/>
  <c r="X519" i="4" s="1"/>
  <c r="G519" i="4"/>
  <c r="AC519" i="4" s="1"/>
  <c r="E519" i="4"/>
  <c r="M519" i="4" s="1"/>
  <c r="P519" i="4" s="1"/>
  <c r="H519" i="4"/>
  <c r="AK519" i="4" s="1"/>
  <c r="AN519" i="4" s="1"/>
  <c r="AB660" i="4"/>
  <c r="J654" i="4"/>
  <c r="AE651" i="4"/>
  <c r="AB648" i="4"/>
  <c r="AE639" i="4"/>
  <c r="AE627" i="4"/>
  <c r="AE615" i="4"/>
  <c r="T607" i="4"/>
  <c r="J607" i="4"/>
  <c r="AH607" i="4"/>
  <c r="L607" i="4"/>
  <c r="AJ607" i="4"/>
  <c r="O607" i="4"/>
  <c r="AM607" i="4"/>
  <c r="E591" i="4"/>
  <c r="M591" i="4" s="1"/>
  <c r="P591" i="4" s="1"/>
  <c r="G591" i="4"/>
  <c r="F588" i="4"/>
  <c r="G588" i="4"/>
  <c r="E587" i="4"/>
  <c r="M587" i="4" s="1"/>
  <c r="P587" i="4" s="1"/>
  <c r="F587" i="4"/>
  <c r="H587" i="4"/>
  <c r="AK587" i="4" s="1"/>
  <c r="AN587" i="4" s="1"/>
  <c r="AE583" i="4"/>
  <c r="E582" i="4"/>
  <c r="M582" i="4" s="1"/>
  <c r="P582" i="4" s="1"/>
  <c r="G582" i="4"/>
  <c r="H582" i="4"/>
  <c r="AK582" i="4" s="1"/>
  <c r="AN582" i="4" s="1"/>
  <c r="F576" i="4"/>
  <c r="U576" i="4" s="1"/>
  <c r="G576" i="4"/>
  <c r="H574" i="4"/>
  <c r="AK574" i="4" s="1"/>
  <c r="F574" i="4"/>
  <c r="O573" i="4"/>
  <c r="AM573" i="4"/>
  <c r="AB573" i="4"/>
  <c r="R573" i="4"/>
  <c r="U573" i="4" s="1"/>
  <c r="AE573" i="4"/>
  <c r="T573" i="4"/>
  <c r="J573" i="4"/>
  <c r="AH573" i="4"/>
  <c r="W573" i="4"/>
  <c r="F564" i="4"/>
  <c r="U564" i="4" s="1"/>
  <c r="X564" i="4" s="1"/>
  <c r="G564" i="4"/>
  <c r="E563" i="4"/>
  <c r="M563" i="4" s="1"/>
  <c r="P563" i="4" s="1"/>
  <c r="F563" i="4"/>
  <c r="H563" i="4"/>
  <c r="AK563" i="4" s="1"/>
  <c r="AN563" i="4" s="1"/>
  <c r="AE559" i="4"/>
  <c r="E558" i="4"/>
  <c r="M558" i="4" s="1"/>
  <c r="G558" i="4"/>
  <c r="AC558" i="4" s="1"/>
  <c r="H558" i="4"/>
  <c r="AK558" i="4" s="1"/>
  <c r="AN558" i="4" s="1"/>
  <c r="G540" i="4"/>
  <c r="H540" i="4"/>
  <c r="AK540" i="4" s="1"/>
  <c r="E540" i="4"/>
  <c r="M540" i="4" s="1"/>
  <c r="F540" i="4"/>
  <c r="U540" i="4" s="1"/>
  <c r="U516" i="4"/>
  <c r="R484" i="4"/>
  <c r="U484" i="4" s="1"/>
  <c r="AE484" i="4"/>
  <c r="T484" i="4"/>
  <c r="J484" i="4"/>
  <c r="AH484" i="4"/>
  <c r="AK484" i="4" s="1"/>
  <c r="W484" i="4"/>
  <c r="L484" i="4"/>
  <c r="AJ484" i="4"/>
  <c r="O484" i="4"/>
  <c r="AM484" i="4"/>
  <c r="AB484" i="4"/>
  <c r="G649" i="4"/>
  <c r="AE637" i="4"/>
  <c r="G637" i="4"/>
  <c r="AJ626" i="4"/>
  <c r="L626" i="4"/>
  <c r="AE625" i="4"/>
  <c r="G625" i="4"/>
  <c r="R620" i="4"/>
  <c r="AJ614" i="4"/>
  <c r="L614" i="4"/>
  <c r="AE613" i="4"/>
  <c r="G613" i="4"/>
  <c r="AC613" i="4" s="1"/>
  <c r="G612" i="4"/>
  <c r="J611" i="4"/>
  <c r="L609" i="4"/>
  <c r="R607" i="4"/>
  <c r="R606" i="4"/>
  <c r="U606" i="4" s="1"/>
  <c r="X606" i="4" s="1"/>
  <c r="E596" i="4"/>
  <c r="M596" i="4" s="1"/>
  <c r="P596" i="4" s="1"/>
  <c r="F596" i="4"/>
  <c r="U596" i="4" s="1"/>
  <c r="X596" i="4" s="1"/>
  <c r="H596" i="4"/>
  <c r="AK596" i="4" s="1"/>
  <c r="AN596" i="4" s="1"/>
  <c r="E590" i="4"/>
  <c r="M590" i="4" s="1"/>
  <c r="P590" i="4" s="1"/>
  <c r="G590" i="4"/>
  <c r="H590" i="4"/>
  <c r="AK590" i="4" s="1"/>
  <c r="AN590" i="4" s="1"/>
  <c r="T586" i="4"/>
  <c r="W586" i="4"/>
  <c r="L586" i="4"/>
  <c r="AJ586" i="4"/>
  <c r="O586" i="4"/>
  <c r="AM586" i="4"/>
  <c r="AB586" i="4"/>
  <c r="R586" i="4"/>
  <c r="U586" i="4" s="1"/>
  <c r="AB583" i="4"/>
  <c r="AB575" i="4"/>
  <c r="E572" i="4"/>
  <c r="M572" i="4" s="1"/>
  <c r="P572" i="4" s="1"/>
  <c r="F572" i="4"/>
  <c r="H572" i="4"/>
  <c r="AK572" i="4" s="1"/>
  <c r="AN572" i="4" s="1"/>
  <c r="T562" i="4"/>
  <c r="W562" i="4"/>
  <c r="L562" i="4"/>
  <c r="AJ562" i="4"/>
  <c r="O562" i="4"/>
  <c r="AM562" i="4"/>
  <c r="AB562" i="4"/>
  <c r="R562" i="4"/>
  <c r="U562" i="4" s="1"/>
  <c r="AB559" i="4"/>
  <c r="L557" i="4"/>
  <c r="E537" i="4"/>
  <c r="F537" i="4"/>
  <c r="H537" i="4"/>
  <c r="G537" i="4"/>
  <c r="AC537" i="4" s="1"/>
  <c r="AF537" i="4" s="1"/>
  <c r="H659" i="4"/>
  <c r="AK659" i="4" s="1"/>
  <c r="AN659" i="4" s="1"/>
  <c r="AE654" i="4"/>
  <c r="AB651" i="4"/>
  <c r="W650" i="4"/>
  <c r="R649" i="4"/>
  <c r="F649" i="4"/>
  <c r="H647" i="4"/>
  <c r="AK647" i="4" s="1"/>
  <c r="AN647" i="4" s="1"/>
  <c r="AB639" i="4"/>
  <c r="R637" i="4"/>
  <c r="F637" i="4"/>
  <c r="H635" i="4"/>
  <c r="AK635" i="4" s="1"/>
  <c r="AN635" i="4" s="1"/>
  <c r="AM634" i="4"/>
  <c r="AN634" i="4" s="1"/>
  <c r="AB627" i="4"/>
  <c r="W626" i="4"/>
  <c r="R625" i="4"/>
  <c r="F625" i="4"/>
  <c r="T623" i="4"/>
  <c r="H623" i="4"/>
  <c r="AK623" i="4" s="1"/>
  <c r="AB615" i="4"/>
  <c r="W614" i="4"/>
  <c r="R613" i="4"/>
  <c r="F613" i="4"/>
  <c r="E612" i="4"/>
  <c r="M612" i="4" s="1"/>
  <c r="P612" i="4" s="1"/>
  <c r="G610" i="4"/>
  <c r="AH598" i="4"/>
  <c r="AJ597" i="4"/>
  <c r="R595" i="4"/>
  <c r="T595" i="4"/>
  <c r="J595" i="4"/>
  <c r="AH595" i="4"/>
  <c r="L595" i="4"/>
  <c r="AJ595" i="4"/>
  <c r="O595" i="4"/>
  <c r="AM595" i="4"/>
  <c r="G593" i="4"/>
  <c r="H593" i="4"/>
  <c r="AK593" i="4" s="1"/>
  <c r="AN593" i="4" s="1"/>
  <c r="E593" i="4"/>
  <c r="M593" i="4" s="1"/>
  <c r="P593" i="4" s="1"/>
  <c r="E583" i="4"/>
  <c r="F583" i="4"/>
  <c r="H583" i="4"/>
  <c r="R571" i="4"/>
  <c r="T571" i="4"/>
  <c r="J571" i="4"/>
  <c r="AH571" i="4"/>
  <c r="L571" i="4"/>
  <c r="AJ571" i="4"/>
  <c r="O571" i="4"/>
  <c r="AM571" i="4"/>
  <c r="E559" i="4"/>
  <c r="F559" i="4"/>
  <c r="H559" i="4"/>
  <c r="AK553" i="4"/>
  <c r="AN553" i="4" s="1"/>
  <c r="E546" i="4"/>
  <c r="M546" i="4" s="1"/>
  <c r="P546" i="4" s="1"/>
  <c r="F546" i="4"/>
  <c r="U546" i="4" s="1"/>
  <c r="X546" i="4" s="1"/>
  <c r="G546" i="4"/>
  <c r="AC546" i="4" s="1"/>
  <c r="AF546" i="4" s="1"/>
  <c r="H546" i="4"/>
  <c r="AK546" i="4" s="1"/>
  <c r="AN546" i="4" s="1"/>
  <c r="AJ660" i="4"/>
  <c r="L660" i="4"/>
  <c r="G659" i="4"/>
  <c r="AC659" i="4" s="1"/>
  <c r="AF659" i="4" s="1"/>
  <c r="R654" i="4"/>
  <c r="H652" i="4"/>
  <c r="AM651" i="4"/>
  <c r="O651" i="4"/>
  <c r="AH650" i="4"/>
  <c r="AJ648" i="4"/>
  <c r="L648" i="4"/>
  <c r="G647" i="4"/>
  <c r="H640" i="4"/>
  <c r="AM639" i="4"/>
  <c r="O639" i="4"/>
  <c r="AH638" i="4"/>
  <c r="J638" i="4"/>
  <c r="L636" i="4"/>
  <c r="G635" i="4"/>
  <c r="AC635" i="4" s="1"/>
  <c r="AF635" i="4" s="1"/>
  <c r="AB632" i="4"/>
  <c r="AM627" i="4"/>
  <c r="O627" i="4"/>
  <c r="AH626" i="4"/>
  <c r="J626" i="4"/>
  <c r="AE623" i="4"/>
  <c r="G623" i="4"/>
  <c r="AB620" i="4"/>
  <c r="AM615" i="4"/>
  <c r="O615" i="4"/>
  <c r="AH614" i="4"/>
  <c r="J614" i="4"/>
  <c r="U612" i="4"/>
  <c r="X612" i="4" s="1"/>
  <c r="G605" i="4"/>
  <c r="AC605" i="4" s="1"/>
  <c r="AF605" i="4" s="1"/>
  <c r="E605" i="4"/>
  <c r="M605" i="4" s="1"/>
  <c r="P605" i="4" s="1"/>
  <c r="W595" i="4"/>
  <c r="E584" i="4"/>
  <c r="M584" i="4" s="1"/>
  <c r="P584" i="4" s="1"/>
  <c r="F584" i="4"/>
  <c r="U584" i="4" s="1"/>
  <c r="X584" i="4" s="1"/>
  <c r="H584" i="4"/>
  <c r="AK584" i="4" s="1"/>
  <c r="AN584" i="4" s="1"/>
  <c r="AJ573" i="4"/>
  <c r="W571" i="4"/>
  <c r="E560" i="4"/>
  <c r="M560" i="4" s="1"/>
  <c r="P560" i="4" s="1"/>
  <c r="F560" i="4"/>
  <c r="H560" i="4"/>
  <c r="AK560" i="4" s="1"/>
  <c r="AN560" i="4" s="1"/>
  <c r="E554" i="4"/>
  <c r="M554" i="4" s="1"/>
  <c r="P554" i="4" s="1"/>
  <c r="F554" i="4"/>
  <c r="U554" i="4" s="1"/>
  <c r="X554" i="4" s="1"/>
  <c r="G554" i="4"/>
  <c r="AC554" i="4" s="1"/>
  <c r="AF554" i="4" s="1"/>
  <c r="H554" i="4"/>
  <c r="AK554" i="4" s="1"/>
  <c r="AN554" i="4" s="1"/>
  <c r="E530" i="4"/>
  <c r="F530" i="4"/>
  <c r="U530" i="4" s="1"/>
  <c r="X530" i="4" s="1"/>
  <c r="G530" i="4"/>
  <c r="H530" i="4"/>
  <c r="AK530" i="4" s="1"/>
  <c r="AN530" i="4" s="1"/>
  <c r="AB513" i="4"/>
  <c r="R513" i="4"/>
  <c r="AE513" i="4"/>
  <c r="T513" i="4"/>
  <c r="J513" i="4"/>
  <c r="AH513" i="4"/>
  <c r="L513" i="4"/>
  <c r="AJ513" i="4"/>
  <c r="G504" i="4"/>
  <c r="H504" i="4"/>
  <c r="E504" i="4"/>
  <c r="F504" i="4"/>
  <c r="E611" i="4"/>
  <c r="F611" i="4"/>
  <c r="H611" i="4"/>
  <c r="H610" i="4"/>
  <c r="AK610" i="4" s="1"/>
  <c r="F610" i="4"/>
  <c r="AE607" i="4"/>
  <c r="R583" i="4"/>
  <c r="T583" i="4"/>
  <c r="J583" i="4"/>
  <c r="AH583" i="4"/>
  <c r="L583" i="4"/>
  <c r="AJ583" i="4"/>
  <c r="O583" i="4"/>
  <c r="AM583" i="4"/>
  <c r="G581" i="4"/>
  <c r="AC581" i="4" s="1"/>
  <c r="AF581" i="4" s="1"/>
  <c r="H581" i="4"/>
  <c r="AK581" i="4" s="1"/>
  <c r="AN581" i="4" s="1"/>
  <c r="E581" i="4"/>
  <c r="M581" i="4" s="1"/>
  <c r="P581" i="4" s="1"/>
  <c r="G569" i="4"/>
  <c r="H569" i="4"/>
  <c r="AK569" i="4" s="1"/>
  <c r="AN569" i="4" s="1"/>
  <c r="E569" i="4"/>
  <c r="M569" i="4" s="1"/>
  <c r="P569" i="4" s="1"/>
  <c r="R559" i="4"/>
  <c r="T559" i="4"/>
  <c r="J559" i="4"/>
  <c r="AH559" i="4"/>
  <c r="L559" i="4"/>
  <c r="AJ559" i="4"/>
  <c r="O559" i="4"/>
  <c r="AM559" i="4"/>
  <c r="E506" i="4"/>
  <c r="M506" i="4" s="1"/>
  <c r="P506" i="4" s="1"/>
  <c r="F506" i="4"/>
  <c r="U506" i="4" s="1"/>
  <c r="G506" i="4"/>
  <c r="H506" i="4"/>
  <c r="AK506" i="4" s="1"/>
  <c r="AN506" i="4" s="1"/>
  <c r="E501" i="4"/>
  <c r="F501" i="4"/>
  <c r="G501" i="4"/>
  <c r="H501" i="4"/>
  <c r="AH660" i="4"/>
  <c r="J660" i="4"/>
  <c r="AM649" i="4"/>
  <c r="O649" i="4"/>
  <c r="AH648" i="4"/>
  <c r="J648" i="4"/>
  <c r="AM637" i="4"/>
  <c r="O637" i="4"/>
  <c r="J636" i="4"/>
  <c r="T626" i="4"/>
  <c r="AM625" i="4"/>
  <c r="O625" i="4"/>
  <c r="T614" i="4"/>
  <c r="AM613" i="4"/>
  <c r="O613" i="4"/>
  <c r="AB611" i="4"/>
  <c r="R611" i="4"/>
  <c r="T611" i="4"/>
  <c r="W611" i="4"/>
  <c r="T610" i="4"/>
  <c r="W610" i="4"/>
  <c r="L610" i="4"/>
  <c r="AJ610" i="4"/>
  <c r="O610" i="4"/>
  <c r="P610" i="4" s="1"/>
  <c r="AM610" i="4"/>
  <c r="AB610" i="4"/>
  <c r="R610" i="4"/>
  <c r="F609" i="4"/>
  <c r="G609" i="4"/>
  <c r="H609" i="4"/>
  <c r="G602" i="4"/>
  <c r="H602" i="4"/>
  <c r="AK602" i="4" s="1"/>
  <c r="AN602" i="4" s="1"/>
  <c r="W583" i="4"/>
  <c r="L573" i="4"/>
  <c r="W559" i="4"/>
  <c r="AC548" i="4"/>
  <c r="O532" i="4"/>
  <c r="AM532" i="4"/>
  <c r="AB532" i="4"/>
  <c r="R532" i="4"/>
  <c r="AE532" i="4"/>
  <c r="T532" i="4"/>
  <c r="W532" i="4"/>
  <c r="L532" i="4"/>
  <c r="AJ532" i="4"/>
  <c r="J532" i="4"/>
  <c r="AH532" i="4"/>
  <c r="AE528" i="4"/>
  <c r="T528" i="4"/>
  <c r="J528" i="4"/>
  <c r="M528" i="4" s="1"/>
  <c r="P528" i="4" s="1"/>
  <c r="AH528" i="4"/>
  <c r="W528" i="4"/>
  <c r="L528" i="4"/>
  <c r="AJ528" i="4"/>
  <c r="O528" i="4"/>
  <c r="AM528" i="4"/>
  <c r="AB528" i="4"/>
  <c r="R528" i="4"/>
  <c r="AJ651" i="4"/>
  <c r="L651" i="4"/>
  <c r="AJ639" i="4"/>
  <c r="L639" i="4"/>
  <c r="AJ627" i="4"/>
  <c r="L627" i="4"/>
  <c r="AJ615" i="4"/>
  <c r="L615" i="4"/>
  <c r="AB607" i="4"/>
  <c r="F577" i="4"/>
  <c r="U577" i="4" s="1"/>
  <c r="X577" i="4" s="1"/>
  <c r="G577" i="4"/>
  <c r="F565" i="4"/>
  <c r="U565" i="4" s="1"/>
  <c r="X565" i="4" s="1"/>
  <c r="G565" i="4"/>
  <c r="E544" i="4"/>
  <c r="M544" i="4" s="1"/>
  <c r="G544" i="4"/>
  <c r="AC544" i="4" s="1"/>
  <c r="H544" i="4"/>
  <c r="AK544" i="4" s="1"/>
  <c r="F544" i="4"/>
  <c r="O508" i="4"/>
  <c r="AM508" i="4"/>
  <c r="AB508" i="4"/>
  <c r="R508" i="4"/>
  <c r="AE508" i="4"/>
  <c r="T508" i="4"/>
  <c r="J508" i="4"/>
  <c r="AH508" i="4"/>
  <c r="W508" i="4"/>
  <c r="L508" i="4"/>
  <c r="AJ508" i="4"/>
  <c r="T660" i="4"/>
  <c r="W651" i="4"/>
  <c r="X651" i="4" s="1"/>
  <c r="T648" i="4"/>
  <c r="W639" i="4"/>
  <c r="X639" i="4" s="1"/>
  <c r="L632" i="4"/>
  <c r="W627" i="4"/>
  <c r="X627" i="4" s="1"/>
  <c r="AM623" i="4"/>
  <c r="AJ620" i="4"/>
  <c r="L620" i="4"/>
  <c r="W615" i="4"/>
  <c r="X615" i="4" s="1"/>
  <c r="O609" i="4"/>
  <c r="AM609" i="4"/>
  <c r="R609" i="4"/>
  <c r="AE609" i="4"/>
  <c r="T609" i="4"/>
  <c r="J609" i="4"/>
  <c r="M609" i="4" s="1"/>
  <c r="AH609" i="4"/>
  <c r="W609" i="4"/>
  <c r="E608" i="4"/>
  <c r="M608" i="4" s="1"/>
  <c r="F608" i="4"/>
  <c r="H608" i="4"/>
  <c r="Z606" i="4"/>
  <c r="U600" i="4"/>
  <c r="X600" i="4" s="1"/>
  <c r="M597" i="4"/>
  <c r="P597" i="4" s="1"/>
  <c r="F589" i="4"/>
  <c r="U589" i="4" s="1"/>
  <c r="X589" i="4" s="1"/>
  <c r="G589" i="4"/>
  <c r="E580" i="4"/>
  <c r="F580" i="4"/>
  <c r="U580" i="4" s="1"/>
  <c r="X580" i="4" s="1"/>
  <c r="G580" i="4"/>
  <c r="AC580" i="4" s="1"/>
  <c r="E568" i="4"/>
  <c r="F568" i="4"/>
  <c r="U568" i="4" s="1"/>
  <c r="X568" i="4" s="1"/>
  <c r="G568" i="4"/>
  <c r="AE562" i="4"/>
  <c r="AH651" i="4"/>
  <c r="AJ649" i="4"/>
  <c r="AH639" i="4"/>
  <c r="AJ637" i="4"/>
  <c r="AH627" i="4"/>
  <c r="AJ625" i="4"/>
  <c r="AH615" i="4"/>
  <c r="AJ613" i="4"/>
  <c r="Z607" i="4"/>
  <c r="E599" i="4"/>
  <c r="M599" i="4" s="1"/>
  <c r="P599" i="4" s="1"/>
  <c r="F599" i="4"/>
  <c r="H599" i="4"/>
  <c r="AK599" i="4" s="1"/>
  <c r="Z598" i="4"/>
  <c r="AK598" i="4"/>
  <c r="Z597" i="4"/>
  <c r="E592" i="4"/>
  <c r="M592" i="4" s="1"/>
  <c r="F592" i="4"/>
  <c r="U592" i="4" s="1"/>
  <c r="X592" i="4" s="1"/>
  <c r="G592" i="4"/>
  <c r="AK586" i="4"/>
  <c r="AN586" i="4" s="1"/>
  <c r="H579" i="4"/>
  <c r="AK579" i="4" s="1"/>
  <c r="AN579" i="4" s="1"/>
  <c r="M573" i="4"/>
  <c r="P573" i="4" s="1"/>
  <c r="H567" i="4"/>
  <c r="AK567" i="4" s="1"/>
  <c r="AN567" i="4" s="1"/>
  <c r="G556" i="4"/>
  <c r="E556" i="4"/>
  <c r="M556" i="4" s="1"/>
  <c r="F556" i="4"/>
  <c r="AE552" i="4"/>
  <c r="T552" i="4"/>
  <c r="W552" i="4"/>
  <c r="L552" i="4"/>
  <c r="AJ552" i="4"/>
  <c r="AB552" i="4"/>
  <c r="R552" i="4"/>
  <c r="U552" i="4" s="1"/>
  <c r="X552" i="4" s="1"/>
  <c r="AM552" i="4"/>
  <c r="Z552" i="4"/>
  <c r="J552" i="4"/>
  <c r="M552" i="4" s="1"/>
  <c r="P552" i="4" s="1"/>
  <c r="O552" i="4"/>
  <c r="AH552" i="4"/>
  <c r="T608" i="4"/>
  <c r="F598" i="4"/>
  <c r="W587" i="4"/>
  <c r="AJ580" i="4"/>
  <c r="L580" i="4"/>
  <c r="W575" i="4"/>
  <c r="T572" i="4"/>
  <c r="AJ568" i="4"/>
  <c r="L568" i="4"/>
  <c r="W563" i="4"/>
  <c r="R544" i="4"/>
  <c r="F543" i="4"/>
  <c r="U543" i="4" s="1"/>
  <c r="X543" i="4" s="1"/>
  <c r="G543" i="4"/>
  <c r="AC543" i="4" s="1"/>
  <c r="AF543" i="4" s="1"/>
  <c r="H533" i="4"/>
  <c r="AK533" i="4" s="1"/>
  <c r="E533" i="4"/>
  <c r="M533" i="4" s="1"/>
  <c r="P533" i="4" s="1"/>
  <c r="AH520" i="4"/>
  <c r="E513" i="4"/>
  <c r="M513" i="4" s="1"/>
  <c r="F513" i="4"/>
  <c r="G513" i="4"/>
  <c r="H513" i="4"/>
  <c r="W512" i="4"/>
  <c r="X512" i="4" s="1"/>
  <c r="E505" i="4"/>
  <c r="M505" i="4" s="1"/>
  <c r="P505" i="4" s="1"/>
  <c r="F505" i="4"/>
  <c r="G505" i="4"/>
  <c r="H505" i="4"/>
  <c r="AK505" i="4" s="1"/>
  <c r="AN505" i="4" s="1"/>
  <c r="AB501" i="4"/>
  <c r="R608" i="4"/>
  <c r="H606" i="4"/>
  <c r="AH580" i="4"/>
  <c r="AK580" i="4" s="1"/>
  <c r="AN580" i="4" s="1"/>
  <c r="J580" i="4"/>
  <c r="H570" i="4"/>
  <c r="AK570" i="4" s="1"/>
  <c r="AN570" i="4" s="1"/>
  <c r="AH568" i="4"/>
  <c r="AK568" i="4" s="1"/>
  <c r="AN568" i="4" s="1"/>
  <c r="J568" i="4"/>
  <c r="AM537" i="4"/>
  <c r="F523" i="4"/>
  <c r="U523" i="4" s="1"/>
  <c r="G523" i="4"/>
  <c r="AC523" i="4" s="1"/>
  <c r="H523" i="4"/>
  <c r="E520" i="4"/>
  <c r="M520" i="4" s="1"/>
  <c r="F520" i="4"/>
  <c r="G520" i="4"/>
  <c r="H520" i="4"/>
  <c r="G516" i="4"/>
  <c r="AC516" i="4" s="1"/>
  <c r="H516" i="4"/>
  <c r="E507" i="4"/>
  <c r="M507" i="4" s="1"/>
  <c r="P507" i="4" s="1"/>
  <c r="F507" i="4"/>
  <c r="U507" i="4" s="1"/>
  <c r="X507" i="4" s="1"/>
  <c r="G507" i="4"/>
  <c r="AC507" i="4" s="1"/>
  <c r="AF507" i="4" s="1"/>
  <c r="U499" i="4"/>
  <c r="AK498" i="4"/>
  <c r="AN498" i="4" s="1"/>
  <c r="G606" i="4"/>
  <c r="AC606" i="4" s="1"/>
  <c r="AF606" i="4" s="1"/>
  <c r="G594" i="4"/>
  <c r="T587" i="4"/>
  <c r="T575" i="4"/>
  <c r="T563" i="4"/>
  <c r="M548" i="4"/>
  <c r="F547" i="4"/>
  <c r="G547" i="4"/>
  <c r="AC547" i="4" s="1"/>
  <c r="H547" i="4"/>
  <c r="O537" i="4"/>
  <c r="M524" i="4"/>
  <c r="O520" i="4"/>
  <c r="AM520" i="4"/>
  <c r="AB520" i="4"/>
  <c r="R520" i="4"/>
  <c r="AE520" i="4"/>
  <c r="T520" i="4"/>
  <c r="W520" i="4"/>
  <c r="L520" i="4"/>
  <c r="AJ520" i="4"/>
  <c r="AE516" i="4"/>
  <c r="T516" i="4"/>
  <c r="J516" i="4"/>
  <c r="M516" i="4" s="1"/>
  <c r="AH516" i="4"/>
  <c r="W516" i="4"/>
  <c r="L516" i="4"/>
  <c r="AJ516" i="4"/>
  <c r="O516" i="4"/>
  <c r="AM516" i="4"/>
  <c r="AB516" i="4"/>
  <c r="E508" i="4"/>
  <c r="F508" i="4"/>
  <c r="U508" i="4" s="1"/>
  <c r="X508" i="4" s="1"/>
  <c r="G508" i="4"/>
  <c r="H508" i="4"/>
  <c r="AK508" i="4" s="1"/>
  <c r="H497" i="4"/>
  <c r="AK497" i="4" s="1"/>
  <c r="AN497" i="4" s="1"/>
  <c r="E497" i="4"/>
  <c r="M497" i="4" s="1"/>
  <c r="F497" i="4"/>
  <c r="U497" i="4" s="1"/>
  <c r="X497" i="4" s="1"/>
  <c r="AM608" i="4"/>
  <c r="O608" i="4"/>
  <c r="H597" i="4"/>
  <c r="AK597" i="4" s="1"/>
  <c r="W588" i="4"/>
  <c r="R587" i="4"/>
  <c r="H585" i="4"/>
  <c r="AE580" i="4"/>
  <c r="R575" i="4"/>
  <c r="H573" i="4"/>
  <c r="AE568" i="4"/>
  <c r="R563" i="4"/>
  <c r="H561" i="4"/>
  <c r="AK561" i="4" s="1"/>
  <c r="AN561" i="4" s="1"/>
  <c r="O556" i="4"/>
  <c r="AM556" i="4"/>
  <c r="AB556" i="4"/>
  <c r="AE556" i="4"/>
  <c r="L556" i="4"/>
  <c r="AJ556" i="4"/>
  <c r="E553" i="4"/>
  <c r="M553" i="4" s="1"/>
  <c r="P553" i="4" s="1"/>
  <c r="F553" i="4"/>
  <c r="E549" i="4"/>
  <c r="F549" i="4"/>
  <c r="H549" i="4"/>
  <c r="W548" i="4"/>
  <c r="L548" i="4"/>
  <c r="AJ548" i="4"/>
  <c r="O548" i="4"/>
  <c r="AM548" i="4"/>
  <c r="AB548" i="4"/>
  <c r="AE548" i="4"/>
  <c r="T548" i="4"/>
  <c r="R547" i="4"/>
  <c r="E542" i="4"/>
  <c r="M542" i="4" s="1"/>
  <c r="P542" i="4" s="1"/>
  <c r="F542" i="4"/>
  <c r="G542" i="4"/>
  <c r="AC542" i="4" s="1"/>
  <c r="AF542" i="4" s="1"/>
  <c r="E541" i="4"/>
  <c r="M541" i="4" s="1"/>
  <c r="P541" i="4" s="1"/>
  <c r="F541" i="4"/>
  <c r="H541" i="4"/>
  <c r="AK541" i="4" s="1"/>
  <c r="AN541" i="4" s="1"/>
  <c r="AE540" i="4"/>
  <c r="T540" i="4"/>
  <c r="W540" i="4"/>
  <c r="L540" i="4"/>
  <c r="AJ540" i="4"/>
  <c r="O540" i="4"/>
  <c r="AM540" i="4"/>
  <c r="AB540" i="4"/>
  <c r="F528" i="4"/>
  <c r="E525" i="4"/>
  <c r="F525" i="4"/>
  <c r="G525" i="4"/>
  <c r="AC525" i="4" s="1"/>
  <c r="H525" i="4"/>
  <c r="W524" i="4"/>
  <c r="X524" i="4" s="1"/>
  <c r="M522" i="4"/>
  <c r="P522" i="4" s="1"/>
  <c r="G521" i="4"/>
  <c r="E517" i="4"/>
  <c r="M517" i="4" s="1"/>
  <c r="P517" i="4" s="1"/>
  <c r="F517" i="4"/>
  <c r="H517" i="4"/>
  <c r="AK517" i="4" s="1"/>
  <c r="AN517" i="4" s="1"/>
  <c r="E514" i="4"/>
  <c r="M514" i="4" s="1"/>
  <c r="F514" i="4"/>
  <c r="G597" i="4"/>
  <c r="AC597" i="4" s="1"/>
  <c r="AF597" i="4" s="1"/>
  <c r="G585" i="4"/>
  <c r="G573" i="4"/>
  <c r="G561" i="4"/>
  <c r="AH556" i="4"/>
  <c r="AK556" i="4" s="1"/>
  <c r="AN556" i="4" s="1"/>
  <c r="R556" i="4"/>
  <c r="L553" i="4"/>
  <c r="AJ553" i="4"/>
  <c r="AB553" i="4"/>
  <c r="R553" i="4"/>
  <c r="AB549" i="4"/>
  <c r="R549" i="4"/>
  <c r="T549" i="4"/>
  <c r="J549" i="4"/>
  <c r="AH549" i="4"/>
  <c r="L549" i="4"/>
  <c r="AJ549" i="4"/>
  <c r="L541" i="4"/>
  <c r="F535" i="4"/>
  <c r="U535" i="4" s="1"/>
  <c r="G535" i="4"/>
  <c r="AC535" i="4" s="1"/>
  <c r="H535" i="4"/>
  <c r="AB525" i="4"/>
  <c r="R525" i="4"/>
  <c r="AE525" i="4"/>
  <c r="T525" i="4"/>
  <c r="J525" i="4"/>
  <c r="AH525" i="4"/>
  <c r="L525" i="4"/>
  <c r="AJ525" i="4"/>
  <c r="L517" i="4"/>
  <c r="M502" i="4"/>
  <c r="G552" i="4"/>
  <c r="AC552" i="4" s="1"/>
  <c r="H552" i="4"/>
  <c r="E550" i="4"/>
  <c r="M550" i="4" s="1"/>
  <c r="F550" i="4"/>
  <c r="R548" i="4"/>
  <c r="U548" i="4" s="1"/>
  <c r="E532" i="4"/>
  <c r="F532" i="4"/>
  <c r="G532" i="4"/>
  <c r="H532" i="4"/>
  <c r="AK532" i="4" s="1"/>
  <c r="G528" i="4"/>
  <c r="H528" i="4"/>
  <c r="H521" i="4"/>
  <c r="AK521" i="4" s="1"/>
  <c r="AN521" i="4" s="1"/>
  <c r="E521" i="4"/>
  <c r="M521" i="4" s="1"/>
  <c r="P521" i="4" s="1"/>
  <c r="F511" i="4"/>
  <c r="G511" i="4"/>
  <c r="H511" i="4"/>
  <c r="M500" i="4"/>
  <c r="H557" i="4"/>
  <c r="AK557" i="4" s="1"/>
  <c r="AN557" i="4" s="1"/>
  <c r="E557" i="4"/>
  <c r="M557" i="4" s="1"/>
  <c r="P557" i="4" s="1"/>
  <c r="U545" i="4"/>
  <c r="X545" i="4" s="1"/>
  <c r="O544" i="4"/>
  <c r="AM544" i="4"/>
  <c r="AB544" i="4"/>
  <c r="AE544" i="4"/>
  <c r="T544" i="4"/>
  <c r="W544" i="4"/>
  <c r="L544" i="4"/>
  <c r="AJ544" i="4"/>
  <c r="AB537" i="4"/>
  <c r="R537" i="4"/>
  <c r="T537" i="4"/>
  <c r="J537" i="4"/>
  <c r="AH537" i="4"/>
  <c r="L537" i="4"/>
  <c r="AJ537" i="4"/>
  <c r="F531" i="4"/>
  <c r="U531" i="4" s="1"/>
  <c r="X531" i="4" s="1"/>
  <c r="G531" i="4"/>
  <c r="R511" i="4"/>
  <c r="U509" i="4"/>
  <c r="X509" i="4" s="1"/>
  <c r="W500" i="4"/>
  <c r="X500" i="4" s="1"/>
  <c r="E490" i="4"/>
  <c r="F490" i="4"/>
  <c r="G490" i="4"/>
  <c r="AC490" i="4" s="1"/>
  <c r="H490" i="4"/>
  <c r="AH608" i="4"/>
  <c r="H545" i="4"/>
  <c r="AK545" i="4" s="1"/>
  <c r="AN545" i="4" s="1"/>
  <c r="E545" i="4"/>
  <c r="M545" i="4" s="1"/>
  <c r="P545" i="4" s="1"/>
  <c r="E538" i="4"/>
  <c r="M538" i="4" s="1"/>
  <c r="F538" i="4"/>
  <c r="E529" i="4"/>
  <c r="M529" i="4" s="1"/>
  <c r="P529" i="4" s="1"/>
  <c r="F529" i="4"/>
  <c r="H529" i="4"/>
  <c r="AK529" i="4" s="1"/>
  <c r="AN529" i="4" s="1"/>
  <c r="E526" i="4"/>
  <c r="M526" i="4" s="1"/>
  <c r="F526" i="4"/>
  <c r="M512" i="4"/>
  <c r="H509" i="4"/>
  <c r="AK509" i="4" s="1"/>
  <c r="AN509" i="4" s="1"/>
  <c r="E509" i="4"/>
  <c r="L490" i="4"/>
  <c r="AJ490" i="4"/>
  <c r="O490" i="4"/>
  <c r="AB490" i="4"/>
  <c r="R490" i="4"/>
  <c r="AE490" i="4"/>
  <c r="W490" i="4"/>
  <c r="M487" i="4"/>
  <c r="P487" i="4" s="1"/>
  <c r="E473" i="4"/>
  <c r="F473" i="4"/>
  <c r="H473" i="4"/>
  <c r="E471" i="4"/>
  <c r="F471" i="4"/>
  <c r="U471" i="4" s="1"/>
  <c r="X471" i="4" s="1"/>
  <c r="G471" i="4"/>
  <c r="H471" i="4"/>
  <c r="E467" i="4"/>
  <c r="M467" i="4" s="1"/>
  <c r="P467" i="4" s="1"/>
  <c r="F467" i="4"/>
  <c r="U467" i="4" s="1"/>
  <c r="X467" i="4" s="1"/>
  <c r="G467" i="4"/>
  <c r="H467" i="4"/>
  <c r="AK467" i="4" s="1"/>
  <c r="AN467" i="4" s="1"/>
  <c r="F463" i="4"/>
  <c r="G463" i="4"/>
  <c r="H463" i="4"/>
  <c r="AK463" i="4" s="1"/>
  <c r="AB405" i="4"/>
  <c r="R405" i="4"/>
  <c r="AE405" i="4"/>
  <c r="T405" i="4"/>
  <c r="J405" i="4"/>
  <c r="AH405" i="4"/>
  <c r="AK405" i="4" s="1"/>
  <c r="W405" i="4"/>
  <c r="L405" i="4"/>
  <c r="AJ405" i="4"/>
  <c r="O405" i="4"/>
  <c r="AM405" i="4"/>
  <c r="W551" i="4"/>
  <c r="R550" i="4"/>
  <c r="H548" i="4"/>
  <c r="AK548" i="4" s="1"/>
  <c r="AN548" i="4" s="1"/>
  <c r="AM547" i="4"/>
  <c r="O547" i="4"/>
  <c r="W539" i="4"/>
  <c r="R538" i="4"/>
  <c r="H536" i="4"/>
  <c r="AK536" i="4" s="1"/>
  <c r="AN536" i="4" s="1"/>
  <c r="AM535" i="4"/>
  <c r="O535" i="4"/>
  <c r="W527" i="4"/>
  <c r="R526" i="4"/>
  <c r="T524" i="4"/>
  <c r="H524" i="4"/>
  <c r="AK524" i="4" s="1"/>
  <c r="AM523" i="4"/>
  <c r="O523" i="4"/>
  <c r="W515" i="4"/>
  <c r="R514" i="4"/>
  <c r="T512" i="4"/>
  <c r="H512" i="4"/>
  <c r="AK512" i="4" s="1"/>
  <c r="AM511" i="4"/>
  <c r="O511" i="4"/>
  <c r="AB504" i="4"/>
  <c r="W503" i="4"/>
  <c r="R502" i="4"/>
  <c r="F502" i="4"/>
  <c r="T500" i="4"/>
  <c r="H500" i="4"/>
  <c r="AK500" i="4" s="1"/>
  <c r="AM499" i="4"/>
  <c r="O499" i="4"/>
  <c r="J498" i="4"/>
  <c r="M498" i="4" s="1"/>
  <c r="P498" i="4" s="1"/>
  <c r="F496" i="4"/>
  <c r="G496" i="4"/>
  <c r="E496" i="4"/>
  <c r="E491" i="4"/>
  <c r="M491" i="4" s="1"/>
  <c r="P491" i="4" s="1"/>
  <c r="F491" i="4"/>
  <c r="U491" i="4" s="1"/>
  <c r="X491" i="4" s="1"/>
  <c r="F487" i="4"/>
  <c r="U487" i="4" s="1"/>
  <c r="X487" i="4" s="1"/>
  <c r="G487" i="4"/>
  <c r="AC487" i="4" s="1"/>
  <c r="AF487" i="4" s="1"/>
  <c r="H487" i="4"/>
  <c r="AK487" i="4" s="1"/>
  <c r="AN487" i="4" s="1"/>
  <c r="Z463" i="4"/>
  <c r="R463" i="4"/>
  <c r="AE524" i="4"/>
  <c r="AF524" i="4" s="1"/>
  <c r="AM504" i="4"/>
  <c r="O504" i="4"/>
  <c r="AJ501" i="4"/>
  <c r="L501" i="4"/>
  <c r="W501" i="4"/>
  <c r="R496" i="4"/>
  <c r="J496" i="4"/>
  <c r="AH496" i="4"/>
  <c r="AK496" i="4" s="1"/>
  <c r="L496" i="4"/>
  <c r="E495" i="4"/>
  <c r="M495" i="4" s="1"/>
  <c r="P495" i="4" s="1"/>
  <c r="F495" i="4"/>
  <c r="U495" i="4" s="1"/>
  <c r="X495" i="4" s="1"/>
  <c r="G495" i="4"/>
  <c r="AC495" i="4" s="1"/>
  <c r="AF495" i="4" s="1"/>
  <c r="H495" i="4"/>
  <c r="AK495" i="4" s="1"/>
  <c r="AN495" i="4" s="1"/>
  <c r="T490" i="4"/>
  <c r="H482" i="4"/>
  <c r="AK482" i="4" s="1"/>
  <c r="E482" i="4"/>
  <c r="M482" i="4" s="1"/>
  <c r="P482" i="4" s="1"/>
  <c r="F482" i="4"/>
  <c r="U482" i="4" s="1"/>
  <c r="X482" i="4" s="1"/>
  <c r="G482" i="4"/>
  <c r="AC482" i="4" s="1"/>
  <c r="E479" i="4"/>
  <c r="M479" i="4" s="1"/>
  <c r="P479" i="4" s="1"/>
  <c r="F479" i="4"/>
  <c r="U479" i="4" s="1"/>
  <c r="X479" i="4" s="1"/>
  <c r="G479" i="4"/>
  <c r="H479" i="4"/>
  <c r="AK479" i="4" s="1"/>
  <c r="AN479" i="4" s="1"/>
  <c r="G477" i="4"/>
  <c r="H477" i="4"/>
  <c r="AK477" i="4" s="1"/>
  <c r="AN477" i="4" s="1"/>
  <c r="E477" i="4"/>
  <c r="M477" i="4" s="1"/>
  <c r="P477" i="4" s="1"/>
  <c r="F477" i="4"/>
  <c r="T551" i="4"/>
  <c r="H551" i="4"/>
  <c r="AK551" i="4" s="1"/>
  <c r="AN551" i="4" s="1"/>
  <c r="AM550" i="4"/>
  <c r="O550" i="4"/>
  <c r="AJ547" i="4"/>
  <c r="L547" i="4"/>
  <c r="R541" i="4"/>
  <c r="T539" i="4"/>
  <c r="H539" i="4"/>
  <c r="AK539" i="4" s="1"/>
  <c r="AM538" i="4"/>
  <c r="O538" i="4"/>
  <c r="AJ535" i="4"/>
  <c r="L535" i="4"/>
  <c r="G534" i="4"/>
  <c r="AC534" i="4" s="1"/>
  <c r="AF534" i="4" s="1"/>
  <c r="R529" i="4"/>
  <c r="T527" i="4"/>
  <c r="H527" i="4"/>
  <c r="AK527" i="4" s="1"/>
  <c r="AM526" i="4"/>
  <c r="O526" i="4"/>
  <c r="AJ523" i="4"/>
  <c r="L523" i="4"/>
  <c r="G522" i="4"/>
  <c r="AC522" i="4" s="1"/>
  <c r="AF522" i="4" s="1"/>
  <c r="R517" i="4"/>
  <c r="T515" i="4"/>
  <c r="H515" i="4"/>
  <c r="AK515" i="4" s="1"/>
  <c r="AM514" i="4"/>
  <c r="O514" i="4"/>
  <c r="AJ511" i="4"/>
  <c r="L511" i="4"/>
  <c r="G510" i="4"/>
  <c r="R505" i="4"/>
  <c r="T503" i="4"/>
  <c r="H503" i="4"/>
  <c r="AK503" i="4" s="1"/>
  <c r="AM502" i="4"/>
  <c r="O502" i="4"/>
  <c r="AH501" i="4"/>
  <c r="J501" i="4"/>
  <c r="AJ499" i="4"/>
  <c r="L499" i="4"/>
  <c r="G498" i="4"/>
  <c r="AM490" i="4"/>
  <c r="E488" i="4"/>
  <c r="M488" i="4" s="1"/>
  <c r="P488" i="4" s="1"/>
  <c r="F488" i="4"/>
  <c r="U488" i="4" s="1"/>
  <c r="G488" i="4"/>
  <c r="H488" i="4"/>
  <c r="AK488" i="4" s="1"/>
  <c r="AN488" i="4" s="1"/>
  <c r="G465" i="4"/>
  <c r="H465" i="4"/>
  <c r="AK465" i="4" s="1"/>
  <c r="AN465" i="4" s="1"/>
  <c r="E465" i="4"/>
  <c r="M465" i="4" s="1"/>
  <c r="P465" i="4" s="1"/>
  <c r="F465" i="4"/>
  <c r="E461" i="4"/>
  <c r="F461" i="4"/>
  <c r="H461" i="4"/>
  <c r="E447" i="4"/>
  <c r="F447" i="4"/>
  <c r="U447" i="4" s="1"/>
  <c r="G447" i="4"/>
  <c r="H447" i="4"/>
  <c r="G551" i="4"/>
  <c r="W547" i="4"/>
  <c r="G539" i="4"/>
  <c r="AC539" i="4" s="1"/>
  <c r="AF539" i="4" s="1"/>
  <c r="W535" i="4"/>
  <c r="F534" i="4"/>
  <c r="G527" i="4"/>
  <c r="AB524" i="4"/>
  <c r="W523" i="4"/>
  <c r="F522" i="4"/>
  <c r="U522" i="4" s="1"/>
  <c r="X522" i="4" s="1"/>
  <c r="G515" i="4"/>
  <c r="AC515" i="4" s="1"/>
  <c r="AF515" i="4" s="1"/>
  <c r="AB512" i="4"/>
  <c r="W511" i="4"/>
  <c r="F510" i="4"/>
  <c r="U510" i="4" s="1"/>
  <c r="X510" i="4" s="1"/>
  <c r="AJ504" i="4"/>
  <c r="L504" i="4"/>
  <c r="AE503" i="4"/>
  <c r="G503" i="4"/>
  <c r="AB500" i="4"/>
  <c r="W499" i="4"/>
  <c r="F498" i="4"/>
  <c r="U498" i="4" s="1"/>
  <c r="X498" i="4" s="1"/>
  <c r="AE496" i="4"/>
  <c r="H492" i="4"/>
  <c r="AK492" i="4" s="1"/>
  <c r="AN492" i="4" s="1"/>
  <c r="G489" i="4"/>
  <c r="H489" i="4"/>
  <c r="AK489" i="4" s="1"/>
  <c r="AN489" i="4" s="1"/>
  <c r="E489" i="4"/>
  <c r="M489" i="4" s="1"/>
  <c r="P489" i="4" s="1"/>
  <c r="F489" i="4"/>
  <c r="U489" i="4" s="1"/>
  <c r="X489" i="4" s="1"/>
  <c r="E485" i="4"/>
  <c r="F485" i="4"/>
  <c r="H485" i="4"/>
  <c r="E483" i="4"/>
  <c r="M483" i="4" s="1"/>
  <c r="P483" i="4" s="1"/>
  <c r="F483" i="4"/>
  <c r="U483" i="4" s="1"/>
  <c r="X483" i="4" s="1"/>
  <c r="G483" i="4"/>
  <c r="H483" i="4"/>
  <c r="AK483" i="4" s="1"/>
  <c r="AN483" i="4" s="1"/>
  <c r="U480" i="4"/>
  <c r="E469" i="4"/>
  <c r="M469" i="4" s="1"/>
  <c r="P469" i="4" s="1"/>
  <c r="F469" i="4"/>
  <c r="U469" i="4" s="1"/>
  <c r="X469" i="4" s="1"/>
  <c r="G469" i="4"/>
  <c r="AC469" i="4" s="1"/>
  <c r="AF469" i="4" s="1"/>
  <c r="H469" i="4"/>
  <c r="AK469" i="4" s="1"/>
  <c r="AN469" i="4" s="1"/>
  <c r="F451" i="4"/>
  <c r="G451" i="4"/>
  <c r="H451" i="4"/>
  <c r="AK451" i="4" s="1"/>
  <c r="AN451" i="4" s="1"/>
  <c r="E451" i="4"/>
  <c r="M451" i="4" s="1"/>
  <c r="P451" i="4" s="1"/>
  <c r="R551" i="4"/>
  <c r="U551" i="4" s="1"/>
  <c r="X551" i="4" s="1"/>
  <c r="AH547" i="4"/>
  <c r="J547" i="4"/>
  <c r="M547" i="4" s="1"/>
  <c r="AB541" i="4"/>
  <c r="R539" i="4"/>
  <c r="U539" i="4" s="1"/>
  <c r="AH535" i="4"/>
  <c r="J535" i="4"/>
  <c r="M535" i="4" s="1"/>
  <c r="P535" i="4" s="1"/>
  <c r="AB529" i="4"/>
  <c r="R527" i="4"/>
  <c r="U527" i="4" s="1"/>
  <c r="AM524" i="4"/>
  <c r="O524" i="4"/>
  <c r="AH523" i="4"/>
  <c r="J523" i="4"/>
  <c r="M523" i="4" s="1"/>
  <c r="P523" i="4" s="1"/>
  <c r="AB517" i="4"/>
  <c r="R515" i="4"/>
  <c r="U515" i="4" s="1"/>
  <c r="AM512" i="4"/>
  <c r="O512" i="4"/>
  <c r="AH511" i="4"/>
  <c r="J511" i="4"/>
  <c r="M511" i="4" s="1"/>
  <c r="P511" i="4" s="1"/>
  <c r="AB505" i="4"/>
  <c r="W504" i="4"/>
  <c r="R503" i="4"/>
  <c r="U503" i="4" s="1"/>
  <c r="T501" i="4"/>
  <c r="AM500" i="4"/>
  <c r="O500" i="4"/>
  <c r="AH499" i="4"/>
  <c r="J499" i="4"/>
  <c r="M499" i="4" s="1"/>
  <c r="P499" i="4" s="1"/>
  <c r="H494" i="4"/>
  <c r="AK494" i="4" s="1"/>
  <c r="AN494" i="4" s="1"/>
  <c r="E494" i="4"/>
  <c r="M494" i="4" s="1"/>
  <c r="P494" i="4" s="1"/>
  <c r="G494" i="4"/>
  <c r="M480" i="4"/>
  <c r="R472" i="4"/>
  <c r="U472" i="4" s="1"/>
  <c r="AE472" i="4"/>
  <c r="T472" i="4"/>
  <c r="J472" i="4"/>
  <c r="AH472" i="4"/>
  <c r="AK472" i="4" s="1"/>
  <c r="W472" i="4"/>
  <c r="L472" i="4"/>
  <c r="AJ472" i="4"/>
  <c r="O472" i="4"/>
  <c r="AM472" i="4"/>
  <c r="AB472" i="4"/>
  <c r="L469" i="4"/>
  <c r="F427" i="4"/>
  <c r="G427" i="4"/>
  <c r="H427" i="4"/>
  <c r="E427" i="4"/>
  <c r="E399" i="4"/>
  <c r="M399" i="4" s="1"/>
  <c r="P399" i="4" s="1"/>
  <c r="F399" i="4"/>
  <c r="G399" i="4"/>
  <c r="H399" i="4"/>
  <c r="AH504" i="4"/>
  <c r="J504" i="4"/>
  <c r="AE501" i="4"/>
  <c r="O496" i="4"/>
  <c r="E492" i="4"/>
  <c r="M492" i="4" s="1"/>
  <c r="P492" i="4" s="1"/>
  <c r="G492" i="4"/>
  <c r="AC492" i="4" s="1"/>
  <c r="AF492" i="4" s="1"/>
  <c r="AH490" i="4"/>
  <c r="T547" i="4"/>
  <c r="T535" i="4"/>
  <c r="T523" i="4"/>
  <c r="T511" i="4"/>
  <c r="R501" i="4"/>
  <c r="T499" i="4"/>
  <c r="H499" i="4"/>
  <c r="AK499" i="4" s="1"/>
  <c r="AN499" i="4" s="1"/>
  <c r="AB496" i="4"/>
  <c r="L494" i="4"/>
  <c r="J490" i="4"/>
  <c r="M475" i="4"/>
  <c r="AH550" i="4"/>
  <c r="AK550" i="4" s="1"/>
  <c r="AE547" i="4"/>
  <c r="AM539" i="4"/>
  <c r="AH538" i="4"/>
  <c r="AK538" i="4" s="1"/>
  <c r="AE535" i="4"/>
  <c r="AM527" i="4"/>
  <c r="AH526" i="4"/>
  <c r="AK526" i="4" s="1"/>
  <c r="AN526" i="4" s="1"/>
  <c r="AJ524" i="4"/>
  <c r="L524" i="4"/>
  <c r="AE523" i="4"/>
  <c r="AM515" i="4"/>
  <c r="AH514" i="4"/>
  <c r="AK514" i="4" s="1"/>
  <c r="AN514" i="4" s="1"/>
  <c r="AJ512" i="4"/>
  <c r="L512" i="4"/>
  <c r="AE511" i="4"/>
  <c r="T504" i="4"/>
  <c r="AM503" i="4"/>
  <c r="AH502" i="4"/>
  <c r="AK502" i="4" s="1"/>
  <c r="AN502" i="4" s="1"/>
  <c r="AJ500" i="4"/>
  <c r="L500" i="4"/>
  <c r="AE499" i="4"/>
  <c r="G499" i="4"/>
  <c r="AC499" i="4" s="1"/>
  <c r="AF486" i="4"/>
  <c r="E481" i="4"/>
  <c r="M481" i="4" s="1"/>
  <c r="P481" i="4" s="1"/>
  <c r="F481" i="4"/>
  <c r="G481" i="4"/>
  <c r="AC481" i="4" s="1"/>
  <c r="H481" i="4"/>
  <c r="AK481" i="4" s="1"/>
  <c r="AN481" i="4" s="1"/>
  <c r="F475" i="4"/>
  <c r="G475" i="4"/>
  <c r="H475" i="4"/>
  <c r="E466" i="4"/>
  <c r="F466" i="4"/>
  <c r="G466" i="4"/>
  <c r="AC466" i="4" s="1"/>
  <c r="E459" i="4"/>
  <c r="M459" i="4" s="1"/>
  <c r="P459" i="4" s="1"/>
  <c r="H459" i="4"/>
  <c r="AK459" i="4" s="1"/>
  <c r="AN459" i="4" s="1"/>
  <c r="F459" i="4"/>
  <c r="U459" i="4" s="1"/>
  <c r="X459" i="4" s="1"/>
  <c r="G459" i="4"/>
  <c r="AJ541" i="4"/>
  <c r="AJ529" i="4"/>
  <c r="AJ517" i="4"/>
  <c r="AJ505" i="4"/>
  <c r="AM496" i="4"/>
  <c r="U493" i="4"/>
  <c r="X493" i="4" s="1"/>
  <c r="E478" i="4"/>
  <c r="F478" i="4"/>
  <c r="G478" i="4"/>
  <c r="AC478" i="4" s="1"/>
  <c r="R475" i="4"/>
  <c r="H470" i="4"/>
  <c r="AK470" i="4" s="1"/>
  <c r="E470" i="4"/>
  <c r="M470" i="4" s="1"/>
  <c r="P470" i="4" s="1"/>
  <c r="F470" i="4"/>
  <c r="U470" i="4" s="1"/>
  <c r="X470" i="4" s="1"/>
  <c r="G470" i="4"/>
  <c r="E446" i="4"/>
  <c r="M446" i="4" s="1"/>
  <c r="P446" i="4" s="1"/>
  <c r="F446" i="4"/>
  <c r="G446" i="4"/>
  <c r="H446" i="4"/>
  <c r="AK446" i="4" s="1"/>
  <c r="AN446" i="4" s="1"/>
  <c r="M405" i="4"/>
  <c r="AM486" i="4"/>
  <c r="O486" i="4"/>
  <c r="AH485" i="4"/>
  <c r="J485" i="4"/>
  <c r="E484" i="4"/>
  <c r="M484" i="4" s="1"/>
  <c r="AE482" i="4"/>
  <c r="W478" i="4"/>
  <c r="R477" i="4"/>
  <c r="T475" i="4"/>
  <c r="AM474" i="4"/>
  <c r="O474" i="4"/>
  <c r="AH473" i="4"/>
  <c r="J473" i="4"/>
  <c r="E472" i="4"/>
  <c r="AJ471" i="4"/>
  <c r="L471" i="4"/>
  <c r="AE470" i="4"/>
  <c r="W466" i="4"/>
  <c r="R465" i="4"/>
  <c r="T463" i="4"/>
  <c r="AM462" i="4"/>
  <c r="O462" i="4"/>
  <c r="AH461" i="4"/>
  <c r="J461" i="4"/>
  <c r="E460" i="4"/>
  <c r="M460" i="4" s="1"/>
  <c r="P460" i="4" s="1"/>
  <c r="T459" i="4"/>
  <c r="E457" i="4"/>
  <c r="M457" i="4" s="1"/>
  <c r="P457" i="4" s="1"/>
  <c r="AF450" i="4"/>
  <c r="E445" i="4"/>
  <c r="M445" i="4" s="1"/>
  <c r="P445" i="4" s="1"/>
  <c r="R444" i="4"/>
  <c r="J442" i="4"/>
  <c r="AH442" i="4"/>
  <c r="AK442" i="4" s="1"/>
  <c r="AN442" i="4" s="1"/>
  <c r="W442" i="4"/>
  <c r="L442" i="4"/>
  <c r="AJ442" i="4"/>
  <c r="O442" i="4"/>
  <c r="AB442" i="4"/>
  <c r="T442" i="4"/>
  <c r="AM434" i="4"/>
  <c r="AJ417" i="4"/>
  <c r="W415" i="4"/>
  <c r="R410" i="4"/>
  <c r="AE410" i="4"/>
  <c r="T410" i="4"/>
  <c r="W410" i="4"/>
  <c r="L410" i="4"/>
  <c r="AJ410" i="4"/>
  <c r="AB410" i="4"/>
  <c r="M409" i="4"/>
  <c r="P409" i="4" s="1"/>
  <c r="X402" i="4"/>
  <c r="U401" i="4"/>
  <c r="AH478" i="4"/>
  <c r="AK478" i="4" s="1"/>
  <c r="J478" i="4"/>
  <c r="AH466" i="4"/>
  <c r="AK466" i="4" s="1"/>
  <c r="AN466" i="4" s="1"/>
  <c r="J466" i="4"/>
  <c r="AE458" i="4"/>
  <c r="L458" i="4"/>
  <c r="AJ458" i="4"/>
  <c r="AB458" i="4"/>
  <c r="G456" i="4"/>
  <c r="AC456" i="4" s="1"/>
  <c r="AF456" i="4" s="1"/>
  <c r="F456" i="4"/>
  <c r="U456" i="4" s="1"/>
  <c r="X456" i="4" s="1"/>
  <c r="AB453" i="4"/>
  <c r="R453" i="4"/>
  <c r="U453" i="4" s="1"/>
  <c r="AE453" i="4"/>
  <c r="W453" i="4"/>
  <c r="O453" i="4"/>
  <c r="AM453" i="4"/>
  <c r="T449" i="4"/>
  <c r="J449" i="4"/>
  <c r="M449" i="4" s="1"/>
  <c r="AH449" i="4"/>
  <c r="W449" i="4"/>
  <c r="O449" i="4"/>
  <c r="AM449" i="4"/>
  <c r="AE449" i="4"/>
  <c r="H425" i="4"/>
  <c r="G425" i="4"/>
  <c r="F403" i="4"/>
  <c r="U403" i="4" s="1"/>
  <c r="X403" i="4" s="1"/>
  <c r="G403" i="4"/>
  <c r="AC403" i="4" s="1"/>
  <c r="H403" i="4"/>
  <c r="AK403" i="4" s="1"/>
  <c r="AN403" i="4" s="1"/>
  <c r="E403" i="4"/>
  <c r="M403" i="4" s="1"/>
  <c r="P403" i="4" s="1"/>
  <c r="W488" i="4"/>
  <c r="T485" i="4"/>
  <c r="AE480" i="4"/>
  <c r="G480" i="4"/>
  <c r="AC480" i="4" s="1"/>
  <c r="AB477" i="4"/>
  <c r="W476" i="4"/>
  <c r="T473" i="4"/>
  <c r="AH471" i="4"/>
  <c r="J471" i="4"/>
  <c r="AE468" i="4"/>
  <c r="G468" i="4"/>
  <c r="AC468" i="4" s="1"/>
  <c r="AB465" i="4"/>
  <c r="W464" i="4"/>
  <c r="T461" i="4"/>
  <c r="F454" i="4"/>
  <c r="U454" i="4" s="1"/>
  <c r="R451" i="4"/>
  <c r="AE451" i="4"/>
  <c r="T451" i="4"/>
  <c r="R442" i="4"/>
  <c r="U442" i="4" s="1"/>
  <c r="R430" i="4"/>
  <c r="AJ429" i="4"/>
  <c r="L417" i="4"/>
  <c r="G411" i="4"/>
  <c r="U383" i="4"/>
  <c r="X383" i="4" s="1"/>
  <c r="W486" i="4"/>
  <c r="R485" i="4"/>
  <c r="AM482" i="4"/>
  <c r="AE478" i="4"/>
  <c r="W474" i="4"/>
  <c r="R473" i="4"/>
  <c r="T471" i="4"/>
  <c r="AM470" i="4"/>
  <c r="AE466" i="4"/>
  <c r="W462" i="4"/>
  <c r="R461" i="4"/>
  <c r="L459" i="4"/>
  <c r="AJ459" i="4"/>
  <c r="L453" i="4"/>
  <c r="R446" i="4"/>
  <c r="AE446" i="4"/>
  <c r="T446" i="4"/>
  <c r="L446" i="4"/>
  <c r="AJ446" i="4"/>
  <c r="AB446" i="4"/>
  <c r="AB441" i="4"/>
  <c r="R441" i="4"/>
  <c r="U441" i="4" s="1"/>
  <c r="AE441" i="4"/>
  <c r="J441" i="4"/>
  <c r="M441" i="4" s="1"/>
  <c r="AH441" i="4"/>
  <c r="AK441" i="4" s="1"/>
  <c r="W441" i="4"/>
  <c r="O441" i="4"/>
  <c r="AM441" i="4"/>
  <c r="AH434" i="4"/>
  <c r="G420" i="4"/>
  <c r="H420" i="4"/>
  <c r="AK420" i="4" s="1"/>
  <c r="AN420" i="4" s="1"/>
  <c r="F420" i="4"/>
  <c r="G406" i="4"/>
  <c r="E400" i="4"/>
  <c r="M400" i="4" s="1"/>
  <c r="P400" i="4" s="1"/>
  <c r="F400" i="4"/>
  <c r="U400" i="4" s="1"/>
  <c r="X400" i="4" s="1"/>
  <c r="G400" i="4"/>
  <c r="AC400" i="4" s="1"/>
  <c r="AF400" i="4" s="1"/>
  <c r="H400" i="4"/>
  <c r="AK400" i="4" s="1"/>
  <c r="AN400" i="4" s="1"/>
  <c r="O398" i="4"/>
  <c r="T488" i="4"/>
  <c r="AH486" i="4"/>
  <c r="J486" i="4"/>
  <c r="M486" i="4" s="1"/>
  <c r="P486" i="4" s="1"/>
  <c r="AB480" i="4"/>
  <c r="R478" i="4"/>
  <c r="T476" i="4"/>
  <c r="H476" i="4"/>
  <c r="AK476" i="4" s="1"/>
  <c r="AH474" i="4"/>
  <c r="AK474" i="4" s="1"/>
  <c r="AN474" i="4" s="1"/>
  <c r="J474" i="4"/>
  <c r="M474" i="4" s="1"/>
  <c r="AB468" i="4"/>
  <c r="R466" i="4"/>
  <c r="T464" i="4"/>
  <c r="H464" i="4"/>
  <c r="AK464" i="4" s="1"/>
  <c r="AH462" i="4"/>
  <c r="AK462" i="4" s="1"/>
  <c r="J462" i="4"/>
  <c r="W454" i="4"/>
  <c r="L454" i="4"/>
  <c r="AJ454" i="4"/>
  <c r="AB454" i="4"/>
  <c r="T454" i="4"/>
  <c r="AK450" i="4"/>
  <c r="J447" i="4"/>
  <c r="AH447" i="4"/>
  <c r="W447" i="4"/>
  <c r="L447" i="4"/>
  <c r="AJ447" i="4"/>
  <c r="H443" i="4"/>
  <c r="AK443" i="4" s="1"/>
  <c r="H423" i="4"/>
  <c r="E422" i="4"/>
  <c r="M422" i="4" s="1"/>
  <c r="P422" i="4" s="1"/>
  <c r="F422" i="4"/>
  <c r="G422" i="4"/>
  <c r="H422" i="4"/>
  <c r="AK422" i="4" s="1"/>
  <c r="U418" i="4"/>
  <c r="E417" i="4"/>
  <c r="F417" i="4"/>
  <c r="G417" i="4"/>
  <c r="H417" i="4"/>
  <c r="O415" i="4"/>
  <c r="H413" i="4"/>
  <c r="AK413" i="4" s="1"/>
  <c r="AN413" i="4" s="1"/>
  <c r="G413" i="4"/>
  <c r="H493" i="4"/>
  <c r="AK493" i="4" s="1"/>
  <c r="AN493" i="4" s="1"/>
  <c r="AB485" i="4"/>
  <c r="AM480" i="4"/>
  <c r="O480" i="4"/>
  <c r="AE476" i="4"/>
  <c r="G476" i="4"/>
  <c r="AC476" i="4" s="1"/>
  <c r="AB473" i="4"/>
  <c r="AM468" i="4"/>
  <c r="O468" i="4"/>
  <c r="P468" i="4" s="1"/>
  <c r="AE464" i="4"/>
  <c r="G464" i="4"/>
  <c r="AB461" i="4"/>
  <c r="J453" i="4"/>
  <c r="M453" i="4" s="1"/>
  <c r="H452" i="4"/>
  <c r="AB449" i="4"/>
  <c r="L449" i="4"/>
  <c r="G443" i="4"/>
  <c r="AC443" i="4" s="1"/>
  <c r="AF443" i="4" s="1"/>
  <c r="AE442" i="4"/>
  <c r="AB439" i="4"/>
  <c r="M438" i="4"/>
  <c r="P438" i="4" s="1"/>
  <c r="AE430" i="4"/>
  <c r="E424" i="4"/>
  <c r="M424" i="4" s="1"/>
  <c r="P424" i="4" s="1"/>
  <c r="F424" i="4"/>
  <c r="U424" i="4" s="1"/>
  <c r="X424" i="4" s="1"/>
  <c r="G424" i="4"/>
  <c r="G423" i="4"/>
  <c r="R422" i="4"/>
  <c r="AE422" i="4"/>
  <c r="T422" i="4"/>
  <c r="W422" i="4"/>
  <c r="L422" i="4"/>
  <c r="AJ422" i="4"/>
  <c r="AB422" i="4"/>
  <c r="AB417" i="4"/>
  <c r="R417" i="4"/>
  <c r="AE417" i="4"/>
  <c r="T417" i="4"/>
  <c r="J417" i="4"/>
  <c r="AH417" i="4"/>
  <c r="W417" i="4"/>
  <c r="O417" i="4"/>
  <c r="AM417" i="4"/>
  <c r="AM410" i="4"/>
  <c r="O410" i="4"/>
  <c r="G408" i="4"/>
  <c r="H408" i="4"/>
  <c r="AK408" i="4" s="1"/>
  <c r="AN408" i="4" s="1"/>
  <c r="F408" i="4"/>
  <c r="U408" i="4" s="1"/>
  <c r="X408" i="4" s="1"/>
  <c r="E406" i="4"/>
  <c r="M406" i="4" s="1"/>
  <c r="H406" i="4"/>
  <c r="F385" i="4"/>
  <c r="G385" i="4"/>
  <c r="H385" i="4"/>
  <c r="AK385" i="4" s="1"/>
  <c r="AN385" i="4" s="1"/>
  <c r="E385" i="4"/>
  <c r="M385" i="4" s="1"/>
  <c r="P385" i="4" s="1"/>
  <c r="T486" i="4"/>
  <c r="H486" i="4"/>
  <c r="AM485" i="4"/>
  <c r="O485" i="4"/>
  <c r="AB478" i="4"/>
  <c r="F476" i="4"/>
  <c r="U476" i="4" s="1"/>
  <c r="X476" i="4" s="1"/>
  <c r="T474" i="4"/>
  <c r="AM473" i="4"/>
  <c r="O473" i="4"/>
  <c r="AB466" i="4"/>
  <c r="T462" i="4"/>
  <c r="AM461" i="4"/>
  <c r="O461" i="4"/>
  <c r="G452" i="4"/>
  <c r="F439" i="4"/>
  <c r="G439" i="4"/>
  <c r="AC439" i="4" s="1"/>
  <c r="H439" i="4"/>
  <c r="E439" i="4"/>
  <c r="AK438" i="4"/>
  <c r="E434" i="4"/>
  <c r="M434" i="4" s="1"/>
  <c r="P434" i="4" s="1"/>
  <c r="F434" i="4"/>
  <c r="G434" i="4"/>
  <c r="H434" i="4"/>
  <c r="AK434" i="4" s="1"/>
  <c r="G432" i="4"/>
  <c r="AC432" i="4" s="1"/>
  <c r="AF432" i="4" s="1"/>
  <c r="H432" i="4"/>
  <c r="AK432" i="4" s="1"/>
  <c r="AN432" i="4" s="1"/>
  <c r="F432" i="4"/>
  <c r="U432" i="4" s="1"/>
  <c r="X432" i="4" s="1"/>
  <c r="E429" i="4"/>
  <c r="F429" i="4"/>
  <c r="G429" i="4"/>
  <c r="H429" i="4"/>
  <c r="E419" i="4"/>
  <c r="M419" i="4" s="1"/>
  <c r="P419" i="4" s="1"/>
  <c r="F419" i="4"/>
  <c r="U419" i="4" s="1"/>
  <c r="X419" i="4" s="1"/>
  <c r="H419" i="4"/>
  <c r="AK419" i="4" s="1"/>
  <c r="AN419" i="4" s="1"/>
  <c r="M397" i="4"/>
  <c r="P397" i="4" s="1"/>
  <c r="E344" i="4"/>
  <c r="F344" i="4"/>
  <c r="G344" i="4"/>
  <c r="H344" i="4"/>
  <c r="AM478" i="4"/>
  <c r="O478" i="4"/>
  <c r="E452" i="4"/>
  <c r="Z449" i="4"/>
  <c r="M443" i="4"/>
  <c r="P443" i="4" s="1"/>
  <c r="G442" i="4"/>
  <c r="R434" i="4"/>
  <c r="AE434" i="4"/>
  <c r="T434" i="4"/>
  <c r="W434" i="4"/>
  <c r="L434" i="4"/>
  <c r="AJ434" i="4"/>
  <c r="AB434" i="4"/>
  <c r="U430" i="4"/>
  <c r="AB429" i="4"/>
  <c r="R429" i="4"/>
  <c r="AE429" i="4"/>
  <c r="T429" i="4"/>
  <c r="J429" i="4"/>
  <c r="AH429" i="4"/>
  <c r="W429" i="4"/>
  <c r="O429" i="4"/>
  <c r="AM429" i="4"/>
  <c r="M426" i="4"/>
  <c r="P426" i="4" s="1"/>
  <c r="M423" i="4"/>
  <c r="P423" i="4" s="1"/>
  <c r="AK421" i="4"/>
  <c r="AN421" i="4" s="1"/>
  <c r="AB415" i="4"/>
  <c r="E398" i="4"/>
  <c r="F398" i="4"/>
  <c r="G398" i="4"/>
  <c r="H398" i="4"/>
  <c r="E440" i="4"/>
  <c r="F440" i="4"/>
  <c r="R439" i="4"/>
  <c r="AE439" i="4"/>
  <c r="T439" i="4"/>
  <c r="J439" i="4"/>
  <c r="AH439" i="4"/>
  <c r="L439" i="4"/>
  <c r="AJ439" i="4"/>
  <c r="U437" i="4"/>
  <c r="U435" i="4"/>
  <c r="M421" i="4"/>
  <c r="P421" i="4" s="1"/>
  <c r="J418" i="4"/>
  <c r="M418" i="4" s="1"/>
  <c r="AH418" i="4"/>
  <c r="AK418" i="4" s="1"/>
  <c r="W418" i="4"/>
  <c r="L418" i="4"/>
  <c r="AJ418" i="4"/>
  <c r="O418" i="4"/>
  <c r="AM418" i="4"/>
  <c r="AB418" i="4"/>
  <c r="T418" i="4"/>
  <c r="H416" i="4"/>
  <c r="AK416" i="4" s="1"/>
  <c r="AN416" i="4" s="1"/>
  <c r="F415" i="4"/>
  <c r="G415" i="4"/>
  <c r="AC415" i="4" s="1"/>
  <c r="H415" i="4"/>
  <c r="E415" i="4"/>
  <c r="AH410" i="4"/>
  <c r="J410" i="4"/>
  <c r="R398" i="4"/>
  <c r="AE398" i="4"/>
  <c r="T398" i="4"/>
  <c r="J398" i="4"/>
  <c r="AH398" i="4"/>
  <c r="W398" i="4"/>
  <c r="L398" i="4"/>
  <c r="AJ398" i="4"/>
  <c r="AB398" i="4"/>
  <c r="AJ485" i="4"/>
  <c r="L485" i="4"/>
  <c r="G484" i="4"/>
  <c r="W480" i="4"/>
  <c r="AM476" i="4"/>
  <c r="AJ473" i="4"/>
  <c r="L473" i="4"/>
  <c r="G472" i="4"/>
  <c r="W468" i="4"/>
  <c r="X468" i="4" s="1"/>
  <c r="AM464" i="4"/>
  <c r="AJ461" i="4"/>
  <c r="L461" i="4"/>
  <c r="G460" i="4"/>
  <c r="H457" i="4"/>
  <c r="AK457" i="4" s="1"/>
  <c r="AN457" i="4" s="1"/>
  <c r="AJ453" i="4"/>
  <c r="H445" i="4"/>
  <c r="AK445" i="4" s="1"/>
  <c r="AN445" i="4" s="1"/>
  <c r="E442" i="4"/>
  <c r="W439" i="4"/>
  <c r="M435" i="4"/>
  <c r="P435" i="4" s="1"/>
  <c r="E431" i="4"/>
  <c r="M431" i="4" s="1"/>
  <c r="P431" i="4" s="1"/>
  <c r="F431" i="4"/>
  <c r="U431" i="4" s="1"/>
  <c r="X431" i="4" s="1"/>
  <c r="H431" i="4"/>
  <c r="AK431" i="4" s="1"/>
  <c r="AN431" i="4" s="1"/>
  <c r="E428" i="4"/>
  <c r="F428" i="4"/>
  <c r="R427" i="4"/>
  <c r="AE427" i="4"/>
  <c r="T427" i="4"/>
  <c r="J427" i="4"/>
  <c r="AH427" i="4"/>
  <c r="L427" i="4"/>
  <c r="AJ427" i="4"/>
  <c r="AM422" i="4"/>
  <c r="E414" i="4"/>
  <c r="M414" i="4" s="1"/>
  <c r="P414" i="4" s="1"/>
  <c r="G414" i="4"/>
  <c r="H414" i="4"/>
  <c r="W397" i="4"/>
  <c r="AH480" i="4"/>
  <c r="AK480" i="4" s="1"/>
  <c r="AJ478" i="4"/>
  <c r="AH468" i="4"/>
  <c r="AK468" i="4" s="1"/>
  <c r="AN468" i="4" s="1"/>
  <c r="AJ466" i="4"/>
  <c r="T458" i="4"/>
  <c r="F457" i="4"/>
  <c r="U457" i="4" s="1"/>
  <c r="H456" i="4"/>
  <c r="AK456" i="4" s="1"/>
  <c r="AN456" i="4" s="1"/>
  <c r="T453" i="4"/>
  <c r="H449" i="4"/>
  <c r="G449" i="4"/>
  <c r="F445" i="4"/>
  <c r="U445" i="4" s="1"/>
  <c r="X445" i="4" s="1"/>
  <c r="H437" i="4"/>
  <c r="G437" i="4"/>
  <c r="AC437" i="4" s="1"/>
  <c r="M433" i="4"/>
  <c r="P433" i="4" s="1"/>
  <c r="J430" i="4"/>
  <c r="M430" i="4" s="1"/>
  <c r="AH430" i="4"/>
  <c r="AK430" i="4" s="1"/>
  <c r="W430" i="4"/>
  <c r="L430" i="4"/>
  <c r="AJ430" i="4"/>
  <c r="O430" i="4"/>
  <c r="AM430" i="4"/>
  <c r="AB430" i="4"/>
  <c r="T430" i="4"/>
  <c r="F425" i="4"/>
  <c r="U425" i="4" s="1"/>
  <c r="E416" i="4"/>
  <c r="M416" i="4" s="1"/>
  <c r="P416" i="4" s="1"/>
  <c r="F416" i="4"/>
  <c r="U416" i="4" s="1"/>
  <c r="X416" i="4" s="1"/>
  <c r="R415" i="4"/>
  <c r="AE415" i="4"/>
  <c r="T415" i="4"/>
  <c r="J415" i="4"/>
  <c r="AH415" i="4"/>
  <c r="L415" i="4"/>
  <c r="AJ415" i="4"/>
  <c r="E410" i="4"/>
  <c r="F410" i="4"/>
  <c r="G410" i="4"/>
  <c r="H410" i="4"/>
  <c r="G396" i="4"/>
  <c r="F396" i="4"/>
  <c r="H396" i="4"/>
  <c r="AK396" i="4" s="1"/>
  <c r="E396" i="4"/>
  <c r="M396" i="4" s="1"/>
  <c r="P396" i="4" s="1"/>
  <c r="AH452" i="4"/>
  <c r="J452" i="4"/>
  <c r="AJ450" i="4"/>
  <c r="L450" i="4"/>
  <c r="AH440" i="4"/>
  <c r="AK440" i="4" s="1"/>
  <c r="AN440" i="4" s="1"/>
  <c r="J440" i="4"/>
  <c r="AJ438" i="4"/>
  <c r="L438" i="4"/>
  <c r="AE437" i="4"/>
  <c r="AH428" i="4"/>
  <c r="AK428" i="4" s="1"/>
  <c r="AN428" i="4" s="1"/>
  <c r="J428" i="4"/>
  <c r="L426" i="4"/>
  <c r="AE425" i="4"/>
  <c r="R420" i="4"/>
  <c r="T406" i="4"/>
  <c r="AH404" i="4"/>
  <c r="AK404" i="4" s="1"/>
  <c r="AN404" i="4" s="1"/>
  <c r="J404" i="4"/>
  <c r="M404" i="4" s="1"/>
  <c r="AE401" i="4"/>
  <c r="G401" i="4"/>
  <c r="AC401" i="4" s="1"/>
  <c r="E394" i="4"/>
  <c r="M394" i="4" s="1"/>
  <c r="P394" i="4" s="1"/>
  <c r="F394" i="4"/>
  <c r="U394" i="4" s="1"/>
  <c r="X394" i="4" s="1"/>
  <c r="G394" i="4"/>
  <c r="AC394" i="4" s="1"/>
  <c r="AF394" i="4" s="1"/>
  <c r="H394" i="4"/>
  <c r="AK394" i="4" s="1"/>
  <c r="AB387" i="4"/>
  <c r="R387" i="4"/>
  <c r="AE387" i="4"/>
  <c r="T387" i="4"/>
  <c r="J387" i="4"/>
  <c r="AH387" i="4"/>
  <c r="W387" i="4"/>
  <c r="L387" i="4"/>
  <c r="AJ387" i="4"/>
  <c r="O387" i="4"/>
  <c r="AM387" i="4"/>
  <c r="J386" i="4"/>
  <c r="E372" i="4"/>
  <c r="M372" i="4" s="1"/>
  <c r="P372" i="4" s="1"/>
  <c r="F372" i="4"/>
  <c r="G372" i="4"/>
  <c r="H372" i="4"/>
  <c r="AK372" i="4" s="1"/>
  <c r="AN372" i="4" s="1"/>
  <c r="E353" i="4"/>
  <c r="F353" i="4"/>
  <c r="G353" i="4"/>
  <c r="H353" i="4"/>
  <c r="M350" i="4"/>
  <c r="P350" i="4" s="1"/>
  <c r="E391" i="4"/>
  <c r="M391" i="4" s="1"/>
  <c r="P391" i="4" s="1"/>
  <c r="F391" i="4"/>
  <c r="U391" i="4" s="1"/>
  <c r="G391" i="4"/>
  <c r="H391" i="4"/>
  <c r="AK391" i="4" s="1"/>
  <c r="AN391" i="4" s="1"/>
  <c r="H383" i="4"/>
  <c r="AK383" i="4" s="1"/>
  <c r="AN383" i="4" s="1"/>
  <c r="G383" i="4"/>
  <c r="E368" i="4"/>
  <c r="F368" i="4"/>
  <c r="U368" i="4" s="1"/>
  <c r="G368" i="4"/>
  <c r="H368" i="4"/>
  <c r="AB363" i="4"/>
  <c r="R363" i="4"/>
  <c r="U363" i="4" s="1"/>
  <c r="X363" i="4" s="1"/>
  <c r="AE363" i="4"/>
  <c r="T363" i="4"/>
  <c r="J363" i="4"/>
  <c r="AH363" i="4"/>
  <c r="AK363" i="4" s="1"/>
  <c r="W363" i="4"/>
  <c r="L363" i="4"/>
  <c r="AJ363" i="4"/>
  <c r="O363" i="4"/>
  <c r="AM363" i="4"/>
  <c r="AB351" i="4"/>
  <c r="R351" i="4"/>
  <c r="AE351" i="4"/>
  <c r="T351" i="4"/>
  <c r="J351" i="4"/>
  <c r="M351" i="4" s="1"/>
  <c r="AH351" i="4"/>
  <c r="W351" i="4"/>
  <c r="L351" i="4"/>
  <c r="AJ351" i="4"/>
  <c r="O351" i="4"/>
  <c r="AM351" i="4"/>
  <c r="AF340" i="4"/>
  <c r="E309" i="4"/>
  <c r="F309" i="4"/>
  <c r="G309" i="4"/>
  <c r="H309" i="4"/>
  <c r="H409" i="4"/>
  <c r="AK409" i="4" s="1"/>
  <c r="AN409" i="4" s="1"/>
  <c r="G404" i="4"/>
  <c r="R399" i="4"/>
  <c r="H397" i="4"/>
  <c r="AK397" i="4" s="1"/>
  <c r="AN397" i="4" s="1"/>
  <c r="E377" i="4"/>
  <c r="M377" i="4" s="1"/>
  <c r="P377" i="4" s="1"/>
  <c r="F377" i="4"/>
  <c r="U377" i="4" s="1"/>
  <c r="X377" i="4" s="1"/>
  <c r="G377" i="4"/>
  <c r="H377" i="4"/>
  <c r="AK377" i="4" s="1"/>
  <c r="AN377" i="4" s="1"/>
  <c r="F373" i="4"/>
  <c r="U373" i="4" s="1"/>
  <c r="X373" i="4" s="1"/>
  <c r="G373" i="4"/>
  <c r="H373" i="4"/>
  <c r="AK373" i="4" s="1"/>
  <c r="AN373" i="4" s="1"/>
  <c r="E373" i="4"/>
  <c r="M373" i="4" s="1"/>
  <c r="P373" i="4" s="1"/>
  <c r="L293" i="4"/>
  <c r="AJ293" i="4"/>
  <c r="AB293" i="4"/>
  <c r="T293" i="4"/>
  <c r="W293" i="4"/>
  <c r="Z293" i="4"/>
  <c r="AC293" i="4" s="1"/>
  <c r="J293" i="4"/>
  <c r="AE293" i="4"/>
  <c r="O293" i="4"/>
  <c r="AH293" i="4"/>
  <c r="AM293" i="4"/>
  <c r="R293" i="4"/>
  <c r="U293" i="4" s="1"/>
  <c r="R452" i="4"/>
  <c r="U452" i="4" s="1"/>
  <c r="X452" i="4" s="1"/>
  <c r="T450" i="4"/>
  <c r="R440" i="4"/>
  <c r="T438" i="4"/>
  <c r="AM437" i="4"/>
  <c r="O437" i="4"/>
  <c r="G433" i="4"/>
  <c r="R428" i="4"/>
  <c r="T426" i="4"/>
  <c r="AM425" i="4"/>
  <c r="O425" i="4"/>
  <c r="G421" i="4"/>
  <c r="AC421" i="4" s="1"/>
  <c r="AF421" i="4" s="1"/>
  <c r="G409" i="4"/>
  <c r="AB406" i="4"/>
  <c r="R404" i="4"/>
  <c r="F404" i="4"/>
  <c r="AM401" i="4"/>
  <c r="O401" i="4"/>
  <c r="G397" i="4"/>
  <c r="G390" i="4"/>
  <c r="AC390" i="4" s="1"/>
  <c r="AF390" i="4" s="1"/>
  <c r="H390" i="4"/>
  <c r="AK390" i="4" s="1"/>
  <c r="AN390" i="4" s="1"/>
  <c r="F390" i="4"/>
  <c r="U390" i="4" s="1"/>
  <c r="X390" i="4" s="1"/>
  <c r="G388" i="4"/>
  <c r="E380" i="4"/>
  <c r="F380" i="4"/>
  <c r="U380" i="4" s="1"/>
  <c r="G380" i="4"/>
  <c r="H380" i="4"/>
  <c r="M379" i="4"/>
  <c r="P379" i="4" s="1"/>
  <c r="E376" i="4"/>
  <c r="M376" i="4" s="1"/>
  <c r="P376" i="4" s="1"/>
  <c r="F376" i="4"/>
  <c r="U376" i="4" s="1"/>
  <c r="X376" i="4" s="1"/>
  <c r="H376" i="4"/>
  <c r="AK376" i="4" s="1"/>
  <c r="AN376" i="4" s="1"/>
  <c r="E374" i="4"/>
  <c r="M374" i="4" s="1"/>
  <c r="P374" i="4" s="1"/>
  <c r="F374" i="4"/>
  <c r="U374" i="4" s="1"/>
  <c r="X374" i="4" s="1"/>
  <c r="G374" i="4"/>
  <c r="H374" i="4"/>
  <c r="AK374" i="4" s="1"/>
  <c r="AN374" i="4" s="1"/>
  <c r="AC364" i="4"/>
  <c r="AF364" i="4" s="1"/>
  <c r="M340" i="4"/>
  <c r="AB435" i="4"/>
  <c r="AB423" i="4"/>
  <c r="AB411" i="4"/>
  <c r="AM406" i="4"/>
  <c r="O406" i="4"/>
  <c r="AJ403" i="4"/>
  <c r="L403" i="4"/>
  <c r="AB399" i="4"/>
  <c r="E392" i="4"/>
  <c r="F392" i="4"/>
  <c r="G392" i="4"/>
  <c r="H392" i="4"/>
  <c r="P370" i="4"/>
  <c r="E357" i="4"/>
  <c r="M357" i="4" s="1"/>
  <c r="F357" i="4"/>
  <c r="G357" i="4"/>
  <c r="X336" i="4"/>
  <c r="R392" i="4"/>
  <c r="AE392" i="4"/>
  <c r="T392" i="4"/>
  <c r="J392" i="4"/>
  <c r="AH392" i="4"/>
  <c r="W392" i="4"/>
  <c r="L392" i="4"/>
  <c r="AJ392" i="4"/>
  <c r="AB392" i="4"/>
  <c r="E389" i="4"/>
  <c r="M389" i="4" s="1"/>
  <c r="P389" i="4" s="1"/>
  <c r="F389" i="4"/>
  <c r="G389" i="4"/>
  <c r="H389" i="4"/>
  <c r="AK389" i="4" s="1"/>
  <c r="AN389" i="4" s="1"/>
  <c r="E388" i="4"/>
  <c r="M388" i="4" s="1"/>
  <c r="H388" i="4"/>
  <c r="AK388" i="4" s="1"/>
  <c r="AN388" i="4" s="1"/>
  <c r="AK338" i="4"/>
  <c r="AN338" i="4" s="1"/>
  <c r="F337" i="4"/>
  <c r="U337" i="4" s="1"/>
  <c r="X337" i="4" s="1"/>
  <c r="G337" i="4"/>
  <c r="AC337" i="4" s="1"/>
  <c r="H337" i="4"/>
  <c r="E337" i="4"/>
  <c r="H335" i="4"/>
  <c r="E335" i="4"/>
  <c r="G335" i="4"/>
  <c r="E334" i="4"/>
  <c r="M334" i="4" s="1"/>
  <c r="P334" i="4" s="1"/>
  <c r="F334" i="4"/>
  <c r="G334" i="4"/>
  <c r="H334" i="4"/>
  <c r="AK334" i="4" s="1"/>
  <c r="AN334" i="4" s="1"/>
  <c r="E375" i="4"/>
  <c r="F375" i="4"/>
  <c r="G375" i="4"/>
  <c r="H375" i="4"/>
  <c r="E358" i="4"/>
  <c r="M358" i="4" s="1"/>
  <c r="P358" i="4" s="1"/>
  <c r="F358" i="4"/>
  <c r="U358" i="4" s="1"/>
  <c r="X358" i="4" s="1"/>
  <c r="G358" i="4"/>
  <c r="H358" i="4"/>
  <c r="AK358" i="4" s="1"/>
  <c r="AN358" i="4" s="1"/>
  <c r="AB450" i="4"/>
  <c r="F448" i="4"/>
  <c r="U448" i="4" s="1"/>
  <c r="X448" i="4" s="1"/>
  <c r="AB438" i="4"/>
  <c r="W437" i="4"/>
  <c r="F436" i="4"/>
  <c r="U436" i="4" s="1"/>
  <c r="X436" i="4" s="1"/>
  <c r="W425" i="4"/>
  <c r="F412" i="4"/>
  <c r="U412" i="4" s="1"/>
  <c r="X412" i="4" s="1"/>
  <c r="AS412" i="4" s="1"/>
  <c r="AJ406" i="4"/>
  <c r="L406" i="4"/>
  <c r="W401" i="4"/>
  <c r="M395" i="4"/>
  <c r="P395" i="4" s="1"/>
  <c r="Z392" i="4"/>
  <c r="AB375" i="4"/>
  <c r="R375" i="4"/>
  <c r="AE375" i="4"/>
  <c r="T375" i="4"/>
  <c r="J375" i="4"/>
  <c r="AH375" i="4"/>
  <c r="W375" i="4"/>
  <c r="L375" i="4"/>
  <c r="AJ375" i="4"/>
  <c r="O375" i="4"/>
  <c r="AM375" i="4"/>
  <c r="E360" i="4"/>
  <c r="M360" i="4" s="1"/>
  <c r="P360" i="4" s="1"/>
  <c r="F360" i="4"/>
  <c r="U360" i="4" s="1"/>
  <c r="X360" i="4" s="1"/>
  <c r="G360" i="4"/>
  <c r="H360" i="4"/>
  <c r="AK360" i="4" s="1"/>
  <c r="H359" i="4"/>
  <c r="E359" i="4"/>
  <c r="G359" i="4"/>
  <c r="M355" i="4"/>
  <c r="P355" i="4" s="1"/>
  <c r="E348" i="4"/>
  <c r="M348" i="4" s="1"/>
  <c r="P348" i="4" s="1"/>
  <c r="F348" i="4"/>
  <c r="G348" i="4"/>
  <c r="H348" i="4"/>
  <c r="AK348" i="4" s="1"/>
  <c r="AN348" i="4" s="1"/>
  <c r="H347" i="4"/>
  <c r="AK347" i="4" s="1"/>
  <c r="AN347" i="4" s="1"/>
  <c r="E347" i="4"/>
  <c r="M347" i="4" s="1"/>
  <c r="P347" i="4" s="1"/>
  <c r="G347" i="4"/>
  <c r="E346" i="4"/>
  <c r="M346" i="4" s="1"/>
  <c r="P346" i="4" s="1"/>
  <c r="F346" i="4"/>
  <c r="U346" i="4" s="1"/>
  <c r="X346" i="4" s="1"/>
  <c r="G346" i="4"/>
  <c r="H346" i="4"/>
  <c r="AK346" i="4" s="1"/>
  <c r="AN346" i="4" s="1"/>
  <c r="F314" i="4"/>
  <c r="U314" i="4" s="1"/>
  <c r="X314" i="4" s="1"/>
  <c r="G314" i="4"/>
  <c r="H314" i="4"/>
  <c r="AK314" i="4" s="1"/>
  <c r="AN314" i="4" s="1"/>
  <c r="E314" i="4"/>
  <c r="G307" i="4"/>
  <c r="H307" i="4"/>
  <c r="AK307" i="4" s="1"/>
  <c r="AN307" i="4" s="1"/>
  <c r="F307" i="4"/>
  <c r="E307" i="4"/>
  <c r="M307" i="4" s="1"/>
  <c r="P307" i="4" s="1"/>
  <c r="AM450" i="4"/>
  <c r="AM438" i="4"/>
  <c r="AH437" i="4"/>
  <c r="J437" i="4"/>
  <c r="M437" i="4" s="1"/>
  <c r="AJ435" i="4"/>
  <c r="L435" i="4"/>
  <c r="AM426" i="4"/>
  <c r="AH425" i="4"/>
  <c r="J425" i="4"/>
  <c r="M425" i="4" s="1"/>
  <c r="AJ423" i="4"/>
  <c r="L423" i="4"/>
  <c r="AJ411" i="4"/>
  <c r="L411" i="4"/>
  <c r="AB407" i="4"/>
  <c r="W406" i="4"/>
  <c r="F405" i="4"/>
  <c r="U405" i="4" s="1"/>
  <c r="X405" i="4" s="1"/>
  <c r="T403" i="4"/>
  <c r="AH401" i="4"/>
  <c r="AK401" i="4" s="1"/>
  <c r="J401" i="4"/>
  <c r="M401" i="4" s="1"/>
  <c r="AJ399" i="4"/>
  <c r="L399" i="4"/>
  <c r="M367" i="4"/>
  <c r="E362" i="4"/>
  <c r="F362" i="4"/>
  <c r="U362" i="4" s="1"/>
  <c r="X362" i="4" s="1"/>
  <c r="G362" i="4"/>
  <c r="H362" i="4"/>
  <c r="AK362" i="4" s="1"/>
  <c r="AN362" i="4" s="1"/>
  <c r="E345" i="4"/>
  <c r="M345" i="4" s="1"/>
  <c r="P345" i="4" s="1"/>
  <c r="F345" i="4"/>
  <c r="U345" i="4" s="1"/>
  <c r="X345" i="4" s="1"/>
  <c r="G345" i="4"/>
  <c r="AC345" i="4" s="1"/>
  <c r="AF345" i="4" s="1"/>
  <c r="W435" i="4"/>
  <c r="AJ428" i="4"/>
  <c r="L428" i="4"/>
  <c r="W423" i="4"/>
  <c r="W411" i="4"/>
  <c r="X411" i="4" s="1"/>
  <c r="AM407" i="4"/>
  <c r="AH406" i="4"/>
  <c r="AJ404" i="4"/>
  <c r="L404" i="4"/>
  <c r="AE403" i="4"/>
  <c r="W399" i="4"/>
  <c r="M384" i="4"/>
  <c r="P384" i="4" s="1"/>
  <c r="H371" i="4"/>
  <c r="AK371" i="4" s="1"/>
  <c r="AN371" i="4" s="1"/>
  <c r="E371" i="4"/>
  <c r="G371" i="4"/>
  <c r="AC370" i="4"/>
  <c r="AF370" i="4" s="1"/>
  <c r="J362" i="4"/>
  <c r="F361" i="4"/>
  <c r="U361" i="4" s="1"/>
  <c r="X361" i="4" s="1"/>
  <c r="G361" i="4"/>
  <c r="AC361" i="4" s="1"/>
  <c r="AF361" i="4" s="1"/>
  <c r="H361" i="4"/>
  <c r="AK361" i="4" s="1"/>
  <c r="AN361" i="4" s="1"/>
  <c r="E361" i="4"/>
  <c r="M361" i="4" s="1"/>
  <c r="P361" i="4" s="1"/>
  <c r="E356" i="4"/>
  <c r="F356" i="4"/>
  <c r="U356" i="4" s="1"/>
  <c r="G356" i="4"/>
  <c r="AC356" i="4" s="1"/>
  <c r="H356" i="4"/>
  <c r="AK350" i="4"/>
  <c r="AN350" i="4" s="1"/>
  <c r="F349" i="4"/>
  <c r="U349" i="4" s="1"/>
  <c r="X349" i="4" s="1"/>
  <c r="G349" i="4"/>
  <c r="AC349" i="4" s="1"/>
  <c r="AF349" i="4" s="1"/>
  <c r="H349" i="4"/>
  <c r="E349" i="4"/>
  <c r="AB339" i="4"/>
  <c r="R339" i="4"/>
  <c r="AE339" i="4"/>
  <c r="T339" i="4"/>
  <c r="J339" i="4"/>
  <c r="M339" i="4" s="1"/>
  <c r="AH339" i="4"/>
  <c r="W339" i="4"/>
  <c r="L339" i="4"/>
  <c r="AJ339" i="4"/>
  <c r="O339" i="4"/>
  <c r="AM339" i="4"/>
  <c r="J338" i="4"/>
  <c r="M338" i="4" s="1"/>
  <c r="P338" i="4" s="1"/>
  <c r="E321" i="4"/>
  <c r="F321" i="4"/>
  <c r="G321" i="4"/>
  <c r="H321" i="4"/>
  <c r="AH435" i="4"/>
  <c r="AK435" i="4" s="1"/>
  <c r="AN435" i="4" s="1"/>
  <c r="AH423" i="4"/>
  <c r="AH411" i="4"/>
  <c r="AK411" i="4" s="1"/>
  <c r="AH399" i="4"/>
  <c r="M393" i="4"/>
  <c r="E387" i="4"/>
  <c r="M387" i="4" s="1"/>
  <c r="F387" i="4"/>
  <c r="U387" i="4" s="1"/>
  <c r="X387" i="4" s="1"/>
  <c r="G387" i="4"/>
  <c r="AC387" i="4" s="1"/>
  <c r="H387" i="4"/>
  <c r="E386" i="4"/>
  <c r="M386" i="4" s="1"/>
  <c r="P386" i="4" s="1"/>
  <c r="F386" i="4"/>
  <c r="U386" i="4" s="1"/>
  <c r="X386" i="4" s="1"/>
  <c r="G386" i="4"/>
  <c r="M381" i="4"/>
  <c r="AK343" i="4"/>
  <c r="AN343" i="4" s="1"/>
  <c r="F326" i="4"/>
  <c r="U326" i="4" s="1"/>
  <c r="X326" i="4" s="1"/>
  <c r="G326" i="4"/>
  <c r="E326" i="4"/>
  <c r="M326" i="4" s="1"/>
  <c r="P326" i="4" s="1"/>
  <c r="H326" i="4"/>
  <c r="AK326" i="4" s="1"/>
  <c r="AN326" i="4" s="1"/>
  <c r="G395" i="4"/>
  <c r="AC395" i="4" s="1"/>
  <c r="W391" i="4"/>
  <c r="L384" i="4"/>
  <c r="AB380" i="4"/>
  <c r="F378" i="4"/>
  <c r="U378" i="4" s="1"/>
  <c r="X378" i="4" s="1"/>
  <c r="L372" i="4"/>
  <c r="AB368" i="4"/>
  <c r="R366" i="4"/>
  <c r="F366" i="4"/>
  <c r="H364" i="4"/>
  <c r="AK364" i="4" s="1"/>
  <c r="AN364" i="4" s="1"/>
  <c r="AB356" i="4"/>
  <c r="R354" i="4"/>
  <c r="F354" i="4"/>
  <c r="T352" i="4"/>
  <c r="H352" i="4"/>
  <c r="AB344" i="4"/>
  <c r="R342" i="4"/>
  <c r="F342" i="4"/>
  <c r="T340" i="4"/>
  <c r="H340" i="4"/>
  <c r="U312" i="4"/>
  <c r="AB304" i="4"/>
  <c r="R304" i="4"/>
  <c r="U304" i="4" s="1"/>
  <c r="AE304" i="4"/>
  <c r="T304" i="4"/>
  <c r="J304" i="4"/>
  <c r="M304" i="4" s="1"/>
  <c r="AH304" i="4"/>
  <c r="W304" i="4"/>
  <c r="L304" i="4"/>
  <c r="AJ304" i="4"/>
  <c r="O304" i="4"/>
  <c r="AM304" i="4"/>
  <c r="E299" i="4"/>
  <c r="M299" i="4" s="1"/>
  <c r="F299" i="4"/>
  <c r="U299" i="4" s="1"/>
  <c r="X299" i="4" s="1"/>
  <c r="G299" i="4"/>
  <c r="H299" i="4"/>
  <c r="AK299" i="4" s="1"/>
  <c r="AN299" i="4" s="1"/>
  <c r="R297" i="4"/>
  <c r="AE297" i="4"/>
  <c r="T297" i="4"/>
  <c r="J297" i="4"/>
  <c r="AH297" i="4"/>
  <c r="W297" i="4"/>
  <c r="L297" i="4"/>
  <c r="AJ297" i="4"/>
  <c r="AB297" i="4"/>
  <c r="E328" i="4"/>
  <c r="G328" i="4"/>
  <c r="AC328" i="4" s="1"/>
  <c r="H328" i="4"/>
  <c r="R321" i="4"/>
  <c r="AE321" i="4"/>
  <c r="T321" i="4"/>
  <c r="J321" i="4"/>
  <c r="AH321" i="4"/>
  <c r="W321" i="4"/>
  <c r="L321" i="4"/>
  <c r="AJ321" i="4"/>
  <c r="AB321" i="4"/>
  <c r="E311" i="4"/>
  <c r="F311" i="4"/>
  <c r="U311" i="4" s="1"/>
  <c r="X311" i="4" s="1"/>
  <c r="G311" i="4"/>
  <c r="AC311" i="4" s="1"/>
  <c r="AF311" i="4" s="1"/>
  <c r="H311" i="4"/>
  <c r="AK311" i="4" s="1"/>
  <c r="AN311" i="4" s="1"/>
  <c r="R309" i="4"/>
  <c r="AE309" i="4"/>
  <c r="T309" i="4"/>
  <c r="J309" i="4"/>
  <c r="AH309" i="4"/>
  <c r="W309" i="4"/>
  <c r="L309" i="4"/>
  <c r="AJ309" i="4"/>
  <c r="AB309" i="4"/>
  <c r="E301" i="4"/>
  <c r="M301" i="4" s="1"/>
  <c r="P301" i="4" s="1"/>
  <c r="F301" i="4"/>
  <c r="U301" i="4" s="1"/>
  <c r="X301" i="4" s="1"/>
  <c r="G301" i="4"/>
  <c r="AC301" i="4" s="1"/>
  <c r="AF301" i="4" s="1"/>
  <c r="H301" i="4"/>
  <c r="AK301" i="4" s="1"/>
  <c r="AN301" i="4" s="1"/>
  <c r="AB268" i="4"/>
  <c r="R268" i="4"/>
  <c r="AE268" i="4"/>
  <c r="T268" i="4"/>
  <c r="J268" i="4"/>
  <c r="AH268" i="4"/>
  <c r="W268" i="4"/>
  <c r="L268" i="4"/>
  <c r="AJ268" i="4"/>
  <c r="O268" i="4"/>
  <c r="AM268" i="4"/>
  <c r="Z268" i="4"/>
  <c r="E229" i="4"/>
  <c r="M229" i="4" s="1"/>
  <c r="P229" i="4" s="1"/>
  <c r="F229" i="4"/>
  <c r="U229" i="4" s="1"/>
  <c r="G229" i="4"/>
  <c r="H229" i="4"/>
  <c r="AK229" i="4" s="1"/>
  <c r="AN229" i="4" s="1"/>
  <c r="R381" i="4"/>
  <c r="F381" i="4"/>
  <c r="H379" i="4"/>
  <c r="AK379" i="4" s="1"/>
  <c r="AN379" i="4" s="1"/>
  <c r="O378" i="4"/>
  <c r="P378" i="4" s="1"/>
  <c r="R369" i="4"/>
  <c r="U369" i="4" s="1"/>
  <c r="T367" i="4"/>
  <c r="H367" i="4"/>
  <c r="AK367" i="4" s="1"/>
  <c r="AN367" i="4" s="1"/>
  <c r="AM366" i="4"/>
  <c r="O366" i="4"/>
  <c r="R357" i="4"/>
  <c r="T355" i="4"/>
  <c r="H355" i="4"/>
  <c r="AK355" i="4" s="1"/>
  <c r="AN355" i="4" s="1"/>
  <c r="AM354" i="4"/>
  <c r="O354" i="4"/>
  <c r="AH353" i="4"/>
  <c r="J353" i="4"/>
  <c r="G350" i="4"/>
  <c r="AC350" i="4" s="1"/>
  <c r="AF350" i="4" s="1"/>
  <c r="AM342" i="4"/>
  <c r="O342" i="4"/>
  <c r="AH341" i="4"/>
  <c r="J341" i="4"/>
  <c r="M341" i="4" s="1"/>
  <c r="P341" i="4" s="1"/>
  <c r="G338" i="4"/>
  <c r="AB328" i="4"/>
  <c r="AE328" i="4"/>
  <c r="T328" i="4"/>
  <c r="W328" i="4"/>
  <c r="L328" i="4"/>
  <c r="AJ328" i="4"/>
  <c r="O328" i="4"/>
  <c r="AM328" i="4"/>
  <c r="E323" i="4"/>
  <c r="F323" i="4"/>
  <c r="G323" i="4"/>
  <c r="AC323" i="4" s="1"/>
  <c r="H323" i="4"/>
  <c r="E313" i="4"/>
  <c r="M313" i="4" s="1"/>
  <c r="P313" i="4" s="1"/>
  <c r="F313" i="4"/>
  <c r="G313" i="4"/>
  <c r="H313" i="4"/>
  <c r="AK313" i="4" s="1"/>
  <c r="AN313" i="4" s="1"/>
  <c r="G295" i="4"/>
  <c r="H295" i="4"/>
  <c r="F295" i="4"/>
  <c r="E251" i="4"/>
  <c r="F251" i="4"/>
  <c r="G251" i="4"/>
  <c r="H251" i="4"/>
  <c r="AE391" i="4"/>
  <c r="H384" i="4"/>
  <c r="AK384" i="4" s="1"/>
  <c r="AN384" i="4" s="1"/>
  <c r="AJ380" i="4"/>
  <c r="L380" i="4"/>
  <c r="G379" i="4"/>
  <c r="AJ368" i="4"/>
  <c r="L368" i="4"/>
  <c r="G367" i="4"/>
  <c r="AC367" i="4" s="1"/>
  <c r="AJ356" i="4"/>
  <c r="L356" i="4"/>
  <c r="AJ344" i="4"/>
  <c r="L344" i="4"/>
  <c r="E333" i="4"/>
  <c r="F333" i="4"/>
  <c r="H333" i="4"/>
  <c r="AK333" i="4" s="1"/>
  <c r="AN333" i="4" s="1"/>
  <c r="E332" i="4"/>
  <c r="M332" i="4" s="1"/>
  <c r="G332" i="4"/>
  <c r="H332" i="4"/>
  <c r="E330" i="4"/>
  <c r="M330" i="4" s="1"/>
  <c r="P330" i="4" s="1"/>
  <c r="F330" i="4"/>
  <c r="U330" i="4" s="1"/>
  <c r="X330" i="4" s="1"/>
  <c r="G330" i="4"/>
  <c r="E329" i="4"/>
  <c r="M329" i="4" s="1"/>
  <c r="P329" i="4" s="1"/>
  <c r="H329" i="4"/>
  <c r="Z321" i="4"/>
  <c r="E316" i="4"/>
  <c r="F316" i="4"/>
  <c r="G316" i="4"/>
  <c r="H316" i="4"/>
  <c r="E315" i="4"/>
  <c r="F315" i="4"/>
  <c r="U315" i="4" s="1"/>
  <c r="X315" i="4" s="1"/>
  <c r="G315" i="4"/>
  <c r="E305" i="4"/>
  <c r="M305" i="4" s="1"/>
  <c r="P305" i="4" s="1"/>
  <c r="H305" i="4"/>
  <c r="AK305" i="4" s="1"/>
  <c r="AN305" i="4" s="1"/>
  <c r="F302" i="4"/>
  <c r="U302" i="4" s="1"/>
  <c r="G302" i="4"/>
  <c r="AC302" i="4" s="1"/>
  <c r="H302" i="4"/>
  <c r="E302" i="4"/>
  <c r="AB393" i="4"/>
  <c r="O388" i="4"/>
  <c r="G384" i="4"/>
  <c r="AB381" i="4"/>
  <c r="W380" i="4"/>
  <c r="F379" i="4"/>
  <c r="U379" i="4" s="1"/>
  <c r="X379" i="4" s="1"/>
  <c r="AB369" i="4"/>
  <c r="W368" i="4"/>
  <c r="R367" i="4"/>
  <c r="F367" i="4"/>
  <c r="H365" i="4"/>
  <c r="AK365" i="4" s="1"/>
  <c r="AN365" i="4" s="1"/>
  <c r="AB357" i="4"/>
  <c r="W356" i="4"/>
  <c r="R355" i="4"/>
  <c r="U355" i="4" s="1"/>
  <c r="X355" i="4" s="1"/>
  <c r="T353" i="4"/>
  <c r="AM352" i="4"/>
  <c r="O352" i="4"/>
  <c r="AJ349" i="4"/>
  <c r="L349" i="4"/>
  <c r="W344" i="4"/>
  <c r="T341" i="4"/>
  <c r="H341" i="4"/>
  <c r="AM340" i="4"/>
  <c r="O340" i="4"/>
  <c r="AJ337" i="4"/>
  <c r="L337" i="4"/>
  <c r="R333" i="4"/>
  <c r="T333" i="4"/>
  <c r="J333" i="4"/>
  <c r="L333" i="4"/>
  <c r="AB333" i="4"/>
  <c r="U324" i="4"/>
  <c r="AK322" i="4"/>
  <c r="AN322" i="4" s="1"/>
  <c r="AB316" i="4"/>
  <c r="R316" i="4"/>
  <c r="AE316" i="4"/>
  <c r="T316" i="4"/>
  <c r="J316" i="4"/>
  <c r="AH316" i="4"/>
  <c r="W316" i="4"/>
  <c r="L316" i="4"/>
  <c r="AJ316" i="4"/>
  <c r="O316" i="4"/>
  <c r="AM316" i="4"/>
  <c r="E296" i="4"/>
  <c r="M296" i="4" s="1"/>
  <c r="F296" i="4"/>
  <c r="U296" i="4" s="1"/>
  <c r="G296" i="4"/>
  <c r="H296" i="4"/>
  <c r="AK296" i="4" s="1"/>
  <c r="AM393" i="4"/>
  <c r="O393" i="4"/>
  <c r="R384" i="4"/>
  <c r="U384" i="4" s="1"/>
  <c r="X384" i="4" s="1"/>
  <c r="H382" i="4"/>
  <c r="AK382" i="4" s="1"/>
  <c r="AM381" i="4"/>
  <c r="O381" i="4"/>
  <c r="AH380" i="4"/>
  <c r="J380" i="4"/>
  <c r="R372" i="4"/>
  <c r="H370" i="4"/>
  <c r="AK370" i="4" s="1"/>
  <c r="AN370" i="4" s="1"/>
  <c r="AM369" i="4"/>
  <c r="O369" i="4"/>
  <c r="AH368" i="4"/>
  <c r="J368" i="4"/>
  <c r="AJ366" i="4"/>
  <c r="L366" i="4"/>
  <c r="G365" i="4"/>
  <c r="AC365" i="4" s="1"/>
  <c r="AF365" i="4" s="1"/>
  <c r="O357" i="4"/>
  <c r="AH356" i="4"/>
  <c r="J356" i="4"/>
  <c r="AJ354" i="4"/>
  <c r="L354" i="4"/>
  <c r="AH344" i="4"/>
  <c r="J344" i="4"/>
  <c r="AJ342" i="4"/>
  <c r="L342" i="4"/>
  <c r="L332" i="4"/>
  <c r="AJ332" i="4"/>
  <c r="O332" i="4"/>
  <c r="AM332" i="4"/>
  <c r="AE332" i="4"/>
  <c r="T332" i="4"/>
  <c r="W332" i="4"/>
  <c r="M324" i="4"/>
  <c r="E320" i="4"/>
  <c r="M320" i="4" s="1"/>
  <c r="F320" i="4"/>
  <c r="G320" i="4"/>
  <c r="H320" i="4"/>
  <c r="AK320" i="4" s="1"/>
  <c r="AK308" i="4"/>
  <c r="F290" i="4"/>
  <c r="E290" i="4"/>
  <c r="G290" i="4"/>
  <c r="H290" i="4"/>
  <c r="W354" i="4"/>
  <c r="R353" i="4"/>
  <c r="H351" i="4"/>
  <c r="AH349" i="4"/>
  <c r="J349" i="4"/>
  <c r="W342" i="4"/>
  <c r="R341" i="4"/>
  <c r="F341" i="4"/>
  <c r="H339" i="4"/>
  <c r="AK339" i="4" s="1"/>
  <c r="AH337" i="4"/>
  <c r="J337" i="4"/>
  <c r="X327" i="4"/>
  <c r="AK324" i="4"/>
  <c r="M322" i="4"/>
  <c r="P322" i="4" s="1"/>
  <c r="M319" i="4"/>
  <c r="P319" i="4" s="1"/>
  <c r="M292" i="4"/>
  <c r="F382" i="4"/>
  <c r="U382" i="4" s="1"/>
  <c r="X382" i="4" s="1"/>
  <c r="T380" i="4"/>
  <c r="AB372" i="4"/>
  <c r="F370" i="4"/>
  <c r="U370" i="4" s="1"/>
  <c r="X370" i="4" s="1"/>
  <c r="T368" i="4"/>
  <c r="O367" i="4"/>
  <c r="AH366" i="4"/>
  <c r="J366" i="4"/>
  <c r="M366" i="4" s="1"/>
  <c r="P366" i="4" s="1"/>
  <c r="G363" i="4"/>
  <c r="T356" i="4"/>
  <c r="AH354" i="4"/>
  <c r="J354" i="4"/>
  <c r="M354" i="4" s="1"/>
  <c r="AJ352" i="4"/>
  <c r="L352" i="4"/>
  <c r="G351" i="4"/>
  <c r="T344" i="4"/>
  <c r="AH342" i="4"/>
  <c r="J342" i="4"/>
  <c r="M342" i="4" s="1"/>
  <c r="P342" i="4" s="1"/>
  <c r="AJ340" i="4"/>
  <c r="L340" i="4"/>
  <c r="G339" i="4"/>
  <c r="W335" i="4"/>
  <c r="R334" i="4"/>
  <c r="R332" i="4"/>
  <c r="U332" i="4" s="1"/>
  <c r="E325" i="4"/>
  <c r="M325" i="4" s="1"/>
  <c r="P325" i="4" s="1"/>
  <c r="F325" i="4"/>
  <c r="U325" i="4" s="1"/>
  <c r="X325" i="4" s="1"/>
  <c r="G325" i="4"/>
  <c r="H325" i="4"/>
  <c r="G319" i="4"/>
  <c r="H319" i="4"/>
  <c r="AK319" i="4" s="1"/>
  <c r="AN319" i="4" s="1"/>
  <c r="F319" i="4"/>
  <c r="U319" i="4" s="1"/>
  <c r="X319" i="4" s="1"/>
  <c r="M308" i="4"/>
  <c r="F287" i="4"/>
  <c r="G287" i="4"/>
  <c r="H287" i="4"/>
  <c r="AK287" i="4" s="1"/>
  <c r="AF286" i="4"/>
  <c r="AJ393" i="4"/>
  <c r="L393" i="4"/>
  <c r="AJ381" i="4"/>
  <c r="L381" i="4"/>
  <c r="AE380" i="4"/>
  <c r="AJ369" i="4"/>
  <c r="L369" i="4"/>
  <c r="AE368" i="4"/>
  <c r="L357" i="4"/>
  <c r="AE356" i="4"/>
  <c r="AB353" i="4"/>
  <c r="W352" i="4"/>
  <c r="F351" i="4"/>
  <c r="U351" i="4" s="1"/>
  <c r="X351" i="4" s="1"/>
  <c r="T349" i="4"/>
  <c r="L345" i="4"/>
  <c r="AE344" i="4"/>
  <c r="AB341" i="4"/>
  <c r="W340" i="4"/>
  <c r="X340" i="4" s="1"/>
  <c r="F339" i="4"/>
  <c r="T337" i="4"/>
  <c r="AH335" i="4"/>
  <c r="AJ333" i="4"/>
  <c r="G331" i="4"/>
  <c r="AC331" i="4" s="1"/>
  <c r="AF331" i="4" s="1"/>
  <c r="H331" i="4"/>
  <c r="AK331" i="4" s="1"/>
  <c r="AN331" i="4" s="1"/>
  <c r="F331" i="4"/>
  <c r="U331" i="4" s="1"/>
  <c r="X331" i="4" s="1"/>
  <c r="O321" i="4"/>
  <c r="M318" i="4"/>
  <c r="P318" i="4" s="1"/>
  <c r="G317" i="4"/>
  <c r="O309" i="4"/>
  <c r="W393" i="4"/>
  <c r="W381" i="4"/>
  <c r="H378" i="4"/>
  <c r="AK378" i="4" s="1"/>
  <c r="AN378" i="4" s="1"/>
  <c r="W369" i="4"/>
  <c r="T366" i="4"/>
  <c r="H366" i="4"/>
  <c r="T354" i="4"/>
  <c r="H354" i="4"/>
  <c r="AH352" i="4"/>
  <c r="T342" i="4"/>
  <c r="H342" i="4"/>
  <c r="AK342" i="4" s="1"/>
  <c r="AM341" i="4"/>
  <c r="AH340" i="4"/>
  <c r="AH332" i="4"/>
  <c r="AH328" i="4"/>
  <c r="AM321" i="4"/>
  <c r="AM309" i="4"/>
  <c r="AH393" i="4"/>
  <c r="AK393" i="4" s="1"/>
  <c r="AH381" i="4"/>
  <c r="AK381" i="4" s="1"/>
  <c r="AN381" i="4" s="1"/>
  <c r="AH369" i="4"/>
  <c r="AK369" i="4" s="1"/>
  <c r="AN369" i="4" s="1"/>
  <c r="E317" i="4"/>
  <c r="M317" i="4" s="1"/>
  <c r="P317" i="4" s="1"/>
  <c r="H317" i="4"/>
  <c r="E297" i="4"/>
  <c r="M297" i="4" s="1"/>
  <c r="P297" i="4" s="1"/>
  <c r="F297" i="4"/>
  <c r="U297" i="4" s="1"/>
  <c r="X297" i="4" s="1"/>
  <c r="G297" i="4"/>
  <c r="H297" i="4"/>
  <c r="T329" i="4"/>
  <c r="AE324" i="4"/>
  <c r="W320" i="4"/>
  <c r="AE312" i="4"/>
  <c r="G312" i="4"/>
  <c r="AC312" i="4" s="1"/>
  <c r="W308" i="4"/>
  <c r="R307" i="4"/>
  <c r="T305" i="4"/>
  <c r="AE300" i="4"/>
  <c r="G300" i="4"/>
  <c r="W296" i="4"/>
  <c r="R295" i="4"/>
  <c r="AK293" i="4"/>
  <c r="E281" i="4"/>
  <c r="M281" i="4" s="1"/>
  <c r="P281" i="4" s="1"/>
  <c r="F281" i="4"/>
  <c r="U281" i="4" s="1"/>
  <c r="X281" i="4" s="1"/>
  <c r="H281" i="4"/>
  <c r="AK281" i="4" s="1"/>
  <c r="AN281" i="4" s="1"/>
  <c r="AC279" i="4"/>
  <c r="AF279" i="4" s="1"/>
  <c r="F278" i="4"/>
  <c r="U278" i="4" s="1"/>
  <c r="G278" i="4"/>
  <c r="H278" i="4"/>
  <c r="E278" i="4"/>
  <c r="E268" i="4"/>
  <c r="M268" i="4" s="1"/>
  <c r="P268" i="4" s="1"/>
  <c r="F268" i="4"/>
  <c r="G268" i="4"/>
  <c r="H268" i="4"/>
  <c r="G327" i="4"/>
  <c r="AC327" i="4" s="1"/>
  <c r="AF327" i="4" s="1"/>
  <c r="AB324" i="4"/>
  <c r="W323" i="4"/>
  <c r="F322" i="4"/>
  <c r="U322" i="4" s="1"/>
  <c r="X322" i="4" s="1"/>
  <c r="T320" i="4"/>
  <c r="AB312" i="4"/>
  <c r="F310" i="4"/>
  <c r="U310" i="4" s="1"/>
  <c r="X310" i="4" s="1"/>
  <c r="T308" i="4"/>
  <c r="AB300" i="4"/>
  <c r="F298" i="4"/>
  <c r="U298" i="4" s="1"/>
  <c r="X298" i="4" s="1"/>
  <c r="T296" i="4"/>
  <c r="F292" i="4"/>
  <c r="E280" i="4"/>
  <c r="F280" i="4"/>
  <c r="G280" i="4"/>
  <c r="H280" i="4"/>
  <c r="E273" i="4"/>
  <c r="F273" i="4"/>
  <c r="U273" i="4" s="1"/>
  <c r="G273" i="4"/>
  <c r="H273" i="4"/>
  <c r="F266" i="4"/>
  <c r="U266" i="4" s="1"/>
  <c r="G266" i="4"/>
  <c r="H266" i="4"/>
  <c r="E266" i="4"/>
  <c r="E255" i="4"/>
  <c r="M255" i="4" s="1"/>
  <c r="F255" i="4"/>
  <c r="G255" i="4"/>
  <c r="H255" i="4"/>
  <c r="AK255" i="4" s="1"/>
  <c r="AB329" i="4"/>
  <c r="AM324" i="4"/>
  <c r="O324" i="4"/>
  <c r="AH323" i="4"/>
  <c r="J323" i="4"/>
  <c r="AE320" i="4"/>
  <c r="AM312" i="4"/>
  <c r="AN312" i="4" s="1"/>
  <c r="O312" i="4"/>
  <c r="AE308" i="4"/>
  <c r="AM300" i="4"/>
  <c r="O300" i="4"/>
  <c r="AE296" i="4"/>
  <c r="AB280" i="4"/>
  <c r="R280" i="4"/>
  <c r="AE280" i="4"/>
  <c r="T280" i="4"/>
  <c r="J280" i="4"/>
  <c r="AH280" i="4"/>
  <c r="W280" i="4"/>
  <c r="L280" i="4"/>
  <c r="AJ280" i="4"/>
  <c r="O280" i="4"/>
  <c r="AM280" i="4"/>
  <c r="E261" i="4"/>
  <c r="F261" i="4"/>
  <c r="U261" i="4" s="1"/>
  <c r="G261" i="4"/>
  <c r="H261" i="4"/>
  <c r="R320" i="4"/>
  <c r="H318" i="4"/>
  <c r="AK318" i="4" s="1"/>
  <c r="AN318" i="4" s="1"/>
  <c r="R308" i="4"/>
  <c r="U308" i="4" s="1"/>
  <c r="X308" i="4" s="1"/>
  <c r="H306" i="4"/>
  <c r="AK306" i="4" s="1"/>
  <c r="AN306" i="4" s="1"/>
  <c r="G292" i="4"/>
  <c r="H292" i="4"/>
  <c r="AK292" i="4" s="1"/>
  <c r="T323" i="4"/>
  <c r="G318" i="4"/>
  <c r="AC318" i="4" s="1"/>
  <c r="AF318" i="4" s="1"/>
  <c r="G306" i="4"/>
  <c r="AC306" i="4" s="1"/>
  <c r="AF306" i="4" s="1"/>
  <c r="W302" i="4"/>
  <c r="AJ295" i="4"/>
  <c r="L295" i="4"/>
  <c r="E294" i="4"/>
  <c r="M294" i="4" s="1"/>
  <c r="P294" i="4" s="1"/>
  <c r="F294" i="4"/>
  <c r="U294" i="4" s="1"/>
  <c r="X294" i="4" s="1"/>
  <c r="AB292" i="4"/>
  <c r="AE292" i="4"/>
  <c r="T292" i="4"/>
  <c r="W292" i="4"/>
  <c r="O292" i="4"/>
  <c r="AM292" i="4"/>
  <c r="E289" i="4"/>
  <c r="M289" i="4" s="1"/>
  <c r="P289" i="4" s="1"/>
  <c r="F289" i="4"/>
  <c r="G289" i="4"/>
  <c r="H289" i="4"/>
  <c r="AK289" i="4" s="1"/>
  <c r="AO274" i="4"/>
  <c r="AJ324" i="4"/>
  <c r="L324" i="4"/>
  <c r="AE323" i="4"/>
  <c r="AB320" i="4"/>
  <c r="F318" i="4"/>
  <c r="U318" i="4" s="1"/>
  <c r="X318" i="4" s="1"/>
  <c r="J314" i="4"/>
  <c r="AJ312" i="4"/>
  <c r="L312" i="4"/>
  <c r="AB308" i="4"/>
  <c r="F306" i="4"/>
  <c r="U306" i="4" s="1"/>
  <c r="X306" i="4" s="1"/>
  <c r="H304" i="4"/>
  <c r="AK304" i="4" s="1"/>
  <c r="AH302" i="4"/>
  <c r="J302" i="4"/>
  <c r="AJ300" i="4"/>
  <c r="L300" i="4"/>
  <c r="AB296" i="4"/>
  <c r="W295" i="4"/>
  <c r="R292" i="4"/>
  <c r="AB289" i="4"/>
  <c r="R289" i="4"/>
  <c r="AE289" i="4"/>
  <c r="T289" i="4"/>
  <c r="L289" i="4"/>
  <c r="AJ289" i="4"/>
  <c r="AE285" i="4"/>
  <c r="E272" i="4"/>
  <c r="M272" i="4" s="1"/>
  <c r="F272" i="4"/>
  <c r="G272" i="4"/>
  <c r="H272" i="4"/>
  <c r="AK272" i="4" s="1"/>
  <c r="E267" i="4"/>
  <c r="M267" i="4" s="1"/>
  <c r="F267" i="4"/>
  <c r="G267" i="4"/>
  <c r="AC267" i="4" s="1"/>
  <c r="AF267" i="4" s="1"/>
  <c r="H267" i="4"/>
  <c r="AK267" i="4" s="1"/>
  <c r="U264" i="4"/>
  <c r="E257" i="4"/>
  <c r="M257" i="4" s="1"/>
  <c r="P257" i="4" s="1"/>
  <c r="F257" i="4"/>
  <c r="U257" i="4" s="1"/>
  <c r="X257" i="4" s="1"/>
  <c r="H257" i="4"/>
  <c r="AK257" i="4" s="1"/>
  <c r="AN257" i="4" s="1"/>
  <c r="AJ329" i="4"/>
  <c r="L329" i="4"/>
  <c r="W324" i="4"/>
  <c r="R323" i="4"/>
  <c r="AM320" i="4"/>
  <c r="O320" i="4"/>
  <c r="W312" i="4"/>
  <c r="AM308" i="4"/>
  <c r="O308" i="4"/>
  <c r="L305" i="4"/>
  <c r="G304" i="4"/>
  <c r="AC304" i="4" s="1"/>
  <c r="W300" i="4"/>
  <c r="AM296" i="4"/>
  <c r="O296" i="4"/>
  <c r="AH295" i="4"/>
  <c r="J295" i="4"/>
  <c r="M295" i="4" s="1"/>
  <c r="P295" i="4" s="1"/>
  <c r="M288" i="4"/>
  <c r="AN279" i="4"/>
  <c r="E277" i="4"/>
  <c r="M277" i="4" s="1"/>
  <c r="F277" i="4"/>
  <c r="G277" i="4"/>
  <c r="H277" i="4"/>
  <c r="AK277" i="4" s="1"/>
  <c r="E247" i="4"/>
  <c r="M247" i="4" s="1"/>
  <c r="P247" i="4" s="1"/>
  <c r="F247" i="4"/>
  <c r="U247" i="4" s="1"/>
  <c r="X247" i="4" s="1"/>
  <c r="G247" i="4"/>
  <c r="AC247" i="4" s="1"/>
  <c r="AF247" i="4" s="1"/>
  <c r="H247" i="4"/>
  <c r="AK247" i="4" s="1"/>
  <c r="AN247" i="4" s="1"/>
  <c r="AK288" i="4"/>
  <c r="U285" i="4"/>
  <c r="E269" i="4"/>
  <c r="M269" i="4" s="1"/>
  <c r="P269" i="4" s="1"/>
  <c r="F269" i="4"/>
  <c r="U269" i="4" s="1"/>
  <c r="X269" i="4" s="1"/>
  <c r="H269" i="4"/>
  <c r="AK269" i="4" s="1"/>
  <c r="AN269" i="4" s="1"/>
  <c r="E260" i="4"/>
  <c r="M260" i="4" s="1"/>
  <c r="F260" i="4"/>
  <c r="G260" i="4"/>
  <c r="AC260" i="4" s="1"/>
  <c r="H260" i="4"/>
  <c r="AK260" i="4" s="1"/>
  <c r="AH329" i="4"/>
  <c r="AB323" i="4"/>
  <c r="AE302" i="4"/>
  <c r="T295" i="4"/>
  <c r="R290" i="4"/>
  <c r="J290" i="4"/>
  <c r="AH290" i="4"/>
  <c r="W290" i="4"/>
  <c r="L290" i="4"/>
  <c r="AJ290" i="4"/>
  <c r="M286" i="4"/>
  <c r="P286" i="4" s="1"/>
  <c r="E285" i="4"/>
  <c r="H285" i="4"/>
  <c r="E256" i="4"/>
  <c r="F256" i="4"/>
  <c r="G256" i="4"/>
  <c r="AC256" i="4" s="1"/>
  <c r="H256" i="4"/>
  <c r="AM323" i="4"/>
  <c r="AJ320" i="4"/>
  <c r="AJ308" i="4"/>
  <c r="AJ296" i="4"/>
  <c r="M293" i="4"/>
  <c r="P293" i="4" s="1"/>
  <c r="T285" i="4"/>
  <c r="J285" i="4"/>
  <c r="AH285" i="4"/>
  <c r="W285" i="4"/>
  <c r="L285" i="4"/>
  <c r="AJ285" i="4"/>
  <c r="AB285" i="4"/>
  <c r="E265" i="4"/>
  <c r="M265" i="4" s="1"/>
  <c r="P265" i="4" s="1"/>
  <c r="F265" i="4"/>
  <c r="G265" i="4"/>
  <c r="H265" i="4"/>
  <c r="AK265" i="4" s="1"/>
  <c r="AN265" i="4" s="1"/>
  <c r="AB256" i="4"/>
  <c r="R256" i="4"/>
  <c r="AE256" i="4"/>
  <c r="T256" i="4"/>
  <c r="J256" i="4"/>
  <c r="AH256" i="4"/>
  <c r="W256" i="4"/>
  <c r="L256" i="4"/>
  <c r="AJ256" i="4"/>
  <c r="O256" i="4"/>
  <c r="AM256" i="4"/>
  <c r="F254" i="4"/>
  <c r="U254" i="4" s="1"/>
  <c r="G254" i="4"/>
  <c r="H254" i="4"/>
  <c r="E254" i="4"/>
  <c r="AE288" i="4"/>
  <c r="G288" i="4"/>
  <c r="AC288" i="4" s="1"/>
  <c r="W284" i="4"/>
  <c r="F283" i="4"/>
  <c r="U283" i="4" s="1"/>
  <c r="X283" i="4" s="1"/>
  <c r="AJ277" i="4"/>
  <c r="L277" i="4"/>
  <c r="AE276" i="4"/>
  <c r="G276" i="4"/>
  <c r="AC276" i="4" s="1"/>
  <c r="AB273" i="4"/>
  <c r="W272" i="4"/>
  <c r="F271" i="4"/>
  <c r="U271" i="4" s="1"/>
  <c r="G264" i="4"/>
  <c r="AC264" i="4" s="1"/>
  <c r="AF264" i="4" s="1"/>
  <c r="AB261" i="4"/>
  <c r="F259" i="4"/>
  <c r="U259" i="4" s="1"/>
  <c r="X259" i="4" s="1"/>
  <c r="AB242" i="4"/>
  <c r="R242" i="4"/>
  <c r="AE242" i="4"/>
  <c r="T242" i="4"/>
  <c r="J242" i="4"/>
  <c r="AH242" i="4"/>
  <c r="W242" i="4"/>
  <c r="L242" i="4"/>
  <c r="AJ242" i="4"/>
  <c r="O242" i="4"/>
  <c r="AM242" i="4"/>
  <c r="E199" i="4"/>
  <c r="M199" i="4" s="1"/>
  <c r="P199" i="4" s="1"/>
  <c r="F199" i="4"/>
  <c r="U199" i="4" s="1"/>
  <c r="X199" i="4" s="1"/>
  <c r="G199" i="4"/>
  <c r="H199" i="4"/>
  <c r="AK199" i="4" s="1"/>
  <c r="AN199" i="4" s="1"/>
  <c r="E239" i="4"/>
  <c r="F239" i="4"/>
  <c r="G239" i="4"/>
  <c r="H239" i="4"/>
  <c r="E231" i="4"/>
  <c r="M231" i="4" s="1"/>
  <c r="P231" i="4" s="1"/>
  <c r="F231" i="4"/>
  <c r="U231" i="4" s="1"/>
  <c r="X231" i="4" s="1"/>
  <c r="H231" i="4"/>
  <c r="AK231" i="4" s="1"/>
  <c r="AN231" i="4" s="1"/>
  <c r="E190" i="4"/>
  <c r="M190" i="4" s="1"/>
  <c r="P190" i="4" s="1"/>
  <c r="G190" i="4"/>
  <c r="AC190" i="4" s="1"/>
  <c r="AF190" i="4" s="1"/>
  <c r="F190" i="4"/>
  <c r="U190" i="4" s="1"/>
  <c r="X190" i="4" s="1"/>
  <c r="H190" i="4"/>
  <c r="AK190" i="4" s="1"/>
  <c r="AN190" i="4" s="1"/>
  <c r="T284" i="4"/>
  <c r="T272" i="4"/>
  <c r="T260" i="4"/>
  <c r="G233" i="4"/>
  <c r="H233" i="4"/>
  <c r="F233" i="4"/>
  <c r="Z229" i="4"/>
  <c r="AM288" i="4"/>
  <c r="O288" i="4"/>
  <c r="J287" i="4"/>
  <c r="M287" i="4" s="1"/>
  <c r="P287" i="4" s="1"/>
  <c r="AE284" i="4"/>
  <c r="AF284" i="4" s="1"/>
  <c r="AB281" i="4"/>
  <c r="T277" i="4"/>
  <c r="AM276" i="4"/>
  <c r="AN276" i="4" s="1"/>
  <c r="O276" i="4"/>
  <c r="AH275" i="4"/>
  <c r="J275" i="4"/>
  <c r="AJ273" i="4"/>
  <c r="L273" i="4"/>
  <c r="AE272" i="4"/>
  <c r="R267" i="4"/>
  <c r="T265" i="4"/>
  <c r="AM264" i="4"/>
  <c r="AN264" i="4" s="1"/>
  <c r="O264" i="4"/>
  <c r="P264" i="4" s="1"/>
  <c r="AH263" i="4"/>
  <c r="J263" i="4"/>
  <c r="AJ261" i="4"/>
  <c r="L261" i="4"/>
  <c r="AE260" i="4"/>
  <c r="R255" i="4"/>
  <c r="R284" i="4"/>
  <c r="U284" i="4" s="1"/>
  <c r="X284" i="4" s="1"/>
  <c r="H282" i="4"/>
  <c r="AK282" i="4" s="1"/>
  <c r="AN282" i="4" s="1"/>
  <c r="AJ278" i="4"/>
  <c r="L278" i="4"/>
  <c r="AE277" i="4"/>
  <c r="W273" i="4"/>
  <c r="R272" i="4"/>
  <c r="H270" i="4"/>
  <c r="AK270" i="4" s="1"/>
  <c r="AN270" i="4" s="1"/>
  <c r="AJ266" i="4"/>
  <c r="L266" i="4"/>
  <c r="AE265" i="4"/>
  <c r="W261" i="4"/>
  <c r="R260" i="4"/>
  <c r="H258" i="4"/>
  <c r="AJ254" i="4"/>
  <c r="L254" i="4"/>
  <c r="E230" i="4"/>
  <c r="F230" i="4"/>
  <c r="G230" i="4"/>
  <c r="AC230" i="4" s="1"/>
  <c r="H230" i="4"/>
  <c r="E227" i="4"/>
  <c r="F227" i="4"/>
  <c r="G227" i="4"/>
  <c r="H227" i="4"/>
  <c r="E223" i="4"/>
  <c r="M223" i="4" s="1"/>
  <c r="P223" i="4" s="1"/>
  <c r="F223" i="4"/>
  <c r="U223" i="4" s="1"/>
  <c r="X223" i="4" s="1"/>
  <c r="G223" i="4"/>
  <c r="AC223" i="4" s="1"/>
  <c r="AF223" i="4" s="1"/>
  <c r="H223" i="4"/>
  <c r="AK223" i="4" s="1"/>
  <c r="AN223" i="4" s="1"/>
  <c r="G282" i="4"/>
  <c r="W278" i="4"/>
  <c r="R277" i="4"/>
  <c r="T275" i="4"/>
  <c r="H275" i="4"/>
  <c r="AH273" i="4"/>
  <c r="J273" i="4"/>
  <c r="G270" i="4"/>
  <c r="AB267" i="4"/>
  <c r="W266" i="4"/>
  <c r="R265" i="4"/>
  <c r="T263" i="4"/>
  <c r="H263" i="4"/>
  <c r="AM262" i="4"/>
  <c r="O262" i="4"/>
  <c r="AH261" i="4"/>
  <c r="J261" i="4"/>
  <c r="G258" i="4"/>
  <c r="AB255" i="4"/>
  <c r="W254" i="4"/>
  <c r="F252" i="4"/>
  <c r="U252" i="4" s="1"/>
  <c r="E252" i="4"/>
  <c r="M234" i="4"/>
  <c r="AB230" i="4"/>
  <c r="R230" i="4"/>
  <c r="AE230" i="4"/>
  <c r="T230" i="4"/>
  <c r="J230" i="4"/>
  <c r="AH230" i="4"/>
  <c r="W230" i="4"/>
  <c r="L230" i="4"/>
  <c r="AJ230" i="4"/>
  <c r="O230" i="4"/>
  <c r="AM230" i="4"/>
  <c r="AJ288" i="4"/>
  <c r="L288" i="4"/>
  <c r="AB284" i="4"/>
  <c r="F282" i="4"/>
  <c r="U282" i="4" s="1"/>
  <c r="X282" i="4" s="1"/>
  <c r="O279" i="4"/>
  <c r="P279" i="4" s="1"/>
  <c r="AH278" i="4"/>
  <c r="J278" i="4"/>
  <c r="AJ276" i="4"/>
  <c r="L276" i="4"/>
  <c r="AE275" i="4"/>
  <c r="G275" i="4"/>
  <c r="AC275" i="4" s="1"/>
  <c r="AB272" i="4"/>
  <c r="F270" i="4"/>
  <c r="U270" i="4" s="1"/>
  <c r="X270" i="4" s="1"/>
  <c r="AM267" i="4"/>
  <c r="O267" i="4"/>
  <c r="AH266" i="4"/>
  <c r="J266" i="4"/>
  <c r="AJ264" i="4"/>
  <c r="L264" i="4"/>
  <c r="AE263" i="4"/>
  <c r="G263" i="4"/>
  <c r="AC263" i="4" s="1"/>
  <c r="AB260" i="4"/>
  <c r="F258" i="4"/>
  <c r="AM255" i="4"/>
  <c r="O255" i="4"/>
  <c r="AH254" i="4"/>
  <c r="J254" i="4"/>
  <c r="F240" i="4"/>
  <c r="U240" i="4" s="1"/>
  <c r="G240" i="4"/>
  <c r="H240" i="4"/>
  <c r="E240" i="4"/>
  <c r="W288" i="4"/>
  <c r="R287" i="4"/>
  <c r="AM284" i="4"/>
  <c r="O284" i="4"/>
  <c r="P284" i="4" s="1"/>
  <c r="AJ281" i="4"/>
  <c r="W276" i="4"/>
  <c r="X276" i="4" s="1"/>
  <c r="R275" i="4"/>
  <c r="U275" i="4" s="1"/>
  <c r="X275" i="4" s="1"/>
  <c r="T273" i="4"/>
  <c r="AM272" i="4"/>
  <c r="O272" i="4"/>
  <c r="W264" i="4"/>
  <c r="R263" i="4"/>
  <c r="U263" i="4" s="1"/>
  <c r="X263" i="4" s="1"/>
  <c r="T261" i="4"/>
  <c r="AM260" i="4"/>
  <c r="O260" i="4"/>
  <c r="E243" i="4"/>
  <c r="M243" i="4" s="1"/>
  <c r="P243" i="4" s="1"/>
  <c r="F243" i="4"/>
  <c r="H243" i="4"/>
  <c r="AK243" i="4" s="1"/>
  <c r="AN243" i="4" s="1"/>
  <c r="AE217" i="4"/>
  <c r="T217" i="4"/>
  <c r="J217" i="4"/>
  <c r="AH217" i="4"/>
  <c r="W217" i="4"/>
  <c r="L217" i="4"/>
  <c r="AJ217" i="4"/>
  <c r="AB217" i="4"/>
  <c r="O217" i="4"/>
  <c r="AM217" i="4"/>
  <c r="R217" i="4"/>
  <c r="U217" i="4" s="1"/>
  <c r="Z217" i="4"/>
  <c r="AE261" i="4"/>
  <c r="G245" i="4"/>
  <c r="H245" i="4"/>
  <c r="AK245" i="4" s="1"/>
  <c r="F245" i="4"/>
  <c r="U245" i="4" s="1"/>
  <c r="X245" i="4" s="1"/>
  <c r="U238" i="4"/>
  <c r="AK222" i="4"/>
  <c r="G221" i="4"/>
  <c r="AC221" i="4" s="1"/>
  <c r="AF221" i="4" s="1"/>
  <c r="H221" i="4"/>
  <c r="F221" i="4"/>
  <c r="E194" i="4"/>
  <c r="F194" i="4"/>
  <c r="G194" i="4"/>
  <c r="H194" i="4"/>
  <c r="H283" i="4"/>
  <c r="AK283" i="4" s="1"/>
  <c r="AN283" i="4" s="1"/>
  <c r="H271" i="4"/>
  <c r="AK271" i="4" s="1"/>
  <c r="AN271" i="4" s="1"/>
  <c r="AE266" i="4"/>
  <c r="AB263" i="4"/>
  <c r="H259" i="4"/>
  <c r="AK259" i="4" s="1"/>
  <c r="AN259" i="4" s="1"/>
  <c r="AJ255" i="4"/>
  <c r="L255" i="4"/>
  <c r="AE254" i="4"/>
  <c r="U237" i="4"/>
  <c r="X237" i="4" s="1"/>
  <c r="F228" i="4"/>
  <c r="U228" i="4" s="1"/>
  <c r="G228" i="4"/>
  <c r="AC228" i="4" s="1"/>
  <c r="H228" i="4"/>
  <c r="E228" i="4"/>
  <c r="AM287" i="4"/>
  <c r="AH286" i="4"/>
  <c r="AK286" i="4" s="1"/>
  <c r="AN286" i="4" s="1"/>
  <c r="AJ284" i="4"/>
  <c r="AM275" i="4"/>
  <c r="AJ272" i="4"/>
  <c r="AM263" i="4"/>
  <c r="AH262" i="4"/>
  <c r="AK262" i="4" s="1"/>
  <c r="AJ260" i="4"/>
  <c r="E242" i="4"/>
  <c r="M242" i="4" s="1"/>
  <c r="F242" i="4"/>
  <c r="U242" i="4" s="1"/>
  <c r="X242" i="4" s="1"/>
  <c r="G242" i="4"/>
  <c r="H242" i="4"/>
  <c r="AK242" i="4" s="1"/>
  <c r="E235" i="4"/>
  <c r="M235" i="4" s="1"/>
  <c r="P235" i="4" s="1"/>
  <c r="F235" i="4"/>
  <c r="U235" i="4" s="1"/>
  <c r="X235" i="4" s="1"/>
  <c r="G235" i="4"/>
  <c r="AC235" i="4" s="1"/>
  <c r="AF235" i="4" s="1"/>
  <c r="H235" i="4"/>
  <c r="AK235" i="4" s="1"/>
  <c r="AN235" i="4" s="1"/>
  <c r="U226" i="4"/>
  <c r="E197" i="4"/>
  <c r="F197" i="4"/>
  <c r="G197" i="4"/>
  <c r="AC197" i="4" s="1"/>
  <c r="H197" i="4"/>
  <c r="AJ251" i="4"/>
  <c r="L251" i="4"/>
  <c r="AE250" i="4"/>
  <c r="G250" i="4"/>
  <c r="AC250" i="4" s="1"/>
  <c r="W246" i="4"/>
  <c r="T243" i="4"/>
  <c r="J241" i="4"/>
  <c r="M241" i="4" s="1"/>
  <c r="P241" i="4" s="1"/>
  <c r="AJ239" i="4"/>
  <c r="L239" i="4"/>
  <c r="AE238" i="4"/>
  <c r="G238" i="4"/>
  <c r="W234" i="4"/>
  <c r="R233" i="4"/>
  <c r="AJ227" i="4"/>
  <c r="L227" i="4"/>
  <c r="AE226" i="4"/>
  <c r="G226" i="4"/>
  <c r="W222" i="4"/>
  <c r="R221" i="4"/>
  <c r="G217" i="4"/>
  <c r="AC217" i="4" s="1"/>
  <c r="H217" i="4"/>
  <c r="E217" i="4"/>
  <c r="O209" i="4"/>
  <c r="AM209" i="4"/>
  <c r="AB209" i="4"/>
  <c r="R209" i="4"/>
  <c r="AE209" i="4"/>
  <c r="T209" i="4"/>
  <c r="J209" i="4"/>
  <c r="AH209" i="4"/>
  <c r="W209" i="4"/>
  <c r="L209" i="4"/>
  <c r="AJ209" i="4"/>
  <c r="L206" i="4"/>
  <c r="AH251" i="4"/>
  <c r="J251" i="4"/>
  <c r="E250" i="4"/>
  <c r="G248" i="4"/>
  <c r="AC248" i="4" s="1"/>
  <c r="AF248" i="4" s="1"/>
  <c r="R243" i="4"/>
  <c r="H241" i="4"/>
  <c r="AK241" i="4" s="1"/>
  <c r="AN241" i="4" s="1"/>
  <c r="AM240" i="4"/>
  <c r="O240" i="4"/>
  <c r="AH239" i="4"/>
  <c r="J239" i="4"/>
  <c r="E238" i="4"/>
  <c r="M238" i="4" s="1"/>
  <c r="G236" i="4"/>
  <c r="AB233" i="4"/>
  <c r="T229" i="4"/>
  <c r="AM228" i="4"/>
  <c r="O228" i="4"/>
  <c r="AH227" i="4"/>
  <c r="J227" i="4"/>
  <c r="E226" i="4"/>
  <c r="M226" i="4" s="1"/>
  <c r="AJ225" i="4"/>
  <c r="L225" i="4"/>
  <c r="AE224" i="4"/>
  <c r="G224" i="4"/>
  <c r="AB221" i="4"/>
  <c r="E219" i="4"/>
  <c r="M219" i="4" s="1"/>
  <c r="P219" i="4" s="1"/>
  <c r="F219" i="4"/>
  <c r="U219" i="4" s="1"/>
  <c r="X219" i="4" s="1"/>
  <c r="H219" i="4"/>
  <c r="AK219" i="4" s="1"/>
  <c r="AN219" i="4" s="1"/>
  <c r="O197" i="4"/>
  <c r="AM197" i="4"/>
  <c r="AB197" i="4"/>
  <c r="R197" i="4"/>
  <c r="AE197" i="4"/>
  <c r="T197" i="4"/>
  <c r="J197" i="4"/>
  <c r="AH197" i="4"/>
  <c r="W197" i="4"/>
  <c r="L197" i="4"/>
  <c r="AJ197" i="4"/>
  <c r="L194" i="4"/>
  <c r="F248" i="4"/>
  <c r="U248" i="4" s="1"/>
  <c r="X248" i="4" s="1"/>
  <c r="T246" i="4"/>
  <c r="F236" i="4"/>
  <c r="U236" i="4" s="1"/>
  <c r="X236" i="4" s="1"/>
  <c r="T234" i="4"/>
  <c r="AB226" i="4"/>
  <c r="F224" i="4"/>
  <c r="U224" i="4" s="1"/>
  <c r="T222" i="4"/>
  <c r="E216" i="4"/>
  <c r="M216" i="4" s="1"/>
  <c r="P216" i="4" s="1"/>
  <c r="F216" i="4"/>
  <c r="U216" i="4" s="1"/>
  <c r="X216" i="4" s="1"/>
  <c r="G216" i="4"/>
  <c r="H216" i="4"/>
  <c r="AK216" i="4" s="1"/>
  <c r="AN216" i="4" s="1"/>
  <c r="U188" i="4"/>
  <c r="T251" i="4"/>
  <c r="AM250" i="4"/>
  <c r="AN250" i="4" s="1"/>
  <c r="O250" i="4"/>
  <c r="AE246" i="4"/>
  <c r="T239" i="4"/>
  <c r="AM238" i="4"/>
  <c r="AN238" i="4" s="1"/>
  <c r="O238" i="4"/>
  <c r="AE234" i="4"/>
  <c r="T227" i="4"/>
  <c r="AM226" i="4"/>
  <c r="AN226" i="4" s="1"/>
  <c r="O226" i="4"/>
  <c r="AE222" i="4"/>
  <c r="L218" i="4"/>
  <c r="AJ218" i="4"/>
  <c r="O218" i="4"/>
  <c r="AM218" i="4"/>
  <c r="AB218" i="4"/>
  <c r="R218" i="4"/>
  <c r="J218" i="4"/>
  <c r="M218" i="4" s="1"/>
  <c r="AH218" i="4"/>
  <c r="AK218" i="4" s="1"/>
  <c r="F200" i="4"/>
  <c r="U200" i="4" s="1"/>
  <c r="G200" i="4"/>
  <c r="AC200" i="4" s="1"/>
  <c r="H200" i="4"/>
  <c r="E192" i="4"/>
  <c r="M192" i="4" s="1"/>
  <c r="G192" i="4"/>
  <c r="F192" i="4"/>
  <c r="H192" i="4"/>
  <c r="AK192" i="4" s="1"/>
  <c r="R246" i="4"/>
  <c r="U246" i="4" s="1"/>
  <c r="H244" i="4"/>
  <c r="AK244" i="4" s="1"/>
  <c r="AN244" i="4" s="1"/>
  <c r="R234" i="4"/>
  <c r="U234" i="4" s="1"/>
  <c r="X234" i="4" s="1"/>
  <c r="H232" i="4"/>
  <c r="R222" i="4"/>
  <c r="U222" i="4" s="1"/>
  <c r="X222" i="4" s="1"/>
  <c r="W252" i="4"/>
  <c r="R251" i="4"/>
  <c r="H249" i="4"/>
  <c r="AK249" i="4" s="1"/>
  <c r="AN249" i="4" s="1"/>
  <c r="G244" i="4"/>
  <c r="W240" i="4"/>
  <c r="R239" i="4"/>
  <c r="H237" i="4"/>
  <c r="AK237" i="4" s="1"/>
  <c r="AN237" i="4" s="1"/>
  <c r="AJ233" i="4"/>
  <c r="L233" i="4"/>
  <c r="G232" i="4"/>
  <c r="W228" i="4"/>
  <c r="R227" i="4"/>
  <c r="H225" i="4"/>
  <c r="AK225" i="4" s="1"/>
  <c r="AN225" i="4" s="1"/>
  <c r="AM224" i="4"/>
  <c r="O224" i="4"/>
  <c r="AJ221" i="4"/>
  <c r="L221" i="4"/>
  <c r="E220" i="4"/>
  <c r="T218" i="4"/>
  <c r="AH252" i="4"/>
  <c r="AK252" i="4" s="1"/>
  <c r="AN252" i="4" s="1"/>
  <c r="J252" i="4"/>
  <c r="AJ250" i="4"/>
  <c r="L250" i="4"/>
  <c r="G249" i="4"/>
  <c r="AB246" i="4"/>
  <c r="F244" i="4"/>
  <c r="U244" i="4" s="1"/>
  <c r="X244" i="4" s="1"/>
  <c r="AH240" i="4"/>
  <c r="J240" i="4"/>
  <c r="AJ238" i="4"/>
  <c r="L238" i="4"/>
  <c r="G237" i="4"/>
  <c r="AB234" i="4"/>
  <c r="W233" i="4"/>
  <c r="F232" i="4"/>
  <c r="U232" i="4" s="1"/>
  <c r="X232" i="4" s="1"/>
  <c r="AH228" i="4"/>
  <c r="J228" i="4"/>
  <c r="AJ226" i="4"/>
  <c r="L226" i="4"/>
  <c r="G225" i="4"/>
  <c r="AB222" i="4"/>
  <c r="W221" i="4"/>
  <c r="F215" i="4"/>
  <c r="G215" i="4"/>
  <c r="E208" i="4"/>
  <c r="M208" i="4" s="1"/>
  <c r="F208" i="4"/>
  <c r="U208" i="4" s="1"/>
  <c r="X208" i="4" s="1"/>
  <c r="G208" i="4"/>
  <c r="H208" i="4"/>
  <c r="AK208" i="4" s="1"/>
  <c r="AN208" i="4" s="1"/>
  <c r="E207" i="4"/>
  <c r="M207" i="4" s="1"/>
  <c r="P207" i="4" s="1"/>
  <c r="F207" i="4"/>
  <c r="U207" i="4" s="1"/>
  <c r="X207" i="4" s="1"/>
  <c r="G207" i="4"/>
  <c r="AC207" i="4" s="1"/>
  <c r="AF207" i="4" s="1"/>
  <c r="H207" i="4"/>
  <c r="AK207" i="4" s="1"/>
  <c r="AN207" i="4" s="1"/>
  <c r="G205" i="4"/>
  <c r="H205" i="4"/>
  <c r="E205" i="4"/>
  <c r="E195" i="4"/>
  <c r="M195" i="4" s="1"/>
  <c r="F195" i="4"/>
  <c r="U195" i="4" s="1"/>
  <c r="G195" i="4"/>
  <c r="AC195" i="4" s="1"/>
  <c r="AF195" i="4" s="1"/>
  <c r="H195" i="4"/>
  <c r="AK195" i="4" s="1"/>
  <c r="W250" i="4"/>
  <c r="AM246" i="4"/>
  <c r="AN246" i="4" s="1"/>
  <c r="O246" i="4"/>
  <c r="W238" i="4"/>
  <c r="AM234" i="4"/>
  <c r="O234" i="4"/>
  <c r="AH233" i="4"/>
  <c r="J233" i="4"/>
  <c r="M233" i="4" s="1"/>
  <c r="P233" i="4" s="1"/>
  <c r="W226" i="4"/>
  <c r="R225" i="4"/>
  <c r="U225" i="4" s="1"/>
  <c r="X225" i="4" s="1"/>
  <c r="AM222" i="4"/>
  <c r="O222" i="4"/>
  <c r="P222" i="4" s="1"/>
  <c r="AH221" i="4"/>
  <c r="J221" i="4"/>
  <c r="M221" i="4" s="1"/>
  <c r="J220" i="4"/>
  <c r="E211" i="4"/>
  <c r="M211" i="4" s="1"/>
  <c r="P211" i="4" s="1"/>
  <c r="F211" i="4"/>
  <c r="U211" i="4" s="1"/>
  <c r="G211" i="4"/>
  <c r="AC211" i="4" s="1"/>
  <c r="AF211" i="4" s="1"/>
  <c r="H211" i="4"/>
  <c r="AK211" i="4" s="1"/>
  <c r="AN211" i="4" s="1"/>
  <c r="H210" i="4"/>
  <c r="AK210" i="4" s="1"/>
  <c r="AN210" i="4" s="1"/>
  <c r="E210" i="4"/>
  <c r="M210" i="4" s="1"/>
  <c r="P210" i="4" s="1"/>
  <c r="F210" i="4"/>
  <c r="U210" i="4" s="1"/>
  <c r="X210" i="4" s="1"/>
  <c r="AE205" i="4"/>
  <c r="X201" i="4"/>
  <c r="E214" i="4"/>
  <c r="M214" i="4" s="1"/>
  <c r="P214" i="4" s="1"/>
  <c r="G214" i="4"/>
  <c r="AC214" i="4" s="1"/>
  <c r="AF214" i="4" s="1"/>
  <c r="H214" i="4"/>
  <c r="E196" i="4"/>
  <c r="F196" i="4"/>
  <c r="G196" i="4"/>
  <c r="AC196" i="4" s="1"/>
  <c r="AF196" i="4" s="1"/>
  <c r="H196" i="4"/>
  <c r="AK196" i="4" s="1"/>
  <c r="AN196" i="4" s="1"/>
  <c r="G193" i="4"/>
  <c r="AC193" i="4" s="1"/>
  <c r="AF193" i="4" s="1"/>
  <c r="H193" i="4"/>
  <c r="E193" i="4"/>
  <c r="AN189" i="4"/>
  <c r="AE228" i="4"/>
  <c r="X213" i="4"/>
  <c r="H198" i="4"/>
  <c r="AK198" i="4" s="1"/>
  <c r="AN198" i="4" s="1"/>
  <c r="E198" i="4"/>
  <c r="M198" i="4" s="1"/>
  <c r="P198" i="4" s="1"/>
  <c r="F198" i="4"/>
  <c r="U198" i="4" s="1"/>
  <c r="E179" i="4"/>
  <c r="G179" i="4"/>
  <c r="F179" i="4"/>
  <c r="U179" i="4" s="1"/>
  <c r="X179" i="4" s="1"/>
  <c r="H179" i="4"/>
  <c r="AK179" i="4" s="1"/>
  <c r="AN179" i="4" s="1"/>
  <c r="AJ246" i="4"/>
  <c r="AJ234" i="4"/>
  <c r="AH224" i="4"/>
  <c r="AK224" i="4" s="1"/>
  <c r="AJ222" i="4"/>
  <c r="AE218" i="4"/>
  <c r="R212" i="4"/>
  <c r="U212" i="4" s="1"/>
  <c r="E209" i="4"/>
  <c r="F209" i="4"/>
  <c r="G209" i="4"/>
  <c r="H209" i="4"/>
  <c r="AK209" i="4" s="1"/>
  <c r="AN209" i="4" s="1"/>
  <c r="E206" i="4"/>
  <c r="F206" i="4"/>
  <c r="G206" i="4"/>
  <c r="H206" i="4"/>
  <c r="E202" i="4"/>
  <c r="M202" i="4" s="1"/>
  <c r="P202" i="4" s="1"/>
  <c r="F202" i="4"/>
  <c r="U202" i="4" s="1"/>
  <c r="X202" i="4" s="1"/>
  <c r="G202" i="4"/>
  <c r="H202" i="4"/>
  <c r="AK202" i="4" s="1"/>
  <c r="AN202" i="4" s="1"/>
  <c r="E177" i="4"/>
  <c r="M177" i="4" s="1"/>
  <c r="P177" i="4" s="1"/>
  <c r="G177" i="4"/>
  <c r="E175" i="4"/>
  <c r="M175" i="4" s="1"/>
  <c r="P175" i="4" s="1"/>
  <c r="F175" i="4"/>
  <c r="U175" i="4" s="1"/>
  <c r="X175" i="4" s="1"/>
  <c r="G175" i="4"/>
  <c r="AC175" i="4" s="1"/>
  <c r="AF175" i="4" s="1"/>
  <c r="H175" i="4"/>
  <c r="AK175" i="4" s="1"/>
  <c r="AN175" i="4" s="1"/>
  <c r="AB212" i="4"/>
  <c r="AH206" i="4"/>
  <c r="J206" i="4"/>
  <c r="AJ204" i="4"/>
  <c r="L204" i="4"/>
  <c r="AE203" i="4"/>
  <c r="G203" i="4"/>
  <c r="AB200" i="4"/>
  <c r="T196" i="4"/>
  <c r="AM195" i="4"/>
  <c r="O195" i="4"/>
  <c r="AH194" i="4"/>
  <c r="J194" i="4"/>
  <c r="AJ192" i="4"/>
  <c r="L192" i="4"/>
  <c r="G189" i="4"/>
  <c r="E188" i="4"/>
  <c r="AB186" i="4"/>
  <c r="J186" i="4"/>
  <c r="G184" i="4"/>
  <c r="F150" i="4"/>
  <c r="U150" i="4" s="1"/>
  <c r="X150" i="4" s="1"/>
  <c r="G150" i="4"/>
  <c r="AC150" i="4" s="1"/>
  <c r="H150" i="4"/>
  <c r="E150" i="4"/>
  <c r="R215" i="4"/>
  <c r="H213" i="4"/>
  <c r="AK213" i="4" s="1"/>
  <c r="AN213" i="4" s="1"/>
  <c r="AM212" i="4"/>
  <c r="O212" i="4"/>
  <c r="AB205" i="4"/>
  <c r="W204" i="4"/>
  <c r="R203" i="4"/>
  <c r="U203" i="4" s="1"/>
  <c r="X203" i="4" s="1"/>
  <c r="H201" i="4"/>
  <c r="AK201" i="4" s="1"/>
  <c r="AN201" i="4" s="1"/>
  <c r="AM200" i="4"/>
  <c r="O200" i="4"/>
  <c r="AB193" i="4"/>
  <c r="W192" i="4"/>
  <c r="F189" i="4"/>
  <c r="U189" i="4" s="1"/>
  <c r="X189" i="4" s="1"/>
  <c r="AH188" i="4"/>
  <c r="F184" i="4"/>
  <c r="U184" i="4" s="1"/>
  <c r="X184" i="4" s="1"/>
  <c r="AE183" i="4"/>
  <c r="H169" i="4"/>
  <c r="E169" i="4"/>
  <c r="F169" i="4"/>
  <c r="U169" i="4" s="1"/>
  <c r="G169" i="4"/>
  <c r="T206" i="4"/>
  <c r="AE188" i="4"/>
  <c r="W188" i="4"/>
  <c r="AB188" i="4"/>
  <c r="E184" i="4"/>
  <c r="Z151" i="4"/>
  <c r="AE206" i="4"/>
  <c r="E140" i="4"/>
  <c r="F140" i="4"/>
  <c r="G140" i="4"/>
  <c r="H140" i="4"/>
  <c r="F218" i="4"/>
  <c r="U218" i="4" s="1"/>
  <c r="X218" i="4" s="1"/>
  <c r="O215" i="4"/>
  <c r="AJ212" i="4"/>
  <c r="L212" i="4"/>
  <c r="R206" i="4"/>
  <c r="T204" i="4"/>
  <c r="H204" i="4"/>
  <c r="AK204" i="4" s="1"/>
  <c r="AM203" i="4"/>
  <c r="O203" i="4"/>
  <c r="AJ200" i="4"/>
  <c r="L200" i="4"/>
  <c r="AB196" i="4"/>
  <c r="W195" i="4"/>
  <c r="R194" i="4"/>
  <c r="T192" i="4"/>
  <c r="E191" i="4"/>
  <c r="M191" i="4" s="1"/>
  <c r="P191" i="4" s="1"/>
  <c r="E186" i="4"/>
  <c r="M186" i="4" s="1"/>
  <c r="L185" i="4"/>
  <c r="AB181" i="4"/>
  <c r="E173" i="4"/>
  <c r="F173" i="4"/>
  <c r="G173" i="4"/>
  <c r="H173" i="4"/>
  <c r="F162" i="4"/>
  <c r="U162" i="4" s="1"/>
  <c r="X162" i="4" s="1"/>
  <c r="E162" i="4"/>
  <c r="M162" i="4" s="1"/>
  <c r="G162" i="4"/>
  <c r="H162" i="4"/>
  <c r="AK162" i="4" s="1"/>
  <c r="AN162" i="4" s="1"/>
  <c r="W212" i="4"/>
  <c r="AJ205" i="4"/>
  <c r="L205" i="4"/>
  <c r="G204" i="4"/>
  <c r="W200" i="4"/>
  <c r="AJ193" i="4"/>
  <c r="L193" i="4"/>
  <c r="AE192" i="4"/>
  <c r="F183" i="4"/>
  <c r="G183" i="4"/>
  <c r="H183" i="4"/>
  <c r="E183" i="4"/>
  <c r="AB173" i="4"/>
  <c r="R173" i="4"/>
  <c r="AE173" i="4"/>
  <c r="T173" i="4"/>
  <c r="J173" i="4"/>
  <c r="AH173" i="4"/>
  <c r="W173" i="4"/>
  <c r="O173" i="4"/>
  <c r="AM173" i="4"/>
  <c r="AK167" i="4"/>
  <c r="AN167" i="4" s="1"/>
  <c r="E163" i="4"/>
  <c r="M163" i="4" s="1"/>
  <c r="P163" i="4" s="1"/>
  <c r="F163" i="4"/>
  <c r="U163" i="4" s="1"/>
  <c r="X163" i="4" s="1"/>
  <c r="G163" i="4"/>
  <c r="H163" i="4"/>
  <c r="AK163" i="4" s="1"/>
  <c r="AN163" i="4" s="1"/>
  <c r="AB152" i="4"/>
  <c r="R152" i="4"/>
  <c r="AE152" i="4"/>
  <c r="T152" i="4"/>
  <c r="J152" i="4"/>
  <c r="AH152" i="4"/>
  <c r="L152" i="4"/>
  <c r="AJ152" i="4"/>
  <c r="O152" i="4"/>
  <c r="AM152" i="4"/>
  <c r="W152" i="4"/>
  <c r="L134" i="4"/>
  <c r="AJ134" i="4"/>
  <c r="AB134" i="4"/>
  <c r="T134" i="4"/>
  <c r="W134" i="4"/>
  <c r="J134" i="4"/>
  <c r="AE134" i="4"/>
  <c r="O134" i="4"/>
  <c r="AH134" i="4"/>
  <c r="R134" i="4"/>
  <c r="AM134" i="4"/>
  <c r="AH212" i="4"/>
  <c r="AK212" i="4" s="1"/>
  <c r="AN212" i="4" s="1"/>
  <c r="J212" i="4"/>
  <c r="AB206" i="4"/>
  <c r="W205" i="4"/>
  <c r="R204" i="4"/>
  <c r="F204" i="4"/>
  <c r="AH200" i="4"/>
  <c r="J200" i="4"/>
  <c r="M200" i="4" s="1"/>
  <c r="AB194" i="4"/>
  <c r="W193" i="4"/>
  <c r="X193" i="4" s="1"/>
  <c r="R192" i="4"/>
  <c r="L188" i="4"/>
  <c r="J185" i="4"/>
  <c r="M185" i="4" s="1"/>
  <c r="P185" i="4" s="1"/>
  <c r="H181" i="4"/>
  <c r="E181" i="4"/>
  <c r="G181" i="4"/>
  <c r="Z173" i="4"/>
  <c r="U167" i="4"/>
  <c r="X167" i="4" s="1"/>
  <c r="E145" i="4"/>
  <c r="F145" i="4"/>
  <c r="G145" i="4"/>
  <c r="H145" i="4"/>
  <c r="AJ215" i="4"/>
  <c r="L215" i="4"/>
  <c r="AM206" i="4"/>
  <c r="O206" i="4"/>
  <c r="AH205" i="4"/>
  <c r="J205" i="4"/>
  <c r="AJ203" i="4"/>
  <c r="L203" i="4"/>
  <c r="T195" i="4"/>
  <c r="AM194" i="4"/>
  <c r="O194" i="4"/>
  <c r="AH193" i="4"/>
  <c r="J193" i="4"/>
  <c r="Z188" i="4"/>
  <c r="AC188" i="4" s="1"/>
  <c r="W186" i="4"/>
  <c r="L186" i="4"/>
  <c r="AJ186" i="4"/>
  <c r="R186" i="4"/>
  <c r="U186" i="4" s="1"/>
  <c r="R183" i="4"/>
  <c r="T183" i="4"/>
  <c r="J183" i="4"/>
  <c r="AH183" i="4"/>
  <c r="O183" i="4"/>
  <c r="AM183" i="4"/>
  <c r="M168" i="4"/>
  <c r="P168" i="4" s="1"/>
  <c r="E166" i="4"/>
  <c r="M166" i="4" s="1"/>
  <c r="P166" i="4" s="1"/>
  <c r="F166" i="4"/>
  <c r="U166" i="4" s="1"/>
  <c r="X166" i="4" s="1"/>
  <c r="G166" i="4"/>
  <c r="H166" i="4"/>
  <c r="AK166" i="4" s="1"/>
  <c r="AN166" i="4" s="1"/>
  <c r="AM188" i="4"/>
  <c r="J188" i="4"/>
  <c r="T181" i="4"/>
  <c r="J181" i="4"/>
  <c r="AH181" i="4"/>
  <c r="W181" i="4"/>
  <c r="L181" i="4"/>
  <c r="AJ181" i="4"/>
  <c r="O181" i="4"/>
  <c r="AM181" i="4"/>
  <c r="AE181" i="4"/>
  <c r="AE212" i="4"/>
  <c r="G212" i="4"/>
  <c r="T205" i="4"/>
  <c r="AM204" i="4"/>
  <c r="AH203" i="4"/>
  <c r="AK203" i="4" s="1"/>
  <c r="AE200" i="4"/>
  <c r="T193" i="4"/>
  <c r="AM192" i="4"/>
  <c r="O192" i="4"/>
  <c r="E187" i="4"/>
  <c r="M187" i="4" s="1"/>
  <c r="P187" i="4" s="1"/>
  <c r="F187" i="4"/>
  <c r="U187" i="4" s="1"/>
  <c r="AE186" i="4"/>
  <c r="O186" i="4"/>
  <c r="AM185" i="4"/>
  <c r="F185" i="4"/>
  <c r="G185" i="4"/>
  <c r="H185" i="4"/>
  <c r="AK185" i="4" s="1"/>
  <c r="H177" i="4"/>
  <c r="AK177" i="4" s="1"/>
  <c r="AN177" i="4" s="1"/>
  <c r="R171" i="4"/>
  <c r="U171" i="4" s="1"/>
  <c r="AE171" i="4"/>
  <c r="T171" i="4"/>
  <c r="J171" i="4"/>
  <c r="AH171" i="4"/>
  <c r="W171" i="4"/>
  <c r="L171" i="4"/>
  <c r="AJ171" i="4"/>
  <c r="O171" i="4"/>
  <c r="AM171" i="4"/>
  <c r="AB171" i="4"/>
  <c r="AJ206" i="4"/>
  <c r="AJ194" i="4"/>
  <c r="H188" i="4"/>
  <c r="AB185" i="4"/>
  <c r="R185" i="4"/>
  <c r="AE185" i="4"/>
  <c r="T185" i="4"/>
  <c r="AJ183" i="4"/>
  <c r="R181" i="4"/>
  <c r="U181" i="4" s="1"/>
  <c r="X181" i="4" s="1"/>
  <c r="E178" i="4"/>
  <c r="M178" i="4" s="1"/>
  <c r="P178" i="4" s="1"/>
  <c r="F178" i="4"/>
  <c r="U178" i="4" s="1"/>
  <c r="X178" i="4" s="1"/>
  <c r="G178" i="4"/>
  <c r="AC178" i="4" s="1"/>
  <c r="AF178" i="4" s="1"/>
  <c r="H178" i="4"/>
  <c r="AK178" i="4" s="1"/>
  <c r="AN178" i="4" s="1"/>
  <c r="F177" i="4"/>
  <c r="U177" i="4" s="1"/>
  <c r="X177" i="4" s="1"/>
  <c r="G176" i="4"/>
  <c r="H176" i="4"/>
  <c r="F176" i="4"/>
  <c r="F174" i="4"/>
  <c r="H174" i="4"/>
  <c r="AJ182" i="4"/>
  <c r="L182" i="4"/>
  <c r="R176" i="4"/>
  <c r="T174" i="4"/>
  <c r="E171" i="4"/>
  <c r="AE169" i="4"/>
  <c r="AH165" i="4"/>
  <c r="AK165" i="4" s="1"/>
  <c r="M144" i="4"/>
  <c r="L165" i="4"/>
  <c r="O165" i="4"/>
  <c r="AM165" i="4"/>
  <c r="T165" i="4"/>
  <c r="T184" i="4"/>
  <c r="AH182" i="4"/>
  <c r="AK182" i="4" s="1"/>
  <c r="J182" i="4"/>
  <c r="AJ180" i="4"/>
  <c r="L180" i="4"/>
  <c r="AB176" i="4"/>
  <c r="R174" i="4"/>
  <c r="T172" i="4"/>
  <c r="H172" i="4"/>
  <c r="AK172" i="4" s="1"/>
  <c r="AH170" i="4"/>
  <c r="AK170" i="4" s="1"/>
  <c r="J170" i="4"/>
  <c r="M170" i="4" s="1"/>
  <c r="P170" i="4" s="1"/>
  <c r="AJ168" i="4"/>
  <c r="L168" i="4"/>
  <c r="G167" i="4"/>
  <c r="AC167" i="4" s="1"/>
  <c r="AF167" i="4" s="1"/>
  <c r="AE165" i="4"/>
  <c r="E152" i="4"/>
  <c r="M152" i="4" s="1"/>
  <c r="F152" i="4"/>
  <c r="G152" i="4"/>
  <c r="H152" i="4"/>
  <c r="W136" i="4"/>
  <c r="O136" i="4"/>
  <c r="R136" i="4"/>
  <c r="U136" i="4" s="1"/>
  <c r="T136" i="4"/>
  <c r="AH136" i="4"/>
  <c r="AJ136" i="4"/>
  <c r="J136" i="4"/>
  <c r="M136" i="4" s="1"/>
  <c r="L136" i="4"/>
  <c r="AM136" i="4"/>
  <c r="AB136" i="4"/>
  <c r="AE136" i="4"/>
  <c r="AB174" i="4"/>
  <c r="AM169" i="4"/>
  <c r="O169" i="4"/>
  <c r="R145" i="4"/>
  <c r="AE145" i="4"/>
  <c r="T145" i="4"/>
  <c r="J145" i="4"/>
  <c r="AH145" i="4"/>
  <c r="W145" i="4"/>
  <c r="L145" i="4"/>
  <c r="AJ145" i="4"/>
  <c r="AB145" i="4"/>
  <c r="AB140" i="4"/>
  <c r="R140" i="4"/>
  <c r="AE140" i="4"/>
  <c r="T140" i="4"/>
  <c r="J140" i="4"/>
  <c r="AH140" i="4"/>
  <c r="W140" i="4"/>
  <c r="L140" i="4"/>
  <c r="AJ140" i="4"/>
  <c r="O140" i="4"/>
  <c r="AM140" i="4"/>
  <c r="E137" i="4"/>
  <c r="F137" i="4"/>
  <c r="U137" i="4" s="1"/>
  <c r="X137" i="4" s="1"/>
  <c r="G137" i="4"/>
  <c r="H137" i="4"/>
  <c r="AK137" i="4" s="1"/>
  <c r="AB165" i="4"/>
  <c r="G155" i="4"/>
  <c r="H155" i="4"/>
  <c r="F155" i="4"/>
  <c r="J165" i="4"/>
  <c r="M165" i="4" s="1"/>
  <c r="M156" i="4"/>
  <c r="M154" i="4"/>
  <c r="P154" i="4" s="1"/>
  <c r="AK149" i="4"/>
  <c r="AN149" i="4" s="1"/>
  <c r="Z145" i="4"/>
  <c r="AC139" i="4"/>
  <c r="F138" i="4"/>
  <c r="U138" i="4" s="1"/>
  <c r="X138" i="4" s="1"/>
  <c r="G138" i="4"/>
  <c r="AC138" i="4" s="1"/>
  <c r="H138" i="4"/>
  <c r="E138" i="4"/>
  <c r="AM184" i="4"/>
  <c r="AN184" i="4" s="1"/>
  <c r="O184" i="4"/>
  <c r="AE180" i="4"/>
  <c r="G180" i="4"/>
  <c r="W176" i="4"/>
  <c r="AM172" i="4"/>
  <c r="O172" i="4"/>
  <c r="AJ169" i="4"/>
  <c r="L169" i="4"/>
  <c r="AE168" i="4"/>
  <c r="G168" i="4"/>
  <c r="AC168" i="4" s="1"/>
  <c r="Z165" i="4"/>
  <c r="AC165" i="4" s="1"/>
  <c r="E164" i="4"/>
  <c r="E161" i="4"/>
  <c r="M161" i="4" s="1"/>
  <c r="P161" i="4" s="1"/>
  <c r="G161" i="4"/>
  <c r="H158" i="4"/>
  <c r="AE155" i="4"/>
  <c r="T155" i="4"/>
  <c r="J155" i="4"/>
  <c r="M155" i="4" s="1"/>
  <c r="AH155" i="4"/>
  <c r="W155" i="4"/>
  <c r="L155" i="4"/>
  <c r="AJ155" i="4"/>
  <c r="O155" i="4"/>
  <c r="AM155" i="4"/>
  <c r="R155" i="4"/>
  <c r="E153" i="4"/>
  <c r="M153" i="4" s="1"/>
  <c r="H153" i="4"/>
  <c r="E149" i="4"/>
  <c r="M149" i="4" s="1"/>
  <c r="P149" i="4" s="1"/>
  <c r="F149" i="4"/>
  <c r="U149" i="4" s="1"/>
  <c r="X149" i="4" s="1"/>
  <c r="G149" i="4"/>
  <c r="AC149" i="4" s="1"/>
  <c r="AF149" i="4" s="1"/>
  <c r="H148" i="4"/>
  <c r="AK148" i="4" s="1"/>
  <c r="AN148" i="4" s="1"/>
  <c r="G148" i="4"/>
  <c r="AB182" i="4"/>
  <c r="R180" i="4"/>
  <c r="F180" i="4"/>
  <c r="AH176" i="4"/>
  <c r="J176" i="4"/>
  <c r="M176" i="4" s="1"/>
  <c r="AJ174" i="4"/>
  <c r="L174" i="4"/>
  <c r="AB170" i="4"/>
  <c r="W169" i="4"/>
  <c r="R168" i="4"/>
  <c r="F168" i="4"/>
  <c r="AB161" i="4"/>
  <c r="G158" i="4"/>
  <c r="U141" i="4"/>
  <c r="X141" i="4" s="1"/>
  <c r="AM182" i="4"/>
  <c r="W174" i="4"/>
  <c r="H171" i="4"/>
  <c r="AK171" i="4" s="1"/>
  <c r="AM170" i="4"/>
  <c r="AH169" i="4"/>
  <c r="J169" i="4"/>
  <c r="AJ167" i="4"/>
  <c r="L167" i="4"/>
  <c r="W165" i="4"/>
  <c r="F165" i="4"/>
  <c r="U165" i="4" s="1"/>
  <c r="AB164" i="4"/>
  <c r="AE164" i="4"/>
  <c r="J164" i="4"/>
  <c r="AH164" i="4"/>
  <c r="AK164" i="4" s="1"/>
  <c r="O164" i="4"/>
  <c r="AM164" i="4"/>
  <c r="E158" i="4"/>
  <c r="M158" i="4" s="1"/>
  <c r="P158" i="4" s="1"/>
  <c r="E157" i="4"/>
  <c r="F157" i="4"/>
  <c r="H157" i="4"/>
  <c r="L156" i="4"/>
  <c r="AJ156" i="4"/>
  <c r="O156" i="4"/>
  <c r="AM156" i="4"/>
  <c r="AB156" i="4"/>
  <c r="R156" i="4"/>
  <c r="U156" i="4" s="1"/>
  <c r="T156" i="4"/>
  <c r="W156" i="4"/>
  <c r="AK144" i="4"/>
  <c r="M141" i="4"/>
  <c r="T176" i="4"/>
  <c r="AH174" i="4"/>
  <c r="G171" i="4"/>
  <c r="AC171" i="4" s="1"/>
  <c r="AB168" i="4"/>
  <c r="AJ165" i="4"/>
  <c r="U158" i="4"/>
  <c r="X158" i="4" s="1"/>
  <c r="R157" i="4"/>
  <c r="T157" i="4"/>
  <c r="J157" i="4"/>
  <c r="AH157" i="4"/>
  <c r="W157" i="4"/>
  <c r="AB157" i="4"/>
  <c r="E146" i="4"/>
  <c r="M146" i="4" s="1"/>
  <c r="P146" i="4" s="1"/>
  <c r="F146" i="4"/>
  <c r="U146" i="4" s="1"/>
  <c r="G143" i="4"/>
  <c r="H143" i="4"/>
  <c r="F143" i="4"/>
  <c r="E135" i="4"/>
  <c r="F135" i="4"/>
  <c r="G135" i="4"/>
  <c r="H135" i="4"/>
  <c r="E131" i="4"/>
  <c r="M131" i="4" s="1"/>
  <c r="P131" i="4" s="1"/>
  <c r="F131" i="4"/>
  <c r="U131" i="4" s="1"/>
  <c r="X131" i="4" s="1"/>
  <c r="G131" i="4"/>
  <c r="AC131" i="4" s="1"/>
  <c r="AF131" i="4" s="1"/>
  <c r="H131" i="4"/>
  <c r="AK131" i="4" s="1"/>
  <c r="AN131" i="4" s="1"/>
  <c r="AM180" i="4"/>
  <c r="AN180" i="4" s="1"/>
  <c r="AM168" i="4"/>
  <c r="AN168" i="4" s="1"/>
  <c r="H160" i="4"/>
  <c r="AK160" i="4" s="1"/>
  <c r="AN160" i="4" s="1"/>
  <c r="G160" i="4"/>
  <c r="AC160" i="4" s="1"/>
  <c r="AF160" i="4" s="1"/>
  <c r="O145" i="4"/>
  <c r="AJ161" i="4"/>
  <c r="L161" i="4"/>
  <c r="T153" i="4"/>
  <c r="AE148" i="4"/>
  <c r="W144" i="4"/>
  <c r="R143" i="4"/>
  <c r="T141" i="4"/>
  <c r="H141" i="4"/>
  <c r="E134" i="4"/>
  <c r="M134" i="4" s="1"/>
  <c r="H134" i="4"/>
  <c r="O129" i="4"/>
  <c r="AM129" i="4"/>
  <c r="AB129" i="4"/>
  <c r="AE129" i="4"/>
  <c r="T129" i="4"/>
  <c r="W129" i="4"/>
  <c r="L129" i="4"/>
  <c r="AJ129" i="4"/>
  <c r="E114" i="4"/>
  <c r="G114" i="4"/>
  <c r="H114" i="4"/>
  <c r="F114" i="4"/>
  <c r="U114" i="4" s="1"/>
  <c r="G133" i="4"/>
  <c r="AC133" i="4" s="1"/>
  <c r="H133" i="4"/>
  <c r="E133" i="4"/>
  <c r="E127" i="4"/>
  <c r="M127" i="4" s="1"/>
  <c r="P127" i="4" s="1"/>
  <c r="F127" i="4"/>
  <c r="U127" i="4" s="1"/>
  <c r="X127" i="4" s="1"/>
  <c r="E120" i="4"/>
  <c r="F120" i="4"/>
  <c r="U120" i="4" s="1"/>
  <c r="G120" i="4"/>
  <c r="H120" i="4"/>
  <c r="M110" i="4"/>
  <c r="P110" i="4" s="1"/>
  <c r="E87" i="4"/>
  <c r="M87" i="4" s="1"/>
  <c r="P87" i="4" s="1"/>
  <c r="F87" i="4"/>
  <c r="U87" i="4" s="1"/>
  <c r="G87" i="4"/>
  <c r="AC87" i="4" s="1"/>
  <c r="AF87" i="4" s="1"/>
  <c r="H87" i="4"/>
  <c r="H156" i="4"/>
  <c r="AK156" i="4" s="1"/>
  <c r="G151" i="4"/>
  <c r="T144" i="4"/>
  <c r="AM143" i="4"/>
  <c r="O143" i="4"/>
  <c r="R129" i="4"/>
  <c r="U129" i="4" s="1"/>
  <c r="E118" i="4"/>
  <c r="M118" i="4" s="1"/>
  <c r="P118" i="4" s="1"/>
  <c r="F118" i="4"/>
  <c r="U118" i="4" s="1"/>
  <c r="X118" i="4" s="1"/>
  <c r="G118" i="4"/>
  <c r="H118" i="4"/>
  <c r="AK118" i="4" s="1"/>
  <c r="AN118" i="4" s="1"/>
  <c r="H106" i="4"/>
  <c r="G106" i="4"/>
  <c r="AC106" i="4" s="1"/>
  <c r="E106" i="4"/>
  <c r="F106" i="4"/>
  <c r="U106" i="4" s="1"/>
  <c r="AE133" i="4"/>
  <c r="T133" i="4"/>
  <c r="W133" i="4"/>
  <c r="L133" i="4"/>
  <c r="AJ133" i="4"/>
  <c r="O133" i="4"/>
  <c r="AM133" i="4"/>
  <c r="G125" i="4"/>
  <c r="H125" i="4"/>
  <c r="R121" i="4"/>
  <c r="U121" i="4" s="1"/>
  <c r="AE121" i="4"/>
  <c r="AF121" i="4" s="1"/>
  <c r="T121" i="4"/>
  <c r="J121" i="4"/>
  <c r="AH121" i="4"/>
  <c r="W121" i="4"/>
  <c r="L121" i="4"/>
  <c r="AJ121" i="4"/>
  <c r="O121" i="4"/>
  <c r="AM121" i="4"/>
  <c r="AB121" i="4"/>
  <c r="E102" i="4"/>
  <c r="F102" i="4"/>
  <c r="G102" i="4"/>
  <c r="H102" i="4"/>
  <c r="AJ162" i="4"/>
  <c r="L162" i="4"/>
  <c r="AE161" i="4"/>
  <c r="AB158" i="4"/>
  <c r="H154" i="4"/>
  <c r="AK154" i="4" s="1"/>
  <c r="AN154" i="4" s="1"/>
  <c r="AM153" i="4"/>
  <c r="O153" i="4"/>
  <c r="L150" i="4"/>
  <c r="R144" i="4"/>
  <c r="U144" i="4" s="1"/>
  <c r="H142" i="4"/>
  <c r="AK142" i="4" s="1"/>
  <c r="AN142" i="4" s="1"/>
  <c r="AM141" i="4"/>
  <c r="O141" i="4"/>
  <c r="R133" i="4"/>
  <c r="U133" i="4" s="1"/>
  <c r="AH129" i="4"/>
  <c r="E126" i="4"/>
  <c r="H126" i="4"/>
  <c r="J125" i="4"/>
  <c r="M125" i="4" s="1"/>
  <c r="AH125" i="4"/>
  <c r="W125" i="4"/>
  <c r="L125" i="4"/>
  <c r="AJ125" i="4"/>
  <c r="O125" i="4"/>
  <c r="AM125" i="4"/>
  <c r="AB125" i="4"/>
  <c r="AE125" i="4"/>
  <c r="T125" i="4"/>
  <c r="F72" i="4"/>
  <c r="U72" i="4" s="1"/>
  <c r="G72" i="4"/>
  <c r="H72" i="4"/>
  <c r="E72" i="4"/>
  <c r="G154" i="4"/>
  <c r="AJ143" i="4"/>
  <c r="L143" i="4"/>
  <c r="G142" i="4"/>
  <c r="L126" i="4"/>
  <c r="F124" i="4"/>
  <c r="G124" i="4"/>
  <c r="H124" i="4"/>
  <c r="G122" i="4"/>
  <c r="H122" i="4"/>
  <c r="E122" i="4"/>
  <c r="F122" i="4"/>
  <c r="G159" i="4"/>
  <c r="F154" i="4"/>
  <c r="U154" i="4" s="1"/>
  <c r="X154" i="4" s="1"/>
  <c r="AH150" i="4"/>
  <c r="J150" i="4"/>
  <c r="AJ148" i="4"/>
  <c r="L148" i="4"/>
  <c r="AE147" i="4"/>
  <c r="AB144" i="4"/>
  <c r="W143" i="4"/>
  <c r="F142" i="4"/>
  <c r="U142" i="4" s="1"/>
  <c r="X142" i="4" s="1"/>
  <c r="AH138" i="4"/>
  <c r="J138" i="4"/>
  <c r="AH133" i="4"/>
  <c r="F132" i="4"/>
  <c r="U132" i="4" s="1"/>
  <c r="G132" i="4"/>
  <c r="H130" i="4"/>
  <c r="AK130" i="4" s="1"/>
  <c r="AN130" i="4" s="1"/>
  <c r="J129" i="4"/>
  <c r="M129" i="4" s="1"/>
  <c r="AE122" i="4"/>
  <c r="T122" i="4"/>
  <c r="J122" i="4"/>
  <c r="AH122" i="4"/>
  <c r="W122" i="4"/>
  <c r="L122" i="4"/>
  <c r="AJ122" i="4"/>
  <c r="AB122" i="4"/>
  <c r="R122" i="4"/>
  <c r="G116" i="4"/>
  <c r="H116" i="4"/>
  <c r="E116" i="4"/>
  <c r="F116" i="4"/>
  <c r="F104" i="4"/>
  <c r="G104" i="4"/>
  <c r="H104" i="4"/>
  <c r="E104" i="4"/>
  <c r="W160" i="4"/>
  <c r="R159" i="4"/>
  <c r="U159" i="4" s="1"/>
  <c r="X159" i="4" s="1"/>
  <c r="AJ153" i="4"/>
  <c r="L153" i="4"/>
  <c r="W148" i="4"/>
  <c r="R147" i="4"/>
  <c r="U147" i="4" s="1"/>
  <c r="X147" i="4" s="1"/>
  <c r="AM144" i="4"/>
  <c r="O144" i="4"/>
  <c r="AH143" i="4"/>
  <c r="J143" i="4"/>
  <c r="M143" i="4" s="1"/>
  <c r="AJ141" i="4"/>
  <c r="L141" i="4"/>
  <c r="H136" i="4"/>
  <c r="R116" i="4"/>
  <c r="P100" i="4"/>
  <c r="F130" i="4"/>
  <c r="U130" i="4" s="1"/>
  <c r="G130" i="4"/>
  <c r="R125" i="4"/>
  <c r="U125" i="4" s="1"/>
  <c r="AH153" i="4"/>
  <c r="AE150" i="4"/>
  <c r="AB147" i="4"/>
  <c r="W146" i="4"/>
  <c r="T143" i="4"/>
  <c r="AH141" i="4"/>
  <c r="AE138" i="4"/>
  <c r="R135" i="4"/>
  <c r="J135" i="4"/>
  <c r="AH135" i="4"/>
  <c r="G134" i="4"/>
  <c r="AB133" i="4"/>
  <c r="H123" i="4"/>
  <c r="E123" i="4"/>
  <c r="M123" i="4" s="1"/>
  <c r="P123" i="4" s="1"/>
  <c r="F123" i="4"/>
  <c r="U123" i="4" s="1"/>
  <c r="X123" i="4" s="1"/>
  <c r="G123" i="4"/>
  <c r="O112" i="4"/>
  <c r="AM112" i="4"/>
  <c r="AB112" i="4"/>
  <c r="R112" i="4"/>
  <c r="J112" i="4"/>
  <c r="M112" i="4" s="1"/>
  <c r="L112" i="4"/>
  <c r="AE112" i="4"/>
  <c r="AJ112" i="4"/>
  <c r="W112" i="4"/>
  <c r="AM159" i="4"/>
  <c r="AN159" i="4" s="1"/>
  <c r="AH158" i="4"/>
  <c r="AM147" i="4"/>
  <c r="AN147" i="4" s="1"/>
  <c r="AH146" i="4"/>
  <c r="AJ144" i="4"/>
  <c r="F134" i="4"/>
  <c r="U134" i="4" s="1"/>
  <c r="J133" i="4"/>
  <c r="G129" i="4"/>
  <c r="H129" i="4"/>
  <c r="E95" i="4"/>
  <c r="F95" i="4"/>
  <c r="H95" i="4"/>
  <c r="G95" i="4"/>
  <c r="L128" i="4"/>
  <c r="AH126" i="4"/>
  <c r="J126" i="4"/>
  <c r="T124" i="4"/>
  <c r="E121" i="4"/>
  <c r="AB120" i="4"/>
  <c r="AM119" i="4"/>
  <c r="O119" i="4"/>
  <c r="T116" i="4"/>
  <c r="L114" i="4"/>
  <c r="M111" i="4"/>
  <c r="P111" i="4" s="1"/>
  <c r="R104" i="4"/>
  <c r="AE104" i="4"/>
  <c r="T104" i="4"/>
  <c r="J104" i="4"/>
  <c r="AH104" i="4"/>
  <c r="L104" i="4"/>
  <c r="AJ104" i="4"/>
  <c r="L102" i="4"/>
  <c r="E83" i="4"/>
  <c r="F83" i="4"/>
  <c r="G83" i="4"/>
  <c r="H83" i="4"/>
  <c r="AE124" i="4"/>
  <c r="AJ117" i="4"/>
  <c r="L117" i="4"/>
  <c r="AM114" i="4"/>
  <c r="E103" i="4"/>
  <c r="F103" i="4"/>
  <c r="G103" i="4"/>
  <c r="H103" i="4"/>
  <c r="AH132" i="4"/>
  <c r="AK132" i="4" s="1"/>
  <c r="J132" i="4"/>
  <c r="M132" i="4" s="1"/>
  <c r="P132" i="4" s="1"/>
  <c r="AH128" i="4"/>
  <c r="AK128" i="4" s="1"/>
  <c r="J128" i="4"/>
  <c r="M128" i="4" s="1"/>
  <c r="P128" i="4" s="1"/>
  <c r="T126" i="4"/>
  <c r="R124" i="4"/>
  <c r="W117" i="4"/>
  <c r="X117" i="4" s="1"/>
  <c r="W114" i="4"/>
  <c r="J114" i="4"/>
  <c r="R103" i="4"/>
  <c r="AE103" i="4"/>
  <c r="T103" i="4"/>
  <c r="W103" i="4"/>
  <c r="AB103" i="4"/>
  <c r="AE116" i="4"/>
  <c r="J116" i="4"/>
  <c r="AH116" i="4"/>
  <c r="F115" i="4"/>
  <c r="H115" i="4"/>
  <c r="AK115" i="4" s="1"/>
  <c r="AN115" i="4" s="1"/>
  <c r="E113" i="4"/>
  <c r="M113" i="4" s="1"/>
  <c r="P113" i="4" s="1"/>
  <c r="F113" i="4"/>
  <c r="G113" i="4"/>
  <c r="T106" i="4"/>
  <c r="J106" i="4"/>
  <c r="AH106" i="4"/>
  <c r="W106" i="4"/>
  <c r="L106" i="4"/>
  <c r="AJ106" i="4"/>
  <c r="AE106" i="4"/>
  <c r="AB102" i="4"/>
  <c r="R102" i="4"/>
  <c r="AE102" i="4"/>
  <c r="T102" i="4"/>
  <c r="J102" i="4"/>
  <c r="AH102" i="4"/>
  <c r="O102" i="4"/>
  <c r="AM102" i="4"/>
  <c r="AK98" i="4"/>
  <c r="AN98" i="4" s="1"/>
  <c r="O81" i="4"/>
  <c r="AM81" i="4"/>
  <c r="AB81" i="4"/>
  <c r="R81" i="4"/>
  <c r="U81" i="4" s="1"/>
  <c r="AE81" i="4"/>
  <c r="T81" i="4"/>
  <c r="W81" i="4"/>
  <c r="J81" i="4"/>
  <c r="M81" i="4" s="1"/>
  <c r="L81" i="4"/>
  <c r="AH81" i="4"/>
  <c r="AK81" i="4" s="1"/>
  <c r="AJ81" i="4"/>
  <c r="E77" i="4"/>
  <c r="M77" i="4" s="1"/>
  <c r="P77" i="4" s="1"/>
  <c r="G77" i="4"/>
  <c r="F77" i="4"/>
  <c r="U77" i="4" s="1"/>
  <c r="H77" i="4"/>
  <c r="AK77" i="4" s="1"/>
  <c r="AN77" i="4" s="1"/>
  <c r="AE132" i="4"/>
  <c r="W130" i="4"/>
  <c r="AE128" i="4"/>
  <c r="G128" i="4"/>
  <c r="AC128" i="4" s="1"/>
  <c r="AM124" i="4"/>
  <c r="O124" i="4"/>
  <c r="P124" i="4" s="1"/>
  <c r="W120" i="4"/>
  <c r="AH119" i="4"/>
  <c r="AK119" i="4" s="1"/>
  <c r="J119" i="4"/>
  <c r="M119" i="4" s="1"/>
  <c r="T117" i="4"/>
  <c r="AB116" i="4"/>
  <c r="O116" i="4"/>
  <c r="F107" i="4"/>
  <c r="U107" i="4" s="1"/>
  <c r="O104" i="4"/>
  <c r="W102" i="4"/>
  <c r="F96" i="4"/>
  <c r="G96" i="4"/>
  <c r="R128" i="4"/>
  <c r="U128" i="4" s="1"/>
  <c r="X128" i="4" s="1"/>
  <c r="AB126" i="4"/>
  <c r="AH120" i="4"/>
  <c r="J120" i="4"/>
  <c r="AE117" i="4"/>
  <c r="R115" i="4"/>
  <c r="T115" i="4"/>
  <c r="AH114" i="4"/>
  <c r="H109" i="4"/>
  <c r="AK109" i="4" s="1"/>
  <c r="E107" i="4"/>
  <c r="AJ103" i="4"/>
  <c r="O103" i="4"/>
  <c r="E98" i="4"/>
  <c r="M98" i="4" s="1"/>
  <c r="P98" i="4" s="1"/>
  <c r="F98" i="4"/>
  <c r="H97" i="4"/>
  <c r="E97" i="4"/>
  <c r="F97" i="4"/>
  <c r="G97" i="4"/>
  <c r="AE114" i="4"/>
  <c r="T114" i="4"/>
  <c r="H110" i="4"/>
  <c r="AK110" i="4" s="1"/>
  <c r="AN110" i="4" s="1"/>
  <c r="H108" i="4"/>
  <c r="AK108" i="4" s="1"/>
  <c r="AN108" i="4" s="1"/>
  <c r="O106" i="4"/>
  <c r="G105" i="4"/>
  <c r="H105" i="4"/>
  <c r="F105" i="4"/>
  <c r="E101" i="4"/>
  <c r="M101" i="4" s="1"/>
  <c r="P101" i="4" s="1"/>
  <c r="F101" i="4"/>
  <c r="G101" i="4"/>
  <c r="H101" i="4"/>
  <c r="AK101" i="4" s="1"/>
  <c r="AK99" i="4"/>
  <c r="T97" i="4"/>
  <c r="J97" i="4"/>
  <c r="AH97" i="4"/>
  <c r="AJ97" i="4"/>
  <c r="W97" i="4"/>
  <c r="L97" i="4"/>
  <c r="AM97" i="4"/>
  <c r="Z97" i="4"/>
  <c r="R97" i="4"/>
  <c r="AE97" i="4"/>
  <c r="G119" i="4"/>
  <c r="AM116" i="4"/>
  <c r="L116" i="4"/>
  <c r="G110" i="4"/>
  <c r="G108" i="4"/>
  <c r="AH103" i="4"/>
  <c r="AM132" i="4"/>
  <c r="AM128" i="4"/>
  <c r="W124" i="4"/>
  <c r="AH123" i="4"/>
  <c r="H121" i="4"/>
  <c r="AE120" i="4"/>
  <c r="F119" i="4"/>
  <c r="U119" i="4" s="1"/>
  <c r="X119" i="4" s="1"/>
  <c r="AB117" i="4"/>
  <c r="AB115" i="4"/>
  <c r="AB114" i="4"/>
  <c r="O114" i="4"/>
  <c r="H111" i="4"/>
  <c r="AK111" i="4" s="1"/>
  <c r="AN111" i="4" s="1"/>
  <c r="F110" i="4"/>
  <c r="U110" i="4" s="1"/>
  <c r="X110" i="4" s="1"/>
  <c r="F108" i="4"/>
  <c r="U108" i="4" s="1"/>
  <c r="J107" i="4"/>
  <c r="AH107" i="4"/>
  <c r="AK107" i="4" s="1"/>
  <c r="AN107" i="4" s="1"/>
  <c r="W107" i="4"/>
  <c r="L107" i="4"/>
  <c r="AJ107" i="4"/>
  <c r="T107" i="4"/>
  <c r="AE105" i="4"/>
  <c r="T105" i="4"/>
  <c r="J105" i="4"/>
  <c r="M105" i="4" s="1"/>
  <c r="P105" i="4" s="1"/>
  <c r="AH105" i="4"/>
  <c r="W105" i="4"/>
  <c r="R105" i="4"/>
  <c r="L103" i="4"/>
  <c r="AJ102" i="4"/>
  <c r="AK100" i="4"/>
  <c r="X99" i="4"/>
  <c r="AJ126" i="4"/>
  <c r="AH124" i="4"/>
  <c r="AM117" i="4"/>
  <c r="AN117" i="4" s="1"/>
  <c r="W116" i="4"/>
  <c r="L115" i="4"/>
  <c r="G111" i="4"/>
  <c r="AB106" i="4"/>
  <c r="M99" i="4"/>
  <c r="P99" i="4" s="1"/>
  <c r="G85" i="4"/>
  <c r="H85" i="4"/>
  <c r="E85" i="4"/>
  <c r="F85" i="4"/>
  <c r="F56" i="4"/>
  <c r="E56" i="4"/>
  <c r="M56" i="4" s="1"/>
  <c r="P56" i="4" s="1"/>
  <c r="G56" i="4"/>
  <c r="H56" i="4"/>
  <c r="AK56" i="4" s="1"/>
  <c r="AN56" i="4" s="1"/>
  <c r="AJ116" i="4"/>
  <c r="AK112" i="4"/>
  <c r="AN112" i="4" s="1"/>
  <c r="X111" i="4"/>
  <c r="J103" i="4"/>
  <c r="AK94" i="4"/>
  <c r="J109" i="4"/>
  <c r="M109" i="4" s="1"/>
  <c r="R83" i="4"/>
  <c r="AE83" i="4"/>
  <c r="T83" i="4"/>
  <c r="J83" i="4"/>
  <c r="AH83" i="4"/>
  <c r="W83" i="4"/>
  <c r="G73" i="4"/>
  <c r="H73" i="4"/>
  <c r="E70" i="4"/>
  <c r="M70" i="4" s="1"/>
  <c r="H70" i="4"/>
  <c r="AK70" i="4" s="1"/>
  <c r="F70" i="4"/>
  <c r="U70" i="4" s="1"/>
  <c r="E64" i="4"/>
  <c r="F64" i="4"/>
  <c r="U64" i="4" s="1"/>
  <c r="H64" i="4"/>
  <c r="G64" i="4"/>
  <c r="AC64" i="4" s="1"/>
  <c r="AF64" i="4" s="1"/>
  <c r="E94" i="4"/>
  <c r="F94" i="4"/>
  <c r="G94" i="4"/>
  <c r="AB94" i="4"/>
  <c r="R94" i="4"/>
  <c r="AE94" i="4"/>
  <c r="AF86" i="4"/>
  <c r="AE73" i="4"/>
  <c r="T73" i="4"/>
  <c r="J73" i="4"/>
  <c r="AH73" i="4"/>
  <c r="W73" i="4"/>
  <c r="L73" i="4"/>
  <c r="AJ73" i="4"/>
  <c r="O73" i="4"/>
  <c r="AM73" i="4"/>
  <c r="AE85" i="4"/>
  <c r="T85" i="4"/>
  <c r="J85" i="4"/>
  <c r="AH85" i="4"/>
  <c r="W85" i="4"/>
  <c r="L85" i="4"/>
  <c r="AJ85" i="4"/>
  <c r="W77" i="4"/>
  <c r="R73" i="4"/>
  <c r="E35" i="4"/>
  <c r="M35" i="4" s="1"/>
  <c r="P35" i="4" s="1"/>
  <c r="G35" i="4"/>
  <c r="F35" i="4"/>
  <c r="H35" i="4"/>
  <c r="AK35" i="4" s="1"/>
  <c r="AN35" i="4" s="1"/>
  <c r="R95" i="4"/>
  <c r="T95" i="4"/>
  <c r="J95" i="4"/>
  <c r="AH95" i="4"/>
  <c r="O94" i="4"/>
  <c r="AM85" i="4"/>
  <c r="R85" i="4"/>
  <c r="Z80" i="4"/>
  <c r="E79" i="4"/>
  <c r="M79" i="4" s="1"/>
  <c r="P79" i="4" s="1"/>
  <c r="F79" i="4"/>
  <c r="U79" i="4" s="1"/>
  <c r="X79" i="4" s="1"/>
  <c r="G79" i="4"/>
  <c r="R96" i="4"/>
  <c r="AE96" i="4"/>
  <c r="AK89" i="4"/>
  <c r="AN89" i="4" s="1"/>
  <c r="F84" i="4"/>
  <c r="G84" i="4"/>
  <c r="H84" i="4"/>
  <c r="F66" i="4"/>
  <c r="G66" i="4"/>
  <c r="H66" i="4"/>
  <c r="AE113" i="4"/>
  <c r="F112" i="4"/>
  <c r="AM109" i="4"/>
  <c r="O109" i="4"/>
  <c r="AE101" i="4"/>
  <c r="R100" i="4"/>
  <c r="U100" i="4" s="1"/>
  <c r="X100" i="4" s="1"/>
  <c r="O96" i="4"/>
  <c r="AE95" i="4"/>
  <c r="G91" i="4"/>
  <c r="G90" i="4"/>
  <c r="AC90" i="4" s="1"/>
  <c r="AF90" i="4" s="1"/>
  <c r="U86" i="4"/>
  <c r="AB83" i="4"/>
  <c r="L83" i="4"/>
  <c r="O66" i="4"/>
  <c r="AM66" i="4"/>
  <c r="AB66" i="4"/>
  <c r="R66" i="4"/>
  <c r="AE66" i="4"/>
  <c r="T66" i="4"/>
  <c r="L66" i="4"/>
  <c r="AJ66" i="4"/>
  <c r="J66" i="4"/>
  <c r="M66" i="4" s="1"/>
  <c r="AH66" i="4"/>
  <c r="W66" i="4"/>
  <c r="G57" i="4"/>
  <c r="F57" i="4"/>
  <c r="E57" i="4"/>
  <c r="H57" i="4"/>
  <c r="R113" i="4"/>
  <c r="R101" i="4"/>
  <c r="AB96" i="4"/>
  <c r="O95" i="4"/>
  <c r="L94" i="4"/>
  <c r="E93" i="4"/>
  <c r="M93" i="4" s="1"/>
  <c r="F93" i="4"/>
  <c r="H93" i="4"/>
  <c r="AK93" i="4" s="1"/>
  <c r="E91" i="4"/>
  <c r="M91" i="4" s="1"/>
  <c r="P91" i="4" s="1"/>
  <c r="X90" i="4"/>
  <c r="O85" i="4"/>
  <c r="R84" i="4"/>
  <c r="AE84" i="4"/>
  <c r="T84" i="4"/>
  <c r="J84" i="4"/>
  <c r="M84" i="4" s="1"/>
  <c r="P84" i="4" s="1"/>
  <c r="AH84" i="4"/>
  <c r="W84" i="4"/>
  <c r="L84" i="4"/>
  <c r="AJ84" i="4"/>
  <c r="AF78" i="4"/>
  <c r="U74" i="4"/>
  <c r="H61" i="4"/>
  <c r="AK61" i="4" s="1"/>
  <c r="AN61" i="4" s="1"/>
  <c r="E61" i="4"/>
  <c r="M61" i="4" s="1"/>
  <c r="P61" i="4" s="1"/>
  <c r="G61" i="4"/>
  <c r="AE57" i="4"/>
  <c r="R57" i="4"/>
  <c r="T57" i="4"/>
  <c r="AH57" i="4"/>
  <c r="W57" i="4"/>
  <c r="AJ57" i="4"/>
  <c r="J57" i="4"/>
  <c r="AM57" i="4"/>
  <c r="L57" i="4"/>
  <c r="O57" i="4"/>
  <c r="AB57" i="4"/>
  <c r="AB100" i="4"/>
  <c r="AB95" i="4"/>
  <c r="O93" i="4"/>
  <c r="AM93" i="4"/>
  <c r="AB93" i="4"/>
  <c r="R93" i="4"/>
  <c r="T93" i="4"/>
  <c r="M90" i="4"/>
  <c r="M89" i="4"/>
  <c r="P89" i="4" s="1"/>
  <c r="AM84" i="4"/>
  <c r="M78" i="4"/>
  <c r="AJ109" i="4"/>
  <c r="W108" i="4"/>
  <c r="AB101" i="4"/>
  <c r="AM100" i="4"/>
  <c r="AM96" i="4"/>
  <c r="L96" i="4"/>
  <c r="J94" i="4"/>
  <c r="AJ93" i="4"/>
  <c r="E82" i="4"/>
  <c r="F82" i="4"/>
  <c r="G82" i="4"/>
  <c r="H82" i="4"/>
  <c r="J76" i="4"/>
  <c r="M76" i="4" s="1"/>
  <c r="AB73" i="4"/>
  <c r="F73" i="4"/>
  <c r="U73" i="4" s="1"/>
  <c r="AE62" i="4"/>
  <c r="T62" i="4"/>
  <c r="J62" i="4"/>
  <c r="M62" i="4" s="1"/>
  <c r="P62" i="4" s="1"/>
  <c r="AH62" i="4"/>
  <c r="W62" i="4"/>
  <c r="L62" i="4"/>
  <c r="AJ62" i="4"/>
  <c r="O62" i="4"/>
  <c r="AB62" i="4"/>
  <c r="Z62" i="4"/>
  <c r="R62" i="4"/>
  <c r="U62" i="4" s="1"/>
  <c r="AM62" i="4"/>
  <c r="AM101" i="4"/>
  <c r="L95" i="4"/>
  <c r="AM94" i="4"/>
  <c r="L90" i="4"/>
  <c r="W89" i="4"/>
  <c r="J88" i="4"/>
  <c r="M88" i="4" s="1"/>
  <c r="AH88" i="4"/>
  <c r="AK88" i="4" s="1"/>
  <c r="W88" i="4"/>
  <c r="X88" i="4" s="1"/>
  <c r="L88" i="4"/>
  <c r="AJ88" i="4"/>
  <c r="O88" i="4"/>
  <c r="AM88" i="4"/>
  <c r="T86" i="4"/>
  <c r="AB85" i="4"/>
  <c r="AB82" i="4"/>
  <c r="R82" i="4"/>
  <c r="AE82" i="4"/>
  <c r="T82" i="4"/>
  <c r="J82" i="4"/>
  <c r="AH82" i="4"/>
  <c r="L82" i="4"/>
  <c r="AJ82" i="4"/>
  <c r="L78" i="4"/>
  <c r="T74" i="4"/>
  <c r="E73" i="4"/>
  <c r="M73" i="4" s="1"/>
  <c r="G70" i="4"/>
  <c r="H78" i="4"/>
  <c r="AK78" i="4" s="1"/>
  <c r="R76" i="4"/>
  <c r="U76" i="4" s="1"/>
  <c r="E68" i="4"/>
  <c r="M68" i="4" s="1"/>
  <c r="P68" i="4" s="1"/>
  <c r="F68" i="4"/>
  <c r="U68" i="4" s="1"/>
  <c r="X68" i="4" s="1"/>
  <c r="G68" i="4"/>
  <c r="T35" i="4"/>
  <c r="T33" i="4"/>
  <c r="T36" i="4"/>
  <c r="T37" i="4"/>
  <c r="Z60" i="4"/>
  <c r="AC60" i="4" s="1"/>
  <c r="AF60" i="4" s="1"/>
  <c r="M60" i="4"/>
  <c r="T15" i="4"/>
  <c r="G30" i="4"/>
  <c r="H30" i="4"/>
  <c r="F30" i="4"/>
  <c r="E30" i="4"/>
  <c r="F78" i="4"/>
  <c r="U78" i="4" s="1"/>
  <c r="X78" i="4" s="1"/>
  <c r="AB76" i="4"/>
  <c r="AJ72" i="4"/>
  <c r="L72" i="4"/>
  <c r="W70" i="4"/>
  <c r="E65" i="4"/>
  <c r="G65" i="4"/>
  <c r="H65" i="4"/>
  <c r="H63" i="4"/>
  <c r="G53" i="4"/>
  <c r="F53" i="4"/>
  <c r="E53" i="4"/>
  <c r="M53" i="4" s="1"/>
  <c r="P53" i="4" s="1"/>
  <c r="H53" i="4"/>
  <c r="AB34" i="4"/>
  <c r="AB49" i="4"/>
  <c r="AB39" i="4"/>
  <c r="AB45" i="4"/>
  <c r="AB59" i="4"/>
  <c r="AB40" i="4"/>
  <c r="AB60" i="4"/>
  <c r="G92" i="4"/>
  <c r="G80" i="4"/>
  <c r="AM76" i="4"/>
  <c r="O76" i="4"/>
  <c r="W72" i="4"/>
  <c r="AB65" i="4"/>
  <c r="AE65" i="4"/>
  <c r="T65" i="4"/>
  <c r="J65" i="4"/>
  <c r="AH65" i="4"/>
  <c r="M59" i="4"/>
  <c r="P59" i="4" s="1"/>
  <c r="AH72" i="4"/>
  <c r="J72" i="4"/>
  <c r="AK69" i="4"/>
  <c r="F63" i="4"/>
  <c r="G63" i="4"/>
  <c r="AK59" i="4"/>
  <c r="AN59" i="4" s="1"/>
  <c r="H58" i="4"/>
  <c r="AK58" i="4" s="1"/>
  <c r="AN58" i="4" s="1"/>
  <c r="G58" i="4"/>
  <c r="AC58" i="4" s="1"/>
  <c r="E58" i="4"/>
  <c r="M58" i="4" s="1"/>
  <c r="P58" i="4" s="1"/>
  <c r="F58" i="4"/>
  <c r="H40" i="4"/>
  <c r="AK40" i="4" s="1"/>
  <c r="AN40" i="4" s="1"/>
  <c r="G40" i="4"/>
  <c r="E40" i="4"/>
  <c r="M40" i="4" s="1"/>
  <c r="P40" i="4" s="1"/>
  <c r="F40" i="4"/>
  <c r="U40" i="4" s="1"/>
  <c r="X40" i="4" s="1"/>
  <c r="AM90" i="4"/>
  <c r="AN90" i="4" s="1"/>
  <c r="O90" i="4"/>
  <c r="AJ87" i="4"/>
  <c r="L87" i="4"/>
  <c r="W86" i="4"/>
  <c r="AM78" i="4"/>
  <c r="O78" i="4"/>
  <c r="AJ75" i="4"/>
  <c r="L75" i="4"/>
  <c r="W74" i="4"/>
  <c r="E67" i="4"/>
  <c r="M67" i="4" s="1"/>
  <c r="P67" i="4" s="1"/>
  <c r="F67" i="4"/>
  <c r="G67" i="4"/>
  <c r="AC67" i="4" s="1"/>
  <c r="H67" i="4"/>
  <c r="AM65" i="4"/>
  <c r="T54" i="4"/>
  <c r="M31" i="4"/>
  <c r="P31" i="4" s="1"/>
  <c r="W87" i="4"/>
  <c r="AH86" i="4"/>
  <c r="AK86" i="4" s="1"/>
  <c r="AN86" i="4" s="1"/>
  <c r="J86" i="4"/>
  <c r="M86" i="4" s="1"/>
  <c r="P86" i="4" s="1"/>
  <c r="AJ76" i="4"/>
  <c r="L76" i="4"/>
  <c r="W75" i="4"/>
  <c r="X75" i="4" s="1"/>
  <c r="AH74" i="4"/>
  <c r="AK74" i="4" s="1"/>
  <c r="AN74" i="4" s="1"/>
  <c r="J74" i="4"/>
  <c r="M74" i="4" s="1"/>
  <c r="P74" i="4" s="1"/>
  <c r="T72" i="4"/>
  <c r="E69" i="4"/>
  <c r="M69" i="4" s="1"/>
  <c r="F69" i="4"/>
  <c r="R63" i="4"/>
  <c r="AE63" i="4"/>
  <c r="J63" i="4"/>
  <c r="M63" i="4" s="1"/>
  <c r="AH63" i="4"/>
  <c r="W63" i="4"/>
  <c r="L63" i="4"/>
  <c r="AJ63" i="4"/>
  <c r="O63" i="4"/>
  <c r="AM63" i="4"/>
  <c r="AM92" i="4"/>
  <c r="L89" i="4"/>
  <c r="AH87" i="4"/>
  <c r="AJ77" i="4"/>
  <c r="L77" i="4"/>
  <c r="W76" i="4"/>
  <c r="AH75" i="4"/>
  <c r="AK75" i="4" s="1"/>
  <c r="AE72" i="4"/>
  <c r="L69" i="4"/>
  <c r="AJ69" i="4"/>
  <c r="O69" i="4"/>
  <c r="AM69" i="4"/>
  <c r="AB69" i="4"/>
  <c r="R69" i="4"/>
  <c r="AJ65" i="4"/>
  <c r="E47" i="4"/>
  <c r="G47" i="4"/>
  <c r="F47" i="4"/>
  <c r="U47" i="4" s="1"/>
  <c r="X47" i="4" s="1"/>
  <c r="H47" i="4"/>
  <c r="AK47" i="4" s="1"/>
  <c r="T31" i="4"/>
  <c r="AJ90" i="4"/>
  <c r="AJ78" i="4"/>
  <c r="AH76" i="4"/>
  <c r="AK76" i="4" s="1"/>
  <c r="AN76" i="4" s="1"/>
  <c r="O65" i="4"/>
  <c r="G62" i="4"/>
  <c r="H62" i="4"/>
  <c r="AB47" i="4"/>
  <c r="AB46" i="4"/>
  <c r="T41" i="4"/>
  <c r="O51" i="4"/>
  <c r="AM51" i="4"/>
  <c r="T51" i="4"/>
  <c r="U50" i="4"/>
  <c r="X50" i="4" s="1"/>
  <c r="U45" i="4"/>
  <c r="X45" i="4" s="1"/>
  <c r="AK39" i="4"/>
  <c r="T70" i="4"/>
  <c r="W67" i="4"/>
  <c r="F60" i="4"/>
  <c r="F59" i="4"/>
  <c r="U59" i="4" s="1"/>
  <c r="X59" i="4" s="1"/>
  <c r="R56" i="4"/>
  <c r="L56" i="4"/>
  <c r="AJ56" i="4"/>
  <c r="F55" i="4"/>
  <c r="U55" i="4" s="1"/>
  <c r="J48" i="4"/>
  <c r="Z47" i="4"/>
  <c r="F44" i="4"/>
  <c r="AB41" i="4"/>
  <c r="O39" i="4"/>
  <c r="AM39" i="4"/>
  <c r="T39" i="4"/>
  <c r="G37" i="4"/>
  <c r="E36" i="4"/>
  <c r="AK33" i="4"/>
  <c r="AB51" i="4"/>
  <c r="L51" i="4"/>
  <c r="J30" i="4"/>
  <c r="AH30" i="4"/>
  <c r="W30" i="4"/>
  <c r="O30" i="4"/>
  <c r="AM30" i="4"/>
  <c r="AE30" i="4"/>
  <c r="T30" i="4"/>
  <c r="F29" i="4"/>
  <c r="G29" i="4"/>
  <c r="H29" i="4"/>
  <c r="W55" i="4"/>
  <c r="AB55" i="4"/>
  <c r="AC54" i="4"/>
  <c r="AF54" i="4" s="1"/>
  <c r="Z46" i="4"/>
  <c r="L36" i="4"/>
  <c r="AJ36" i="4"/>
  <c r="AB36" i="4"/>
  <c r="R36" i="4"/>
  <c r="U36" i="4" s="1"/>
  <c r="W36" i="4"/>
  <c r="M33" i="4"/>
  <c r="P33" i="4" s="1"/>
  <c r="AJ30" i="4"/>
  <c r="R30" i="4"/>
  <c r="T67" i="4"/>
  <c r="W64" i="4"/>
  <c r="AB56" i="4"/>
  <c r="AE55" i="4"/>
  <c r="O55" i="4"/>
  <c r="F54" i="4"/>
  <c r="E54" i="4"/>
  <c r="AJ53" i="4"/>
  <c r="Z51" i="4"/>
  <c r="AC51" i="4" s="1"/>
  <c r="J51" i="4"/>
  <c r="M51" i="4" s="1"/>
  <c r="P51" i="4" s="1"/>
  <c r="G48" i="4"/>
  <c r="AC48" i="4" s="1"/>
  <c r="AF48" i="4" s="1"/>
  <c r="AM47" i="4"/>
  <c r="AB44" i="4"/>
  <c r="T44" i="4"/>
  <c r="J44" i="4"/>
  <c r="M44" i="4" s="1"/>
  <c r="AH44" i="4"/>
  <c r="AK44" i="4" s="1"/>
  <c r="O44" i="4"/>
  <c r="AM44" i="4"/>
  <c r="U43" i="4"/>
  <c r="H42" i="4"/>
  <c r="AM41" i="4"/>
  <c r="J41" i="4"/>
  <c r="M41" i="4" s="1"/>
  <c r="P41" i="4" s="1"/>
  <c r="AH36" i="4"/>
  <c r="AK36" i="4" s="1"/>
  <c r="AN36" i="4" s="1"/>
  <c r="AC33" i="4"/>
  <c r="AF33" i="4" s="1"/>
  <c r="AB32" i="4"/>
  <c r="J29" i="4"/>
  <c r="M29" i="4" s="1"/>
  <c r="AH29" i="4"/>
  <c r="W29" i="4"/>
  <c r="O29" i="4"/>
  <c r="AM29" i="4"/>
  <c r="R29" i="4"/>
  <c r="AE29" i="4"/>
  <c r="T29" i="4"/>
  <c r="AB70" i="4"/>
  <c r="AE67" i="4"/>
  <c r="AH64" i="4"/>
  <c r="J64" i="4"/>
  <c r="AH54" i="4"/>
  <c r="AK54" i="4" s="1"/>
  <c r="AN54" i="4" s="1"/>
  <c r="F52" i="4"/>
  <c r="U52" i="4" s="1"/>
  <c r="E48" i="4"/>
  <c r="G46" i="4"/>
  <c r="R44" i="4"/>
  <c r="AH43" i="4"/>
  <c r="AK43" i="4" s="1"/>
  <c r="AN43" i="4" s="1"/>
  <c r="Z40" i="4"/>
  <c r="W37" i="4"/>
  <c r="L37" i="4"/>
  <c r="AJ37" i="4"/>
  <c r="O37" i="4"/>
  <c r="AM37" i="4"/>
  <c r="J37" i="4"/>
  <c r="M37" i="4" s="1"/>
  <c r="AH37" i="4"/>
  <c r="AK37" i="4" s="1"/>
  <c r="AM70" i="4"/>
  <c r="O70" i="4"/>
  <c r="R67" i="4"/>
  <c r="Z56" i="4"/>
  <c r="R54" i="4"/>
  <c r="J54" i="4"/>
  <c r="L54" i="4"/>
  <c r="AJ54" i="4"/>
  <c r="AH53" i="4"/>
  <c r="W49" i="4"/>
  <c r="O49" i="4"/>
  <c r="AM49" i="4"/>
  <c r="J49" i="4"/>
  <c r="M49" i="4" s="1"/>
  <c r="AH49" i="4"/>
  <c r="AK49" i="4" s="1"/>
  <c r="W43" i="4"/>
  <c r="AB43" i="4"/>
  <c r="F42" i="4"/>
  <c r="E42" i="4"/>
  <c r="AJ41" i="4"/>
  <c r="M24" i="4"/>
  <c r="C24" i="4" s="1"/>
  <c r="R32" i="4"/>
  <c r="U32" i="4" s="1"/>
  <c r="X32" i="4" s="1"/>
  <c r="L55" i="4"/>
  <c r="T52" i="4"/>
  <c r="H52" i="4"/>
  <c r="AK52" i="4" s="1"/>
  <c r="AN52" i="4" s="1"/>
  <c r="G52" i="4"/>
  <c r="AC52" i="4" s="1"/>
  <c r="AF52" i="4" s="1"/>
  <c r="AJ51" i="4"/>
  <c r="W51" i="4"/>
  <c r="L48" i="4"/>
  <c r="AJ48" i="4"/>
  <c r="AB48" i="4"/>
  <c r="R48" i="4"/>
  <c r="U48" i="4" s="1"/>
  <c r="W48" i="4"/>
  <c r="F46" i="4"/>
  <c r="U46" i="4" s="1"/>
  <c r="X46" i="4" s="1"/>
  <c r="H46" i="4"/>
  <c r="AK46" i="4" s="1"/>
  <c r="AN46" i="4" s="1"/>
  <c r="O43" i="4"/>
  <c r="AE36" i="4"/>
  <c r="AF36" i="4" s="1"/>
  <c r="L30" i="4"/>
  <c r="Z35" i="4"/>
  <c r="AM55" i="4"/>
  <c r="AE53" i="4"/>
  <c r="W53" i="4"/>
  <c r="R53" i="4"/>
  <c r="AE47" i="4"/>
  <c r="L47" i="4"/>
  <c r="AJ47" i="4"/>
  <c r="AE43" i="4"/>
  <c r="R42" i="4"/>
  <c r="J42" i="4"/>
  <c r="AH42" i="4"/>
  <c r="L42" i="4"/>
  <c r="AJ42" i="4"/>
  <c r="AH41" i="4"/>
  <c r="AK41" i="4" s="1"/>
  <c r="AN41" i="4" s="1"/>
  <c r="G41" i="4"/>
  <c r="AC41" i="4" s="1"/>
  <c r="F41" i="4"/>
  <c r="G39" i="4"/>
  <c r="Z31" i="4"/>
  <c r="AC31" i="4" s="1"/>
  <c r="AF31" i="4" s="1"/>
  <c r="AB30" i="4"/>
  <c r="AJ70" i="4"/>
  <c r="L70" i="4"/>
  <c r="AM67" i="4"/>
  <c r="T58" i="4"/>
  <c r="J55" i="4"/>
  <c r="M55" i="4" s="1"/>
  <c r="O54" i="4"/>
  <c r="AH51" i="4"/>
  <c r="AK51" i="4" s="1"/>
  <c r="AN51" i="4" s="1"/>
  <c r="O48" i="4"/>
  <c r="L44" i="4"/>
  <c r="AJ39" i="4"/>
  <c r="W39" i="4"/>
  <c r="F39" i="4"/>
  <c r="Z38" i="4"/>
  <c r="AC38" i="4" s="1"/>
  <c r="AF38" i="4" s="1"/>
  <c r="AB37" i="4"/>
  <c r="J36" i="4"/>
  <c r="R51" i="4"/>
  <c r="U51" i="4" s="1"/>
  <c r="AE41" i="4"/>
  <c r="W41" i="4"/>
  <c r="R41" i="4"/>
  <c r="E39" i="4"/>
  <c r="M39" i="4" s="1"/>
  <c r="P39" i="4" s="1"/>
  <c r="AK31" i="4"/>
  <c r="AN31" i="4" s="1"/>
  <c r="Z30" i="4"/>
  <c r="L29" i="4"/>
  <c r="AB31" i="4"/>
  <c r="AB33" i="4"/>
  <c r="AE58" i="4"/>
  <c r="AJ35" i="4"/>
  <c r="L35" i="4"/>
  <c r="AM32" i="4"/>
  <c r="O32" i="4"/>
  <c r="W35" i="4"/>
  <c r="D13" i="4"/>
  <c r="Z819" i="4" s="1"/>
  <c r="AB50" i="4"/>
  <c r="AB38" i="4"/>
  <c r="H34" i="4"/>
  <c r="AK34" i="4" s="1"/>
  <c r="AN34" i="4" s="1"/>
  <c r="AH32" i="4"/>
  <c r="AK32" i="4" s="1"/>
  <c r="J32" i="4"/>
  <c r="M32" i="4" s="1"/>
  <c r="T32" i="4"/>
  <c r="AH50" i="4"/>
  <c r="AK50" i="4" s="1"/>
  <c r="AN50" i="4" s="1"/>
  <c r="AH38" i="4"/>
  <c r="AK38" i="4" s="1"/>
  <c r="AN38" i="4" s="1"/>
  <c r="X1624" i="4" l="1"/>
  <c r="X1791" i="4"/>
  <c r="M602" i="4"/>
  <c r="P602" i="4" s="1"/>
  <c r="M203" i="4"/>
  <c r="U333" i="4"/>
  <c r="X333" i="4" s="1"/>
  <c r="AN1886" i="4"/>
  <c r="AF536" i="4"/>
  <c r="AK284" i="4"/>
  <c r="AN284" i="4" s="1"/>
  <c r="P1351" i="4"/>
  <c r="M398" i="4"/>
  <c r="X746" i="4"/>
  <c r="X156" i="4"/>
  <c r="AN164" i="4"/>
  <c r="AK268" i="4"/>
  <c r="AN268" i="4" s="1"/>
  <c r="P387" i="4"/>
  <c r="U532" i="4"/>
  <c r="X532" i="4" s="1"/>
  <c r="U598" i="4"/>
  <c r="X598" i="4" s="1"/>
  <c r="AN619" i="4"/>
  <c r="U863" i="4"/>
  <c r="P1544" i="4"/>
  <c r="AS1980" i="4"/>
  <c r="AC268" i="4"/>
  <c r="M532" i="4"/>
  <c r="P532" i="4" s="1"/>
  <c r="AN1520" i="4"/>
  <c r="U1967" i="4"/>
  <c r="X1967" i="4" s="1"/>
  <c r="P450" i="4"/>
  <c r="U1945" i="4"/>
  <c r="X1945" i="4" s="1"/>
  <c r="AC1887" i="4"/>
  <c r="AF1887" i="4" s="1"/>
  <c r="AN507" i="4"/>
  <c r="X136" i="4"/>
  <c r="AK486" i="4"/>
  <c r="AN486" i="4" s="1"/>
  <c r="U528" i="4"/>
  <c r="X528" i="4" s="1"/>
  <c r="AN1017" i="4"/>
  <c r="AK991" i="4"/>
  <c r="X955" i="4"/>
  <c r="P1302" i="4"/>
  <c r="X1714" i="4"/>
  <c r="U1754" i="4"/>
  <c r="P2026" i="4"/>
  <c r="P852" i="4"/>
  <c r="M1108" i="4"/>
  <c r="P1108" i="4" s="1"/>
  <c r="AF656" i="4"/>
  <c r="AK121" i="4"/>
  <c r="AN121" i="4" s="1"/>
  <c r="AF774" i="4"/>
  <c r="P810" i="4"/>
  <c r="P887" i="4"/>
  <c r="P1032" i="4"/>
  <c r="AN1065" i="4"/>
  <c r="X449" i="4"/>
  <c r="M987" i="4"/>
  <c r="P987" i="4" s="1"/>
  <c r="AN1135" i="4"/>
  <c r="AN1575" i="4"/>
  <c r="U1655" i="4"/>
  <c r="X1655" i="4" s="1"/>
  <c r="AF686" i="4"/>
  <c r="U1425" i="4"/>
  <c r="X1425" i="4" s="1"/>
  <c r="M1360" i="4"/>
  <c r="P1360" i="4" s="1"/>
  <c r="X421" i="4"/>
  <c r="AF171" i="4"/>
  <c r="AN304" i="4"/>
  <c r="P484" i="4"/>
  <c r="U712" i="4"/>
  <c r="AN1030" i="4"/>
  <c r="AK1054" i="4"/>
  <c r="AN1054" i="4" s="1"/>
  <c r="AK1871" i="4"/>
  <c r="P1768" i="4"/>
  <c r="U300" i="4"/>
  <c r="M262" i="4"/>
  <c r="AN303" i="4"/>
  <c r="P455" i="4"/>
  <c r="AN542" i="4"/>
  <c r="AS1647" i="4"/>
  <c r="U1775" i="4"/>
  <c r="X1775" i="4" s="1"/>
  <c r="M1658" i="4"/>
  <c r="P1658" i="4" s="1"/>
  <c r="P1704" i="4"/>
  <c r="AK402" i="4"/>
  <c r="AN402" i="4" s="1"/>
  <c r="AC996" i="4"/>
  <c r="AF996" i="4" s="1"/>
  <c r="M835" i="4"/>
  <c r="P835" i="4" s="1"/>
  <c r="U902" i="4"/>
  <c r="X902" i="4" s="1"/>
  <c r="AF263" i="4"/>
  <c r="P418" i="4"/>
  <c r="M1553" i="4"/>
  <c r="P1553" i="4" s="1"/>
  <c r="AN1571" i="4"/>
  <c r="X1838" i="4"/>
  <c r="X2016" i="4"/>
  <c r="M1654" i="4"/>
  <c r="M1961" i="4"/>
  <c r="M1642" i="4"/>
  <c r="P1642" i="4" s="1"/>
  <c r="U89" i="4"/>
  <c r="AK562" i="4"/>
  <c r="AK453" i="4"/>
  <c r="M598" i="4"/>
  <c r="P598" i="4" s="1"/>
  <c r="U410" i="4"/>
  <c r="X410" i="4" s="1"/>
  <c r="P453" i="4"/>
  <c r="AK585" i="4"/>
  <c r="P1041" i="4"/>
  <c r="AN1384" i="4"/>
  <c r="P1314" i="4"/>
  <c r="AN1961" i="4"/>
  <c r="P1862" i="4"/>
  <c r="AF213" i="4"/>
  <c r="AK186" i="4"/>
  <c r="AN186" i="4" s="1"/>
  <c r="AK1601" i="4"/>
  <c r="AN1601" i="4" s="1"/>
  <c r="AC449" i="4"/>
  <c r="AF449" i="4" s="1"/>
  <c r="P558" i="4"/>
  <c r="X722" i="4"/>
  <c r="AF786" i="4"/>
  <c r="AN896" i="4"/>
  <c r="P943" i="4"/>
  <c r="AK1360" i="4"/>
  <c r="AN1360" i="4" s="1"/>
  <c r="AK1441" i="4"/>
  <c r="AN1441" i="4" s="1"/>
  <c r="X1768" i="4"/>
  <c r="AN1702" i="4"/>
  <c r="P354" i="4"/>
  <c r="AN1203" i="4"/>
  <c r="M1165" i="4"/>
  <c r="X1863" i="4"/>
  <c r="P258" i="4"/>
  <c r="X567" i="4"/>
  <c r="M722" i="4"/>
  <c r="U871" i="4"/>
  <c r="AC1078" i="4"/>
  <c r="AF1078" i="4" s="1"/>
  <c r="U896" i="4"/>
  <c r="X896" i="4" s="1"/>
  <c r="X634" i="4"/>
  <c r="AC441" i="4"/>
  <c r="AC241" i="4"/>
  <c r="AF241" i="4" s="1"/>
  <c r="X494" i="4"/>
  <c r="AK652" i="4"/>
  <c r="AN652" i="4" s="1"/>
  <c r="U1253" i="4"/>
  <c r="AK1516" i="4"/>
  <c r="P1895" i="4"/>
  <c r="P142" i="4"/>
  <c r="AK612" i="4"/>
  <c r="AN612" i="4" s="1"/>
  <c r="AK146" i="4"/>
  <c r="AN146" i="4" s="1"/>
  <c r="AC372" i="4"/>
  <c r="AF372" i="4" s="1"/>
  <c r="P497" i="4"/>
  <c r="P561" i="4"/>
  <c r="M773" i="4"/>
  <c r="P773" i="4" s="1"/>
  <c r="P1008" i="4"/>
  <c r="AN1066" i="4"/>
  <c r="AN1073" i="4"/>
  <c r="P1143" i="4"/>
  <c r="P55" i="4"/>
  <c r="AC77" i="4"/>
  <c r="AF77" i="4" s="1"/>
  <c r="X121" i="4"/>
  <c r="X187" i="4"/>
  <c r="AC163" i="4"/>
  <c r="AF163" i="4" s="1"/>
  <c r="P208" i="4"/>
  <c r="M263" i="4"/>
  <c r="P263" i="4" s="1"/>
  <c r="P277" i="4"/>
  <c r="U313" i="4"/>
  <c r="X313" i="4" s="1"/>
  <c r="AF337" i="4"/>
  <c r="M530" i="4"/>
  <c r="P530" i="4" s="1"/>
  <c r="AC647" i="4"/>
  <c r="AF647" i="4" s="1"/>
  <c r="AK575" i="4"/>
  <c r="AN575" i="4" s="1"/>
  <c r="AK692" i="4"/>
  <c r="AN692" i="4" s="1"/>
  <c r="AN761" i="4"/>
  <c r="AN790" i="4"/>
  <c r="AN909" i="4"/>
  <c r="X1079" i="4"/>
  <c r="U1198" i="4"/>
  <c r="X1198" i="4" s="1"/>
  <c r="X1096" i="4"/>
  <c r="U1012" i="4"/>
  <c r="X1012" i="4" s="1"/>
  <c r="M1026" i="4"/>
  <c r="P1026" i="4" s="1"/>
  <c r="U1208" i="4"/>
  <c r="X1208" i="4" s="1"/>
  <c r="U1307" i="4"/>
  <c r="X1307" i="4" s="1"/>
  <c r="U1364" i="4"/>
  <c r="X1364" i="4" s="1"/>
  <c r="M1353" i="4"/>
  <c r="P1353" i="4" s="1"/>
  <c r="M1541" i="4"/>
  <c r="P1541" i="4" s="1"/>
  <c r="M1537" i="4"/>
  <c r="P1537" i="4" s="1"/>
  <c r="AK1661" i="4"/>
  <c r="AN1661" i="4" s="1"/>
  <c r="AK1620" i="4"/>
  <c r="AN1620" i="4" s="1"/>
  <c r="P1701" i="4"/>
  <c r="AK1651" i="4"/>
  <c r="P1706" i="4"/>
  <c r="U1694" i="4"/>
  <c r="X1694" i="4" s="1"/>
  <c r="U2003" i="4"/>
  <c r="X2003" i="4" s="1"/>
  <c r="P1848" i="4"/>
  <c r="AN2021" i="4"/>
  <c r="U2013" i="4"/>
  <c r="X2013" i="4" s="1"/>
  <c r="AK127" i="4"/>
  <c r="AN127" i="4" s="1"/>
  <c r="U663" i="4"/>
  <c r="X663" i="4" s="1"/>
  <c r="U753" i="4"/>
  <c r="X753" i="4" s="1"/>
  <c r="AC1086" i="4"/>
  <c r="AF1086" i="4" s="1"/>
  <c r="X1540" i="4"/>
  <c r="P1586" i="4"/>
  <c r="P1632" i="4"/>
  <c r="AN1727" i="4"/>
  <c r="P1878" i="4"/>
  <c r="AN96" i="4"/>
  <c r="X132" i="4"/>
  <c r="AN137" i="4"/>
  <c r="AN245" i="4"/>
  <c r="X229" i="4"/>
  <c r="M359" i="4"/>
  <c r="P359" i="4" s="1"/>
  <c r="AK475" i="4"/>
  <c r="AN475" i="4" s="1"/>
  <c r="P513" i="4"/>
  <c r="AF519" i="4"/>
  <c r="AK649" i="4"/>
  <c r="M714" i="4"/>
  <c r="P714" i="4" s="1"/>
  <c r="P594" i="4"/>
  <c r="X686" i="4"/>
  <c r="P721" i="4"/>
  <c r="AK786" i="4"/>
  <c r="AN786" i="4" s="1"/>
  <c r="M786" i="4"/>
  <c r="P846" i="4"/>
  <c r="M797" i="4"/>
  <c r="P797" i="4" s="1"/>
  <c r="X815" i="4"/>
  <c r="AN919" i="4"/>
  <c r="AC872" i="4"/>
  <c r="M944" i="4"/>
  <c r="AN962" i="4"/>
  <c r="AK1041" i="4"/>
  <c r="AN1041" i="4" s="1"/>
  <c r="U950" i="4"/>
  <c r="X950" i="4" s="1"/>
  <c r="P938" i="4"/>
  <c r="M1015" i="4"/>
  <c r="P1015" i="4" s="1"/>
  <c r="U949" i="4"/>
  <c r="M1034" i="4"/>
  <c r="P1034" i="4" s="1"/>
  <c r="X1101" i="4"/>
  <c r="U1166" i="4"/>
  <c r="P1212" i="4"/>
  <c r="M1328" i="4"/>
  <c r="P1328" i="4" s="1"/>
  <c r="AC1182" i="4"/>
  <c r="P1516" i="4"/>
  <c r="U1459" i="4"/>
  <c r="X1459" i="4" s="1"/>
  <c r="AK1618" i="4"/>
  <c r="AN1618" i="4" s="1"/>
  <c r="AN1871" i="4"/>
  <c r="AK1827" i="4"/>
  <c r="AN1759" i="4"/>
  <c r="AN1850" i="4"/>
  <c r="AK1859" i="4"/>
  <c r="AN1859" i="4" s="1"/>
  <c r="U1943" i="4"/>
  <c r="X1943" i="4" s="1"/>
  <c r="AN1948" i="4"/>
  <c r="P1943" i="4"/>
  <c r="AN2026" i="4"/>
  <c r="P1967" i="4"/>
  <c r="M71" i="4"/>
  <c r="P71" i="4" s="1"/>
  <c r="AC107" i="4"/>
  <c r="AF107" i="4" s="1"/>
  <c r="U433" i="4"/>
  <c r="X433" i="4" s="1"/>
  <c r="AF549" i="4"/>
  <c r="M667" i="4"/>
  <c r="AC770" i="4"/>
  <c r="AF770" i="4" s="1"/>
  <c r="AK1416" i="4"/>
  <c r="AN1416" i="4" s="1"/>
  <c r="AN1737" i="4"/>
  <c r="X1915" i="4"/>
  <c r="P1244" i="4"/>
  <c r="X52" i="4"/>
  <c r="P44" i="4"/>
  <c r="P60" i="4"/>
  <c r="U98" i="4"/>
  <c r="X98" i="4" s="1"/>
  <c r="AF139" i="4"/>
  <c r="AC176" i="4"/>
  <c r="AF176" i="4" s="1"/>
  <c r="P162" i="4"/>
  <c r="X293" i="4"/>
  <c r="AN292" i="4"/>
  <c r="AK359" i="4"/>
  <c r="AN359" i="4" s="1"/>
  <c r="AK414" i="4"/>
  <c r="AN414" i="4" s="1"/>
  <c r="U344" i="4"/>
  <c r="AF441" i="4"/>
  <c r="X515" i="4"/>
  <c r="P547" i="4"/>
  <c r="M509" i="4"/>
  <c r="P509" i="4" s="1"/>
  <c r="AK606" i="4"/>
  <c r="AN606" i="4" s="1"/>
  <c r="X506" i="4"/>
  <c r="AC569" i="4"/>
  <c r="AF569" i="4" s="1"/>
  <c r="U677" i="4"/>
  <c r="X677" i="4" s="1"/>
  <c r="X711" i="4"/>
  <c r="AK733" i="4"/>
  <c r="X703" i="4"/>
  <c r="M693" i="4"/>
  <c r="P693" i="4" s="1"/>
  <c r="X796" i="4"/>
  <c r="AN811" i="4"/>
  <c r="AF878" i="4"/>
  <c r="X1053" i="4"/>
  <c r="M988" i="4"/>
  <c r="P988" i="4" s="1"/>
  <c r="AF1020" i="4"/>
  <c r="X1042" i="4"/>
  <c r="M1025" i="4"/>
  <c r="P1025" i="4" s="1"/>
  <c r="P1077" i="4"/>
  <c r="AK1194" i="4"/>
  <c r="X1272" i="4"/>
  <c r="X1287" i="4"/>
  <c r="AN1306" i="4"/>
  <c r="AC1329" i="4"/>
  <c r="AF1329" i="4" s="1"/>
  <c r="AF1381" i="4"/>
  <c r="AN1268" i="4"/>
  <c r="AO1223" i="4"/>
  <c r="U1372" i="4"/>
  <c r="X1372" i="4" s="1"/>
  <c r="P1459" i="4"/>
  <c r="AK1652" i="4"/>
  <c r="AN1652" i="4" s="1"/>
  <c r="AK1628" i="4"/>
  <c r="P1681" i="4"/>
  <c r="AN1856" i="4"/>
  <c r="AK1949" i="4"/>
  <c r="AN1949" i="4" s="1"/>
  <c r="AN1908" i="4"/>
  <c r="AN1934" i="4"/>
  <c r="X1770" i="4"/>
  <c r="AN1972" i="4"/>
  <c r="P1879" i="4"/>
  <c r="M1855" i="4"/>
  <c r="P1855" i="4" s="1"/>
  <c r="U2021" i="4"/>
  <c r="X2021" i="4" s="1"/>
  <c r="AN248" i="4"/>
  <c r="M312" i="4"/>
  <c r="P789" i="4"/>
  <c r="P1536" i="4"/>
  <c r="AK1703" i="4"/>
  <c r="AN1703" i="4" s="1"/>
  <c r="X49" i="4"/>
  <c r="M179" i="4"/>
  <c r="P179" i="4" s="1"/>
  <c r="U196" i="4"/>
  <c r="X196" i="4" s="1"/>
  <c r="AC205" i="4"/>
  <c r="M250" i="4"/>
  <c r="P312" i="4"/>
  <c r="AN293" i="4"/>
  <c r="AN360" i="4"/>
  <c r="P404" i="4"/>
  <c r="AF571" i="4"/>
  <c r="AK621" i="4"/>
  <c r="AN621" i="4" s="1"/>
  <c r="X603" i="4"/>
  <c r="U757" i="4"/>
  <c r="U837" i="4"/>
  <c r="X837" i="4" s="1"/>
  <c r="AK847" i="4"/>
  <c r="AN847" i="4" s="1"/>
  <c r="U1029" i="4"/>
  <c r="X1029" i="4" s="1"/>
  <c r="X962" i="4"/>
  <c r="X1140" i="4"/>
  <c r="U1046" i="4"/>
  <c r="AN998" i="4"/>
  <c r="AF1027" i="4"/>
  <c r="AF1133" i="4"/>
  <c r="P1193" i="4"/>
  <c r="U1179" i="4"/>
  <c r="X1179" i="4" s="1"/>
  <c r="AC1239" i="4"/>
  <c r="AF1239" i="4" s="1"/>
  <c r="M1437" i="4"/>
  <c r="P1437" i="4" s="1"/>
  <c r="AN1493" i="4"/>
  <c r="M1413" i="4"/>
  <c r="P1413" i="4" s="1"/>
  <c r="M1538" i="4"/>
  <c r="P1538" i="4" s="1"/>
  <c r="X1211" i="4"/>
  <c r="AN1570" i="4"/>
  <c r="AN1611" i="4"/>
  <c r="AK1723" i="4"/>
  <c r="AN1723" i="4" s="1"/>
  <c r="X1733" i="4"/>
  <c r="AN1709" i="4"/>
  <c r="AK1839" i="4"/>
  <c r="AN1810" i="4"/>
  <c r="U1991" i="4"/>
  <c r="X1991" i="4" s="1"/>
  <c r="M1935" i="4"/>
  <c r="P1935" i="4" s="1"/>
  <c r="P189" i="4"/>
  <c r="AF457" i="4"/>
  <c r="AN760" i="4"/>
  <c r="M873" i="4"/>
  <c r="P1033" i="4"/>
  <c r="P1144" i="4"/>
  <c r="X1237" i="4"/>
  <c r="AN1548" i="4"/>
  <c r="P2027" i="4"/>
  <c r="M1994" i="4"/>
  <c r="P1994" i="4" s="1"/>
  <c r="M115" i="4"/>
  <c r="P115" i="4" s="1"/>
  <c r="U39" i="4"/>
  <c r="X39" i="4" s="1"/>
  <c r="AN75" i="4"/>
  <c r="U58" i="4"/>
  <c r="X58" i="4" s="1"/>
  <c r="AC105" i="4"/>
  <c r="AF105" i="4" s="1"/>
  <c r="X134" i="4"/>
  <c r="M137" i="4"/>
  <c r="P137" i="4" s="1"/>
  <c r="X198" i="4"/>
  <c r="M196" i="4"/>
  <c r="P196" i="4" s="1"/>
  <c r="X211" i="4"/>
  <c r="AF268" i="4"/>
  <c r="AK297" i="4"/>
  <c r="AN297" i="4" s="1"/>
  <c r="AN453" i="4"/>
  <c r="AN463" i="4"/>
  <c r="AN533" i="4"/>
  <c r="P592" i="4"/>
  <c r="M613" i="4"/>
  <c r="P613" i="4" s="1"/>
  <c r="P444" i="4"/>
  <c r="AK663" i="4"/>
  <c r="P752" i="4"/>
  <c r="U756" i="4"/>
  <c r="X756" i="4" s="1"/>
  <c r="P890" i="4"/>
  <c r="AK916" i="4"/>
  <c r="AN916" i="4" s="1"/>
  <c r="P821" i="4"/>
  <c r="AK970" i="4"/>
  <c r="AN970" i="4" s="1"/>
  <c r="M892" i="4"/>
  <c r="P892" i="4" s="1"/>
  <c r="AF1140" i="4"/>
  <c r="P1189" i="4"/>
  <c r="AO1086" i="4"/>
  <c r="AN1332" i="4"/>
  <c r="AN1189" i="4"/>
  <c r="AC1236" i="4"/>
  <c r="P1253" i="4"/>
  <c r="M1383" i="4"/>
  <c r="P1383" i="4" s="1"/>
  <c r="U1227" i="4"/>
  <c r="X1227" i="4" s="1"/>
  <c r="U1408" i="4"/>
  <c r="U1482" i="4"/>
  <c r="X1482" i="4" s="1"/>
  <c r="AK1504" i="4"/>
  <c r="P1211" i="4"/>
  <c r="AK1564" i="4"/>
  <c r="AN1564" i="4" s="1"/>
  <c r="AK1633" i="4"/>
  <c r="AN1633" i="4" s="1"/>
  <c r="AN1913" i="4"/>
  <c r="AN1740" i="4"/>
  <c r="AK1793" i="4"/>
  <c r="AN1793" i="4" s="1"/>
  <c r="X1923" i="4"/>
  <c r="X1952" i="4"/>
  <c r="X2007" i="4"/>
  <c r="M45" i="4"/>
  <c r="M680" i="4"/>
  <c r="P680" i="4" s="1"/>
  <c r="M1799" i="4"/>
  <c r="P1799" i="4" s="1"/>
  <c r="AN33" i="4"/>
  <c r="U35" i="4"/>
  <c r="AK122" i="4"/>
  <c r="AN122" i="4" s="1"/>
  <c r="M209" i="4"/>
  <c r="P209" i="4" s="1"/>
  <c r="AK258" i="4"/>
  <c r="AN258" i="4" s="1"/>
  <c r="AF367" i="4"/>
  <c r="AF395" i="4"/>
  <c r="AF387" i="4"/>
  <c r="AF481" i="4"/>
  <c r="AN472" i="4"/>
  <c r="U560" i="4"/>
  <c r="X560" i="4" s="1"/>
  <c r="M603" i="4"/>
  <c r="P603" i="4" s="1"/>
  <c r="AK518" i="4"/>
  <c r="AN518" i="4" s="1"/>
  <c r="AK716" i="4"/>
  <c r="AN716" i="4" s="1"/>
  <c r="X704" i="4"/>
  <c r="AN644" i="4"/>
  <c r="AK803" i="4"/>
  <c r="AN803" i="4" s="1"/>
  <c r="AN849" i="4"/>
  <c r="P993" i="4"/>
  <c r="M911" i="4"/>
  <c r="P911" i="4" s="1"/>
  <c r="AN1049" i="4"/>
  <c r="P1194" i="4"/>
  <c r="M1133" i="4"/>
  <c r="P1133" i="4" s="1"/>
  <c r="U1369" i="4"/>
  <c r="X1369" i="4" s="1"/>
  <c r="AN1192" i="4"/>
  <c r="AK1315" i="4"/>
  <c r="AN1315" i="4" s="1"/>
  <c r="U1485" i="4"/>
  <c r="X1485" i="4" s="1"/>
  <c r="AK1643" i="4"/>
  <c r="AN1643" i="4" s="1"/>
  <c r="AN1483" i="4"/>
  <c r="X1569" i="4"/>
  <c r="X1637" i="4"/>
  <c r="AN1667" i="4"/>
  <c r="AN1872" i="4"/>
  <c r="AF1823" i="4"/>
  <c r="AN2001" i="4"/>
  <c r="AF2026" i="4"/>
  <c r="AK1964" i="4"/>
  <c r="AN1964" i="4" s="1"/>
  <c r="X602" i="4"/>
  <c r="M748" i="4"/>
  <c r="P748" i="4" s="1"/>
  <c r="AK729" i="4"/>
  <c r="AN729" i="4" s="1"/>
  <c r="M1038" i="4"/>
  <c r="P1038" i="4" s="1"/>
  <c r="U1308" i="4"/>
  <c r="X1308" i="4" s="1"/>
  <c r="X1684" i="4"/>
  <c r="AC875" i="4"/>
  <c r="AF875" i="4" s="1"/>
  <c r="X883" i="4"/>
  <c r="X1962" i="4"/>
  <c r="M47" i="4"/>
  <c r="P47" i="4" s="1"/>
  <c r="M1778" i="4"/>
  <c r="U1887" i="4"/>
  <c r="X1887" i="4" s="1"/>
  <c r="U1534" i="4"/>
  <c r="X1534" i="4" s="1"/>
  <c r="AN1963" i="4"/>
  <c r="P1961" i="4"/>
  <c r="M1883" i="4"/>
  <c r="P1883" i="4" s="1"/>
  <c r="X1793" i="4"/>
  <c r="AC1905" i="4"/>
  <c r="AF1905" i="4" s="1"/>
  <c r="M1940" i="4"/>
  <c r="P1940" i="4" s="1"/>
  <c r="AK1957" i="4"/>
  <c r="AN1957" i="4" s="1"/>
  <c r="AK48" i="4"/>
  <c r="AN48" i="4" s="1"/>
  <c r="U139" i="4"/>
  <c r="X139" i="4" s="1"/>
  <c r="P534" i="4"/>
  <c r="AN763" i="4"/>
  <c r="X903" i="4"/>
  <c r="M777" i="4"/>
  <c r="P777" i="4" s="1"/>
  <c r="P951" i="4"/>
  <c r="P1320" i="4"/>
  <c r="X1339" i="4"/>
  <c r="AN1527" i="4"/>
  <c r="P1928" i="4"/>
  <c r="P825" i="4"/>
  <c r="AK214" i="4"/>
  <c r="AN214" i="4" s="1"/>
  <c r="U389" i="4"/>
  <c r="X389" i="4" s="1"/>
  <c r="P708" i="4"/>
  <c r="U1084" i="4"/>
  <c r="AN1348" i="4"/>
  <c r="AC37" i="4"/>
  <c r="AF37" i="4" s="1"/>
  <c r="P143" i="4"/>
  <c r="M182" i="4"/>
  <c r="P182" i="4" s="1"/>
  <c r="P221" i="4"/>
  <c r="AF304" i="4"/>
  <c r="M311" i="4"/>
  <c r="P311" i="4" s="1"/>
  <c r="M328" i="4"/>
  <c r="P425" i="4"/>
  <c r="M335" i="4"/>
  <c r="P335" i="4" s="1"/>
  <c r="X457" i="4"/>
  <c r="U542" i="4"/>
  <c r="X542" i="4" s="1"/>
  <c r="AC598" i="4"/>
  <c r="AF598" i="4" s="1"/>
  <c r="AN574" i="4"/>
  <c r="AC444" i="4"/>
  <c r="AF444" i="4" s="1"/>
  <c r="M698" i="4"/>
  <c r="P698" i="4" s="1"/>
  <c r="AK749" i="4"/>
  <c r="AN749" i="4" s="1"/>
  <c r="P737" i="4"/>
  <c r="X931" i="4"/>
  <c r="X1065" i="4"/>
  <c r="AN991" i="4"/>
  <c r="U1044" i="4"/>
  <c r="U1068" i="4"/>
  <c r="U1060" i="4"/>
  <c r="X1060" i="4" s="1"/>
  <c r="AN973" i="4"/>
  <c r="P1013" i="4"/>
  <c r="U1097" i="4"/>
  <c r="AK1196" i="4"/>
  <c r="AN1196" i="4" s="1"/>
  <c r="AN1157" i="4"/>
  <c r="U1337" i="4"/>
  <c r="X1337" i="4" s="1"/>
  <c r="U1192" i="4"/>
  <c r="X1192" i="4" s="1"/>
  <c r="AK1468" i="4"/>
  <c r="AN1468" i="4" s="1"/>
  <c r="AK1352" i="4"/>
  <c r="AN1352" i="4" s="1"/>
  <c r="P1634" i="4"/>
  <c r="AK1583" i="4"/>
  <c r="M1522" i="4"/>
  <c r="P1522" i="4" s="1"/>
  <c r="P1660" i="4"/>
  <c r="AN1669" i="4"/>
  <c r="P1534" i="4"/>
  <c r="AN2009" i="4"/>
  <c r="AF1892" i="4"/>
  <c r="U1955" i="4"/>
  <c r="X1955" i="4" s="1"/>
  <c r="X1979" i="4"/>
  <c r="X2015" i="4"/>
  <c r="AF1811" i="4"/>
  <c r="AK1692" i="4"/>
  <c r="AN1692" i="4" s="1"/>
  <c r="P1959" i="4"/>
  <c r="M1904" i="4"/>
  <c r="P1904" i="4" s="1"/>
  <c r="X660" i="4"/>
  <c r="P647" i="4"/>
  <c r="AN816" i="4"/>
  <c r="U975" i="4"/>
  <c r="X975" i="4" s="1"/>
  <c r="M1803" i="4"/>
  <c r="P1803" i="4" s="1"/>
  <c r="AK2024" i="4"/>
  <c r="AN2024" i="4" s="1"/>
  <c r="U588" i="4"/>
  <c r="AN934" i="4"/>
  <c r="M1078" i="4"/>
  <c r="AF51" i="4"/>
  <c r="U60" i="4"/>
  <c r="X60" i="4" s="1"/>
  <c r="X133" i="4"/>
  <c r="AN171" i="4"/>
  <c r="P176" i="4"/>
  <c r="AK232" i="4"/>
  <c r="AN232" i="4" s="1"/>
  <c r="P218" i="4"/>
  <c r="M275" i="4"/>
  <c r="P275" i="4" s="1"/>
  <c r="AN277" i="4"/>
  <c r="AN289" i="4"/>
  <c r="AK317" i="4"/>
  <c r="AN317" i="4" s="1"/>
  <c r="AN382" i="4"/>
  <c r="M315" i="4"/>
  <c r="P315" i="4" s="1"/>
  <c r="P299" i="4"/>
  <c r="AN443" i="4"/>
  <c r="M462" i="4"/>
  <c r="P462" i="4" s="1"/>
  <c r="P475" i="4"/>
  <c r="U534" i="4"/>
  <c r="X534" i="4" s="1"/>
  <c r="AN599" i="4"/>
  <c r="U504" i="4"/>
  <c r="P567" i="4"/>
  <c r="AN641" i="4"/>
  <c r="X702" i="4"/>
  <c r="P711" i="4"/>
  <c r="AK774" i="4"/>
  <c r="AN830" i="4"/>
  <c r="AN921" i="4"/>
  <c r="X967" i="4"/>
  <c r="X995" i="4"/>
  <c r="U985" i="4"/>
  <c r="X985" i="4" s="1"/>
  <c r="AC1198" i="4"/>
  <c r="AF1198" i="4" s="1"/>
  <c r="X1147" i="4"/>
  <c r="AK1116" i="4"/>
  <c r="AK1140" i="4"/>
  <c r="AN1140" i="4" s="1"/>
  <c r="AK1124" i="4"/>
  <c r="AN1124" i="4" s="1"/>
  <c r="AF1384" i="4"/>
  <c r="X1319" i="4"/>
  <c r="AN1316" i="4"/>
  <c r="M1442" i="4"/>
  <c r="P1442" i="4" s="1"/>
  <c r="AK1496" i="4"/>
  <c r="AN1496" i="4" s="1"/>
  <c r="X1430" i="4"/>
  <c r="X1491" i="4"/>
  <c r="M1471" i="4"/>
  <c r="P1471" i="4" s="1"/>
  <c r="AK1690" i="4"/>
  <c r="AN1690" i="4" s="1"/>
  <c r="U1643" i="4"/>
  <c r="X1643" i="4" s="1"/>
  <c r="X1645" i="4"/>
  <c r="AS1645" i="4" s="1"/>
  <c r="X1702" i="4"/>
  <c r="AK1672" i="4"/>
  <c r="AN1672" i="4" s="1"/>
  <c r="AK1754" i="4"/>
  <c r="AN1754" i="4" s="1"/>
  <c r="P1833" i="4"/>
  <c r="AK1982" i="4"/>
  <c r="AN1982" i="4" s="1"/>
  <c r="X1830" i="4"/>
  <c r="U1976" i="4"/>
  <c r="X1976" i="4" s="1"/>
  <c r="AC1008" i="4"/>
  <c r="P940" i="4"/>
  <c r="U1310" i="4"/>
  <c r="X1310" i="4" s="1"/>
  <c r="M1322" i="4"/>
  <c r="P1322" i="4" s="1"/>
  <c r="U1727" i="4"/>
  <c r="X1727" i="4" s="1"/>
  <c r="M464" i="4"/>
  <c r="P464" i="4" s="1"/>
  <c r="U481" i="4"/>
  <c r="X481" i="4" s="1"/>
  <c r="AN598" i="4"/>
  <c r="U698" i="4"/>
  <c r="X698" i="4" s="1"/>
  <c r="X644" i="4"/>
  <c r="M1005" i="4"/>
  <c r="M1072" i="4"/>
  <c r="P1072" i="4" s="1"/>
  <c r="AN99" i="4"/>
  <c r="M184" i="4"/>
  <c r="X224" i="4"/>
  <c r="AK325" i="4"/>
  <c r="AN325" i="4" s="1"/>
  <c r="M371" i="4"/>
  <c r="P371" i="4" s="1"/>
  <c r="U348" i="4"/>
  <c r="X348" i="4" s="1"/>
  <c r="M363" i="4"/>
  <c r="AN394" i="4"/>
  <c r="AN396" i="4"/>
  <c r="U572" i="4"/>
  <c r="X572" i="4" s="1"/>
  <c r="X576" i="4"/>
  <c r="M800" i="4"/>
  <c r="P800" i="4" s="1"/>
  <c r="U816" i="4"/>
  <c r="X816" i="4" s="1"/>
  <c r="AF936" i="4"/>
  <c r="X1089" i="4"/>
  <c r="M1035" i="4"/>
  <c r="P1035" i="4" s="1"/>
  <c r="AN1150" i="4"/>
  <c r="AN1095" i="4"/>
  <c r="AK1199" i="4"/>
  <c r="AN1199" i="4" s="1"/>
  <c r="AK1347" i="4"/>
  <c r="AN1442" i="4"/>
  <c r="AK1364" i="4"/>
  <c r="AN1364" i="4" s="1"/>
  <c r="AK1387" i="4"/>
  <c r="AN1387" i="4" s="1"/>
  <c r="AC1458" i="4"/>
  <c r="AK1470" i="4"/>
  <c r="M1492" i="4"/>
  <c r="P1492" i="4" s="1"/>
  <c r="AN1376" i="4"/>
  <c r="M1460" i="4"/>
  <c r="P1487" i="4"/>
  <c r="M1605" i="4"/>
  <c r="M1678" i="4"/>
  <c r="P1678" i="4" s="1"/>
  <c r="X1744" i="4"/>
  <c r="X1579" i="4"/>
  <c r="P1702" i="4"/>
  <c r="AN1454" i="4"/>
  <c r="M1608" i="4"/>
  <c r="P1608" i="4" s="1"/>
  <c r="P1846" i="4"/>
  <c r="P1867" i="4"/>
  <c r="M1884" i="4"/>
  <c r="P1884" i="4" s="1"/>
  <c r="X2011" i="4"/>
  <c r="P1907" i="4"/>
  <c r="P1976" i="4"/>
  <c r="AC1989" i="4"/>
  <c r="M259" i="4"/>
  <c r="P259" i="4" s="1"/>
  <c r="P383" i="4"/>
  <c r="M1002" i="4"/>
  <c r="X1891" i="4"/>
  <c r="U258" i="4"/>
  <c r="X258" i="4" s="1"/>
  <c r="X271" i="4"/>
  <c r="U385" i="4"/>
  <c r="X385" i="4" s="1"/>
  <c r="AK1067" i="4"/>
  <c r="X980" i="4"/>
  <c r="U1171" i="4"/>
  <c r="X1171" i="4" s="1"/>
  <c r="AN92" i="4"/>
  <c r="AK67" i="4"/>
  <c r="X89" i="4"/>
  <c r="P129" i="4"/>
  <c r="M212" i="4"/>
  <c r="AN411" i="4"/>
  <c r="U396" i="4"/>
  <c r="X396" i="4" s="1"/>
  <c r="X672" i="4"/>
  <c r="U657" i="4"/>
  <c r="X657" i="4" s="1"/>
  <c r="AC782" i="4"/>
  <c r="AF931" i="4"/>
  <c r="AK930" i="4"/>
  <c r="M775" i="4"/>
  <c r="P775" i="4" s="1"/>
  <c r="AF971" i="4"/>
  <c r="AK995" i="4"/>
  <c r="AN995" i="4" s="1"/>
  <c r="AN1210" i="4"/>
  <c r="P1042" i="4"/>
  <c r="AK937" i="4"/>
  <c r="AN937" i="4" s="1"/>
  <c r="AC1092" i="4"/>
  <c r="AF1092" i="4" s="1"/>
  <c r="P1022" i="4"/>
  <c r="M973" i="4"/>
  <c r="P973" i="4" s="1"/>
  <c r="U1028" i="4"/>
  <c r="X1028" i="4" s="1"/>
  <c r="AF1199" i="4"/>
  <c r="AK1408" i="4"/>
  <c r="AN1408" i="4" s="1"/>
  <c r="X1326" i="4"/>
  <c r="AN1221" i="4"/>
  <c r="M1365" i="4"/>
  <c r="P1365" i="4" s="1"/>
  <c r="P1392" i="4"/>
  <c r="AC1390" i="4"/>
  <c r="AF1390" i="4" s="1"/>
  <c r="AN1479" i="4"/>
  <c r="AN1465" i="4"/>
  <c r="M1453" i="4"/>
  <c r="P1453" i="4" s="1"/>
  <c r="U1511" i="4"/>
  <c r="X1511" i="4" s="1"/>
  <c r="P1520" i="4"/>
  <c r="AF1415" i="4"/>
  <c r="AC1523" i="4"/>
  <c r="AF1523" i="4" s="1"/>
  <c r="AN1626" i="4"/>
  <c r="AN1499" i="4"/>
  <c r="AO1575" i="4"/>
  <c r="AF1698" i="4"/>
  <c r="AN1825" i="4"/>
  <c r="AK1815" i="4"/>
  <c r="AN1815" i="4" s="1"/>
  <c r="AN1832" i="4"/>
  <c r="P1838" i="4"/>
  <c r="AN1891" i="4"/>
  <c r="AN1922" i="4"/>
  <c r="U1907" i="4"/>
  <c r="X1907" i="4" s="1"/>
  <c r="P1955" i="4"/>
  <c r="AK1931" i="4"/>
  <c r="AN1931" i="4" s="1"/>
  <c r="U1920" i="4"/>
  <c r="X1920" i="4" s="1"/>
  <c r="AK1962" i="4"/>
  <c r="AN1962" i="4" s="1"/>
  <c r="X1986" i="4"/>
  <c r="P2003" i="4"/>
  <c r="AK1993" i="4"/>
  <c r="AC127" i="4"/>
  <c r="AF127" i="4" s="1"/>
  <c r="AO127" i="4" s="1"/>
  <c r="AQ127" i="4" s="1"/>
  <c r="M276" i="4"/>
  <c r="P276" i="4" s="1"/>
  <c r="P1829" i="4"/>
  <c r="X569" i="4"/>
  <c r="M42" i="4"/>
  <c r="P42" i="4" s="1"/>
  <c r="U29" i="4"/>
  <c r="X29" i="4" s="1"/>
  <c r="P774" i="4"/>
  <c r="AK804" i="4"/>
  <c r="AN804" i="4" s="1"/>
  <c r="AN840" i="4"/>
  <c r="M910" i="4"/>
  <c r="P910" i="4" s="1"/>
  <c r="M970" i="4"/>
  <c r="M1081" i="4"/>
  <c r="P1081" i="4" s="1"/>
  <c r="M1057" i="4"/>
  <c r="P1057" i="4" s="1"/>
  <c r="X81" i="4"/>
  <c r="AN182" i="4"/>
  <c r="X1888" i="4"/>
  <c r="M164" i="4"/>
  <c r="P164" i="4" s="1"/>
  <c r="X288" i="4"/>
  <c r="AN1664" i="4"/>
  <c r="X1780" i="4"/>
  <c r="AN298" i="4"/>
  <c r="AC634" i="4"/>
  <c r="AF634" i="4" s="1"/>
  <c r="AC978" i="4"/>
  <c r="AF978" i="4" s="1"/>
  <c r="AN766" i="4"/>
  <c r="P1396" i="4"/>
  <c r="M1617" i="4"/>
  <c r="U1640" i="4"/>
  <c r="P1676" i="4"/>
  <c r="P1664" i="4"/>
  <c r="AN1826" i="4"/>
  <c r="P390" i="4"/>
  <c r="P1420" i="4"/>
  <c r="AN1651" i="4"/>
  <c r="U1613" i="4"/>
  <c r="X1613" i="4" s="1"/>
  <c r="AF1755" i="4"/>
  <c r="M220" i="4"/>
  <c r="P220" i="4" s="1"/>
  <c r="X586" i="4"/>
  <c r="P664" i="4"/>
  <c r="P691" i="4"/>
  <c r="P733" i="4"/>
  <c r="P745" i="4"/>
  <c r="P786" i="4"/>
  <c r="M807" i="4"/>
  <c r="AS1609" i="4"/>
  <c r="X591" i="4"/>
  <c r="AF1373" i="4"/>
  <c r="P1524" i="4"/>
  <c r="P1109" i="4"/>
  <c r="AK1528" i="4"/>
  <c r="AK1458" i="4"/>
  <c r="M1518" i="4"/>
  <c r="U1532" i="4"/>
  <c r="X1532" i="4" s="1"/>
  <c r="U1875" i="4"/>
  <c r="X1875" i="4" s="1"/>
  <c r="AN151" i="4"/>
  <c r="P180" i="4"/>
  <c r="M670" i="4"/>
  <c r="P670" i="4" s="1"/>
  <c r="M623" i="4"/>
  <c r="P623" i="4" s="1"/>
  <c r="M903" i="4"/>
  <c r="P903" i="4" s="1"/>
  <c r="U1456" i="4"/>
  <c r="X1456" i="4" s="1"/>
  <c r="P224" i="4"/>
  <c r="AF490" i="4"/>
  <c r="P536" i="4"/>
  <c r="P715" i="4"/>
  <c r="X733" i="4"/>
  <c r="X745" i="4"/>
  <c r="AF730" i="4"/>
  <c r="X786" i="4"/>
  <c r="P920" i="4"/>
  <c r="P1056" i="4"/>
  <c r="M1850" i="4"/>
  <c r="P1901" i="4"/>
  <c r="P1425" i="4"/>
  <c r="AF1654" i="4"/>
  <c r="AF1710" i="4"/>
  <c r="AC1840" i="4"/>
  <c r="AF1840" i="4" s="1"/>
  <c r="M104" i="4"/>
  <c r="AF653" i="4"/>
  <c r="X1834" i="4"/>
  <c r="X548" i="4"/>
  <c r="U918" i="4"/>
  <c r="X918" i="4" s="1"/>
  <c r="AN1756" i="4"/>
  <c r="P2015" i="4"/>
  <c r="P225" i="4"/>
  <c r="AN725" i="4"/>
  <c r="M927" i="4"/>
  <c r="P927" i="4" s="1"/>
  <c r="U1038" i="4"/>
  <c r="X1038" i="4" s="1"/>
  <c r="AN1366" i="4"/>
  <c r="AS1366" i="4" s="1"/>
  <c r="X262" i="4"/>
  <c r="P152" i="4"/>
  <c r="X212" i="4"/>
  <c r="AF468" i="4"/>
  <c r="AN538" i="4"/>
  <c r="M874" i="4"/>
  <c r="X943" i="4"/>
  <c r="X1396" i="4"/>
  <c r="U1568" i="4"/>
  <c r="X1568" i="4" s="1"/>
  <c r="X1583" i="4"/>
  <c r="X1619" i="4"/>
  <c r="AF1898" i="4"/>
  <c r="AF692" i="4"/>
  <c r="AF1008" i="4"/>
  <c r="P1793" i="4"/>
  <c r="AF1992" i="4"/>
  <c r="AO727" i="4"/>
  <c r="AF1260" i="4"/>
  <c r="U1276" i="4"/>
  <c r="X1276" i="4" s="1"/>
  <c r="AC1532" i="4"/>
  <c r="AN1774" i="4"/>
  <c r="P1937" i="4"/>
  <c r="X1973" i="4"/>
  <c r="AN55" i="4"/>
  <c r="P246" i="4"/>
  <c r="AN1012" i="4"/>
  <c r="AO1012" i="4" s="1"/>
  <c r="X1867" i="4"/>
  <c r="M1050" i="4"/>
  <c r="P1050" i="4" s="1"/>
  <c r="AO1050" i="4" s="1"/>
  <c r="X205" i="4"/>
  <c r="P1337" i="4"/>
  <c r="P1336" i="4"/>
  <c r="P1558" i="4"/>
  <c r="X1631" i="4"/>
  <c r="AF1653" i="4"/>
  <c r="AN1786" i="4"/>
  <c r="P1774" i="4"/>
  <c r="P1874" i="4"/>
  <c r="AN191" i="4"/>
  <c r="AF796" i="4"/>
  <c r="P946" i="4"/>
  <c r="P1162" i="4"/>
  <c r="AS1749" i="4"/>
  <c r="X51" i="4"/>
  <c r="P49" i="4"/>
  <c r="AK63" i="4"/>
  <c r="AF165" i="4"/>
  <c r="X304" i="4"/>
  <c r="U404" i="4"/>
  <c r="X404" i="4" s="1"/>
  <c r="AN550" i="4"/>
  <c r="X503" i="4"/>
  <c r="M611" i="4"/>
  <c r="P611" i="4" s="1"/>
  <c r="P631" i="4"/>
  <c r="P742" i="4"/>
  <c r="U898" i="4"/>
  <c r="AN981" i="4"/>
  <c r="P863" i="4"/>
  <c r="X919" i="4"/>
  <c r="X1188" i="4"/>
  <c r="AN1324" i="4"/>
  <c r="AN1294" i="4"/>
  <c r="U1383" i="4"/>
  <c r="X1383" i="4" s="1"/>
  <c r="U1407" i="4"/>
  <c r="X1407" i="4" s="1"/>
  <c r="AK1443" i="4"/>
  <c r="AN1443" i="4" s="1"/>
  <c r="AK1517" i="4"/>
  <c r="AN1517" i="4" s="1"/>
  <c r="P1432" i="4"/>
  <c r="U1937" i="4"/>
  <c r="AN576" i="4"/>
  <c r="AN1062" i="4"/>
  <c r="AN1038" i="4"/>
  <c r="AO1548" i="4"/>
  <c r="AF1727" i="4"/>
  <c r="AS1727" i="4" s="1"/>
  <c r="M2009" i="4"/>
  <c r="X65" i="4"/>
  <c r="AK1623" i="4"/>
  <c r="AN1623" i="4" s="1"/>
  <c r="AN44" i="4"/>
  <c r="AN128" i="4"/>
  <c r="X125" i="4"/>
  <c r="P212" i="4"/>
  <c r="AN342" i="4"/>
  <c r="X453" i="4"/>
  <c r="X527" i="4"/>
  <c r="AN667" i="4"/>
  <c r="M628" i="4"/>
  <c r="AO792" i="4"/>
  <c r="X858" i="4"/>
  <c r="AS961" i="4"/>
  <c r="P1393" i="4"/>
  <c r="P1556" i="4"/>
  <c r="M1521" i="4"/>
  <c r="P1521" i="4" s="1"/>
  <c r="U1533" i="4"/>
  <c r="U1665" i="4"/>
  <c r="X1665" i="4" s="1"/>
  <c r="X2009" i="4"/>
  <c r="P1931" i="4"/>
  <c r="AN357" i="4"/>
  <c r="M725" i="4"/>
  <c r="P725" i="4" s="1"/>
  <c r="P801" i="4"/>
  <c r="P1074" i="4"/>
  <c r="X1353" i="4"/>
  <c r="AN1783" i="4"/>
  <c r="X696" i="4"/>
  <c r="P1691" i="4"/>
  <c r="P43" i="4"/>
  <c r="AN37" i="4"/>
  <c r="P73" i="4"/>
  <c r="M97" i="4"/>
  <c r="P97" i="4" s="1"/>
  <c r="X148" i="4"/>
  <c r="U174" i="4"/>
  <c r="X174" i="4" s="1"/>
  <c r="X246" i="4"/>
  <c r="P401" i="4"/>
  <c r="AK429" i="4"/>
  <c r="AN429" i="4" s="1"/>
  <c r="AN462" i="4"/>
  <c r="M472" i="4"/>
  <c r="P472" i="4" s="1"/>
  <c r="AN562" i="4"/>
  <c r="AF570" i="4"/>
  <c r="X561" i="4"/>
  <c r="AN1091" i="4"/>
  <c r="AF1238" i="4"/>
  <c r="AF1286" i="4"/>
  <c r="AF1252" i="4"/>
  <c r="AN1302" i="4"/>
  <c r="U1420" i="4"/>
  <c r="U1450" i="4"/>
  <c r="X1450" i="4" s="1"/>
  <c r="AN1967" i="4"/>
  <c r="P237" i="4"/>
  <c r="X1341" i="4"/>
  <c r="X1426" i="4"/>
  <c r="U1529" i="4"/>
  <c r="X1529" i="4" s="1"/>
  <c r="P32" i="4"/>
  <c r="P109" i="4"/>
  <c r="AN119" i="4"/>
  <c r="AN132" i="4"/>
  <c r="AN170" i="4"/>
  <c r="U176" i="4"/>
  <c r="AF188" i="4"/>
  <c r="AN401" i="4"/>
  <c r="P351" i="4"/>
  <c r="P430" i="4"/>
  <c r="AF499" i="4"/>
  <c r="AF552" i="4"/>
  <c r="AK513" i="4"/>
  <c r="AN513" i="4" s="1"/>
  <c r="AN703" i="4"/>
  <c r="AK742" i="4"/>
  <c r="AN742" i="4" s="1"/>
  <c r="P844" i="4"/>
  <c r="P1066" i="4"/>
  <c r="P1005" i="4"/>
  <c r="U1216" i="4"/>
  <c r="X1216" i="4" s="1"/>
  <c r="U1264" i="4"/>
  <c r="X1264" i="4" s="1"/>
  <c r="P1220" i="4"/>
  <c r="P1348" i="4"/>
  <c r="X1544" i="4"/>
  <c r="P1898" i="4"/>
  <c r="P2018" i="4"/>
  <c r="P873" i="4"/>
  <c r="P1316" i="4"/>
  <c r="AN1713" i="4"/>
  <c r="AO1713" i="4" s="1"/>
  <c r="AO139" i="4"/>
  <c r="U192" i="4"/>
  <c r="X192" i="4" s="1"/>
  <c r="AK354" i="4"/>
  <c r="AN354" i="4" s="1"/>
  <c r="AK516" i="4"/>
  <c r="AN516" i="4" s="1"/>
  <c r="X774" i="4"/>
  <c r="P851" i="4"/>
  <c r="X1068" i="4"/>
  <c r="AN1197" i="4"/>
  <c r="AO1869" i="4"/>
  <c r="P336" i="4"/>
  <c r="X765" i="4"/>
  <c r="P736" i="4"/>
  <c r="AN1060" i="4"/>
  <c r="X62" i="4"/>
  <c r="P155" i="4"/>
  <c r="AN393" i="4"/>
  <c r="M316" i="4"/>
  <c r="P316" i="4" s="1"/>
  <c r="M333" i="4"/>
  <c r="P333" i="4" s="1"/>
  <c r="P437" i="4"/>
  <c r="X539" i="4"/>
  <c r="AK528" i="4"/>
  <c r="P548" i="4"/>
  <c r="U513" i="4"/>
  <c r="X513" i="4" s="1"/>
  <c r="U649" i="4"/>
  <c r="X649" i="4" s="1"/>
  <c r="X562" i="4"/>
  <c r="M615" i="4"/>
  <c r="P652" i="4"/>
  <c r="P766" i="4"/>
  <c r="AK783" i="4"/>
  <c r="M870" i="4"/>
  <c r="AC1089" i="4"/>
  <c r="AF1089" i="4" s="1"/>
  <c r="AN1164" i="4"/>
  <c r="P1405" i="4"/>
  <c r="P1417" i="4"/>
  <c r="AF1448" i="4"/>
  <c r="AN1762" i="4"/>
  <c r="P1750" i="4"/>
  <c r="P2009" i="4"/>
  <c r="M38" i="4"/>
  <c r="P38" i="4" s="1"/>
  <c r="AO38" i="4" s="1"/>
  <c r="AQ38" i="4" s="1"/>
  <c r="P667" i="4"/>
  <c r="AK1195" i="4"/>
  <c r="AN1195" i="4" s="1"/>
  <c r="AF1409" i="4"/>
  <c r="AF1371" i="4"/>
  <c r="AN1414" i="4"/>
  <c r="AN1573" i="4"/>
  <c r="AO1573" i="4" s="1"/>
  <c r="AQ1573" i="4" s="1"/>
  <c r="X109" i="4"/>
  <c r="P1644" i="4"/>
  <c r="AF58" i="4"/>
  <c r="AK152" i="4"/>
  <c r="X171" i="4"/>
  <c r="AK256" i="4"/>
  <c r="AN256" i="4" s="1"/>
  <c r="X406" i="4"/>
  <c r="AK1019" i="4"/>
  <c r="AN1092" i="4"/>
  <c r="AN1290" i="4"/>
  <c r="M1325" i="4"/>
  <c r="P1325" i="4" s="1"/>
  <c r="U1470" i="4"/>
  <c r="X1470" i="4" s="1"/>
  <c r="AF1458" i="4"/>
  <c r="P1532" i="4"/>
  <c r="AN1862" i="4"/>
  <c r="P236" i="4"/>
  <c r="AF560" i="4"/>
  <c r="X1601" i="4"/>
  <c r="M1488" i="4"/>
  <c r="P1488" i="4" s="1"/>
  <c r="AN234" i="4"/>
  <c r="AO327" i="4"/>
  <c r="X652" i="4"/>
  <c r="AN1778" i="4"/>
  <c r="P215" i="4"/>
  <c r="X214" i="4"/>
  <c r="X343" i="4"/>
  <c r="P408" i="4"/>
  <c r="AN1621" i="4"/>
  <c r="U152" i="4"/>
  <c r="AN203" i="4"/>
  <c r="M410" i="4"/>
  <c r="P410" i="4" s="1"/>
  <c r="X441" i="4"/>
  <c r="U502" i="4"/>
  <c r="X502" i="4" s="1"/>
  <c r="U610" i="4"/>
  <c r="X610" i="4" s="1"/>
  <c r="X712" i="4"/>
  <c r="AF691" i="4"/>
  <c r="U930" i="4"/>
  <c r="X930" i="4" s="1"/>
  <c r="U954" i="4"/>
  <c r="X954" i="4" s="1"/>
  <c r="U978" i="4"/>
  <c r="U994" i="4"/>
  <c r="X994" i="4" s="1"/>
  <c r="AK1040" i="4"/>
  <c r="AN1040" i="4" s="1"/>
  <c r="P1443" i="4"/>
  <c r="P1372" i="4"/>
  <c r="AN1677" i="4"/>
  <c r="AN1863" i="4"/>
  <c r="P1886" i="4"/>
  <c r="X71" i="4"/>
  <c r="AF333" i="4"/>
  <c r="X952" i="4"/>
  <c r="X1334" i="4"/>
  <c r="P1635" i="4"/>
  <c r="P93" i="4"/>
  <c r="P66" i="4"/>
  <c r="U116" i="4"/>
  <c r="X116" i="4" s="1"/>
  <c r="AN288" i="4"/>
  <c r="AN320" i="4"/>
  <c r="U429" i="4"/>
  <c r="X488" i="4"/>
  <c r="AF544" i="4"/>
  <c r="X715" i="4"/>
  <c r="P1001" i="4"/>
  <c r="P1185" i="4"/>
  <c r="P1209" i="4"/>
  <c r="AK1254" i="4"/>
  <c r="AN1254" i="4" s="1"/>
  <c r="AN1701" i="4"/>
  <c r="M1731" i="4"/>
  <c r="P1731" i="4" s="1"/>
  <c r="AF1783" i="4"/>
  <c r="M96" i="4"/>
  <c r="P96" i="4" s="1"/>
  <c r="U31" i="4"/>
  <c r="X31" i="4" s="1"/>
  <c r="M365" i="4"/>
  <c r="P365" i="4" s="1"/>
  <c r="X521" i="4"/>
  <c r="X842" i="4"/>
  <c r="M729" i="4"/>
  <c r="P729" i="4" s="1"/>
  <c r="P922" i="4"/>
  <c r="P1069" i="4"/>
  <c r="U1120" i="4"/>
  <c r="X1120" i="4" s="1"/>
  <c r="AF1642" i="4"/>
  <c r="U1577" i="4"/>
  <c r="X1577" i="4" s="1"/>
  <c r="AN1696" i="4"/>
  <c r="AN1551" i="4"/>
  <c r="U1854" i="4"/>
  <c r="X1854" i="4" s="1"/>
  <c r="X1870" i="4"/>
  <c r="X1968" i="4"/>
  <c r="AS1968" i="4" s="1"/>
  <c r="M173" i="4"/>
  <c r="AK29" i="4"/>
  <c r="AN29" i="4" s="1"/>
  <c r="AC47" i="4"/>
  <c r="AF47" i="4" s="1"/>
  <c r="M65" i="4"/>
  <c r="P65" i="4" s="1"/>
  <c r="AN156" i="4"/>
  <c r="P165" i="4"/>
  <c r="P200" i="4"/>
  <c r="AK173" i="4"/>
  <c r="AN173" i="4" s="1"/>
  <c r="U243" i="4"/>
  <c r="X243" i="4" s="1"/>
  <c r="M252" i="4"/>
  <c r="P252" i="4" s="1"/>
  <c r="M256" i="4"/>
  <c r="P256" i="4" s="1"/>
  <c r="AN300" i="4"/>
  <c r="U255" i="4"/>
  <c r="X255" i="4" s="1"/>
  <c r="U316" i="4"/>
  <c r="X316" i="4" s="1"/>
  <c r="AK356" i="4"/>
  <c r="AN356" i="4" s="1"/>
  <c r="U353" i="4"/>
  <c r="X353" i="4" s="1"/>
  <c r="AN418" i="4"/>
  <c r="X442" i="4"/>
  <c r="AN496" i="4"/>
  <c r="X535" i="4"/>
  <c r="AO507" i="4"/>
  <c r="AF613" i="4"/>
  <c r="X540" i="4"/>
  <c r="P606" i="4"/>
  <c r="AK639" i="4"/>
  <c r="AN639" i="4" s="1"/>
  <c r="P695" i="4"/>
  <c r="AN655" i="4"/>
  <c r="AN697" i="4"/>
  <c r="M747" i="4"/>
  <c r="P747" i="4" s="1"/>
  <c r="P758" i="4"/>
  <c r="AK723" i="4"/>
  <c r="AN723" i="4" s="1"/>
  <c r="X757" i="4"/>
  <c r="X721" i="4"/>
  <c r="P782" i="4"/>
  <c r="M776" i="4"/>
  <c r="P776" i="4" s="1"/>
  <c r="U849" i="4"/>
  <c r="X849" i="4" s="1"/>
  <c r="M882" i="4"/>
  <c r="P882" i="4" s="1"/>
  <c r="P898" i="4"/>
  <c r="M931" i="4"/>
  <c r="P944" i="4"/>
  <c r="AN968" i="4"/>
  <c r="M992" i="4"/>
  <c r="P992" i="4" s="1"/>
  <c r="X913" i="4"/>
  <c r="AN1007" i="4"/>
  <c r="AN1094" i="4"/>
  <c r="AK1076" i="4"/>
  <c r="AN1076" i="4" s="1"/>
  <c r="X1105" i="4"/>
  <c r="AN1185" i="4"/>
  <c r="AN1097" i="4"/>
  <c r="AF1228" i="4"/>
  <c r="P1276" i="4"/>
  <c r="M1246" i="4"/>
  <c r="M1529" i="4"/>
  <c r="P1529" i="4" s="1"/>
  <c r="P1618" i="4"/>
  <c r="P1756" i="4"/>
  <c r="AF1765" i="4"/>
  <c r="P1839" i="4"/>
  <c r="U1766" i="4"/>
  <c r="X1766" i="4" s="1"/>
  <c r="M411" i="4"/>
  <c r="P411" i="4" s="1"/>
  <c r="U407" i="4"/>
  <c r="X407" i="4" s="1"/>
  <c r="U1368" i="4"/>
  <c r="X1368" i="4" s="1"/>
  <c r="AF1474" i="4"/>
  <c r="AC1594" i="4"/>
  <c r="AF1594" i="4" s="1"/>
  <c r="M1866" i="4"/>
  <c r="P1866" i="4" s="1"/>
  <c r="AC1909" i="4"/>
  <c r="AF1909" i="4" s="1"/>
  <c r="AK64" i="4"/>
  <c r="AN64" i="4" s="1"/>
  <c r="U102" i="4"/>
  <c r="X102" i="4" s="1"/>
  <c r="X195" i="4"/>
  <c r="X252" i="4"/>
  <c r="M254" i="4"/>
  <c r="P254" i="4" s="1"/>
  <c r="AK285" i="4"/>
  <c r="AN285" i="4" s="1"/>
  <c r="U272" i="4"/>
  <c r="X272" i="4" s="1"/>
  <c r="U320" i="4"/>
  <c r="P381" i="4"/>
  <c r="U357" i="4"/>
  <c r="X357" i="4" s="1"/>
  <c r="M353" i="4"/>
  <c r="P353" i="4" s="1"/>
  <c r="U440" i="4"/>
  <c r="X440" i="4" s="1"/>
  <c r="AK643" i="4"/>
  <c r="AN643" i="4" s="1"/>
  <c r="P703" i="4"/>
  <c r="AF667" i="4"/>
  <c r="P676" i="4"/>
  <c r="AK755" i="4"/>
  <c r="M869" i="4"/>
  <c r="P869" i="4" s="1"/>
  <c r="M917" i="4"/>
  <c r="P917" i="4" s="1"/>
  <c r="AN944" i="4"/>
  <c r="AN956" i="4"/>
  <c r="P1137" i="4"/>
  <c r="AN1226" i="4"/>
  <c r="AN1260" i="4"/>
  <c r="AN1298" i="4"/>
  <c r="AN1276" i="4"/>
  <c r="AN1312" i="4"/>
  <c r="X1254" i="4"/>
  <c r="X1242" i="4"/>
  <c r="U1300" i="4"/>
  <c r="X1300" i="4" s="1"/>
  <c r="AK1230" i="4"/>
  <c r="AN1230" i="4" s="1"/>
  <c r="P1237" i="4"/>
  <c r="P1384" i="4"/>
  <c r="U1234" i="4"/>
  <c r="AO1390" i="4"/>
  <c r="AK1391" i="4"/>
  <c r="AN1391" i="4" s="1"/>
  <c r="X1406" i="4"/>
  <c r="M1509" i="4"/>
  <c r="U1616" i="4"/>
  <c r="X1616" i="4" s="1"/>
  <c r="AK1415" i="4"/>
  <c r="AN1415" i="4" s="1"/>
  <c r="AS1548" i="4"/>
  <c r="AK1617" i="4"/>
  <c r="AN1617" i="4" s="1"/>
  <c r="AO1597" i="4"/>
  <c r="U1678" i="4"/>
  <c r="X1678" i="4" s="1"/>
  <c r="X1756" i="4"/>
  <c r="P1762" i="4"/>
  <c r="AF1738" i="4"/>
  <c r="M1755" i="4"/>
  <c r="AO1763" i="4"/>
  <c r="AQ1763" i="4" s="1"/>
  <c r="X1886" i="4"/>
  <c r="AF1942" i="4"/>
  <c r="M1962" i="4"/>
  <c r="P1962" i="4" s="1"/>
  <c r="AK45" i="4"/>
  <c r="AN45" i="4" s="1"/>
  <c r="P159" i="4"/>
  <c r="P343" i="4"/>
  <c r="M407" i="4"/>
  <c r="P407" i="4" s="1"/>
  <c r="AK588" i="4"/>
  <c r="AN588" i="4" s="1"/>
  <c r="AC907" i="4"/>
  <c r="P1002" i="4"/>
  <c r="U1095" i="4"/>
  <c r="X1095" i="4" s="1"/>
  <c r="M1195" i="4"/>
  <c r="P1195" i="4" s="1"/>
  <c r="AK1425" i="4"/>
  <c r="AN1425" i="4" s="1"/>
  <c r="U1504" i="4"/>
  <c r="P1594" i="4"/>
  <c r="P1771" i="4"/>
  <c r="P1785" i="4"/>
  <c r="U1516" i="4"/>
  <c r="X1516" i="4" s="1"/>
  <c r="AK1790" i="4"/>
  <c r="U1909" i="4"/>
  <c r="X1909" i="4" s="1"/>
  <c r="M85" i="4"/>
  <c r="P119" i="4"/>
  <c r="M133" i="4"/>
  <c r="P133" i="4" s="1"/>
  <c r="U180" i="4"/>
  <c r="X180" i="4" s="1"/>
  <c r="U173" i="4"/>
  <c r="X173" i="4" s="1"/>
  <c r="P226" i="4"/>
  <c r="AK227" i="4"/>
  <c r="AN227" i="4" s="1"/>
  <c r="M266" i="4"/>
  <c r="P266" i="4" s="1"/>
  <c r="U292" i="4"/>
  <c r="X300" i="4"/>
  <c r="AK366" i="4"/>
  <c r="AN366" i="4" s="1"/>
  <c r="AK717" i="4"/>
  <c r="AN717" i="4" s="1"/>
  <c r="P679" i="4"/>
  <c r="AN709" i="4"/>
  <c r="AF771" i="4"/>
  <c r="U846" i="4"/>
  <c r="X846" i="4" s="1"/>
  <c r="AS846" i="4" s="1"/>
  <c r="AN966" i="4"/>
  <c r="AK860" i="4"/>
  <c r="AN860" i="4" s="1"/>
  <c r="AN1008" i="4"/>
  <c r="M1040" i="4"/>
  <c r="P1040" i="4" s="1"/>
  <c r="P1030" i="4"/>
  <c r="P1053" i="4"/>
  <c r="U929" i="4"/>
  <c r="X929" i="4" s="1"/>
  <c r="P1261" i="4"/>
  <c r="AF1201" i="4"/>
  <c r="AK1325" i="4"/>
  <c r="AN1325" i="4" s="1"/>
  <c r="P1408" i="4"/>
  <c r="AO1411" i="4"/>
  <c r="AK1456" i="4"/>
  <c r="AN1456" i="4" s="1"/>
  <c r="U1494" i="4"/>
  <c r="X1494" i="4" s="1"/>
  <c r="X1508" i="4"/>
  <c r="P1470" i="4"/>
  <c r="M1543" i="4"/>
  <c r="P1543" i="4" s="1"/>
  <c r="U1461" i="4"/>
  <c r="X1461" i="4" s="1"/>
  <c r="P1557" i="4"/>
  <c r="M1592" i="4"/>
  <c r="P1592" i="4" s="1"/>
  <c r="U1741" i="4"/>
  <c r="X1741" i="4" s="1"/>
  <c r="U1676" i="4"/>
  <c r="X1676" i="4" s="1"/>
  <c r="X1876" i="4"/>
  <c r="U1683" i="4"/>
  <c r="X1683" i="4" s="1"/>
  <c r="P1808" i="4"/>
  <c r="U1796" i="4"/>
  <c r="X1796" i="4" s="1"/>
  <c r="P1889" i="4"/>
  <c r="AN1955" i="4"/>
  <c r="AN2003" i="4"/>
  <c r="P45" i="4"/>
  <c r="AF170" i="4"/>
  <c r="M147" i="4"/>
  <c r="P147" i="4" s="1"/>
  <c r="M300" i="4"/>
  <c r="P300" i="4" s="1"/>
  <c r="AF343" i="4"/>
  <c r="U450" i="4"/>
  <c r="X450" i="4" s="1"/>
  <c r="U413" i="4"/>
  <c r="X413" i="4" s="1"/>
  <c r="P622" i="4"/>
  <c r="AK622" i="4"/>
  <c r="AN622" i="4" s="1"/>
  <c r="P762" i="4"/>
  <c r="X847" i="4"/>
  <c r="X871" i="4"/>
  <c r="AN925" i="4"/>
  <c r="AK1207" i="4"/>
  <c r="AN1207" i="4" s="1"/>
  <c r="AN1426" i="4"/>
  <c r="U1594" i="4"/>
  <c r="X1594" i="4" s="1"/>
  <c r="M1815" i="4"/>
  <c r="P1815" i="4" s="1"/>
  <c r="P1840" i="4"/>
  <c r="AN260" i="4"/>
  <c r="AK266" i="4"/>
  <c r="AN266" i="4" s="1"/>
  <c r="AK329" i="4"/>
  <c r="AN329" i="4" s="1"/>
  <c r="AN426" i="4"/>
  <c r="U417" i="4"/>
  <c r="X417" i="4" s="1"/>
  <c r="AF480" i="4"/>
  <c r="U461" i="4"/>
  <c r="X461" i="4" s="1"/>
  <c r="AK473" i="4"/>
  <c r="AN473" i="4" s="1"/>
  <c r="AK525" i="4"/>
  <c r="AN525" i="4" s="1"/>
  <c r="P608" i="4"/>
  <c r="M501" i="4"/>
  <c r="P501" i="4" s="1"/>
  <c r="P643" i="4"/>
  <c r="U643" i="4"/>
  <c r="AK673" i="4"/>
  <c r="AN673" i="4" s="1"/>
  <c r="AN594" i="4"/>
  <c r="U771" i="4"/>
  <c r="X771" i="4" s="1"/>
  <c r="AS727" i="4"/>
  <c r="U844" i="4"/>
  <c r="X844" i="4" s="1"/>
  <c r="AK884" i="4"/>
  <c r="AN884" i="4" s="1"/>
  <c r="P1080" i="4"/>
  <c r="U1031" i="4"/>
  <c r="X1031" i="4" s="1"/>
  <c r="AN1200" i="4"/>
  <c r="AN1240" i="4"/>
  <c r="AN1201" i="4"/>
  <c r="U1228" i="4"/>
  <c r="X1228" i="4" s="1"/>
  <c r="P1288" i="4"/>
  <c r="AK1222" i="4"/>
  <c r="AN1222" i="4" s="1"/>
  <c r="U1270" i="4"/>
  <c r="AF1504" i="4"/>
  <c r="M1343" i="4"/>
  <c r="P1343" i="4" s="1"/>
  <c r="AK1556" i="4"/>
  <c r="U1521" i="4"/>
  <c r="X1521" i="4" s="1"/>
  <c r="AK1533" i="4"/>
  <c r="M1461" i="4"/>
  <c r="P1616" i="4"/>
  <c r="AF1627" i="4"/>
  <c r="P1654" i="4"/>
  <c r="P1742" i="4"/>
  <c r="AF1702" i="4"/>
  <c r="AN1808" i="4"/>
  <c r="X1862" i="4"/>
  <c r="AN1874" i="4"/>
  <c r="P1887" i="4"/>
  <c r="M1814" i="4"/>
  <c r="X1908" i="4"/>
  <c r="AN2014" i="4"/>
  <c r="M1942" i="4"/>
  <c r="AK1978" i="4"/>
  <c r="AN1978" i="4" s="1"/>
  <c r="X170" i="4"/>
  <c r="M213" i="4"/>
  <c r="P213" i="4" s="1"/>
  <c r="AK236" i="4"/>
  <c r="AN236" i="4" s="1"/>
  <c r="AC418" i="4"/>
  <c r="AF418" i="4" s="1"/>
  <c r="U397" i="4"/>
  <c r="X397" i="4" s="1"/>
  <c r="U932" i="4"/>
  <c r="X932" i="4" s="1"/>
  <c r="P1310" i="4"/>
  <c r="X1309" i="4"/>
  <c r="U1149" i="4"/>
  <c r="X1149" i="4" s="1"/>
  <c r="AK1240" i="4"/>
  <c r="M1339" i="4"/>
  <c r="P1339" i="4" s="1"/>
  <c r="U1284" i="4"/>
  <c r="X1284" i="4" s="1"/>
  <c r="U1226" i="4"/>
  <c r="X1226" i="4" s="1"/>
  <c r="AK1613" i="4"/>
  <c r="AN1613" i="4" s="1"/>
  <c r="P1758" i="4"/>
  <c r="P1921" i="4"/>
  <c r="U69" i="4"/>
  <c r="X69" i="4" s="1"/>
  <c r="U105" i="4"/>
  <c r="X105" i="4" s="1"/>
  <c r="AN81" i="4"/>
  <c r="P112" i="4"/>
  <c r="AK155" i="4"/>
  <c r="X186" i="4"/>
  <c r="AK239" i="4"/>
  <c r="AN239" i="4" s="1"/>
  <c r="X254" i="4"/>
  <c r="P262" i="4"/>
  <c r="X335" i="4"/>
  <c r="U323" i="4"/>
  <c r="X323" i="4" s="1"/>
  <c r="U478" i="4"/>
  <c r="AK485" i="4"/>
  <c r="AN485" i="4" s="1"/>
  <c r="AF580" i="4"/>
  <c r="P625" i="4"/>
  <c r="X679" i="4"/>
  <c r="AS679" i="4" s="1"/>
  <c r="U700" i="4"/>
  <c r="X700" i="4" s="1"/>
  <c r="X666" i="4"/>
  <c r="U875" i="4"/>
  <c r="X875" i="4" s="1"/>
  <c r="M834" i="4"/>
  <c r="P834" i="4" s="1"/>
  <c r="AN1055" i="4"/>
  <c r="X1044" i="4"/>
  <c r="AN1116" i="4"/>
  <c r="U1206" i="4"/>
  <c r="X1206" i="4" s="1"/>
  <c r="AN1288" i="4"/>
  <c r="AK1398" i="4"/>
  <c r="AN1398" i="4" s="1"/>
  <c r="AK1289" i="4"/>
  <c r="AN1289" i="4" s="1"/>
  <c r="AK1386" i="4"/>
  <c r="AN1386" i="4" s="1"/>
  <c r="AS1426" i="4"/>
  <c r="P1506" i="4"/>
  <c r="X1533" i="4"/>
  <c r="X1622" i="4"/>
  <c r="AO1609" i="4"/>
  <c r="AN1744" i="4"/>
  <c r="U1778" i="4"/>
  <c r="X1778" i="4" s="1"/>
  <c r="AF1977" i="4"/>
  <c r="X1965" i="4"/>
  <c r="AK60" i="4"/>
  <c r="AN60" i="4" s="1"/>
  <c r="AS60" i="4" s="1"/>
  <c r="AN215" i="4"/>
  <c r="U172" i="4"/>
  <c r="X172" i="4" s="1"/>
  <c r="AC182" i="4"/>
  <c r="AF182" i="4" s="1"/>
  <c r="X338" i="4"/>
  <c r="U393" i="4"/>
  <c r="X393" i="4" s="1"/>
  <c r="M454" i="4"/>
  <c r="P454" i="4" s="1"/>
  <c r="AC1031" i="4"/>
  <c r="AF1031" i="4" s="1"/>
  <c r="X1088" i="4"/>
  <c r="M1207" i="4"/>
  <c r="P1207" i="4" s="1"/>
  <c r="M1226" i="4"/>
  <c r="P1226" i="4" s="1"/>
  <c r="P1757" i="4"/>
  <c r="M1798" i="4"/>
  <c r="P1798" i="4" s="1"/>
  <c r="M2024" i="4"/>
  <c r="P2024" i="4" s="1"/>
  <c r="P69" i="4"/>
  <c r="U122" i="4"/>
  <c r="X165" i="4"/>
  <c r="AS248" i="4"/>
  <c r="M227" i="4"/>
  <c r="P227" i="4" s="1"/>
  <c r="AF276" i="4"/>
  <c r="U260" i="4"/>
  <c r="X260" i="4" s="1"/>
  <c r="AN324" i="4"/>
  <c r="M323" i="4"/>
  <c r="P323" i="4" s="1"/>
  <c r="P304" i="4"/>
  <c r="AN363" i="4"/>
  <c r="X486" i="4"/>
  <c r="M478" i="4"/>
  <c r="P478" i="4" s="1"/>
  <c r="X472" i="4"/>
  <c r="U485" i="4"/>
  <c r="X485" i="4" s="1"/>
  <c r="P649" i="4"/>
  <c r="U641" i="4"/>
  <c r="X641" i="4" s="1"/>
  <c r="P700" i="4"/>
  <c r="M666" i="4"/>
  <c r="P666" i="4" s="1"/>
  <c r="AO763" i="4"/>
  <c r="U748" i="4"/>
  <c r="X748" i="4" s="1"/>
  <c r="AN773" i="4"/>
  <c r="M820" i="4"/>
  <c r="P820" i="4" s="1"/>
  <c r="AK779" i="4"/>
  <c r="AN779" i="4" s="1"/>
  <c r="M783" i="4"/>
  <c r="P783" i="4" s="1"/>
  <c r="AK870" i="4"/>
  <c r="AN874" i="4"/>
  <c r="AN1031" i="4"/>
  <c r="X1081" i="4"/>
  <c r="U1141" i="4"/>
  <c r="AN1089" i="4"/>
  <c r="AN1308" i="4"/>
  <c r="M1152" i="4"/>
  <c r="P1152" i="4" s="1"/>
  <c r="U1301" i="4"/>
  <c r="P1421" i="4"/>
  <c r="U1371" i="4"/>
  <c r="X1371" i="4" s="1"/>
  <c r="U1395" i="4"/>
  <c r="X1395" i="4" s="1"/>
  <c r="U1419" i="4"/>
  <c r="X1419" i="4" s="1"/>
  <c r="M1241" i="4"/>
  <c r="P1241" i="4" s="1"/>
  <c r="X1408" i="4"/>
  <c r="AO1438" i="4"/>
  <c r="X1520" i="4"/>
  <c r="AF1532" i="4"/>
  <c r="P1568" i="4"/>
  <c r="AO1625" i="4"/>
  <c r="AF1663" i="4"/>
  <c r="X1664" i="4"/>
  <c r="P1871" i="4"/>
  <c r="AN1901" i="4"/>
  <c r="U1772" i="4"/>
  <c r="X1772" i="4" s="1"/>
  <c r="U2014" i="4"/>
  <c r="X2014" i="4" s="1"/>
  <c r="AK71" i="4"/>
  <c r="AN71" i="4" s="1"/>
  <c r="U92" i="4"/>
  <c r="X92" i="4" s="1"/>
  <c r="P174" i="4"/>
  <c r="U182" i="4"/>
  <c r="X182" i="4" s="1"/>
  <c r="P331" i="4"/>
  <c r="X455" i="4"/>
  <c r="AK455" i="4"/>
  <c r="AN455" i="4" s="1"/>
  <c r="U462" i="4"/>
  <c r="X462" i="4" s="1"/>
  <c r="U623" i="4"/>
  <c r="X623" i="4" s="1"/>
  <c r="M510" i="4"/>
  <c r="P510" i="4" s="1"/>
  <c r="AF871" i="4"/>
  <c r="U904" i="4"/>
  <c r="X904" i="4" s="1"/>
  <c r="AK1099" i="4"/>
  <c r="AN1099" i="4" s="1"/>
  <c r="AK1074" i="4"/>
  <c r="AN1074" i="4" s="1"/>
  <c r="AK1111" i="4"/>
  <c r="AN1111" i="4" s="1"/>
  <c r="AC1149" i="4"/>
  <c r="AF1149" i="4" s="1"/>
  <c r="AK1464" i="4"/>
  <c r="AN1464" i="4" s="1"/>
  <c r="U1528" i="4"/>
  <c r="X1528" i="4" s="1"/>
  <c r="AF1744" i="4"/>
  <c r="AK1589" i="4"/>
  <c r="AN1589" i="4" s="1"/>
  <c r="AC1769" i="4"/>
  <c r="AF1769" i="4" s="1"/>
  <c r="X2004" i="4"/>
  <c r="AS2004" i="4" s="1"/>
  <c r="X2024" i="4"/>
  <c r="AC1961" i="4"/>
  <c r="AF1961" i="4" s="1"/>
  <c r="U2028" i="4"/>
  <c r="X2028" i="4" s="1"/>
  <c r="U1999" i="4"/>
  <c r="X1999" i="4" s="1"/>
  <c r="AN49" i="4"/>
  <c r="U63" i="4"/>
  <c r="X63" i="4" s="1"/>
  <c r="M30" i="4"/>
  <c r="P30" i="4" s="1"/>
  <c r="P76" i="4"/>
  <c r="X35" i="4"/>
  <c r="P81" i="4"/>
  <c r="U103" i="4"/>
  <c r="X103" i="4" s="1"/>
  <c r="X160" i="4"/>
  <c r="AS160" i="4" s="1"/>
  <c r="P125" i="4"/>
  <c r="AS139" i="4"/>
  <c r="P172" i="4"/>
  <c r="M188" i="4"/>
  <c r="P188" i="4" s="1"/>
  <c r="P260" i="4"/>
  <c r="P308" i="4"/>
  <c r="AK328" i="4"/>
  <c r="AN328" i="4" s="1"/>
  <c r="U354" i="4"/>
  <c r="M321" i="4"/>
  <c r="P321" i="4" s="1"/>
  <c r="P363" i="4"/>
  <c r="AN430" i="4"/>
  <c r="U434" i="4"/>
  <c r="X464" i="4"/>
  <c r="M496" i="4"/>
  <c r="P496" i="4" s="1"/>
  <c r="P526" i="4"/>
  <c r="P609" i="4"/>
  <c r="U625" i="4"/>
  <c r="X625" i="4" s="1"/>
  <c r="AN484" i="4"/>
  <c r="X573" i="4"/>
  <c r="AN715" i="4"/>
  <c r="P719" i="4"/>
  <c r="U688" i="4"/>
  <c r="X688" i="4" s="1"/>
  <c r="X777" i="4"/>
  <c r="AK862" i="4"/>
  <c r="U1006" i="4"/>
  <c r="X1006" i="4" s="1"/>
  <c r="P1017" i="4"/>
  <c r="M1166" i="4"/>
  <c r="P1166" i="4" s="1"/>
  <c r="AN1194" i="4"/>
  <c r="AN1212" i="4"/>
  <c r="M1128" i="4"/>
  <c r="P1128" i="4" s="1"/>
  <c r="AN1286" i="4"/>
  <c r="AN1310" i="4"/>
  <c r="P1252" i="4"/>
  <c r="AK1182" i="4"/>
  <c r="AN1182" i="4" s="1"/>
  <c r="U1318" i="4"/>
  <c r="M1287" i="4"/>
  <c r="P1287" i="4" s="1"/>
  <c r="M1258" i="4"/>
  <c r="P1258" i="4" s="1"/>
  <c r="AK1419" i="4"/>
  <c r="M1362" i="4"/>
  <c r="P1362" i="4" s="1"/>
  <c r="AK1430" i="4"/>
  <c r="AN1430" i="4" s="1"/>
  <c r="X1496" i="4"/>
  <c r="AK1429" i="4"/>
  <c r="AN1429" i="4" s="1"/>
  <c r="X1504" i="4"/>
  <c r="X1507" i="4"/>
  <c r="P1460" i="4"/>
  <c r="AS1575" i="4"/>
  <c r="X1640" i="4"/>
  <c r="M1719" i="4"/>
  <c r="P1719" i="4" s="1"/>
  <c r="AK1780" i="4"/>
  <c r="AN1780" i="4" s="1"/>
  <c r="M1720" i="4"/>
  <c r="P1720" i="4" s="1"/>
  <c r="M1880" i="4"/>
  <c r="P1880" i="4" s="1"/>
  <c r="AF1936" i="4"/>
  <c r="AF485" i="4"/>
  <c r="AK448" i="4"/>
  <c r="AN448" i="4" s="1"/>
  <c r="U854" i="4"/>
  <c r="X854" i="4" s="1"/>
  <c r="M981" i="4"/>
  <c r="P981" i="4" s="1"/>
  <c r="AK876" i="4"/>
  <c r="AN876" i="4" s="1"/>
  <c r="M1171" i="4"/>
  <c r="P1171" i="4" s="1"/>
  <c r="M1249" i="4"/>
  <c r="P1249" i="4" s="1"/>
  <c r="X1377" i="4"/>
  <c r="U1260" i="4"/>
  <c r="AK1691" i="4"/>
  <c r="AN1691" i="4" s="1"/>
  <c r="AK1515" i="4"/>
  <c r="AN1515" i="4" s="1"/>
  <c r="P1769" i="4"/>
  <c r="M1733" i="4"/>
  <c r="P1733" i="4" s="1"/>
  <c r="M1698" i="4"/>
  <c r="P1698" i="4" s="1"/>
  <c r="AS1698" i="4" s="1"/>
  <c r="U44" i="4"/>
  <c r="X44" i="4" s="1"/>
  <c r="U30" i="4"/>
  <c r="X30" i="4" s="1"/>
  <c r="AN88" i="4"/>
  <c r="X146" i="4"/>
  <c r="U295" i="4"/>
  <c r="X295" i="4" s="1"/>
  <c r="X369" i="4"/>
  <c r="M349" i="4"/>
  <c r="P349" i="4" s="1"/>
  <c r="M392" i="4"/>
  <c r="P392" i="4" s="1"/>
  <c r="AN476" i="4"/>
  <c r="U514" i="4"/>
  <c r="X514" i="4" s="1"/>
  <c r="AK549" i="4"/>
  <c r="AN549" i="4" s="1"/>
  <c r="AK523" i="4"/>
  <c r="AN523" i="4" s="1"/>
  <c r="P615" i="4"/>
  <c r="AC631" i="4"/>
  <c r="AF631" i="4" s="1"/>
  <c r="P682" i="4"/>
  <c r="U760" i="4"/>
  <c r="X760" i="4" s="1"/>
  <c r="P822" i="4"/>
  <c r="U874" i="4"/>
  <c r="X874" i="4" s="1"/>
  <c r="AN906" i="4"/>
  <c r="X868" i="4"/>
  <c r="X1007" i="4"/>
  <c r="P1125" i="4"/>
  <c r="AF1182" i="4"/>
  <c r="AK1277" i="4"/>
  <c r="AN1277" i="4" s="1"/>
  <c r="AK1237" i="4"/>
  <c r="AN1237" i="4" s="1"/>
  <c r="U1422" i="4"/>
  <c r="P1458" i="4"/>
  <c r="P1494" i="4"/>
  <c r="P1472" i="4"/>
  <c r="P1563" i="4"/>
  <c r="P1628" i="4"/>
  <c r="AK1641" i="4"/>
  <c r="AN1641" i="4" s="1"/>
  <c r="AN1559" i="4"/>
  <c r="AN1689" i="4"/>
  <c r="P1780" i="4"/>
  <c r="U1918" i="4"/>
  <c r="X1918" i="4" s="1"/>
  <c r="M364" i="4"/>
  <c r="P364" i="4" s="1"/>
  <c r="AS274" i="4"/>
  <c r="U352" i="4"/>
  <c r="X352" i="4" s="1"/>
  <c r="M369" i="4"/>
  <c r="P369" i="4" s="1"/>
  <c r="M551" i="4"/>
  <c r="P551" i="4" s="1"/>
  <c r="U474" i="4"/>
  <c r="X474" i="4" s="1"/>
  <c r="X852" i="4"/>
  <c r="P1099" i="4"/>
  <c r="P1151" i="4"/>
  <c r="U1074" i="4"/>
  <c r="X1074" i="4" s="1"/>
  <c r="P1103" i="4"/>
  <c r="M1111" i="4"/>
  <c r="P1111" i="4" s="1"/>
  <c r="AO1111" i="4" s="1"/>
  <c r="AQ1111" i="4" s="1"/>
  <c r="U1356" i="4"/>
  <c r="X1356" i="4" s="1"/>
  <c r="X1469" i="4"/>
  <c r="M1515" i="4"/>
  <c r="P1515" i="4" s="1"/>
  <c r="U1716" i="4"/>
  <c r="X1716" i="4" s="1"/>
  <c r="U1480" i="4"/>
  <c r="P1745" i="4"/>
  <c r="M1958" i="4"/>
  <c r="P1958" i="4" s="1"/>
  <c r="U67" i="4"/>
  <c r="X67" i="4" s="1"/>
  <c r="P88" i="4"/>
  <c r="U157" i="4"/>
  <c r="X157" i="4" s="1"/>
  <c r="M183" i="4"/>
  <c r="P183" i="4" s="1"/>
  <c r="X240" i="4"/>
  <c r="AK332" i="4"/>
  <c r="AN332" i="4" s="1"/>
  <c r="M362" i="4"/>
  <c r="P362" i="4" s="1"/>
  <c r="AK452" i="4"/>
  <c r="AN452" i="4" s="1"/>
  <c r="U422" i="4"/>
  <c r="X422" i="4" s="1"/>
  <c r="P514" i="4"/>
  <c r="U549" i="4"/>
  <c r="X549" i="4" s="1"/>
  <c r="AS543" i="4"/>
  <c r="U609" i="4"/>
  <c r="X609" i="4" s="1"/>
  <c r="U559" i="4"/>
  <c r="X559" i="4" s="1"/>
  <c r="M627" i="4"/>
  <c r="P627" i="4" s="1"/>
  <c r="X582" i="4"/>
  <c r="AN707" i="4"/>
  <c r="P712" i="4"/>
  <c r="P886" i="4"/>
  <c r="X767" i="4"/>
  <c r="X880" i="4"/>
  <c r="M990" i="4"/>
  <c r="P990" i="4" s="1"/>
  <c r="AN1176" i="4"/>
  <c r="AS1012" i="4"/>
  <c r="P1149" i="4"/>
  <c r="AN1300" i="4"/>
  <c r="M1224" i="4"/>
  <c r="P1224" i="4" s="1"/>
  <c r="U1265" i="4"/>
  <c r="X1265" i="4" s="1"/>
  <c r="U1281" i="4"/>
  <c r="X1281" i="4" s="1"/>
  <c r="P1369" i="4"/>
  <c r="U1641" i="4"/>
  <c r="X1641" i="4" s="1"/>
  <c r="X1667" i="4"/>
  <c r="U1634" i="4"/>
  <c r="X1634" i="4" s="1"/>
  <c r="P1877" i="4"/>
  <c r="M1695" i="4"/>
  <c r="P1827" i="4"/>
  <c r="X1850" i="4"/>
  <c r="AF1784" i="4"/>
  <c r="U1844" i="4"/>
  <c r="X1844" i="4" s="1"/>
  <c r="X1985" i="4"/>
  <c r="AN2015" i="4"/>
  <c r="AN1943" i="4"/>
  <c r="U2002" i="4"/>
  <c r="X2002" i="4" s="1"/>
  <c r="AN1991" i="4"/>
  <c r="U37" i="4"/>
  <c r="X37" i="4" s="1"/>
  <c r="X317" i="4"/>
  <c r="AC283" i="4"/>
  <c r="AF283" i="4" s="1"/>
  <c r="AS283" i="4" s="1"/>
  <c r="AC218" i="4"/>
  <c r="AF218" i="4" s="1"/>
  <c r="P527" i="4"/>
  <c r="X581" i="4"/>
  <c r="AF863" i="4"/>
  <c r="X915" i="4"/>
  <c r="U976" i="4"/>
  <c r="X976" i="4" s="1"/>
  <c r="X1137" i="4"/>
  <c r="AF1330" i="4"/>
  <c r="AK1228" i="4"/>
  <c r="AN1228" i="4" s="1"/>
  <c r="M1290" i="4"/>
  <c r="P1290" i="4" s="1"/>
  <c r="U1344" i="4"/>
  <c r="X1344" i="4" s="1"/>
  <c r="AN1561" i="4"/>
  <c r="M1356" i="4"/>
  <c r="P1356" i="4" s="1"/>
  <c r="M1696" i="4"/>
  <c r="P1696" i="4" s="1"/>
  <c r="P1782" i="4"/>
  <c r="AK1658" i="4"/>
  <c r="AN1658" i="4" s="1"/>
  <c r="AC1865" i="4"/>
  <c r="AF1865" i="4" s="1"/>
  <c r="M1963" i="4"/>
  <c r="P1963" i="4" s="1"/>
  <c r="U1922" i="4"/>
  <c r="X1922" i="4" s="1"/>
  <c r="AC30" i="4"/>
  <c r="AF30" i="4" s="1"/>
  <c r="AN109" i="4"/>
  <c r="M157" i="4"/>
  <c r="P157" i="4" s="1"/>
  <c r="AN224" i="4"/>
  <c r="M230" i="4"/>
  <c r="X261" i="4"/>
  <c r="U290" i="4"/>
  <c r="X290" i="4" s="1"/>
  <c r="U309" i="4"/>
  <c r="X309" i="4" s="1"/>
  <c r="X430" i="4"/>
  <c r="U420" i="4"/>
  <c r="X420" i="4" s="1"/>
  <c r="AF403" i="4"/>
  <c r="AS403" i="4" s="1"/>
  <c r="U475" i="4"/>
  <c r="X475" i="4" s="1"/>
  <c r="AN405" i="4"/>
  <c r="P550" i="4"/>
  <c r="P516" i="4"/>
  <c r="U505" i="4"/>
  <c r="X505" i="4" s="1"/>
  <c r="U544" i="4"/>
  <c r="P637" i="4"/>
  <c r="M638" i="4"/>
  <c r="P638" i="4" s="1"/>
  <c r="X585" i="4"/>
  <c r="AK648" i="4"/>
  <c r="AN648" i="4" s="1"/>
  <c r="X570" i="4"/>
  <c r="X536" i="4"/>
  <c r="P683" i="4"/>
  <c r="X558" i="4"/>
  <c r="P757" i="4"/>
  <c r="AK841" i="4"/>
  <c r="AN841" i="4" s="1"/>
  <c r="AN864" i="4"/>
  <c r="AF907" i="4"/>
  <c r="U872" i="4"/>
  <c r="X872" i="4" s="1"/>
  <c r="AN898" i="4"/>
  <c r="M767" i="4"/>
  <c r="P767" i="4" s="1"/>
  <c r="M862" i="4"/>
  <c r="P862" i="4" s="1"/>
  <c r="AN930" i="4"/>
  <c r="AF905" i="4"/>
  <c r="P1018" i="4"/>
  <c r="P1101" i="4"/>
  <c r="U1213" i="4"/>
  <c r="X1213" i="4" s="1"/>
  <c r="AN1165" i="4"/>
  <c r="AF1240" i="4"/>
  <c r="P1264" i="4"/>
  <c r="AK1246" i="4"/>
  <c r="AN1246" i="4" s="1"/>
  <c r="U1277" i="4"/>
  <c r="X1277" i="4" s="1"/>
  <c r="U1409" i="4"/>
  <c r="X1409" i="4" s="1"/>
  <c r="AK1403" i="4"/>
  <c r="AN1403" i="4" s="1"/>
  <c r="X1348" i="4"/>
  <c r="X1480" i="4"/>
  <c r="AS1378" i="4"/>
  <c r="AK1544" i="4"/>
  <c r="P1448" i="4"/>
  <c r="M1542" i="4"/>
  <c r="X1627" i="4"/>
  <c r="AK1581" i="4"/>
  <c r="AN1581" i="4" s="1"/>
  <c r="U1604" i="4"/>
  <c r="X1604" i="4" s="1"/>
  <c r="U1593" i="4"/>
  <c r="X1689" i="4"/>
  <c r="AN1790" i="4"/>
  <c r="AF1777" i="4"/>
  <c r="AK1695" i="4"/>
  <c r="AN1695" i="4" s="1"/>
  <c r="AO1749" i="4"/>
  <c r="X1690" i="4"/>
  <c r="AN1820" i="4"/>
  <c r="AO1737" i="4"/>
  <c r="M1767" i="4"/>
  <c r="P1767" i="4" s="1"/>
  <c r="X1826" i="4"/>
  <c r="X1997" i="4"/>
  <c r="M1802" i="4"/>
  <c r="P1802" i="4" s="1"/>
  <c r="X1947" i="4"/>
  <c r="AK2028" i="4"/>
  <c r="M117" i="4"/>
  <c r="P117" i="4" s="1"/>
  <c r="P148" i="4"/>
  <c r="U329" i="4"/>
  <c r="X329" i="4" s="1"/>
  <c r="M249" i="4"/>
  <c r="P249" i="4" s="1"/>
  <c r="AF435" i="4"/>
  <c r="M352" i="4"/>
  <c r="P352" i="4" s="1"/>
  <c r="M562" i="4"/>
  <c r="P562" i="4" s="1"/>
  <c r="AN837" i="4"/>
  <c r="AK605" i="4"/>
  <c r="AN605" i="4" s="1"/>
  <c r="AO605" i="4" s="1"/>
  <c r="AC995" i="4"/>
  <c r="AF995" i="4" s="1"/>
  <c r="U944" i="4"/>
  <c r="X944" i="4" s="1"/>
  <c r="U968" i="4"/>
  <c r="X968" i="4" s="1"/>
  <c r="U916" i="4"/>
  <c r="X916" i="4" s="1"/>
  <c r="AF1043" i="4"/>
  <c r="AC1057" i="4"/>
  <c r="AF1057" i="4" s="1"/>
  <c r="U1404" i="4"/>
  <c r="X1404" i="4" s="1"/>
  <c r="U1464" i="4"/>
  <c r="X1464" i="4" s="1"/>
  <c r="P1560" i="4"/>
  <c r="X1672" i="4"/>
  <c r="X1938" i="4"/>
  <c r="U1728" i="4"/>
  <c r="X1728" i="4" s="1"/>
  <c r="M1992" i="4"/>
  <c r="P1992" i="4" s="1"/>
  <c r="P37" i="4"/>
  <c r="P29" i="4"/>
  <c r="AN78" i="4"/>
  <c r="U94" i="4"/>
  <c r="X94" i="4" s="1"/>
  <c r="P156" i="4"/>
  <c r="AN165" i="4"/>
  <c r="AK145" i="4"/>
  <c r="AN145" i="4" s="1"/>
  <c r="AK206" i="4"/>
  <c r="X250" i="4"/>
  <c r="P238" i="4"/>
  <c r="M217" i="4"/>
  <c r="M261" i="4"/>
  <c r="P261" i="4" s="1"/>
  <c r="AK280" i="4"/>
  <c r="AN280" i="4" s="1"/>
  <c r="AF312" i="4"/>
  <c r="U341" i="4"/>
  <c r="X341" i="4" s="1"/>
  <c r="AK316" i="4"/>
  <c r="X328" i="4"/>
  <c r="U381" i="4"/>
  <c r="U366" i="4"/>
  <c r="X366" i="4" s="1"/>
  <c r="P393" i="4"/>
  <c r="AK535" i="4"/>
  <c r="AS507" i="4"/>
  <c r="AN613" i="4"/>
  <c r="AN637" i="4"/>
  <c r="AF648" i="4"/>
  <c r="AN668" i="4"/>
  <c r="X707" i="4"/>
  <c r="P650" i="4"/>
  <c r="M744" i="4"/>
  <c r="P744" i="4" s="1"/>
  <c r="P730" i="4"/>
  <c r="M806" i="4"/>
  <c r="P806" i="4" s="1"/>
  <c r="AN881" i="4"/>
  <c r="P866" i="4"/>
  <c r="AK858" i="4"/>
  <c r="AN858" i="4" s="1"/>
  <c r="U917" i="4"/>
  <c r="X917" i="4" s="1"/>
  <c r="P980" i="4"/>
  <c r="U1032" i="4"/>
  <c r="U1056" i="4"/>
  <c r="AK994" i="4"/>
  <c r="P1054" i="4"/>
  <c r="M1177" i="4"/>
  <c r="P1177" i="4" s="1"/>
  <c r="AN1238" i="4"/>
  <c r="X1260" i="4"/>
  <c r="AN1264" i="4"/>
  <c r="U1359" i="4"/>
  <c r="X1359" i="4" s="1"/>
  <c r="M1277" i="4"/>
  <c r="AK1371" i="4"/>
  <c r="P1345" i="4"/>
  <c r="AS1438" i="4"/>
  <c r="AK1509" i="4"/>
  <c r="AN1509" i="4" s="1"/>
  <c r="U1497" i="4"/>
  <c r="M1675" i="4"/>
  <c r="P1675" i="4" s="1"/>
  <c r="AN1708" i="4"/>
  <c r="AN1732" i="4"/>
  <c r="M1674" i="4"/>
  <c r="P1674" i="4" s="1"/>
  <c r="M1593" i="4"/>
  <c r="P1593" i="4" s="1"/>
  <c r="M1689" i="4"/>
  <c r="P1689" i="4" s="1"/>
  <c r="U1707" i="4"/>
  <c r="X1707" i="4" s="1"/>
  <c r="AO1647" i="4"/>
  <c r="U1731" i="4"/>
  <c r="X1731" i="4" s="1"/>
  <c r="U1777" i="4"/>
  <c r="X1777" i="4" s="1"/>
  <c r="AF1911" i="4"/>
  <c r="AK1802" i="4"/>
  <c r="AN1802" i="4" s="1"/>
  <c r="AF174" i="4"/>
  <c r="AK395" i="4"/>
  <c r="AN395" i="4" s="1"/>
  <c r="AO395" i="4" s="1"/>
  <c r="U438" i="4"/>
  <c r="X438" i="4" s="1"/>
  <c r="AK522" i="4"/>
  <c r="AN522" i="4" s="1"/>
  <c r="AS522" i="4" s="1"/>
  <c r="AK407" i="4"/>
  <c r="AN407" i="4" s="1"/>
  <c r="AF716" i="4"/>
  <c r="AO716" i="4" s="1"/>
  <c r="AQ716" i="4" s="1"/>
  <c r="P970" i="4"/>
  <c r="AN1083" i="4"/>
  <c r="P1404" i="4"/>
  <c r="AC1464" i="4"/>
  <c r="AF1464" i="4" s="1"/>
  <c r="AK1577" i="4"/>
  <c r="AN1577" i="4" s="1"/>
  <c r="M1722" i="4"/>
  <c r="P1722" i="4" s="1"/>
  <c r="M1853" i="4"/>
  <c r="P1853" i="4" s="1"/>
  <c r="P1728" i="4"/>
  <c r="P1902" i="4"/>
  <c r="U1774" i="4"/>
  <c r="X1774" i="4" s="1"/>
  <c r="AS51" i="4"/>
  <c r="AO51" i="4"/>
  <c r="AO75" i="4"/>
  <c r="AS75" i="4"/>
  <c r="Z859" i="4"/>
  <c r="AC859" i="4" s="1"/>
  <c r="AF859" i="4" s="1"/>
  <c r="Z50" i="4"/>
  <c r="AC50" i="4" s="1"/>
  <c r="AF50" i="4" s="1"/>
  <c r="AS50" i="4" s="1"/>
  <c r="AN67" i="4"/>
  <c r="AS58" i="4"/>
  <c r="AO58" i="4"/>
  <c r="AQ58" i="4" s="1"/>
  <c r="Z59" i="4"/>
  <c r="AC59" i="4" s="1"/>
  <c r="AF59" i="4" s="1"/>
  <c r="AO59" i="4" s="1"/>
  <c r="AK30" i="4"/>
  <c r="AN30" i="4" s="1"/>
  <c r="AK82" i="4"/>
  <c r="AN82" i="4" s="1"/>
  <c r="U66" i="4"/>
  <c r="X66" i="4" s="1"/>
  <c r="P449" i="4"/>
  <c r="AN535" i="4"/>
  <c r="Z778" i="4"/>
  <c r="AF67" i="4"/>
  <c r="AN63" i="4"/>
  <c r="AS361" i="4"/>
  <c r="AO361" i="4"/>
  <c r="AQ361" i="4" s="1"/>
  <c r="Z601" i="4"/>
  <c r="AC601" i="4" s="1"/>
  <c r="AF601" i="4" s="1"/>
  <c r="Z706" i="4"/>
  <c r="AO678" i="4"/>
  <c r="AQ678" i="4" s="1"/>
  <c r="AS678" i="4"/>
  <c r="AS877" i="4"/>
  <c r="AO877" i="4"/>
  <c r="AQ877" i="4" s="1"/>
  <c r="AO773" i="4"/>
  <c r="AS773" i="4"/>
  <c r="U42" i="4"/>
  <c r="X42" i="4" s="1"/>
  <c r="AN47" i="4"/>
  <c r="AK65" i="4"/>
  <c r="AN65" i="4" s="1"/>
  <c r="Z66" i="4"/>
  <c r="AC66" i="4" s="1"/>
  <c r="AF66" i="4" s="1"/>
  <c r="Z94" i="4"/>
  <c r="Z287" i="4"/>
  <c r="Z376" i="4"/>
  <c r="AC376" i="4" s="1"/>
  <c r="AF376" i="4" s="1"/>
  <c r="AO534" i="4"/>
  <c r="AQ534" i="4" s="1"/>
  <c r="Z510" i="4"/>
  <c r="AC510" i="4" s="1"/>
  <c r="AF510" i="4" s="1"/>
  <c r="AO1108" i="4"/>
  <c r="AS1108" i="4"/>
  <c r="AO1376" i="4"/>
  <c r="AS1376" i="4"/>
  <c r="Z1660" i="4"/>
  <c r="Z1553" i="4"/>
  <c r="AC1553" i="4" s="1"/>
  <c r="AF1553" i="4" s="1"/>
  <c r="AK62" i="4"/>
  <c r="AN62" i="4" s="1"/>
  <c r="M82" i="4"/>
  <c r="P82" i="4" s="1"/>
  <c r="Z73" i="4"/>
  <c r="AC73" i="4" s="1"/>
  <c r="AF73" i="4" s="1"/>
  <c r="X122" i="4"/>
  <c r="AS182" i="4"/>
  <c r="Z852" i="4"/>
  <c r="AC852" i="4" s="1"/>
  <c r="AF852" i="4" s="1"/>
  <c r="AS852" i="4" s="1"/>
  <c r="Z1090" i="4"/>
  <c r="AC1090" i="4" s="1"/>
  <c r="AF1090" i="4" s="1"/>
  <c r="Z584" i="4"/>
  <c r="AC584" i="4" s="1"/>
  <c r="AF584" i="4" s="1"/>
  <c r="Z620" i="4"/>
  <c r="AC620" i="4" s="1"/>
  <c r="AF620" i="4" s="1"/>
  <c r="Z849" i="4"/>
  <c r="AC849" i="4" s="1"/>
  <c r="AF849" i="4" s="1"/>
  <c r="Z1002" i="4"/>
  <c r="AN69" i="4"/>
  <c r="X36" i="4"/>
  <c r="Z53" i="4"/>
  <c r="AC53" i="4" s="1"/>
  <c r="AF53" i="4" s="1"/>
  <c r="AC40" i="4"/>
  <c r="AF40" i="4" s="1"/>
  <c r="AO40" i="4" s="1"/>
  <c r="Z95" i="4"/>
  <c r="P104" i="4"/>
  <c r="Z120" i="4"/>
  <c r="AQ274" i="4"/>
  <c r="M415" i="4"/>
  <c r="P415" i="4" s="1"/>
  <c r="AO634" i="4"/>
  <c r="AS634" i="4"/>
  <c r="AK794" i="4"/>
  <c r="AN794" i="4" s="1"/>
  <c r="Z832" i="4"/>
  <c r="AC832" i="4" s="1"/>
  <c r="AF832" i="4" s="1"/>
  <c r="AS832" i="4" s="1"/>
  <c r="AN32" i="4"/>
  <c r="AS52" i="4"/>
  <c r="AO52" i="4"/>
  <c r="AQ52" i="4" s="1"/>
  <c r="Z45" i="4"/>
  <c r="AC45" i="4" s="1"/>
  <c r="AF45" i="4" s="1"/>
  <c r="AK42" i="4"/>
  <c r="AN42" i="4" s="1"/>
  <c r="AO31" i="4"/>
  <c r="AQ31" i="4" s="1"/>
  <c r="AS31" i="4"/>
  <c r="X43" i="4"/>
  <c r="M54" i="4"/>
  <c r="P54" i="4" s="1"/>
  <c r="X55" i="4"/>
  <c r="M57" i="4"/>
  <c r="P57" i="4" s="1"/>
  <c r="X70" i="4"/>
  <c r="AN94" i="4"/>
  <c r="Z79" i="4"/>
  <c r="AC79" i="4" s="1"/>
  <c r="AF79" i="4" s="1"/>
  <c r="AK351" i="4"/>
  <c r="AN351" i="4" s="1"/>
  <c r="AO365" i="4"/>
  <c r="AQ365" i="4" s="1"/>
  <c r="AS365" i="4"/>
  <c r="Z362" i="4"/>
  <c r="Z448" i="4"/>
  <c r="AC448" i="4" s="1"/>
  <c r="AF448" i="4" s="1"/>
  <c r="Z446" i="4"/>
  <c r="Z725" i="4"/>
  <c r="AC725" i="4" s="1"/>
  <c r="AF725" i="4" s="1"/>
  <c r="Z949" i="4"/>
  <c r="AP42" i="4"/>
  <c r="AP54" i="4"/>
  <c r="AP56" i="4"/>
  <c r="AP32" i="4"/>
  <c r="AP34" i="4"/>
  <c r="AP46" i="4"/>
  <c r="AP36" i="4"/>
  <c r="AP48" i="4"/>
  <c r="AP29" i="4"/>
  <c r="AP41" i="4"/>
  <c r="AP53" i="4"/>
  <c r="AP57" i="4"/>
  <c r="AP31" i="4"/>
  <c r="AP49" i="4"/>
  <c r="AP63" i="4"/>
  <c r="AP64" i="4"/>
  <c r="AP35" i="4"/>
  <c r="AP38" i="4"/>
  <c r="AP55" i="4"/>
  <c r="AP66" i="4"/>
  <c r="AP50" i="4"/>
  <c r="AP67" i="4"/>
  <c r="AP39" i="4"/>
  <c r="AP68" i="4"/>
  <c r="AP40" i="4"/>
  <c r="AP69" i="4"/>
  <c r="AP45" i="4"/>
  <c r="AP51" i="4"/>
  <c r="AP47" i="4"/>
  <c r="AP52" i="4"/>
  <c r="AP59" i="4"/>
  <c r="AP33" i="4"/>
  <c r="AP60" i="4"/>
  <c r="AP30" i="4"/>
  <c r="AP43" i="4"/>
  <c r="AP44" i="4"/>
  <c r="AP58" i="4"/>
  <c r="AP72" i="4"/>
  <c r="AP84" i="4"/>
  <c r="AP83" i="4"/>
  <c r="AP95" i="4"/>
  <c r="AP82" i="4"/>
  <c r="AP81" i="4"/>
  <c r="AP93" i="4"/>
  <c r="AP65" i="4"/>
  <c r="AP80" i="4"/>
  <c r="AP70" i="4"/>
  <c r="AP79" i="4"/>
  <c r="AP91" i="4"/>
  <c r="AP78" i="4"/>
  <c r="AP61" i="4"/>
  <c r="AP76" i="4"/>
  <c r="AP104" i="4"/>
  <c r="AP74" i="4"/>
  <c r="AP94" i="4"/>
  <c r="AP103" i="4"/>
  <c r="AP115" i="4"/>
  <c r="AP71" i="4"/>
  <c r="AP102" i="4"/>
  <c r="AP101" i="4"/>
  <c r="AP113" i="4"/>
  <c r="AP96" i="4"/>
  <c r="AP100" i="4"/>
  <c r="AP112" i="4"/>
  <c r="AP99" i="4"/>
  <c r="AP62" i="4"/>
  <c r="AP88" i="4"/>
  <c r="AP89" i="4"/>
  <c r="AP90" i="4"/>
  <c r="AP98" i="4"/>
  <c r="AP77" i="4"/>
  <c r="AP86" i="4"/>
  <c r="AP87" i="4"/>
  <c r="AP73" i="4"/>
  <c r="AP85" i="4"/>
  <c r="AP105" i="4"/>
  <c r="AP114" i="4"/>
  <c r="AP121" i="4"/>
  <c r="AP111" i="4"/>
  <c r="AP120" i="4"/>
  <c r="AP130" i="4"/>
  <c r="AP92" i="4"/>
  <c r="AP119" i="4"/>
  <c r="AP135" i="4"/>
  <c r="AP118" i="4"/>
  <c r="AP110" i="4"/>
  <c r="AP117" i="4"/>
  <c r="AP75" i="4"/>
  <c r="AP109" i="4"/>
  <c r="AP128" i="4"/>
  <c r="AP132" i="4"/>
  <c r="AP107" i="4"/>
  <c r="AP108" i="4"/>
  <c r="AP116" i="4"/>
  <c r="AP127" i="4"/>
  <c r="AP124" i="4"/>
  <c r="AP123" i="4"/>
  <c r="AP97" i="4"/>
  <c r="AP106" i="4"/>
  <c r="AP122" i="4"/>
  <c r="AP131" i="4"/>
  <c r="AP138" i="4"/>
  <c r="AP150" i="4"/>
  <c r="AP162" i="4"/>
  <c r="AP145" i="4"/>
  <c r="AP157" i="4"/>
  <c r="AP125" i="4"/>
  <c r="AP126" i="4"/>
  <c r="AP140" i="4"/>
  <c r="AP152" i="4"/>
  <c r="AP147" i="4"/>
  <c r="AP159" i="4"/>
  <c r="AP142" i="4"/>
  <c r="AP154" i="4"/>
  <c r="AP137" i="4"/>
  <c r="AP149" i="4"/>
  <c r="AP144" i="4"/>
  <c r="AP156" i="4"/>
  <c r="AP139" i="4"/>
  <c r="AQ139" i="4" s="1"/>
  <c r="AP37" i="4"/>
  <c r="AP146" i="4"/>
  <c r="AP158" i="4"/>
  <c r="AP133" i="4"/>
  <c r="AP134" i="4"/>
  <c r="AP143" i="4"/>
  <c r="AP155" i="4"/>
  <c r="AP129" i="4"/>
  <c r="AP171" i="4"/>
  <c r="AP183" i="4"/>
  <c r="AP153" i="4"/>
  <c r="AP166" i="4"/>
  <c r="AP178" i="4"/>
  <c r="AP148" i="4"/>
  <c r="AP160" i="4"/>
  <c r="AP173" i="4"/>
  <c r="AP185" i="4"/>
  <c r="AP168" i="4"/>
  <c r="AP180" i="4"/>
  <c r="AP161" i="4"/>
  <c r="AP175" i="4"/>
  <c r="AP187" i="4"/>
  <c r="AP136" i="4"/>
  <c r="AP170" i="4"/>
  <c r="AP151" i="4"/>
  <c r="AP165" i="4"/>
  <c r="AP172" i="4"/>
  <c r="AP141" i="4"/>
  <c r="AP174" i="4"/>
  <c r="AP186" i="4"/>
  <c r="AP169" i="4"/>
  <c r="AP163" i="4"/>
  <c r="AP176" i="4"/>
  <c r="AP167" i="4"/>
  <c r="AP179" i="4"/>
  <c r="AP200" i="4"/>
  <c r="AP212" i="4"/>
  <c r="AP181" i="4"/>
  <c r="AP182" i="4"/>
  <c r="AP189" i="4"/>
  <c r="AP190" i="4"/>
  <c r="AP195" i="4"/>
  <c r="AP207" i="4"/>
  <c r="AP202" i="4"/>
  <c r="AP197" i="4"/>
  <c r="AP209" i="4"/>
  <c r="AP188" i="4"/>
  <c r="AP192" i="4"/>
  <c r="AP204" i="4"/>
  <c r="AP216" i="4"/>
  <c r="AP199" i="4"/>
  <c r="AP211" i="4"/>
  <c r="AP194" i="4"/>
  <c r="AP206" i="4"/>
  <c r="AP218" i="4"/>
  <c r="AP164" i="4"/>
  <c r="AP201" i="4"/>
  <c r="AP213" i="4"/>
  <c r="AP196" i="4"/>
  <c r="AP208" i="4"/>
  <c r="AP177" i="4"/>
  <c r="AP203" i="4"/>
  <c r="AP215" i="4"/>
  <c r="AP184" i="4"/>
  <c r="AP198" i="4"/>
  <c r="AP210" i="4"/>
  <c r="AP219" i="4"/>
  <c r="AP228" i="4"/>
  <c r="AP240" i="4"/>
  <c r="AP252" i="4"/>
  <c r="AP214" i="4"/>
  <c r="AP223" i="4"/>
  <c r="AP235" i="4"/>
  <c r="AP247" i="4"/>
  <c r="AP230" i="4"/>
  <c r="AP242" i="4"/>
  <c r="AP225" i="4"/>
  <c r="AP237" i="4"/>
  <c r="AP249" i="4"/>
  <c r="AP220" i="4"/>
  <c r="AP232" i="4"/>
  <c r="AP244" i="4"/>
  <c r="AP191" i="4"/>
  <c r="AP227" i="4"/>
  <c r="AP239" i="4"/>
  <c r="AP251" i="4"/>
  <c r="AP217" i="4"/>
  <c r="AP222" i="4"/>
  <c r="AP234" i="4"/>
  <c r="AP246" i="4"/>
  <c r="AP229" i="4"/>
  <c r="AP241" i="4"/>
  <c r="AP253" i="4"/>
  <c r="AP193" i="4"/>
  <c r="AP224" i="4"/>
  <c r="AP236" i="4"/>
  <c r="AP248" i="4"/>
  <c r="AP231" i="4"/>
  <c r="AP243" i="4"/>
  <c r="AP221" i="4"/>
  <c r="AP233" i="4"/>
  <c r="AP245" i="4"/>
  <c r="AP254" i="4"/>
  <c r="AP266" i="4"/>
  <c r="AP278" i="4"/>
  <c r="AP290" i="4"/>
  <c r="AP261" i="4"/>
  <c r="AP273" i="4"/>
  <c r="AP256" i="4"/>
  <c r="AP268" i="4"/>
  <c r="AP280" i="4"/>
  <c r="AP263" i="4"/>
  <c r="AP275" i="4"/>
  <c r="AP287" i="4"/>
  <c r="AP205" i="4"/>
  <c r="AP226" i="4"/>
  <c r="AP258" i="4"/>
  <c r="AP270" i="4"/>
  <c r="AP282" i="4"/>
  <c r="AP265" i="4"/>
  <c r="AP277" i="4"/>
  <c r="AP289" i="4"/>
  <c r="AP260" i="4"/>
  <c r="AP272" i="4"/>
  <c r="AP284" i="4"/>
  <c r="AP238" i="4"/>
  <c r="AP255" i="4"/>
  <c r="AP267" i="4"/>
  <c r="AP279" i="4"/>
  <c r="AP291" i="4"/>
  <c r="AP250" i="4"/>
  <c r="AP262" i="4"/>
  <c r="AP274" i="4"/>
  <c r="AP286" i="4"/>
  <c r="AP257" i="4"/>
  <c r="AP269" i="4"/>
  <c r="AP281" i="4"/>
  <c r="AP259" i="4"/>
  <c r="AP271" i="4"/>
  <c r="AP283" i="4"/>
  <c r="AP302" i="4"/>
  <c r="AP314" i="4"/>
  <c r="AP326" i="4"/>
  <c r="AP276" i="4"/>
  <c r="AP293" i="4"/>
  <c r="AP297" i="4"/>
  <c r="AP309" i="4"/>
  <c r="AP321" i="4"/>
  <c r="AP304" i="4"/>
  <c r="AP316" i="4"/>
  <c r="AP288" i="4"/>
  <c r="AP299" i="4"/>
  <c r="AP311" i="4"/>
  <c r="AP323" i="4"/>
  <c r="AP294" i="4"/>
  <c r="AP306" i="4"/>
  <c r="AP318" i="4"/>
  <c r="AP330" i="4"/>
  <c r="AP301" i="4"/>
  <c r="AP313" i="4"/>
  <c r="AP325" i="4"/>
  <c r="AP296" i="4"/>
  <c r="AP308" i="4"/>
  <c r="AP320" i="4"/>
  <c r="AP303" i="4"/>
  <c r="AP315" i="4"/>
  <c r="AP327" i="4"/>
  <c r="AP298" i="4"/>
  <c r="AP310" i="4"/>
  <c r="AP322" i="4"/>
  <c r="AP295" i="4"/>
  <c r="AP307" i="4"/>
  <c r="AP319" i="4"/>
  <c r="AP331" i="4"/>
  <c r="AP264" i="4"/>
  <c r="AP337" i="4"/>
  <c r="AP349" i="4"/>
  <c r="AP361" i="4"/>
  <c r="AP373" i="4"/>
  <c r="AP385" i="4"/>
  <c r="AP324" i="4"/>
  <c r="AP344" i="4"/>
  <c r="AP356" i="4"/>
  <c r="AP368" i="4"/>
  <c r="AP380" i="4"/>
  <c r="AP392" i="4"/>
  <c r="AP339" i="4"/>
  <c r="AP351" i="4"/>
  <c r="AP363" i="4"/>
  <c r="AP375" i="4"/>
  <c r="AP387" i="4"/>
  <c r="AP329" i="4"/>
  <c r="AP334" i="4"/>
  <c r="AP346" i="4"/>
  <c r="AP358" i="4"/>
  <c r="AP370" i="4"/>
  <c r="AP382" i="4"/>
  <c r="AP394" i="4"/>
  <c r="AP305" i="4"/>
  <c r="AP341" i="4"/>
  <c r="AP353" i="4"/>
  <c r="AP365" i="4"/>
  <c r="AP377" i="4"/>
  <c r="AP389" i="4"/>
  <c r="AP328" i="4"/>
  <c r="AP332" i="4"/>
  <c r="AP336" i="4"/>
  <c r="AP348" i="4"/>
  <c r="AP360" i="4"/>
  <c r="AP372" i="4"/>
  <c r="AP384" i="4"/>
  <c r="AP312" i="4"/>
  <c r="AP343" i="4"/>
  <c r="AP355" i="4"/>
  <c r="AP367" i="4"/>
  <c r="AP379" i="4"/>
  <c r="AP391" i="4"/>
  <c r="AP300" i="4"/>
  <c r="AP338" i="4"/>
  <c r="AP350" i="4"/>
  <c r="AP362" i="4"/>
  <c r="AP374" i="4"/>
  <c r="AP386" i="4"/>
  <c r="AP333" i="4"/>
  <c r="AP345" i="4"/>
  <c r="AP357" i="4"/>
  <c r="AP369" i="4"/>
  <c r="AP381" i="4"/>
  <c r="AP393" i="4"/>
  <c r="AP285" i="4"/>
  <c r="AP292" i="4"/>
  <c r="AP340" i="4"/>
  <c r="AP352" i="4"/>
  <c r="AP364" i="4"/>
  <c r="AP376" i="4"/>
  <c r="AP342" i="4"/>
  <c r="AP354" i="4"/>
  <c r="AP366" i="4"/>
  <c r="AP378" i="4"/>
  <c r="AP390" i="4"/>
  <c r="AP403" i="4"/>
  <c r="AP415" i="4"/>
  <c r="AP427" i="4"/>
  <c r="AP439" i="4"/>
  <c r="AP451" i="4"/>
  <c r="AP335" i="4"/>
  <c r="AP347" i="4"/>
  <c r="AP359" i="4"/>
  <c r="AP398" i="4"/>
  <c r="AP410" i="4"/>
  <c r="AP422" i="4"/>
  <c r="AP434" i="4"/>
  <c r="AP446" i="4"/>
  <c r="AP388" i="4"/>
  <c r="AP405" i="4"/>
  <c r="AP417" i="4"/>
  <c r="AP429" i="4"/>
  <c r="AP441" i="4"/>
  <c r="AP453" i="4"/>
  <c r="AP400" i="4"/>
  <c r="AP412" i="4"/>
  <c r="AP424" i="4"/>
  <c r="AP436" i="4"/>
  <c r="AP448" i="4"/>
  <c r="AP407" i="4"/>
  <c r="AP419" i="4"/>
  <c r="AP431" i="4"/>
  <c r="AP402" i="4"/>
  <c r="AP397" i="4"/>
  <c r="AP409" i="4"/>
  <c r="AP421" i="4"/>
  <c r="AP433" i="4"/>
  <c r="AP395" i="4"/>
  <c r="AP404" i="4"/>
  <c r="AP416" i="4"/>
  <c r="AP428" i="4"/>
  <c r="AP440" i="4"/>
  <c r="AP452" i="4"/>
  <c r="AP317" i="4"/>
  <c r="AP399" i="4"/>
  <c r="AP371" i="4"/>
  <c r="AP383" i="4"/>
  <c r="AP396" i="4"/>
  <c r="AP408" i="4"/>
  <c r="AP420" i="4"/>
  <c r="AP432" i="4"/>
  <c r="AP444" i="4"/>
  <c r="AP456" i="4"/>
  <c r="AP426" i="4"/>
  <c r="AP435" i="4"/>
  <c r="AP442" i="4"/>
  <c r="AP460" i="4"/>
  <c r="AP472" i="4"/>
  <c r="AP484" i="4"/>
  <c r="AP418" i="4"/>
  <c r="AP423" i="4"/>
  <c r="AP437" i="4"/>
  <c r="AP438" i="4"/>
  <c r="AP467" i="4"/>
  <c r="AP479" i="4"/>
  <c r="AP491" i="4"/>
  <c r="AP462" i="4"/>
  <c r="AP474" i="4"/>
  <c r="AP449" i="4"/>
  <c r="AP469" i="4"/>
  <c r="AP481" i="4"/>
  <c r="AP464" i="4"/>
  <c r="AP476" i="4"/>
  <c r="AP488" i="4"/>
  <c r="AP411" i="4"/>
  <c r="AP445" i="4"/>
  <c r="AP455" i="4"/>
  <c r="AP458" i="4"/>
  <c r="AP459" i="4"/>
  <c r="AP471" i="4"/>
  <c r="AP483" i="4"/>
  <c r="AP495" i="4"/>
  <c r="AP401" i="4"/>
  <c r="AP466" i="4"/>
  <c r="AP478" i="4"/>
  <c r="AP490" i="4"/>
  <c r="AP450" i="4"/>
  <c r="AP461" i="4"/>
  <c r="AP473" i="4"/>
  <c r="AP485" i="4"/>
  <c r="AP463" i="4"/>
  <c r="AP475" i="4"/>
  <c r="AP487" i="4"/>
  <c r="AP406" i="4"/>
  <c r="AP430" i="4"/>
  <c r="AP447" i="4"/>
  <c r="AP454" i="4"/>
  <c r="AP470" i="4"/>
  <c r="AP482" i="4"/>
  <c r="AP413" i="4"/>
  <c r="AP414" i="4"/>
  <c r="AP425" i="4"/>
  <c r="AP465" i="4"/>
  <c r="AP477" i="4"/>
  <c r="AP489" i="4"/>
  <c r="AP499" i="4"/>
  <c r="AP511" i="4"/>
  <c r="AP523" i="4"/>
  <c r="AP535" i="4"/>
  <c r="AP547" i="4"/>
  <c r="AP493" i="4"/>
  <c r="AP506" i="4"/>
  <c r="AP518" i="4"/>
  <c r="AP530" i="4"/>
  <c r="AP542" i="4"/>
  <c r="AP554" i="4"/>
  <c r="AP457" i="4"/>
  <c r="AP501" i="4"/>
  <c r="AP513" i="4"/>
  <c r="AP525" i="4"/>
  <c r="AP537" i="4"/>
  <c r="AP549" i="4"/>
  <c r="AP468" i="4"/>
  <c r="AP496" i="4"/>
  <c r="AP508" i="4"/>
  <c r="AP520" i="4"/>
  <c r="AP532" i="4"/>
  <c r="AP494" i="4"/>
  <c r="AP503" i="4"/>
  <c r="AP515" i="4"/>
  <c r="AP527" i="4"/>
  <c r="AP539" i="4"/>
  <c r="AP551" i="4"/>
  <c r="AP498" i="4"/>
  <c r="AP510" i="4"/>
  <c r="AP522" i="4"/>
  <c r="AP534" i="4"/>
  <c r="AP546" i="4"/>
  <c r="AP492" i="4"/>
  <c r="AP505" i="4"/>
  <c r="AP517" i="4"/>
  <c r="AP529" i="4"/>
  <c r="AP541" i="4"/>
  <c r="AP553" i="4"/>
  <c r="AP486" i="4"/>
  <c r="AP500" i="4"/>
  <c r="AP507" i="4"/>
  <c r="AQ507" i="4" s="1"/>
  <c r="AP519" i="4"/>
  <c r="AP531" i="4"/>
  <c r="AP543" i="4"/>
  <c r="AP443" i="4"/>
  <c r="AP502" i="4"/>
  <c r="AP514" i="4"/>
  <c r="AP526" i="4"/>
  <c r="AP538" i="4"/>
  <c r="AP550" i="4"/>
  <c r="AP497" i="4"/>
  <c r="AP536" i="4"/>
  <c r="AP564" i="4"/>
  <c r="AP576" i="4"/>
  <c r="AP588" i="4"/>
  <c r="AP600" i="4"/>
  <c r="AP521" i="4"/>
  <c r="AP559" i="4"/>
  <c r="AP571" i="4"/>
  <c r="AP583" i="4"/>
  <c r="AP595" i="4"/>
  <c r="AP516" i="4"/>
  <c r="AP524" i="4"/>
  <c r="AP540" i="4"/>
  <c r="AP548" i="4"/>
  <c r="AP552" i="4"/>
  <c r="AP555" i="4"/>
  <c r="AP561" i="4"/>
  <c r="AP573" i="4"/>
  <c r="AP585" i="4"/>
  <c r="AP597" i="4"/>
  <c r="AP609" i="4"/>
  <c r="AP568" i="4"/>
  <c r="AP580" i="4"/>
  <c r="AP592" i="4"/>
  <c r="AP604" i="4"/>
  <c r="AP563" i="4"/>
  <c r="AP575" i="4"/>
  <c r="AP587" i="4"/>
  <c r="AP599" i="4"/>
  <c r="AP611" i="4"/>
  <c r="AP565" i="4"/>
  <c r="AP577" i="4"/>
  <c r="AP589" i="4"/>
  <c r="AP601" i="4"/>
  <c r="AP504" i="4"/>
  <c r="AP512" i="4"/>
  <c r="AP533" i="4"/>
  <c r="AP560" i="4"/>
  <c r="AP572" i="4"/>
  <c r="AP584" i="4"/>
  <c r="AP596" i="4"/>
  <c r="AP608" i="4"/>
  <c r="AP509" i="4"/>
  <c r="AP528" i="4"/>
  <c r="AP544" i="4"/>
  <c r="AP545" i="4"/>
  <c r="AP562" i="4"/>
  <c r="AP574" i="4"/>
  <c r="AP586" i="4"/>
  <c r="AP598" i="4"/>
  <c r="AP610" i="4"/>
  <c r="AP480" i="4"/>
  <c r="AP619" i="4"/>
  <c r="AP631" i="4"/>
  <c r="AP643" i="4"/>
  <c r="AP655" i="4"/>
  <c r="AP614" i="4"/>
  <c r="AP626" i="4"/>
  <c r="AP638" i="4"/>
  <c r="AP650" i="4"/>
  <c r="AP621" i="4"/>
  <c r="AP633" i="4"/>
  <c r="AP645" i="4"/>
  <c r="AP657" i="4"/>
  <c r="AP558" i="4"/>
  <c r="AP582" i="4"/>
  <c r="AP616" i="4"/>
  <c r="AP628" i="4"/>
  <c r="AP640" i="4"/>
  <c r="AP652" i="4"/>
  <c r="AP623" i="4"/>
  <c r="AP635" i="4"/>
  <c r="AP647" i="4"/>
  <c r="AP570" i="4"/>
  <c r="AP594" i="4"/>
  <c r="AP618" i="4"/>
  <c r="AP630" i="4"/>
  <c r="AP642" i="4"/>
  <c r="AP654" i="4"/>
  <c r="AP556" i="4"/>
  <c r="AP602" i="4"/>
  <c r="AP613" i="4"/>
  <c r="AP625" i="4"/>
  <c r="AP637" i="4"/>
  <c r="AP649" i="4"/>
  <c r="AP661" i="4"/>
  <c r="AP557" i="4"/>
  <c r="AP569" i="4"/>
  <c r="AP581" i="4"/>
  <c r="AP590" i="4"/>
  <c r="AP593" i="4"/>
  <c r="AP603" i="4"/>
  <c r="AP620" i="4"/>
  <c r="AP632" i="4"/>
  <c r="AP644" i="4"/>
  <c r="AP656" i="4"/>
  <c r="AP567" i="4"/>
  <c r="AP579" i="4"/>
  <c r="AP607" i="4"/>
  <c r="AP622" i="4"/>
  <c r="AP634" i="4"/>
  <c r="AP646" i="4"/>
  <c r="AP658" i="4"/>
  <c r="AP617" i="4"/>
  <c r="AP629" i="4"/>
  <c r="AP641" i="4"/>
  <c r="AP653" i="4"/>
  <c r="AP591" i="4"/>
  <c r="AP636" i="4"/>
  <c r="AP664" i="4"/>
  <c r="AP676" i="4"/>
  <c r="AP688" i="4"/>
  <c r="AP700" i="4"/>
  <c r="AP712" i="4"/>
  <c r="AP660" i="4"/>
  <c r="AP671" i="4"/>
  <c r="AP683" i="4"/>
  <c r="AP695" i="4"/>
  <c r="AP707" i="4"/>
  <c r="AP666" i="4"/>
  <c r="AP678" i="4"/>
  <c r="AP690" i="4"/>
  <c r="AP702" i="4"/>
  <c r="AP714" i="4"/>
  <c r="AP651" i="4"/>
  <c r="AP673" i="4"/>
  <c r="AP685" i="4"/>
  <c r="AP697" i="4"/>
  <c r="AP709" i="4"/>
  <c r="AP606" i="4"/>
  <c r="AP659" i="4"/>
  <c r="AP668" i="4"/>
  <c r="AP680" i="4"/>
  <c r="AP692" i="4"/>
  <c r="AP704" i="4"/>
  <c r="AP716" i="4"/>
  <c r="AP612" i="4"/>
  <c r="AP624" i="4"/>
  <c r="AP627" i="4"/>
  <c r="AP663" i="4"/>
  <c r="AP675" i="4"/>
  <c r="AP615" i="4"/>
  <c r="AP639" i="4"/>
  <c r="AP670" i="4"/>
  <c r="AP682" i="4"/>
  <c r="AP694" i="4"/>
  <c r="AP706" i="4"/>
  <c r="AP718" i="4"/>
  <c r="AP665" i="4"/>
  <c r="AP677" i="4"/>
  <c r="AP689" i="4"/>
  <c r="AP701" i="4"/>
  <c r="AP713" i="4"/>
  <c r="AP667" i="4"/>
  <c r="AP679" i="4"/>
  <c r="AP691" i="4"/>
  <c r="AP703" i="4"/>
  <c r="AP715" i="4"/>
  <c r="AP605" i="4"/>
  <c r="AP648" i="4"/>
  <c r="AP674" i="4"/>
  <c r="AP686" i="4"/>
  <c r="AP698" i="4"/>
  <c r="AP710" i="4"/>
  <c r="AP721" i="4"/>
  <c r="AP733" i="4"/>
  <c r="AP745" i="4"/>
  <c r="AP757" i="4"/>
  <c r="AP769" i="4"/>
  <c r="AP681" i="4"/>
  <c r="AP705" i="4"/>
  <c r="AP728" i="4"/>
  <c r="AP740" i="4"/>
  <c r="AP752" i="4"/>
  <c r="AP764" i="4"/>
  <c r="AP578" i="4"/>
  <c r="AP723" i="4"/>
  <c r="AP735" i="4"/>
  <c r="AP747" i="4"/>
  <c r="AP759" i="4"/>
  <c r="AP771" i="4"/>
  <c r="AP662" i="4"/>
  <c r="AP730" i="4"/>
  <c r="AP742" i="4"/>
  <c r="AP754" i="4"/>
  <c r="AP766" i="4"/>
  <c r="AP672" i="4"/>
  <c r="AP696" i="4"/>
  <c r="AP725" i="4"/>
  <c r="AP737" i="4"/>
  <c r="AP749" i="4"/>
  <c r="AP761" i="4"/>
  <c r="AP699" i="4"/>
  <c r="AP720" i="4"/>
  <c r="AP732" i="4"/>
  <c r="AP744" i="4"/>
  <c r="AP756" i="4"/>
  <c r="AP768" i="4"/>
  <c r="AP727" i="4"/>
  <c r="AP739" i="4"/>
  <c r="AP751" i="4"/>
  <c r="AP711" i="4"/>
  <c r="AP722" i="4"/>
  <c r="AP734" i="4"/>
  <c r="AP746" i="4"/>
  <c r="AP758" i="4"/>
  <c r="AP770" i="4"/>
  <c r="AP687" i="4"/>
  <c r="AP708" i="4"/>
  <c r="AP717" i="4"/>
  <c r="AP724" i="4"/>
  <c r="AP736" i="4"/>
  <c r="AP748" i="4"/>
  <c r="AP760" i="4"/>
  <c r="AP669" i="4"/>
  <c r="AP719" i="4"/>
  <c r="AP731" i="4"/>
  <c r="AP743" i="4"/>
  <c r="AP755" i="4"/>
  <c r="AP774" i="4"/>
  <c r="AP786" i="4"/>
  <c r="AP798" i="4"/>
  <c r="AP810" i="4"/>
  <c r="AP822" i="4"/>
  <c r="AP834" i="4"/>
  <c r="AP741" i="4"/>
  <c r="AP781" i="4"/>
  <c r="AP793" i="4"/>
  <c r="AP805" i="4"/>
  <c r="AP817" i="4"/>
  <c r="AP829" i="4"/>
  <c r="AP841" i="4"/>
  <c r="AP776" i="4"/>
  <c r="AP788" i="4"/>
  <c r="AP800" i="4"/>
  <c r="AP812" i="4"/>
  <c r="AP824" i="4"/>
  <c r="AP836" i="4"/>
  <c r="AP726" i="4"/>
  <c r="AP753" i="4"/>
  <c r="AP783" i="4"/>
  <c r="AP795" i="4"/>
  <c r="AP807" i="4"/>
  <c r="AP819" i="4"/>
  <c r="AP831" i="4"/>
  <c r="AP843" i="4"/>
  <c r="AP778" i="4"/>
  <c r="AP790" i="4"/>
  <c r="AP802" i="4"/>
  <c r="AP814" i="4"/>
  <c r="AP826" i="4"/>
  <c r="AP838" i="4"/>
  <c r="AP693" i="4"/>
  <c r="AP767" i="4"/>
  <c r="AP773" i="4"/>
  <c r="AP785" i="4"/>
  <c r="AP797" i="4"/>
  <c r="AP809" i="4"/>
  <c r="AP821" i="4"/>
  <c r="AP833" i="4"/>
  <c r="AP566" i="4"/>
  <c r="AP780" i="4"/>
  <c r="AP792" i="4"/>
  <c r="AQ792" i="4" s="1"/>
  <c r="AP804" i="4"/>
  <c r="AP816" i="4"/>
  <c r="AP828" i="4"/>
  <c r="AP840" i="4"/>
  <c r="AP729" i="4"/>
  <c r="AP765" i="4"/>
  <c r="AP775" i="4"/>
  <c r="AP787" i="4"/>
  <c r="AP799" i="4"/>
  <c r="AP811" i="4"/>
  <c r="AP823" i="4"/>
  <c r="AP835" i="4"/>
  <c r="AP738" i="4"/>
  <c r="AP777" i="4"/>
  <c r="AP789" i="4"/>
  <c r="AP801" i="4"/>
  <c r="AP813" i="4"/>
  <c r="AP825" i="4"/>
  <c r="AP837" i="4"/>
  <c r="AP684" i="4"/>
  <c r="AP772" i="4"/>
  <c r="AP784" i="4"/>
  <c r="AP796" i="4"/>
  <c r="AP808" i="4"/>
  <c r="AP820" i="4"/>
  <c r="AP832" i="4"/>
  <c r="AP844" i="4"/>
  <c r="AP827" i="4"/>
  <c r="AP848" i="4"/>
  <c r="AP860" i="4"/>
  <c r="AP872" i="4"/>
  <c r="AP884" i="4"/>
  <c r="AP896" i="4"/>
  <c r="AP763" i="4"/>
  <c r="AP803" i="4"/>
  <c r="AP842" i="4"/>
  <c r="AP845" i="4"/>
  <c r="AP855" i="4"/>
  <c r="AP867" i="4"/>
  <c r="AP879" i="4"/>
  <c r="AP891" i="4"/>
  <c r="AP850" i="4"/>
  <c r="AP862" i="4"/>
  <c r="AP874" i="4"/>
  <c r="AP886" i="4"/>
  <c r="AP898" i="4"/>
  <c r="AP762" i="4"/>
  <c r="AP806" i="4"/>
  <c r="AP830" i="4"/>
  <c r="AP857" i="4"/>
  <c r="AP869" i="4"/>
  <c r="AP881" i="4"/>
  <c r="AP893" i="4"/>
  <c r="AP815" i="4"/>
  <c r="AP818" i="4"/>
  <c r="AP839" i="4"/>
  <c r="AP852" i="4"/>
  <c r="AP864" i="4"/>
  <c r="AP876" i="4"/>
  <c r="AP888" i="4"/>
  <c r="AP782" i="4"/>
  <c r="AP791" i="4"/>
  <c r="AP854" i="4"/>
  <c r="AP866" i="4"/>
  <c r="AP779" i="4"/>
  <c r="AP849" i="4"/>
  <c r="AP861" i="4"/>
  <c r="AP873" i="4"/>
  <c r="AP885" i="4"/>
  <c r="AP897" i="4"/>
  <c r="AP851" i="4"/>
  <c r="AP863" i="4"/>
  <c r="AP875" i="4"/>
  <c r="AP887" i="4"/>
  <c r="AP899" i="4"/>
  <c r="AP853" i="4"/>
  <c r="AP865" i="4"/>
  <c r="AP877" i="4"/>
  <c r="AP889" i="4"/>
  <c r="AP856" i="4"/>
  <c r="AP868" i="4"/>
  <c r="AP870" i="4"/>
  <c r="AP901" i="4"/>
  <c r="AP907" i="4"/>
  <c r="AP919" i="4"/>
  <c r="AP931" i="4"/>
  <c r="AP943" i="4"/>
  <c r="AP955" i="4"/>
  <c r="AP967" i="4"/>
  <c r="AP979" i="4"/>
  <c r="AP847" i="4"/>
  <c r="AP902" i="4"/>
  <c r="AP914" i="4"/>
  <c r="AP926" i="4"/>
  <c r="AP938" i="4"/>
  <c r="AP950" i="4"/>
  <c r="AP962" i="4"/>
  <c r="AP974" i="4"/>
  <c r="AP909" i="4"/>
  <c r="AP921" i="4"/>
  <c r="AP933" i="4"/>
  <c r="AP945" i="4"/>
  <c r="AP957" i="4"/>
  <c r="AP969" i="4"/>
  <c r="AP981" i="4"/>
  <c r="AP904" i="4"/>
  <c r="AP916" i="4"/>
  <c r="AP928" i="4"/>
  <c r="AP940" i="4"/>
  <c r="AP952" i="4"/>
  <c r="AP964" i="4"/>
  <c r="AP976" i="4"/>
  <c r="AP846" i="4"/>
  <c r="AP911" i="4"/>
  <c r="AP923" i="4"/>
  <c r="AP935" i="4"/>
  <c r="AP947" i="4"/>
  <c r="AP959" i="4"/>
  <c r="AP971" i="4"/>
  <c r="AP983" i="4"/>
  <c r="AP906" i="4"/>
  <c r="AP918" i="4"/>
  <c r="AP930" i="4"/>
  <c r="AP942" i="4"/>
  <c r="AP954" i="4"/>
  <c r="AP966" i="4"/>
  <c r="AP978" i="4"/>
  <c r="AP794" i="4"/>
  <c r="AP900" i="4"/>
  <c r="AP913" i="4"/>
  <c r="AP925" i="4"/>
  <c r="AP937" i="4"/>
  <c r="AP949" i="4"/>
  <c r="AP961" i="4"/>
  <c r="AP973" i="4"/>
  <c r="AP859" i="4"/>
  <c r="AP890" i="4"/>
  <c r="AP908" i="4"/>
  <c r="AP920" i="4"/>
  <c r="AP932" i="4"/>
  <c r="AP944" i="4"/>
  <c r="AP956" i="4"/>
  <c r="AP968" i="4"/>
  <c r="AP892" i="4"/>
  <c r="AP903" i="4"/>
  <c r="AP915" i="4"/>
  <c r="AP878" i="4"/>
  <c r="AP895" i="4"/>
  <c r="AP910" i="4"/>
  <c r="AP922" i="4"/>
  <c r="AP934" i="4"/>
  <c r="AP946" i="4"/>
  <c r="AP958" i="4"/>
  <c r="AP970" i="4"/>
  <c r="AP982" i="4"/>
  <c r="AP858" i="4"/>
  <c r="AP883" i="4"/>
  <c r="AP894" i="4"/>
  <c r="AP905" i="4"/>
  <c r="AP917" i="4"/>
  <c r="AP929" i="4"/>
  <c r="AP941" i="4"/>
  <c r="AP953" i="4"/>
  <c r="AP965" i="4"/>
  <c r="AP977" i="4"/>
  <c r="AP750" i="4"/>
  <c r="AP871" i="4"/>
  <c r="AP880" i="4"/>
  <c r="AP882" i="4"/>
  <c r="AP912" i="4"/>
  <c r="AP924" i="4"/>
  <c r="AP936" i="4"/>
  <c r="AP948" i="4"/>
  <c r="AP960" i="4"/>
  <c r="AP972" i="4"/>
  <c r="AP984" i="4"/>
  <c r="AP939" i="4"/>
  <c r="AP975" i="4"/>
  <c r="AP988" i="4"/>
  <c r="AP998" i="4"/>
  <c r="AP1010" i="4"/>
  <c r="AP1022" i="4"/>
  <c r="AP1034" i="4"/>
  <c r="AP1046" i="4"/>
  <c r="AP1058" i="4"/>
  <c r="AP1070" i="4"/>
  <c r="AP1082" i="4"/>
  <c r="AP990" i="4"/>
  <c r="AP993" i="4"/>
  <c r="AP1005" i="4"/>
  <c r="AP1017" i="4"/>
  <c r="AP1029" i="4"/>
  <c r="AP1041" i="4"/>
  <c r="AP1053" i="4"/>
  <c r="AP1065" i="4"/>
  <c r="AP1077" i="4"/>
  <c r="AP1089" i="4"/>
  <c r="AP1000" i="4"/>
  <c r="AP1012" i="4"/>
  <c r="AQ1012" i="4" s="1"/>
  <c r="AP1024" i="4"/>
  <c r="AP1036" i="4"/>
  <c r="AP1048" i="4"/>
  <c r="AP1060" i="4"/>
  <c r="AP1072" i="4"/>
  <c r="AP1084" i="4"/>
  <c r="AP963" i="4"/>
  <c r="AP987" i="4"/>
  <c r="AP995" i="4"/>
  <c r="AP1007" i="4"/>
  <c r="AP1019" i="4"/>
  <c r="AP1031" i="4"/>
  <c r="AP1043" i="4"/>
  <c r="AP1055" i="4"/>
  <c r="AP1067" i="4"/>
  <c r="AP1079" i="4"/>
  <c r="AP927" i="4"/>
  <c r="AP989" i="4"/>
  <c r="AP997" i="4"/>
  <c r="AP1009" i="4"/>
  <c r="AP1021" i="4"/>
  <c r="AP1033" i="4"/>
  <c r="AP1045" i="4"/>
  <c r="AP1057" i="4"/>
  <c r="AP1069" i="4"/>
  <c r="AP1081" i="4"/>
  <c r="AP1093" i="4"/>
  <c r="AP1004" i="4"/>
  <c r="AP1016" i="4"/>
  <c r="AP1028" i="4"/>
  <c r="AP1040" i="4"/>
  <c r="AP1052" i="4"/>
  <c r="AP1064" i="4"/>
  <c r="AP1076" i="4"/>
  <c r="AP951" i="4"/>
  <c r="AP999" i="4"/>
  <c r="AP1011" i="4"/>
  <c r="AP1023" i="4"/>
  <c r="AP1035" i="4"/>
  <c r="AP1047" i="4"/>
  <c r="AP1059" i="4"/>
  <c r="AP1071" i="4"/>
  <c r="AP1083" i="4"/>
  <c r="AP985" i="4"/>
  <c r="AP994" i="4"/>
  <c r="AP1006" i="4"/>
  <c r="AP1018" i="4"/>
  <c r="AP1030" i="4"/>
  <c r="AP1042" i="4"/>
  <c r="AP1054" i="4"/>
  <c r="AP1066" i="4"/>
  <c r="AP1078" i="4"/>
  <c r="AP991" i="4"/>
  <c r="AP996" i="4"/>
  <c r="AP1008" i="4"/>
  <c r="AP1020" i="4"/>
  <c r="AP1032" i="4"/>
  <c r="AP1044" i="4"/>
  <c r="AP1056" i="4"/>
  <c r="AP1068" i="4"/>
  <c r="AP1080" i="4"/>
  <c r="AP1092" i="4"/>
  <c r="AP1003" i="4"/>
  <c r="AP1015" i="4"/>
  <c r="AP1027" i="4"/>
  <c r="AP1039" i="4"/>
  <c r="AP1051" i="4"/>
  <c r="AP1063" i="4"/>
  <c r="AP1075" i="4"/>
  <c r="AP992" i="4"/>
  <c r="AP1095" i="4"/>
  <c r="AP1107" i="4"/>
  <c r="AP1119" i="4"/>
  <c r="AP1131" i="4"/>
  <c r="AP1143" i="4"/>
  <c r="AP1155" i="4"/>
  <c r="AP1167" i="4"/>
  <c r="AP1179" i="4"/>
  <c r="AP1191" i="4"/>
  <c r="AP1203" i="4"/>
  <c r="AP1073" i="4"/>
  <c r="AP1091" i="4"/>
  <c r="AP1102" i="4"/>
  <c r="AP1114" i="4"/>
  <c r="AP1126" i="4"/>
  <c r="AP1138" i="4"/>
  <c r="AP1150" i="4"/>
  <c r="AP1162" i="4"/>
  <c r="AP1174" i="4"/>
  <c r="AP1186" i="4"/>
  <c r="AP1198" i="4"/>
  <c r="AP1210" i="4"/>
  <c r="AP1061" i="4"/>
  <c r="AP1097" i="4"/>
  <c r="AP1109" i="4"/>
  <c r="AP1121" i="4"/>
  <c r="AP1133" i="4"/>
  <c r="AP1145" i="4"/>
  <c r="AP1157" i="4"/>
  <c r="AP1169" i="4"/>
  <c r="AP1181" i="4"/>
  <c r="AP1193" i="4"/>
  <c r="AP1205" i="4"/>
  <c r="AP1049" i="4"/>
  <c r="AP1104" i="4"/>
  <c r="AP1116" i="4"/>
  <c r="AP1128" i="4"/>
  <c r="AP1140" i="4"/>
  <c r="AP1152" i="4"/>
  <c r="AP1164" i="4"/>
  <c r="AP1176" i="4"/>
  <c r="AP1188" i="4"/>
  <c r="AP1200" i="4"/>
  <c r="AP1212" i="4"/>
  <c r="AP1085" i="4"/>
  <c r="AP1099" i="4"/>
  <c r="AP1111" i="4"/>
  <c r="AP1123" i="4"/>
  <c r="AP1135" i="4"/>
  <c r="AP1147" i="4"/>
  <c r="AP1159" i="4"/>
  <c r="AP1171" i="4"/>
  <c r="AP1183" i="4"/>
  <c r="AP1195" i="4"/>
  <c r="AP1207" i="4"/>
  <c r="AP1037" i="4"/>
  <c r="AP1087" i="4"/>
  <c r="AP1094" i="4"/>
  <c r="AP1106" i="4"/>
  <c r="AP1118" i="4"/>
  <c r="AP1130" i="4"/>
  <c r="AP1142" i="4"/>
  <c r="AP1154" i="4"/>
  <c r="AP1166" i="4"/>
  <c r="AP980" i="4"/>
  <c r="AP1074" i="4"/>
  <c r="AP1101" i="4"/>
  <c r="AP1113" i="4"/>
  <c r="AP1125" i="4"/>
  <c r="AP1137" i="4"/>
  <c r="AP1149" i="4"/>
  <c r="AP1161" i="4"/>
  <c r="AP1026" i="4"/>
  <c r="AP1062" i="4"/>
  <c r="AP1090" i="4"/>
  <c r="AP1096" i="4"/>
  <c r="AP1108" i="4"/>
  <c r="AP1120" i="4"/>
  <c r="AP1132" i="4"/>
  <c r="AP1144" i="4"/>
  <c r="AP1156" i="4"/>
  <c r="AP1168" i="4"/>
  <c r="AP1180" i="4"/>
  <c r="AP1192" i="4"/>
  <c r="AP1204" i="4"/>
  <c r="AP1025" i="4"/>
  <c r="AP1050" i="4"/>
  <c r="AP1103" i="4"/>
  <c r="AP1115" i="4"/>
  <c r="AP1127" i="4"/>
  <c r="AP1139" i="4"/>
  <c r="AP1151" i="4"/>
  <c r="AP1163" i="4"/>
  <c r="AP1175" i="4"/>
  <c r="AP1187" i="4"/>
  <c r="AP1199" i="4"/>
  <c r="AP1211" i="4"/>
  <c r="AP1038" i="4"/>
  <c r="AP1088" i="4"/>
  <c r="AP1098" i="4"/>
  <c r="AP1110" i="4"/>
  <c r="AP1122" i="4"/>
  <c r="AP1134" i="4"/>
  <c r="AP1146" i="4"/>
  <c r="AP1158" i="4"/>
  <c r="AP1170" i="4"/>
  <c r="AP1182" i="4"/>
  <c r="AP1194" i="4"/>
  <c r="AP1206" i="4"/>
  <c r="AP1013" i="4"/>
  <c r="AP1105" i="4"/>
  <c r="AP1117" i="4"/>
  <c r="AP1129" i="4"/>
  <c r="AP1141" i="4"/>
  <c r="AP1153" i="4"/>
  <c r="AP1165" i="4"/>
  <c r="AP1177" i="4"/>
  <c r="AP1189" i="4"/>
  <c r="AP1201" i="4"/>
  <c r="AP986" i="4"/>
  <c r="AP1001" i="4"/>
  <c r="AP1002" i="4"/>
  <c r="AP1014" i="4"/>
  <c r="AP1086" i="4"/>
  <c r="AP1100" i="4"/>
  <c r="AP1112" i="4"/>
  <c r="AP1124" i="4"/>
  <c r="AP1136" i="4"/>
  <c r="AP1148" i="4"/>
  <c r="AP1160" i="4"/>
  <c r="AP1172" i="4"/>
  <c r="AP1184" i="4"/>
  <c r="AP1196" i="4"/>
  <c r="AP1208" i="4"/>
  <c r="AP1215" i="4"/>
  <c r="AP1227" i="4"/>
  <c r="AP1239" i="4"/>
  <c r="AP1251" i="4"/>
  <c r="AP1263" i="4"/>
  <c r="AP1275" i="4"/>
  <c r="AP1287" i="4"/>
  <c r="AP1299" i="4"/>
  <c r="AP1311" i="4"/>
  <c r="AP1323" i="4"/>
  <c r="AP1335" i="4"/>
  <c r="AP1222" i="4"/>
  <c r="AP1234" i="4"/>
  <c r="AP1246" i="4"/>
  <c r="AP1258" i="4"/>
  <c r="AP1270" i="4"/>
  <c r="AP1282" i="4"/>
  <c r="AP1294" i="4"/>
  <c r="AP1306" i="4"/>
  <c r="AP1318" i="4"/>
  <c r="AP1330" i="4"/>
  <c r="AP1217" i="4"/>
  <c r="AP1229" i="4"/>
  <c r="AP1241" i="4"/>
  <c r="AP1253" i="4"/>
  <c r="AP1265" i="4"/>
  <c r="AP1277" i="4"/>
  <c r="AP1289" i="4"/>
  <c r="AP1301" i="4"/>
  <c r="AP1313" i="4"/>
  <c r="AP1325" i="4"/>
  <c r="AP1224" i="4"/>
  <c r="AP1236" i="4"/>
  <c r="AP1248" i="4"/>
  <c r="AP1260" i="4"/>
  <c r="AP1272" i="4"/>
  <c r="AP1284" i="4"/>
  <c r="AP1296" i="4"/>
  <c r="AP1308" i="4"/>
  <c r="AP1320" i="4"/>
  <c r="AP1173" i="4"/>
  <c r="AP1213" i="4"/>
  <c r="AP1219" i="4"/>
  <c r="AP1231" i="4"/>
  <c r="AP1243" i="4"/>
  <c r="AP1255" i="4"/>
  <c r="AP1267" i="4"/>
  <c r="AP1279" i="4"/>
  <c r="AP1291" i="4"/>
  <c r="AP1303" i="4"/>
  <c r="AP1315" i="4"/>
  <c r="AP1327" i="4"/>
  <c r="AP1178" i="4"/>
  <c r="AP1214" i="4"/>
  <c r="AP1226" i="4"/>
  <c r="AP1238" i="4"/>
  <c r="AP1250" i="4"/>
  <c r="AP1262" i="4"/>
  <c r="AP1274" i="4"/>
  <c r="AP1286" i="4"/>
  <c r="AP1197" i="4"/>
  <c r="AP1221" i="4"/>
  <c r="AP1233" i="4"/>
  <c r="AP1245" i="4"/>
  <c r="AP1257" i="4"/>
  <c r="AP1269" i="4"/>
  <c r="AP1281" i="4"/>
  <c r="AP1293" i="4"/>
  <c r="AP1305" i="4"/>
  <c r="AP1317" i="4"/>
  <c r="AP1329" i="4"/>
  <c r="AP1216" i="4"/>
  <c r="AP1228" i="4"/>
  <c r="AP1240" i="4"/>
  <c r="AP1252" i="4"/>
  <c r="AP1264" i="4"/>
  <c r="AP1276" i="4"/>
  <c r="AP1288" i="4"/>
  <c r="AP1300" i="4"/>
  <c r="AP1312" i="4"/>
  <c r="AP1324" i="4"/>
  <c r="AP1185" i="4"/>
  <c r="AP1223" i="4"/>
  <c r="AP1235" i="4"/>
  <c r="AP1247" i="4"/>
  <c r="AP1259" i="4"/>
  <c r="AP1271" i="4"/>
  <c r="AP1283" i="4"/>
  <c r="AP1295" i="4"/>
  <c r="AP1307" i="4"/>
  <c r="AP1319" i="4"/>
  <c r="AP1202" i="4"/>
  <c r="AP1220" i="4"/>
  <c r="AP1232" i="4"/>
  <c r="AP1244" i="4"/>
  <c r="AP1256" i="4"/>
  <c r="AP1268" i="4"/>
  <c r="AP1280" i="4"/>
  <c r="AP1292" i="4"/>
  <c r="AP1304" i="4"/>
  <c r="AP1316" i="4"/>
  <c r="AP1328" i="4"/>
  <c r="AP1261" i="4"/>
  <c r="AP1273" i="4"/>
  <c r="AP1331" i="4"/>
  <c r="AP1348" i="4"/>
  <c r="AP1360" i="4"/>
  <c r="AP1372" i="4"/>
  <c r="AP1384" i="4"/>
  <c r="AP1396" i="4"/>
  <c r="AP1408" i="4"/>
  <c r="AP1420" i="4"/>
  <c r="AP1432" i="4"/>
  <c r="AP1444" i="4"/>
  <c r="AP1230" i="4"/>
  <c r="AP1334" i="4"/>
  <c r="AP1343" i="4"/>
  <c r="AP1355" i="4"/>
  <c r="AP1367" i="4"/>
  <c r="AP1379" i="4"/>
  <c r="AP1391" i="4"/>
  <c r="AP1403" i="4"/>
  <c r="AP1415" i="4"/>
  <c r="AP1249" i="4"/>
  <c r="AP1285" i="4"/>
  <c r="AP1350" i="4"/>
  <c r="AP1362" i="4"/>
  <c r="AP1374" i="4"/>
  <c r="AP1386" i="4"/>
  <c r="AP1398" i="4"/>
  <c r="AP1410" i="4"/>
  <c r="AP1422" i="4"/>
  <c r="AP1434" i="4"/>
  <c r="AP1446" i="4"/>
  <c r="AP1337" i="4"/>
  <c r="AP1345" i="4"/>
  <c r="AP1357" i="4"/>
  <c r="AP1369" i="4"/>
  <c r="AP1381" i="4"/>
  <c r="AP1393" i="4"/>
  <c r="AP1405" i="4"/>
  <c r="AP1417" i="4"/>
  <c r="AP1429" i="4"/>
  <c r="AP1441" i="4"/>
  <c r="AP1237" i="4"/>
  <c r="AP1310" i="4"/>
  <c r="AP1322" i="4"/>
  <c r="AP1340" i="4"/>
  <c r="AP1352" i="4"/>
  <c r="AP1364" i="4"/>
  <c r="AP1376" i="4"/>
  <c r="AQ1376" i="4" s="1"/>
  <c r="AP1388" i="4"/>
  <c r="AP1400" i="4"/>
  <c r="AP1412" i="4"/>
  <c r="AP1424" i="4"/>
  <c r="AP1436" i="4"/>
  <c r="AP1266" i="4"/>
  <c r="AP1278" i="4"/>
  <c r="AP1298" i="4"/>
  <c r="AP1309" i="4"/>
  <c r="AP1314" i="4"/>
  <c r="AP1321" i="4"/>
  <c r="AP1338" i="4"/>
  <c r="AP1347" i="4"/>
  <c r="AP1359" i="4"/>
  <c r="AP1371" i="4"/>
  <c r="AP1383" i="4"/>
  <c r="AP1395" i="4"/>
  <c r="AP1407" i="4"/>
  <c r="AP1419" i="4"/>
  <c r="AP1431" i="4"/>
  <c r="AP1443" i="4"/>
  <c r="AP1209" i="4"/>
  <c r="AP1297" i="4"/>
  <c r="AP1336" i="4"/>
  <c r="AP1342" i="4"/>
  <c r="AP1354" i="4"/>
  <c r="AP1366" i="4"/>
  <c r="AP1378" i="4"/>
  <c r="AP1390" i="4"/>
  <c r="AP1402" i="4"/>
  <c r="AP1414" i="4"/>
  <c r="AP1254" i="4"/>
  <c r="AP1302" i="4"/>
  <c r="AP1333" i="4"/>
  <c r="AP1349" i="4"/>
  <c r="AP1361" i="4"/>
  <c r="AP1373" i="4"/>
  <c r="AP1385" i="4"/>
  <c r="AP1397" i="4"/>
  <c r="AP1409" i="4"/>
  <c r="AP1421" i="4"/>
  <c r="AP1433" i="4"/>
  <c r="AP1445" i="4"/>
  <c r="AP1290" i="4"/>
  <c r="AP1339" i="4"/>
  <c r="AP1351" i="4"/>
  <c r="AP1363" i="4"/>
  <c r="AP1375" i="4"/>
  <c r="AP1387" i="4"/>
  <c r="AP1399" i="4"/>
  <c r="AP1411" i="4"/>
  <c r="AQ1411" i="4" s="1"/>
  <c r="AP1423" i="4"/>
  <c r="AP1435" i="4"/>
  <c r="AP1346" i="4"/>
  <c r="AP1358" i="4"/>
  <c r="AP1370" i="4"/>
  <c r="AP1382" i="4"/>
  <c r="AP1394" i="4"/>
  <c r="AP1406" i="4"/>
  <c r="AP1326" i="4"/>
  <c r="AP1413" i="4"/>
  <c r="AP1418" i="4"/>
  <c r="AP1452" i="4"/>
  <c r="AP1464" i="4"/>
  <c r="AP1476" i="4"/>
  <c r="AP1488" i="4"/>
  <c r="AP1500" i="4"/>
  <c r="AP1512" i="4"/>
  <c r="AP1524" i="4"/>
  <c r="AP1536" i="4"/>
  <c r="AP1548" i="4"/>
  <c r="AQ1548" i="4" s="1"/>
  <c r="AP1401" i="4"/>
  <c r="AP1447" i="4"/>
  <c r="AP1459" i="4"/>
  <c r="AP1471" i="4"/>
  <c r="AP1483" i="4"/>
  <c r="AP1495" i="4"/>
  <c r="AP1507" i="4"/>
  <c r="AP1519" i="4"/>
  <c r="AP1531" i="4"/>
  <c r="AP1543" i="4"/>
  <c r="AP1555" i="4"/>
  <c r="AP1225" i="4"/>
  <c r="AP1344" i="4"/>
  <c r="AP1368" i="4"/>
  <c r="AP1404" i="4"/>
  <c r="AP1427" i="4"/>
  <c r="AP1454" i="4"/>
  <c r="AP1466" i="4"/>
  <c r="AP1478" i="4"/>
  <c r="AP1490" i="4"/>
  <c r="AP1502" i="4"/>
  <c r="AP1514" i="4"/>
  <c r="AP1526" i="4"/>
  <c r="AP1538" i="4"/>
  <c r="AP1341" i="4"/>
  <c r="AP1365" i="4"/>
  <c r="AP1416" i="4"/>
  <c r="AP1449" i="4"/>
  <c r="AP1461" i="4"/>
  <c r="AP1473" i="4"/>
  <c r="AP1485" i="4"/>
  <c r="AP1497" i="4"/>
  <c r="AP1509" i="4"/>
  <c r="AP1521" i="4"/>
  <c r="AP1533" i="4"/>
  <c r="AP1545" i="4"/>
  <c r="AP1456" i="4"/>
  <c r="AP1468" i="4"/>
  <c r="AP1480" i="4"/>
  <c r="AP1492" i="4"/>
  <c r="AP1504" i="4"/>
  <c r="AP1389" i="4"/>
  <c r="AP1428" i="4"/>
  <c r="AP1439" i="4"/>
  <c r="AP1451" i="4"/>
  <c r="AP1463" i="4"/>
  <c r="AP1475" i="4"/>
  <c r="AP1487" i="4"/>
  <c r="AP1499" i="4"/>
  <c r="AP1511" i="4"/>
  <c r="AP1523" i="4"/>
  <c r="AP1535" i="4"/>
  <c r="AP1547" i="4"/>
  <c r="AP1190" i="4"/>
  <c r="AP1332" i="4"/>
  <c r="AP1392" i="4"/>
  <c r="AP1425" i="4"/>
  <c r="AP1430" i="4"/>
  <c r="AP1458" i="4"/>
  <c r="AP1470" i="4"/>
  <c r="AP1482" i="4"/>
  <c r="AP1494" i="4"/>
  <c r="AP1506" i="4"/>
  <c r="AP1518" i="4"/>
  <c r="AP1530" i="4"/>
  <c r="AP1542" i="4"/>
  <c r="AP1554" i="4"/>
  <c r="AP1437" i="4"/>
  <c r="AP1453" i="4"/>
  <c r="AP1465" i="4"/>
  <c r="AP1477" i="4"/>
  <c r="AP1489" i="4"/>
  <c r="AP1501" i="4"/>
  <c r="AP1513" i="4"/>
  <c r="AP1525" i="4"/>
  <c r="AP1242" i="4"/>
  <c r="AP1353" i="4"/>
  <c r="AP1356" i="4"/>
  <c r="AP1377" i="4"/>
  <c r="AP1448" i="4"/>
  <c r="AP1460" i="4"/>
  <c r="AP1472" i="4"/>
  <c r="AP1484" i="4"/>
  <c r="AP1496" i="4"/>
  <c r="AP1508" i="4"/>
  <c r="AP1520" i="4"/>
  <c r="AP1532" i="4"/>
  <c r="AP1544" i="4"/>
  <c r="AP1556" i="4"/>
  <c r="AP1380" i="4"/>
  <c r="AP1440" i="4"/>
  <c r="AP1455" i="4"/>
  <c r="AP1467" i="4"/>
  <c r="AP1479" i="4"/>
  <c r="AP1491" i="4"/>
  <c r="AP1503" i="4"/>
  <c r="AP1515" i="4"/>
  <c r="AP1527" i="4"/>
  <c r="AP1539" i="4"/>
  <c r="AP1551" i="4"/>
  <c r="AP1426" i="4"/>
  <c r="AP1442" i="4"/>
  <c r="AP1450" i="4"/>
  <c r="AP1462" i="4"/>
  <c r="AP1474" i="4"/>
  <c r="AP1486" i="4"/>
  <c r="AP1498" i="4"/>
  <c r="AP1510" i="4"/>
  <c r="AP1522" i="4"/>
  <c r="AP1534" i="4"/>
  <c r="AP1546" i="4"/>
  <c r="AP1562" i="4"/>
  <c r="AP1574" i="4"/>
  <c r="AP1586" i="4"/>
  <c r="AP1598" i="4"/>
  <c r="AP1610" i="4"/>
  <c r="AP1622" i="4"/>
  <c r="AP1634" i="4"/>
  <c r="AP1646" i="4"/>
  <c r="AP1658" i="4"/>
  <c r="AP1670" i="4"/>
  <c r="AP1516" i="4"/>
  <c r="AP1541" i="4"/>
  <c r="AP1549" i="4"/>
  <c r="AP1552" i="4"/>
  <c r="AP1557" i="4"/>
  <c r="AP1569" i="4"/>
  <c r="AP1581" i="4"/>
  <c r="AP1593" i="4"/>
  <c r="AP1605" i="4"/>
  <c r="AP1617" i="4"/>
  <c r="AP1629" i="4"/>
  <c r="AP1641" i="4"/>
  <c r="AP1653" i="4"/>
  <c r="AP1665" i="4"/>
  <c r="AP1550" i="4"/>
  <c r="AP1564" i="4"/>
  <c r="AP1576" i="4"/>
  <c r="AP1588" i="4"/>
  <c r="AP1600" i="4"/>
  <c r="AP1612" i="4"/>
  <c r="AP1505" i="4"/>
  <c r="AP1528" i="4"/>
  <c r="AP1559" i="4"/>
  <c r="AP1571" i="4"/>
  <c r="AP1583" i="4"/>
  <c r="AP1595" i="4"/>
  <c r="AP1607" i="4"/>
  <c r="AP1619" i="4"/>
  <c r="AP1631" i="4"/>
  <c r="AP1643" i="4"/>
  <c r="AP1655" i="4"/>
  <c r="AP1667" i="4"/>
  <c r="AP1540" i="4"/>
  <c r="AP1566" i="4"/>
  <c r="AP1578" i="4"/>
  <c r="AP1590" i="4"/>
  <c r="AP1602" i="4"/>
  <c r="AP1614" i="4"/>
  <c r="AP1626" i="4"/>
  <c r="AP1638" i="4"/>
  <c r="AP1650" i="4"/>
  <c r="AP1662" i="4"/>
  <c r="AP1561" i="4"/>
  <c r="AP1573" i="4"/>
  <c r="AP1585" i="4"/>
  <c r="AP1597" i="4"/>
  <c r="AP1609" i="4"/>
  <c r="AQ1609" i="4" s="1"/>
  <c r="AP1621" i="4"/>
  <c r="AP1633" i="4"/>
  <c r="AP1645" i="4"/>
  <c r="AP1657" i="4"/>
  <c r="AP1218" i="4"/>
  <c r="AP1493" i="4"/>
  <c r="AP1568" i="4"/>
  <c r="AP1580" i="4"/>
  <c r="AP1592" i="4"/>
  <c r="AP1604" i="4"/>
  <c r="AP1616" i="4"/>
  <c r="AP1628" i="4"/>
  <c r="AP1640" i="4"/>
  <c r="AP1652" i="4"/>
  <c r="AP1664" i="4"/>
  <c r="AP1676" i="4"/>
  <c r="AP1438" i="4"/>
  <c r="AP1457" i="4"/>
  <c r="AP1469" i="4"/>
  <c r="AP1558" i="4"/>
  <c r="AP1570" i="4"/>
  <c r="AP1582" i="4"/>
  <c r="AP1594" i="4"/>
  <c r="AP1606" i="4"/>
  <c r="AP1618" i="4"/>
  <c r="AP1630" i="4"/>
  <c r="AP1642" i="4"/>
  <c r="AP1654" i="4"/>
  <c r="AP1666" i="4"/>
  <c r="AP1678" i="4"/>
  <c r="AP1553" i="4"/>
  <c r="AP1560" i="4"/>
  <c r="AP1572" i="4"/>
  <c r="AP1584" i="4"/>
  <c r="AP1596" i="4"/>
  <c r="AP1608" i="4"/>
  <c r="AP1620" i="4"/>
  <c r="AP1632" i="4"/>
  <c r="AP1644" i="4"/>
  <c r="AP1656" i="4"/>
  <c r="AP1668" i="4"/>
  <c r="AP1599" i="4"/>
  <c r="AP1611" i="4"/>
  <c r="AP1627" i="4"/>
  <c r="AP1648" i="4"/>
  <c r="AP1661" i="4"/>
  <c r="AP1674" i="4"/>
  <c r="AP1690" i="4"/>
  <c r="AP1702" i="4"/>
  <c r="AP1714" i="4"/>
  <c r="AP1726" i="4"/>
  <c r="AP1567" i="4"/>
  <c r="AP1623" i="4"/>
  <c r="AP1637" i="4"/>
  <c r="AP1685" i="4"/>
  <c r="AP1697" i="4"/>
  <c r="AP1709" i="4"/>
  <c r="AP1721" i="4"/>
  <c r="AP1733" i="4"/>
  <c r="AP1745" i="4"/>
  <c r="AP1757" i="4"/>
  <c r="AP1769" i="4"/>
  <c r="AP1781" i="4"/>
  <c r="AP1517" i="4"/>
  <c r="AP1565" i="4"/>
  <c r="AP1669" i="4"/>
  <c r="AP1677" i="4"/>
  <c r="AP1680" i="4"/>
  <c r="AP1692" i="4"/>
  <c r="AP1704" i="4"/>
  <c r="AP1716" i="4"/>
  <c r="AP1728" i="4"/>
  <c r="AP1740" i="4"/>
  <c r="AP1575" i="4"/>
  <c r="AP1603" i="4"/>
  <c r="AP1624" i="4"/>
  <c r="AP1639" i="4"/>
  <c r="AP1687" i="4"/>
  <c r="AP1699" i="4"/>
  <c r="AP1711" i="4"/>
  <c r="AP1723" i="4"/>
  <c r="AP1735" i="4"/>
  <c r="AP1747" i="4"/>
  <c r="AP1759" i="4"/>
  <c r="AP1771" i="4"/>
  <c r="AP1783" i="4"/>
  <c r="AP1537" i="4"/>
  <c r="AP1579" i="4"/>
  <c r="AP1601" i="4"/>
  <c r="AP1615" i="4"/>
  <c r="AP1649" i="4"/>
  <c r="AP1671" i="4"/>
  <c r="AP1675" i="4"/>
  <c r="AP1682" i="4"/>
  <c r="AP1694" i="4"/>
  <c r="AP1706" i="4"/>
  <c r="AP1718" i="4"/>
  <c r="AP1730" i="4"/>
  <c r="AP1742" i="4"/>
  <c r="AP1754" i="4"/>
  <c r="AP1766" i="4"/>
  <c r="AP1778" i="4"/>
  <c r="AP1790" i="4"/>
  <c r="AP1613" i="4"/>
  <c r="AP1672" i="4"/>
  <c r="AP1689" i="4"/>
  <c r="AP1701" i="4"/>
  <c r="AP1713" i="4"/>
  <c r="AP1725" i="4"/>
  <c r="AP1737" i="4"/>
  <c r="AP1749" i="4"/>
  <c r="AP1761" i="4"/>
  <c r="AP1773" i="4"/>
  <c r="AP1481" i="4"/>
  <c r="AP1635" i="4"/>
  <c r="AP1651" i="4"/>
  <c r="AP1684" i="4"/>
  <c r="AP1696" i="4"/>
  <c r="AP1708" i="4"/>
  <c r="AP1720" i="4"/>
  <c r="AP1732" i="4"/>
  <c r="AP1744" i="4"/>
  <c r="AP1756" i="4"/>
  <c r="AP1529" i="4"/>
  <c r="AP1625" i="4"/>
  <c r="AP1659" i="4"/>
  <c r="AP1681" i="4"/>
  <c r="AP1693" i="4"/>
  <c r="AP1705" i="4"/>
  <c r="AP1717" i="4"/>
  <c r="AP1729" i="4"/>
  <c r="AP1741" i="4"/>
  <c r="AP1753" i="4"/>
  <c r="AP1765" i="4"/>
  <c r="AP1777" i="4"/>
  <c r="AP1789" i="4"/>
  <c r="AP1563" i="4"/>
  <c r="AP1591" i="4"/>
  <c r="AP1660" i="4"/>
  <c r="AP1688" i="4"/>
  <c r="AP1700" i="4"/>
  <c r="AP1712" i="4"/>
  <c r="AP1724" i="4"/>
  <c r="AP1736" i="4"/>
  <c r="AP1748" i="4"/>
  <c r="AP1760" i="4"/>
  <c r="AP1772" i="4"/>
  <c r="AP1784" i="4"/>
  <c r="AP1589" i="4"/>
  <c r="AP1647" i="4"/>
  <c r="AQ1647" i="4" s="1"/>
  <c r="AP1683" i="4"/>
  <c r="AP1695" i="4"/>
  <c r="AP1707" i="4"/>
  <c r="AP1719" i="4"/>
  <c r="AP1731" i="4"/>
  <c r="AP1743" i="4"/>
  <c r="AP1755" i="4"/>
  <c r="AP1767" i="4"/>
  <c r="AP1779" i="4"/>
  <c r="AP1587" i="4"/>
  <c r="AP1710" i="4"/>
  <c r="AP1738" i="4"/>
  <c r="AP1751" i="4"/>
  <c r="AP1802" i="4"/>
  <c r="AP1814" i="4"/>
  <c r="AP1826" i="4"/>
  <c r="AP1838" i="4"/>
  <c r="AP1850" i="4"/>
  <c r="AP1862" i="4"/>
  <c r="AP1874" i="4"/>
  <c r="AP1886" i="4"/>
  <c r="AP1898" i="4"/>
  <c r="AP1686" i="4"/>
  <c r="AP1715" i="4"/>
  <c r="AP1770" i="4"/>
  <c r="AP1797" i="4"/>
  <c r="AP1809" i="4"/>
  <c r="AP1821" i="4"/>
  <c r="AP1833" i="4"/>
  <c r="AP1845" i="4"/>
  <c r="AP1857" i="4"/>
  <c r="AP1869" i="4"/>
  <c r="AP1881" i="4"/>
  <c r="AP1893" i="4"/>
  <c r="AP1727" i="4"/>
  <c r="AP1774" i="4"/>
  <c r="AP1776" i="4"/>
  <c r="AP1787" i="4"/>
  <c r="AP1792" i="4"/>
  <c r="AP1804" i="4"/>
  <c r="AP1816" i="4"/>
  <c r="AP1828" i="4"/>
  <c r="AP1840" i="4"/>
  <c r="AP1852" i="4"/>
  <c r="AP1864" i="4"/>
  <c r="AP1663" i="4"/>
  <c r="AP1703" i="4"/>
  <c r="AP1762" i="4"/>
  <c r="AP1764" i="4"/>
  <c r="AP1799" i="4"/>
  <c r="AP1811" i="4"/>
  <c r="AP1823" i="4"/>
  <c r="AP1835" i="4"/>
  <c r="AP1847" i="4"/>
  <c r="AP1859" i="4"/>
  <c r="AP1636" i="4"/>
  <c r="AP1739" i="4"/>
  <c r="AP1782" i="4"/>
  <c r="AP1786" i="4"/>
  <c r="AP1794" i="4"/>
  <c r="AP1806" i="4"/>
  <c r="AP1818" i="4"/>
  <c r="AP1830" i="4"/>
  <c r="AP1842" i="4"/>
  <c r="AP1854" i="4"/>
  <c r="AP1866" i="4"/>
  <c r="AP1878" i="4"/>
  <c r="AP1890" i="4"/>
  <c r="AP1691" i="4"/>
  <c r="AP1752" i="4"/>
  <c r="AP1801" i="4"/>
  <c r="AP1813" i="4"/>
  <c r="AP1825" i="4"/>
  <c r="AP1837" i="4"/>
  <c r="AP1849" i="4"/>
  <c r="AP1861" i="4"/>
  <c r="AP1873" i="4"/>
  <c r="AP1885" i="4"/>
  <c r="AP1897" i="4"/>
  <c r="AP1673" i="4"/>
  <c r="AP1746" i="4"/>
  <c r="AP1796" i="4"/>
  <c r="AP1808" i="4"/>
  <c r="AP1820" i="4"/>
  <c r="AP1832" i="4"/>
  <c r="AP1844" i="4"/>
  <c r="AP1856" i="4"/>
  <c r="AP1868" i="4"/>
  <c r="AP1880" i="4"/>
  <c r="AP1892" i="4"/>
  <c r="AP1768" i="4"/>
  <c r="AP1785" i="4"/>
  <c r="AP1791" i="4"/>
  <c r="AP1803" i="4"/>
  <c r="AP1815" i="4"/>
  <c r="AP1827" i="4"/>
  <c r="AP1839" i="4"/>
  <c r="AP1851" i="4"/>
  <c r="AP1863" i="4"/>
  <c r="AP1875" i="4"/>
  <c r="AP1887" i="4"/>
  <c r="AP1899" i="4"/>
  <c r="AP1577" i="4"/>
  <c r="AP1679" i="4"/>
  <c r="AP1758" i="4"/>
  <c r="AP1763" i="4"/>
  <c r="AP1780" i="4"/>
  <c r="AP1788" i="4"/>
  <c r="AP1793" i="4"/>
  <c r="AP1805" i="4"/>
  <c r="AP1817" i="4"/>
  <c r="AP1829" i="4"/>
  <c r="AP1841" i="4"/>
  <c r="AP1853" i="4"/>
  <c r="AP1865" i="4"/>
  <c r="AP1877" i="4"/>
  <c r="AP1889" i="4"/>
  <c r="AP1901" i="4"/>
  <c r="AP1698" i="4"/>
  <c r="AP1722" i="4"/>
  <c r="AP1800" i="4"/>
  <c r="AP1812" i="4"/>
  <c r="AP1824" i="4"/>
  <c r="AP1836" i="4"/>
  <c r="AP1848" i="4"/>
  <c r="AP1860" i="4"/>
  <c r="AP1872" i="4"/>
  <c r="AP1884" i="4"/>
  <c r="AP1896" i="4"/>
  <c r="AP1734" i="4"/>
  <c r="AP1795" i="4"/>
  <c r="AP1807" i="4"/>
  <c r="AP1819" i="4"/>
  <c r="AP1831" i="4"/>
  <c r="AP1843" i="4"/>
  <c r="AP1855" i="4"/>
  <c r="AP1858" i="4"/>
  <c r="AP1870" i="4"/>
  <c r="AP1891" i="4"/>
  <c r="AP1910" i="4"/>
  <c r="AP1922" i="4"/>
  <c r="AP1934" i="4"/>
  <c r="AP1946" i="4"/>
  <c r="AP1958" i="4"/>
  <c r="AP1970" i="4"/>
  <c r="AP1982" i="4"/>
  <c r="AP1994" i="4"/>
  <c r="AP2006" i="4"/>
  <c r="AP2018" i="4"/>
  <c r="AP1834" i="4"/>
  <c r="AP1905" i="4"/>
  <c r="AP1917" i="4"/>
  <c r="AP1929" i="4"/>
  <c r="AP1941" i="4"/>
  <c r="AP1953" i="4"/>
  <c r="AP1965" i="4"/>
  <c r="AP1977" i="4"/>
  <c r="AP1989" i="4"/>
  <c r="AP2001" i="4"/>
  <c r="AP2013" i="4"/>
  <c r="AP1750" i="4"/>
  <c r="AP1912" i="4"/>
  <c r="AP1924" i="4"/>
  <c r="AP1936" i="4"/>
  <c r="AP1948" i="4"/>
  <c r="AP1960" i="4"/>
  <c r="AP1972" i="4"/>
  <c r="AP1984" i="4"/>
  <c r="AP1996" i="4"/>
  <c r="AP2008" i="4"/>
  <c r="AP2020" i="4"/>
  <c r="AP1907" i="4"/>
  <c r="AP1919" i="4"/>
  <c r="AP1931" i="4"/>
  <c r="AP1943" i="4"/>
  <c r="AP1955" i="4"/>
  <c r="AP1967" i="4"/>
  <c r="AP1979" i="4"/>
  <c r="AP1991" i="4"/>
  <c r="AP2003" i="4"/>
  <c r="AP2015" i="4"/>
  <c r="AP1810" i="4"/>
  <c r="AP1846" i="4"/>
  <c r="AP1902" i="4"/>
  <c r="AP1914" i="4"/>
  <c r="AP1926" i="4"/>
  <c r="AP1867" i="4"/>
  <c r="AP1909" i="4"/>
  <c r="AP1921" i="4"/>
  <c r="AP1933" i="4"/>
  <c r="AP1945" i="4"/>
  <c r="AP1957" i="4"/>
  <c r="AP1969" i="4"/>
  <c r="AP1981" i="4"/>
  <c r="AP1993" i="4"/>
  <c r="AP2005" i="4"/>
  <c r="AP2017" i="4"/>
  <c r="AP1822" i="4"/>
  <c r="AP1904" i="4"/>
  <c r="AP1916" i="4"/>
  <c r="AP1928" i="4"/>
  <c r="AP1940" i="4"/>
  <c r="AP1952" i="4"/>
  <c r="AP1964" i="4"/>
  <c r="AP1976" i="4"/>
  <c r="AP1988" i="4"/>
  <c r="AP2000" i="4"/>
  <c r="AP1798" i="4"/>
  <c r="AP1882" i="4"/>
  <c r="AP1883" i="4"/>
  <c r="AP1911" i="4"/>
  <c r="AP1923" i="4"/>
  <c r="AP1935" i="4"/>
  <c r="AP1947" i="4"/>
  <c r="AP1959" i="4"/>
  <c r="AP1971" i="4"/>
  <c r="AP1983" i="4"/>
  <c r="AP1995" i="4"/>
  <c r="AP2007" i="4"/>
  <c r="AP2019" i="4"/>
  <c r="AP1876" i="4"/>
  <c r="AP1879" i="4"/>
  <c r="AP1906" i="4"/>
  <c r="AP1918" i="4"/>
  <c r="AP1930" i="4"/>
  <c r="AP1942" i="4"/>
  <c r="AP1954" i="4"/>
  <c r="AP1966" i="4"/>
  <c r="AP1978" i="4"/>
  <c r="AP1990" i="4"/>
  <c r="AP2002" i="4"/>
  <c r="AP2014" i="4"/>
  <c r="AP1871" i="4"/>
  <c r="AP1894" i="4"/>
  <c r="AP1895" i="4"/>
  <c r="AP1913" i="4"/>
  <c r="AP1925" i="4"/>
  <c r="AP1937" i="4"/>
  <c r="AP1949" i="4"/>
  <c r="AP1961" i="4"/>
  <c r="AP1973" i="4"/>
  <c r="AP1985" i="4"/>
  <c r="AP1997" i="4"/>
  <c r="AP2009" i="4"/>
  <c r="AP2021" i="4"/>
  <c r="AP1775" i="4"/>
  <c r="AP1908" i="4"/>
  <c r="AP1920" i="4"/>
  <c r="AP1932" i="4"/>
  <c r="AP1944" i="4"/>
  <c r="AP1956" i="4"/>
  <c r="AP1968" i="4"/>
  <c r="AP1980" i="4"/>
  <c r="AQ1980" i="4" s="1"/>
  <c r="AP1992" i="4"/>
  <c r="AP2004" i="4"/>
  <c r="AP1927" i="4"/>
  <c r="AP2028" i="4"/>
  <c r="AP1903" i="4"/>
  <c r="AP1938" i="4"/>
  <c r="AP2012" i="4"/>
  <c r="AP1950" i="4"/>
  <c r="AP2026" i="4"/>
  <c r="AP1900" i="4"/>
  <c r="AP1974" i="4"/>
  <c r="AP2016" i="4"/>
  <c r="AP1975" i="4"/>
  <c r="AP2022" i="4"/>
  <c r="AP2023" i="4"/>
  <c r="AP2011" i="4"/>
  <c r="AP1962" i="4"/>
  <c r="AP1963" i="4"/>
  <c r="AP1986" i="4"/>
  <c r="AP1998" i="4"/>
  <c r="AP1999" i="4"/>
  <c r="AP2010" i="4"/>
  <c r="AP1987" i="4"/>
  <c r="AP1951" i="4"/>
  <c r="AP1915" i="4"/>
  <c r="AP1939" i="4"/>
  <c r="AP2027" i="4"/>
  <c r="AP1888" i="4"/>
  <c r="AP2025" i="4"/>
  <c r="AP2024" i="4"/>
  <c r="AO33" i="4"/>
  <c r="AQ33" i="4" s="1"/>
  <c r="AS33" i="4"/>
  <c r="P63" i="4"/>
  <c r="AK53" i="4"/>
  <c r="AN53" i="4" s="1"/>
  <c r="X48" i="4"/>
  <c r="X74" i="4"/>
  <c r="AN70" i="4"/>
  <c r="AC97" i="4"/>
  <c r="AF97" i="4" s="1"/>
  <c r="AO149" i="4"/>
  <c r="AQ149" i="4" s="1"/>
  <c r="AS149" i="4"/>
  <c r="Z233" i="4"/>
  <c r="Z589" i="4"/>
  <c r="AC62" i="4"/>
  <c r="AF62" i="4" s="1"/>
  <c r="Z34" i="4"/>
  <c r="AC34" i="4" s="1"/>
  <c r="AF34" i="4" s="1"/>
  <c r="AO34" i="4" s="1"/>
  <c r="Z39" i="4"/>
  <c r="Z61" i="4"/>
  <c r="AC61" i="4" s="1"/>
  <c r="AF61" i="4" s="1"/>
  <c r="Z29" i="4"/>
  <c r="AC29" i="4" s="1"/>
  <c r="AF29" i="4" s="1"/>
  <c r="Z42" i="4"/>
  <c r="AC42" i="4" s="1"/>
  <c r="AF42" i="4" s="1"/>
  <c r="Z69" i="4"/>
  <c r="AC69" i="4" s="1"/>
  <c r="AF69" i="4" s="1"/>
  <c r="Z76" i="4"/>
  <c r="AC76" i="4" s="1"/>
  <c r="AF76" i="4" s="1"/>
  <c r="Z74" i="4"/>
  <c r="AC74" i="4" s="1"/>
  <c r="AF74" i="4" s="1"/>
  <c r="Z65" i="4"/>
  <c r="AC65" i="4" s="1"/>
  <c r="AF65" i="4" s="1"/>
  <c r="Z98" i="4"/>
  <c r="AC98" i="4" s="1"/>
  <c r="AF98" i="4" s="1"/>
  <c r="Z110" i="4"/>
  <c r="AC110" i="4" s="1"/>
  <c r="AF110" i="4" s="1"/>
  <c r="Z109" i="4"/>
  <c r="AC109" i="4" s="1"/>
  <c r="AF109" i="4" s="1"/>
  <c r="AS109" i="4" s="1"/>
  <c r="Z84" i="4"/>
  <c r="AC84" i="4" s="1"/>
  <c r="AF84" i="4" s="1"/>
  <c r="Z88" i="4"/>
  <c r="AC88" i="4" s="1"/>
  <c r="AF88" i="4" s="1"/>
  <c r="AO88" i="4" s="1"/>
  <c r="AQ88" i="4" s="1"/>
  <c r="Z85" i="4"/>
  <c r="Z113" i="4"/>
  <c r="AC113" i="4" s="1"/>
  <c r="AF113" i="4" s="1"/>
  <c r="Z114" i="4"/>
  <c r="AC114" i="4" s="1"/>
  <c r="AF114" i="4" s="1"/>
  <c r="Z115" i="4"/>
  <c r="AC115" i="4" s="1"/>
  <c r="AF115" i="4" s="1"/>
  <c r="Z117" i="4"/>
  <c r="AC117" i="4" s="1"/>
  <c r="AF117" i="4" s="1"/>
  <c r="AO117" i="4" s="1"/>
  <c r="Z126" i="4"/>
  <c r="AC126" i="4" s="1"/>
  <c r="AF126" i="4" s="1"/>
  <c r="Z119" i="4"/>
  <c r="Z137" i="4"/>
  <c r="Z144" i="4"/>
  <c r="AC144" i="4" s="1"/>
  <c r="AF144" i="4" s="1"/>
  <c r="Z146" i="4"/>
  <c r="AC146" i="4" s="1"/>
  <c r="AF146" i="4" s="1"/>
  <c r="Z158" i="4"/>
  <c r="Z141" i="4"/>
  <c r="AC141" i="4" s="1"/>
  <c r="AF141" i="4" s="1"/>
  <c r="Z153" i="4"/>
  <c r="AC153" i="4" s="1"/>
  <c r="AF153" i="4" s="1"/>
  <c r="Z125" i="4"/>
  <c r="AC125" i="4" s="1"/>
  <c r="AF125" i="4" s="1"/>
  <c r="Z135" i="4"/>
  <c r="AC135" i="4" s="1"/>
  <c r="AF135" i="4" s="1"/>
  <c r="Z143" i="4"/>
  <c r="Z172" i="4"/>
  <c r="AC172" i="4" s="1"/>
  <c r="AF172" i="4" s="1"/>
  <c r="Z184" i="4"/>
  <c r="AC184" i="4" s="1"/>
  <c r="AF184" i="4" s="1"/>
  <c r="Z155" i="4"/>
  <c r="Z156" i="4"/>
  <c r="AC156" i="4" s="1"/>
  <c r="AF156" i="4" s="1"/>
  <c r="Z169" i="4"/>
  <c r="AC169" i="4" s="1"/>
  <c r="AF169" i="4" s="1"/>
  <c r="Z161" i="4"/>
  <c r="Z194" i="4"/>
  <c r="Z206" i="4"/>
  <c r="Z208" i="4"/>
  <c r="Z203" i="4"/>
  <c r="AC203" i="4" s="1"/>
  <c r="AF203" i="4" s="1"/>
  <c r="Z215" i="4"/>
  <c r="AC215" i="4" s="1"/>
  <c r="AF215" i="4" s="1"/>
  <c r="Z186" i="4"/>
  <c r="AC186" i="4" s="1"/>
  <c r="AF186" i="4" s="1"/>
  <c r="Z212" i="4"/>
  <c r="Z232" i="4"/>
  <c r="AC232" i="4" s="1"/>
  <c r="AF232" i="4" s="1"/>
  <c r="Z244" i="4"/>
  <c r="Z227" i="4"/>
  <c r="Z239" i="4"/>
  <c r="AC239" i="4" s="1"/>
  <c r="AF239" i="4" s="1"/>
  <c r="Z251" i="4"/>
  <c r="Z222" i="4"/>
  <c r="AC222" i="4" s="1"/>
  <c r="AF222" i="4" s="1"/>
  <c r="Z234" i="4"/>
  <c r="AC234" i="4" s="1"/>
  <c r="AF234" i="4" s="1"/>
  <c r="Z246" i="4"/>
  <c r="AC246" i="4" s="1"/>
  <c r="AF246" i="4" s="1"/>
  <c r="AO246" i="4" s="1"/>
  <c r="Z224" i="4"/>
  <c r="AC224" i="4" s="1"/>
  <c r="AF224" i="4" s="1"/>
  <c r="Z243" i="4"/>
  <c r="AC243" i="4" s="1"/>
  <c r="AF243" i="4" s="1"/>
  <c r="Z226" i="4"/>
  <c r="Z238" i="4"/>
  <c r="Z209" i="4"/>
  <c r="Z240" i="4"/>
  <c r="Z265" i="4"/>
  <c r="Z277" i="4"/>
  <c r="AC277" i="4" s="1"/>
  <c r="AF277" i="4" s="1"/>
  <c r="Z272" i="4"/>
  <c r="Z281" i="4"/>
  <c r="AC281" i="4" s="1"/>
  <c r="AF281" i="4" s="1"/>
  <c r="Z252" i="4"/>
  <c r="AC252" i="4" s="1"/>
  <c r="AF252" i="4" s="1"/>
  <c r="AS252" i="4" s="1"/>
  <c r="Z254" i="4"/>
  <c r="Z266" i="4"/>
  <c r="AC266" i="4" s="1"/>
  <c r="AF266" i="4" s="1"/>
  <c r="Z278" i="4"/>
  <c r="Z261" i="4"/>
  <c r="Z273" i="4"/>
  <c r="Z294" i="4"/>
  <c r="AC294" i="4" s="1"/>
  <c r="AF294" i="4" s="1"/>
  <c r="AO294" i="4" s="1"/>
  <c r="Z330" i="4"/>
  <c r="Z325" i="4"/>
  <c r="Z296" i="4"/>
  <c r="AC296" i="4" s="1"/>
  <c r="AF296" i="4" s="1"/>
  <c r="Z308" i="4"/>
  <c r="AC308" i="4" s="1"/>
  <c r="AF308" i="4" s="1"/>
  <c r="Z320" i="4"/>
  <c r="AC320" i="4" s="1"/>
  <c r="AF320" i="4" s="1"/>
  <c r="Z290" i="4"/>
  <c r="Z289" i="4"/>
  <c r="Z305" i="4"/>
  <c r="AC305" i="4" s="1"/>
  <c r="AF305" i="4" s="1"/>
  <c r="AO305" i="4" s="1"/>
  <c r="AQ305" i="4" s="1"/>
  <c r="Z317" i="4"/>
  <c r="AC317" i="4" s="1"/>
  <c r="AF317" i="4" s="1"/>
  <c r="Z329" i="4"/>
  <c r="AC329" i="4" s="1"/>
  <c r="AF329" i="4" s="1"/>
  <c r="Z300" i="4"/>
  <c r="Z324" i="4"/>
  <c r="AC324" i="4" s="1"/>
  <c r="AF324" i="4" s="1"/>
  <c r="Z314" i="4"/>
  <c r="Z341" i="4"/>
  <c r="AC341" i="4" s="1"/>
  <c r="AF341" i="4" s="1"/>
  <c r="Z353" i="4"/>
  <c r="AC353" i="4" s="1"/>
  <c r="AF353" i="4" s="1"/>
  <c r="Z377" i="4"/>
  <c r="Z384" i="4"/>
  <c r="Z355" i="4"/>
  <c r="AC355" i="4" s="1"/>
  <c r="AF355" i="4" s="1"/>
  <c r="Z391" i="4"/>
  <c r="Z338" i="4"/>
  <c r="AC338" i="4" s="1"/>
  <c r="AF338" i="4" s="1"/>
  <c r="Z316" i="4"/>
  <c r="AC316" i="4" s="1"/>
  <c r="AF316" i="4" s="1"/>
  <c r="Z357" i="4"/>
  <c r="Z369" i="4"/>
  <c r="AC369" i="4" s="1"/>
  <c r="AF369" i="4" s="1"/>
  <c r="AS369" i="4" s="1"/>
  <c r="Z381" i="4"/>
  <c r="AC381" i="4" s="1"/>
  <c r="AF381" i="4" s="1"/>
  <c r="Z393" i="4"/>
  <c r="AC393" i="4" s="1"/>
  <c r="AF393" i="4" s="1"/>
  <c r="AS393" i="4" s="1"/>
  <c r="Z352" i="4"/>
  <c r="AC352" i="4" s="1"/>
  <c r="AF352" i="4" s="1"/>
  <c r="Z371" i="4"/>
  <c r="AC371" i="4" s="1"/>
  <c r="AF371" i="4" s="1"/>
  <c r="Z383" i="4"/>
  <c r="Z342" i="4"/>
  <c r="AC342" i="4" s="1"/>
  <c r="AF342" i="4" s="1"/>
  <c r="Z354" i="4"/>
  <c r="AC354" i="4" s="1"/>
  <c r="AF354" i="4" s="1"/>
  <c r="Z366" i="4"/>
  <c r="AC366" i="4" s="1"/>
  <c r="AF366" i="4" s="1"/>
  <c r="AS366" i="4" s="1"/>
  <c r="Z297" i="4"/>
  <c r="AC297" i="4" s="1"/>
  <c r="AF297" i="4" s="1"/>
  <c r="AO297" i="4" s="1"/>
  <c r="AQ297" i="4" s="1"/>
  <c r="Z344" i="4"/>
  <c r="Z368" i="4"/>
  <c r="Z380" i="4"/>
  <c r="Z407" i="4"/>
  <c r="AC407" i="4" s="1"/>
  <c r="AF407" i="4" s="1"/>
  <c r="Z419" i="4"/>
  <c r="AC419" i="4" s="1"/>
  <c r="AF419" i="4" s="1"/>
  <c r="Z431" i="4"/>
  <c r="AC431" i="4" s="1"/>
  <c r="AF431" i="4" s="1"/>
  <c r="Z455" i="4"/>
  <c r="AC455" i="4" s="1"/>
  <c r="AF455" i="4" s="1"/>
  <c r="Z426" i="4"/>
  <c r="AC426" i="4" s="1"/>
  <c r="AF426" i="4" s="1"/>
  <c r="Z438" i="4"/>
  <c r="AC438" i="4" s="1"/>
  <c r="AF438" i="4" s="1"/>
  <c r="Z409" i="4"/>
  <c r="Z404" i="4"/>
  <c r="Z428" i="4"/>
  <c r="AC428" i="4" s="1"/>
  <c r="AF428" i="4" s="1"/>
  <c r="Z452" i="4"/>
  <c r="Z399" i="4"/>
  <c r="Z411" i="4"/>
  <c r="Z423" i="4"/>
  <c r="AC423" i="4" s="1"/>
  <c r="AF423" i="4" s="1"/>
  <c r="Z406" i="4"/>
  <c r="Z420" i="4"/>
  <c r="Z363" i="4"/>
  <c r="AC363" i="4" s="1"/>
  <c r="AF363" i="4" s="1"/>
  <c r="Z398" i="4"/>
  <c r="Z464" i="4"/>
  <c r="Z488" i="4"/>
  <c r="Z451" i="4"/>
  <c r="Z427" i="4"/>
  <c r="AC427" i="4" s="1"/>
  <c r="AF427" i="4" s="1"/>
  <c r="Z459" i="4"/>
  <c r="AC459" i="4" s="1"/>
  <c r="AF459" i="4" s="1"/>
  <c r="Z461" i="4"/>
  <c r="AC461" i="4" s="1"/>
  <c r="AF461" i="4" s="1"/>
  <c r="Z429" i="4"/>
  <c r="Z470" i="4"/>
  <c r="AC470" i="4" s="1"/>
  <c r="AF470" i="4" s="1"/>
  <c r="Z410" i="4"/>
  <c r="Z454" i="4"/>
  <c r="AC454" i="4" s="1"/>
  <c r="AF454" i="4" s="1"/>
  <c r="Z462" i="4"/>
  <c r="AC462" i="4" s="1"/>
  <c r="AF462" i="4" s="1"/>
  <c r="Z474" i="4"/>
  <c r="AC474" i="4" s="1"/>
  <c r="AF474" i="4" s="1"/>
  <c r="Z447" i="4"/>
  <c r="Z505" i="4"/>
  <c r="Z517" i="4"/>
  <c r="AC517" i="4" s="1"/>
  <c r="AF517" i="4" s="1"/>
  <c r="Z529" i="4"/>
  <c r="AC529" i="4" s="1"/>
  <c r="AF529" i="4" s="1"/>
  <c r="Z472" i="4"/>
  <c r="AC472" i="4" s="1"/>
  <c r="AF472" i="4" s="1"/>
  <c r="Z500" i="4"/>
  <c r="AC500" i="4" s="1"/>
  <c r="AF500" i="4" s="1"/>
  <c r="Z514" i="4"/>
  <c r="AC514" i="4" s="1"/>
  <c r="AF514" i="4" s="1"/>
  <c r="Z526" i="4"/>
  <c r="AC526" i="4" s="1"/>
  <c r="AF526" i="4" s="1"/>
  <c r="Z538" i="4"/>
  <c r="AC538" i="4" s="1"/>
  <c r="AF538" i="4" s="1"/>
  <c r="Z550" i="4"/>
  <c r="AC550" i="4" s="1"/>
  <c r="AF550" i="4" s="1"/>
  <c r="Z504" i="4"/>
  <c r="AC504" i="4" s="1"/>
  <c r="AF504" i="4" s="1"/>
  <c r="Z460" i="4"/>
  <c r="Z501" i="4"/>
  <c r="Z563" i="4"/>
  <c r="AC563" i="4" s="1"/>
  <c r="AF563" i="4" s="1"/>
  <c r="Z587" i="4"/>
  <c r="AC587" i="4" s="1"/>
  <c r="AF587" i="4" s="1"/>
  <c r="Z572" i="4"/>
  <c r="AC572" i="4" s="1"/>
  <c r="AF572" i="4" s="1"/>
  <c r="AS572" i="4" s="1"/>
  <c r="Z596" i="4"/>
  <c r="AC596" i="4" s="1"/>
  <c r="AF596" i="4" s="1"/>
  <c r="Z608" i="4"/>
  <c r="AC608" i="4" s="1"/>
  <c r="AF608" i="4" s="1"/>
  <c r="Z553" i="4"/>
  <c r="AC553" i="4" s="1"/>
  <c r="AF553" i="4" s="1"/>
  <c r="Z564" i="4"/>
  <c r="AC564" i="4" s="1"/>
  <c r="AF564" i="4" s="1"/>
  <c r="Z588" i="4"/>
  <c r="Z600" i="4"/>
  <c r="AC600" i="4" s="1"/>
  <c r="AF600" i="4" s="1"/>
  <c r="Z654" i="4"/>
  <c r="Z625" i="4"/>
  <c r="Z637" i="4"/>
  <c r="Z649" i="4"/>
  <c r="Z520" i="4"/>
  <c r="Z609" i="4"/>
  <c r="AC609" i="4" s="1"/>
  <c r="AF609" i="4" s="1"/>
  <c r="Z610" i="4"/>
  <c r="AC610" i="4" s="1"/>
  <c r="AF610" i="4" s="1"/>
  <c r="Z615" i="4"/>
  <c r="Z627" i="4"/>
  <c r="Z639" i="4"/>
  <c r="AC639" i="4" s="1"/>
  <c r="AF639" i="4" s="1"/>
  <c r="Z540" i="4"/>
  <c r="Z636" i="4"/>
  <c r="Z660" i="4"/>
  <c r="AC660" i="4" s="1"/>
  <c r="AF660" i="4" s="1"/>
  <c r="Z562" i="4"/>
  <c r="AC562" i="4" s="1"/>
  <c r="AF562" i="4" s="1"/>
  <c r="Z586" i="4"/>
  <c r="AC586" i="4" s="1"/>
  <c r="AF586" i="4" s="1"/>
  <c r="Z665" i="4"/>
  <c r="AC665" i="4" s="1"/>
  <c r="AF665" i="4" s="1"/>
  <c r="Z628" i="4"/>
  <c r="Z661" i="4"/>
  <c r="AC661" i="4" s="1"/>
  <c r="AF661" i="4" s="1"/>
  <c r="Z672" i="4"/>
  <c r="Z684" i="4"/>
  <c r="Z696" i="4"/>
  <c r="Z708" i="4"/>
  <c r="AC708" i="4" s="1"/>
  <c r="AF708" i="4" s="1"/>
  <c r="Z616" i="4"/>
  <c r="Z652" i="4"/>
  <c r="AC652" i="4" s="1"/>
  <c r="AF652" i="4" s="1"/>
  <c r="Z573" i="4"/>
  <c r="AC573" i="4" s="1"/>
  <c r="AF573" i="4" s="1"/>
  <c r="Z655" i="4"/>
  <c r="Z705" i="4"/>
  <c r="Z717" i="4"/>
  <c r="AC717" i="4" s="1"/>
  <c r="AF717" i="4" s="1"/>
  <c r="Z574" i="4"/>
  <c r="AC574" i="4" s="1"/>
  <c r="AF574" i="4" s="1"/>
  <c r="Z720" i="4"/>
  <c r="AC720" i="4" s="1"/>
  <c r="AF720" i="4" s="1"/>
  <c r="AO720" i="4" s="1"/>
  <c r="Z732" i="4"/>
  <c r="AC732" i="4" s="1"/>
  <c r="AF732" i="4" s="1"/>
  <c r="Z744" i="4"/>
  <c r="AC744" i="4" s="1"/>
  <c r="AF744" i="4" s="1"/>
  <c r="Z756" i="4"/>
  <c r="Z768" i="4"/>
  <c r="AC768" i="4" s="1"/>
  <c r="AF768" i="4" s="1"/>
  <c r="Z673" i="4"/>
  <c r="Z715" i="4"/>
  <c r="Z722" i="4"/>
  <c r="AC722" i="4" s="1"/>
  <c r="AF722" i="4" s="1"/>
  <c r="Z758" i="4"/>
  <c r="AC758" i="4" s="1"/>
  <c r="AF758" i="4" s="1"/>
  <c r="Z741" i="4"/>
  <c r="Z697" i="4"/>
  <c r="Z724" i="4"/>
  <c r="Z748" i="4"/>
  <c r="AC748" i="4" s="1"/>
  <c r="AF748" i="4" s="1"/>
  <c r="Z760" i="4"/>
  <c r="AC760" i="4" s="1"/>
  <c r="AF760" i="4" s="1"/>
  <c r="Z731" i="4"/>
  <c r="AC731" i="4" s="1"/>
  <c r="AF731" i="4" s="1"/>
  <c r="Z755" i="4"/>
  <c r="AC755" i="4" s="1"/>
  <c r="AF755" i="4" s="1"/>
  <c r="Z594" i="4"/>
  <c r="Z685" i="4"/>
  <c r="Z723" i="4"/>
  <c r="Z735" i="4"/>
  <c r="Z759" i="4"/>
  <c r="Z742" i="4"/>
  <c r="Z797" i="4"/>
  <c r="Z809" i="4"/>
  <c r="Z821" i="4"/>
  <c r="AC821" i="4" s="1"/>
  <c r="AF821" i="4" s="1"/>
  <c r="AS821" i="4" s="1"/>
  <c r="Z745" i="4"/>
  <c r="Z804" i="4"/>
  <c r="AC804" i="4" s="1"/>
  <c r="AF804" i="4" s="1"/>
  <c r="Z835" i="4"/>
  <c r="AC835" i="4" s="1"/>
  <c r="AF835" i="4" s="1"/>
  <c r="Z709" i="4"/>
  <c r="AC709" i="4" s="1"/>
  <c r="AF709" i="4" s="1"/>
  <c r="AS709" i="4" s="1"/>
  <c r="Z794" i="4"/>
  <c r="AC794" i="4" s="1"/>
  <c r="AF794" i="4" s="1"/>
  <c r="Z830" i="4"/>
  <c r="Z837" i="4"/>
  <c r="AC837" i="4" s="1"/>
  <c r="AF837" i="4" s="1"/>
  <c r="Z784" i="4"/>
  <c r="AC784" i="4" s="1"/>
  <c r="AF784" i="4" s="1"/>
  <c r="Z808" i="4"/>
  <c r="Z820" i="4"/>
  <c r="AC820" i="4" s="1"/>
  <c r="AF820" i="4" s="1"/>
  <c r="Z779" i="4"/>
  <c r="AC779" i="4" s="1"/>
  <c r="AF779" i="4" s="1"/>
  <c r="Z640" i="4"/>
  <c r="AC640" i="4" s="1"/>
  <c r="AF640" i="4" s="1"/>
  <c r="Z776" i="4"/>
  <c r="Z800" i="4"/>
  <c r="Z836" i="4"/>
  <c r="AC836" i="4" s="1"/>
  <c r="AF836" i="4" s="1"/>
  <c r="Z766" i="4"/>
  <c r="AC766" i="4" s="1"/>
  <c r="AF766" i="4" s="1"/>
  <c r="Z900" i="4"/>
  <c r="AC900" i="4" s="1"/>
  <c r="AF900" i="4" s="1"/>
  <c r="Z854" i="4"/>
  <c r="AC854" i="4" s="1"/>
  <c r="AF854" i="4" s="1"/>
  <c r="AO854" i="4" s="1"/>
  <c r="Z890" i="4"/>
  <c r="AC890" i="4" s="1"/>
  <c r="AF890" i="4" s="1"/>
  <c r="Z843" i="4"/>
  <c r="Z856" i="4"/>
  <c r="AC856" i="4" s="1"/>
  <c r="AF856" i="4" s="1"/>
  <c r="Z868" i="4"/>
  <c r="AC868" i="4" s="1"/>
  <c r="AF868" i="4" s="1"/>
  <c r="Z892" i="4"/>
  <c r="Z795" i="4"/>
  <c r="AC795" i="4" s="1"/>
  <c r="AF795" i="4" s="1"/>
  <c r="Z721" i="4"/>
  <c r="AC721" i="4" s="1"/>
  <c r="AF721" i="4" s="1"/>
  <c r="Z911" i="4"/>
  <c r="Z935" i="4"/>
  <c r="Z947" i="4"/>
  <c r="AC947" i="4" s="1"/>
  <c r="AF947" i="4" s="1"/>
  <c r="AS947" i="4" s="1"/>
  <c r="Z959" i="4"/>
  <c r="AC959" i="4" s="1"/>
  <c r="AF959" i="4" s="1"/>
  <c r="Z983" i="4"/>
  <c r="Z896" i="4"/>
  <c r="AC896" i="4" s="1"/>
  <c r="AF896" i="4" s="1"/>
  <c r="Z899" i="4"/>
  <c r="AC899" i="4" s="1"/>
  <c r="AF899" i="4" s="1"/>
  <c r="Z930" i="4"/>
  <c r="AC930" i="4" s="1"/>
  <c r="AF930" i="4" s="1"/>
  <c r="Z942" i="4"/>
  <c r="AC942" i="4" s="1"/>
  <c r="AF942" i="4" s="1"/>
  <c r="Z954" i="4"/>
  <c r="AC954" i="4" s="1"/>
  <c r="AF954" i="4" s="1"/>
  <c r="Z966" i="4"/>
  <c r="AC966" i="4" s="1"/>
  <c r="AF966" i="4" s="1"/>
  <c r="Z848" i="4"/>
  <c r="Z882" i="4"/>
  <c r="Z884" i="4"/>
  <c r="Z870" i="4"/>
  <c r="AC870" i="4" s="1"/>
  <c r="AF870" i="4" s="1"/>
  <c r="Z886" i="4"/>
  <c r="Z908" i="4"/>
  <c r="Z944" i="4"/>
  <c r="AC944" i="4" s="1"/>
  <c r="AF944" i="4" s="1"/>
  <c r="AO944" i="4" s="1"/>
  <c r="Z956" i="4"/>
  <c r="AC956" i="4" s="1"/>
  <c r="AF956" i="4" s="1"/>
  <c r="Z980" i="4"/>
  <c r="AC980" i="4" s="1"/>
  <c r="AF980" i="4" s="1"/>
  <c r="Z862" i="4"/>
  <c r="Z910" i="4"/>
  <c r="Z922" i="4"/>
  <c r="AC922" i="4" s="1"/>
  <c r="AF922" i="4" s="1"/>
  <c r="AO922" i="4" s="1"/>
  <c r="Z934" i="4"/>
  <c r="AC934" i="4" s="1"/>
  <c r="AF934" i="4" s="1"/>
  <c r="Z946" i="4"/>
  <c r="Z982" i="4"/>
  <c r="Z917" i="4"/>
  <c r="Z929" i="4"/>
  <c r="Z941" i="4"/>
  <c r="Z965" i="4"/>
  <c r="Z924" i="4"/>
  <c r="Z810" i="4"/>
  <c r="AC810" i="4" s="1"/>
  <c r="AF810" i="4" s="1"/>
  <c r="Z850" i="4"/>
  <c r="Z902" i="4"/>
  <c r="AC902" i="4" s="1"/>
  <c r="AF902" i="4" s="1"/>
  <c r="Z909" i="4"/>
  <c r="AC909" i="4" s="1"/>
  <c r="AF909" i="4" s="1"/>
  <c r="AO909" i="4" s="1"/>
  <c r="Z921" i="4"/>
  <c r="AC921" i="4" s="1"/>
  <c r="AF921" i="4" s="1"/>
  <c r="AS921" i="4" s="1"/>
  <c r="Z933" i="4"/>
  <c r="AC933" i="4" s="1"/>
  <c r="AF933" i="4" s="1"/>
  <c r="Z957" i="4"/>
  <c r="AC957" i="4" s="1"/>
  <c r="AF957" i="4" s="1"/>
  <c r="Z969" i="4"/>
  <c r="AC969" i="4" s="1"/>
  <c r="AF969" i="4" s="1"/>
  <c r="AO969" i="4" s="1"/>
  <c r="AQ969" i="4" s="1"/>
  <c r="Z981" i="4"/>
  <c r="AC981" i="4" s="1"/>
  <c r="AF981" i="4" s="1"/>
  <c r="Z997" i="4"/>
  <c r="Z1009" i="4"/>
  <c r="Z1033" i="4"/>
  <c r="AC1033" i="4" s="1"/>
  <c r="AF1033" i="4" s="1"/>
  <c r="Z1045" i="4"/>
  <c r="AC1045" i="4" s="1"/>
  <c r="AF1045" i="4" s="1"/>
  <c r="Z1069" i="4"/>
  <c r="AC1069" i="4" s="1"/>
  <c r="AF1069" i="4" s="1"/>
  <c r="Z1093" i="4"/>
  <c r="Z990" i="4"/>
  <c r="AC990" i="4" s="1"/>
  <c r="AF990" i="4" s="1"/>
  <c r="Z1004" i="4"/>
  <c r="Z1016" i="4"/>
  <c r="AC1016" i="4" s="1"/>
  <c r="AF1016" i="4" s="1"/>
  <c r="Z1040" i="4"/>
  <c r="Z1052" i="4"/>
  <c r="AC1052" i="4" s="1"/>
  <c r="AF1052" i="4" s="1"/>
  <c r="Z1076" i="4"/>
  <c r="Z1088" i="4"/>
  <c r="Z1023" i="4"/>
  <c r="Z1035" i="4"/>
  <c r="Z1047" i="4"/>
  <c r="Z1059" i="4"/>
  <c r="Z1071" i="4"/>
  <c r="Z1083" i="4"/>
  <c r="AC1083" i="4" s="1"/>
  <c r="AF1083" i="4" s="1"/>
  <c r="Z1032" i="4"/>
  <c r="Z1044" i="4"/>
  <c r="Z1068" i="4"/>
  <c r="AC1068" i="4" s="1"/>
  <c r="AF1068" i="4" s="1"/>
  <c r="AS1068" i="4" s="1"/>
  <c r="Z1080" i="4"/>
  <c r="Z998" i="4"/>
  <c r="Z1010" i="4"/>
  <c r="Z1022" i="4"/>
  <c r="Z1034" i="4"/>
  <c r="Z1046" i="4"/>
  <c r="Z1058" i="4"/>
  <c r="Z1082" i="4"/>
  <c r="Z979" i="4"/>
  <c r="AC979" i="4" s="1"/>
  <c r="AF979" i="4" s="1"/>
  <c r="Z1019" i="4"/>
  <c r="AC1019" i="4" s="1"/>
  <c r="AF1019" i="4" s="1"/>
  <c r="Z1055" i="4"/>
  <c r="AC1055" i="4" s="1"/>
  <c r="AF1055" i="4" s="1"/>
  <c r="Z1067" i="4"/>
  <c r="AC1067" i="4" s="1"/>
  <c r="AF1067" i="4" s="1"/>
  <c r="Z1079" i="4"/>
  <c r="AC1079" i="4" s="1"/>
  <c r="AF1079" i="4" s="1"/>
  <c r="Z1106" i="4"/>
  <c r="Z1142" i="4"/>
  <c r="Z1166" i="4"/>
  <c r="AC1166" i="4" s="1"/>
  <c r="AF1166" i="4" s="1"/>
  <c r="Z1190" i="4"/>
  <c r="Z967" i="4"/>
  <c r="AC967" i="4" s="1"/>
  <c r="AF967" i="4" s="1"/>
  <c r="Z1101" i="4"/>
  <c r="AC1101" i="4" s="1"/>
  <c r="AF1101" i="4" s="1"/>
  <c r="Z1113" i="4"/>
  <c r="Z1137" i="4"/>
  <c r="AC1137" i="4" s="1"/>
  <c r="AF1137" i="4" s="1"/>
  <c r="Z1197" i="4"/>
  <c r="AC1197" i="4" s="1"/>
  <c r="AF1197" i="4" s="1"/>
  <c r="Z1209" i="4"/>
  <c r="Z1054" i="4"/>
  <c r="AC1054" i="4" s="1"/>
  <c r="AF1054" i="4" s="1"/>
  <c r="Z993" i="4"/>
  <c r="AC993" i="4" s="1"/>
  <c r="AF993" i="4" s="1"/>
  <c r="AO993" i="4" s="1"/>
  <c r="AQ993" i="4" s="1"/>
  <c r="Z1042" i="4"/>
  <c r="AC1042" i="4" s="1"/>
  <c r="AF1042" i="4" s="1"/>
  <c r="Z1103" i="4"/>
  <c r="Z1115" i="4"/>
  <c r="Z1139" i="4"/>
  <c r="Z1151" i="4"/>
  <c r="Z1163" i="4"/>
  <c r="Z1187" i="4"/>
  <c r="Z1211" i="4"/>
  <c r="AC1211" i="4" s="1"/>
  <c r="AF1211" i="4" s="1"/>
  <c r="AS1211" i="4" s="1"/>
  <c r="Z1098" i="4"/>
  <c r="AC1098" i="4" s="1"/>
  <c r="AF1098" i="4" s="1"/>
  <c r="Z1110" i="4"/>
  <c r="Z1122" i="4"/>
  <c r="Z1134" i="4"/>
  <c r="AC1134" i="4" s="1"/>
  <c r="AF1134" i="4" s="1"/>
  <c r="Z1170" i="4"/>
  <c r="Z1117" i="4"/>
  <c r="Z1129" i="4"/>
  <c r="AC1129" i="4" s="1"/>
  <c r="AF1129" i="4" s="1"/>
  <c r="Z1141" i="4"/>
  <c r="AC1141" i="4" s="1"/>
  <c r="AF1141" i="4" s="1"/>
  <c r="Z1153" i="4"/>
  <c r="AC1153" i="4" s="1"/>
  <c r="AF1153" i="4" s="1"/>
  <c r="Z1107" i="4"/>
  <c r="Z1119" i="4"/>
  <c r="Z1131" i="4"/>
  <c r="Z1167" i="4"/>
  <c r="AC1167" i="4" s="1"/>
  <c r="AF1167" i="4" s="1"/>
  <c r="Z1179" i="4"/>
  <c r="Z1203" i="4"/>
  <c r="Z1065" i="4"/>
  <c r="Z1102" i="4"/>
  <c r="Z1114" i="4"/>
  <c r="Z994" i="4"/>
  <c r="AC994" i="4" s="1"/>
  <c r="AF994" i="4" s="1"/>
  <c r="Z1006" i="4"/>
  <c r="AC1006" i="4" s="1"/>
  <c r="AF1006" i="4" s="1"/>
  <c r="Z1041" i="4"/>
  <c r="Z1116" i="4"/>
  <c r="Z1128" i="4"/>
  <c r="Z1152" i="4"/>
  <c r="Z1164" i="4"/>
  <c r="AC1164" i="4" s="1"/>
  <c r="AF1164" i="4" s="1"/>
  <c r="Z1176" i="4"/>
  <c r="Z1188" i="4"/>
  <c r="AC1188" i="4" s="1"/>
  <c r="AF1188" i="4" s="1"/>
  <c r="Z1200" i="4"/>
  <c r="AC1200" i="4" s="1"/>
  <c r="AF1200" i="4" s="1"/>
  <c r="AO1200" i="4" s="1"/>
  <c r="AQ1200" i="4" s="1"/>
  <c r="Z1262" i="4"/>
  <c r="Z1274" i="4"/>
  <c r="Z1322" i="4"/>
  <c r="Z1334" i="4"/>
  <c r="Z1264" i="4"/>
  <c r="Z1276" i="4"/>
  <c r="Z1288" i="4"/>
  <c r="Z1300" i="4"/>
  <c r="AC1300" i="4" s="1"/>
  <c r="AF1300" i="4" s="1"/>
  <c r="Z1189" i="4"/>
  <c r="AC1189" i="4" s="1"/>
  <c r="AF1189" i="4" s="1"/>
  <c r="Z1242" i="4"/>
  <c r="AC1242" i="4" s="1"/>
  <c r="AF1242" i="4" s="1"/>
  <c r="Z1254" i="4"/>
  <c r="AC1254" i="4" s="1"/>
  <c r="AF1254" i="4" s="1"/>
  <c r="Z1278" i="4"/>
  <c r="AC1278" i="4" s="1"/>
  <c r="AF1278" i="4" s="1"/>
  <c r="Z1290" i="4"/>
  <c r="AC1290" i="4" s="1"/>
  <c r="AF1290" i="4" s="1"/>
  <c r="Z1280" i="4"/>
  <c r="Z1292" i="4"/>
  <c r="Z1304" i="4"/>
  <c r="Z1316" i="4"/>
  <c r="Z1263" i="4"/>
  <c r="Z1287" i="4"/>
  <c r="Z1311" i="4"/>
  <c r="AC1311" i="4" s="1"/>
  <c r="AF1311" i="4" s="1"/>
  <c r="Z1323" i="4"/>
  <c r="Z1347" i="4"/>
  <c r="AC1347" i="4" s="1"/>
  <c r="AF1347" i="4" s="1"/>
  <c r="Z1359" i="4"/>
  <c r="AC1359" i="4" s="1"/>
  <c r="AF1359" i="4" s="1"/>
  <c r="Z1383" i="4"/>
  <c r="AC1383" i="4" s="1"/>
  <c r="AF1383" i="4" s="1"/>
  <c r="Z1395" i="4"/>
  <c r="AC1395" i="4" s="1"/>
  <c r="AF1395" i="4" s="1"/>
  <c r="Z1407" i="4"/>
  <c r="AC1407" i="4" s="1"/>
  <c r="AF1407" i="4" s="1"/>
  <c r="Z1338" i="4"/>
  <c r="AC1338" i="4" s="1"/>
  <c r="AF1338" i="4" s="1"/>
  <c r="Z1361" i="4"/>
  <c r="AC1361" i="4" s="1"/>
  <c r="AF1361" i="4" s="1"/>
  <c r="Z1385" i="4"/>
  <c r="AC1385" i="4" s="1"/>
  <c r="AF1385" i="4" s="1"/>
  <c r="Z1397" i="4"/>
  <c r="AC1397" i="4" s="1"/>
  <c r="AF1397" i="4" s="1"/>
  <c r="Z1421" i="4"/>
  <c r="Z1433" i="4"/>
  <c r="AC1433" i="4" s="1"/>
  <c r="AF1433" i="4" s="1"/>
  <c r="AS1433" i="4" s="1"/>
  <c r="Z1445" i="4"/>
  <c r="Z1324" i="4"/>
  <c r="Z1375" i="4"/>
  <c r="Z1399" i="4"/>
  <c r="AC1399" i="4" s="1"/>
  <c r="AF1399" i="4" s="1"/>
  <c r="Z1447" i="4"/>
  <c r="Z1336" i="4"/>
  <c r="Z1370" i="4"/>
  <c r="AC1370" i="4" s="1"/>
  <c r="AF1370" i="4" s="1"/>
  <c r="Z1394" i="4"/>
  <c r="AC1394" i="4" s="1"/>
  <c r="AF1394" i="4" s="1"/>
  <c r="Z1350" i="4"/>
  <c r="Z1362" i="4"/>
  <c r="Z1374" i="4"/>
  <c r="Z1398" i="4"/>
  <c r="AC1398" i="4" s="1"/>
  <c r="AF1398" i="4" s="1"/>
  <c r="Z1410" i="4"/>
  <c r="Z1222" i="4"/>
  <c r="Z1229" i="4"/>
  <c r="Z1442" i="4"/>
  <c r="AC1442" i="4" s="1"/>
  <c r="AF1442" i="4" s="1"/>
  <c r="AS1442" i="4" s="1"/>
  <c r="Z1547" i="4"/>
  <c r="Z1335" i="4"/>
  <c r="Z1345" i="4"/>
  <c r="Z1405" i="4"/>
  <c r="Z1482" i="4"/>
  <c r="Z1506" i="4"/>
  <c r="Z1530" i="4"/>
  <c r="Z1418" i="4"/>
  <c r="AC1418" i="4" s="1"/>
  <c r="AF1418" i="4" s="1"/>
  <c r="Z1372" i="4"/>
  <c r="Z1420" i="4"/>
  <c r="Z1460" i="4"/>
  <c r="Z1472" i="4"/>
  <c r="AC1472" i="4" s="1"/>
  <c r="AF1472" i="4" s="1"/>
  <c r="Z1484" i="4"/>
  <c r="AC1484" i="4" s="1"/>
  <c r="AF1484" i="4" s="1"/>
  <c r="Z1496" i="4"/>
  <c r="AC1496" i="4" s="1"/>
  <c r="AF1496" i="4" s="1"/>
  <c r="Z1508" i="4"/>
  <c r="AC1508" i="4" s="1"/>
  <c r="AF1508" i="4" s="1"/>
  <c r="Z1194" i="4"/>
  <c r="Z1393" i="4"/>
  <c r="Z1462" i="4"/>
  <c r="Z1486" i="4"/>
  <c r="AC1486" i="4" s="1"/>
  <c r="AF1486" i="4" s="1"/>
  <c r="Z1498" i="4"/>
  <c r="AC1498" i="4" s="1"/>
  <c r="AF1498" i="4" s="1"/>
  <c r="Z1522" i="4"/>
  <c r="AC1522" i="4" s="1"/>
  <c r="AF1522" i="4" s="1"/>
  <c r="Z1546" i="4"/>
  <c r="AC1546" i="4" s="1"/>
  <c r="AF1546" i="4" s="1"/>
  <c r="Z1469" i="4"/>
  <c r="Z1493" i="4"/>
  <c r="AC1493" i="4" s="1"/>
  <c r="AF1493" i="4" s="1"/>
  <c r="Z1505" i="4"/>
  <c r="AC1505" i="4" s="1"/>
  <c r="AF1505" i="4" s="1"/>
  <c r="Z1357" i="4"/>
  <c r="Z1446" i="4"/>
  <c r="AC1446" i="4" s="1"/>
  <c r="AF1446" i="4" s="1"/>
  <c r="Z1495" i="4"/>
  <c r="Z1507" i="4"/>
  <c r="Z1531" i="4"/>
  <c r="Z1543" i="4"/>
  <c r="AC1543" i="4" s="1"/>
  <c r="AF1543" i="4" s="1"/>
  <c r="Z1431" i="4"/>
  <c r="AC1431" i="4" s="1"/>
  <c r="AF1431" i="4" s="1"/>
  <c r="Z1461" i="4"/>
  <c r="Z1555" i="4"/>
  <c r="AC1555" i="4" s="1"/>
  <c r="AF1555" i="4" s="1"/>
  <c r="Z1561" i="4"/>
  <c r="Z1585" i="4"/>
  <c r="AC1585" i="4" s="1"/>
  <c r="AF1585" i="4" s="1"/>
  <c r="Z1621" i="4"/>
  <c r="Z1633" i="4"/>
  <c r="Z1657" i="4"/>
  <c r="Z1669" i="4"/>
  <c r="Z1545" i="4"/>
  <c r="Z1568" i="4"/>
  <c r="AC1568" i="4" s="1"/>
  <c r="AF1568" i="4" s="1"/>
  <c r="Z1580" i="4"/>
  <c r="AC1580" i="4" s="1"/>
  <c r="AF1580" i="4" s="1"/>
  <c r="Z1592" i="4"/>
  <c r="AC1592" i="4" s="1"/>
  <c r="AF1592" i="4" s="1"/>
  <c r="Z1604" i="4"/>
  <c r="AC1604" i="4" s="1"/>
  <c r="AF1604" i="4" s="1"/>
  <c r="Z1497" i="4"/>
  <c r="Z1630" i="4"/>
  <c r="AC1630" i="4" s="1"/>
  <c r="AF1630" i="4" s="1"/>
  <c r="Z1601" i="4"/>
  <c r="AC1601" i="4" s="1"/>
  <c r="AF1601" i="4" s="1"/>
  <c r="Z1637" i="4"/>
  <c r="Z1649" i="4"/>
  <c r="Z1572" i="4"/>
  <c r="Z1596" i="4"/>
  <c r="AC1596" i="4" s="1"/>
  <c r="AF1596" i="4" s="1"/>
  <c r="Z1608" i="4"/>
  <c r="Z1620" i="4"/>
  <c r="AC1620" i="4" s="1"/>
  <c r="AF1620" i="4" s="1"/>
  <c r="Z1644" i="4"/>
  <c r="Z1656" i="4"/>
  <c r="Z1509" i="4"/>
  <c r="Z1605" i="4"/>
  <c r="Z1571" i="4"/>
  <c r="Z1689" i="4"/>
  <c r="AC1689" i="4" s="1"/>
  <c r="AF1689" i="4" s="1"/>
  <c r="AS1689" i="4" s="1"/>
  <c r="Z1432" i="4"/>
  <c r="AC1432" i="4" s="1"/>
  <c r="AF1432" i="4" s="1"/>
  <c r="Z1629" i="4"/>
  <c r="AC1629" i="4" s="1"/>
  <c r="AF1629" i="4" s="1"/>
  <c r="Z1641" i="4"/>
  <c r="AC1641" i="4" s="1"/>
  <c r="AF1641" i="4" s="1"/>
  <c r="Z1708" i="4"/>
  <c r="AC1708" i="4" s="1"/>
  <c r="AF1708" i="4" s="1"/>
  <c r="Z1720" i="4"/>
  <c r="Z1679" i="4"/>
  <c r="AC1679" i="4" s="1"/>
  <c r="AF1679" i="4" s="1"/>
  <c r="Z1691" i="4"/>
  <c r="AC1691" i="4" s="1"/>
  <c r="AF1691" i="4" s="1"/>
  <c r="Z1628" i="4"/>
  <c r="AC1628" i="4" s="1"/>
  <c r="AF1628" i="4" s="1"/>
  <c r="Z1640" i="4"/>
  <c r="AC1640" i="4" s="1"/>
  <c r="AF1640" i="4" s="1"/>
  <c r="Z1686" i="4"/>
  <c r="AC1686" i="4" s="1"/>
  <c r="AF1686" i="4" s="1"/>
  <c r="Z1734" i="4"/>
  <c r="AC1734" i="4" s="1"/>
  <c r="AF1734" i="4" s="1"/>
  <c r="Z1746" i="4"/>
  <c r="AC1746" i="4" s="1"/>
  <c r="AF1746" i="4" s="1"/>
  <c r="AS1746" i="4" s="1"/>
  <c r="Z1770" i="4"/>
  <c r="Z1567" i="4"/>
  <c r="Z1583" i="4"/>
  <c r="Z1619" i="4"/>
  <c r="Z1705" i="4"/>
  <c r="Z1717" i="4"/>
  <c r="Z1729" i="4"/>
  <c r="Z1741" i="4"/>
  <c r="AC1741" i="4" s="1"/>
  <c r="AF1741" i="4" s="1"/>
  <c r="Z1700" i="4"/>
  <c r="AC1700" i="4" s="1"/>
  <c r="AF1700" i="4" s="1"/>
  <c r="Z1712" i="4"/>
  <c r="Z1724" i="4"/>
  <c r="Z1736" i="4"/>
  <c r="AC1736" i="4" s="1"/>
  <c r="AF1736" i="4" s="1"/>
  <c r="Z1760" i="4"/>
  <c r="Z1692" i="4"/>
  <c r="Z1704" i="4"/>
  <c r="Z1728" i="4"/>
  <c r="Z1752" i="4"/>
  <c r="Z1764" i="4"/>
  <c r="Z1776" i="4"/>
  <c r="Z1788" i="4"/>
  <c r="AC1788" i="4" s="1"/>
  <c r="AF1788" i="4" s="1"/>
  <c r="AO1788" i="4" s="1"/>
  <c r="Z1473" i="4"/>
  <c r="AC1473" i="4" s="1"/>
  <c r="AF1473" i="4" s="1"/>
  <c r="Z1607" i="4"/>
  <c r="Z1735" i="4"/>
  <c r="Z1747" i="4"/>
  <c r="Z1759" i="4"/>
  <c r="Z1771" i="4"/>
  <c r="Z1595" i="4"/>
  <c r="AC1595" i="4" s="1"/>
  <c r="AF1595" i="4" s="1"/>
  <c r="Z1818" i="4"/>
  <c r="Z1830" i="4"/>
  <c r="Z1801" i="4"/>
  <c r="Z1825" i="4"/>
  <c r="Z1849" i="4"/>
  <c r="Z1873" i="4"/>
  <c r="Z1885" i="4"/>
  <c r="Z1796" i="4"/>
  <c r="Z1808" i="4"/>
  <c r="AC1808" i="4" s="1"/>
  <c r="AF1808" i="4" s="1"/>
  <c r="AS1808" i="4" s="1"/>
  <c r="Z1820" i="4"/>
  <c r="Z1832" i="4"/>
  <c r="Z1844" i="4"/>
  <c r="AC1844" i="4" s="1"/>
  <c r="AF1844" i="4" s="1"/>
  <c r="Z1856" i="4"/>
  <c r="Z1868" i="4"/>
  <c r="Z1631" i="4"/>
  <c r="Z1827" i="4"/>
  <c r="AC1827" i="4" s="1"/>
  <c r="AF1827" i="4" s="1"/>
  <c r="Z1839" i="4"/>
  <c r="AC1839" i="4" s="1"/>
  <c r="AF1839" i="4" s="1"/>
  <c r="Z1851" i="4"/>
  <c r="AC1851" i="4" s="1"/>
  <c r="AF1851" i="4" s="1"/>
  <c r="Z1774" i="4"/>
  <c r="AC1774" i="4" s="1"/>
  <c r="AF1774" i="4" s="1"/>
  <c r="Z1793" i="4"/>
  <c r="Z1829" i="4"/>
  <c r="AC1829" i="4" s="1"/>
  <c r="AF1829" i="4" s="1"/>
  <c r="AO1829" i="4" s="1"/>
  <c r="Z1841" i="4"/>
  <c r="Z1853" i="4"/>
  <c r="AC1853" i="4" s="1"/>
  <c r="AF1853" i="4" s="1"/>
  <c r="Z1877" i="4"/>
  <c r="AC1877" i="4" s="1"/>
  <c r="AF1877" i="4" s="1"/>
  <c r="AS1877" i="4" s="1"/>
  <c r="Z1675" i="4"/>
  <c r="Z1743" i="4"/>
  <c r="Z1800" i="4"/>
  <c r="Z1667" i="4"/>
  <c r="AC1667" i="4" s="1"/>
  <c r="AF1667" i="4" s="1"/>
  <c r="Z1683" i="4"/>
  <c r="AC1683" i="4" s="1"/>
  <c r="AF1683" i="4" s="1"/>
  <c r="Z1714" i="4"/>
  <c r="AC1714" i="4" s="1"/>
  <c r="AF1714" i="4" s="1"/>
  <c r="Z1855" i="4"/>
  <c r="Z1867" i="4"/>
  <c r="Z1879" i="4"/>
  <c r="AC1879" i="4" s="1"/>
  <c r="AF1879" i="4" s="1"/>
  <c r="AS1879" i="4" s="1"/>
  <c r="Z1603" i="4"/>
  <c r="Z1643" i="4"/>
  <c r="Z1730" i="4"/>
  <c r="AC1730" i="4" s="1"/>
  <c r="AF1730" i="4" s="1"/>
  <c r="Z1792" i="4"/>
  <c r="AC1792" i="4" s="1"/>
  <c r="AF1792" i="4" s="1"/>
  <c r="Z1804" i="4"/>
  <c r="Z1816" i="4"/>
  <c r="Z1828" i="4"/>
  <c r="Z1852" i="4"/>
  <c r="AC1852" i="4" s="1"/>
  <c r="AF1852" i="4" s="1"/>
  <c r="Z1876" i="4"/>
  <c r="AC1876" i="4" s="1"/>
  <c r="AF1876" i="4" s="1"/>
  <c r="Z1888" i="4"/>
  <c r="Z1847" i="4"/>
  <c r="Z1875" i="4"/>
  <c r="AC1875" i="4" s="1"/>
  <c r="AF1875" i="4" s="1"/>
  <c r="Z1895" i="4"/>
  <c r="AC1895" i="4" s="1"/>
  <c r="AF1895" i="4" s="1"/>
  <c r="Z1933" i="4"/>
  <c r="AC1933" i="4" s="1"/>
  <c r="AF1933" i="4" s="1"/>
  <c r="Z1969" i="4"/>
  <c r="Z1981" i="4"/>
  <c r="AC1981" i="4" s="1"/>
  <c r="AF1981" i="4" s="1"/>
  <c r="Z2005" i="4"/>
  <c r="AC2005" i="4" s="1"/>
  <c r="AF2005" i="4" s="1"/>
  <c r="AS2005" i="4" s="1"/>
  <c r="Z1940" i="4"/>
  <c r="Z1923" i="4"/>
  <c r="Z1935" i="4"/>
  <c r="AC1935" i="4" s="1"/>
  <c r="AF1935" i="4" s="1"/>
  <c r="Z1983" i="4"/>
  <c r="Z2007" i="4"/>
  <c r="Z2019" i="4"/>
  <c r="Z1779" i="4"/>
  <c r="AC1779" i="4" s="1"/>
  <c r="AF1779" i="4" s="1"/>
  <c r="Z1918" i="4"/>
  <c r="Z1913" i="4"/>
  <c r="Z1766" i="4"/>
  <c r="AC1766" i="4" s="1"/>
  <c r="AF1766" i="4" s="1"/>
  <c r="Z1826" i="4"/>
  <c r="Z1901" i="4"/>
  <c r="AC1901" i="4" s="1"/>
  <c r="AF1901" i="4" s="1"/>
  <c r="Z1939" i="4"/>
  <c r="Z1951" i="4"/>
  <c r="Z1963" i="4"/>
  <c r="AC1963" i="4" s="1"/>
  <c r="AF1963" i="4" s="1"/>
  <c r="AS1963" i="4" s="1"/>
  <c r="Z1975" i="4"/>
  <c r="AC1975" i="4" s="1"/>
  <c r="AF1975" i="4" s="1"/>
  <c r="Z1999" i="4"/>
  <c r="AC1999" i="4" s="1"/>
  <c r="AF1999" i="4" s="1"/>
  <c r="Z1970" i="4"/>
  <c r="Z1982" i="4"/>
  <c r="Z1994" i="4"/>
  <c r="Z2006" i="4"/>
  <c r="Z2018" i="4"/>
  <c r="Z1965" i="4"/>
  <c r="Z2001" i="4"/>
  <c r="Z1690" i="4"/>
  <c r="AC1690" i="4" s="1"/>
  <c r="AF1690" i="4" s="1"/>
  <c r="Z1778" i="4"/>
  <c r="Z1880" i="4"/>
  <c r="Z1899" i="4"/>
  <c r="AC1899" i="4" s="1"/>
  <c r="AF1899" i="4" s="1"/>
  <c r="Z1912" i="4"/>
  <c r="Z1924" i="4"/>
  <c r="Z1948" i="4"/>
  <c r="AC1948" i="4" s="1"/>
  <c r="AF1948" i="4" s="1"/>
  <c r="Z1960" i="4"/>
  <c r="Z1996" i="4"/>
  <c r="Z2025" i="4"/>
  <c r="Z1955" i="4"/>
  <c r="AC1955" i="4" s="1"/>
  <c r="AF1955" i="4" s="1"/>
  <c r="Z1767" i="4"/>
  <c r="Z2002" i="4"/>
  <c r="Z1907" i="4"/>
  <c r="Z1931" i="4"/>
  <c r="AC1931" i="4" s="1"/>
  <c r="AF1931" i="4" s="1"/>
  <c r="AO1931" i="4" s="1"/>
  <c r="AQ1931" i="4" s="1"/>
  <c r="Z1756" i="4"/>
  <c r="AC1756" i="4" s="1"/>
  <c r="AF1756" i="4" s="1"/>
  <c r="Z1967" i="4"/>
  <c r="AC1967" i="4" s="1"/>
  <c r="AF1967" i="4" s="1"/>
  <c r="Z1979" i="4"/>
  <c r="AC1979" i="4" s="1"/>
  <c r="AF1979" i="4" s="1"/>
  <c r="Z1883" i="4"/>
  <c r="AC1883" i="4" s="1"/>
  <c r="AF1883" i="4" s="1"/>
  <c r="Z1919" i="4"/>
  <c r="AC1919" i="4" s="1"/>
  <c r="AF1919" i="4" s="1"/>
  <c r="Z1930" i="4"/>
  <c r="Z1991" i="4"/>
  <c r="AC1991" i="4" s="1"/>
  <c r="AF1991" i="4" s="1"/>
  <c r="Z2020" i="4"/>
  <c r="Z2009" i="4"/>
  <c r="AC2009" i="4" s="1"/>
  <c r="AF2009" i="4" s="1"/>
  <c r="Z2000" i="4"/>
  <c r="Z2022" i="4"/>
  <c r="Z1920" i="4"/>
  <c r="AC1920" i="4" s="1"/>
  <c r="AF1920" i="4" s="1"/>
  <c r="Z1813" i="4"/>
  <c r="Z1900" i="4"/>
  <c r="Z1773" i="4"/>
  <c r="AC1773" i="4" s="1"/>
  <c r="AF1773" i="4" s="1"/>
  <c r="Z1678" i="4"/>
  <c r="AC1678" i="4" s="1"/>
  <c r="AF1678" i="4" s="1"/>
  <c r="Z1588" i="4"/>
  <c r="Z1612" i="4"/>
  <c r="Z1526" i="4"/>
  <c r="Z1513" i="4"/>
  <c r="Z1536" i="4"/>
  <c r="Z1488" i="4"/>
  <c r="AC1488" i="4" s="1"/>
  <c r="AF1488" i="4" s="1"/>
  <c r="Z1392" i="4"/>
  <c r="Z1396" i="4"/>
  <c r="AC1396" i="4" s="1"/>
  <c r="AF1396" i="4" s="1"/>
  <c r="Z1180" i="4"/>
  <c r="Z1196" i="4"/>
  <c r="Z1112" i="4"/>
  <c r="Z1208" i="4"/>
  <c r="Z991" i="4"/>
  <c r="Z1003" i="4"/>
  <c r="Z926" i="4"/>
  <c r="AC926" i="4" s="1"/>
  <c r="AF926" i="4" s="1"/>
  <c r="Z940" i="4"/>
  <c r="Z904" i="4"/>
  <c r="Z975" i="4"/>
  <c r="AC975" i="4" s="1"/>
  <c r="AF975" i="4" s="1"/>
  <c r="Z2027" i="4"/>
  <c r="AC2027" i="4" s="1"/>
  <c r="AF2027" i="4" s="1"/>
  <c r="Z2010" i="4"/>
  <c r="Z1834" i="4"/>
  <c r="Z1754" i="4"/>
  <c r="Z1726" i="4"/>
  <c r="Z1672" i="4"/>
  <c r="AC1672" i="4" s="1"/>
  <c r="AF1672" i="4" s="1"/>
  <c r="Z1662" i="4"/>
  <c r="AC1662" i="4" s="1"/>
  <c r="AF1662" i="4" s="1"/>
  <c r="Z1525" i="4"/>
  <c r="Z1500" i="4"/>
  <c r="Z1456" i="4"/>
  <c r="Z1417" i="4"/>
  <c r="Z1391" i="4"/>
  <c r="Z1436" i="4"/>
  <c r="Z1256" i="4"/>
  <c r="AC1256" i="4" s="1"/>
  <c r="AF1256" i="4" s="1"/>
  <c r="Z1268" i="4"/>
  <c r="Z1321" i="4"/>
  <c r="Z1249" i="4"/>
  <c r="Z1285" i="4"/>
  <c r="AC1285" i="4" s="1"/>
  <c r="AF1285" i="4" s="1"/>
  <c r="AS1285" i="4" s="1"/>
  <c r="Z1301" i="4"/>
  <c r="Z1099" i="4"/>
  <c r="AC1099" i="4" s="1"/>
  <c r="AF1099" i="4" s="1"/>
  <c r="Z1084" i="4"/>
  <c r="Z1000" i="4"/>
  <c r="Z999" i="4"/>
  <c r="Z962" i="4"/>
  <c r="Z1051" i="4"/>
  <c r="Z973" i="4"/>
  <c r="AC973" i="4" s="1"/>
  <c r="AF973" i="4" s="1"/>
  <c r="Z916" i="4"/>
  <c r="AC916" i="4" s="1"/>
  <c r="AF916" i="4" s="1"/>
  <c r="Z1998" i="4"/>
  <c r="Z2011" i="4"/>
  <c r="Z1861" i="4"/>
  <c r="AC1861" i="4" s="1"/>
  <c r="AF1861" i="4" s="1"/>
  <c r="AO1861" i="4" s="1"/>
  <c r="Z1768" i="4"/>
  <c r="Z1894" i="4"/>
  <c r="Z1733" i="4"/>
  <c r="AC1733" i="4" s="1"/>
  <c r="AF1733" i="4" s="1"/>
  <c r="Z1664" i="4"/>
  <c r="AC1664" i="4" s="1"/>
  <c r="AF1664" i="4" s="1"/>
  <c r="Z1528" i="4"/>
  <c r="Z1614" i="4"/>
  <c r="Z1613" i="4"/>
  <c r="Z1661" i="4"/>
  <c r="AC1661" i="4" s="1"/>
  <c r="AF1661" i="4" s="1"/>
  <c r="Z1524" i="4"/>
  <c r="Z1674" i="4"/>
  <c r="Z1623" i="4"/>
  <c r="AC1623" i="4" s="1"/>
  <c r="AF1623" i="4" s="1"/>
  <c r="Z1463" i="4"/>
  <c r="AC1463" i="4" s="1"/>
  <c r="AF1463" i="4" s="1"/>
  <c r="Z1491" i="4"/>
  <c r="Z1539" i="4"/>
  <c r="Z1549" i="4"/>
  <c r="AC1549" i="4" s="1"/>
  <c r="AF1549" i="4" s="1"/>
  <c r="Z1475" i="4"/>
  <c r="Z1342" i="4"/>
  <c r="Z1269" i="4"/>
  <c r="Z1255" i="4"/>
  <c r="Z1267" i="4"/>
  <c r="Z1309" i="4"/>
  <c r="Z1305" i="4"/>
  <c r="Z1293" i="4"/>
  <c r="Z1136" i="4"/>
  <c r="AC1136" i="4" s="1"/>
  <c r="AF1136" i="4" s="1"/>
  <c r="AO1136" i="4" s="1"/>
  <c r="AQ1136" i="4" s="1"/>
  <c r="Z1074" i="4"/>
  <c r="AC1074" i="4" s="1"/>
  <c r="AF1074" i="4" s="1"/>
  <c r="Z1073" i="4"/>
  <c r="Z985" i="4"/>
  <c r="AC985" i="4" s="1"/>
  <c r="AF985" i="4" s="1"/>
  <c r="Z950" i="4"/>
  <c r="Z915" i="4"/>
  <c r="AC915" i="4" s="1"/>
  <c r="AF915" i="4" s="1"/>
  <c r="Z987" i="4"/>
  <c r="AC987" i="4" s="1"/>
  <c r="AF987" i="4" s="1"/>
  <c r="Z952" i="4"/>
  <c r="Z1964" i="4"/>
  <c r="AC1964" i="4" s="1"/>
  <c r="AF1964" i="4" s="1"/>
  <c r="AO1964" i="4" s="1"/>
  <c r="Z1843" i="4"/>
  <c r="Z1874" i="4"/>
  <c r="Z2024" i="4"/>
  <c r="AC2024" i="4" s="1"/>
  <c r="AF2024" i="4" s="1"/>
  <c r="Z1958" i="4"/>
  <c r="AC1958" i="4" s="1"/>
  <c r="AF1958" i="4" s="1"/>
  <c r="Z1904" i="4"/>
  <c r="Z1822" i="4"/>
  <c r="Z1799" i="4"/>
  <c r="Z1846" i="4"/>
  <c r="Z1848" i="4"/>
  <c r="Z1810" i="4"/>
  <c r="Z1814" i="4"/>
  <c r="Z1896" i="4"/>
  <c r="AC1896" i="4" s="1"/>
  <c r="AF1896" i="4" s="1"/>
  <c r="AS1896" i="4" s="1"/>
  <c r="Z1680" i="4"/>
  <c r="Z1745" i="4"/>
  <c r="AC1745" i="4" s="1"/>
  <c r="AF1745" i="4" s="1"/>
  <c r="Z1636" i="4"/>
  <c r="Z1610" i="4"/>
  <c r="AC1610" i="4" s="1"/>
  <c r="AF1610" i="4" s="1"/>
  <c r="Z1527" i="4"/>
  <c r="Z1534" i="4"/>
  <c r="Z1677" i="4"/>
  <c r="Z1626" i="4"/>
  <c r="Z1589" i="4"/>
  <c r="Z1492" i="4"/>
  <c r="Z1435" i="4"/>
  <c r="Z1416" i="4"/>
  <c r="AC1416" i="4" s="1"/>
  <c r="AF1416" i="4" s="1"/>
  <c r="Z1413" i="4"/>
  <c r="Z1296" i="4"/>
  <c r="Z1109" i="4"/>
  <c r="Z1289" i="4"/>
  <c r="AC1289" i="4" s="1"/>
  <c r="AF1289" i="4" s="1"/>
  <c r="Z1277" i="4"/>
  <c r="Z1261" i="4"/>
  <c r="AC1261" i="4" s="1"/>
  <c r="AF1261" i="4" s="1"/>
  <c r="Z1215" i="4"/>
  <c r="AC1215" i="4" s="1"/>
  <c r="AF1215" i="4" s="1"/>
  <c r="Z1318" i="4"/>
  <c r="Z1232" i="4"/>
  <c r="Z1147" i="4"/>
  <c r="AC1147" i="4" s="1"/>
  <c r="AF1147" i="4" s="1"/>
  <c r="Z1193" i="4"/>
  <c r="Z1124" i="4"/>
  <c r="AC1124" i="4" s="1"/>
  <c r="AF1124" i="4" s="1"/>
  <c r="AS1124" i="4" s="1"/>
  <c r="Z1025" i="4"/>
  <c r="Z1062" i="4"/>
  <c r="AC1062" i="4" s="1"/>
  <c r="AF1062" i="4" s="1"/>
  <c r="Z1015" i="4"/>
  <c r="Z1048" i="4"/>
  <c r="AC1048" i="4" s="1"/>
  <c r="AF1048" i="4" s="1"/>
  <c r="Z1908" i="4"/>
  <c r="AC1908" i="4" s="1"/>
  <c r="AF1908" i="4" s="1"/>
  <c r="Z1962" i="4"/>
  <c r="Z1990" i="4"/>
  <c r="AC1990" i="4" s="1"/>
  <c r="AF1990" i="4" s="1"/>
  <c r="Z1890" i="4"/>
  <c r="Z1798" i="4"/>
  <c r="Z1824" i="4"/>
  <c r="Z1725" i="4"/>
  <c r="Z1836" i="4"/>
  <c r="AC1836" i="4" s="1"/>
  <c r="AF1836" i="4" s="1"/>
  <c r="Z1694" i="4"/>
  <c r="Z1815" i="4"/>
  <c r="AC1815" i="4" s="1"/>
  <c r="AF1815" i="4" s="1"/>
  <c r="Z1577" i="4"/>
  <c r="Z1697" i="4"/>
  <c r="AC1697" i="4" s="1"/>
  <c r="AF1697" i="4" s="1"/>
  <c r="Z1684" i="4"/>
  <c r="AC1684" i="4" s="1"/>
  <c r="AF1684" i="4" s="1"/>
  <c r="Z1721" i="4"/>
  <c r="Z1579" i="4"/>
  <c r="Z1731" i="4"/>
  <c r="AC1731" i="4" s="1"/>
  <c r="AF1731" i="4" s="1"/>
  <c r="Z1600" i="4"/>
  <c r="Z1658" i="4"/>
  <c r="Z1574" i="4"/>
  <c r="Z1465" i="4"/>
  <c r="AC1465" i="4" s="1"/>
  <c r="AF1465" i="4" s="1"/>
  <c r="Z1297" i="4"/>
  <c r="Z1217" i="4"/>
  <c r="Z1356" i="4"/>
  <c r="Z1319" i="4"/>
  <c r="AC1319" i="4" s="1"/>
  <c r="AF1319" i="4" s="1"/>
  <c r="Z1281" i="4"/>
  <c r="Z1150" i="4"/>
  <c r="Z1227" i="4"/>
  <c r="Z1339" i="4"/>
  <c r="Z1273" i="4"/>
  <c r="AC1273" i="4" s="1"/>
  <c r="AF1273" i="4" s="1"/>
  <c r="Z1104" i="4"/>
  <c r="Z1183" i="4"/>
  <c r="AC1183" i="4" s="1"/>
  <c r="AF1183" i="4" s="1"/>
  <c r="Z951" i="4"/>
  <c r="AC951" i="4" s="1"/>
  <c r="AF951" i="4" s="1"/>
  <c r="AO951" i="4" s="1"/>
  <c r="AQ951" i="4" s="1"/>
  <c r="Z903" i="4"/>
  <c r="AC903" i="4" s="1"/>
  <c r="AF903" i="4" s="1"/>
  <c r="Z1971" i="4"/>
  <c r="Z2023" i="4"/>
  <c r="AC2023" i="4" s="1"/>
  <c r="AF2023" i="4" s="1"/>
  <c r="Z1862" i="4"/>
  <c r="Z1831" i="4"/>
  <c r="Z1785" i="4"/>
  <c r="Z1424" i="4"/>
  <c r="AC1424" i="4" s="1"/>
  <c r="AF1424" i="4" s="1"/>
  <c r="Z1670" i="4"/>
  <c r="Z1668" i="4"/>
  <c r="AC1668" i="4" s="1"/>
  <c r="AF1668" i="4" s="1"/>
  <c r="Z1587" i="4"/>
  <c r="Z1501" i="4"/>
  <c r="Z1566" i="4"/>
  <c r="AC1566" i="4" s="1"/>
  <c r="AF1566" i="4" s="1"/>
  <c r="AO1566" i="4" s="1"/>
  <c r="AQ1566" i="4" s="1"/>
  <c r="Z1480" i="4"/>
  <c r="Z1468" i="4"/>
  <c r="Z1671" i="4"/>
  <c r="Z1646" i="4"/>
  <c r="Z1564" i="4"/>
  <c r="Z1655" i="4"/>
  <c r="Z1516" i="4"/>
  <c r="Z1514" i="4"/>
  <c r="Z1487" i="4"/>
  <c r="Z1344" i="4"/>
  <c r="Z1237" i="4"/>
  <c r="Z1437" i="4"/>
  <c r="AC1437" i="4" s="1"/>
  <c r="AF1437" i="4" s="1"/>
  <c r="AO1437" i="4" s="1"/>
  <c r="AQ1437" i="4" s="1"/>
  <c r="Z1427" i="4"/>
  <c r="Z1414" i="4"/>
  <c r="Z1184" i="4"/>
  <c r="Z1307" i="4"/>
  <c r="AC1307" i="4" s="1"/>
  <c r="AF1307" i="4" s="1"/>
  <c r="AO1307" i="4" s="1"/>
  <c r="AQ1307" i="4" s="1"/>
  <c r="Z1210" i="4"/>
  <c r="Z1063" i="4"/>
  <c r="Z1925" i="4"/>
  <c r="AC1925" i="4" s="1"/>
  <c r="AF1925" i="4" s="1"/>
  <c r="Z1995" i="4"/>
  <c r="Z1950" i="4"/>
  <c r="Z1934" i="4"/>
  <c r="Z1795" i="4"/>
  <c r="Z1775" i="4"/>
  <c r="AC1775" i="4" s="1"/>
  <c r="AF1775" i="4" s="1"/>
  <c r="Z1807" i="4"/>
  <c r="Z1652" i="4"/>
  <c r="AC1652" i="4" s="1"/>
  <c r="AF1652" i="4" s="1"/>
  <c r="Z1715" i="4"/>
  <c r="AC1715" i="4" s="1"/>
  <c r="AF1715" i="4" s="1"/>
  <c r="Z1606" i="4"/>
  <c r="AC1606" i="4" s="1"/>
  <c r="AF1606" i="4" s="1"/>
  <c r="AO1606" i="4" s="1"/>
  <c r="Z1479" i="4"/>
  <c r="Z1558" i="4"/>
  <c r="AC1558" i="4" s="1"/>
  <c r="AF1558" i="4" s="1"/>
  <c r="Z1354" i="4"/>
  <c r="AC1354" i="4" s="1"/>
  <c r="AF1354" i="4" s="1"/>
  <c r="Z1515" i="4"/>
  <c r="Z1443" i="4"/>
  <c r="AC1443" i="4" s="1"/>
  <c r="AF1443" i="4" s="1"/>
  <c r="Z1177" i="4"/>
  <c r="Z1341" i="4"/>
  <c r="Z1403" i="4"/>
  <c r="AC1403" i="4" s="1"/>
  <c r="AF1403" i="4" s="1"/>
  <c r="Z1284" i="4"/>
  <c r="Z1234" i="4"/>
  <c r="Z1326" i="4"/>
  <c r="AC1326" i="4" s="1"/>
  <c r="AF1326" i="4" s="1"/>
  <c r="Z1272" i="4"/>
  <c r="AC1272" i="4" s="1"/>
  <c r="AF1272" i="4" s="1"/>
  <c r="Z1192" i="4"/>
  <c r="Z1207" i="4"/>
  <c r="AC1207" i="4" s="1"/>
  <c r="AF1207" i="4" s="1"/>
  <c r="Z1100" i="4"/>
  <c r="AC1100" i="4" s="1"/>
  <c r="AF1100" i="4" s="1"/>
  <c r="Z1126" i="4"/>
  <c r="Z1135" i="4"/>
  <c r="AC1135" i="4" s="1"/>
  <c r="AF1135" i="4" s="1"/>
  <c r="Z1144" i="4"/>
  <c r="Z1075" i="4"/>
  <c r="Z986" i="4"/>
  <c r="AC986" i="4" s="1"/>
  <c r="AF986" i="4" s="1"/>
  <c r="Z913" i="4"/>
  <c r="Z939" i="4"/>
  <c r="AC939" i="4" s="1"/>
  <c r="AF939" i="4" s="1"/>
  <c r="AS939" i="4" s="1"/>
  <c r="Z1988" i="4"/>
  <c r="Z1929" i="4"/>
  <c r="AC1929" i="4" s="1"/>
  <c r="AF1929" i="4" s="1"/>
  <c r="Z1821" i="4"/>
  <c r="Z1809" i="4"/>
  <c r="AC1809" i="4" s="1"/>
  <c r="AF1809" i="4" s="1"/>
  <c r="Z1805" i="4"/>
  <c r="AC1805" i="4" s="1"/>
  <c r="AF1805" i="4" s="1"/>
  <c r="Z1723" i="4"/>
  <c r="Z1638" i="4"/>
  <c r="Z1696" i="4"/>
  <c r="AC1696" i="4" s="1"/>
  <c r="AF1696" i="4" s="1"/>
  <c r="Z1751" i="4"/>
  <c r="AC1751" i="4" s="1"/>
  <c r="AF1751" i="4" s="1"/>
  <c r="Z1750" i="4"/>
  <c r="AC1750" i="4" s="1"/>
  <c r="AF1750" i="4" s="1"/>
  <c r="Z1685" i="4"/>
  <c r="Z1659" i="4"/>
  <c r="Z1650" i="4"/>
  <c r="Z1576" i="4"/>
  <c r="AC1576" i="4" s="1"/>
  <c r="AF1576" i="4" s="1"/>
  <c r="Z1590" i="4"/>
  <c r="Z1485" i="4"/>
  <c r="Z1611" i="4"/>
  <c r="Z1471" i="4"/>
  <c r="Z1428" i="4"/>
  <c r="Z1389" i="4"/>
  <c r="Z1294" i="4"/>
  <c r="Z1295" i="4"/>
  <c r="AC1295" i="4" s="1"/>
  <c r="AF1295" i="4" s="1"/>
  <c r="Z1282" i="4"/>
  <c r="Z1250" i="4"/>
  <c r="Z1270" i="4"/>
  <c r="Z1168" i="4"/>
  <c r="AC1168" i="4" s="1"/>
  <c r="AF1168" i="4" s="1"/>
  <c r="Z1165" i="4"/>
  <c r="AC1165" i="4" s="1"/>
  <c r="AF1165" i="4" s="1"/>
  <c r="Z1096" i="4"/>
  <c r="Z1060" i="4"/>
  <c r="Z1094" i="4"/>
  <c r="Z1013" i="4"/>
  <c r="Z1954" i="4"/>
  <c r="Z2014" i="4"/>
  <c r="Z1997" i="4"/>
  <c r="AC1997" i="4" s="1"/>
  <c r="AF1997" i="4" s="1"/>
  <c r="AO1997" i="4" s="1"/>
  <c r="AQ1997" i="4" s="1"/>
  <c r="Z1854" i="4"/>
  <c r="Z2016" i="4"/>
  <c r="AC2016" i="4" s="1"/>
  <c r="AF2016" i="4" s="1"/>
  <c r="Z1978" i="4"/>
  <c r="Z1944" i="4"/>
  <c r="AC1944" i="4" s="1"/>
  <c r="AF1944" i="4" s="1"/>
  <c r="AS1944" i="4" s="1"/>
  <c r="Z1956" i="4"/>
  <c r="AC1956" i="4" s="1"/>
  <c r="AF1956" i="4" s="1"/>
  <c r="Z1882" i="4"/>
  <c r="Z1902" i="4"/>
  <c r="AC1902" i="4" s="1"/>
  <c r="AF1902" i="4" s="1"/>
  <c r="AO1902" i="4" s="1"/>
  <c r="Z1719" i="4"/>
  <c r="Z1682" i="4"/>
  <c r="Z1578" i="4"/>
  <c r="Z1624" i="4"/>
  <c r="Z1648" i="4"/>
  <c r="AC1648" i="4" s="1"/>
  <c r="AF1648" i="4" s="1"/>
  <c r="Z1499" i="4"/>
  <c r="Z1430" i="4"/>
  <c r="Z1537" i="4"/>
  <c r="AC1537" i="4" s="1"/>
  <c r="AF1537" i="4" s="1"/>
  <c r="Z1538" i="4"/>
  <c r="Z1404" i="4"/>
  <c r="Z1363" i="4"/>
  <c r="Z1317" i="4"/>
  <c r="AC1317" i="4" s="1"/>
  <c r="AF1317" i="4" s="1"/>
  <c r="Z1225" i="4"/>
  <c r="Z1120" i="4"/>
  <c r="Z1174" i="4"/>
  <c r="Z1148" i="4"/>
  <c r="Z1123" i="4"/>
  <c r="AC1123" i="4" s="1"/>
  <c r="AF1123" i="4" s="1"/>
  <c r="Z1154" i="4"/>
  <c r="AC1154" i="4" s="1"/>
  <c r="AF1154" i="4" s="1"/>
  <c r="Z1017" i="4"/>
  <c r="Z1014" i="4"/>
  <c r="Z1985" i="4"/>
  <c r="AC1985" i="4" s="1"/>
  <c r="AF1985" i="4" s="1"/>
  <c r="Z1976" i="4"/>
  <c r="Z1974" i="4"/>
  <c r="Z1932" i="4"/>
  <c r="AC1932" i="4" s="1"/>
  <c r="AF1932" i="4" s="1"/>
  <c r="Z1966" i="4"/>
  <c r="Z1886" i="4"/>
  <c r="Z1871" i="4"/>
  <c r="AC1871" i="4" s="1"/>
  <c r="AF1871" i="4" s="1"/>
  <c r="Z1893" i="4"/>
  <c r="AC1893" i="4" s="1"/>
  <c r="AF1893" i="4" s="1"/>
  <c r="Z1870" i="4"/>
  <c r="AC1870" i="4" s="1"/>
  <c r="AF1870" i="4" s="1"/>
  <c r="AS1870" i="4" s="1"/>
  <c r="Z1859" i="4"/>
  <c r="Z1617" i="4"/>
  <c r="Z1695" i="4"/>
  <c r="Z1699" i="4"/>
  <c r="AC1699" i="4" s="1"/>
  <c r="AF1699" i="4" s="1"/>
  <c r="AO1699" i="4" s="1"/>
  <c r="Z1622" i="4"/>
  <c r="Z1544" i="4"/>
  <c r="AC1544" i="4" s="1"/>
  <c r="AF1544" i="4" s="1"/>
  <c r="Z1551" i="4"/>
  <c r="Z1542" i="4"/>
  <c r="AC1542" i="4" s="1"/>
  <c r="AF1542" i="4" s="1"/>
  <c r="Z1540" i="4"/>
  <c r="Z1557" i="4"/>
  <c r="AC1557" i="4" s="1"/>
  <c r="AF1557" i="4" s="1"/>
  <c r="Z1459" i="4"/>
  <c r="Z1457" i="4"/>
  <c r="AC1457" i="4" s="1"/>
  <c r="AF1457" i="4" s="1"/>
  <c r="AS1457" i="4" s="1"/>
  <c r="Z1325" i="4"/>
  <c r="AC1325" i="4" s="1"/>
  <c r="AF1325" i="4" s="1"/>
  <c r="Z1388" i="4"/>
  <c r="Z1368" i="4"/>
  <c r="Z1365" i="4"/>
  <c r="Z1425" i="4"/>
  <c r="AC1425" i="4" s="1"/>
  <c r="AF1425" i="4" s="1"/>
  <c r="Z1138" i="4"/>
  <c r="Z1220" i="4"/>
  <c r="Z1221" i="4"/>
  <c r="Z1308" i="4"/>
  <c r="Z1337" i="4"/>
  <c r="Z1259" i="4"/>
  <c r="AC1259" i="4" s="1"/>
  <c r="AF1259" i="4" s="1"/>
  <c r="Z1235" i="4"/>
  <c r="AC1235" i="4" s="1"/>
  <c r="AF1235" i="4" s="1"/>
  <c r="Z1291" i="4"/>
  <c r="Z1181" i="4"/>
  <c r="Z1095" i="4"/>
  <c r="Z1171" i="4"/>
  <c r="AC1171" i="4" s="1"/>
  <c r="AF1171" i="4" s="1"/>
  <c r="Z1011" i="4"/>
  <c r="Z1038" i="4"/>
  <c r="AC1038" i="4" s="1"/>
  <c r="AF1038" i="4" s="1"/>
  <c r="Z925" i="4"/>
  <c r="Z1838" i="4"/>
  <c r="Z1952" i="4"/>
  <c r="Z1709" i="4"/>
  <c r="Z1797" i="4"/>
  <c r="Z1897" i="4"/>
  <c r="AC1897" i="4" s="1"/>
  <c r="AF1897" i="4" s="1"/>
  <c r="Z1803" i="4"/>
  <c r="AC1803" i="4" s="1"/>
  <c r="AF1803" i="4" s="1"/>
  <c r="Z1687" i="4"/>
  <c r="Z1449" i="4"/>
  <c r="Z1757" i="4"/>
  <c r="AC1757" i="4" s="1"/>
  <c r="AF1757" i="4" s="1"/>
  <c r="AS1757" i="4" s="1"/>
  <c r="Z1570" i="4"/>
  <c r="AC1570" i="4" s="1"/>
  <c r="AF1570" i="4" s="1"/>
  <c r="Z1444" i="4"/>
  <c r="AC1444" i="4" s="1"/>
  <c r="AF1444" i="4" s="1"/>
  <c r="Z1467" i="4"/>
  <c r="AC1467" i="4" s="1"/>
  <c r="AF1467" i="4" s="1"/>
  <c r="Z1441" i="4"/>
  <c r="Z1379" i="4"/>
  <c r="Z1364" i="4"/>
  <c r="Z1402" i="4"/>
  <c r="Z1400" i="4"/>
  <c r="AC1400" i="4" s="1"/>
  <c r="AF1400" i="4" s="1"/>
  <c r="AO1400" i="4" s="1"/>
  <c r="Z1121" i="4"/>
  <c r="Z1327" i="4"/>
  <c r="AC1327" i="4" s="1"/>
  <c r="AF1327" i="4" s="1"/>
  <c r="Z1212" i="4"/>
  <c r="Z1306" i="4"/>
  <c r="AC1306" i="4" s="1"/>
  <c r="AF1306" i="4" s="1"/>
  <c r="Z1246" i="4"/>
  <c r="Z1331" i="4"/>
  <c r="Z1156" i="4"/>
  <c r="Z1169" i="4"/>
  <c r="Z1029" i="4"/>
  <c r="Z1049" i="4"/>
  <c r="Z928" i="4"/>
  <c r="Z976" i="4"/>
  <c r="AC976" i="4" s="1"/>
  <c r="AF976" i="4" s="1"/>
  <c r="AO976" i="4" s="1"/>
  <c r="Z1959" i="4"/>
  <c r="Z1565" i="4"/>
  <c r="Z1302" i="4"/>
  <c r="AC1302" i="4" s="1"/>
  <c r="AF1302" i="4" s="1"/>
  <c r="Z815" i="4"/>
  <c r="AC815" i="4" s="1"/>
  <c r="AF815" i="4" s="1"/>
  <c r="Z881" i="4"/>
  <c r="Z858" i="4"/>
  <c r="Z813" i="4"/>
  <c r="Z710" i="4"/>
  <c r="AC710" i="4" s="1"/>
  <c r="AF710" i="4" s="1"/>
  <c r="Z662" i="4"/>
  <c r="AC662" i="4" s="1"/>
  <c r="AF662" i="4" s="1"/>
  <c r="Z641" i="4"/>
  <c r="AC641" i="4" s="1"/>
  <c r="AF641" i="4" s="1"/>
  <c r="Z591" i="4"/>
  <c r="Z590" i="4"/>
  <c r="AC590" i="4" s="1"/>
  <c r="AF590" i="4" s="1"/>
  <c r="AO590" i="4" s="1"/>
  <c r="Z568" i="4"/>
  <c r="AC568" i="4" s="1"/>
  <c r="AF568" i="4" s="1"/>
  <c r="Z483" i="4"/>
  <c r="Z388" i="4"/>
  <c r="Z299" i="4"/>
  <c r="AC299" i="4" s="1"/>
  <c r="AF299" i="4" s="1"/>
  <c r="Z236" i="4"/>
  <c r="Z152" i="4"/>
  <c r="Z147" i="4"/>
  <c r="AC147" i="4" s="1"/>
  <c r="AF147" i="4" s="1"/>
  <c r="AO147" i="4" s="1"/>
  <c r="Z140" i="4"/>
  <c r="Z129" i="4"/>
  <c r="Z112" i="4"/>
  <c r="AC112" i="4" s="1"/>
  <c r="AF112" i="4" s="1"/>
  <c r="Z81" i="4"/>
  <c r="AC81" i="4" s="1"/>
  <c r="AF81" i="4" s="1"/>
  <c r="Z116" i="4"/>
  <c r="AC116" i="4" s="1"/>
  <c r="AF116" i="4" s="1"/>
  <c r="Z68" i="4"/>
  <c r="AC68" i="4" s="1"/>
  <c r="AF68" i="4" s="1"/>
  <c r="Z44" i="4"/>
  <c r="AC44" i="4" s="1"/>
  <c r="AF44" i="4" s="1"/>
  <c r="Z1903" i="4"/>
  <c r="Z1599" i="4"/>
  <c r="Z1355" i="4"/>
  <c r="Z1253" i="4"/>
  <c r="Z787" i="4"/>
  <c r="AC787" i="4" s="1"/>
  <c r="AF787" i="4" s="1"/>
  <c r="AO787" i="4" s="1"/>
  <c r="Z851" i="4"/>
  <c r="AC851" i="4" s="1"/>
  <c r="AF851" i="4" s="1"/>
  <c r="Z803" i="4"/>
  <c r="AC803" i="4" s="1"/>
  <c r="AF803" i="4" s="1"/>
  <c r="Z772" i="4"/>
  <c r="AC772" i="4" s="1"/>
  <c r="AF772" i="4" s="1"/>
  <c r="Z765" i="4"/>
  <c r="Z733" i="4"/>
  <c r="Z762" i="4"/>
  <c r="Z688" i="4"/>
  <c r="Z700" i="4"/>
  <c r="AC700" i="4" s="1"/>
  <c r="AF700" i="4" s="1"/>
  <c r="Z612" i="4"/>
  <c r="AC612" i="4" s="1"/>
  <c r="AF612" i="4" s="1"/>
  <c r="Z623" i="4"/>
  <c r="Z603" i="4"/>
  <c r="Z531" i="4"/>
  <c r="AC531" i="4" s="1"/>
  <c r="AF531" i="4" s="1"/>
  <c r="Z555" i="4"/>
  <c r="Z551" i="4"/>
  <c r="AC551" i="4" s="1"/>
  <c r="AF551" i="4" s="1"/>
  <c r="Z430" i="4"/>
  <c r="AC430" i="4" s="1"/>
  <c r="AF430" i="4" s="1"/>
  <c r="Z405" i="4"/>
  <c r="AC405" i="4" s="1"/>
  <c r="AF405" i="4" s="1"/>
  <c r="Z396" i="4"/>
  <c r="AC396" i="4" s="1"/>
  <c r="AF396" i="4" s="1"/>
  <c r="AO396" i="4" s="1"/>
  <c r="Z382" i="4"/>
  <c r="AC382" i="4" s="1"/>
  <c r="AF382" i="4" s="1"/>
  <c r="Z336" i="4"/>
  <c r="AC336" i="4" s="1"/>
  <c r="AF336" i="4" s="1"/>
  <c r="Z358" i="4"/>
  <c r="AC358" i="4" s="1"/>
  <c r="AF358" i="4" s="1"/>
  <c r="Z346" i="4"/>
  <c r="AC346" i="4" s="1"/>
  <c r="AF346" i="4" s="1"/>
  <c r="AS346" i="4" s="1"/>
  <c r="Z313" i="4"/>
  <c r="Z280" i="4"/>
  <c r="Z262" i="4"/>
  <c r="AC262" i="4" s="1"/>
  <c r="AF262" i="4" s="1"/>
  <c r="Z216" i="4"/>
  <c r="Z181" i="4"/>
  <c r="AC181" i="4" s="1"/>
  <c r="AF181" i="4" s="1"/>
  <c r="Z187" i="4"/>
  <c r="AC187" i="4" s="1"/>
  <c r="AF187" i="4" s="1"/>
  <c r="Z136" i="4"/>
  <c r="AC136" i="4" s="1"/>
  <c r="AF136" i="4" s="1"/>
  <c r="Z148" i="4"/>
  <c r="AC148" i="4" s="1"/>
  <c r="AF148" i="4" s="1"/>
  <c r="Z123" i="4"/>
  <c r="AC123" i="4" s="1"/>
  <c r="AF123" i="4" s="1"/>
  <c r="Z83" i="4"/>
  <c r="Z1833" i="4"/>
  <c r="Z1380" i="4"/>
  <c r="AC1380" i="4" s="1"/>
  <c r="AF1380" i="4" s="1"/>
  <c r="AS1380" i="4" s="1"/>
  <c r="Z1160" i="4"/>
  <c r="Z1186" i="4"/>
  <c r="Z891" i="4"/>
  <c r="Z847" i="4"/>
  <c r="Z865" i="4"/>
  <c r="Z806" i="4"/>
  <c r="Z802" i="4"/>
  <c r="Z825" i="4"/>
  <c r="AC825" i="4" s="1"/>
  <c r="AF825" i="4" s="1"/>
  <c r="AO825" i="4" s="1"/>
  <c r="Z671" i="4"/>
  <c r="AC671" i="4" s="1"/>
  <c r="AF671" i="4" s="1"/>
  <c r="Z749" i="4"/>
  <c r="Z644" i="4"/>
  <c r="AC644" i="4" s="1"/>
  <c r="AF644" i="4" s="1"/>
  <c r="Z658" i="4"/>
  <c r="AC658" i="4" s="1"/>
  <c r="AF658" i="4" s="1"/>
  <c r="Z599" i="4"/>
  <c r="AC599" i="4" s="1"/>
  <c r="AF599" i="4" s="1"/>
  <c r="Z629" i="4"/>
  <c r="AC629" i="4" s="1"/>
  <c r="AF629" i="4" s="1"/>
  <c r="Z566" i="4"/>
  <c r="AC566" i="4" s="1"/>
  <c r="AF566" i="4" s="1"/>
  <c r="Z511" i="4"/>
  <c r="Z477" i="4"/>
  <c r="Z397" i="4"/>
  <c r="Z339" i="4"/>
  <c r="Z389" i="4"/>
  <c r="AC389" i="4" s="1"/>
  <c r="AF389" i="4" s="1"/>
  <c r="AS389" i="4" s="1"/>
  <c r="Z347" i="4"/>
  <c r="Z309" i="4"/>
  <c r="AC309" i="4" s="1"/>
  <c r="AF309" i="4" s="1"/>
  <c r="Z257" i="4"/>
  <c r="AC257" i="4" s="1"/>
  <c r="AF257" i="4" s="1"/>
  <c r="Z225" i="4"/>
  <c r="AC225" i="4" s="1"/>
  <c r="AF225" i="4" s="1"/>
  <c r="AO225" i="4" s="1"/>
  <c r="Z185" i="4"/>
  <c r="Z132" i="4"/>
  <c r="Z130" i="4"/>
  <c r="AC130" i="4" s="1"/>
  <c r="AF130" i="4" s="1"/>
  <c r="Z43" i="4"/>
  <c r="AC43" i="4" s="1"/>
  <c r="AF43" i="4" s="1"/>
  <c r="AO43" i="4" s="1"/>
  <c r="Z96" i="4"/>
  <c r="Z49" i="4"/>
  <c r="AC49" i="4" s="1"/>
  <c r="AF49" i="4" s="1"/>
  <c r="AS49" i="4" s="1"/>
  <c r="Z1024" i="4"/>
  <c r="Z895" i="4"/>
  <c r="AC895" i="4" s="1"/>
  <c r="AF895" i="4" s="1"/>
  <c r="AO895" i="4" s="1"/>
  <c r="AQ895" i="4" s="1"/>
  <c r="Z816" i="4"/>
  <c r="Z807" i="4"/>
  <c r="Z823" i="4"/>
  <c r="AC823" i="4" s="1"/>
  <c r="AF823" i="4" s="1"/>
  <c r="Z714" i="4"/>
  <c r="AC714" i="4" s="1"/>
  <c r="AF714" i="4" s="1"/>
  <c r="AO714" i="4" s="1"/>
  <c r="Z713" i="4"/>
  <c r="AC713" i="4" s="1"/>
  <c r="AF713" i="4" s="1"/>
  <c r="Z559" i="4"/>
  <c r="AC559" i="4" s="1"/>
  <c r="AF559" i="4" s="1"/>
  <c r="Z561" i="4"/>
  <c r="AC561" i="4" s="1"/>
  <c r="AF561" i="4" s="1"/>
  <c r="Z602" i="4"/>
  <c r="Z434" i="4"/>
  <c r="Z445" i="4"/>
  <c r="AC445" i="4" s="1"/>
  <c r="AF445" i="4" s="1"/>
  <c r="Z385" i="4"/>
  <c r="Z378" i="4"/>
  <c r="AC378" i="4" s="1"/>
  <c r="AF378" i="4" s="1"/>
  <c r="AS378" i="4" s="1"/>
  <c r="Z335" i="4"/>
  <c r="AC335" i="4" s="1"/>
  <c r="AF335" i="4" s="1"/>
  <c r="Z360" i="4"/>
  <c r="AC360" i="4" s="1"/>
  <c r="AF360" i="4" s="1"/>
  <c r="AO360" i="4" s="1"/>
  <c r="Z199" i="4"/>
  <c r="AC199" i="4" s="1"/>
  <c r="AF199" i="4" s="1"/>
  <c r="AO199" i="4" s="1"/>
  <c r="Z249" i="4"/>
  <c r="AC249" i="4" s="1"/>
  <c r="AF249" i="4" s="1"/>
  <c r="AS249" i="4" s="1"/>
  <c r="Z166" i="4"/>
  <c r="Z164" i="4"/>
  <c r="AC164" i="4" s="1"/>
  <c r="AF164" i="4" s="1"/>
  <c r="Z142" i="4"/>
  <c r="AC142" i="4" s="1"/>
  <c r="AF142" i="4" s="1"/>
  <c r="Z104" i="4"/>
  <c r="Z101" i="4"/>
  <c r="Z2012" i="4"/>
  <c r="Z1037" i="4"/>
  <c r="Z964" i="4"/>
  <c r="AC964" i="4" s="1"/>
  <c r="AF964" i="4" s="1"/>
  <c r="Z988" i="4"/>
  <c r="AC988" i="4" s="1"/>
  <c r="AF988" i="4" s="1"/>
  <c r="Z894" i="4"/>
  <c r="Z901" i="4"/>
  <c r="Z789" i="4"/>
  <c r="AC789" i="4" s="1"/>
  <c r="AF789" i="4" s="1"/>
  <c r="Z693" i="4"/>
  <c r="Z737" i="4"/>
  <c r="Z734" i="4"/>
  <c r="AC734" i="4" s="1"/>
  <c r="AF734" i="4" s="1"/>
  <c r="Z728" i="4"/>
  <c r="Z754" i="4"/>
  <c r="AC754" i="4" s="1"/>
  <c r="AF754" i="4" s="1"/>
  <c r="Z666" i="4"/>
  <c r="Z681" i="4"/>
  <c r="Z680" i="4"/>
  <c r="AC680" i="4" s="1"/>
  <c r="AF680" i="4" s="1"/>
  <c r="AO680" i="4" s="1"/>
  <c r="Z557" i="4"/>
  <c r="AC557" i="4" s="1"/>
  <c r="AF557" i="4" s="1"/>
  <c r="AO557" i="4" s="1"/>
  <c r="AQ557" i="4" s="1"/>
  <c r="Z583" i="4"/>
  <c r="AC583" i="4" s="1"/>
  <c r="AF583" i="4" s="1"/>
  <c r="Z630" i="4"/>
  <c r="Z513" i="4"/>
  <c r="AC513" i="4" s="1"/>
  <c r="AF513" i="4" s="1"/>
  <c r="AS513" i="4" s="1"/>
  <c r="Z545" i="4"/>
  <c r="AC545" i="4" s="1"/>
  <c r="AF545" i="4" s="1"/>
  <c r="Z509" i="4"/>
  <c r="AC509" i="4" s="1"/>
  <c r="AF509" i="4" s="1"/>
  <c r="Z413" i="4"/>
  <c r="AC413" i="4" s="1"/>
  <c r="AF413" i="4" s="1"/>
  <c r="Z408" i="4"/>
  <c r="AC408" i="4" s="1"/>
  <c r="AF408" i="4" s="1"/>
  <c r="Z374" i="4"/>
  <c r="AC374" i="4" s="1"/>
  <c r="AF374" i="4" s="1"/>
  <c r="AS374" i="4" s="1"/>
  <c r="Z285" i="4"/>
  <c r="AC285" i="4" s="1"/>
  <c r="AF285" i="4" s="1"/>
  <c r="Z259" i="4"/>
  <c r="AC259" i="4" s="1"/>
  <c r="AF259" i="4" s="1"/>
  <c r="Z242" i="4"/>
  <c r="AC242" i="4" s="1"/>
  <c r="AF242" i="4" s="1"/>
  <c r="Z103" i="4"/>
  <c r="AC103" i="4" s="1"/>
  <c r="AF103" i="4" s="1"/>
  <c r="Z124" i="4"/>
  <c r="Z99" i="4"/>
  <c r="AC99" i="4" s="1"/>
  <c r="AF99" i="4" s="1"/>
  <c r="AO99" i="4" s="1"/>
  <c r="AQ99" i="4" s="1"/>
  <c r="Z108" i="4"/>
  <c r="AC108" i="4" s="1"/>
  <c r="AF108" i="4" s="1"/>
  <c r="Z100" i="4"/>
  <c r="AC100" i="4" s="1"/>
  <c r="AF100" i="4" s="1"/>
  <c r="Z92" i="4"/>
  <c r="AC92" i="4" s="1"/>
  <c r="AF92" i="4" s="1"/>
  <c r="Z1858" i="4"/>
  <c r="Z1061" i="4"/>
  <c r="Z879" i="4"/>
  <c r="AC879" i="4" s="1"/>
  <c r="AF879" i="4" s="1"/>
  <c r="AS879" i="4" s="1"/>
  <c r="Z876" i="4"/>
  <c r="AC876" i="4" s="1"/>
  <c r="AF876" i="4" s="1"/>
  <c r="Z873" i="4"/>
  <c r="AC873" i="4" s="1"/>
  <c r="AF873" i="4" s="1"/>
  <c r="Z893" i="4"/>
  <c r="AC893" i="4" s="1"/>
  <c r="AF893" i="4" s="1"/>
  <c r="Z739" i="4"/>
  <c r="AC739" i="4" s="1"/>
  <c r="AF739" i="4" s="1"/>
  <c r="Z702" i="4"/>
  <c r="Z675" i="4"/>
  <c r="AC675" i="4" s="1"/>
  <c r="AF675" i="4" s="1"/>
  <c r="AO675" i="4" s="1"/>
  <c r="Z657" i="4"/>
  <c r="AC657" i="4" s="1"/>
  <c r="AF657" i="4" s="1"/>
  <c r="Z582" i="4"/>
  <c r="Z617" i="4"/>
  <c r="AC617" i="4" s="1"/>
  <c r="AF617" i="4" s="1"/>
  <c r="Z484" i="4"/>
  <c r="AC484" i="4" s="1"/>
  <c r="AF484" i="4" s="1"/>
  <c r="Z475" i="4"/>
  <c r="Z506" i="4"/>
  <c r="Z494" i="4"/>
  <c r="Z417" i="4"/>
  <c r="Z479" i="4"/>
  <c r="AC479" i="4" s="1"/>
  <c r="AF479" i="4" s="1"/>
  <c r="Z465" i="4"/>
  <c r="AC465" i="4" s="1"/>
  <c r="AF465" i="4" s="1"/>
  <c r="Z422" i="4"/>
  <c r="Z348" i="4"/>
  <c r="AC348" i="4" s="1"/>
  <c r="AF348" i="4" s="1"/>
  <c r="AO348" i="4" s="1"/>
  <c r="Z292" i="4"/>
  <c r="AC292" i="4" s="1"/>
  <c r="AF292" i="4" s="1"/>
  <c r="Z295" i="4"/>
  <c r="Z282" i="4"/>
  <c r="Z253" i="4"/>
  <c r="AC253" i="4" s="1"/>
  <c r="AF253" i="4" s="1"/>
  <c r="Z245" i="4"/>
  <c r="Z219" i="4"/>
  <c r="AC219" i="4" s="1"/>
  <c r="AF219" i="4" s="1"/>
  <c r="AO219" i="4" s="1"/>
  <c r="AQ219" i="4" s="1"/>
  <c r="Z202" i="4"/>
  <c r="Z159" i="4"/>
  <c r="Z102" i="4"/>
  <c r="AC102" i="4" s="1"/>
  <c r="AF102" i="4" s="1"/>
  <c r="Z63" i="4"/>
  <c r="AC63" i="4" s="1"/>
  <c r="AF63" i="4" s="1"/>
  <c r="Z89" i="4"/>
  <c r="AC89" i="4" s="1"/>
  <c r="AF89" i="4" s="1"/>
  <c r="Z1973" i="4"/>
  <c r="AC1973" i="4" s="1"/>
  <c r="AF1973" i="4" s="1"/>
  <c r="Z1673" i="4"/>
  <c r="AC1673" i="4" s="1"/>
  <c r="AF1673" i="4" s="1"/>
  <c r="Z1257" i="4"/>
  <c r="Z1132" i="4"/>
  <c r="Z989" i="4"/>
  <c r="Z938" i="4"/>
  <c r="Z889" i="4"/>
  <c r="Z857" i="4"/>
  <c r="Z864" i="4"/>
  <c r="AC864" i="4" s="1"/>
  <c r="AF864" i="4" s="1"/>
  <c r="Z777" i="4"/>
  <c r="AC777" i="4" s="1"/>
  <c r="AF777" i="4" s="1"/>
  <c r="AS777" i="4" s="1"/>
  <c r="Z781" i="4"/>
  <c r="AC781" i="4" s="1"/>
  <c r="AF781" i="4" s="1"/>
  <c r="Z729" i="4"/>
  <c r="Z753" i="4"/>
  <c r="Z712" i="4"/>
  <c r="AC712" i="4" s="1"/>
  <c r="AF712" i="4" s="1"/>
  <c r="AS712" i="4" s="1"/>
  <c r="Z738" i="4"/>
  <c r="Z695" i="4"/>
  <c r="Z674" i="4"/>
  <c r="AC674" i="4" s="1"/>
  <c r="AF674" i="4" s="1"/>
  <c r="Z718" i="4"/>
  <c r="Z632" i="4"/>
  <c r="AC632" i="4" s="1"/>
  <c r="AF632" i="4" s="1"/>
  <c r="AO632" i="4" s="1"/>
  <c r="AQ632" i="4" s="1"/>
  <c r="Z643" i="4"/>
  <c r="Z496" i="4"/>
  <c r="AC496" i="4" s="1"/>
  <c r="AF496" i="4" s="1"/>
  <c r="Z458" i="4"/>
  <c r="AC458" i="4" s="1"/>
  <c r="AF458" i="4" s="1"/>
  <c r="Z416" i="4"/>
  <c r="AC416" i="4" s="1"/>
  <c r="AF416" i="4" s="1"/>
  <c r="AO416" i="4" s="1"/>
  <c r="Z373" i="4"/>
  <c r="Z307" i="4"/>
  <c r="Z303" i="4"/>
  <c r="AC303" i="4" s="1"/>
  <c r="AF303" i="4" s="1"/>
  <c r="AO303" i="4" s="1"/>
  <c r="Z298" i="4"/>
  <c r="AC298" i="4" s="1"/>
  <c r="AF298" i="4" s="1"/>
  <c r="Z271" i="4"/>
  <c r="AC271" i="4" s="1"/>
  <c r="AF271" i="4" s="1"/>
  <c r="Z291" i="4"/>
  <c r="AC291" i="4" s="1"/>
  <c r="AF291" i="4" s="1"/>
  <c r="Z204" i="4"/>
  <c r="AC204" i="4" s="1"/>
  <c r="AF204" i="4" s="1"/>
  <c r="Z189" i="4"/>
  <c r="AC189" i="4" s="1"/>
  <c r="AF189" i="4" s="1"/>
  <c r="Z177" i="4"/>
  <c r="Z91" i="4"/>
  <c r="Z72" i="4"/>
  <c r="AC72" i="4" s="1"/>
  <c r="AF72" i="4" s="1"/>
  <c r="Z71" i="4"/>
  <c r="AC71" i="4" s="1"/>
  <c r="AF71" i="4" s="1"/>
  <c r="Z1953" i="4"/>
  <c r="Z1451" i="4"/>
  <c r="Z1423" i="4"/>
  <c r="Z1195" i="4"/>
  <c r="AC1195" i="4" s="1"/>
  <c r="AF1195" i="4" s="1"/>
  <c r="Z861" i="4"/>
  <c r="AC861" i="4" s="1"/>
  <c r="AF861" i="4" s="1"/>
  <c r="Z828" i="4"/>
  <c r="AC828" i="4" s="1"/>
  <c r="AF828" i="4" s="1"/>
  <c r="Z694" i="4"/>
  <c r="Z683" i="4"/>
  <c r="Z621" i="4"/>
  <c r="AC621" i="4" s="1"/>
  <c r="AF621" i="4" s="1"/>
  <c r="Z577" i="4"/>
  <c r="Z532" i="4"/>
  <c r="Z497" i="4"/>
  <c r="AC497" i="4" s="1"/>
  <c r="AF497" i="4" s="1"/>
  <c r="Z530" i="4"/>
  <c r="Z489" i="4"/>
  <c r="Z334" i="4"/>
  <c r="AC334" i="4" s="1"/>
  <c r="AF334" i="4" s="1"/>
  <c r="Z359" i="4"/>
  <c r="Z270" i="4"/>
  <c r="Z134" i="4"/>
  <c r="AC134" i="4" s="1"/>
  <c r="AF134" i="4" s="1"/>
  <c r="Z179" i="4"/>
  <c r="AC179" i="4" s="1"/>
  <c r="AF179" i="4" s="1"/>
  <c r="Z118" i="4"/>
  <c r="Z111" i="4"/>
  <c r="Z1917" i="4"/>
  <c r="Z1860" i="4"/>
  <c r="AC1860" i="4" s="1"/>
  <c r="AF1860" i="4" s="1"/>
  <c r="Z855" i="4"/>
  <c r="AC855" i="4" s="1"/>
  <c r="AF855" i="4" s="1"/>
  <c r="Z780" i="4"/>
  <c r="Z883" i="4"/>
  <c r="AC883" i="4" s="1"/>
  <c r="AF883" i="4" s="1"/>
  <c r="Z840" i="4"/>
  <c r="Z829" i="4"/>
  <c r="Z785" i="4"/>
  <c r="Z827" i="4"/>
  <c r="AC827" i="4" s="1"/>
  <c r="AF827" i="4" s="1"/>
  <c r="Z831" i="4"/>
  <c r="Z824" i="4"/>
  <c r="AC824" i="4" s="1"/>
  <c r="AF824" i="4" s="1"/>
  <c r="Z833" i="4"/>
  <c r="Z761" i="4"/>
  <c r="Z704" i="4"/>
  <c r="AC704" i="4" s="1"/>
  <c r="AF704" i="4" s="1"/>
  <c r="AO704" i="4" s="1"/>
  <c r="Z668" i="4"/>
  <c r="AC668" i="4" s="1"/>
  <c r="AF668" i="4" s="1"/>
  <c r="Z593" i="4"/>
  <c r="Z498" i="4"/>
  <c r="AC498" i="4" s="1"/>
  <c r="AF498" i="4" s="1"/>
  <c r="Z508" i="4"/>
  <c r="AC508" i="4" s="1"/>
  <c r="AF508" i="4" s="1"/>
  <c r="Z528" i="4"/>
  <c r="Z556" i="4"/>
  <c r="Z521" i="4"/>
  <c r="AC521" i="4" s="1"/>
  <c r="AF521" i="4" s="1"/>
  <c r="Z491" i="4"/>
  <c r="AC491" i="4" s="1"/>
  <c r="AF491" i="4" s="1"/>
  <c r="Z425" i="4"/>
  <c r="AC425" i="4" s="1"/>
  <c r="AF425" i="4" s="1"/>
  <c r="Z453" i="4"/>
  <c r="AC453" i="4" s="1"/>
  <c r="AF453" i="4" s="1"/>
  <c r="Z414" i="4"/>
  <c r="Z433" i="4"/>
  <c r="AC433" i="4" s="1"/>
  <c r="AF433" i="4" s="1"/>
  <c r="AS433" i="4" s="1"/>
  <c r="Z379" i="4"/>
  <c r="AC379" i="4" s="1"/>
  <c r="AF379" i="4" s="1"/>
  <c r="Z375" i="4"/>
  <c r="Z326" i="4"/>
  <c r="Z258" i="4"/>
  <c r="AC258" i="4" s="1"/>
  <c r="AF258" i="4" s="1"/>
  <c r="AO258" i="4" s="1"/>
  <c r="Z198" i="4"/>
  <c r="AC198" i="4" s="1"/>
  <c r="AF198" i="4" s="1"/>
  <c r="Z192" i="4"/>
  <c r="AC192" i="4" s="1"/>
  <c r="AF192" i="4" s="1"/>
  <c r="Z180" i="4"/>
  <c r="AC180" i="4" s="1"/>
  <c r="AF180" i="4" s="1"/>
  <c r="Z162" i="4"/>
  <c r="Z154" i="4"/>
  <c r="AC154" i="4" s="1"/>
  <c r="AF154" i="4" s="1"/>
  <c r="Z82" i="4"/>
  <c r="AC82" i="4" s="1"/>
  <c r="AF82" i="4" s="1"/>
  <c r="Z1635" i="4"/>
  <c r="AC1635" i="4" s="1"/>
  <c r="AF1635" i="4" s="1"/>
  <c r="Z1245" i="4"/>
  <c r="AC1245" i="4" s="1"/>
  <c r="AF1245" i="4" s="1"/>
  <c r="Z974" i="4"/>
  <c r="AC974" i="4" s="1"/>
  <c r="AF974" i="4" s="1"/>
  <c r="Z817" i="4"/>
  <c r="Z897" i="4"/>
  <c r="AC897" i="4" s="1"/>
  <c r="AF897" i="4" s="1"/>
  <c r="Z885" i="4"/>
  <c r="AC885" i="4" s="1"/>
  <c r="AF885" i="4" s="1"/>
  <c r="AS885" i="4" s="1"/>
  <c r="Z867" i="4"/>
  <c r="Z834" i="4"/>
  <c r="Z783" i="4"/>
  <c r="AC783" i="4" s="1"/>
  <c r="AF783" i="4" s="1"/>
  <c r="Z826" i="4"/>
  <c r="Z726" i="4"/>
  <c r="Z751" i="4"/>
  <c r="Z663" i="4"/>
  <c r="AC663" i="4" s="1"/>
  <c r="AF663" i="4" s="1"/>
  <c r="Z707" i="4"/>
  <c r="AC707" i="4" s="1"/>
  <c r="AF707" i="4" s="1"/>
  <c r="Z585" i="4"/>
  <c r="AC585" i="4" s="1"/>
  <c r="AF585" i="4" s="1"/>
  <c r="Z638" i="4"/>
  <c r="Z533" i="4"/>
  <c r="AC533" i="4" s="1"/>
  <c r="AF533" i="4" s="1"/>
  <c r="Z592" i="4"/>
  <c r="AC592" i="4" s="1"/>
  <c r="AF592" i="4" s="1"/>
  <c r="Z467" i="4"/>
  <c r="Z471" i="4"/>
  <c r="Z351" i="4"/>
  <c r="AC351" i="4" s="1"/>
  <c r="AF351" i="4" s="1"/>
  <c r="Z332" i="4"/>
  <c r="AC332" i="4" s="1"/>
  <c r="AF332" i="4" s="1"/>
  <c r="Z315" i="4"/>
  <c r="Z255" i="4"/>
  <c r="Z231" i="4"/>
  <c r="AC231" i="4" s="1"/>
  <c r="AF231" i="4" s="1"/>
  <c r="Z183" i="4"/>
  <c r="AC183" i="4" s="1"/>
  <c r="AF183" i="4" s="1"/>
  <c r="Z191" i="4"/>
  <c r="AC191" i="4" s="1"/>
  <c r="AF191" i="4" s="1"/>
  <c r="Z157" i="4"/>
  <c r="AC157" i="4" s="1"/>
  <c r="AF157" i="4" s="1"/>
  <c r="Z122" i="4"/>
  <c r="AC122" i="4" s="1"/>
  <c r="AF122" i="4" s="1"/>
  <c r="Z57" i="4"/>
  <c r="AC57" i="4" s="1"/>
  <c r="AF57" i="4" s="1"/>
  <c r="Z888" i="4"/>
  <c r="AC888" i="4" s="1"/>
  <c r="AF888" i="4" s="1"/>
  <c r="AO888" i="4" s="1"/>
  <c r="AQ888" i="4" s="1"/>
  <c r="Z814" i="4"/>
  <c r="Z790" i="4"/>
  <c r="AC790" i="4" s="1"/>
  <c r="AF790" i="4" s="1"/>
  <c r="Z719" i="4"/>
  <c r="Z752" i="4"/>
  <c r="AC752" i="4" s="1"/>
  <c r="AF752" i="4" s="1"/>
  <c r="AO752" i="4" s="1"/>
  <c r="AQ752" i="4" s="1"/>
  <c r="Z746" i="4"/>
  <c r="AC746" i="4" s="1"/>
  <c r="AF746" i="4" s="1"/>
  <c r="Z669" i="4"/>
  <c r="Z576" i="4"/>
  <c r="AC576" i="4" s="1"/>
  <c r="AF576" i="4" s="1"/>
  <c r="Z565" i="4"/>
  <c r="Z579" i="4"/>
  <c r="AC579" i="4" s="1"/>
  <c r="AF579" i="4" s="1"/>
  <c r="Z527" i="4"/>
  <c r="AC527" i="4" s="1"/>
  <c r="AF527" i="4" s="1"/>
  <c r="Z503" i="4"/>
  <c r="AC503" i="4" s="1"/>
  <c r="AF503" i="4" s="1"/>
  <c r="Z442" i="4"/>
  <c r="Z386" i="4"/>
  <c r="Z310" i="4"/>
  <c r="AC310" i="4" s="1"/>
  <c r="AF310" i="4" s="1"/>
  <c r="Z319" i="4"/>
  <c r="Z220" i="4"/>
  <c r="AC220" i="4" s="1"/>
  <c r="AF220" i="4" s="1"/>
  <c r="Z237" i="4"/>
  <c r="Z201" i="4"/>
  <c r="AC201" i="4" s="1"/>
  <c r="AF201" i="4" s="1"/>
  <c r="Z32" i="4"/>
  <c r="AC32" i="4" s="1"/>
  <c r="AF32" i="4" s="1"/>
  <c r="AC39" i="4"/>
  <c r="AF39" i="4" s="1"/>
  <c r="AC46" i="4"/>
  <c r="AF46" i="4" s="1"/>
  <c r="U54" i="4"/>
  <c r="X54" i="4" s="1"/>
  <c r="AO54" i="4" s="1"/>
  <c r="U41" i="4"/>
  <c r="X41" i="4" s="1"/>
  <c r="Z55" i="4"/>
  <c r="AC55" i="4" s="1"/>
  <c r="AF55" i="4" s="1"/>
  <c r="M48" i="4"/>
  <c r="P48" i="4" s="1"/>
  <c r="M36" i="4"/>
  <c r="P36" i="4" s="1"/>
  <c r="Z70" i="4"/>
  <c r="AC70" i="4" s="1"/>
  <c r="AF70" i="4" s="1"/>
  <c r="P90" i="4"/>
  <c r="AS90" i="4" s="1"/>
  <c r="X176" i="4"/>
  <c r="AC209" i="4"/>
  <c r="AF209" i="4" s="1"/>
  <c r="AF256" i="4"/>
  <c r="Z322" i="4"/>
  <c r="AC322" i="4" s="1"/>
  <c r="AF322" i="4" s="1"/>
  <c r="AO322" i="4" s="1"/>
  <c r="AQ634" i="4"/>
  <c r="AQ763" i="4"/>
  <c r="AC1296" i="4"/>
  <c r="AF1296" i="4" s="1"/>
  <c r="AQ1625" i="4"/>
  <c r="AS34" i="4"/>
  <c r="AN39" i="4"/>
  <c r="AF41" i="4"/>
  <c r="AC80" i="4"/>
  <c r="AF80" i="4" s="1"/>
  <c r="U53" i="4"/>
  <c r="X53" i="4" s="1"/>
  <c r="X76" i="4"/>
  <c r="AO163" i="4"/>
  <c r="AQ163" i="4" s="1"/>
  <c r="AS163" i="4"/>
  <c r="Z210" i="4"/>
  <c r="AC210" i="4" s="1"/>
  <c r="AF210" i="4" s="1"/>
  <c r="AS210" i="4" s="1"/>
  <c r="AQ327" i="4"/>
  <c r="AO514" i="4"/>
  <c r="AS514" i="4"/>
  <c r="Z424" i="4"/>
  <c r="AC424" i="4" s="1"/>
  <c r="AF424" i="4" s="1"/>
  <c r="AO542" i="4"/>
  <c r="AQ542" i="4" s="1"/>
  <c r="Z750" i="4"/>
  <c r="AQ773" i="4"/>
  <c r="Z793" i="4"/>
  <c r="AC1357" i="4"/>
  <c r="AF1357" i="4" s="1"/>
  <c r="AC1405" i="4"/>
  <c r="AF1405" i="4" s="1"/>
  <c r="AC159" i="4"/>
  <c r="AF159" i="4" s="1"/>
  <c r="AO131" i="4"/>
  <c r="AQ131" i="4" s="1"/>
  <c r="AS131" i="4"/>
  <c r="AS127" i="4"/>
  <c r="AC212" i="4"/>
  <c r="AF212" i="4" s="1"/>
  <c r="AS212" i="4" s="1"/>
  <c r="AO213" i="4"/>
  <c r="AQ213" i="4" s="1"/>
  <c r="AS213" i="4"/>
  <c r="AC208" i="4"/>
  <c r="AF208" i="4" s="1"/>
  <c r="AC236" i="4"/>
  <c r="AF236" i="4" s="1"/>
  <c r="AF250" i="4"/>
  <c r="AO235" i="4"/>
  <c r="AQ235" i="4" s="1"/>
  <c r="AS235" i="4"/>
  <c r="AS271" i="4"/>
  <c r="AO271" i="4"/>
  <c r="AO223" i="4"/>
  <c r="AQ223" i="4" s="1"/>
  <c r="AS223" i="4"/>
  <c r="P230" i="4"/>
  <c r="AO190" i="4"/>
  <c r="AQ190" i="4" s="1"/>
  <c r="AS190" i="4"/>
  <c r="AN267" i="4"/>
  <c r="AO286" i="4"/>
  <c r="AQ286" i="4" s="1"/>
  <c r="AS286" i="4"/>
  <c r="X292" i="4"/>
  <c r="AC339" i="4"/>
  <c r="AF339" i="4" s="1"/>
  <c r="AS343" i="4"/>
  <c r="P340" i="4"/>
  <c r="AC377" i="4"/>
  <c r="AF377" i="4" s="1"/>
  <c r="AO456" i="4"/>
  <c r="AQ456" i="4" s="1"/>
  <c r="AS456" i="4"/>
  <c r="P398" i="4"/>
  <c r="X434" i="4"/>
  <c r="AO486" i="4"/>
  <c r="AQ486" i="4" s="1"/>
  <c r="AS486" i="4"/>
  <c r="AF476" i="4"/>
  <c r="AO476" i="4" s="1"/>
  <c r="AC417" i="4"/>
  <c r="AF417" i="4" s="1"/>
  <c r="AO403" i="4"/>
  <c r="AQ403" i="4" s="1"/>
  <c r="U446" i="4"/>
  <c r="X446" i="4" s="1"/>
  <c r="X478" i="4"/>
  <c r="AC475" i="4"/>
  <c r="AF475" i="4" s="1"/>
  <c r="AC494" i="4"/>
  <c r="AF494" i="4" s="1"/>
  <c r="AC471" i="4"/>
  <c r="AF471" i="4" s="1"/>
  <c r="AK490" i="4"/>
  <c r="AN490" i="4" s="1"/>
  <c r="AN478" i="4"/>
  <c r="AC577" i="4"/>
  <c r="AF577" i="4" s="1"/>
  <c r="AC591" i="4"/>
  <c r="AF591" i="4" s="1"/>
  <c r="AC627" i="4"/>
  <c r="AF627" i="4" s="1"/>
  <c r="AC603" i="4"/>
  <c r="AF603" i="4" s="1"/>
  <c r="AN625" i="4"/>
  <c r="X695" i="4"/>
  <c r="U664" i="4"/>
  <c r="X664" i="4" s="1"/>
  <c r="AO699" i="4"/>
  <c r="AQ699" i="4" s="1"/>
  <c r="AS699" i="4"/>
  <c r="AS758" i="4"/>
  <c r="X650" i="4"/>
  <c r="AN774" i="4"/>
  <c r="AN755" i="4"/>
  <c r="AC833" i="4"/>
  <c r="AF833" i="4" s="1"/>
  <c r="AO805" i="4"/>
  <c r="AS805" i="4"/>
  <c r="AO812" i="4"/>
  <c r="AQ812" i="4" s="1"/>
  <c r="AS812" i="4"/>
  <c r="AO838" i="4"/>
  <c r="AQ838" i="4" s="1"/>
  <c r="AS838" i="4"/>
  <c r="AC761" i="4"/>
  <c r="AF761" i="4" s="1"/>
  <c r="AO761" i="4" s="1"/>
  <c r="AC816" i="4"/>
  <c r="AF816" i="4" s="1"/>
  <c r="U783" i="4"/>
  <c r="X783" i="4" s="1"/>
  <c r="AC738" i="4"/>
  <c r="AF738" i="4" s="1"/>
  <c r="AO864" i="4"/>
  <c r="AQ864" i="4" s="1"/>
  <c r="AS864" i="4"/>
  <c r="AC882" i="4"/>
  <c r="AF882" i="4" s="1"/>
  <c r="P818" i="4"/>
  <c r="U905" i="4"/>
  <c r="X905" i="4" s="1"/>
  <c r="AC1024" i="4"/>
  <c r="AF1024" i="4" s="1"/>
  <c r="AC1034" i="4"/>
  <c r="AF1034" i="4" s="1"/>
  <c r="AO1955" i="4"/>
  <c r="AQ1955" i="4" s="1"/>
  <c r="AS1955" i="4"/>
  <c r="AK57" i="4"/>
  <c r="AN57" i="4" s="1"/>
  <c r="AK84" i="4"/>
  <c r="AN84" i="4" s="1"/>
  <c r="AC35" i="4"/>
  <c r="AF35" i="4" s="1"/>
  <c r="AO35" i="4" s="1"/>
  <c r="AQ35" i="4" s="1"/>
  <c r="AC94" i="4"/>
  <c r="AF94" i="4" s="1"/>
  <c r="P70" i="4"/>
  <c r="AK105" i="4"/>
  <c r="AN105" i="4" s="1"/>
  <c r="U97" i="4"/>
  <c r="X97" i="4" s="1"/>
  <c r="X107" i="4"/>
  <c r="AK104" i="4"/>
  <c r="AN104" i="4" s="1"/>
  <c r="M122" i="4"/>
  <c r="P122" i="4" s="1"/>
  <c r="M72" i="4"/>
  <c r="P72" i="4" s="1"/>
  <c r="X144" i="4"/>
  <c r="M102" i="4"/>
  <c r="P102" i="4" s="1"/>
  <c r="X129" i="4"/>
  <c r="AK133" i="4"/>
  <c r="AN133" i="4" s="1"/>
  <c r="AK157" i="4"/>
  <c r="AN157" i="4" s="1"/>
  <c r="AK153" i="4"/>
  <c r="AN153" i="4" s="1"/>
  <c r="AK158" i="4"/>
  <c r="AN158" i="4" s="1"/>
  <c r="P144" i="4"/>
  <c r="AK176" i="4"/>
  <c r="AN176" i="4" s="1"/>
  <c r="AC173" i="4"/>
  <c r="AF173" i="4" s="1"/>
  <c r="AK140" i="4"/>
  <c r="AN140" i="4" s="1"/>
  <c r="M150" i="4"/>
  <c r="P150" i="4" s="1"/>
  <c r="U209" i="4"/>
  <c r="X209" i="4" s="1"/>
  <c r="AO211" i="4"/>
  <c r="AQ211" i="4" s="1"/>
  <c r="AS211" i="4"/>
  <c r="P195" i="4"/>
  <c r="P192" i="4"/>
  <c r="AK194" i="4"/>
  <c r="AN194" i="4" s="1"/>
  <c r="X238" i="4"/>
  <c r="M240" i="4"/>
  <c r="P240" i="4" s="1"/>
  <c r="AC270" i="4"/>
  <c r="AF270" i="4" s="1"/>
  <c r="AO270" i="4" s="1"/>
  <c r="U239" i="4"/>
  <c r="X239" i="4" s="1"/>
  <c r="AK254" i="4"/>
  <c r="AN254" i="4" s="1"/>
  <c r="U256" i="4"/>
  <c r="X256" i="4" s="1"/>
  <c r="AF260" i="4"/>
  <c r="AS260" i="4" s="1"/>
  <c r="AO247" i="4"/>
  <c r="AQ247" i="4" s="1"/>
  <c r="AS247" i="4"/>
  <c r="U277" i="4"/>
  <c r="X277" i="4" s="1"/>
  <c r="U267" i="4"/>
  <c r="X267" i="4" s="1"/>
  <c r="AO304" i="4"/>
  <c r="AQ304" i="4" s="1"/>
  <c r="AS304" i="4"/>
  <c r="U268" i="4"/>
  <c r="X268" i="4" s="1"/>
  <c r="AO268" i="4" s="1"/>
  <c r="AQ268" i="4" s="1"/>
  <c r="X324" i="4"/>
  <c r="AK341" i="4"/>
  <c r="AN341" i="4" s="1"/>
  <c r="U367" i="4"/>
  <c r="X367" i="4" s="1"/>
  <c r="AK295" i="4"/>
  <c r="AN295" i="4" s="1"/>
  <c r="AK352" i="4"/>
  <c r="AN352" i="4" s="1"/>
  <c r="P367" i="4"/>
  <c r="U334" i="4"/>
  <c r="X334" i="4" s="1"/>
  <c r="AC357" i="4"/>
  <c r="AF357" i="4" s="1"/>
  <c r="AC397" i="4"/>
  <c r="AF397" i="4" s="1"/>
  <c r="AO397" i="4" s="1"/>
  <c r="M309" i="4"/>
  <c r="P309" i="4" s="1"/>
  <c r="AF401" i="4"/>
  <c r="AK415" i="4"/>
  <c r="AN415" i="4" s="1"/>
  <c r="X423" i="4"/>
  <c r="M417" i="4"/>
  <c r="P417" i="4" s="1"/>
  <c r="AO400" i="4"/>
  <c r="AQ400" i="4" s="1"/>
  <c r="AS400" i="4"/>
  <c r="AO481" i="4"/>
  <c r="AQ481" i="4" s="1"/>
  <c r="AS481" i="4"/>
  <c r="M427" i="4"/>
  <c r="P427" i="4" s="1"/>
  <c r="AO469" i="4"/>
  <c r="AQ469" i="4" s="1"/>
  <c r="AS469" i="4"/>
  <c r="M485" i="4"/>
  <c r="P485" i="4" s="1"/>
  <c r="AK461" i="4"/>
  <c r="AN461" i="4" s="1"/>
  <c r="AC488" i="4"/>
  <c r="AF488" i="4" s="1"/>
  <c r="AN503" i="4"/>
  <c r="AN539" i="4"/>
  <c r="U496" i="4"/>
  <c r="X496" i="4" s="1"/>
  <c r="AN512" i="4"/>
  <c r="AO536" i="4"/>
  <c r="AS536" i="4"/>
  <c r="M471" i="4"/>
  <c r="P471" i="4" s="1"/>
  <c r="U529" i="4"/>
  <c r="X529" i="4" s="1"/>
  <c r="U490" i="4"/>
  <c r="X490" i="4" s="1"/>
  <c r="AK511" i="4"/>
  <c r="AN511" i="4" s="1"/>
  <c r="AF535" i="4"/>
  <c r="M549" i="4"/>
  <c r="P549" i="4" s="1"/>
  <c r="AO549" i="4" s="1"/>
  <c r="AQ549" i="4" s="1"/>
  <c r="AF516" i="4"/>
  <c r="AS569" i="4"/>
  <c r="AO569" i="4"/>
  <c r="AQ569" i="4" s="1"/>
  <c r="AO647" i="4"/>
  <c r="AQ647" i="4" s="1"/>
  <c r="AS647" i="4"/>
  <c r="AC582" i="4"/>
  <c r="AF582" i="4" s="1"/>
  <c r="AO582" i="4" s="1"/>
  <c r="AQ582" i="4" s="1"/>
  <c r="AS619" i="4"/>
  <c r="AO619" i="4"/>
  <c r="AQ619" i="4" s="1"/>
  <c r="AO578" i="4"/>
  <c r="AQ578" i="4" s="1"/>
  <c r="AS578" i="4"/>
  <c r="AC643" i="4"/>
  <c r="AF643" i="4" s="1"/>
  <c r="AK631" i="4"/>
  <c r="AN631" i="4" s="1"/>
  <c r="AN671" i="4"/>
  <c r="AK745" i="4"/>
  <c r="AN745" i="4" s="1"/>
  <c r="AO670" i="4"/>
  <c r="AQ670" i="4" s="1"/>
  <c r="AS670" i="4"/>
  <c r="U667" i="4"/>
  <c r="X667" i="4" s="1"/>
  <c r="AS667" i="4" s="1"/>
  <c r="AK672" i="4"/>
  <c r="AN672" i="4" s="1"/>
  <c r="AC694" i="4"/>
  <c r="AF694" i="4" s="1"/>
  <c r="AC749" i="4"/>
  <c r="AF749" i="4" s="1"/>
  <c r="AC819" i="4"/>
  <c r="AF819" i="4" s="1"/>
  <c r="AC765" i="4"/>
  <c r="AF765" i="4" s="1"/>
  <c r="AQ805" i="4"/>
  <c r="AO799" i="4"/>
  <c r="AQ799" i="4" s="1"/>
  <c r="AS799" i="4"/>
  <c r="AS763" i="4"/>
  <c r="AF841" i="4"/>
  <c r="AO845" i="4"/>
  <c r="AQ845" i="4" s="1"/>
  <c r="AS845" i="4"/>
  <c r="AK887" i="4"/>
  <c r="AN887" i="4" s="1"/>
  <c r="AO871" i="4"/>
  <c r="AQ871" i="4" s="1"/>
  <c r="AS871" i="4"/>
  <c r="AK882" i="4"/>
  <c r="AN882" i="4" s="1"/>
  <c r="AF898" i="4"/>
  <c r="AK767" i="4"/>
  <c r="AN767" i="4" s="1"/>
  <c r="AF874" i="4"/>
  <c r="AC940" i="4"/>
  <c r="AF940" i="4" s="1"/>
  <c r="AO940" i="4" s="1"/>
  <c r="AQ940" i="4" s="1"/>
  <c r="AK834" i="4"/>
  <c r="AN834" i="4" s="1"/>
  <c r="M902" i="4"/>
  <c r="P902" i="4" s="1"/>
  <c r="AO902" i="4" s="1"/>
  <c r="AQ902" i="4" s="1"/>
  <c r="AN918" i="4"/>
  <c r="AN942" i="4"/>
  <c r="AK850" i="4"/>
  <c r="AN850" i="4" s="1"/>
  <c r="P931" i="4"/>
  <c r="P956" i="4"/>
  <c r="AN1020" i="4"/>
  <c r="P968" i="4"/>
  <c r="AF880" i="4"/>
  <c r="AS1086" i="4"/>
  <c r="AC1599" i="4"/>
  <c r="AF1599" i="4" s="1"/>
  <c r="AO1599" i="4" s="1"/>
  <c r="AO1667" i="4"/>
  <c r="AQ1667" i="4" s="1"/>
  <c r="AS1667" i="4"/>
  <c r="AO1780" i="4"/>
  <c r="AQ1780" i="4" s="1"/>
  <c r="AC1534" i="4"/>
  <c r="AF1534" i="4" s="1"/>
  <c r="AC1800" i="4"/>
  <c r="AF1800" i="4" s="1"/>
  <c r="AO1881" i="4"/>
  <c r="AS1881" i="4"/>
  <c r="AO2026" i="4"/>
  <c r="AS2026" i="4"/>
  <c r="AS1956" i="4"/>
  <c r="AO1956" i="4"/>
  <c r="AK73" i="4"/>
  <c r="AN73" i="4" s="1"/>
  <c r="U113" i="4"/>
  <c r="X113" i="4" s="1"/>
  <c r="AK83" i="4"/>
  <c r="AN83" i="4" s="1"/>
  <c r="AC95" i="4"/>
  <c r="AF95" i="4" s="1"/>
  <c r="AC104" i="4"/>
  <c r="AF104" i="4" s="1"/>
  <c r="AK72" i="4"/>
  <c r="AN72" i="4" s="1"/>
  <c r="X106" i="4"/>
  <c r="AF133" i="4"/>
  <c r="P153" i="4"/>
  <c r="AC161" i="4"/>
  <c r="AF161" i="4" s="1"/>
  <c r="AC140" i="4"/>
  <c r="AF140" i="4" s="1"/>
  <c r="AK150" i="4"/>
  <c r="AN150" i="4" s="1"/>
  <c r="AC202" i="4"/>
  <c r="AF202" i="4" s="1"/>
  <c r="AS202" i="4" s="1"/>
  <c r="AS214" i="4"/>
  <c r="AK200" i="4"/>
  <c r="AN200" i="4" s="1"/>
  <c r="AC194" i="4"/>
  <c r="AF194" i="4" s="1"/>
  <c r="AK240" i="4"/>
  <c r="AN240" i="4" s="1"/>
  <c r="U233" i="4"/>
  <c r="X233" i="4" s="1"/>
  <c r="M239" i="4"/>
  <c r="P239" i="4" s="1"/>
  <c r="AC254" i="4"/>
  <c r="AF254" i="4" s="1"/>
  <c r="P267" i="4"/>
  <c r="X266" i="4"/>
  <c r="X320" i="4"/>
  <c r="M302" i="4"/>
  <c r="P302" i="4" s="1"/>
  <c r="AN316" i="4"/>
  <c r="P332" i="4"/>
  <c r="AC295" i="4"/>
  <c r="AF295" i="4" s="1"/>
  <c r="AO301" i="4"/>
  <c r="AQ301" i="4" s="1"/>
  <c r="AS301" i="4"/>
  <c r="AS345" i="4"/>
  <c r="P339" i="4"/>
  <c r="AC391" i="4"/>
  <c r="AF391" i="4" s="1"/>
  <c r="AF415" i="4"/>
  <c r="AK344" i="4"/>
  <c r="AN344" i="4" s="1"/>
  <c r="AN438" i="4"/>
  <c r="X418" i="4"/>
  <c r="AO418" i="4" s="1"/>
  <c r="AQ418" i="4" s="1"/>
  <c r="AN450" i="4"/>
  <c r="AN441" i="4"/>
  <c r="AK427" i="4"/>
  <c r="AN427" i="4" s="1"/>
  <c r="AF482" i="4"/>
  <c r="M490" i="4"/>
  <c r="P490" i="4" s="1"/>
  <c r="AC511" i="4"/>
  <c r="AF511" i="4" s="1"/>
  <c r="U517" i="4"/>
  <c r="X517" i="4" s="1"/>
  <c r="AS517" i="4" s="1"/>
  <c r="AK573" i="4"/>
  <c r="AN573" i="4" s="1"/>
  <c r="AS497" i="4"/>
  <c r="X544" i="4"/>
  <c r="X504" i="4"/>
  <c r="AK583" i="4"/>
  <c r="AN583" i="4" s="1"/>
  <c r="AN623" i="4"/>
  <c r="AC637" i="4"/>
  <c r="AF637" i="4" s="1"/>
  <c r="AF558" i="4"/>
  <c r="AS558" i="4" s="1"/>
  <c r="P586" i="4"/>
  <c r="P639" i="4"/>
  <c r="AO604" i="4"/>
  <c r="AQ604" i="4" s="1"/>
  <c r="AS604" i="4"/>
  <c r="AK626" i="4"/>
  <c r="AN626" i="4" s="1"/>
  <c r="X643" i="4"/>
  <c r="AC607" i="4"/>
  <c r="AF607" i="4" s="1"/>
  <c r="AC669" i="4"/>
  <c r="AF669" i="4" s="1"/>
  <c r="AO669" i="4" s="1"/>
  <c r="AK700" i="4"/>
  <c r="AN700" i="4" s="1"/>
  <c r="AC672" i="4"/>
  <c r="AF672" i="4" s="1"/>
  <c r="P734" i="4"/>
  <c r="AS734" i="4" s="1"/>
  <c r="AK728" i="4"/>
  <c r="AN728" i="4" s="1"/>
  <c r="X730" i="4"/>
  <c r="AO730" i="4" s="1"/>
  <c r="AC793" i="4"/>
  <c r="AF793" i="4" s="1"/>
  <c r="AK843" i="4"/>
  <c r="AN843" i="4" s="1"/>
  <c r="AN778" i="4"/>
  <c r="U841" i="4"/>
  <c r="X841" i="4" s="1"/>
  <c r="AF788" i="4"/>
  <c r="AC724" i="4"/>
  <c r="AF724" i="4" s="1"/>
  <c r="AO724" i="4" s="1"/>
  <c r="X863" i="4"/>
  <c r="X887" i="4"/>
  <c r="AK899" i="4"/>
  <c r="AN899" i="4" s="1"/>
  <c r="M769" i="4"/>
  <c r="P769" i="4" s="1"/>
  <c r="P870" i="4"/>
  <c r="X898" i="4"/>
  <c r="AO957" i="4"/>
  <c r="AS957" i="4"/>
  <c r="AC834" i="4"/>
  <c r="AF834" i="4" s="1"/>
  <c r="AS853" i="4"/>
  <c r="AO853" i="4"/>
  <c r="AQ853" i="4" s="1"/>
  <c r="X878" i="4"/>
  <c r="AC946" i="4"/>
  <c r="AF946" i="4" s="1"/>
  <c r="AO775" i="4"/>
  <c r="AQ775" i="4" s="1"/>
  <c r="AS775" i="4"/>
  <c r="AC850" i="4"/>
  <c r="AF850" i="4" s="1"/>
  <c r="P932" i="4"/>
  <c r="AC983" i="4"/>
  <c r="AF983" i="4" s="1"/>
  <c r="AC935" i="4"/>
  <c r="AF935" i="4" s="1"/>
  <c r="AS1057" i="4"/>
  <c r="AO1057" i="4"/>
  <c r="AQ1057" i="4" s="1"/>
  <c r="AO1089" i="4"/>
  <c r="AS1089" i="4"/>
  <c r="AC1280" i="4"/>
  <c r="AF1280" i="4" s="1"/>
  <c r="AO1871" i="4"/>
  <c r="AQ1871" i="4" s="1"/>
  <c r="AS1871" i="4"/>
  <c r="AS2016" i="4"/>
  <c r="AO2016" i="4"/>
  <c r="AQ2016" i="4" s="1"/>
  <c r="U82" i="4"/>
  <c r="X82" i="4" s="1"/>
  <c r="U57" i="4"/>
  <c r="X57" i="4" s="1"/>
  <c r="U84" i="4"/>
  <c r="X84" i="4" s="1"/>
  <c r="M94" i="4"/>
  <c r="P94" i="4" s="1"/>
  <c r="U85" i="4"/>
  <c r="X85" i="4" s="1"/>
  <c r="AK97" i="4"/>
  <c r="AN97" i="4" s="1"/>
  <c r="X77" i="4"/>
  <c r="AC83" i="4"/>
  <c r="AF83" i="4" s="1"/>
  <c r="AK95" i="4"/>
  <c r="AN95" i="4" s="1"/>
  <c r="U104" i="4"/>
  <c r="X104" i="4" s="1"/>
  <c r="AK125" i="4"/>
  <c r="AN125" i="4" s="1"/>
  <c r="M106" i="4"/>
  <c r="P106" i="4" s="1"/>
  <c r="AK120" i="4"/>
  <c r="AN120" i="4" s="1"/>
  <c r="AK135" i="4"/>
  <c r="AN135" i="4" s="1"/>
  <c r="P141" i="4"/>
  <c r="U155" i="4"/>
  <c r="X155" i="4" s="1"/>
  <c r="AC137" i="4"/>
  <c r="AF137" i="4" s="1"/>
  <c r="AK188" i="4"/>
  <c r="AN188" i="4" s="1"/>
  <c r="AC145" i="4"/>
  <c r="AF145" i="4" s="1"/>
  <c r="U204" i="4"/>
  <c r="X204" i="4" s="1"/>
  <c r="P173" i="4"/>
  <c r="U140" i="4"/>
  <c r="X140" i="4" s="1"/>
  <c r="X169" i="4"/>
  <c r="AF150" i="4"/>
  <c r="M193" i="4"/>
  <c r="P193" i="4" s="1"/>
  <c r="M205" i="4"/>
  <c r="P205" i="4" s="1"/>
  <c r="AC237" i="4"/>
  <c r="AF237" i="4" s="1"/>
  <c r="AF200" i="4"/>
  <c r="P203" i="4"/>
  <c r="AK197" i="4"/>
  <c r="AN197" i="4" s="1"/>
  <c r="AN242" i="4"/>
  <c r="U194" i="4"/>
  <c r="X194" i="4" s="1"/>
  <c r="AC240" i="4"/>
  <c r="AF240" i="4" s="1"/>
  <c r="AK233" i="4"/>
  <c r="AN233" i="4" s="1"/>
  <c r="AO248" i="4"/>
  <c r="AQ248" i="4" s="1"/>
  <c r="AK273" i="4"/>
  <c r="AN273" i="4" s="1"/>
  <c r="AC319" i="4"/>
  <c r="AF319" i="4" s="1"/>
  <c r="AS319" i="4" s="1"/>
  <c r="P320" i="4"/>
  <c r="AK302" i="4"/>
  <c r="AN302" i="4" s="1"/>
  <c r="AO333" i="4"/>
  <c r="AS333" i="4"/>
  <c r="X354" i="4"/>
  <c r="AK349" i="4"/>
  <c r="AN349" i="4" s="1"/>
  <c r="P357" i="4"/>
  <c r="AK380" i="4"/>
  <c r="AN380" i="4" s="1"/>
  <c r="X391" i="4"/>
  <c r="AO468" i="4"/>
  <c r="AQ468" i="4" s="1"/>
  <c r="AS468" i="4"/>
  <c r="U415" i="4"/>
  <c r="X415" i="4" s="1"/>
  <c r="AO426" i="4"/>
  <c r="AS426" i="4"/>
  <c r="AC344" i="4"/>
  <c r="AF344" i="4" s="1"/>
  <c r="AC429" i="4"/>
  <c r="AF429" i="4" s="1"/>
  <c r="M439" i="4"/>
  <c r="P439" i="4" s="1"/>
  <c r="AN422" i="4"/>
  <c r="P441" i="4"/>
  <c r="M461" i="4"/>
  <c r="P461" i="4" s="1"/>
  <c r="AC463" i="4"/>
  <c r="AF463" i="4" s="1"/>
  <c r="U473" i="4"/>
  <c r="X473" i="4" s="1"/>
  <c r="U511" i="4"/>
  <c r="X511" i="4" s="1"/>
  <c r="U550" i="4"/>
  <c r="X550" i="4" s="1"/>
  <c r="U553" i="4"/>
  <c r="X553" i="4" s="1"/>
  <c r="AS553" i="4" s="1"/>
  <c r="AC594" i="4"/>
  <c r="AF594" i="4" s="1"/>
  <c r="AO594" i="4" s="1"/>
  <c r="AQ594" i="4" s="1"/>
  <c r="AK520" i="4"/>
  <c r="AN520" i="4" s="1"/>
  <c r="AO543" i="4"/>
  <c r="AQ543" i="4" s="1"/>
  <c r="AN544" i="4"/>
  <c r="AS542" i="4"/>
  <c r="AC602" i="4"/>
  <c r="AF602" i="4" s="1"/>
  <c r="AS602" i="4" s="1"/>
  <c r="M504" i="4"/>
  <c r="P504" i="4" s="1"/>
  <c r="AK559" i="4"/>
  <c r="AN559" i="4" s="1"/>
  <c r="U583" i="4"/>
  <c r="X583" i="4" s="1"/>
  <c r="AK537" i="4"/>
  <c r="AN537" i="4" s="1"/>
  <c r="AS646" i="4"/>
  <c r="AO646" i="4"/>
  <c r="AC630" i="4"/>
  <c r="AF630" i="4" s="1"/>
  <c r="AO577" i="4"/>
  <c r="AS577" i="4"/>
  <c r="U444" i="4"/>
  <c r="X444" i="4" s="1"/>
  <c r="AS444" i="4" s="1"/>
  <c r="U607" i="4"/>
  <c r="X607" i="4" s="1"/>
  <c r="U631" i="4"/>
  <c r="X631" i="4" s="1"/>
  <c r="AC715" i="4"/>
  <c r="AF715" i="4" s="1"/>
  <c r="AO715" i="4" s="1"/>
  <c r="AQ715" i="4" s="1"/>
  <c r="X671" i="4"/>
  <c r="X717" i="4"/>
  <c r="AC719" i="4"/>
  <c r="AF719" i="4" s="1"/>
  <c r="AS719" i="4" s="1"/>
  <c r="M705" i="4"/>
  <c r="P705" i="4" s="1"/>
  <c r="P707" i="4"/>
  <c r="AC673" i="4"/>
  <c r="AF673" i="4" s="1"/>
  <c r="AC693" i="4"/>
  <c r="AF693" i="4" s="1"/>
  <c r="AO711" i="4"/>
  <c r="AQ711" i="4" s="1"/>
  <c r="AS711" i="4"/>
  <c r="AC723" i="4"/>
  <c r="AF723" i="4" s="1"/>
  <c r="AC728" i="4"/>
  <c r="AF728" i="4" s="1"/>
  <c r="X743" i="4"/>
  <c r="AN722" i="4"/>
  <c r="U820" i="4"/>
  <c r="X820" i="4" s="1"/>
  <c r="AK768" i="4"/>
  <c r="AN768" i="4" s="1"/>
  <c r="AC800" i="4"/>
  <c r="AF800" i="4" s="1"/>
  <c r="AO800" i="4" s="1"/>
  <c r="AQ800" i="4" s="1"/>
  <c r="AC843" i="4"/>
  <c r="AF843" i="4" s="1"/>
  <c r="AC813" i="4"/>
  <c r="AF813" i="4" s="1"/>
  <c r="AC778" i="4"/>
  <c r="AF778" i="4" s="1"/>
  <c r="AK822" i="4"/>
  <c r="AN822" i="4" s="1"/>
  <c r="M841" i="4"/>
  <c r="P841" i="4" s="1"/>
  <c r="AC894" i="4"/>
  <c r="AF894" i="4" s="1"/>
  <c r="U899" i="4"/>
  <c r="X899" i="4" s="1"/>
  <c r="AS873" i="4"/>
  <c r="AO873" i="4"/>
  <c r="AQ873" i="4" s="1"/>
  <c r="M884" i="4"/>
  <c r="P884" i="4" s="1"/>
  <c r="AK769" i="4"/>
  <c r="AN769" i="4" s="1"/>
  <c r="AC857" i="4"/>
  <c r="AF857" i="4" s="1"/>
  <c r="AN870" i="4"/>
  <c r="X794" i="4"/>
  <c r="P874" i="4"/>
  <c r="U834" i="4"/>
  <c r="X834" i="4" s="1"/>
  <c r="AO903" i="4"/>
  <c r="U942" i="4"/>
  <c r="X942" i="4" s="1"/>
  <c r="U966" i="4"/>
  <c r="X966" i="4" s="1"/>
  <c r="M905" i="4"/>
  <c r="P905" i="4" s="1"/>
  <c r="AN890" i="4"/>
  <c r="AC910" i="4"/>
  <c r="AF910" i="4" s="1"/>
  <c r="AS910" i="4" s="1"/>
  <c r="U850" i="4"/>
  <c r="X850" i="4" s="1"/>
  <c r="X870" i="4"/>
  <c r="U893" i="4"/>
  <c r="X893" i="4" s="1"/>
  <c r="AN932" i="4"/>
  <c r="AF923" i="4"/>
  <c r="U983" i="4"/>
  <c r="X983" i="4" s="1"/>
  <c r="AC1044" i="4"/>
  <c r="AF1044" i="4" s="1"/>
  <c r="AS1044" i="4" s="1"/>
  <c r="AN1129" i="4"/>
  <c r="AN1188" i="4"/>
  <c r="AQ1438" i="4"/>
  <c r="AC1729" i="4"/>
  <c r="AF1729" i="4" s="1"/>
  <c r="AO1792" i="4"/>
  <c r="AQ1792" i="4" s="1"/>
  <c r="AS1792" i="4"/>
  <c r="AC1994" i="4"/>
  <c r="AF1994" i="4" s="1"/>
  <c r="AO89" i="4"/>
  <c r="AQ89" i="4" s="1"/>
  <c r="AS89" i="4"/>
  <c r="P85" i="4"/>
  <c r="U83" i="4"/>
  <c r="X83" i="4" s="1"/>
  <c r="U95" i="4"/>
  <c r="X95" i="4" s="1"/>
  <c r="X130" i="4"/>
  <c r="AK124" i="4"/>
  <c r="AN124" i="4" s="1"/>
  <c r="X72" i="4"/>
  <c r="AF106" i="4"/>
  <c r="AC120" i="4"/>
  <c r="AF120" i="4" s="1"/>
  <c r="AN144" i="4"/>
  <c r="AC158" i="4"/>
  <c r="AF158" i="4" s="1"/>
  <c r="AN155" i="4"/>
  <c r="AN172" i="4"/>
  <c r="U145" i="4"/>
  <c r="X145" i="4" s="1"/>
  <c r="M181" i="4"/>
  <c r="P181" i="4" s="1"/>
  <c r="M140" i="4"/>
  <c r="P140" i="4" s="1"/>
  <c r="P184" i="4"/>
  <c r="M169" i="4"/>
  <c r="P169" i="4" s="1"/>
  <c r="AK193" i="4"/>
  <c r="AN193" i="4" s="1"/>
  <c r="AK205" i="4"/>
  <c r="AN205" i="4" s="1"/>
  <c r="U215" i="4"/>
  <c r="X215" i="4" s="1"/>
  <c r="X200" i="4"/>
  <c r="X188" i="4"/>
  <c r="P217" i="4"/>
  <c r="AC238" i="4"/>
  <c r="AF238" i="4" s="1"/>
  <c r="AF197" i="4"/>
  <c r="M194" i="4"/>
  <c r="P194" i="4" s="1"/>
  <c r="AC245" i="4"/>
  <c r="AF245" i="4" s="1"/>
  <c r="AS245" i="4" s="1"/>
  <c r="AK275" i="4"/>
  <c r="AN275" i="4" s="1"/>
  <c r="AC233" i="4"/>
  <c r="AF233" i="4" s="1"/>
  <c r="AO279" i="4"/>
  <c r="AQ279" i="4" s="1"/>
  <c r="AS279" i="4"/>
  <c r="AC273" i="4"/>
  <c r="AF273" i="4" s="1"/>
  <c r="M278" i="4"/>
  <c r="P278" i="4" s="1"/>
  <c r="AC300" i="4"/>
  <c r="AF300" i="4" s="1"/>
  <c r="AS300" i="4" s="1"/>
  <c r="AS331" i="4"/>
  <c r="AO331" i="4"/>
  <c r="AQ331" i="4" s="1"/>
  <c r="AK290" i="4"/>
  <c r="AN290" i="4" s="1"/>
  <c r="AF302" i="4"/>
  <c r="AO311" i="4"/>
  <c r="AQ311" i="4" s="1"/>
  <c r="AS311" i="4"/>
  <c r="AO345" i="4"/>
  <c r="AQ345" i="4" s="1"/>
  <c r="AC380" i="4"/>
  <c r="AF380" i="4" s="1"/>
  <c r="AS395" i="4"/>
  <c r="U372" i="4"/>
  <c r="X372" i="4" s="1"/>
  <c r="AO372" i="4" s="1"/>
  <c r="AQ372" i="4" s="1"/>
  <c r="AK410" i="4"/>
  <c r="AN410" i="4" s="1"/>
  <c r="X344" i="4"/>
  <c r="X429" i="4"/>
  <c r="AK439" i="4"/>
  <c r="AN439" i="4" s="1"/>
  <c r="AC385" i="4"/>
  <c r="AF385" i="4" s="1"/>
  <c r="AS493" i="4"/>
  <c r="AO493" i="4"/>
  <c r="AQ493" i="4" s="1"/>
  <c r="AC422" i="4"/>
  <c r="AF422" i="4" s="1"/>
  <c r="X454" i="4"/>
  <c r="U427" i="4"/>
  <c r="X427" i="4" s="1"/>
  <c r="U463" i="4"/>
  <c r="X463" i="4" s="1"/>
  <c r="M473" i="4"/>
  <c r="P473" i="4" s="1"/>
  <c r="AC520" i="4"/>
  <c r="AF520" i="4" s="1"/>
  <c r="U556" i="4"/>
  <c r="X556" i="4" s="1"/>
  <c r="AK501" i="4"/>
  <c r="AN501" i="4" s="1"/>
  <c r="AK504" i="4"/>
  <c r="AN504" i="4" s="1"/>
  <c r="AC530" i="4"/>
  <c r="AF530" i="4" s="1"/>
  <c r="AO530" i="4" s="1"/>
  <c r="M583" i="4"/>
  <c r="P583" i="4" s="1"/>
  <c r="U537" i="4"/>
  <c r="X537" i="4" s="1"/>
  <c r="AC649" i="4"/>
  <c r="AF649" i="4" s="1"/>
  <c r="AS617" i="4"/>
  <c r="AO617" i="4"/>
  <c r="AQ617" i="4" s="1"/>
  <c r="AS653" i="4"/>
  <c r="AO653" i="4"/>
  <c r="AQ653" i="4" s="1"/>
  <c r="P585" i="4"/>
  <c r="X626" i="4"/>
  <c r="AK614" i="4"/>
  <c r="AN614" i="4" s="1"/>
  <c r="X642" i="4"/>
  <c r="AO642" i="4" s="1"/>
  <c r="AK607" i="4"/>
  <c r="AN607" i="4" s="1"/>
  <c r="AK628" i="4"/>
  <c r="AN628" i="4" s="1"/>
  <c r="P671" i="4"/>
  <c r="AK684" i="4"/>
  <c r="AN684" i="4" s="1"/>
  <c r="AK705" i="4"/>
  <c r="AN705" i="4" s="1"/>
  <c r="AC742" i="4"/>
  <c r="AF742" i="4" s="1"/>
  <c r="U673" i="4"/>
  <c r="X673" i="4" s="1"/>
  <c r="AC729" i="4"/>
  <c r="AF729" i="4" s="1"/>
  <c r="AS770" i="4"/>
  <c r="AO770" i="4"/>
  <c r="AQ770" i="4" s="1"/>
  <c r="P674" i="4"/>
  <c r="AK747" i="4"/>
  <c r="AN747" i="4" s="1"/>
  <c r="AS624" i="4"/>
  <c r="AO624" i="4"/>
  <c r="AQ624" i="4" s="1"/>
  <c r="AC718" i="4"/>
  <c r="AF718" i="4" s="1"/>
  <c r="U723" i="4"/>
  <c r="X723" i="4" s="1"/>
  <c r="M743" i="4"/>
  <c r="P743" i="4" s="1"/>
  <c r="AC762" i="4"/>
  <c r="AF762" i="4" s="1"/>
  <c r="AS762" i="4" s="1"/>
  <c r="AO801" i="4"/>
  <c r="AQ801" i="4" s="1"/>
  <c r="AS801" i="4"/>
  <c r="AO842" i="4"/>
  <c r="AQ842" i="4" s="1"/>
  <c r="AS842" i="4"/>
  <c r="AC785" i="4"/>
  <c r="AF785" i="4" s="1"/>
  <c r="AO785" i="4" s="1"/>
  <c r="P794" i="4"/>
  <c r="U843" i="4"/>
  <c r="X843" i="4" s="1"/>
  <c r="AK807" i="4"/>
  <c r="AN807" i="4" s="1"/>
  <c r="AC830" i="4"/>
  <c r="AF830" i="4" s="1"/>
  <c r="AO830" i="4" s="1"/>
  <c r="AS839" i="4"/>
  <c r="AO839" i="4"/>
  <c r="AQ839" i="4" s="1"/>
  <c r="X778" i="4"/>
  <c r="AC822" i="4"/>
  <c r="AF822" i="4" s="1"/>
  <c r="M788" i="4"/>
  <c r="P788" i="4" s="1"/>
  <c r="AN869" i="4"/>
  <c r="AC797" i="4"/>
  <c r="AF797" i="4" s="1"/>
  <c r="AO797" i="4" s="1"/>
  <c r="X726" i="4"/>
  <c r="M894" i="4"/>
  <c r="P894" i="4" s="1"/>
  <c r="AO931" i="4"/>
  <c r="AF769" i="4"/>
  <c r="U857" i="4"/>
  <c r="X857" i="4" s="1"/>
  <c r="M872" i="4"/>
  <c r="P872" i="4" s="1"/>
  <c r="AO876" i="4"/>
  <c r="AS876" i="4"/>
  <c r="AC928" i="4"/>
  <c r="AF928" i="4" s="1"/>
  <c r="AO928" i="4" s="1"/>
  <c r="AN862" i="4"/>
  <c r="P878" i="4"/>
  <c r="AO915" i="4"/>
  <c r="AS915" i="4"/>
  <c r="M850" i="4"/>
  <c r="P850" i="4" s="1"/>
  <c r="AN920" i="4"/>
  <c r="AS970" i="4"/>
  <c r="U923" i="4"/>
  <c r="X923" i="4" s="1"/>
  <c r="AC1035" i="4"/>
  <c r="AF1035" i="4" s="1"/>
  <c r="AO1198" i="4"/>
  <c r="AQ1198" i="4" s="1"/>
  <c r="AS1198" i="4"/>
  <c r="AC941" i="4"/>
  <c r="AF941" i="4" s="1"/>
  <c r="AC1222" i="4"/>
  <c r="AF1222" i="4" s="1"/>
  <c r="AK1243" i="4"/>
  <c r="AN1243" i="4" s="1"/>
  <c r="AS1450" i="4"/>
  <c r="AO1450" i="4"/>
  <c r="P1444" i="4"/>
  <c r="AC1577" i="4"/>
  <c r="AF1577" i="4" s="1"/>
  <c r="AS1702" i="4"/>
  <c r="AO1702" i="4"/>
  <c r="AC1821" i="4"/>
  <c r="AF1821" i="4" s="1"/>
  <c r="M2014" i="4"/>
  <c r="P2014" i="4" s="1"/>
  <c r="AK1705" i="4"/>
  <c r="AN1705" i="4" s="1"/>
  <c r="AN93" i="4"/>
  <c r="U112" i="4"/>
  <c r="X112" i="4" s="1"/>
  <c r="AK85" i="4"/>
  <c r="AN85" i="4" s="1"/>
  <c r="AN100" i="4"/>
  <c r="U115" i="4"/>
  <c r="X115" i="4" s="1"/>
  <c r="AO115" i="4" s="1"/>
  <c r="AK103" i="4"/>
  <c r="AN103" i="4" s="1"/>
  <c r="M83" i="4"/>
  <c r="P83" i="4" s="1"/>
  <c r="M95" i="4"/>
  <c r="P95" i="4" s="1"/>
  <c r="M116" i="4"/>
  <c r="P116" i="4" s="1"/>
  <c r="AC124" i="4"/>
  <c r="AF124" i="4" s="1"/>
  <c r="AK126" i="4"/>
  <c r="AN126" i="4" s="1"/>
  <c r="AK106" i="4"/>
  <c r="AN106" i="4" s="1"/>
  <c r="X120" i="4"/>
  <c r="X114" i="4"/>
  <c r="U135" i="4"/>
  <c r="X135" i="4" s="1"/>
  <c r="M138" i="4"/>
  <c r="P138" i="4" s="1"/>
  <c r="AC155" i="4"/>
  <c r="AF155" i="4" s="1"/>
  <c r="M171" i="4"/>
  <c r="P171" i="4" s="1"/>
  <c r="AO171" i="4" s="1"/>
  <c r="AO178" i="4"/>
  <c r="AQ178" i="4" s="1"/>
  <c r="AS178" i="4"/>
  <c r="M145" i="4"/>
  <c r="P145" i="4" s="1"/>
  <c r="AK181" i="4"/>
  <c r="AN181" i="4" s="1"/>
  <c r="AO167" i="4"/>
  <c r="AQ167" i="4" s="1"/>
  <c r="AS167" i="4"/>
  <c r="AK183" i="4"/>
  <c r="AN183" i="4" s="1"/>
  <c r="AN204" i="4"/>
  <c r="AK169" i="4"/>
  <c r="AN169" i="4" s="1"/>
  <c r="AO201" i="4"/>
  <c r="AQ201" i="4" s="1"/>
  <c r="AS201" i="4"/>
  <c r="AF205" i="4"/>
  <c r="AO241" i="4"/>
  <c r="AS241" i="4"/>
  <c r="AK217" i="4"/>
  <c r="AN217" i="4" s="1"/>
  <c r="U197" i="4"/>
  <c r="X197" i="4" s="1"/>
  <c r="U221" i="4"/>
  <c r="X221" i="4" s="1"/>
  <c r="AC227" i="4"/>
  <c r="AF227" i="4" s="1"/>
  <c r="AC265" i="4"/>
  <c r="AF265" i="4" s="1"/>
  <c r="AO257" i="4"/>
  <c r="AS257" i="4"/>
  <c r="AN272" i="4"/>
  <c r="AO306" i="4"/>
  <c r="AQ306" i="4" s="1"/>
  <c r="AS306" i="4"/>
  <c r="AN255" i="4"/>
  <c r="X273" i="4"/>
  <c r="AK278" i="4"/>
  <c r="AN278" i="4" s="1"/>
  <c r="AC325" i="4"/>
  <c r="AF325" i="4" s="1"/>
  <c r="AC290" i="4"/>
  <c r="AF290" i="4" s="1"/>
  <c r="P324" i="4"/>
  <c r="AQ333" i="4"/>
  <c r="X302" i="4"/>
  <c r="X381" i="4"/>
  <c r="X312" i="4"/>
  <c r="AC386" i="4"/>
  <c r="AF386" i="4" s="1"/>
  <c r="U307" i="4"/>
  <c r="X307" i="4" s="1"/>
  <c r="X380" i="4"/>
  <c r="AK368" i="4"/>
  <c r="AN368" i="4" s="1"/>
  <c r="AC410" i="4"/>
  <c r="AF410" i="4" s="1"/>
  <c r="AF437" i="4"/>
  <c r="AN480" i="4"/>
  <c r="M442" i="4"/>
  <c r="P442" i="4" s="1"/>
  <c r="M440" i="4"/>
  <c r="P440" i="4" s="1"/>
  <c r="AO440" i="4" s="1"/>
  <c r="AO421" i="4"/>
  <c r="AQ421" i="4" s="1"/>
  <c r="AS421" i="4"/>
  <c r="AC442" i="4"/>
  <c r="AF442" i="4" s="1"/>
  <c r="M344" i="4"/>
  <c r="P344" i="4" s="1"/>
  <c r="M429" i="4"/>
  <c r="P429" i="4" s="1"/>
  <c r="AF439" i="4"/>
  <c r="AC406" i="4"/>
  <c r="AF406" i="4" s="1"/>
  <c r="X484" i="4"/>
  <c r="AS436" i="4"/>
  <c r="AC489" i="4"/>
  <c r="AF489" i="4" s="1"/>
  <c r="AS489" i="4" s="1"/>
  <c r="U465" i="4"/>
  <c r="X465" i="4" s="1"/>
  <c r="AN527" i="4"/>
  <c r="AN482" i="4"/>
  <c r="AS487" i="4"/>
  <c r="AO487" i="4"/>
  <c r="AQ487" i="4" s="1"/>
  <c r="AN500" i="4"/>
  <c r="U538" i="4"/>
  <c r="X538" i="4" s="1"/>
  <c r="AN585" i="4"/>
  <c r="U520" i="4"/>
  <c r="X520" i="4" s="1"/>
  <c r="AO606" i="4"/>
  <c r="AS606" i="4"/>
  <c r="P556" i="4"/>
  <c r="AK608" i="4"/>
  <c r="AN608" i="4" s="1"/>
  <c r="P544" i="4"/>
  <c r="AF548" i="4"/>
  <c r="AO548" i="4" s="1"/>
  <c r="AQ548" i="4" s="1"/>
  <c r="AK609" i="4"/>
  <c r="AN609" i="4" s="1"/>
  <c r="AC501" i="4"/>
  <c r="AF501" i="4" s="1"/>
  <c r="AS581" i="4"/>
  <c r="AO581" i="4"/>
  <c r="AQ581" i="4" s="1"/>
  <c r="AC623" i="4"/>
  <c r="AF623" i="4" s="1"/>
  <c r="M559" i="4"/>
  <c r="P559" i="4" s="1"/>
  <c r="M537" i="4"/>
  <c r="P537" i="4" s="1"/>
  <c r="AC555" i="4"/>
  <c r="AF555" i="4" s="1"/>
  <c r="AS555" i="4" s="1"/>
  <c r="AO633" i="4"/>
  <c r="AQ633" i="4" s="1"/>
  <c r="AS633" i="4"/>
  <c r="U661" i="4"/>
  <c r="X661" i="4" s="1"/>
  <c r="U575" i="4"/>
  <c r="X575" i="4" s="1"/>
  <c r="AO575" i="4" s="1"/>
  <c r="M626" i="4"/>
  <c r="P626" i="4" s="1"/>
  <c r="M607" i="4"/>
  <c r="P607" i="4" s="1"/>
  <c r="AC628" i="4"/>
  <c r="AF628" i="4" s="1"/>
  <c r="AK651" i="4"/>
  <c r="AN651" i="4" s="1"/>
  <c r="AC684" i="4"/>
  <c r="AF684" i="4" s="1"/>
  <c r="AN757" i="4"/>
  <c r="AS534" i="4"/>
  <c r="AC705" i="4"/>
  <c r="AF705" i="4" s="1"/>
  <c r="AS730" i="4"/>
  <c r="M673" i="4"/>
  <c r="P673" i="4" s="1"/>
  <c r="AC696" i="4"/>
  <c r="AF696" i="4" s="1"/>
  <c r="AO696" i="4" s="1"/>
  <c r="AK676" i="4"/>
  <c r="AN676" i="4" s="1"/>
  <c r="AF747" i="4"/>
  <c r="M718" i="4"/>
  <c r="P718" i="4" s="1"/>
  <c r="M723" i="4"/>
  <c r="P723" i="4" s="1"/>
  <c r="M728" i="4"/>
  <c r="P728" i="4" s="1"/>
  <c r="AK743" i="4"/>
  <c r="AN743" i="4" s="1"/>
  <c r="AK782" i="4"/>
  <c r="AN782" i="4" s="1"/>
  <c r="AK820" i="4"/>
  <c r="AN820" i="4" s="1"/>
  <c r="AK844" i="4"/>
  <c r="AN844" i="4" s="1"/>
  <c r="M768" i="4"/>
  <c r="P768" i="4" s="1"/>
  <c r="AC826" i="4"/>
  <c r="AF826" i="4" s="1"/>
  <c r="AO826" i="4" s="1"/>
  <c r="AQ826" i="4" s="1"/>
  <c r="AK759" i="4"/>
  <c r="AN759" i="4" s="1"/>
  <c r="AC829" i="4"/>
  <c r="AF829" i="4" s="1"/>
  <c r="M843" i="4"/>
  <c r="P843" i="4" s="1"/>
  <c r="AC807" i="4"/>
  <c r="AF807" i="4" s="1"/>
  <c r="U822" i="4"/>
  <c r="X822" i="4" s="1"/>
  <c r="M791" i="4"/>
  <c r="P791" i="4" s="1"/>
  <c r="AC858" i="4"/>
  <c r="AF858" i="4" s="1"/>
  <c r="AC884" i="4"/>
  <c r="AF884" i="4" s="1"/>
  <c r="AK907" i="4"/>
  <c r="AN907" i="4" s="1"/>
  <c r="U769" i="4"/>
  <c r="X769" i="4" s="1"/>
  <c r="M857" i="4"/>
  <c r="P857" i="4" s="1"/>
  <c r="AK872" i="4"/>
  <c r="AN872" i="4" s="1"/>
  <c r="M848" i="4"/>
  <c r="P848" i="4" s="1"/>
  <c r="AC862" i="4"/>
  <c r="AF862" i="4" s="1"/>
  <c r="AN900" i="4"/>
  <c r="AC891" i="4"/>
  <c r="AF891" i="4" s="1"/>
  <c r="AS958" i="4"/>
  <c r="AO958" i="4"/>
  <c r="AQ958" i="4" s="1"/>
  <c r="AN1032" i="4"/>
  <c r="AO1031" i="4"/>
  <c r="AQ1031" i="4" s="1"/>
  <c r="AS1031" i="4"/>
  <c r="U960" i="4"/>
  <c r="X960" i="4" s="1"/>
  <c r="AN1079" i="4"/>
  <c r="P1029" i="4"/>
  <c r="AN1125" i="4"/>
  <c r="AQ1223" i="4"/>
  <c r="AO1502" i="4"/>
  <c r="AQ1502" i="4" s="1"/>
  <c r="AS1502" i="4"/>
  <c r="AC1617" i="4"/>
  <c r="AF1617" i="4" s="1"/>
  <c r="AN1796" i="4"/>
  <c r="AC1692" i="4"/>
  <c r="AF1692" i="4" s="1"/>
  <c r="AO1916" i="4"/>
  <c r="AS1916" i="4"/>
  <c r="U93" i="4"/>
  <c r="X93" i="4" s="1"/>
  <c r="AC56" i="4"/>
  <c r="AF56" i="4" s="1"/>
  <c r="AC85" i="4"/>
  <c r="AF85" i="4" s="1"/>
  <c r="AC119" i="4"/>
  <c r="AF119" i="4" s="1"/>
  <c r="AO119" i="4" s="1"/>
  <c r="AK116" i="4"/>
  <c r="AN116" i="4" s="1"/>
  <c r="U124" i="4"/>
  <c r="X124" i="4" s="1"/>
  <c r="M126" i="4"/>
  <c r="P126" i="4" s="1"/>
  <c r="AC151" i="4"/>
  <c r="AF151" i="4" s="1"/>
  <c r="M120" i="4"/>
  <c r="P120" i="4" s="1"/>
  <c r="AK114" i="4"/>
  <c r="AN114" i="4" s="1"/>
  <c r="AK134" i="4"/>
  <c r="AN134" i="4" s="1"/>
  <c r="M135" i="4"/>
  <c r="P135" i="4" s="1"/>
  <c r="U168" i="4"/>
  <c r="X168" i="4" s="1"/>
  <c r="AF168" i="4"/>
  <c r="AK138" i="4"/>
  <c r="AN138" i="4" s="1"/>
  <c r="AN152" i="4"/>
  <c r="AO175" i="4"/>
  <c r="AQ175" i="4" s="1"/>
  <c r="AS175" i="4"/>
  <c r="AO196" i="4"/>
  <c r="AQ196" i="4" s="1"/>
  <c r="AS196" i="4"/>
  <c r="AO207" i="4"/>
  <c r="AS207" i="4"/>
  <c r="AO237" i="4"/>
  <c r="AS237" i="4"/>
  <c r="AF217" i="4"/>
  <c r="M197" i="4"/>
  <c r="P197" i="4" s="1"/>
  <c r="P242" i="4"/>
  <c r="M228" i="4"/>
  <c r="P228" i="4" s="1"/>
  <c r="AK221" i="4"/>
  <c r="AN221" i="4" s="1"/>
  <c r="U227" i="4"/>
  <c r="X227" i="4" s="1"/>
  <c r="U265" i="4"/>
  <c r="X265" i="4" s="1"/>
  <c r="AO269" i="4"/>
  <c r="AQ269" i="4" s="1"/>
  <c r="AS269" i="4"/>
  <c r="AC272" i="4"/>
  <c r="AF272" i="4" s="1"/>
  <c r="AC255" i="4"/>
  <c r="AF255" i="4" s="1"/>
  <c r="M273" i="4"/>
  <c r="P273" i="4" s="1"/>
  <c r="AC278" i="4"/>
  <c r="AF278" i="4" s="1"/>
  <c r="AF293" i="4"/>
  <c r="AS293" i="4" s="1"/>
  <c r="AN339" i="4"/>
  <c r="M290" i="4"/>
  <c r="P290" i="4" s="1"/>
  <c r="AO370" i="4"/>
  <c r="AQ370" i="4" s="1"/>
  <c r="AS370" i="4"/>
  <c r="AN296" i="4"/>
  <c r="AK251" i="4"/>
  <c r="AN251" i="4" s="1"/>
  <c r="AC313" i="4"/>
  <c r="AF313" i="4" s="1"/>
  <c r="AO364" i="4"/>
  <c r="AQ364" i="4" s="1"/>
  <c r="AS364" i="4"/>
  <c r="AO350" i="4"/>
  <c r="AQ350" i="4" s="1"/>
  <c r="AS350" i="4"/>
  <c r="AK375" i="4"/>
  <c r="AN375" i="4" s="1"/>
  <c r="AK335" i="4"/>
  <c r="AN335" i="4" s="1"/>
  <c r="M380" i="4"/>
  <c r="P380" i="4" s="1"/>
  <c r="AC368" i="4"/>
  <c r="AF368" i="4" s="1"/>
  <c r="X425" i="4"/>
  <c r="AK437" i="4"/>
  <c r="AN437" i="4" s="1"/>
  <c r="AO445" i="4"/>
  <c r="AS445" i="4"/>
  <c r="U439" i="4"/>
  <c r="X439" i="4" s="1"/>
  <c r="AC464" i="4"/>
  <c r="AF464" i="4" s="1"/>
  <c r="AO402" i="4"/>
  <c r="AS402" i="4"/>
  <c r="P405" i="4"/>
  <c r="AO405" i="4" s="1"/>
  <c r="AF466" i="4"/>
  <c r="AO436" i="4"/>
  <c r="AQ436" i="4" s="1"/>
  <c r="X480" i="4"/>
  <c r="AO492" i="4"/>
  <c r="AQ492" i="4" s="1"/>
  <c r="AS492" i="4"/>
  <c r="U477" i="4"/>
  <c r="X477" i="4" s="1"/>
  <c r="P538" i="4"/>
  <c r="AN528" i="4"/>
  <c r="AK552" i="4"/>
  <c r="AN552" i="4" s="1"/>
  <c r="AN508" i="4"/>
  <c r="P524" i="4"/>
  <c r="P520" i="4"/>
  <c r="AC556" i="4"/>
  <c r="AF556" i="4" s="1"/>
  <c r="AS598" i="4"/>
  <c r="AO598" i="4"/>
  <c r="AQ598" i="4" s="1"/>
  <c r="M568" i="4"/>
  <c r="P568" i="4" s="1"/>
  <c r="U608" i="4"/>
  <c r="X608" i="4" s="1"/>
  <c r="U501" i="4"/>
  <c r="X501" i="4" s="1"/>
  <c r="AK640" i="4"/>
  <c r="AN640" i="4" s="1"/>
  <c r="X516" i="4"/>
  <c r="U587" i="4"/>
  <c r="X587" i="4" s="1"/>
  <c r="AO587" i="4" s="1"/>
  <c r="AQ606" i="4"/>
  <c r="AS605" i="4"/>
  <c r="M661" i="4"/>
  <c r="P661" i="4" s="1"/>
  <c r="X614" i="4"/>
  <c r="U628" i="4"/>
  <c r="X628" i="4" s="1"/>
  <c r="AN663" i="4"/>
  <c r="AO677" i="4"/>
  <c r="AQ677" i="4" s="1"/>
  <c r="AS677" i="4"/>
  <c r="AF651" i="4"/>
  <c r="AK616" i="4"/>
  <c r="AN616" i="4" s="1"/>
  <c r="P655" i="4"/>
  <c r="P713" i="4"/>
  <c r="AO713" i="4" s="1"/>
  <c r="AS686" i="4"/>
  <c r="AO686" i="4"/>
  <c r="AQ686" i="4" s="1"/>
  <c r="AC741" i="4"/>
  <c r="AF741" i="4" s="1"/>
  <c r="AC676" i="4"/>
  <c r="AF676" i="4" s="1"/>
  <c r="AC750" i="4"/>
  <c r="AF750" i="4" s="1"/>
  <c r="AS750" i="4" s="1"/>
  <c r="U747" i="4"/>
  <c r="X747" i="4" s="1"/>
  <c r="U795" i="4"/>
  <c r="X795" i="4" s="1"/>
  <c r="AQ727" i="4"/>
  <c r="AK754" i="4"/>
  <c r="AN754" i="4" s="1"/>
  <c r="AO736" i="4"/>
  <c r="AQ736" i="4" s="1"/>
  <c r="AC756" i="4"/>
  <c r="AF756" i="4" s="1"/>
  <c r="AF818" i="4"/>
  <c r="AS818" i="4" s="1"/>
  <c r="AF782" i="4"/>
  <c r="X772" i="4"/>
  <c r="AC759" i="4"/>
  <c r="AF759" i="4" s="1"/>
  <c r="AK735" i="4"/>
  <c r="AN735" i="4" s="1"/>
  <c r="U807" i="4"/>
  <c r="X807" i="4" s="1"/>
  <c r="AK831" i="4"/>
  <c r="AN831" i="4" s="1"/>
  <c r="AC806" i="4"/>
  <c r="AF806" i="4" s="1"/>
  <c r="AO806" i="4" s="1"/>
  <c r="AQ806" i="4" s="1"/>
  <c r="AK791" i="4"/>
  <c r="AN791" i="4" s="1"/>
  <c r="AO849" i="4"/>
  <c r="AQ849" i="4" s="1"/>
  <c r="AS849" i="4"/>
  <c r="AS895" i="4"/>
  <c r="AK875" i="4"/>
  <c r="AN875" i="4" s="1"/>
  <c r="M858" i="4"/>
  <c r="P858" i="4" s="1"/>
  <c r="U884" i="4"/>
  <c r="X884" i="4" s="1"/>
  <c r="AS792" i="4"/>
  <c r="AF872" i="4"/>
  <c r="AN886" i="4"/>
  <c r="AK848" i="4"/>
  <c r="AN848" i="4" s="1"/>
  <c r="AN945" i="4"/>
  <c r="U862" i="4"/>
  <c r="X862" i="4" s="1"/>
  <c r="U906" i="4"/>
  <c r="X906" i="4" s="1"/>
  <c r="AO906" i="4" s="1"/>
  <c r="AC847" i="4"/>
  <c r="AF847" i="4" s="1"/>
  <c r="AO861" i="4"/>
  <c r="AS861" i="4"/>
  <c r="AN954" i="4"/>
  <c r="AN978" i="4"/>
  <c r="M860" i="4"/>
  <c r="P860" i="4" s="1"/>
  <c r="AO963" i="4"/>
  <c r="AQ963" i="4" s="1"/>
  <c r="AS963" i="4"/>
  <c r="M798" i="4"/>
  <c r="P798" i="4" s="1"/>
  <c r="AK908" i="4"/>
  <c r="AN908" i="4" s="1"/>
  <c r="M960" i="4"/>
  <c r="P960" i="4" s="1"/>
  <c r="AC1210" i="4"/>
  <c r="AF1210" i="4" s="1"/>
  <c r="AK972" i="4"/>
  <c r="AN972" i="4" s="1"/>
  <c r="AO1028" i="4"/>
  <c r="AQ1028" i="4" s="1"/>
  <c r="AS1028" i="4"/>
  <c r="AS1332" i="4"/>
  <c r="AO1332" i="4"/>
  <c r="AQ1332" i="4" s="1"/>
  <c r="X1270" i="4"/>
  <c r="AC1249" i="4"/>
  <c r="AF1249" i="4" s="1"/>
  <c r="AO1701" i="4"/>
  <c r="AS1701" i="4"/>
  <c r="AC1644" i="4"/>
  <c r="AF1644" i="4" s="1"/>
  <c r="AC1913" i="4"/>
  <c r="AF1913" i="4" s="1"/>
  <c r="AO81" i="4"/>
  <c r="AQ81" i="4" s="1"/>
  <c r="AS81" i="4"/>
  <c r="AO156" i="4"/>
  <c r="AS156" i="4"/>
  <c r="P134" i="4"/>
  <c r="AS171" i="4"/>
  <c r="AF138" i="4"/>
  <c r="AC152" i="4"/>
  <c r="AF152" i="4" s="1"/>
  <c r="AC166" i="4"/>
  <c r="AF166" i="4" s="1"/>
  <c r="AO166" i="4" s="1"/>
  <c r="U183" i="4"/>
  <c r="X183" i="4" s="1"/>
  <c r="P186" i="4"/>
  <c r="AO186" i="4" s="1"/>
  <c r="AQ186" i="4" s="1"/>
  <c r="AN206" i="4"/>
  <c r="AN218" i="4"/>
  <c r="AK228" i="4"/>
  <c r="AN228" i="4" s="1"/>
  <c r="AO231" i="4"/>
  <c r="AS231" i="4"/>
  <c r="AN262" i="4"/>
  <c r="AC289" i="4"/>
  <c r="AF289" i="4" s="1"/>
  <c r="AO318" i="4"/>
  <c r="AQ318" i="4" s="1"/>
  <c r="AS318" i="4"/>
  <c r="X278" i="4"/>
  <c r="AO329" i="4"/>
  <c r="AQ329" i="4" s="1"/>
  <c r="AS329" i="4"/>
  <c r="AC251" i="4"/>
  <c r="AF251" i="4" s="1"/>
  <c r="AO355" i="4"/>
  <c r="AQ355" i="4" s="1"/>
  <c r="AS355" i="4"/>
  <c r="AC326" i="4"/>
  <c r="AF326" i="4" s="1"/>
  <c r="AS326" i="4" s="1"/>
  <c r="AC307" i="4"/>
  <c r="AF307" i="4" s="1"/>
  <c r="AS307" i="4" s="1"/>
  <c r="X332" i="4"/>
  <c r="AC375" i="4"/>
  <c r="AF375" i="4" s="1"/>
  <c r="AC388" i="4"/>
  <c r="AF388" i="4" s="1"/>
  <c r="AC409" i="4"/>
  <c r="AF409" i="4" s="1"/>
  <c r="AC373" i="4"/>
  <c r="AF373" i="4" s="1"/>
  <c r="AS373" i="4" s="1"/>
  <c r="AC404" i="4"/>
  <c r="AF404" i="4" s="1"/>
  <c r="X368" i="4"/>
  <c r="U428" i="4"/>
  <c r="X428" i="4" s="1"/>
  <c r="X435" i="4"/>
  <c r="AS435" i="4" s="1"/>
  <c r="AS432" i="4"/>
  <c r="AO432" i="4"/>
  <c r="AQ432" i="4" s="1"/>
  <c r="AK423" i="4"/>
  <c r="AN423" i="4" s="1"/>
  <c r="AC411" i="4"/>
  <c r="AF411" i="4" s="1"/>
  <c r="AS411" i="4" s="1"/>
  <c r="U466" i="4"/>
  <c r="X466" i="4" s="1"/>
  <c r="AK399" i="4"/>
  <c r="AN399" i="4" s="1"/>
  <c r="P474" i="4"/>
  <c r="AK447" i="4"/>
  <c r="AN447" i="4" s="1"/>
  <c r="AN524" i="4"/>
  <c r="AC467" i="4"/>
  <c r="AF467" i="4" s="1"/>
  <c r="AO467" i="4" s="1"/>
  <c r="AS509" i="4"/>
  <c r="AO509" i="4"/>
  <c r="AQ509" i="4" s="1"/>
  <c r="AC528" i="4"/>
  <c r="AF528" i="4" s="1"/>
  <c r="AO659" i="4"/>
  <c r="AQ659" i="4" s="1"/>
  <c r="AS659" i="4"/>
  <c r="U563" i="4"/>
  <c r="X563" i="4" s="1"/>
  <c r="AO563" i="4" s="1"/>
  <c r="AO519" i="4"/>
  <c r="AQ519" i="4" s="1"/>
  <c r="AS519" i="4"/>
  <c r="AS629" i="4"/>
  <c r="AO629" i="4"/>
  <c r="AQ629" i="4" s="1"/>
  <c r="AN649" i="4"/>
  <c r="AO618" i="4"/>
  <c r="AQ618" i="4" s="1"/>
  <c r="AS618" i="4"/>
  <c r="AO518" i="4"/>
  <c r="AQ518" i="4" s="1"/>
  <c r="AS518" i="4"/>
  <c r="M614" i="4"/>
  <c r="P614" i="4" s="1"/>
  <c r="M660" i="4"/>
  <c r="P660" i="4" s="1"/>
  <c r="AK595" i="4"/>
  <c r="AN595" i="4" s="1"/>
  <c r="P628" i="4"/>
  <c r="P651" i="4"/>
  <c r="AC616" i="4"/>
  <c r="AF616" i="4" s="1"/>
  <c r="AO691" i="4"/>
  <c r="AQ691" i="4" s="1"/>
  <c r="AS691" i="4"/>
  <c r="AC733" i="4"/>
  <c r="AF733" i="4" s="1"/>
  <c r="AS698" i="4"/>
  <c r="AO698" i="4"/>
  <c r="AQ698" i="4" s="1"/>
  <c r="AO682" i="4"/>
  <c r="AQ682" i="4" s="1"/>
  <c r="AS682" i="4"/>
  <c r="AO622" i="4"/>
  <c r="AQ622" i="4" s="1"/>
  <c r="AO746" i="4"/>
  <c r="AQ746" i="4" s="1"/>
  <c r="AS746" i="4"/>
  <c r="U676" i="4"/>
  <c r="X676" i="4" s="1"/>
  <c r="M654" i="4"/>
  <c r="P654" i="4" s="1"/>
  <c r="AC740" i="4"/>
  <c r="AF740" i="4" s="1"/>
  <c r="AS740" i="4" s="1"/>
  <c r="AN685" i="4"/>
  <c r="U819" i="4"/>
  <c r="X819" i="4" s="1"/>
  <c r="AO819" i="4" s="1"/>
  <c r="AS736" i="4"/>
  <c r="U759" i="4"/>
  <c r="X759" i="4" s="1"/>
  <c r="AC735" i="4"/>
  <c r="AF735" i="4" s="1"/>
  <c r="AC802" i="4"/>
  <c r="AF802" i="4" s="1"/>
  <c r="AO802" i="4" s="1"/>
  <c r="AS796" i="4"/>
  <c r="AO796" i="4"/>
  <c r="AQ796" i="4" s="1"/>
  <c r="P807" i="4"/>
  <c r="AC831" i="4"/>
  <c r="AF831" i="4" s="1"/>
  <c r="AC726" i="4"/>
  <c r="AF726" i="4" s="1"/>
  <c r="AC865" i="4"/>
  <c r="AF865" i="4" s="1"/>
  <c r="AO865" i="4" s="1"/>
  <c r="AC881" i="4"/>
  <c r="AF881" i="4" s="1"/>
  <c r="AC886" i="4"/>
  <c r="AF886" i="4" s="1"/>
  <c r="AC848" i="4"/>
  <c r="AF848" i="4" s="1"/>
  <c r="X900" i="4"/>
  <c r="X890" i="4"/>
  <c r="AK798" i="4"/>
  <c r="AN798" i="4" s="1"/>
  <c r="AO910" i="4"/>
  <c r="AC908" i="4"/>
  <c r="AF908" i="4" s="1"/>
  <c r="AC1041" i="4"/>
  <c r="AF1041" i="4" s="1"/>
  <c r="AS1041" i="4" s="1"/>
  <c r="AO1007" i="4"/>
  <c r="AQ1007" i="4" s="1"/>
  <c r="AS1007" i="4"/>
  <c r="AC1094" i="4"/>
  <c r="AF1094" i="4" s="1"/>
  <c r="AC1151" i="4"/>
  <c r="AF1151" i="4" s="1"/>
  <c r="AC1177" i="4"/>
  <c r="AF1177" i="4" s="1"/>
  <c r="AS1087" i="4"/>
  <c r="AO1087" i="4"/>
  <c r="AQ1087" i="4" s="1"/>
  <c r="AO1157" i="4"/>
  <c r="AQ1157" i="4" s="1"/>
  <c r="AS1157" i="4"/>
  <c r="AC1335" i="4"/>
  <c r="AF1335" i="4" s="1"/>
  <c r="AS1251" i="4"/>
  <c r="AO1251" i="4"/>
  <c r="AQ1251" i="4" s="1"/>
  <c r="AO1967" i="4"/>
  <c r="AS1992" i="4"/>
  <c r="AO1992" i="4"/>
  <c r="P78" i="4"/>
  <c r="AO78" i="4" s="1"/>
  <c r="X86" i="4"/>
  <c r="AS86" i="4" s="1"/>
  <c r="X64" i="4"/>
  <c r="U56" i="4"/>
  <c r="X56" i="4" s="1"/>
  <c r="AN101" i="4"/>
  <c r="AO98" i="4"/>
  <c r="AQ98" i="4" s="1"/>
  <c r="AS98" i="4"/>
  <c r="M103" i="4"/>
  <c r="P103" i="4" s="1"/>
  <c r="AK123" i="4"/>
  <c r="AN123" i="4" s="1"/>
  <c r="AK87" i="4"/>
  <c r="AN87" i="4" s="1"/>
  <c r="M114" i="4"/>
  <c r="P114" i="4" s="1"/>
  <c r="AK141" i="4"/>
  <c r="AN141" i="4" s="1"/>
  <c r="U143" i="4"/>
  <c r="X143" i="4" s="1"/>
  <c r="X152" i="4"/>
  <c r="AN185" i="4"/>
  <c r="AC162" i="4"/>
  <c r="AF162" i="4" s="1"/>
  <c r="AO162" i="4" s="1"/>
  <c r="AQ162" i="4" s="1"/>
  <c r="AC206" i="4"/>
  <c r="AF206" i="4" s="1"/>
  <c r="AS198" i="4"/>
  <c r="AO198" i="4"/>
  <c r="AQ198" i="4" s="1"/>
  <c r="AC216" i="4"/>
  <c r="AF216" i="4" s="1"/>
  <c r="AO216" i="4" s="1"/>
  <c r="AQ216" i="4" s="1"/>
  <c r="P250" i="4"/>
  <c r="AQ241" i="4"/>
  <c r="AF228" i="4"/>
  <c r="AS259" i="4"/>
  <c r="AO259" i="4"/>
  <c r="AQ259" i="4" s="1"/>
  <c r="AN222" i="4"/>
  <c r="AK263" i="4"/>
  <c r="AN263" i="4" s="1"/>
  <c r="AC282" i="4"/>
  <c r="AF282" i="4" s="1"/>
  <c r="AO282" i="4" s="1"/>
  <c r="AK230" i="4"/>
  <c r="AN230" i="4" s="1"/>
  <c r="M285" i="4"/>
  <c r="P285" i="4" s="1"/>
  <c r="P288" i="4"/>
  <c r="P272" i="4"/>
  <c r="U289" i="4"/>
  <c r="X289" i="4" s="1"/>
  <c r="P255" i="4"/>
  <c r="AC280" i="4"/>
  <c r="AF280" i="4" s="1"/>
  <c r="AN287" i="4"/>
  <c r="X296" i="4"/>
  <c r="AC384" i="4"/>
  <c r="AF384" i="4" s="1"/>
  <c r="AO384" i="4" s="1"/>
  <c r="U251" i="4"/>
  <c r="X251" i="4" s="1"/>
  <c r="AF328" i="4"/>
  <c r="AK340" i="4"/>
  <c r="AN340" i="4" s="1"/>
  <c r="AK387" i="4"/>
  <c r="AN387" i="4" s="1"/>
  <c r="AK321" i="4"/>
  <c r="AN321" i="4" s="1"/>
  <c r="AF356" i="4"/>
  <c r="M314" i="4"/>
  <c r="P314" i="4" s="1"/>
  <c r="U375" i="4"/>
  <c r="X375" i="4" s="1"/>
  <c r="M337" i="4"/>
  <c r="P337" i="4" s="1"/>
  <c r="P388" i="4"/>
  <c r="AK392" i="4"/>
  <c r="AN392" i="4" s="1"/>
  <c r="AS409" i="4"/>
  <c r="AO409" i="4"/>
  <c r="M368" i="4"/>
  <c r="P368" i="4" s="1"/>
  <c r="AQ426" i="4"/>
  <c r="AO412" i="4"/>
  <c r="AQ412" i="4" s="1"/>
  <c r="M428" i="4"/>
  <c r="P428" i="4" s="1"/>
  <c r="X437" i="4"/>
  <c r="AK398" i="4"/>
  <c r="AN398" i="4" s="1"/>
  <c r="AK406" i="4"/>
  <c r="AN406" i="4" s="1"/>
  <c r="AO443" i="4"/>
  <c r="AQ443" i="4" s="1"/>
  <c r="AS443" i="4"/>
  <c r="AK425" i="4"/>
  <c r="AN425" i="4" s="1"/>
  <c r="AN470" i="4"/>
  <c r="M466" i="4"/>
  <c r="P466" i="4" s="1"/>
  <c r="AC399" i="4"/>
  <c r="AF399" i="4" s="1"/>
  <c r="AC483" i="4"/>
  <c r="AF483" i="4" s="1"/>
  <c r="AS483" i="4" s="1"/>
  <c r="AC447" i="4"/>
  <c r="AF447" i="4" s="1"/>
  <c r="AS545" i="4"/>
  <c r="AO545" i="4"/>
  <c r="AQ545" i="4" s="1"/>
  <c r="AF525" i="4"/>
  <c r="AN597" i="4"/>
  <c r="AK547" i="4"/>
  <c r="AN547" i="4" s="1"/>
  <c r="X499" i="4"/>
  <c r="AS499" i="4" s="1"/>
  <c r="AF523" i="4"/>
  <c r="AO567" i="4"/>
  <c r="AQ567" i="4" s="1"/>
  <c r="AS567" i="4"/>
  <c r="AC565" i="4"/>
  <c r="AF565" i="4" s="1"/>
  <c r="AN610" i="4"/>
  <c r="AO554" i="4"/>
  <c r="AQ554" i="4" s="1"/>
  <c r="AS554" i="4"/>
  <c r="AC593" i="4"/>
  <c r="AF593" i="4" s="1"/>
  <c r="P540" i="4"/>
  <c r="U574" i="4"/>
  <c r="X574" i="4" s="1"/>
  <c r="AO574" i="4" s="1"/>
  <c r="AC588" i="4"/>
  <c r="AF588" i="4" s="1"/>
  <c r="AK571" i="4"/>
  <c r="AN571" i="4" s="1"/>
  <c r="M636" i="4"/>
  <c r="P636" i="4" s="1"/>
  <c r="AK660" i="4"/>
  <c r="AN660" i="4" s="1"/>
  <c r="U595" i="4"/>
  <c r="X595" i="4" s="1"/>
  <c r="U665" i="4"/>
  <c r="X665" i="4" s="1"/>
  <c r="AO665" i="4" s="1"/>
  <c r="AQ536" i="4"/>
  <c r="U616" i="4"/>
  <c r="X616" i="4" s="1"/>
  <c r="AS694" i="4"/>
  <c r="AO694" i="4"/>
  <c r="AC745" i="4"/>
  <c r="AF745" i="4" s="1"/>
  <c r="U742" i="4"/>
  <c r="X742" i="4" s="1"/>
  <c r="AS742" i="4" s="1"/>
  <c r="AC655" i="4"/>
  <c r="AF655" i="4" s="1"/>
  <c r="AN683" i="4"/>
  <c r="AC697" i="4"/>
  <c r="AF697" i="4" s="1"/>
  <c r="AO689" i="4"/>
  <c r="AS689" i="4"/>
  <c r="AC685" i="4"/>
  <c r="AF685" i="4" s="1"/>
  <c r="M688" i="4"/>
  <c r="P688" i="4" s="1"/>
  <c r="X731" i="4"/>
  <c r="U754" i="4"/>
  <c r="X754" i="4" s="1"/>
  <c r="M756" i="4"/>
  <c r="P756" i="4" s="1"/>
  <c r="AO823" i="4"/>
  <c r="AQ823" i="4" s="1"/>
  <c r="AS823" i="4"/>
  <c r="AK772" i="4"/>
  <c r="AN772" i="4" s="1"/>
  <c r="M759" i="4"/>
  <c r="P759" i="4" s="1"/>
  <c r="U735" i="4"/>
  <c r="X735" i="4" s="1"/>
  <c r="AO811" i="4"/>
  <c r="AQ811" i="4" s="1"/>
  <c r="AS811" i="4"/>
  <c r="U831" i="4"/>
  <c r="X831" i="4" s="1"/>
  <c r="AK776" i="4"/>
  <c r="AN776" i="4" s="1"/>
  <c r="AC814" i="4"/>
  <c r="AF814" i="4" s="1"/>
  <c r="AS814" i="4" s="1"/>
  <c r="AS897" i="4"/>
  <c r="AO897" i="4"/>
  <c r="AQ897" i="4" s="1"/>
  <c r="X866" i="4"/>
  <c r="U881" i="4"/>
  <c r="X881" i="4" s="1"/>
  <c r="AC808" i="4"/>
  <c r="AF808" i="4" s="1"/>
  <c r="AS808" i="4" s="1"/>
  <c r="AN866" i="4"/>
  <c r="U886" i="4"/>
  <c r="X886" i="4" s="1"/>
  <c r="U848" i="4"/>
  <c r="X848" i="4" s="1"/>
  <c r="AC904" i="4"/>
  <c r="AF904" i="4" s="1"/>
  <c r="AO904" i="4" s="1"/>
  <c r="AS928" i="4"/>
  <c r="AQ861" i="4"/>
  <c r="AF860" i="4"/>
  <c r="AF798" i="4"/>
  <c r="AN992" i="4"/>
  <c r="AN1067" i="4"/>
  <c r="AN980" i="4"/>
  <c r="AC1110" i="4"/>
  <c r="AF1110" i="4" s="1"/>
  <c r="AO1302" i="4"/>
  <c r="AS1302" i="4"/>
  <c r="AS1486" i="4"/>
  <c r="AO1486" i="4"/>
  <c r="AC1459" i="4"/>
  <c r="AF1459" i="4" s="1"/>
  <c r="AS1459" i="4" s="1"/>
  <c r="AQ1575" i="4"/>
  <c r="AC1462" i="4"/>
  <c r="AF1462" i="4" s="1"/>
  <c r="AO1889" i="4"/>
  <c r="AQ1889" i="4" s="1"/>
  <c r="AS1889" i="4"/>
  <c r="AO1857" i="4"/>
  <c r="AS1857" i="4"/>
  <c r="AC1833" i="4"/>
  <c r="AF1833" i="4" s="1"/>
  <c r="AO1833" i="4" s="1"/>
  <c r="AQ1833" i="4" s="1"/>
  <c r="X1874" i="4"/>
  <c r="AC1912" i="4"/>
  <c r="AF1912" i="4" s="1"/>
  <c r="X73" i="4"/>
  <c r="M64" i="4"/>
  <c r="P64" i="4" s="1"/>
  <c r="X108" i="4"/>
  <c r="AC101" i="4"/>
  <c r="AF101" i="4" s="1"/>
  <c r="AC96" i="4"/>
  <c r="AF96" i="4" s="1"/>
  <c r="M121" i="4"/>
  <c r="P121" i="4" s="1"/>
  <c r="AK129" i="4"/>
  <c r="AN129" i="4" s="1"/>
  <c r="AC132" i="4"/>
  <c r="AF132" i="4" s="1"/>
  <c r="AO132" i="4" s="1"/>
  <c r="AC118" i="4"/>
  <c r="AF118" i="4" s="1"/>
  <c r="AO118" i="4" s="1"/>
  <c r="AK143" i="4"/>
  <c r="AN143" i="4" s="1"/>
  <c r="AC185" i="4"/>
  <c r="AF185" i="4" s="1"/>
  <c r="U206" i="4"/>
  <c r="X206" i="4" s="1"/>
  <c r="AQ207" i="4"/>
  <c r="AC244" i="4"/>
  <c r="AF244" i="4" s="1"/>
  <c r="X226" i="4"/>
  <c r="X228" i="4"/>
  <c r="X217" i="4"/>
  <c r="P234" i="4"/>
  <c r="AF230" i="4"/>
  <c r="AK261" i="4"/>
  <c r="AN261" i="4" s="1"/>
  <c r="U280" i="4"/>
  <c r="X280" i="4" s="1"/>
  <c r="AO281" i="4"/>
  <c r="AS281" i="4"/>
  <c r="U339" i="4"/>
  <c r="X339" i="4" s="1"/>
  <c r="AC287" i="4"/>
  <c r="AF287" i="4" s="1"/>
  <c r="P292" i="4"/>
  <c r="AN308" i="4"/>
  <c r="P296" i="4"/>
  <c r="AC330" i="4"/>
  <c r="AF330" i="4" s="1"/>
  <c r="M251" i="4"/>
  <c r="P251" i="4" s="1"/>
  <c r="AK323" i="4"/>
  <c r="AN323" i="4" s="1"/>
  <c r="AC229" i="4"/>
  <c r="AF229" i="4" s="1"/>
  <c r="AO229" i="4" s="1"/>
  <c r="P328" i="4"/>
  <c r="AS327" i="4"/>
  <c r="AC321" i="4"/>
  <c r="AF321" i="4" s="1"/>
  <c r="X356" i="4"/>
  <c r="AC362" i="4"/>
  <c r="AF362" i="4" s="1"/>
  <c r="AO362" i="4" s="1"/>
  <c r="M375" i="4"/>
  <c r="P375" i="4" s="1"/>
  <c r="AK337" i="4"/>
  <c r="AN337" i="4" s="1"/>
  <c r="AC392" i="4"/>
  <c r="AF392" i="4" s="1"/>
  <c r="AO376" i="4"/>
  <c r="AQ376" i="4" s="1"/>
  <c r="AS376" i="4"/>
  <c r="AK353" i="4"/>
  <c r="AN353" i="4" s="1"/>
  <c r="AO394" i="4"/>
  <c r="AQ394" i="4" s="1"/>
  <c r="AS394" i="4"/>
  <c r="AK449" i="4"/>
  <c r="AN449" i="4" s="1"/>
  <c r="AC414" i="4"/>
  <c r="AF414" i="4" s="1"/>
  <c r="AO414" i="4" s="1"/>
  <c r="AO457" i="4"/>
  <c r="AQ457" i="4" s="1"/>
  <c r="AS457" i="4"/>
  <c r="AC398" i="4"/>
  <c r="AF398" i="4" s="1"/>
  <c r="M452" i="4"/>
  <c r="P452" i="4" s="1"/>
  <c r="AN434" i="4"/>
  <c r="AC452" i="4"/>
  <c r="AF452" i="4" s="1"/>
  <c r="P406" i="4"/>
  <c r="AC420" i="4"/>
  <c r="AF420" i="4" s="1"/>
  <c r="AS420" i="4" s="1"/>
  <c r="U399" i="4"/>
  <c r="X399" i="4" s="1"/>
  <c r="P480" i="4"/>
  <c r="AC451" i="4"/>
  <c r="AF451" i="4" s="1"/>
  <c r="X447" i="4"/>
  <c r="AN515" i="4"/>
  <c r="AC477" i="4"/>
  <c r="AF477" i="4" s="1"/>
  <c r="AS477" i="4" s="1"/>
  <c r="AO495" i="4"/>
  <c r="AQ495" i="4" s="1"/>
  <c r="AS495" i="4"/>
  <c r="P512" i="4"/>
  <c r="AN532" i="4"/>
  <c r="U525" i="4"/>
  <c r="X525" i="4" s="1"/>
  <c r="U541" i="4"/>
  <c r="X541" i="4" s="1"/>
  <c r="AO541" i="4" s="1"/>
  <c r="M508" i="4"/>
  <c r="P508" i="4" s="1"/>
  <c r="AF547" i="4"/>
  <c r="X523" i="4"/>
  <c r="AS533" i="4"/>
  <c r="AO533" i="4"/>
  <c r="AQ533" i="4" s="1"/>
  <c r="U599" i="4"/>
  <c r="X599" i="4" s="1"/>
  <c r="AO599" i="4" s="1"/>
  <c r="M580" i="4"/>
  <c r="P580" i="4" s="1"/>
  <c r="AO580" i="4" s="1"/>
  <c r="AC506" i="4"/>
  <c r="AF506" i="4" s="1"/>
  <c r="AO506" i="4" s="1"/>
  <c r="AK611" i="4"/>
  <c r="AN611" i="4" s="1"/>
  <c r="AO635" i="4"/>
  <c r="AQ635" i="4" s="1"/>
  <c r="AS635" i="4"/>
  <c r="AO596" i="4"/>
  <c r="AS596" i="4"/>
  <c r="AN540" i="4"/>
  <c r="X588" i="4"/>
  <c r="X597" i="4"/>
  <c r="AK638" i="4"/>
  <c r="AN638" i="4" s="1"/>
  <c r="AK615" i="4"/>
  <c r="AN615" i="4" s="1"/>
  <c r="U571" i="4"/>
  <c r="X571" i="4" s="1"/>
  <c r="AS641" i="4"/>
  <c r="AO641" i="4"/>
  <c r="AQ641" i="4" s="1"/>
  <c r="AO603" i="4"/>
  <c r="AS603" i="4"/>
  <c r="P570" i="4"/>
  <c r="M595" i="4"/>
  <c r="P595" i="4" s="1"/>
  <c r="M616" i="4"/>
  <c r="P616" i="4" s="1"/>
  <c r="AN695" i="4"/>
  <c r="AC757" i="4"/>
  <c r="AF757" i="4" s="1"/>
  <c r="AN733" i="4"/>
  <c r="AO701" i="4"/>
  <c r="AQ701" i="4" s="1"/>
  <c r="AS701" i="4"/>
  <c r="AK664" i="4"/>
  <c r="AN664" i="4" s="1"/>
  <c r="AC681" i="4"/>
  <c r="AF681" i="4" s="1"/>
  <c r="AO681" i="4" s="1"/>
  <c r="U655" i="4"/>
  <c r="X655" i="4" s="1"/>
  <c r="AC683" i="4"/>
  <c r="AF683" i="4" s="1"/>
  <c r="U697" i="4"/>
  <c r="X697" i="4" s="1"/>
  <c r="U710" i="4"/>
  <c r="X710" i="4" s="1"/>
  <c r="AC753" i="4"/>
  <c r="AF753" i="4" s="1"/>
  <c r="AS753" i="4" s="1"/>
  <c r="AK650" i="4"/>
  <c r="AN650" i="4" s="1"/>
  <c r="U685" i="4"/>
  <c r="X685" i="4" s="1"/>
  <c r="AO690" i="4"/>
  <c r="AQ690" i="4" s="1"/>
  <c r="AS690" i="4"/>
  <c r="AC654" i="4"/>
  <c r="AF654" i="4" s="1"/>
  <c r="AK688" i="4"/>
  <c r="AN688" i="4" s="1"/>
  <c r="AC751" i="4"/>
  <c r="AF751" i="4" s="1"/>
  <c r="M731" i="4"/>
  <c r="P731" i="4" s="1"/>
  <c r="M754" i="4"/>
  <c r="P754" i="4" s="1"/>
  <c r="AK795" i="4"/>
  <c r="AN795" i="4" s="1"/>
  <c r="AO835" i="4"/>
  <c r="AS835" i="4"/>
  <c r="X755" i="4"/>
  <c r="AC737" i="4"/>
  <c r="AF737" i="4" s="1"/>
  <c r="AS737" i="4" s="1"/>
  <c r="AO764" i="4"/>
  <c r="AQ764" i="4" s="1"/>
  <c r="AS764" i="4"/>
  <c r="M735" i="4"/>
  <c r="P735" i="4" s="1"/>
  <c r="M831" i="4"/>
  <c r="P831" i="4" s="1"/>
  <c r="AC840" i="4"/>
  <c r="AF840" i="4" s="1"/>
  <c r="AN783" i="4"/>
  <c r="AC817" i="4"/>
  <c r="AF817" i="4" s="1"/>
  <c r="AO817" i="4" s="1"/>
  <c r="AN857" i="4"/>
  <c r="AC776" i="4"/>
  <c r="AF776" i="4" s="1"/>
  <c r="X810" i="4"/>
  <c r="AO883" i="4"/>
  <c r="AQ883" i="4" s="1"/>
  <c r="AS883" i="4"/>
  <c r="M881" i="4"/>
  <c r="P881" i="4" s="1"/>
  <c r="AS943" i="4"/>
  <c r="AO943" i="4"/>
  <c r="AC869" i="4"/>
  <c r="AF869" i="4" s="1"/>
  <c r="AO933" i="4"/>
  <c r="AQ933" i="4" s="1"/>
  <c r="AS933" i="4"/>
  <c r="AC952" i="4"/>
  <c r="AF952" i="4" s="1"/>
  <c r="AS952" i="4" s="1"/>
  <c r="X978" i="4"/>
  <c r="AK851" i="4"/>
  <c r="AN851" i="4" s="1"/>
  <c r="U860" i="4"/>
  <c r="X860" i="4" s="1"/>
  <c r="AO927" i="4"/>
  <c r="AQ927" i="4" s="1"/>
  <c r="AS927" i="4"/>
  <c r="U798" i="4"/>
  <c r="X798" i="4" s="1"/>
  <c r="M908" i="4"/>
  <c r="P908" i="4" s="1"/>
  <c r="AO961" i="4"/>
  <c r="AQ961" i="4" s="1"/>
  <c r="AQ931" i="4"/>
  <c r="AC962" i="4"/>
  <c r="AF962" i="4" s="1"/>
  <c r="AO962" i="4" s="1"/>
  <c r="AN1080" i="4"/>
  <c r="AO1054" i="4"/>
  <c r="AS1054" i="4"/>
  <c r="AS1185" i="4"/>
  <c r="AO1185" i="4"/>
  <c r="AQ1185" i="4" s="1"/>
  <c r="AO1226" i="4"/>
  <c r="AQ1226" i="4" s="1"/>
  <c r="AS1226" i="4"/>
  <c r="AO1260" i="4"/>
  <c r="AQ1260" i="4" s="1"/>
  <c r="AS1260" i="4"/>
  <c r="AC1263" i="4"/>
  <c r="AF1263" i="4" s="1"/>
  <c r="AQ1390" i="4"/>
  <c r="AO1550" i="4"/>
  <c r="AS1550" i="4"/>
  <c r="AQ1550" i="4"/>
  <c r="AO1454" i="4"/>
  <c r="AQ1454" i="4" s="1"/>
  <c r="AS1454" i="4"/>
  <c r="AO1943" i="4"/>
  <c r="AQ1943" i="4" s="1"/>
  <c r="AS1943" i="4"/>
  <c r="AC91" i="4"/>
  <c r="AF91" i="4" s="1"/>
  <c r="AK66" i="4"/>
  <c r="AN66" i="4" s="1"/>
  <c r="AC111" i="4"/>
  <c r="AF111" i="4" s="1"/>
  <c r="AO111" i="4" s="1"/>
  <c r="U101" i="4"/>
  <c r="X101" i="4" s="1"/>
  <c r="M107" i="4"/>
  <c r="P107" i="4" s="1"/>
  <c r="U96" i="4"/>
  <c r="X96" i="4" s="1"/>
  <c r="AF128" i="4"/>
  <c r="AS128" i="4" s="1"/>
  <c r="AC129" i="4"/>
  <c r="AF129" i="4" s="1"/>
  <c r="AK136" i="4"/>
  <c r="AN136" i="4" s="1"/>
  <c r="AK102" i="4"/>
  <c r="AN102" i="4" s="1"/>
  <c r="X87" i="4"/>
  <c r="AC143" i="4"/>
  <c r="AF143" i="4" s="1"/>
  <c r="P136" i="4"/>
  <c r="AK174" i="4"/>
  <c r="AN174" i="4" s="1"/>
  <c r="U185" i="4"/>
  <c r="X185" i="4" s="1"/>
  <c r="AC177" i="4"/>
  <c r="AF177" i="4" s="1"/>
  <c r="AS177" i="4" s="1"/>
  <c r="M206" i="4"/>
  <c r="P206" i="4" s="1"/>
  <c r="AN195" i="4"/>
  <c r="AS208" i="4"/>
  <c r="AN192" i="4"/>
  <c r="AC226" i="4"/>
  <c r="AF226" i="4" s="1"/>
  <c r="AF275" i="4"/>
  <c r="U230" i="4"/>
  <c r="X230" i="4" s="1"/>
  <c r="AF288" i="4"/>
  <c r="X285" i="4"/>
  <c r="AO285" i="4" s="1"/>
  <c r="X264" i="4"/>
  <c r="AC261" i="4"/>
  <c r="AF261" i="4" s="1"/>
  <c r="M280" i="4"/>
  <c r="P280" i="4" s="1"/>
  <c r="AS354" i="4"/>
  <c r="AO354" i="4"/>
  <c r="AQ354" i="4" s="1"/>
  <c r="U287" i="4"/>
  <c r="X287" i="4" s="1"/>
  <c r="AC315" i="4"/>
  <c r="AF315" i="4" s="1"/>
  <c r="AF323" i="4"/>
  <c r="U342" i="4"/>
  <c r="X342" i="4" s="1"/>
  <c r="AS342" i="4" s="1"/>
  <c r="U321" i="4"/>
  <c r="X321" i="4" s="1"/>
  <c r="M356" i="4"/>
  <c r="P356" i="4" s="1"/>
  <c r="AC314" i="4"/>
  <c r="AF314" i="4" s="1"/>
  <c r="AC347" i="4"/>
  <c r="AF347" i="4" s="1"/>
  <c r="AS347" i="4" s="1"/>
  <c r="AC359" i="4"/>
  <c r="AF359" i="4" s="1"/>
  <c r="U392" i="4"/>
  <c r="X392" i="4" s="1"/>
  <c r="AS390" i="4"/>
  <c r="AO390" i="4"/>
  <c r="AQ390" i="4" s="1"/>
  <c r="AO377" i="4"/>
  <c r="AS377" i="4"/>
  <c r="AK309" i="4"/>
  <c r="AN309" i="4" s="1"/>
  <c r="AC383" i="4"/>
  <c r="AF383" i="4" s="1"/>
  <c r="AS383" i="4" s="1"/>
  <c r="AO431" i="4"/>
  <c r="AS431" i="4"/>
  <c r="AC460" i="4"/>
  <c r="AF460" i="4" s="1"/>
  <c r="U398" i="4"/>
  <c r="X398" i="4" s="1"/>
  <c r="AO419" i="4"/>
  <c r="AS419" i="4"/>
  <c r="AC434" i="4"/>
  <c r="AF434" i="4" s="1"/>
  <c r="AK417" i="4"/>
  <c r="AN417" i="4" s="1"/>
  <c r="AN464" i="4"/>
  <c r="X401" i="4"/>
  <c r="AS442" i="4"/>
  <c r="AO442" i="4"/>
  <c r="AQ442" i="4" s="1"/>
  <c r="AC446" i="4"/>
  <c r="AF446" i="4" s="1"/>
  <c r="AS446" i="4" s="1"/>
  <c r="AF478" i="4"/>
  <c r="AS475" i="4"/>
  <c r="AO475" i="4"/>
  <c r="AQ475" i="4" s="1"/>
  <c r="U451" i="4"/>
  <c r="X451" i="4" s="1"/>
  <c r="M447" i="4"/>
  <c r="P447" i="4" s="1"/>
  <c r="AK471" i="4"/>
  <c r="AN471" i="4" s="1"/>
  <c r="U526" i="4"/>
  <c r="X526" i="4" s="1"/>
  <c r="P500" i="4"/>
  <c r="AC532" i="4"/>
  <c r="AF532" i="4" s="1"/>
  <c r="P502" i="4"/>
  <c r="AS502" i="4" s="1"/>
  <c r="M525" i="4"/>
  <c r="P525" i="4" s="1"/>
  <c r="U547" i="4"/>
  <c r="X547" i="4" s="1"/>
  <c r="AC505" i="4"/>
  <c r="AF505" i="4" s="1"/>
  <c r="AS505" i="4" s="1"/>
  <c r="AC589" i="4"/>
  <c r="AF589" i="4" s="1"/>
  <c r="U611" i="4"/>
  <c r="X611" i="4" s="1"/>
  <c r="AO546" i="4"/>
  <c r="AQ546" i="4" s="1"/>
  <c r="AS546" i="4"/>
  <c r="U613" i="4"/>
  <c r="X613" i="4" s="1"/>
  <c r="U637" i="4"/>
  <c r="X637" i="4" s="1"/>
  <c r="AC625" i="4"/>
  <c r="AF625" i="4" s="1"/>
  <c r="AC540" i="4"/>
  <c r="AF540" i="4" s="1"/>
  <c r="AC638" i="4"/>
  <c r="AF638" i="4" s="1"/>
  <c r="AK627" i="4"/>
  <c r="AN627" i="4" s="1"/>
  <c r="AC615" i="4"/>
  <c r="AF615" i="4" s="1"/>
  <c r="M571" i="4"/>
  <c r="P571" i="4" s="1"/>
  <c r="M648" i="4"/>
  <c r="P648" i="4" s="1"/>
  <c r="AQ646" i="4"/>
  <c r="X656" i="4"/>
  <c r="AO656" i="4" s="1"/>
  <c r="AC636" i="4"/>
  <c r="AF636" i="4" s="1"/>
  <c r="U620" i="4"/>
  <c r="X620" i="4" s="1"/>
  <c r="AO620" i="4" s="1"/>
  <c r="AO662" i="4"/>
  <c r="AS662" i="4"/>
  <c r="AC695" i="4"/>
  <c r="AF695" i="4" s="1"/>
  <c r="M717" i="4"/>
  <c r="P717" i="4" s="1"/>
  <c r="AO645" i="4"/>
  <c r="AQ645" i="4" s="1"/>
  <c r="AS645" i="4"/>
  <c r="AC706" i="4"/>
  <c r="AF706" i="4" s="1"/>
  <c r="AC664" i="4"/>
  <c r="AF664" i="4" s="1"/>
  <c r="X683" i="4"/>
  <c r="M697" i="4"/>
  <c r="P697" i="4" s="1"/>
  <c r="AC702" i="4"/>
  <c r="AF702" i="4" s="1"/>
  <c r="AO702" i="4" s="1"/>
  <c r="AQ689" i="4"/>
  <c r="AC666" i="4"/>
  <c r="AF666" i="4" s="1"/>
  <c r="AO692" i="4"/>
  <c r="AQ692" i="4" s="1"/>
  <c r="AS692" i="4"/>
  <c r="M710" i="4"/>
  <c r="P710" i="4" s="1"/>
  <c r="M685" i="4"/>
  <c r="P685" i="4" s="1"/>
  <c r="U654" i="4"/>
  <c r="X654" i="4" s="1"/>
  <c r="AS654" i="4" s="1"/>
  <c r="AC688" i="4"/>
  <c r="AF688" i="4" s="1"/>
  <c r="AO771" i="4"/>
  <c r="AQ771" i="4" s="1"/>
  <c r="AS771" i="4"/>
  <c r="AO687" i="4"/>
  <c r="AQ687" i="4" s="1"/>
  <c r="AS687" i="4"/>
  <c r="AK731" i="4"/>
  <c r="AN731" i="4" s="1"/>
  <c r="P722" i="4"/>
  <c r="AC780" i="4"/>
  <c r="AF780" i="4" s="1"/>
  <c r="M755" i="4"/>
  <c r="P755" i="4" s="1"/>
  <c r="AS784" i="4"/>
  <c r="AO784" i="4"/>
  <c r="AQ784" i="4" s="1"/>
  <c r="AC809" i="4"/>
  <c r="AF809" i="4" s="1"/>
  <c r="AO833" i="4"/>
  <c r="AS833" i="4"/>
  <c r="M779" i="4"/>
  <c r="P779" i="4" s="1"/>
  <c r="AQ835" i="4"/>
  <c r="AS738" i="4"/>
  <c r="AO738" i="4"/>
  <c r="AQ738" i="4" s="1"/>
  <c r="AC867" i="4"/>
  <c r="AF867" i="4" s="1"/>
  <c r="AO867" i="4" s="1"/>
  <c r="AQ867" i="4" s="1"/>
  <c r="U869" i="4"/>
  <c r="X869" i="4" s="1"/>
  <c r="AC889" i="4"/>
  <c r="AF889" i="4" s="1"/>
  <c r="U851" i="4"/>
  <c r="X851" i="4" s="1"/>
  <c r="AC901" i="4"/>
  <c r="AF901" i="4" s="1"/>
  <c r="AO901" i="4" s="1"/>
  <c r="AO975" i="4"/>
  <c r="AS975" i="4"/>
  <c r="AC917" i="4"/>
  <c r="AF917" i="4" s="1"/>
  <c r="AS917" i="4" s="1"/>
  <c r="AK868" i="4"/>
  <c r="AN868" i="4" s="1"/>
  <c r="AO1077" i="4"/>
  <c r="AQ1077" i="4" s="1"/>
  <c r="AS1077" i="4"/>
  <c r="AC1002" i="4"/>
  <c r="AF1002" i="4" s="1"/>
  <c r="AO1002" i="4" s="1"/>
  <c r="P1078" i="4"/>
  <c r="AK989" i="4"/>
  <c r="AN989" i="4" s="1"/>
  <c r="AQ1450" i="4"/>
  <c r="X1497" i="4"/>
  <c r="AO1679" i="4"/>
  <c r="AQ1679" i="4" s="1"/>
  <c r="AS1679" i="4"/>
  <c r="AQ1597" i="4"/>
  <c r="X1651" i="4"/>
  <c r="AO1973" i="4"/>
  <c r="AQ1973" i="4" s="1"/>
  <c r="AS1973" i="4"/>
  <c r="AK1042" i="4"/>
  <c r="AN1042" i="4" s="1"/>
  <c r="AK977" i="4"/>
  <c r="AN977" i="4" s="1"/>
  <c r="AK1006" i="4"/>
  <c r="AN1006" i="4" s="1"/>
  <c r="AO1085" i="4"/>
  <c r="AQ1085" i="4" s="1"/>
  <c r="AS1085" i="4"/>
  <c r="X1070" i="4"/>
  <c r="AC1138" i="4"/>
  <c r="AF1138" i="4" s="1"/>
  <c r="X1066" i="4"/>
  <c r="AO1066" i="4" s="1"/>
  <c r="AQ1066" i="4" s="1"/>
  <c r="AF1001" i="4"/>
  <c r="X1058" i="4"/>
  <c r="AO937" i="4"/>
  <c r="AQ937" i="4" s="1"/>
  <c r="AS937" i="4"/>
  <c r="M989" i="4"/>
  <c r="P989" i="4" s="1"/>
  <c r="M1088" i="4"/>
  <c r="P1088" i="4" s="1"/>
  <c r="AF1005" i="4"/>
  <c r="AN1137" i="4"/>
  <c r="AC929" i="4"/>
  <c r="AF929" i="4" s="1"/>
  <c r="M1095" i="4"/>
  <c r="P1095" i="4" s="1"/>
  <c r="AS1155" i="4"/>
  <c r="AO1155" i="4"/>
  <c r="AQ1155" i="4" s="1"/>
  <c r="AF1206" i="4"/>
  <c r="AC1148" i="4"/>
  <c r="AF1148" i="4" s="1"/>
  <c r="AK1098" i="4"/>
  <c r="AN1098" i="4" s="1"/>
  <c r="U1128" i="4"/>
  <c r="X1128" i="4" s="1"/>
  <c r="U1240" i="4"/>
  <c r="X1240" i="4" s="1"/>
  <c r="AN1296" i="4"/>
  <c r="U1152" i="4"/>
  <c r="X1152" i="4" s="1"/>
  <c r="AC1179" i="4"/>
  <c r="AF1179" i="4" s="1"/>
  <c r="AC1264" i="4"/>
  <c r="AF1264" i="4" s="1"/>
  <c r="AO1264" i="4" s="1"/>
  <c r="AQ1264" i="4" s="1"/>
  <c r="X1181" i="4"/>
  <c r="AN1396" i="4"/>
  <c r="U1306" i="4"/>
  <c r="X1306" i="4" s="1"/>
  <c r="AN1329" i="4"/>
  <c r="AC1270" i="4"/>
  <c r="AF1270" i="4" s="1"/>
  <c r="U1347" i="4"/>
  <c r="X1347" i="4" s="1"/>
  <c r="AN1369" i="4"/>
  <c r="AN1347" i="4"/>
  <c r="AN1383" i="4"/>
  <c r="AN1419" i="4"/>
  <c r="AK1110" i="4"/>
  <c r="AN1110" i="4" s="1"/>
  <c r="AC1237" i="4"/>
  <c r="AF1237" i="4" s="1"/>
  <c r="AS1237" i="4" s="1"/>
  <c r="AC1269" i="4"/>
  <c r="AF1269" i="4" s="1"/>
  <c r="AC1119" i="4"/>
  <c r="AF1119" i="4" s="1"/>
  <c r="AC1160" i="4"/>
  <c r="AF1160" i="4" s="1"/>
  <c r="AS1160" i="4" s="1"/>
  <c r="M1255" i="4"/>
  <c r="P1255" i="4" s="1"/>
  <c r="AK1263" i="4"/>
  <c r="AN1263" i="4" s="1"/>
  <c r="AC1441" i="4"/>
  <c r="AF1441" i="4" s="1"/>
  <c r="AS1441" i="4" s="1"/>
  <c r="AS1280" i="4"/>
  <c r="AO1280" i="4"/>
  <c r="AC1414" i="4"/>
  <c r="AF1414" i="4" s="1"/>
  <c r="AK1215" i="4"/>
  <c r="AN1215" i="4" s="1"/>
  <c r="M1335" i="4"/>
  <c r="P1335" i="4" s="1"/>
  <c r="AK1358" i="4"/>
  <c r="AN1358" i="4" s="1"/>
  <c r="U1421" i="4"/>
  <c r="X1421" i="4" s="1"/>
  <c r="AC1423" i="4"/>
  <c r="AF1423" i="4" s="1"/>
  <c r="AO1423" i="4" s="1"/>
  <c r="X1187" i="4"/>
  <c r="U1506" i="4"/>
  <c r="X1506" i="4" s="1"/>
  <c r="U1362" i="4"/>
  <c r="X1362" i="4" s="1"/>
  <c r="AK1446" i="4"/>
  <c r="AN1446" i="4" s="1"/>
  <c r="AN1470" i="4"/>
  <c r="AK1506" i="4"/>
  <c r="AN1506" i="4" s="1"/>
  <c r="AC1515" i="4"/>
  <c r="AF1515" i="4" s="1"/>
  <c r="AC1485" i="4"/>
  <c r="AF1485" i="4" s="1"/>
  <c r="P1518" i="4"/>
  <c r="AO1489" i="4"/>
  <c r="AQ1489" i="4" s="1"/>
  <c r="AS1489" i="4"/>
  <c r="X1547" i="4"/>
  <c r="AQ1486" i="4"/>
  <c r="AC1461" i="4"/>
  <c r="AF1461" i="4" s="1"/>
  <c r="P1542" i="4"/>
  <c r="AC1545" i="4"/>
  <c r="AF1545" i="4" s="1"/>
  <c r="M1350" i="4"/>
  <c r="P1350" i="4" s="1"/>
  <c r="AC1471" i="4"/>
  <c r="AF1471" i="4" s="1"/>
  <c r="M1355" i="4"/>
  <c r="P1355" i="4" s="1"/>
  <c r="AC1501" i="4"/>
  <c r="AF1501" i="4" s="1"/>
  <c r="AO1501" i="4" s="1"/>
  <c r="P1508" i="4"/>
  <c r="AS1594" i="4"/>
  <c r="AO1594" i="4"/>
  <c r="AQ1594" i="4" s="1"/>
  <c r="AS1642" i="4"/>
  <c r="AO1642" i="4"/>
  <c r="AQ1642" i="4" s="1"/>
  <c r="X1476" i="4"/>
  <c r="AC1497" i="4"/>
  <c r="AF1497" i="4" s="1"/>
  <c r="M1629" i="4"/>
  <c r="P1629" i="4" s="1"/>
  <c r="AK1473" i="4"/>
  <c r="AN1473" i="4" s="1"/>
  <c r="AO1563" i="4"/>
  <c r="AS1563" i="4"/>
  <c r="AK1604" i="4"/>
  <c r="AN1604" i="4" s="1"/>
  <c r="AC1638" i="4"/>
  <c r="AF1638" i="4" s="1"/>
  <c r="AK1640" i="4"/>
  <c r="AN1640" i="4" s="1"/>
  <c r="AC1622" i="4"/>
  <c r="AF1622" i="4" s="1"/>
  <c r="AO1622" i="4" s="1"/>
  <c r="AQ1622" i="4" s="1"/>
  <c r="AS1615" i="4"/>
  <c r="AO1615" i="4"/>
  <c r="P1652" i="4"/>
  <c r="AC1578" i="4"/>
  <c r="AF1578" i="4" s="1"/>
  <c r="AO1378" i="4"/>
  <c r="AQ1378" i="4" s="1"/>
  <c r="X1593" i="4"/>
  <c r="AC1682" i="4"/>
  <c r="AF1682" i="4" s="1"/>
  <c r="AO1703" i="4"/>
  <c r="AQ1703" i="4" s="1"/>
  <c r="AS1703" i="4"/>
  <c r="AC1830" i="4"/>
  <c r="AF1830" i="4" s="1"/>
  <c r="AN1706" i="4"/>
  <c r="AK1765" i="4"/>
  <c r="AN1765" i="4" s="1"/>
  <c r="AO1806" i="4"/>
  <c r="AQ1806" i="4" s="1"/>
  <c r="AS1806" i="4"/>
  <c r="X1633" i="4"/>
  <c r="P1695" i="4"/>
  <c r="AC1778" i="4"/>
  <c r="AF1778" i="4" s="1"/>
  <c r="U1839" i="4"/>
  <c r="X1839" i="4" s="1"/>
  <c r="AO1815" i="4"/>
  <c r="AQ1815" i="4" s="1"/>
  <c r="AS1815" i="4"/>
  <c r="AK1729" i="4"/>
  <c r="AN1729" i="4" s="1"/>
  <c r="AC1816" i="4"/>
  <c r="AF1816" i="4" s="1"/>
  <c r="AS1987" i="4"/>
  <c r="AO1987" i="4"/>
  <c r="AQ1987" i="4" s="1"/>
  <c r="U1767" i="4"/>
  <c r="X1767" i="4" s="1"/>
  <c r="AC1796" i="4"/>
  <c r="AF1796" i="4" s="1"/>
  <c r="AS1833" i="4"/>
  <c r="AO1893" i="4"/>
  <c r="AQ1893" i="4" s="1"/>
  <c r="AS1893" i="4"/>
  <c r="U1919" i="4"/>
  <c r="X1919" i="4" s="1"/>
  <c r="AC1804" i="4"/>
  <c r="AF1804" i="4" s="1"/>
  <c r="AC1848" i="4"/>
  <c r="AF1848" i="4" s="1"/>
  <c r="AS1848" i="4" s="1"/>
  <c r="AQ1869" i="4"/>
  <c r="AO1692" i="4"/>
  <c r="AQ1692" i="4" s="1"/>
  <c r="AS1692" i="4"/>
  <c r="AK1779" i="4"/>
  <c r="AN1779" i="4" s="1"/>
  <c r="AC1831" i="4"/>
  <c r="AF1831" i="4" s="1"/>
  <c r="U1720" i="4"/>
  <c r="X1720" i="4" s="1"/>
  <c r="AF1772" i="4"/>
  <c r="AO1821" i="4"/>
  <c r="AS1821" i="4"/>
  <c r="P1899" i="4"/>
  <c r="U1925" i="4"/>
  <c r="X1925" i="4" s="1"/>
  <c r="AS1869" i="4"/>
  <c r="AS1927" i="4"/>
  <c r="AO1927" i="4"/>
  <c r="AQ1927" i="4" s="1"/>
  <c r="X1961" i="4"/>
  <c r="AS1945" i="4"/>
  <c r="AO1945" i="4"/>
  <c r="AQ1945" i="4" s="1"/>
  <c r="M1972" i="4"/>
  <c r="P1972" i="4" s="1"/>
  <c r="AC2002" i="4"/>
  <c r="AF2002" i="4" s="1"/>
  <c r="AC1918" i="4"/>
  <c r="AF1918" i="4" s="1"/>
  <c r="AC1962" i="4"/>
  <c r="AF1962" i="4" s="1"/>
  <c r="P1979" i="4"/>
  <c r="AO1979" i="4" s="1"/>
  <c r="AQ1979" i="4" s="1"/>
  <c r="AC1965" i="4"/>
  <c r="AF1965" i="4" s="1"/>
  <c r="AC1952" i="4"/>
  <c r="AF1952" i="4" s="1"/>
  <c r="AQ1956" i="4"/>
  <c r="AF1993" i="4"/>
  <c r="X1067" i="4"/>
  <c r="AC913" i="4"/>
  <c r="AF913" i="4" s="1"/>
  <c r="AO913" i="4" s="1"/>
  <c r="AQ913" i="4" s="1"/>
  <c r="M984" i="4"/>
  <c r="P984" i="4" s="1"/>
  <c r="AO984" i="4" s="1"/>
  <c r="AK880" i="4"/>
  <c r="AN880" i="4" s="1"/>
  <c r="AN1043" i="4"/>
  <c r="AQ943" i="4"/>
  <c r="X1030" i="4"/>
  <c r="AS1030" i="4" s="1"/>
  <c r="M1052" i="4"/>
  <c r="P1052" i="4" s="1"/>
  <c r="M1006" i="4"/>
  <c r="P1006" i="4" s="1"/>
  <c r="X1024" i="4"/>
  <c r="U1092" i="4"/>
  <c r="X1092" i="4" s="1"/>
  <c r="AS1092" i="4" s="1"/>
  <c r="U1083" i="4"/>
  <c r="X1083" i="4" s="1"/>
  <c r="X1091" i="4"/>
  <c r="AO1091" i="4" s="1"/>
  <c r="AC1144" i="4"/>
  <c r="AF1144" i="4" s="1"/>
  <c r="X1034" i="4"/>
  <c r="AC1010" i="4"/>
  <c r="AF1010" i="4" s="1"/>
  <c r="AS1027" i="4"/>
  <c r="AO1027" i="4"/>
  <c r="AQ1027" i="4" s="1"/>
  <c r="M929" i="4"/>
  <c r="P929" i="4" s="1"/>
  <c r="AC1051" i="4"/>
  <c r="AF1051" i="4" s="1"/>
  <c r="AO1051" i="4" s="1"/>
  <c r="AO1133" i="4"/>
  <c r="AS1133" i="4"/>
  <c r="U1177" i="4"/>
  <c r="X1177" i="4" s="1"/>
  <c r="AC1193" i="4"/>
  <c r="AF1193" i="4" s="1"/>
  <c r="AO1193" i="4" s="1"/>
  <c r="AF1097" i="4"/>
  <c r="M1206" i="4"/>
  <c r="P1206" i="4" s="1"/>
  <c r="P1213" i="4"/>
  <c r="AC1274" i="4"/>
  <c r="AF1274" i="4" s="1"/>
  <c r="U1098" i="4"/>
  <c r="X1098" i="4" s="1"/>
  <c r="AC1184" i="4"/>
  <c r="AF1184" i="4" s="1"/>
  <c r="AS1184" i="4" s="1"/>
  <c r="X1266" i="4"/>
  <c r="X1304" i="4"/>
  <c r="AC1337" i="4"/>
  <c r="AF1337" i="4" s="1"/>
  <c r="U1182" i="4"/>
  <c r="X1182" i="4" s="1"/>
  <c r="U1222" i="4"/>
  <c r="X1222" i="4" s="1"/>
  <c r="P1254" i="4"/>
  <c r="AO1254" i="4" s="1"/>
  <c r="AK1287" i="4"/>
  <c r="AN1287" i="4" s="1"/>
  <c r="U1325" i="4"/>
  <c r="X1325" i="4" s="1"/>
  <c r="AK1301" i="4"/>
  <c r="AN1301" i="4" s="1"/>
  <c r="U1329" i="4"/>
  <c r="X1329" i="4" s="1"/>
  <c r="M1270" i="4"/>
  <c r="P1270" i="4" s="1"/>
  <c r="AC1268" i="4"/>
  <c r="AF1268" i="4" s="1"/>
  <c r="AO1268" i="4" s="1"/>
  <c r="P1230" i="4"/>
  <c r="AO1230" i="4" s="1"/>
  <c r="AQ1230" i="4" s="1"/>
  <c r="AK1249" i="4"/>
  <c r="AN1249" i="4" s="1"/>
  <c r="AC1277" i="4"/>
  <c r="AF1277" i="4" s="1"/>
  <c r="U1110" i="4"/>
  <c r="X1110" i="4" s="1"/>
  <c r="AN1244" i="4"/>
  <c r="AN1314" i="4"/>
  <c r="M1311" i="4"/>
  <c r="P1311" i="4" s="1"/>
  <c r="AC1363" i="4"/>
  <c r="AF1363" i="4" s="1"/>
  <c r="AK1427" i="4"/>
  <c r="AN1427" i="4" s="1"/>
  <c r="U1335" i="4"/>
  <c r="X1335" i="4" s="1"/>
  <c r="AS1401" i="4"/>
  <c r="AO1401" i="4"/>
  <c r="AQ1401" i="4" s="1"/>
  <c r="X1382" i="4"/>
  <c r="P1344" i="4"/>
  <c r="U1446" i="4"/>
  <c r="X1446" i="4" s="1"/>
  <c r="X1448" i="4"/>
  <c r="X1472" i="4"/>
  <c r="M1406" i="4"/>
  <c r="P1406" i="4" s="1"/>
  <c r="AK1484" i="4"/>
  <c r="AN1484" i="4" s="1"/>
  <c r="AK1530" i="4"/>
  <c r="AN1530" i="4" s="1"/>
  <c r="AO1412" i="4"/>
  <c r="AQ1412" i="4" s="1"/>
  <c r="AS1412" i="4"/>
  <c r="AC1514" i="4"/>
  <c r="AF1514" i="4" s="1"/>
  <c r="P1461" i="4"/>
  <c r="AK1374" i="4"/>
  <c r="AN1374" i="4" s="1"/>
  <c r="AS1511" i="4"/>
  <c r="AO1511" i="4"/>
  <c r="AQ1511" i="4" s="1"/>
  <c r="AK1654" i="4"/>
  <c r="AN1654" i="4" s="1"/>
  <c r="AK1519" i="4"/>
  <c r="AN1519" i="4" s="1"/>
  <c r="AC1665" i="4"/>
  <c r="AF1665" i="4" s="1"/>
  <c r="M1497" i="4"/>
  <c r="P1497" i="4" s="1"/>
  <c r="U1473" i="4"/>
  <c r="X1473" i="4" s="1"/>
  <c r="AS1745" i="4"/>
  <c r="AO1745" i="4"/>
  <c r="AS1781" i="4"/>
  <c r="AO1781" i="4"/>
  <c r="U1617" i="4"/>
  <c r="X1617" i="4" s="1"/>
  <c r="M1627" i="4"/>
  <c r="P1627" i="4" s="1"/>
  <c r="AK1675" i="4"/>
  <c r="AN1675" i="4" s="1"/>
  <c r="AK1455" i="4"/>
  <c r="AN1455" i="4" s="1"/>
  <c r="M1604" i="4"/>
  <c r="P1604" i="4" s="1"/>
  <c r="M1640" i="4"/>
  <c r="P1640" i="4" s="1"/>
  <c r="AC1670" i="4"/>
  <c r="AF1670" i="4" s="1"/>
  <c r="AK1678" i="4"/>
  <c r="AN1678" i="4" s="1"/>
  <c r="M1677" i="4"/>
  <c r="P1677" i="4" s="1"/>
  <c r="U1603" i="4"/>
  <c r="X1603" i="4" s="1"/>
  <c r="U1719" i="4"/>
  <c r="X1719" i="4" s="1"/>
  <c r="U1644" i="4"/>
  <c r="X1644" i="4" s="1"/>
  <c r="AO1644" i="4" s="1"/>
  <c r="U1818" i="4"/>
  <c r="X1818" i="4" s="1"/>
  <c r="AK1731" i="4"/>
  <c r="AN1731" i="4" s="1"/>
  <c r="AK1410" i="4"/>
  <c r="AN1410" i="4" s="1"/>
  <c r="M1639" i="4"/>
  <c r="P1639" i="4" s="1"/>
  <c r="U1706" i="4"/>
  <c r="X1706" i="4" s="1"/>
  <c r="U1765" i="4"/>
  <c r="X1765" i="4" s="1"/>
  <c r="U1783" i="4"/>
  <c r="X1783" i="4" s="1"/>
  <c r="AS1783" i="4" s="1"/>
  <c r="AC1695" i="4"/>
  <c r="AF1695" i="4" s="1"/>
  <c r="P1778" i="4"/>
  <c r="M1683" i="4"/>
  <c r="P1683" i="4" s="1"/>
  <c r="U1729" i="4"/>
  <c r="X1729" i="4" s="1"/>
  <c r="AS1782" i="4"/>
  <c r="AO1782" i="4"/>
  <c r="AQ1782" i="4" s="1"/>
  <c r="U1700" i="4"/>
  <c r="X1700" i="4" s="1"/>
  <c r="AK1767" i="4"/>
  <c r="AN1767" i="4" s="1"/>
  <c r="M1796" i="4"/>
  <c r="P1796" i="4" s="1"/>
  <c r="U1736" i="4"/>
  <c r="X1736" i="4" s="1"/>
  <c r="AC1907" i="4"/>
  <c r="AF1907" i="4" s="1"/>
  <c r="AO1907" i="4" s="1"/>
  <c r="AQ1907" i="4" s="1"/>
  <c r="U1784" i="4"/>
  <c r="X1784" i="4" s="1"/>
  <c r="AO1784" i="4" s="1"/>
  <c r="AQ1784" i="4" s="1"/>
  <c r="AS1819" i="4"/>
  <c r="AO1819" i="4"/>
  <c r="AQ1819" i="4" s="1"/>
  <c r="AC1846" i="4"/>
  <c r="AF1846" i="4" s="1"/>
  <c r="AS1846" i="4" s="1"/>
  <c r="U1898" i="4"/>
  <c r="X1898" i="4" s="1"/>
  <c r="U1800" i="4"/>
  <c r="X1800" i="4" s="1"/>
  <c r="AS1800" i="4" s="1"/>
  <c r="X1866" i="4"/>
  <c r="AS1866" i="4" s="1"/>
  <c r="AO1921" i="4"/>
  <c r="AQ1921" i="4" s="1"/>
  <c r="AS1921" i="4"/>
  <c r="AC1724" i="4"/>
  <c r="AF1724" i="4" s="1"/>
  <c r="M1772" i="4"/>
  <c r="P1772" i="4" s="1"/>
  <c r="M1844" i="4"/>
  <c r="P1844" i="4" s="1"/>
  <c r="AO1740" i="4"/>
  <c r="AQ1740" i="4" s="1"/>
  <c r="AS1740" i="4"/>
  <c r="P1766" i="4"/>
  <c r="AC1802" i="4"/>
  <c r="AF1802" i="4" s="1"/>
  <c r="U1912" i="4"/>
  <c r="X1912" i="4" s="1"/>
  <c r="AK1942" i="4"/>
  <c r="AN1942" i="4" s="1"/>
  <c r="M1951" i="4"/>
  <c r="P1951" i="4" s="1"/>
  <c r="AF2028" i="4"/>
  <c r="U1913" i="4"/>
  <c r="X1913" i="4" s="1"/>
  <c r="M2002" i="4"/>
  <c r="P2002" i="4" s="1"/>
  <c r="M1918" i="4"/>
  <c r="P1918" i="4" s="1"/>
  <c r="X1977" i="4"/>
  <c r="AO1977" i="4" s="1"/>
  <c r="AQ1977" i="4" s="1"/>
  <c r="AC1705" i="4"/>
  <c r="AF1705" i="4" s="1"/>
  <c r="U1936" i="4"/>
  <c r="X1936" i="4" s="1"/>
  <c r="AC1996" i="4"/>
  <c r="AF1996" i="4" s="1"/>
  <c r="AQ2026" i="4"/>
  <c r="AK1864" i="4"/>
  <c r="AN1864" i="4" s="1"/>
  <c r="U996" i="4"/>
  <c r="X996" i="4" s="1"/>
  <c r="AS996" i="4" s="1"/>
  <c r="U1020" i="4"/>
  <c r="X1020" i="4" s="1"/>
  <c r="U948" i="4"/>
  <c r="X948" i="4" s="1"/>
  <c r="AC1082" i="4"/>
  <c r="AF1082" i="4" s="1"/>
  <c r="AK990" i="4"/>
  <c r="AN990" i="4" s="1"/>
  <c r="AC1049" i="4"/>
  <c r="AF1049" i="4" s="1"/>
  <c r="AS1049" i="4" s="1"/>
  <c r="U1159" i="4"/>
  <c r="X1159" i="4" s="1"/>
  <c r="M1094" i="4"/>
  <c r="P1094" i="4" s="1"/>
  <c r="AO1094" i="4" s="1"/>
  <c r="AQ1094" i="4" s="1"/>
  <c r="AN1149" i="4"/>
  <c r="AS1021" i="4"/>
  <c r="AO1021" i="4"/>
  <c r="AQ1021" i="4" s="1"/>
  <c r="X1010" i="4"/>
  <c r="X1141" i="4"/>
  <c r="AK929" i="4"/>
  <c r="AN929" i="4" s="1"/>
  <c r="AC1107" i="4"/>
  <c r="AF1107" i="4" s="1"/>
  <c r="AS1107" i="4" s="1"/>
  <c r="AC1102" i="4"/>
  <c r="AF1102" i="4" s="1"/>
  <c r="AO1102" i="4" s="1"/>
  <c r="X1097" i="4"/>
  <c r="AN1213" i="4"/>
  <c r="AC1250" i="4"/>
  <c r="AF1250" i="4" s="1"/>
  <c r="AC1322" i="4"/>
  <c r="AF1322" i="4" s="1"/>
  <c r="P1098" i="4"/>
  <c r="AK1158" i="4"/>
  <c r="AN1158" i="4" s="1"/>
  <c r="AK1236" i="4"/>
  <c r="AN1236" i="4" s="1"/>
  <c r="M1182" i="4"/>
  <c r="P1182" i="4" s="1"/>
  <c r="M1222" i="4"/>
  <c r="P1222" i="4" s="1"/>
  <c r="AC1287" i="4"/>
  <c r="AF1287" i="4" s="1"/>
  <c r="AS1239" i="4"/>
  <c r="AO1239" i="4"/>
  <c r="AQ1239" i="4" s="1"/>
  <c r="AC1301" i="4"/>
  <c r="AF1301" i="4" s="1"/>
  <c r="AF1312" i="4"/>
  <c r="U1330" i="4"/>
  <c r="X1330" i="4" s="1"/>
  <c r="P1228" i="4"/>
  <c r="AK1224" i="4"/>
  <c r="AN1224" i="4" s="1"/>
  <c r="AK1258" i="4"/>
  <c r="AN1258" i="4" s="1"/>
  <c r="AC1344" i="4"/>
  <c r="AF1344" i="4" s="1"/>
  <c r="AC1392" i="4"/>
  <c r="AF1392" i="4" s="1"/>
  <c r="AK1146" i="4"/>
  <c r="AN1146" i="4" s="1"/>
  <c r="X1316" i="4"/>
  <c r="U1243" i="4"/>
  <c r="X1243" i="4" s="1"/>
  <c r="AN1349" i="4"/>
  <c r="AS1529" i="4"/>
  <c r="AO1529" i="4"/>
  <c r="AQ1529" i="4" s="1"/>
  <c r="AK1311" i="4"/>
  <c r="AN1311" i="4" s="1"/>
  <c r="AC1427" i="4"/>
  <c r="AF1427" i="4" s="1"/>
  <c r="U1289" i="4"/>
  <c r="X1289" i="4" s="1"/>
  <c r="M1382" i="4"/>
  <c r="P1382" i="4" s="1"/>
  <c r="AC1428" i="4"/>
  <c r="AF1428" i="4" s="1"/>
  <c r="AC1456" i="4"/>
  <c r="AF1456" i="4" s="1"/>
  <c r="M1275" i="4"/>
  <c r="P1275" i="4" s="1"/>
  <c r="AO1351" i="4"/>
  <c r="AQ1351" i="4" s="1"/>
  <c r="AS1351" i="4"/>
  <c r="AO1366" i="4"/>
  <c r="AQ1366" i="4" s="1"/>
  <c r="AK1282" i="4"/>
  <c r="AN1282" i="4" s="1"/>
  <c r="X1346" i="4"/>
  <c r="AK1406" i="4"/>
  <c r="AN1406" i="4" s="1"/>
  <c r="M1517" i="4"/>
  <c r="P1517" i="4" s="1"/>
  <c r="AS1517" i="4" s="1"/>
  <c r="AC1451" i="4"/>
  <c r="AF1451" i="4" s="1"/>
  <c r="AK1460" i="4"/>
  <c r="AN1460" i="4" s="1"/>
  <c r="P1482" i="4"/>
  <c r="AC1530" i="4"/>
  <c r="AF1530" i="4" s="1"/>
  <c r="AC1487" i="4"/>
  <c r="AF1487" i="4" s="1"/>
  <c r="AO1487" i="4" s="1"/>
  <c r="AQ1487" i="4" s="1"/>
  <c r="AS1411" i="4"/>
  <c r="M1469" i="4"/>
  <c r="P1469" i="4" s="1"/>
  <c r="AC1374" i="4"/>
  <c r="AF1374" i="4" s="1"/>
  <c r="AK1631" i="4"/>
  <c r="AN1631" i="4" s="1"/>
  <c r="AK1540" i="4"/>
  <c r="AN1540" i="4" s="1"/>
  <c r="AO1466" i="4"/>
  <c r="AQ1466" i="4" s="1"/>
  <c r="AS1466" i="4"/>
  <c r="AC1564" i="4"/>
  <c r="AF1564" i="4" s="1"/>
  <c r="M1473" i="4"/>
  <c r="P1473" i="4" s="1"/>
  <c r="P1617" i="4"/>
  <c r="AK1627" i="4"/>
  <c r="AN1627" i="4" s="1"/>
  <c r="AC1675" i="4"/>
  <c r="AF1675" i="4" s="1"/>
  <c r="AF1455" i="4"/>
  <c r="AK1558" i="4"/>
  <c r="AN1558" i="4" s="1"/>
  <c r="M1595" i="4"/>
  <c r="P1595" i="4" s="1"/>
  <c r="M1603" i="4"/>
  <c r="P1603" i="4" s="1"/>
  <c r="AK1490" i="4"/>
  <c r="AN1490" i="4" s="1"/>
  <c r="AC1410" i="4"/>
  <c r="AF1410" i="4" s="1"/>
  <c r="AK1639" i="4"/>
  <c r="AN1639" i="4" s="1"/>
  <c r="AK1717" i="4"/>
  <c r="AN1717" i="4" s="1"/>
  <c r="AC1725" i="4"/>
  <c r="AF1725" i="4" s="1"/>
  <c r="AN1827" i="4"/>
  <c r="AK1683" i="4"/>
  <c r="AN1683" i="4" s="1"/>
  <c r="AC1843" i="4"/>
  <c r="AF1843" i="4" s="1"/>
  <c r="AF1688" i="4"/>
  <c r="AK1888" i="4"/>
  <c r="AN1888" i="4" s="1"/>
  <c r="M1700" i="4"/>
  <c r="P1700" i="4" s="1"/>
  <c r="AO1773" i="4"/>
  <c r="AQ1773" i="4" s="1"/>
  <c r="AS1773" i="4"/>
  <c r="AS1994" i="4"/>
  <c r="AO1994" i="4"/>
  <c r="AC1834" i="4"/>
  <c r="AF1834" i="4" s="1"/>
  <c r="AC1828" i="4"/>
  <c r="AF1828" i="4" s="1"/>
  <c r="AO1828" i="4" s="1"/>
  <c r="AC1868" i="4"/>
  <c r="AF1868" i="4" s="1"/>
  <c r="AK1753" i="4"/>
  <c r="AN1753" i="4" s="1"/>
  <c r="AO1823" i="4"/>
  <c r="AQ1823" i="4" s="1"/>
  <c r="AS1823" i="4"/>
  <c r="U1724" i="4"/>
  <c r="X1724" i="4" s="1"/>
  <c r="U1802" i="4"/>
  <c r="X1802" i="4" s="1"/>
  <c r="AC1904" i="4"/>
  <c r="AF1904" i="4" s="1"/>
  <c r="M1939" i="4"/>
  <c r="P1939" i="4" s="1"/>
  <c r="AC1988" i="4"/>
  <c r="AF1988" i="4" s="1"/>
  <c r="AK1951" i="4"/>
  <c r="AN1951" i="4" s="1"/>
  <c r="AC1950" i="4"/>
  <c r="AF1950" i="4" s="1"/>
  <c r="AO1950" i="4" s="1"/>
  <c r="AQ1950" i="4" s="1"/>
  <c r="P1913" i="4"/>
  <c r="AN2028" i="4"/>
  <c r="AC1971" i="4"/>
  <c r="AF1971" i="4" s="1"/>
  <c r="AS1971" i="4" s="1"/>
  <c r="M2021" i="4"/>
  <c r="P2021" i="4" s="1"/>
  <c r="AS2021" i="4" s="1"/>
  <c r="AK1990" i="4"/>
  <c r="AN1990" i="4" s="1"/>
  <c r="U1705" i="4"/>
  <c r="X1705" i="4" s="1"/>
  <c r="M1936" i="4"/>
  <c r="P1936" i="4" s="1"/>
  <c r="U1996" i="4"/>
  <c r="X1996" i="4" s="1"/>
  <c r="AO2003" i="4"/>
  <c r="AQ2003" i="4" s="1"/>
  <c r="AS2003" i="4"/>
  <c r="X1864" i="4"/>
  <c r="M948" i="4"/>
  <c r="P948" i="4" s="1"/>
  <c r="X1082" i="4"/>
  <c r="AC1114" i="4"/>
  <c r="AF1114" i="4" s="1"/>
  <c r="AC1150" i="4"/>
  <c r="AF1150" i="4" s="1"/>
  <c r="AO1150" i="4" s="1"/>
  <c r="AC949" i="4"/>
  <c r="AF949" i="4" s="1"/>
  <c r="AC1023" i="4"/>
  <c r="AF1023" i="4" s="1"/>
  <c r="U972" i="4"/>
  <c r="X972" i="4" s="1"/>
  <c r="AC1096" i="4"/>
  <c r="AF1096" i="4" s="1"/>
  <c r="AS1096" i="4" s="1"/>
  <c r="AC1120" i="4"/>
  <c r="AF1120" i="4" s="1"/>
  <c r="AC1075" i="4"/>
  <c r="AF1075" i="4" s="1"/>
  <c r="AS1075" i="4" s="1"/>
  <c r="M1129" i="4"/>
  <c r="P1129" i="4" s="1"/>
  <c r="M1153" i="4"/>
  <c r="P1153" i="4" s="1"/>
  <c r="AC1063" i="4"/>
  <c r="AF1063" i="4" s="1"/>
  <c r="AS1063" i="4" s="1"/>
  <c r="AC1104" i="4"/>
  <c r="AF1104" i="4" s="1"/>
  <c r="AO1104" i="4" s="1"/>
  <c r="AQ1104" i="4" s="1"/>
  <c r="AK1177" i="4"/>
  <c r="AN1177" i="4" s="1"/>
  <c r="P1097" i="4"/>
  <c r="AC1106" i="4"/>
  <c r="AF1106" i="4" s="1"/>
  <c r="AS1106" i="4" s="1"/>
  <c r="AS1189" i="4"/>
  <c r="AO1189" i="4"/>
  <c r="AQ1189" i="4" s="1"/>
  <c r="AS1201" i="4"/>
  <c r="AO1201" i="4"/>
  <c r="AQ1201" i="4" s="1"/>
  <c r="AO1135" i="4"/>
  <c r="AQ1135" i="4" s="1"/>
  <c r="AS1135" i="4"/>
  <c r="AO1175" i="4"/>
  <c r="AQ1175" i="4" s="1"/>
  <c r="AS1175" i="4"/>
  <c r="AF1158" i="4"/>
  <c r="AN1214" i="4"/>
  <c r="AN1262" i="4"/>
  <c r="AF1216" i="4"/>
  <c r="AC1321" i="4"/>
  <c r="AF1321" i="4" s="1"/>
  <c r="AO1271" i="4"/>
  <c r="AQ1271" i="4" s="1"/>
  <c r="AS1271" i="4"/>
  <c r="AC1304" i="4"/>
  <c r="AF1304" i="4" s="1"/>
  <c r="AS1304" i="4" s="1"/>
  <c r="AF1236" i="4"/>
  <c r="X1190" i="4"/>
  <c r="AK1229" i="4"/>
  <c r="AN1229" i="4" s="1"/>
  <c r="AK1318" i="4"/>
  <c r="AN1318" i="4" s="1"/>
  <c r="AK1242" i="4"/>
  <c r="AN1242" i="4" s="1"/>
  <c r="X1301" i="4"/>
  <c r="U1312" i="4"/>
  <c r="X1312" i="4" s="1"/>
  <c r="P1330" i="4"/>
  <c r="AF1224" i="4"/>
  <c r="AC1258" i="4"/>
  <c r="AF1258" i="4" s="1"/>
  <c r="P1277" i="4"/>
  <c r="AN1371" i="4"/>
  <c r="AC1117" i="4"/>
  <c r="AF1117" i="4" s="1"/>
  <c r="AF1146" i="4"/>
  <c r="M1243" i="4"/>
  <c r="P1243" i="4" s="1"/>
  <c r="U1349" i="4"/>
  <c r="X1349" i="4" s="1"/>
  <c r="M1427" i="4"/>
  <c r="P1427" i="4" s="1"/>
  <c r="AC1402" i="4"/>
  <c r="AF1402" i="4" s="1"/>
  <c r="AO1279" i="4"/>
  <c r="AQ1279" i="4" s="1"/>
  <c r="AS1279" i="4"/>
  <c r="M1403" i="4"/>
  <c r="P1403" i="4" s="1"/>
  <c r="M1289" i="4"/>
  <c r="P1289" i="4" s="1"/>
  <c r="AK1382" i="4"/>
  <c r="AN1382" i="4" s="1"/>
  <c r="M1428" i="4"/>
  <c r="P1428" i="4" s="1"/>
  <c r="AC1516" i="4"/>
  <c r="AF1516" i="4" s="1"/>
  <c r="AK1275" i="4"/>
  <c r="AN1275" i="4" s="1"/>
  <c r="AK1367" i="4"/>
  <c r="AN1367" i="4" s="1"/>
  <c r="AK1492" i="4"/>
  <c r="AN1492" i="4" s="1"/>
  <c r="AN1516" i="4"/>
  <c r="AC1341" i="4"/>
  <c r="AF1341" i="4" s="1"/>
  <c r="AS1341" i="4" s="1"/>
  <c r="AO1340" i="4"/>
  <c r="AQ1340" i="4" s="1"/>
  <c r="AS1340" i="4"/>
  <c r="AN1494" i="4"/>
  <c r="AC1282" i="4"/>
  <c r="AF1282" i="4" s="1"/>
  <c r="M1346" i="4"/>
  <c r="P1346" i="4" s="1"/>
  <c r="AC1491" i="4"/>
  <c r="AF1491" i="4" s="1"/>
  <c r="M1505" i="4"/>
  <c r="P1505" i="4" s="1"/>
  <c r="AO1505" i="4" s="1"/>
  <c r="AQ1505" i="4" s="1"/>
  <c r="AN1556" i="4"/>
  <c r="X1451" i="4"/>
  <c r="AK1507" i="4"/>
  <c r="AN1507" i="4" s="1"/>
  <c r="AO1552" i="4"/>
  <c r="AQ1552" i="4" s="1"/>
  <c r="AS1552" i="4"/>
  <c r="AC1460" i="4"/>
  <c r="AF1460" i="4" s="1"/>
  <c r="P1357" i="4"/>
  <c r="U1530" i="4"/>
  <c r="X1530" i="4" s="1"/>
  <c r="AC1539" i="4"/>
  <c r="AF1539" i="4" s="1"/>
  <c r="AK1543" i="4"/>
  <c r="AN1543" i="4" s="1"/>
  <c r="AK1469" i="4"/>
  <c r="AN1469" i="4" s="1"/>
  <c r="AC1643" i="4"/>
  <c r="AF1643" i="4" s="1"/>
  <c r="U1374" i="4"/>
  <c r="X1374" i="4" s="1"/>
  <c r="AC1540" i="4"/>
  <c r="AF1540" i="4" s="1"/>
  <c r="M1415" i="4"/>
  <c r="P1415" i="4" s="1"/>
  <c r="AO1415" i="4" s="1"/>
  <c r="AQ1415" i="4" s="1"/>
  <c r="P1483" i="4"/>
  <c r="U1522" i="4"/>
  <c r="X1522" i="4" s="1"/>
  <c r="AS1522" i="4" s="1"/>
  <c r="X1519" i="4"/>
  <c r="M1569" i="4"/>
  <c r="P1569" i="4" s="1"/>
  <c r="AS1569" i="4" s="1"/>
  <c r="AN1607" i="4"/>
  <c r="AK1666" i="4"/>
  <c r="AN1666" i="4" s="1"/>
  <c r="P1545" i="4"/>
  <c r="AC1649" i="4"/>
  <c r="AF1649" i="4" s="1"/>
  <c r="U1620" i="4"/>
  <c r="X1620" i="4" s="1"/>
  <c r="U1455" i="4"/>
  <c r="X1455" i="4" s="1"/>
  <c r="X1558" i="4"/>
  <c r="AN1718" i="4"/>
  <c r="AS1598" i="4"/>
  <c r="AO1598" i="4"/>
  <c r="AQ1598" i="4" s="1"/>
  <c r="P1631" i="4"/>
  <c r="AO1746" i="4"/>
  <c r="AQ1746" i="4" s="1"/>
  <c r="AS1462" i="4"/>
  <c r="AO1462" i="4"/>
  <c r="AQ1462" i="4" s="1"/>
  <c r="X1656" i="4"/>
  <c r="AK1603" i="4"/>
  <c r="AN1603" i="4" s="1"/>
  <c r="AO1791" i="4"/>
  <c r="AQ1791" i="4" s="1"/>
  <c r="AS1791" i="4"/>
  <c r="U1732" i="4"/>
  <c r="X1732" i="4" s="1"/>
  <c r="AK1673" i="4"/>
  <c r="AN1673" i="4" s="1"/>
  <c r="AK1719" i="4"/>
  <c r="AN1719" i="4" s="1"/>
  <c r="AS1573" i="4"/>
  <c r="U1410" i="4"/>
  <c r="X1410" i="4" s="1"/>
  <c r="AF1639" i="4"/>
  <c r="AC1717" i="4"/>
  <c r="AF1717" i="4" s="1"/>
  <c r="AC1825" i="4"/>
  <c r="AF1825" i="4" s="1"/>
  <c r="X1708" i="4"/>
  <c r="AC1754" i="4"/>
  <c r="AF1754" i="4" s="1"/>
  <c r="AS1534" i="4"/>
  <c r="AO1534" i="4"/>
  <c r="AQ1534" i="4" s="1"/>
  <c r="AC1759" i="4"/>
  <c r="AF1759" i="4" s="1"/>
  <c r="AK1852" i="4"/>
  <c r="AN1852" i="4" s="1"/>
  <c r="U1688" i="4"/>
  <c r="X1688" i="4" s="1"/>
  <c r="AQ1857" i="4"/>
  <c r="M1888" i="4"/>
  <c r="P1888" i="4" s="1"/>
  <c r="AS1999" i="4"/>
  <c r="AO1999" i="4"/>
  <c r="AQ1999" i="4" s="1"/>
  <c r="AK1700" i="4"/>
  <c r="AN1700" i="4" s="1"/>
  <c r="P1863" i="4"/>
  <c r="AK1801" i="4"/>
  <c r="AN1801" i="4" s="1"/>
  <c r="AK1873" i="4"/>
  <c r="AN1873" i="4" s="1"/>
  <c r="M1897" i="4"/>
  <c r="P1897" i="4" s="1"/>
  <c r="AO1761" i="4"/>
  <c r="AQ1761" i="4" s="1"/>
  <c r="AS1761" i="4"/>
  <c r="AC1856" i="4"/>
  <c r="AF1856" i="4" s="1"/>
  <c r="U1868" i="4"/>
  <c r="X1868" i="4" s="1"/>
  <c r="AF1753" i="4"/>
  <c r="AC1890" i="4"/>
  <c r="AF1890" i="4" s="1"/>
  <c r="AO1914" i="4"/>
  <c r="AQ1914" i="4" s="1"/>
  <c r="AS1914" i="4"/>
  <c r="AS1957" i="4"/>
  <c r="AO1957" i="4"/>
  <c r="AQ1957" i="4" s="1"/>
  <c r="AC1995" i="4"/>
  <c r="AF1995" i="4" s="1"/>
  <c r="AO1995" i="4" s="1"/>
  <c r="AQ1995" i="4" s="1"/>
  <c r="U1942" i="4"/>
  <c r="X1942" i="4" s="1"/>
  <c r="AO1947" i="4"/>
  <c r="AQ1947" i="4" s="1"/>
  <c r="AS1947" i="4"/>
  <c r="AC2022" i="4"/>
  <c r="AF2022" i="4" s="1"/>
  <c r="AK1939" i="4"/>
  <c r="AN1939" i="4" s="1"/>
  <c r="AO1926" i="4"/>
  <c r="AS1926" i="4"/>
  <c r="AC1951" i="4"/>
  <c r="AF1951" i="4" s="1"/>
  <c r="U1855" i="4"/>
  <c r="X1855" i="4" s="1"/>
  <c r="AC1978" i="4"/>
  <c r="AF1978" i="4" s="1"/>
  <c r="P1946" i="4"/>
  <c r="M1996" i="4"/>
  <c r="P1996" i="4" s="1"/>
  <c r="M1864" i="4"/>
  <c r="P1864" i="4" s="1"/>
  <c r="AC1953" i="4"/>
  <c r="AF1953" i="4" s="1"/>
  <c r="AO1953" i="4" s="1"/>
  <c r="AO1991" i="4"/>
  <c r="AS1991" i="4"/>
  <c r="U935" i="4"/>
  <c r="X935" i="4" s="1"/>
  <c r="AK960" i="4"/>
  <c r="AN960" i="4" s="1"/>
  <c r="AS1045" i="4"/>
  <c r="AO1045" i="4"/>
  <c r="X907" i="4"/>
  <c r="AK948" i="4"/>
  <c r="AN948" i="4" s="1"/>
  <c r="AC1032" i="4"/>
  <c r="AF1032" i="4" s="1"/>
  <c r="AS1039" i="4"/>
  <c r="AO1039" i="4"/>
  <c r="AQ1039" i="4" s="1"/>
  <c r="AN994" i="4"/>
  <c r="AK1016" i="4"/>
  <c r="AN1016" i="4" s="1"/>
  <c r="AC1095" i="4"/>
  <c r="AF1095" i="4" s="1"/>
  <c r="AS1095" i="4" s="1"/>
  <c r="X949" i="4"/>
  <c r="M972" i="4"/>
  <c r="P972" i="4" s="1"/>
  <c r="X991" i="4"/>
  <c r="AC1060" i="4"/>
  <c r="AF1060" i="4" s="1"/>
  <c r="AC1103" i="4"/>
  <c r="AF1103" i="4" s="1"/>
  <c r="AQ1089" i="4"/>
  <c r="AF1105" i="4"/>
  <c r="AS1105" i="4" s="1"/>
  <c r="X1166" i="4"/>
  <c r="AO1166" i="4" s="1"/>
  <c r="AQ1166" i="4" s="1"/>
  <c r="AQ1133" i="4"/>
  <c r="AK1202" i="4"/>
  <c r="AN1202" i="4" s="1"/>
  <c r="X1212" i="4"/>
  <c r="AF1320" i="4"/>
  <c r="AO1320" i="4" s="1"/>
  <c r="AF1298" i="4"/>
  <c r="U1158" i="4"/>
  <c r="X1158" i="4" s="1"/>
  <c r="P1214" i="4"/>
  <c r="AN1284" i="4"/>
  <c r="AS1172" i="4"/>
  <c r="AO1172" i="4"/>
  <c r="AQ1172" i="4" s="1"/>
  <c r="AC1276" i="4"/>
  <c r="AF1276" i="4" s="1"/>
  <c r="AO1276" i="4" s="1"/>
  <c r="AK1170" i="4"/>
  <c r="AN1170" i="4" s="1"/>
  <c r="AC1292" i="4"/>
  <c r="AF1292" i="4" s="1"/>
  <c r="AS1292" i="4" s="1"/>
  <c r="AC1339" i="4"/>
  <c r="AF1339" i="4" s="1"/>
  <c r="AO1339" i="4" s="1"/>
  <c r="U1236" i="4"/>
  <c r="X1236" i="4" s="1"/>
  <c r="X1278" i="4"/>
  <c r="AC1229" i="4"/>
  <c r="AF1229" i="4" s="1"/>
  <c r="AC1318" i="4"/>
  <c r="AF1318" i="4" s="1"/>
  <c r="AS1408" i="4"/>
  <c r="AO1408" i="4"/>
  <c r="AQ1408" i="4" s="1"/>
  <c r="P1242" i="4"/>
  <c r="U1405" i="4"/>
  <c r="X1405" i="4" s="1"/>
  <c r="AO1405" i="4" s="1"/>
  <c r="AQ1405" i="4" s="1"/>
  <c r="AC1192" i="4"/>
  <c r="AF1192" i="4" s="1"/>
  <c r="AS1192" i="4" s="1"/>
  <c r="M1301" i="4"/>
  <c r="P1301" i="4" s="1"/>
  <c r="M1312" i="4"/>
  <c r="P1312" i="4" s="1"/>
  <c r="U1224" i="4"/>
  <c r="X1224" i="4" s="1"/>
  <c r="AN1220" i="4"/>
  <c r="U1258" i="4"/>
  <c r="X1258" i="4" s="1"/>
  <c r="AN1407" i="4"/>
  <c r="U1117" i="4"/>
  <c r="X1117" i="4" s="1"/>
  <c r="U1146" i="4"/>
  <c r="X1146" i="4" s="1"/>
  <c r="AK1248" i="4"/>
  <c r="AN1248" i="4" s="1"/>
  <c r="AC1316" i="4"/>
  <c r="AF1316" i="4" s="1"/>
  <c r="AC1281" i="4"/>
  <c r="AF1281" i="4" s="1"/>
  <c r="AO1281" i="4" s="1"/>
  <c r="U1328" i="4"/>
  <c r="X1328" i="4" s="1"/>
  <c r="AO1328" i="4" s="1"/>
  <c r="AO1315" i="4"/>
  <c r="AQ1315" i="4" s="1"/>
  <c r="AS1315" i="4"/>
  <c r="P1349" i="4"/>
  <c r="AN1409" i="4"/>
  <c r="AC1342" i="4"/>
  <c r="AF1342" i="4" s="1"/>
  <c r="AC1480" i="4"/>
  <c r="AF1480" i="4" s="1"/>
  <c r="M1430" i="4"/>
  <c r="P1430" i="4" s="1"/>
  <c r="AN1458" i="4"/>
  <c r="P1361" i="4"/>
  <c r="AS1361" i="4" s="1"/>
  <c r="U1282" i="4"/>
  <c r="X1282" i="4" s="1"/>
  <c r="AK1346" i="4"/>
  <c r="AN1346" i="4" s="1"/>
  <c r="AK1472" i="4"/>
  <c r="AN1472" i="4" s="1"/>
  <c r="M1451" i="4"/>
  <c r="P1451" i="4" s="1"/>
  <c r="AC1507" i="4"/>
  <c r="AF1507" i="4" s="1"/>
  <c r="U1460" i="4"/>
  <c r="X1460" i="4" s="1"/>
  <c r="AO1554" i="4"/>
  <c r="AQ1554" i="4" s="1"/>
  <c r="AS1554" i="4"/>
  <c r="P1496" i="4"/>
  <c r="AO1496" i="4" s="1"/>
  <c r="M1530" i="4"/>
  <c r="P1530" i="4" s="1"/>
  <c r="AN1533" i="4"/>
  <c r="X1543" i="4"/>
  <c r="AC1469" i="4"/>
  <c r="AF1469" i="4" s="1"/>
  <c r="M1374" i="4"/>
  <c r="P1374" i="4" s="1"/>
  <c r="M1481" i="4"/>
  <c r="P1481" i="4" s="1"/>
  <c r="M1540" i="4"/>
  <c r="P1540" i="4" s="1"/>
  <c r="P1484" i="4"/>
  <c r="AK1568" i="4"/>
  <c r="AN1568" i="4" s="1"/>
  <c r="AC1524" i="4"/>
  <c r="AF1524" i="4" s="1"/>
  <c r="AS1524" i="4" s="1"/>
  <c r="AS1618" i="4"/>
  <c r="AO1618" i="4"/>
  <c r="AQ1618" i="4" s="1"/>
  <c r="M1519" i="4"/>
  <c r="P1519" i="4" s="1"/>
  <c r="AC1572" i="4"/>
  <c r="AF1572" i="4" s="1"/>
  <c r="AO1572" i="4" s="1"/>
  <c r="AQ1572" i="4" s="1"/>
  <c r="AC1607" i="4"/>
  <c r="AF1607" i="4" s="1"/>
  <c r="U1666" i="4"/>
  <c r="X1666" i="4" s="1"/>
  <c r="M1641" i="4"/>
  <c r="P1641" i="4" s="1"/>
  <c r="AS1641" i="4" s="1"/>
  <c r="AC1499" i="4"/>
  <c r="AF1499" i="4" s="1"/>
  <c r="AF1581" i="4"/>
  <c r="M1591" i="4"/>
  <c r="P1591" i="4" s="1"/>
  <c r="AC1612" i="4"/>
  <c r="AF1612" i="4" s="1"/>
  <c r="AO1612" i="4" s="1"/>
  <c r="AC1728" i="4"/>
  <c r="AF1728" i="4" s="1"/>
  <c r="AO1728" i="4" s="1"/>
  <c r="AK1662" i="4"/>
  <c r="AN1662" i="4" s="1"/>
  <c r="P1452" i="4"/>
  <c r="M1651" i="4"/>
  <c r="P1651" i="4" s="1"/>
  <c r="AS1722" i="4"/>
  <c r="AO1722" i="4"/>
  <c r="AQ1722" i="4" s="1"/>
  <c r="U1610" i="4"/>
  <c r="X1610" i="4" s="1"/>
  <c r="AN1665" i="4"/>
  <c r="P1715" i="4"/>
  <c r="AS1715" i="4" s="1"/>
  <c r="AC1603" i="4"/>
  <c r="AF1603" i="4" s="1"/>
  <c r="AC1723" i="4"/>
  <c r="AF1723" i="4" s="1"/>
  <c r="M1732" i="4"/>
  <c r="P1732" i="4" s="1"/>
  <c r="AC1862" i="4"/>
  <c r="AF1862" i="4" s="1"/>
  <c r="AS1862" i="4" s="1"/>
  <c r="U1673" i="4"/>
  <c r="X1673" i="4" s="1"/>
  <c r="AC1719" i="4"/>
  <c r="AF1719" i="4" s="1"/>
  <c r="AC1650" i="4"/>
  <c r="AF1650" i="4" s="1"/>
  <c r="AF1748" i="4"/>
  <c r="M1410" i="4"/>
  <c r="P1410" i="4" s="1"/>
  <c r="U1717" i="4"/>
  <c r="X1717" i="4" s="1"/>
  <c r="AO1830" i="4"/>
  <c r="AS1830" i="4"/>
  <c r="M1708" i="4"/>
  <c r="P1708" i="4" s="1"/>
  <c r="AQ1749" i="4"/>
  <c r="AC1685" i="4"/>
  <c r="AF1685" i="4" s="1"/>
  <c r="AO1685" i="4" s="1"/>
  <c r="AN1839" i="4"/>
  <c r="X1754" i="4"/>
  <c r="AC1680" i="4"/>
  <c r="AF1680" i="4" s="1"/>
  <c r="AS1680" i="4" s="1"/>
  <c r="U1759" i="4"/>
  <c r="X1759" i="4" s="1"/>
  <c r="P1850" i="4"/>
  <c r="M1688" i="4"/>
  <c r="P1688" i="4" s="1"/>
  <c r="P1865" i="4"/>
  <c r="AK1885" i="4"/>
  <c r="AN1885" i="4" s="1"/>
  <c r="AC2006" i="4"/>
  <c r="AF2006" i="4" s="1"/>
  <c r="AS2006" i="4" s="1"/>
  <c r="AS1713" i="4"/>
  <c r="AF1812" i="4"/>
  <c r="P1875" i="4"/>
  <c r="AS1910" i="4"/>
  <c r="AO1910" i="4"/>
  <c r="AQ1910" i="4" s="1"/>
  <c r="AC1801" i="4"/>
  <c r="AF1801" i="4" s="1"/>
  <c r="AO1835" i="4"/>
  <c r="AQ1835" i="4" s="1"/>
  <c r="AS1835" i="4"/>
  <c r="AC1873" i="4"/>
  <c r="AF1873" i="4" s="1"/>
  <c r="U1807" i="4"/>
  <c r="X1807" i="4" s="1"/>
  <c r="U1856" i="4"/>
  <c r="X1856" i="4" s="1"/>
  <c r="AC1847" i="4"/>
  <c r="AF1847" i="4" s="1"/>
  <c r="M1868" i="4"/>
  <c r="P1868" i="4" s="1"/>
  <c r="U1753" i="4"/>
  <c r="X1753" i="4" s="1"/>
  <c r="M1908" i="4"/>
  <c r="P1908" i="4" s="1"/>
  <c r="AS1908" i="4" s="1"/>
  <c r="X1937" i="4"/>
  <c r="AC1867" i="4"/>
  <c r="AF1867" i="4" s="1"/>
  <c r="AS1867" i="4" s="1"/>
  <c r="AC1900" i="4"/>
  <c r="AF1900" i="4" s="1"/>
  <c r="AO2015" i="4"/>
  <c r="AQ2015" i="4" s="1"/>
  <c r="AS2015" i="4"/>
  <c r="P1942" i="4"/>
  <c r="AK1930" i="4"/>
  <c r="AN1930" i="4" s="1"/>
  <c r="AC1939" i="4"/>
  <c r="AF1939" i="4" s="1"/>
  <c r="AO2022" i="4"/>
  <c r="AS2022" i="4"/>
  <c r="U1978" i="4"/>
  <c r="X1978" i="4" s="1"/>
  <c r="AO1986" i="4"/>
  <c r="AS1986" i="4"/>
  <c r="AN2017" i="4"/>
  <c r="U1990" i="4"/>
  <c r="X1990" i="4" s="1"/>
  <c r="AF1949" i="4"/>
  <c r="AO1145" i="4"/>
  <c r="AQ1145" i="4" s="1"/>
  <c r="AS1145" i="4"/>
  <c r="M1202" i="4"/>
  <c r="P1202" i="4" s="1"/>
  <c r="AQ1108" i="4"/>
  <c r="AC1284" i="4"/>
  <c r="AF1284" i="4" s="1"/>
  <c r="AK1122" i="4"/>
  <c r="AN1122" i="4" s="1"/>
  <c r="AO1286" i="4"/>
  <c r="AQ1286" i="4" s="1"/>
  <c r="AS1286" i="4"/>
  <c r="AK1134" i="4"/>
  <c r="AN1134" i="4" s="1"/>
  <c r="AC1170" i="4"/>
  <c r="AF1170" i="4" s="1"/>
  <c r="AN1232" i="4"/>
  <c r="AK1278" i="4"/>
  <c r="AN1278" i="4" s="1"/>
  <c r="P1173" i="4"/>
  <c r="M1236" i="4"/>
  <c r="P1236" i="4" s="1"/>
  <c r="AC1360" i="4"/>
  <c r="AF1360" i="4" s="1"/>
  <c r="AO1360" i="4" s="1"/>
  <c r="AQ1360" i="4" s="1"/>
  <c r="P1197" i="4"/>
  <c r="U1229" i="4"/>
  <c r="X1229" i="4" s="1"/>
  <c r="X1318" i="4"/>
  <c r="P1326" i="4"/>
  <c r="AO1326" i="4" s="1"/>
  <c r="AC1345" i="4"/>
  <c r="AF1345" i="4" s="1"/>
  <c r="AK1381" i="4"/>
  <c r="AN1381" i="4" s="1"/>
  <c r="AC1220" i="4"/>
  <c r="AF1220" i="4" s="1"/>
  <c r="AO1443" i="4"/>
  <c r="AQ1443" i="4" s="1"/>
  <c r="AS1443" i="4"/>
  <c r="M1117" i="4"/>
  <c r="P1117" i="4" s="1"/>
  <c r="AC1253" i="4"/>
  <c r="AF1253" i="4" s="1"/>
  <c r="AC1356" i="4"/>
  <c r="AF1356" i="4" s="1"/>
  <c r="AC1404" i="4"/>
  <c r="AF1404" i="4" s="1"/>
  <c r="AO1404" i="4" s="1"/>
  <c r="AF1248" i="4"/>
  <c r="AC1257" i="4"/>
  <c r="AF1257" i="4" s="1"/>
  <c r="AS1257" i="4" s="1"/>
  <c r="M1299" i="4"/>
  <c r="P1299" i="4" s="1"/>
  <c r="X1418" i="4"/>
  <c r="X1397" i="4"/>
  <c r="AO1397" i="4" s="1"/>
  <c r="M1282" i="4"/>
  <c r="P1282" i="4" s="1"/>
  <c r="AS1377" i="4"/>
  <c r="AO1377" i="4"/>
  <c r="AQ1377" i="4" s="1"/>
  <c r="AC1430" i="4"/>
  <c r="AF1430" i="4" s="1"/>
  <c r="AO1430" i="4" s="1"/>
  <c r="AC1538" i="4"/>
  <c r="AF1538" i="4" s="1"/>
  <c r="AS1474" i="4"/>
  <c r="AO1474" i="4"/>
  <c r="AQ1474" i="4" s="1"/>
  <c r="P1445" i="4"/>
  <c r="AC1619" i="4"/>
  <c r="AF1619" i="4" s="1"/>
  <c r="AK1379" i="4"/>
  <c r="AN1379" i="4" s="1"/>
  <c r="AK1481" i="4"/>
  <c r="AN1481" i="4" s="1"/>
  <c r="AK1634" i="4"/>
  <c r="AN1634" i="4" s="1"/>
  <c r="AC1605" i="4"/>
  <c r="AF1605" i="4" s="1"/>
  <c r="AC1669" i="4"/>
  <c r="AF1669" i="4" s="1"/>
  <c r="AO1669" i="4" s="1"/>
  <c r="U1499" i="4"/>
  <c r="X1499" i="4" s="1"/>
  <c r="U1581" i="4"/>
  <c r="X1581" i="4" s="1"/>
  <c r="AK1591" i="4"/>
  <c r="AN1591" i="4" s="1"/>
  <c r="AC1704" i="4"/>
  <c r="AF1704" i="4" s="1"/>
  <c r="AO1757" i="4"/>
  <c r="AQ1757" i="4" s="1"/>
  <c r="AC1621" i="4"/>
  <c r="AF1621" i="4" s="1"/>
  <c r="AS1586" i="4"/>
  <c r="AO1586" i="4"/>
  <c r="AQ1586" i="4" s="1"/>
  <c r="AN1452" i="4"/>
  <c r="U1580" i="4"/>
  <c r="X1580" i="4" s="1"/>
  <c r="AN1628" i="4"/>
  <c r="P1579" i="4"/>
  <c r="AS1572" i="4"/>
  <c r="AC1657" i="4"/>
  <c r="AF1657" i="4" s="1"/>
  <c r="AK1653" i="4"/>
  <c r="AN1653" i="4" s="1"/>
  <c r="AS1512" i="4"/>
  <c r="AO1512" i="4"/>
  <c r="AQ1512" i="4" s="1"/>
  <c r="AC1771" i="4"/>
  <c r="AF1771" i="4" s="1"/>
  <c r="AC1752" i="4"/>
  <c r="AF1752" i="4" s="1"/>
  <c r="AC1799" i="4"/>
  <c r="AF1799" i="4" s="1"/>
  <c r="AO1799" i="4" s="1"/>
  <c r="M1490" i="4"/>
  <c r="P1490" i="4" s="1"/>
  <c r="U1748" i="4"/>
  <c r="X1748" i="4" s="1"/>
  <c r="AC1854" i="4"/>
  <c r="AF1854" i="4" s="1"/>
  <c r="AS1854" i="4" s="1"/>
  <c r="U1755" i="4"/>
  <c r="X1755" i="4" s="1"/>
  <c r="AC1659" i="4"/>
  <c r="AF1659" i="4" s="1"/>
  <c r="M1754" i="4"/>
  <c r="P1754" i="4" s="1"/>
  <c r="X1852" i="4"/>
  <c r="AS1872" i="4"/>
  <c r="AO1872" i="4"/>
  <c r="AK1688" i="4"/>
  <c r="AN1688" i="4" s="1"/>
  <c r="AC1885" i="4"/>
  <c r="AF1885" i="4" s="1"/>
  <c r="AQ1781" i="4"/>
  <c r="U1812" i="4"/>
  <c r="X1812" i="4" s="1"/>
  <c r="U1801" i="4"/>
  <c r="X1801" i="4" s="1"/>
  <c r="M1807" i="4"/>
  <c r="P1807" i="4" s="1"/>
  <c r="M1856" i="4"/>
  <c r="P1856" i="4" s="1"/>
  <c r="AC1882" i="4"/>
  <c r="AF1882" i="4" s="1"/>
  <c r="AS1933" i="4"/>
  <c r="AO1933" i="4"/>
  <c r="AQ1933" i="4" s="1"/>
  <c r="AC1712" i="4"/>
  <c r="AF1712" i="4" s="1"/>
  <c r="AS1787" i="4"/>
  <c r="AO1787" i="4"/>
  <c r="AQ1787" i="4" s="1"/>
  <c r="AC1822" i="4"/>
  <c r="AF1822" i="4" s="1"/>
  <c r="AQ1881" i="4"/>
  <c r="AC1743" i="4"/>
  <c r="AF1743" i="4" s="1"/>
  <c r="AC1793" i="4"/>
  <c r="AF1793" i="4" s="1"/>
  <c r="AO1793" i="4" s="1"/>
  <c r="AS1884" i="4"/>
  <c r="AO1884" i="4"/>
  <c r="AQ1884" i="4" s="1"/>
  <c r="U1900" i="4"/>
  <c r="X1900" i="4" s="1"/>
  <c r="AC1930" i="4"/>
  <c r="AF1930" i="4" s="1"/>
  <c r="AO1919" i="4"/>
  <c r="AQ1919" i="4" s="1"/>
  <c r="AS1919" i="4"/>
  <c r="AF2008" i="4"/>
  <c r="M1978" i="4"/>
  <c r="P1978" i="4" s="1"/>
  <c r="M1920" i="4"/>
  <c r="P1920" i="4" s="1"/>
  <c r="AN2018" i="4"/>
  <c r="AO2004" i="4"/>
  <c r="AQ2004" i="4" s="1"/>
  <c r="M1990" i="4"/>
  <c r="P1990" i="4" s="1"/>
  <c r="AS1625" i="4"/>
  <c r="AK1906" i="4"/>
  <c r="AN1906" i="4" s="1"/>
  <c r="AC2007" i="4"/>
  <c r="AF2007" i="4" s="1"/>
  <c r="AO2007" i="4" s="1"/>
  <c r="AQ2007" i="4" s="1"/>
  <c r="AK2025" i="4"/>
  <c r="AN2025" i="4" s="1"/>
  <c r="P979" i="4"/>
  <c r="U912" i="4"/>
  <c r="X912" i="4" s="1"/>
  <c r="AC925" i="4"/>
  <c r="AF925" i="4" s="1"/>
  <c r="AC1017" i="4"/>
  <c r="AF1017" i="4" s="1"/>
  <c r="AS1017" i="4" s="1"/>
  <c r="AK1005" i="4"/>
  <c r="AN1005" i="4" s="1"/>
  <c r="AO1041" i="4"/>
  <c r="AK892" i="4"/>
  <c r="AN892" i="4" s="1"/>
  <c r="P991" i="4"/>
  <c r="AC965" i="4"/>
  <c r="AF965" i="4" s="1"/>
  <c r="AS1033" i="4"/>
  <c r="AO1033" i="4"/>
  <c r="AQ1033" i="4" s="1"/>
  <c r="AS1081" i="4"/>
  <c r="AO1081" i="4"/>
  <c r="AQ1081" i="4" s="1"/>
  <c r="AC982" i="4"/>
  <c r="AF982" i="4" s="1"/>
  <c r="X1032" i="4"/>
  <c r="X1056" i="4"/>
  <c r="AF953" i="4"/>
  <c r="AC1080" i="4"/>
  <c r="AF1080" i="4" s="1"/>
  <c r="X1069" i="4"/>
  <c r="AS1069" i="4" s="1"/>
  <c r="M994" i="4"/>
  <c r="P994" i="4" s="1"/>
  <c r="U1016" i="4"/>
  <c r="X1016" i="4" s="1"/>
  <c r="AC1061" i="4"/>
  <c r="AF1061" i="4" s="1"/>
  <c r="AS1061" i="4" s="1"/>
  <c r="AC1203" i="4"/>
  <c r="AF1203" i="4" s="1"/>
  <c r="AC1015" i="4"/>
  <c r="AF1015" i="4" s="1"/>
  <c r="AS1015" i="4" s="1"/>
  <c r="U1035" i="4"/>
  <c r="X1035" i="4" s="1"/>
  <c r="AQ1054" i="4"/>
  <c r="AO1114" i="4"/>
  <c r="AS1114" i="4"/>
  <c r="AC999" i="4"/>
  <c r="AF999" i="4" s="1"/>
  <c r="AK1090" i="4"/>
  <c r="AN1090" i="4" s="1"/>
  <c r="AC1116" i="4"/>
  <c r="AF1116" i="4" s="1"/>
  <c r="AO1116" i="4" s="1"/>
  <c r="AQ1116" i="4" s="1"/>
  <c r="AK1037" i="4"/>
  <c r="AN1037" i="4" s="1"/>
  <c r="U941" i="4"/>
  <c r="X941" i="4" s="1"/>
  <c r="X1072" i="4"/>
  <c r="AN1101" i="4"/>
  <c r="AC1139" i="4"/>
  <c r="AF1139" i="4" s="1"/>
  <c r="AO1139" i="4" s="1"/>
  <c r="U959" i="4"/>
  <c r="X959" i="4" s="1"/>
  <c r="AC997" i="4"/>
  <c r="AF997" i="4" s="1"/>
  <c r="AS997" i="4" s="1"/>
  <c r="AC1076" i="4"/>
  <c r="AF1076" i="4" s="1"/>
  <c r="AO1127" i="4"/>
  <c r="AQ1127" i="4" s="1"/>
  <c r="AS1127" i="4"/>
  <c r="AK1064" i="4"/>
  <c r="AN1064" i="4" s="1"/>
  <c r="AS1204" i="4"/>
  <c r="AO1204" i="4"/>
  <c r="AQ1204" i="4" s="1"/>
  <c r="AC1190" i="4"/>
  <c r="AF1190" i="4" s="1"/>
  <c r="AS1111" i="4"/>
  <c r="AS1327" i="4"/>
  <c r="AO1327" i="4"/>
  <c r="AQ1327" i="4" s="1"/>
  <c r="AC1122" i="4"/>
  <c r="AF1122" i="4" s="1"/>
  <c r="AK1161" i="4"/>
  <c r="AN1161" i="4" s="1"/>
  <c r="AN1250" i="4"/>
  <c r="AK1173" i="4"/>
  <c r="AN1173" i="4" s="1"/>
  <c r="AC1163" i="4"/>
  <c r="AF1163" i="4" s="1"/>
  <c r="AS1163" i="4" s="1"/>
  <c r="U1170" i="4"/>
  <c r="X1170" i="4" s="1"/>
  <c r="AC1232" i="4"/>
  <c r="AF1232" i="4" s="1"/>
  <c r="P1278" i="4"/>
  <c r="AC1294" i="4"/>
  <c r="AF1294" i="4" s="1"/>
  <c r="AC1225" i="4"/>
  <c r="AF1225" i="4" s="1"/>
  <c r="P1240" i="4"/>
  <c r="AC1372" i="4"/>
  <c r="AF1372" i="4" s="1"/>
  <c r="M1229" i="4"/>
  <c r="P1229" i="4" s="1"/>
  <c r="P1318" i="4"/>
  <c r="AC1336" i="4"/>
  <c r="AF1336" i="4" s="1"/>
  <c r="AC1293" i="4"/>
  <c r="AF1293" i="4" s="1"/>
  <c r="AC1305" i="4"/>
  <c r="AF1305" i="4" s="1"/>
  <c r="AC1324" i="4"/>
  <c r="AF1324" i="4" s="1"/>
  <c r="AC1393" i="4"/>
  <c r="AF1393" i="4" s="1"/>
  <c r="AC1417" i="4"/>
  <c r="AF1417" i="4" s="1"/>
  <c r="AO1417" i="4" s="1"/>
  <c r="AQ1417" i="4" s="1"/>
  <c r="M1300" i="4"/>
  <c r="P1300" i="4" s="1"/>
  <c r="AK1117" i="4"/>
  <c r="AN1117" i="4" s="1"/>
  <c r="AK1217" i="4"/>
  <c r="AN1217" i="4" s="1"/>
  <c r="X1253" i="4"/>
  <c r="AK1241" i="4"/>
  <c r="AN1241" i="4" s="1"/>
  <c r="X1248" i="4"/>
  <c r="AK1299" i="4"/>
  <c r="AN1299" i="4" s="1"/>
  <c r="P1409" i="4"/>
  <c r="AS1553" i="4"/>
  <c r="AO1553" i="4"/>
  <c r="AQ1553" i="4" s="1"/>
  <c r="X1384" i="4"/>
  <c r="AS1384" i="4" s="1"/>
  <c r="M1323" i="4"/>
  <c r="P1323" i="4" s="1"/>
  <c r="M1418" i="4"/>
  <c r="P1418" i="4" s="1"/>
  <c r="M1367" i="4"/>
  <c r="P1367" i="4" s="1"/>
  <c r="AC1421" i="4"/>
  <c r="AF1421" i="4" s="1"/>
  <c r="AS1421" i="4" s="1"/>
  <c r="AO1428" i="4"/>
  <c r="AQ1428" i="4" s="1"/>
  <c r="AC1435" i="4"/>
  <c r="AF1435" i="4" s="1"/>
  <c r="AF1386" i="4"/>
  <c r="AC1391" i="4"/>
  <c r="AF1391" i="4" s="1"/>
  <c r="AK1482" i="4"/>
  <c r="AN1482" i="4" s="1"/>
  <c r="AF1429" i="4"/>
  <c r="P1431" i="4"/>
  <c r="M1493" i="4"/>
  <c r="P1493" i="4" s="1"/>
  <c r="M1507" i="4"/>
  <c r="P1507" i="4" s="1"/>
  <c r="AK1555" i="4"/>
  <c r="AN1555" i="4" s="1"/>
  <c r="AC1509" i="4"/>
  <c r="AF1509" i="4" s="1"/>
  <c r="M1533" i="4"/>
  <c r="P1533" i="4" s="1"/>
  <c r="AN1545" i="4"/>
  <c r="AC1379" i="4"/>
  <c r="AF1379" i="4" s="1"/>
  <c r="AC1526" i="4"/>
  <c r="AF1526" i="4" s="1"/>
  <c r="AN1583" i="4"/>
  <c r="AN1655" i="4"/>
  <c r="AF1481" i="4"/>
  <c r="AC1551" i="4"/>
  <c r="AF1551" i="4" s="1"/>
  <c r="AS1523" i="4"/>
  <c r="AO1523" i="4"/>
  <c r="AQ1523" i="4" s="1"/>
  <c r="AK1531" i="4"/>
  <c r="AN1531" i="4" s="1"/>
  <c r="AS1570" i="4"/>
  <c r="AO1570" i="4"/>
  <c r="AF1541" i="4"/>
  <c r="AO1541" i="4" s="1"/>
  <c r="X1571" i="4"/>
  <c r="M1581" i="4"/>
  <c r="P1581" i="4" s="1"/>
  <c r="AF1591" i="4"/>
  <c r="M1662" i="4"/>
  <c r="P1662" i="4" s="1"/>
  <c r="AF1559" i="4"/>
  <c r="M1567" i="4"/>
  <c r="P1567" i="4" s="1"/>
  <c r="M1580" i="4"/>
  <c r="P1580" i="4" s="1"/>
  <c r="AC1636" i="4"/>
  <c r="AF1636" i="4" s="1"/>
  <c r="AO1636" i="4" s="1"/>
  <c r="AC1651" i="4"/>
  <c r="AF1651" i="4" s="1"/>
  <c r="U1657" i="4"/>
  <c r="X1657" i="4" s="1"/>
  <c r="M1665" i="4"/>
  <c r="P1665" i="4" s="1"/>
  <c r="P1690" i="4"/>
  <c r="AC1776" i="4"/>
  <c r="AF1776" i="4" s="1"/>
  <c r="U1653" i="4"/>
  <c r="X1653" i="4" s="1"/>
  <c r="AC1735" i="4"/>
  <c r="AF1735" i="4" s="1"/>
  <c r="AC1826" i="4"/>
  <c r="AF1826" i="4" s="1"/>
  <c r="AC1874" i="4"/>
  <c r="AF1874" i="4" s="1"/>
  <c r="AS1874" i="4" s="1"/>
  <c r="M1673" i="4"/>
  <c r="P1673" i="4" s="1"/>
  <c r="U1771" i="4"/>
  <c r="X1771" i="4" s="1"/>
  <c r="AO1809" i="4"/>
  <c r="AQ1809" i="4" s="1"/>
  <c r="AS1809" i="4"/>
  <c r="AC1721" i="4"/>
  <c r="AF1721" i="4" s="1"/>
  <c r="AS1721" i="4" s="1"/>
  <c r="AC1709" i="4"/>
  <c r="AF1709" i="4" s="1"/>
  <c r="AO1709" i="4" s="1"/>
  <c r="P1755" i="4"/>
  <c r="AO1825" i="4"/>
  <c r="AQ1825" i="4" s="1"/>
  <c r="AS1825" i="4"/>
  <c r="AC1798" i="4"/>
  <c r="AF1798" i="4" s="1"/>
  <c r="M1852" i="4"/>
  <c r="P1852" i="4" s="1"/>
  <c r="AS1891" i="4"/>
  <c r="AO1891" i="4"/>
  <c r="AQ1891" i="4" s="1"/>
  <c r="AC1970" i="4"/>
  <c r="AF1970" i="4" s="1"/>
  <c r="AS1970" i="4" s="1"/>
  <c r="AO2009" i="4"/>
  <c r="AQ2009" i="4" s="1"/>
  <c r="AS2009" i="4"/>
  <c r="AS1737" i="4"/>
  <c r="P1812" i="4"/>
  <c r="AS1946" i="4"/>
  <c r="AO1946" i="4"/>
  <c r="M1801" i="4"/>
  <c r="P1801" i="4" s="1"/>
  <c r="M1873" i="4"/>
  <c r="P1873" i="4" s="1"/>
  <c r="AK1807" i="4"/>
  <c r="AN1807" i="4" s="1"/>
  <c r="AS1878" i="4"/>
  <c r="AO1878" i="4"/>
  <c r="AQ1878" i="4" s="1"/>
  <c r="AC1832" i="4"/>
  <c r="AF1832" i="4" s="1"/>
  <c r="P1814" i="4"/>
  <c r="AN1909" i="4"/>
  <c r="AC1894" i="4"/>
  <c r="AF1894" i="4" s="1"/>
  <c r="U1712" i="4"/>
  <c r="X1712" i="4" s="1"/>
  <c r="U1743" i="4"/>
  <c r="X1743" i="4" s="1"/>
  <c r="AK1900" i="4"/>
  <c r="AN1900" i="4" s="1"/>
  <c r="AC1960" i="4"/>
  <c r="AF1960" i="4" s="1"/>
  <c r="M2011" i="4"/>
  <c r="P2011" i="4" s="1"/>
  <c r="AC1903" i="4"/>
  <c r="AF1903" i="4" s="1"/>
  <c r="AS1903" i="4" s="1"/>
  <c r="U1930" i="4"/>
  <c r="X1930" i="4" s="1"/>
  <c r="AK1924" i="4"/>
  <c r="AN1924" i="4" s="1"/>
  <c r="U2008" i="4"/>
  <c r="X2008" i="4" s="1"/>
  <c r="AQ1926" i="4"/>
  <c r="AF2013" i="4"/>
  <c r="AO2013" i="4" s="1"/>
  <c r="AQ2013" i="4" s="1"/>
  <c r="AC1855" i="4"/>
  <c r="AF1855" i="4" s="1"/>
  <c r="AS1920" i="4"/>
  <c r="AQ1986" i="4"/>
  <c r="AC2018" i="4"/>
  <c r="AF2018" i="4" s="1"/>
  <c r="AN1969" i="4"/>
  <c r="AF1906" i="4"/>
  <c r="AK1954" i="4"/>
  <c r="AN1954" i="4" s="1"/>
  <c r="AC2025" i="4"/>
  <c r="AF2025" i="4" s="1"/>
  <c r="M967" i="4"/>
  <c r="P967" i="4" s="1"/>
  <c r="AS967" i="4" s="1"/>
  <c r="M912" i="4"/>
  <c r="P912" i="4" s="1"/>
  <c r="X892" i="4"/>
  <c r="U965" i="4"/>
  <c r="X965" i="4" s="1"/>
  <c r="U982" i="4"/>
  <c r="X982" i="4" s="1"/>
  <c r="U924" i="4"/>
  <c r="X924" i="4" s="1"/>
  <c r="AK1078" i="4"/>
  <c r="AN1078" i="4" s="1"/>
  <c r="U953" i="4"/>
  <c r="X953" i="4" s="1"/>
  <c r="U936" i="4"/>
  <c r="X936" i="4" s="1"/>
  <c r="AK1004" i="4"/>
  <c r="AN1004" i="4" s="1"/>
  <c r="M1016" i="4"/>
  <c r="P1016" i="4" s="1"/>
  <c r="AC1126" i="4"/>
  <c r="AF1126" i="4" s="1"/>
  <c r="AS1126" i="4" s="1"/>
  <c r="U999" i="4"/>
  <c r="X999" i="4" s="1"/>
  <c r="M1090" i="4"/>
  <c r="P1090" i="4" s="1"/>
  <c r="AC1037" i="4"/>
  <c r="AF1037" i="4" s="1"/>
  <c r="M941" i="4"/>
  <c r="P941" i="4" s="1"/>
  <c r="AC1156" i="4"/>
  <c r="AF1156" i="4" s="1"/>
  <c r="AS1156" i="4" s="1"/>
  <c r="AC1022" i="4"/>
  <c r="AF1022" i="4" s="1"/>
  <c r="AC1115" i="4"/>
  <c r="AF1115" i="4" s="1"/>
  <c r="X1048" i="4"/>
  <c r="U1129" i="4"/>
  <c r="X1129" i="4" s="1"/>
  <c r="AC1013" i="4"/>
  <c r="AF1013" i="4" s="1"/>
  <c r="AC1047" i="4"/>
  <c r="AF1047" i="4" s="1"/>
  <c r="AF1064" i="4"/>
  <c r="AC1109" i="4"/>
  <c r="AF1109" i="4" s="1"/>
  <c r="AS1143" i="4"/>
  <c r="AO1143" i="4"/>
  <c r="AQ1143" i="4" s="1"/>
  <c r="AK1113" i="4"/>
  <c r="AN1113" i="4" s="1"/>
  <c r="AC1176" i="4"/>
  <c r="AF1176" i="4" s="1"/>
  <c r="AC1262" i="4"/>
  <c r="AF1262" i="4" s="1"/>
  <c r="AC1093" i="4"/>
  <c r="AF1093" i="4" s="1"/>
  <c r="U1122" i="4"/>
  <c r="X1122" i="4" s="1"/>
  <c r="AF1161" i="4"/>
  <c r="U1288" i="4"/>
  <c r="X1288" i="4" s="1"/>
  <c r="AF1173" i="4"/>
  <c r="AC1196" i="4"/>
  <c r="AF1196" i="4" s="1"/>
  <c r="AO1196" i="4" s="1"/>
  <c r="AC1288" i="4"/>
  <c r="AF1288" i="4" s="1"/>
  <c r="U1134" i="4"/>
  <c r="X1134" i="4" s="1"/>
  <c r="AC1297" i="4"/>
  <c r="AF1297" i="4" s="1"/>
  <c r="AK1225" i="4"/>
  <c r="AN1225" i="4" s="1"/>
  <c r="AO1233" i="4"/>
  <c r="AQ1233" i="4" s="1"/>
  <c r="AS1233" i="4"/>
  <c r="U1293" i="4"/>
  <c r="X1293" i="4" s="1"/>
  <c r="AK1313" i="4"/>
  <c r="AN1313" i="4" s="1"/>
  <c r="AS1333" i="4"/>
  <c r="AO1333" i="4"/>
  <c r="AQ1333" i="4" s="1"/>
  <c r="AK1231" i="4"/>
  <c r="AN1231" i="4" s="1"/>
  <c r="U1305" i="4"/>
  <c r="X1305" i="4" s="1"/>
  <c r="U1324" i="4"/>
  <c r="X1324" i="4" s="1"/>
  <c r="AC1246" i="4"/>
  <c r="AF1246" i="4" s="1"/>
  <c r="AK1265" i="4"/>
  <c r="AN1265" i="4" s="1"/>
  <c r="AC1221" i="4"/>
  <c r="AF1221" i="4" s="1"/>
  <c r="AN1359" i="4"/>
  <c r="AK1395" i="4"/>
  <c r="AN1395" i="4" s="1"/>
  <c r="AC1217" i="4"/>
  <c r="AF1217" i="4" s="1"/>
  <c r="AF1241" i="4"/>
  <c r="M1248" i="4"/>
  <c r="P1248" i="4" s="1"/>
  <c r="AK1219" i="4"/>
  <c r="AN1219" i="4" s="1"/>
  <c r="AS1223" i="4"/>
  <c r="AF1299" i="4"/>
  <c r="AO1433" i="4"/>
  <c r="AQ1433" i="4" s="1"/>
  <c r="X1394" i="4"/>
  <c r="AK1444" i="4"/>
  <c r="AN1444" i="4" s="1"/>
  <c r="AK1323" i="4"/>
  <c r="AN1323" i="4" s="1"/>
  <c r="AK1418" i="4"/>
  <c r="AN1418" i="4" s="1"/>
  <c r="AK1234" i="4"/>
  <c r="AN1234" i="4" s="1"/>
  <c r="U1398" i="4"/>
  <c r="X1398" i="4" s="1"/>
  <c r="AK1420" i="4"/>
  <c r="AN1420" i="4" s="1"/>
  <c r="AF1434" i="4"/>
  <c r="AK1422" i="4"/>
  <c r="AN1422" i="4" s="1"/>
  <c r="P1368" i="4"/>
  <c r="AS1423" i="4"/>
  <c r="U1458" i="4"/>
  <c r="X1458" i="4" s="1"/>
  <c r="AK1480" i="4"/>
  <c r="AN1480" i="4" s="1"/>
  <c r="AN1528" i="4"/>
  <c r="AO1344" i="4"/>
  <c r="U1386" i="4"/>
  <c r="X1386" i="4" s="1"/>
  <c r="AK1267" i="4"/>
  <c r="AN1267" i="4" s="1"/>
  <c r="U1429" i="4"/>
  <c r="X1429" i="4" s="1"/>
  <c r="AK1432" i="4"/>
  <c r="AN1432" i="4" s="1"/>
  <c r="AC1479" i="4"/>
  <c r="AF1479" i="4" s="1"/>
  <c r="AO1520" i="4"/>
  <c r="AQ1520" i="4" s="1"/>
  <c r="AS1520" i="4"/>
  <c r="X1555" i="4"/>
  <c r="AC1475" i="4"/>
  <c r="AF1475" i="4" s="1"/>
  <c r="AO1475" i="4" s="1"/>
  <c r="U1509" i="4"/>
  <c r="X1509" i="4" s="1"/>
  <c r="U1546" i="4"/>
  <c r="X1546" i="4" s="1"/>
  <c r="U1545" i="4"/>
  <c r="X1545" i="4" s="1"/>
  <c r="AK1495" i="4"/>
  <c r="AN1495" i="4" s="1"/>
  <c r="AC1655" i="4"/>
  <c r="AF1655" i="4" s="1"/>
  <c r="AC1590" i="4"/>
  <c r="AF1590" i="4" s="1"/>
  <c r="AC1449" i="4"/>
  <c r="AF1449" i="4" s="1"/>
  <c r="AC1500" i="4"/>
  <c r="AF1500" i="4" s="1"/>
  <c r="AS1500" i="4" s="1"/>
  <c r="AC1531" i="4"/>
  <c r="AF1531" i="4" s="1"/>
  <c r="AC1611" i="4"/>
  <c r="AF1611" i="4" s="1"/>
  <c r="AO1611" i="4" s="1"/>
  <c r="AQ1611" i="4" s="1"/>
  <c r="AS1560" i="4"/>
  <c r="AO1560" i="4"/>
  <c r="AQ1560" i="4" s="1"/>
  <c r="P1605" i="4"/>
  <c r="AC1613" i="4"/>
  <c r="AF1613" i="4" s="1"/>
  <c r="U1559" i="4"/>
  <c r="X1559" i="4" s="1"/>
  <c r="X1452" i="4"/>
  <c r="AC1513" i="4"/>
  <c r="AF1513" i="4" s="1"/>
  <c r="AK1567" i="4"/>
  <c r="AN1567" i="4" s="1"/>
  <c r="AN1742" i="4"/>
  <c r="AC1579" i="4"/>
  <c r="AF1579" i="4" s="1"/>
  <c r="U1668" i="4"/>
  <c r="X1668" i="4" s="1"/>
  <c r="AS1668" i="4" s="1"/>
  <c r="AC1588" i="4"/>
  <c r="AF1588" i="4" s="1"/>
  <c r="AO1588" i="4" s="1"/>
  <c r="AC1671" i="4"/>
  <c r="AF1671" i="4" s="1"/>
  <c r="AS1671" i="4" s="1"/>
  <c r="M1653" i="4"/>
  <c r="P1653" i="4" s="1"/>
  <c r="U1735" i="4"/>
  <c r="X1735" i="4" s="1"/>
  <c r="AC1764" i="4"/>
  <c r="AF1764" i="4" s="1"/>
  <c r="AO1764" i="4" s="1"/>
  <c r="M1707" i="4"/>
  <c r="P1707" i="4" s="1"/>
  <c r="AN1738" i="4"/>
  <c r="AC1587" i="4"/>
  <c r="AF1587" i="4" s="1"/>
  <c r="AO1587" i="4" s="1"/>
  <c r="AQ1587" i="4" s="1"/>
  <c r="AQ1872" i="4"/>
  <c r="AQ1615" i="4"/>
  <c r="AF1762" i="4"/>
  <c r="U1790" i="4"/>
  <c r="X1790" i="4" s="1"/>
  <c r="AO1842" i="4"/>
  <c r="AQ1842" i="4" s="1"/>
  <c r="AS1842" i="4"/>
  <c r="AK1755" i="4"/>
  <c r="AN1755" i="4" s="1"/>
  <c r="U1827" i="4"/>
  <c r="X1827" i="4" s="1"/>
  <c r="AK1693" i="4"/>
  <c r="AN1693" i="4" s="1"/>
  <c r="U1632" i="4"/>
  <c r="X1632" i="4" s="1"/>
  <c r="AS1632" i="4" s="1"/>
  <c r="P1786" i="4"/>
  <c r="AO1786" i="4" s="1"/>
  <c r="AK1817" i="4"/>
  <c r="AN1817" i="4" s="1"/>
  <c r="M1726" i="4"/>
  <c r="P1726" i="4" s="1"/>
  <c r="M1885" i="4"/>
  <c r="P1885" i="4" s="1"/>
  <c r="AC1934" i="4"/>
  <c r="AF1934" i="4" s="1"/>
  <c r="AN1812" i="4"/>
  <c r="AC1858" i="4"/>
  <c r="AF1858" i="4" s="1"/>
  <c r="AO1858" i="4" s="1"/>
  <c r="U1892" i="4"/>
  <c r="X1892" i="4" s="1"/>
  <c r="AC1770" i="4"/>
  <c r="AF1770" i="4" s="1"/>
  <c r="AS1770" i="4" s="1"/>
  <c r="AC1807" i="4"/>
  <c r="AF1807" i="4" s="1"/>
  <c r="AO1845" i="4"/>
  <c r="AQ1845" i="4" s="1"/>
  <c r="AS1845" i="4"/>
  <c r="U1832" i="4"/>
  <c r="X1832" i="4" s="1"/>
  <c r="AK1814" i="4"/>
  <c r="AN1814" i="4" s="1"/>
  <c r="AN1981" i="4"/>
  <c r="AN1883" i="4"/>
  <c r="M1894" i="4"/>
  <c r="P1894" i="4" s="1"/>
  <c r="M1712" i="4"/>
  <c r="P1712" i="4" s="1"/>
  <c r="AC1760" i="4"/>
  <c r="AF1760" i="4" s="1"/>
  <c r="AN1911" i="4"/>
  <c r="M1743" i="4"/>
  <c r="P1743" i="4" s="1"/>
  <c r="U1795" i="4"/>
  <c r="X1795" i="4" s="1"/>
  <c r="AC1813" i="4"/>
  <c r="AF1813" i="4" s="1"/>
  <c r="AS1813" i="4" s="1"/>
  <c r="AK1876" i="4"/>
  <c r="AN1876" i="4" s="1"/>
  <c r="M1900" i="4"/>
  <c r="P1900" i="4" s="1"/>
  <c r="U1960" i="4"/>
  <c r="X1960" i="4" s="1"/>
  <c r="X1935" i="4"/>
  <c r="AO1944" i="4"/>
  <c r="AQ1944" i="4" s="1"/>
  <c r="AK2011" i="4"/>
  <c r="AN2011" i="4" s="1"/>
  <c r="M1930" i="4"/>
  <c r="P1930" i="4" s="1"/>
  <c r="AC1924" i="4"/>
  <c r="AF1924" i="4" s="1"/>
  <c r="M2008" i="4"/>
  <c r="P2008" i="4" s="1"/>
  <c r="AK1966" i="4"/>
  <c r="AN1966" i="4" s="1"/>
  <c r="AO1968" i="4"/>
  <c r="AQ1968" i="4" s="1"/>
  <c r="AC1969" i="4"/>
  <c r="AF1969" i="4" s="1"/>
  <c r="AC1983" i="4"/>
  <c r="AF1983" i="4" s="1"/>
  <c r="AF1984" i="4"/>
  <c r="AC2000" i="4"/>
  <c r="AF2000" i="4" s="1"/>
  <c r="U1906" i="4"/>
  <c r="X1906" i="4" s="1"/>
  <c r="AC1954" i="4"/>
  <c r="AF1954" i="4" s="1"/>
  <c r="P2025" i="4"/>
  <c r="M955" i="4"/>
  <c r="P955" i="4" s="1"/>
  <c r="AS955" i="4" s="1"/>
  <c r="AK912" i="4"/>
  <c r="AN912" i="4" s="1"/>
  <c r="AC911" i="4"/>
  <c r="AF911" i="4" s="1"/>
  <c r="AC892" i="4"/>
  <c r="AF892" i="4" s="1"/>
  <c r="AC1014" i="4"/>
  <c r="AF1014" i="4" s="1"/>
  <c r="AO1014" i="4" s="1"/>
  <c r="AC950" i="4"/>
  <c r="AF950" i="4" s="1"/>
  <c r="AO950" i="4" s="1"/>
  <c r="M965" i="4"/>
  <c r="P965" i="4" s="1"/>
  <c r="M924" i="4"/>
  <c r="P924" i="4" s="1"/>
  <c r="U1008" i="4"/>
  <c r="X1008" i="4" s="1"/>
  <c r="U1080" i="4"/>
  <c r="X1080" i="4" s="1"/>
  <c r="M953" i="4"/>
  <c r="P953" i="4" s="1"/>
  <c r="M936" i="4"/>
  <c r="P936" i="4" s="1"/>
  <c r="AC1073" i="4"/>
  <c r="AF1073" i="4" s="1"/>
  <c r="AO1073" i="4" s="1"/>
  <c r="AF977" i="4"/>
  <c r="AC1004" i="4"/>
  <c r="AF1004" i="4" s="1"/>
  <c r="AO1138" i="4"/>
  <c r="AS1138" i="4"/>
  <c r="AK941" i="4"/>
  <c r="AN941" i="4" s="1"/>
  <c r="AC1132" i="4"/>
  <c r="AF1132" i="4" s="1"/>
  <c r="AO1132" i="4" s="1"/>
  <c r="X1022" i="4"/>
  <c r="P1165" i="4"/>
  <c r="AO1026" i="4"/>
  <c r="AQ1026" i="4" s="1"/>
  <c r="AS1026" i="4"/>
  <c r="M1076" i="4"/>
  <c r="P1076" i="4" s="1"/>
  <c r="AO1103" i="4"/>
  <c r="AS1103" i="4"/>
  <c r="U1153" i="4"/>
  <c r="X1153" i="4" s="1"/>
  <c r="AO1153" i="4" s="1"/>
  <c r="U1047" i="4"/>
  <c r="X1047" i="4" s="1"/>
  <c r="AC1169" i="4"/>
  <c r="AF1169" i="4" s="1"/>
  <c r="AO1169" i="4" s="1"/>
  <c r="AQ1169" i="4" s="1"/>
  <c r="M1191" i="4"/>
  <c r="P1191" i="4" s="1"/>
  <c r="AC1113" i="4"/>
  <c r="AF1113" i="4" s="1"/>
  <c r="AO1130" i="4"/>
  <c r="AQ1130" i="4" s="1"/>
  <c r="AS1130" i="4"/>
  <c r="AC1208" i="4"/>
  <c r="AF1208" i="4" s="1"/>
  <c r="AS1208" i="4" s="1"/>
  <c r="AN1261" i="4"/>
  <c r="X1205" i="4"/>
  <c r="AO1205" i="4" s="1"/>
  <c r="AC1308" i="4"/>
  <c r="AF1308" i="4" s="1"/>
  <c r="AS1308" i="4" s="1"/>
  <c r="U1176" i="4"/>
  <c r="X1176" i="4" s="1"/>
  <c r="U1252" i="4"/>
  <c r="X1252" i="4" s="1"/>
  <c r="AN1322" i="4"/>
  <c r="AO1199" i="4"/>
  <c r="AQ1199" i="4" s="1"/>
  <c r="AS1199" i="4"/>
  <c r="M1294" i="4"/>
  <c r="P1294" i="4" s="1"/>
  <c r="AN1216" i="4"/>
  <c r="AK1218" i="4"/>
  <c r="AN1218" i="4" s="1"/>
  <c r="AF1313" i="4"/>
  <c r="U1357" i="4"/>
  <c r="X1357" i="4" s="1"/>
  <c r="M1324" i="4"/>
  <c r="P1324" i="4" s="1"/>
  <c r="U1246" i="4"/>
  <c r="X1246" i="4" s="1"/>
  <c r="AF1265" i="4"/>
  <c r="AC1121" i="4"/>
  <c r="AF1121" i="4" s="1"/>
  <c r="AO1121" i="4" s="1"/>
  <c r="AQ1121" i="4" s="1"/>
  <c r="AC1368" i="4"/>
  <c r="AF1368" i="4" s="1"/>
  <c r="AO1368" i="4" s="1"/>
  <c r="AQ1368" i="4" s="1"/>
  <c r="U1241" i="4"/>
  <c r="X1241" i="4" s="1"/>
  <c r="AK1255" i="4"/>
  <c r="AN1255" i="4" s="1"/>
  <c r="AC1334" i="4"/>
  <c r="AF1334" i="4" s="1"/>
  <c r="AO1334" i="4" s="1"/>
  <c r="AQ1334" i="4" s="1"/>
  <c r="AN1373" i="4"/>
  <c r="M1394" i="4"/>
  <c r="P1394" i="4" s="1"/>
  <c r="U1444" i="4"/>
  <c r="X1444" i="4" s="1"/>
  <c r="AC1323" i="4"/>
  <c r="AF1323" i="4" s="1"/>
  <c r="AC1234" i="4"/>
  <c r="AF1234" i="4" s="1"/>
  <c r="M1398" i="4"/>
  <c r="P1398" i="4" s="1"/>
  <c r="AC1420" i="4"/>
  <c r="AF1420" i="4" s="1"/>
  <c r="U1434" i="4"/>
  <c r="X1434" i="4" s="1"/>
  <c r="AF1422" i="4"/>
  <c r="AN1445" i="4"/>
  <c r="AC1468" i="4"/>
  <c r="AF1468" i="4" s="1"/>
  <c r="AC1364" i="4"/>
  <c r="AF1364" i="4" s="1"/>
  <c r="AO1364" i="4" s="1"/>
  <c r="AC1375" i="4"/>
  <c r="AF1375" i="4" s="1"/>
  <c r="AO1375" i="4" s="1"/>
  <c r="AC1389" i="4"/>
  <c r="AF1389" i="4" s="1"/>
  <c r="AO1389" i="4" s="1"/>
  <c r="AC1482" i="4"/>
  <c r="AF1482" i="4" s="1"/>
  <c r="M1386" i="4"/>
  <c r="P1386" i="4" s="1"/>
  <c r="M1391" i="4"/>
  <c r="P1391" i="4" s="1"/>
  <c r="AO1435" i="4"/>
  <c r="AS1435" i="4"/>
  <c r="X1484" i="4"/>
  <c r="AC1267" i="4"/>
  <c r="AF1267" i="4" s="1"/>
  <c r="M1429" i="4"/>
  <c r="P1429" i="4" s="1"/>
  <c r="AC1331" i="4"/>
  <c r="AF1331" i="4" s="1"/>
  <c r="X1370" i="4"/>
  <c r="P1385" i="4"/>
  <c r="AS1385" i="4" s="1"/>
  <c r="U1432" i="4"/>
  <c r="X1432" i="4" s="1"/>
  <c r="AK1508" i="4"/>
  <c r="AN1508" i="4" s="1"/>
  <c r="AO1426" i="4"/>
  <c r="AQ1426" i="4" s="1"/>
  <c r="AK1518" i="4"/>
  <c r="AN1518" i="4" s="1"/>
  <c r="M1555" i="4"/>
  <c r="P1555" i="4" s="1"/>
  <c r="AC1413" i="4"/>
  <c r="AF1413" i="4" s="1"/>
  <c r="P1509" i="4"/>
  <c r="AC1536" i="4"/>
  <c r="AF1536" i="4" s="1"/>
  <c r="AS1536" i="4" s="1"/>
  <c r="U1453" i="4"/>
  <c r="X1453" i="4" s="1"/>
  <c r="AO1453" i="4" s="1"/>
  <c r="AC1495" i="4"/>
  <c r="AF1495" i="4" s="1"/>
  <c r="AC1571" i="4"/>
  <c r="AF1571" i="4" s="1"/>
  <c r="AS1571" i="4" s="1"/>
  <c r="M1379" i="4"/>
  <c r="P1379" i="4" s="1"/>
  <c r="AK1350" i="4"/>
  <c r="AN1350" i="4" s="1"/>
  <c r="AO1491" i="4"/>
  <c r="AS1491" i="4"/>
  <c r="AO1602" i="4"/>
  <c r="AQ1602" i="4" s="1"/>
  <c r="AS1602" i="4"/>
  <c r="AK1355" i="4"/>
  <c r="AN1355" i="4" s="1"/>
  <c r="AO1439" i="4"/>
  <c r="AQ1439" i="4" s="1"/>
  <c r="AS1439" i="4"/>
  <c r="X1531" i="4"/>
  <c r="AS1582" i="4"/>
  <c r="AO1582" i="4"/>
  <c r="AQ1582" i="4" s="1"/>
  <c r="P1476" i="4"/>
  <c r="X1557" i="4"/>
  <c r="AC1674" i="4"/>
  <c r="AF1674" i="4" s="1"/>
  <c r="AC1561" i="4"/>
  <c r="AF1561" i="4" s="1"/>
  <c r="AC1574" i="4"/>
  <c r="AF1574" i="4" s="1"/>
  <c r="AC1656" i="4"/>
  <c r="AF1656" i="4" s="1"/>
  <c r="AS1656" i="4" s="1"/>
  <c r="AK1562" i="4"/>
  <c r="AN1562" i="4" s="1"/>
  <c r="AC1600" i="4"/>
  <c r="AF1600" i="4" s="1"/>
  <c r="AO1600" i="4" s="1"/>
  <c r="AS1733" i="4"/>
  <c r="AO1733" i="4"/>
  <c r="AQ1733" i="4" s="1"/>
  <c r="AO1716" i="4"/>
  <c r="AQ1716" i="4" s="1"/>
  <c r="AS1716" i="4"/>
  <c r="AO1535" i="4"/>
  <c r="AQ1535" i="4" s="1"/>
  <c r="AS1535" i="4"/>
  <c r="P1559" i="4"/>
  <c r="AC1567" i="4"/>
  <c r="AF1567" i="4" s="1"/>
  <c r="P1583" i="4"/>
  <c r="AS1686" i="4"/>
  <c r="AO1686" i="4"/>
  <c r="AQ1686" i="4" s="1"/>
  <c r="AC1637" i="4"/>
  <c r="AF1637" i="4" s="1"/>
  <c r="U1663" i="4"/>
  <c r="X1663" i="4" s="1"/>
  <c r="AC1886" i="4"/>
  <c r="AF1886" i="4" s="1"/>
  <c r="AK1707" i="4"/>
  <c r="AN1707" i="4" s="1"/>
  <c r="P1738" i="4"/>
  <c r="AS1739" i="4"/>
  <c r="AQ1702" i="4"/>
  <c r="AC1818" i="4"/>
  <c r="AF1818" i="4" s="1"/>
  <c r="P1790" i="4"/>
  <c r="AF1693" i="4"/>
  <c r="AO1887" i="4"/>
  <c r="AQ1887" i="4" s="1"/>
  <c r="AS1887" i="4"/>
  <c r="AK1768" i="4"/>
  <c r="AN1768" i="4" s="1"/>
  <c r="AQ1737" i="4"/>
  <c r="AF1817" i="4"/>
  <c r="AK1726" i="4"/>
  <c r="AN1726" i="4" s="1"/>
  <c r="AS1975" i="4"/>
  <c r="AO1975" i="4"/>
  <c r="M1892" i="4"/>
  <c r="P1892" i="4" s="1"/>
  <c r="AC1820" i="4"/>
  <c r="AF1820" i="4" s="1"/>
  <c r="AC1888" i="4"/>
  <c r="AF1888" i="4" s="1"/>
  <c r="AO1811" i="4"/>
  <c r="AQ1811" i="4" s="1"/>
  <c r="AS1811" i="4"/>
  <c r="M1832" i="4"/>
  <c r="P1832" i="4" s="1"/>
  <c r="AQ1994" i="4"/>
  <c r="AC1814" i="4"/>
  <c r="AF1814" i="4" s="1"/>
  <c r="AK1851" i="4"/>
  <c r="AN1851" i="4" s="1"/>
  <c r="U1911" i="4"/>
  <c r="X1911" i="4" s="1"/>
  <c r="AC1797" i="4"/>
  <c r="AF1797" i="4" s="1"/>
  <c r="AS1797" i="4" s="1"/>
  <c r="AK1712" i="4"/>
  <c r="AN1712" i="4" s="1"/>
  <c r="U1760" i="4"/>
  <c r="X1760" i="4" s="1"/>
  <c r="AK1743" i="4"/>
  <c r="AN1743" i="4" s="1"/>
  <c r="M1795" i="4"/>
  <c r="P1795" i="4" s="1"/>
  <c r="M1876" i="4"/>
  <c r="P1876" i="4" s="1"/>
  <c r="AO1905" i="4"/>
  <c r="AQ1905" i="4" s="1"/>
  <c r="AS1905" i="4"/>
  <c r="M1960" i="4"/>
  <c r="P1960" i="4" s="1"/>
  <c r="AC2011" i="4"/>
  <c r="AF2011" i="4" s="1"/>
  <c r="AC2001" i="4"/>
  <c r="AF2001" i="4" s="1"/>
  <c r="U1924" i="4"/>
  <c r="X1924" i="4" s="1"/>
  <c r="AS1763" i="4"/>
  <c r="P1911" i="4"/>
  <c r="AC1966" i="4"/>
  <c r="AF1966" i="4" s="1"/>
  <c r="AC1998" i="4"/>
  <c r="AF1998" i="4" s="1"/>
  <c r="AC2020" i="4"/>
  <c r="AF2020" i="4" s="1"/>
  <c r="AC2019" i="4"/>
  <c r="AF2019" i="4" s="1"/>
  <c r="X1983" i="4"/>
  <c r="U1984" i="4"/>
  <c r="X1984" i="4" s="1"/>
  <c r="U2000" i="4"/>
  <c r="X2000" i="4" s="1"/>
  <c r="U1948" i="4"/>
  <c r="X1948" i="4" s="1"/>
  <c r="U1954" i="4"/>
  <c r="X1954" i="4" s="1"/>
  <c r="U911" i="4"/>
  <c r="X911" i="4" s="1"/>
  <c r="AS911" i="4" s="1"/>
  <c r="AO1053" i="4"/>
  <c r="AQ1053" i="4" s="1"/>
  <c r="AS1053" i="4"/>
  <c r="U971" i="4"/>
  <c r="X971" i="4" s="1"/>
  <c r="AS971" i="4" s="1"/>
  <c r="AN1019" i="4"/>
  <c r="AK965" i="4"/>
  <c r="AN965" i="4" s="1"/>
  <c r="AC991" i="4"/>
  <c r="AF991" i="4" s="1"/>
  <c r="AO991" i="4" s="1"/>
  <c r="AK924" i="4"/>
  <c r="AN924" i="4" s="1"/>
  <c r="AC938" i="4"/>
  <c r="AF938" i="4" s="1"/>
  <c r="AS938" i="4" s="1"/>
  <c r="AK953" i="4"/>
  <c r="AN953" i="4" s="1"/>
  <c r="AK936" i="4"/>
  <c r="AN936" i="4" s="1"/>
  <c r="U977" i="4"/>
  <c r="X977" i="4" s="1"/>
  <c r="U1004" i="4"/>
  <c r="X1004" i="4" s="1"/>
  <c r="X1018" i="4"/>
  <c r="AO1018" i="4" s="1"/>
  <c r="AC1003" i="4"/>
  <c r="AF1003" i="4" s="1"/>
  <c r="AC1174" i="4"/>
  <c r="AF1174" i="4" s="1"/>
  <c r="AO1174" i="4" s="1"/>
  <c r="AQ1174" i="4" s="1"/>
  <c r="AC1046" i="4"/>
  <c r="AF1046" i="4" s="1"/>
  <c r="AC1084" i="4"/>
  <c r="AF1084" i="4" s="1"/>
  <c r="U989" i="4"/>
  <c r="X989" i="4" s="1"/>
  <c r="AC1025" i="4"/>
  <c r="AF1025" i="4" s="1"/>
  <c r="AO1025" i="4" s="1"/>
  <c r="AQ1025" i="4" s="1"/>
  <c r="AC998" i="4"/>
  <c r="AF998" i="4" s="1"/>
  <c r="AO998" i="4" s="1"/>
  <c r="AQ998" i="4" s="1"/>
  <c r="AC1071" i="4"/>
  <c r="AF1071" i="4" s="1"/>
  <c r="M1141" i="4"/>
  <c r="P1141" i="4" s="1"/>
  <c r="AC1009" i="4"/>
  <c r="AF1009" i="4" s="1"/>
  <c r="AO1009" i="4" s="1"/>
  <c r="AC1059" i="4"/>
  <c r="AF1059" i="4" s="1"/>
  <c r="M1064" i="4"/>
  <c r="P1064" i="4" s="1"/>
  <c r="AS1091" i="4"/>
  <c r="AC1194" i="4"/>
  <c r="AF1194" i="4" s="1"/>
  <c r="AC1131" i="4"/>
  <c r="AF1131" i="4" s="1"/>
  <c r="AK1191" i="4"/>
  <c r="AN1191" i="4" s="1"/>
  <c r="AK1209" i="4"/>
  <c r="AN1209" i="4" s="1"/>
  <c r="AC1112" i="4"/>
  <c r="AF1112" i="4" s="1"/>
  <c r="AO1112" i="4" s="1"/>
  <c r="M1176" i="4"/>
  <c r="P1176" i="4" s="1"/>
  <c r="AK1128" i="4"/>
  <c r="AN1128" i="4" s="1"/>
  <c r="M1161" i="4"/>
  <c r="P1161" i="4" s="1"/>
  <c r="AO1238" i="4"/>
  <c r="AQ1238" i="4" s="1"/>
  <c r="AS1238" i="4"/>
  <c r="AN1272" i="4"/>
  <c r="AK1152" i="4"/>
  <c r="AN1152" i="4" s="1"/>
  <c r="AO1118" i="4"/>
  <c r="AQ1118" i="4" s="1"/>
  <c r="AS1118" i="4"/>
  <c r="AO1247" i="4"/>
  <c r="AQ1247" i="4" s="1"/>
  <c r="AS1247" i="4"/>
  <c r="AN1252" i="4"/>
  <c r="AS1326" i="4"/>
  <c r="P1218" i="4"/>
  <c r="U1313" i="4"/>
  <c r="X1313" i="4" s="1"/>
  <c r="U1231" i="4"/>
  <c r="X1231" i="4" s="1"/>
  <c r="P1246" i="4"/>
  <c r="AC1180" i="4"/>
  <c r="AF1180" i="4" s="1"/>
  <c r="AO1180" i="4" s="1"/>
  <c r="AN1337" i="4"/>
  <c r="AC1255" i="4"/>
  <c r="AF1255" i="4" s="1"/>
  <c r="U1219" i="4"/>
  <c r="X1219" i="4" s="1"/>
  <c r="AK1266" i="4"/>
  <c r="AN1266" i="4" s="1"/>
  <c r="AK1227" i="4"/>
  <c r="AN1227" i="4" s="1"/>
  <c r="U1373" i="4"/>
  <c r="X1373" i="4" s="1"/>
  <c r="AK1394" i="4"/>
  <c r="AN1394" i="4" s="1"/>
  <c r="X1234" i="4"/>
  <c r="X1358" i="4"/>
  <c r="X1420" i="4"/>
  <c r="AC1365" i="4"/>
  <c r="AF1365" i="4" s="1"/>
  <c r="AS1365" i="4" s="1"/>
  <c r="X1422" i="4"/>
  <c r="U1445" i="4"/>
  <c r="X1445" i="4" s="1"/>
  <c r="AC1528" i="4"/>
  <c r="AF1528" i="4" s="1"/>
  <c r="AK1187" i="4"/>
  <c r="AN1187" i="4" s="1"/>
  <c r="AK1343" i="4"/>
  <c r="AN1343" i="4" s="1"/>
  <c r="AN1504" i="4"/>
  <c r="AK1362" i="4"/>
  <c r="AN1362" i="4" s="1"/>
  <c r="AS1390" i="4"/>
  <c r="U1267" i="4"/>
  <c r="X1267" i="4" s="1"/>
  <c r="U1352" i="4"/>
  <c r="X1352" i="4" s="1"/>
  <c r="AO1352" i="4" s="1"/>
  <c r="M1370" i="4"/>
  <c r="P1370" i="4" s="1"/>
  <c r="AO1392" i="4"/>
  <c r="AQ1392" i="4" s="1"/>
  <c r="AS1392" i="4"/>
  <c r="AC1447" i="4"/>
  <c r="AF1447" i="4" s="1"/>
  <c r="AC1527" i="4"/>
  <c r="AF1527" i="4" s="1"/>
  <c r="AN1544" i="4"/>
  <c r="AO1479" i="4"/>
  <c r="AS1479" i="4"/>
  <c r="AQ1563" i="4"/>
  <c r="AS1546" i="4"/>
  <c r="AO1546" i="4"/>
  <c r="AC1436" i="4"/>
  <c r="AF1436" i="4" s="1"/>
  <c r="AO1436" i="4" s="1"/>
  <c r="X1495" i="4"/>
  <c r="AK1542" i="4"/>
  <c r="AN1542" i="4" s="1"/>
  <c r="AC1583" i="4"/>
  <c r="AF1583" i="4" s="1"/>
  <c r="AC1350" i="4"/>
  <c r="AF1350" i="4" s="1"/>
  <c r="AC1355" i="4"/>
  <c r="AF1355" i="4" s="1"/>
  <c r="AK1616" i="4"/>
  <c r="AN1616" i="4" s="1"/>
  <c r="AS1498" i="4"/>
  <c r="AO1498" i="4"/>
  <c r="AQ1498" i="4" s="1"/>
  <c r="M1531" i="4"/>
  <c r="P1531" i="4" s="1"/>
  <c r="AN1476" i="4"/>
  <c r="AK1592" i="4"/>
  <c r="AN1592" i="4" s="1"/>
  <c r="AC1660" i="4"/>
  <c r="AF1660" i="4" s="1"/>
  <c r="AS1660" i="4" s="1"/>
  <c r="AC1658" i="4"/>
  <c r="AF1658" i="4" s="1"/>
  <c r="AS1584" i="4"/>
  <c r="AO1584" i="4"/>
  <c r="AQ1584" i="4" s="1"/>
  <c r="AK1629" i="4"/>
  <c r="AN1629" i="4" s="1"/>
  <c r="AF1562" i="4"/>
  <c r="AS1630" i="4"/>
  <c r="AO1630" i="4"/>
  <c r="AQ1630" i="4" s="1"/>
  <c r="AS1769" i="4"/>
  <c r="AO1769" i="4"/>
  <c r="AQ1769" i="4" s="1"/>
  <c r="AC1687" i="4"/>
  <c r="AF1687" i="4" s="1"/>
  <c r="AO1477" i="4"/>
  <c r="AQ1477" i="4" s="1"/>
  <c r="AS1477" i="4"/>
  <c r="AC1589" i="4"/>
  <c r="AF1589" i="4" s="1"/>
  <c r="P1643" i="4"/>
  <c r="AO1643" i="4" s="1"/>
  <c r="AS1710" i="4"/>
  <c r="AO1710" i="4"/>
  <c r="AQ1710" i="4" s="1"/>
  <c r="AS1734" i="4"/>
  <c r="AO1734" i="4"/>
  <c r="AQ1734" i="4" s="1"/>
  <c r="AO1674" i="4"/>
  <c r="AS1674" i="4"/>
  <c r="AQ1701" i="4"/>
  <c r="AK1593" i="4"/>
  <c r="AN1593" i="4" s="1"/>
  <c r="M1663" i="4"/>
  <c r="P1663" i="4" s="1"/>
  <c r="AC1838" i="4"/>
  <c r="AF1838" i="4" s="1"/>
  <c r="AS1838" i="4" s="1"/>
  <c r="AF1707" i="4"/>
  <c r="AO1739" i="4"/>
  <c r="AQ1739" i="4" s="1"/>
  <c r="AS1597" i="4"/>
  <c r="AF1676" i="4"/>
  <c r="AO1840" i="4"/>
  <c r="AQ1840" i="4" s="1"/>
  <c r="AS1840" i="4"/>
  <c r="X1652" i="4"/>
  <c r="AC1785" i="4"/>
  <c r="AF1785" i="4" s="1"/>
  <c r="AN1714" i="4"/>
  <c r="AO1794" i="4"/>
  <c r="AQ1794" i="4" s="1"/>
  <c r="AS1794" i="4"/>
  <c r="AC1849" i="4"/>
  <c r="AF1849" i="4" s="1"/>
  <c r="AO1849" i="4" s="1"/>
  <c r="X1758" i="4"/>
  <c r="AS1758" i="4" s="1"/>
  <c r="U1693" i="4"/>
  <c r="X1693" i="4" s="1"/>
  <c r="AC1768" i="4"/>
  <c r="AF1768" i="4" s="1"/>
  <c r="AO1863" i="4"/>
  <c r="AQ1863" i="4" s="1"/>
  <c r="AS1863" i="4"/>
  <c r="AF1681" i="4"/>
  <c r="AS1853" i="4"/>
  <c r="AO1853" i="4"/>
  <c r="AQ1853" i="4" s="1"/>
  <c r="U1817" i="4"/>
  <c r="X1817" i="4" s="1"/>
  <c r="AC1726" i="4"/>
  <c r="AF1726" i="4" s="1"/>
  <c r="AC1841" i="4"/>
  <c r="AF1841" i="4" s="1"/>
  <c r="AS1841" i="4" s="1"/>
  <c r="AO1937" i="4"/>
  <c r="AQ1937" i="4" s="1"/>
  <c r="AS1937" i="4"/>
  <c r="AC1982" i="4"/>
  <c r="AF1982" i="4" s="1"/>
  <c r="AC1694" i="4"/>
  <c r="AF1694" i="4" s="1"/>
  <c r="AO1694" i="4" s="1"/>
  <c r="AC1747" i="4"/>
  <c r="AF1747" i="4" s="1"/>
  <c r="U1820" i="4"/>
  <c r="X1820" i="4" s="1"/>
  <c r="U1779" i="4"/>
  <c r="X1779" i="4" s="1"/>
  <c r="U1814" i="4"/>
  <c r="X1814" i="4" s="1"/>
  <c r="U1851" i="4"/>
  <c r="X1851" i="4" s="1"/>
  <c r="AK1898" i="4"/>
  <c r="AN1898" i="4" s="1"/>
  <c r="AO1928" i="4"/>
  <c r="AQ1928" i="4" s="1"/>
  <c r="AS1928" i="4"/>
  <c r="AK1720" i="4"/>
  <c r="AN1720" i="4" s="1"/>
  <c r="AN1899" i="4"/>
  <c r="AK1795" i="4"/>
  <c r="AN1795" i="4" s="1"/>
  <c r="AC1880" i="4"/>
  <c r="AF1880" i="4" s="1"/>
  <c r="AN1895" i="4"/>
  <c r="AC1940" i="4"/>
  <c r="AF1940" i="4" s="1"/>
  <c r="AO1940" i="4" s="1"/>
  <c r="AO1941" i="4"/>
  <c r="AQ1941" i="4" s="1"/>
  <c r="AS1941" i="4"/>
  <c r="X2001" i="4"/>
  <c r="M1932" i="4"/>
  <c r="P1932" i="4" s="1"/>
  <c r="AS1932" i="4" s="1"/>
  <c r="AC1959" i="4"/>
  <c r="AF1959" i="4" s="1"/>
  <c r="M1924" i="4"/>
  <c r="P1924" i="4" s="1"/>
  <c r="AO1938" i="4"/>
  <c r="AQ1938" i="4" s="1"/>
  <c r="AS1938" i="4"/>
  <c r="U1966" i="4"/>
  <c r="X1966" i="4" s="1"/>
  <c r="AC1923" i="4"/>
  <c r="AF1923" i="4" s="1"/>
  <c r="AO1923" i="4" s="1"/>
  <c r="AQ1923" i="4" s="1"/>
  <c r="AF1972" i="4"/>
  <c r="X2019" i="4"/>
  <c r="AC1917" i="4"/>
  <c r="AF1917" i="4" s="1"/>
  <c r="AO1917" i="4" s="1"/>
  <c r="AQ1967" i="4"/>
  <c r="M1984" i="4"/>
  <c r="P1984" i="4" s="1"/>
  <c r="M1948" i="4"/>
  <c r="P1948" i="4" s="1"/>
  <c r="M1954" i="4"/>
  <c r="P1954" i="4" s="1"/>
  <c r="AF1989" i="4"/>
  <c r="M907" i="4"/>
  <c r="P907" i="4" s="1"/>
  <c r="M919" i="4"/>
  <c r="P919" i="4" s="1"/>
  <c r="AC1029" i="4"/>
  <c r="AF1029" i="4" s="1"/>
  <c r="AO1029" i="4" s="1"/>
  <c r="AC1065" i="4"/>
  <c r="AF1065" i="4" s="1"/>
  <c r="X1055" i="4"/>
  <c r="AO1055" i="4" s="1"/>
  <c r="AC924" i="4"/>
  <c r="AF924" i="4" s="1"/>
  <c r="AK1052" i="4"/>
  <c r="AN1052" i="4" s="1"/>
  <c r="M977" i="4"/>
  <c r="P977" i="4" s="1"/>
  <c r="M1004" i="4"/>
  <c r="P1004" i="4" s="1"/>
  <c r="AC1040" i="4"/>
  <c r="AF1040" i="4" s="1"/>
  <c r="AO1040" i="4" s="1"/>
  <c r="X1036" i="4"/>
  <c r="AF1070" i="4"/>
  <c r="AC1186" i="4"/>
  <c r="AF1186" i="4" s="1"/>
  <c r="AS1186" i="4" s="1"/>
  <c r="AC1000" i="4"/>
  <c r="AF1000" i="4" s="1"/>
  <c r="AO1162" i="4"/>
  <c r="AQ1162" i="4" s="1"/>
  <c r="AS1162" i="4"/>
  <c r="AO914" i="4"/>
  <c r="AQ914" i="4" s="1"/>
  <c r="AS914" i="4"/>
  <c r="AK1001" i="4"/>
  <c r="AN1001" i="4" s="1"/>
  <c r="AC1058" i="4"/>
  <c r="AF1058" i="4" s="1"/>
  <c r="AS1058" i="4" s="1"/>
  <c r="AC1212" i="4"/>
  <c r="AF1212" i="4" s="1"/>
  <c r="AO1212" i="4" s="1"/>
  <c r="AQ1212" i="4" s="1"/>
  <c r="X1046" i="4"/>
  <c r="X1084" i="4"/>
  <c r="AC1011" i="4"/>
  <c r="AF1011" i="4" s="1"/>
  <c r="AC989" i="4"/>
  <c r="AF989" i="4" s="1"/>
  <c r="AC1088" i="4"/>
  <c r="AF1088" i="4" s="1"/>
  <c r="U1071" i="4"/>
  <c r="X1071" i="4" s="1"/>
  <c r="AO1120" i="4"/>
  <c r="AS1120" i="4"/>
  <c r="AO1144" i="4"/>
  <c r="AS1144" i="4"/>
  <c r="U1059" i="4"/>
  <c r="X1059" i="4" s="1"/>
  <c r="U1194" i="4"/>
  <c r="X1194" i="4" s="1"/>
  <c r="AF1191" i="4"/>
  <c r="M1113" i="4"/>
  <c r="P1113" i="4" s="1"/>
  <c r="AC1209" i="4"/>
  <c r="AF1209" i="4" s="1"/>
  <c r="AK1206" i="4"/>
  <c r="AN1206" i="4" s="1"/>
  <c r="AC1142" i="4"/>
  <c r="AF1142" i="4" s="1"/>
  <c r="AS1142" i="4" s="1"/>
  <c r="AS1148" i="4"/>
  <c r="AO1148" i="4"/>
  <c r="AO1178" i="4"/>
  <c r="AQ1178" i="4" s="1"/>
  <c r="AS1178" i="4"/>
  <c r="AF1310" i="4"/>
  <c r="AO1310" i="4" s="1"/>
  <c r="U1093" i="4"/>
  <c r="X1093" i="4" s="1"/>
  <c r="AC1128" i="4"/>
  <c r="AF1128" i="4" s="1"/>
  <c r="AN1274" i="4"/>
  <c r="AC1152" i="4"/>
  <c r="AF1152" i="4" s="1"/>
  <c r="AS1179" i="4"/>
  <c r="AO1179" i="4"/>
  <c r="AC1181" i="4"/>
  <c r="AF1181" i="4" s="1"/>
  <c r="AO1181" i="4" s="1"/>
  <c r="AC1309" i="4"/>
  <c r="AF1309" i="4" s="1"/>
  <c r="AC1291" i="4"/>
  <c r="AF1291" i="4" s="1"/>
  <c r="AS1291" i="4" s="1"/>
  <c r="AO1283" i="4"/>
  <c r="AQ1283" i="4" s="1"/>
  <c r="AS1283" i="4"/>
  <c r="M1313" i="4"/>
  <c r="P1313" i="4" s="1"/>
  <c r="M1231" i="4"/>
  <c r="P1231" i="4" s="1"/>
  <c r="X1290" i="4"/>
  <c r="AS1290" i="4" s="1"/>
  <c r="AK1270" i="4"/>
  <c r="AN1270" i="4" s="1"/>
  <c r="AO1345" i="4"/>
  <c r="AS1345" i="4"/>
  <c r="M1265" i="4"/>
  <c r="P1265" i="4" s="1"/>
  <c r="AO1269" i="4"/>
  <c r="AS1269" i="4"/>
  <c r="AQ1302" i="4"/>
  <c r="AS1119" i="4"/>
  <c r="AO1119" i="4"/>
  <c r="AO1160" i="4"/>
  <c r="U1255" i="4"/>
  <c r="X1255" i="4" s="1"/>
  <c r="AO1303" i="4"/>
  <c r="AQ1303" i="4" s="1"/>
  <c r="AS1303" i="4"/>
  <c r="AN1336" i="4"/>
  <c r="M1219" i="4"/>
  <c r="P1219" i="4" s="1"/>
  <c r="P1266" i="4"/>
  <c r="M1263" i="4"/>
  <c r="P1263" i="4" s="1"/>
  <c r="AC1227" i="4"/>
  <c r="AF1227" i="4" s="1"/>
  <c r="P1373" i="4"/>
  <c r="AO1441" i="4"/>
  <c r="AQ1441" i="4" s="1"/>
  <c r="AK1335" i="4"/>
  <c r="AN1335" i="4" s="1"/>
  <c r="M1234" i="4"/>
  <c r="P1234" i="4" s="1"/>
  <c r="M1358" i="4"/>
  <c r="P1358" i="4" s="1"/>
  <c r="M1422" i="4"/>
  <c r="P1422" i="4" s="1"/>
  <c r="AC1492" i="4"/>
  <c r="AF1492" i="4" s="1"/>
  <c r="AC1187" i="4"/>
  <c r="AF1187" i="4" s="1"/>
  <c r="AO1387" i="4"/>
  <c r="AQ1387" i="4" s="1"/>
  <c r="AS1387" i="4"/>
  <c r="AC1362" i="4"/>
  <c r="AF1362" i="4" s="1"/>
  <c r="AC1445" i="4"/>
  <c r="AF1445" i="4" s="1"/>
  <c r="AC1506" i="4"/>
  <c r="AF1506" i="4" s="1"/>
  <c r="AC1388" i="4"/>
  <c r="AF1388" i="4" s="1"/>
  <c r="AO1388" i="4" s="1"/>
  <c r="M1440" i="4"/>
  <c r="P1440" i="4" s="1"/>
  <c r="AO1440" i="4" s="1"/>
  <c r="M1267" i="4"/>
  <c r="P1267" i="4" s="1"/>
  <c r="AK1370" i="4"/>
  <c r="AN1370" i="4" s="1"/>
  <c r="AK1448" i="4"/>
  <c r="AN1448" i="4" s="1"/>
  <c r="AO1485" i="4"/>
  <c r="AQ1485" i="4" s="1"/>
  <c r="AS1485" i="4"/>
  <c r="U1518" i="4"/>
  <c r="X1518" i="4" s="1"/>
  <c r="X1556" i="4"/>
  <c r="AO1478" i="4"/>
  <c r="AQ1478" i="4" s="1"/>
  <c r="AS1478" i="4"/>
  <c r="AK1521" i="4"/>
  <c r="AN1521" i="4" s="1"/>
  <c r="AC1547" i="4"/>
  <c r="AF1547" i="4" s="1"/>
  <c r="AO1547" i="4" s="1"/>
  <c r="AO1503" i="4"/>
  <c r="AQ1503" i="4" s="1"/>
  <c r="AS1503" i="4"/>
  <c r="AK1461" i="4"/>
  <c r="AN1461" i="4" s="1"/>
  <c r="M1495" i="4"/>
  <c r="P1495" i="4" s="1"/>
  <c r="U1542" i="4"/>
  <c r="X1542" i="4" s="1"/>
  <c r="AC1631" i="4"/>
  <c r="AF1631" i="4" s="1"/>
  <c r="U1510" i="4"/>
  <c r="X1510" i="4" s="1"/>
  <c r="AS1510" i="4" s="1"/>
  <c r="AC1614" i="4"/>
  <c r="AF1614" i="4" s="1"/>
  <c r="AO1614" i="4" s="1"/>
  <c r="U1350" i="4"/>
  <c r="X1350" i="4" s="1"/>
  <c r="AO1471" i="4"/>
  <c r="AS1471" i="4"/>
  <c r="AN1557" i="4"/>
  <c r="AK1532" i="4"/>
  <c r="AN1532" i="4" s="1"/>
  <c r="AC1565" i="4"/>
  <c r="AF1565" i="4" s="1"/>
  <c r="U1592" i="4"/>
  <c r="X1592" i="4" s="1"/>
  <c r="AC1626" i="4"/>
  <c r="AF1626" i="4" s="1"/>
  <c r="AS1626" i="4" s="1"/>
  <c r="AC1677" i="4"/>
  <c r="AF1677" i="4" s="1"/>
  <c r="AO1677" i="4" s="1"/>
  <c r="AK1497" i="4"/>
  <c r="AN1497" i="4" s="1"/>
  <c r="U1629" i="4"/>
  <c r="X1629" i="4" s="1"/>
  <c r="AC1525" i="4"/>
  <c r="AF1525" i="4" s="1"/>
  <c r="AS1525" i="4" s="1"/>
  <c r="U1562" i="4"/>
  <c r="X1562" i="4" s="1"/>
  <c r="AC1624" i="4"/>
  <c r="AF1624" i="4" s="1"/>
  <c r="AO1624" i="4" s="1"/>
  <c r="U1718" i="4"/>
  <c r="X1718" i="4" s="1"/>
  <c r="X1742" i="4"/>
  <c r="AS1596" i="4"/>
  <c r="AO1596" i="4"/>
  <c r="AQ1596" i="4" s="1"/>
  <c r="AO1638" i="4"/>
  <c r="AQ1638" i="4" s="1"/>
  <c r="AS1638" i="4"/>
  <c r="P1619" i="4"/>
  <c r="AO1578" i="4"/>
  <c r="AS1578" i="4"/>
  <c r="AQ1570" i="4"/>
  <c r="AC1646" i="4"/>
  <c r="AF1646" i="4" s="1"/>
  <c r="AF1593" i="4"/>
  <c r="AO1682" i="4"/>
  <c r="AS1682" i="4"/>
  <c r="AK1663" i="4"/>
  <c r="AN1663" i="4" s="1"/>
  <c r="AK1741" i="4"/>
  <c r="AN1741" i="4" s="1"/>
  <c r="AO1711" i="4"/>
  <c r="AQ1711" i="4" s="1"/>
  <c r="AS1711" i="4"/>
  <c r="AN1789" i="4"/>
  <c r="AK1676" i="4"/>
  <c r="AN1676" i="4" s="1"/>
  <c r="AC1608" i="4"/>
  <c r="AF1608" i="4" s="1"/>
  <c r="AO1608" i="4" s="1"/>
  <c r="AK1777" i="4"/>
  <c r="AN1777" i="4" s="1"/>
  <c r="AC1633" i="4"/>
  <c r="AF1633" i="4" s="1"/>
  <c r="U1695" i="4"/>
  <c r="X1695" i="4" s="1"/>
  <c r="X1762" i="4"/>
  <c r="AO1837" i="4"/>
  <c r="AQ1837" i="4" s="1"/>
  <c r="AS1837" i="4"/>
  <c r="AC1810" i="4"/>
  <c r="AF1810" i="4" s="1"/>
  <c r="AO1810" i="4" s="1"/>
  <c r="AN1750" i="4"/>
  <c r="U1681" i="4"/>
  <c r="X1681" i="4" s="1"/>
  <c r="U1726" i="4"/>
  <c r="X1726" i="4" s="1"/>
  <c r="AO1816" i="4"/>
  <c r="AS1816" i="4"/>
  <c r="AO1985" i="4"/>
  <c r="AQ1985" i="4" s="1"/>
  <c r="AS1985" i="4"/>
  <c r="AC1767" i="4"/>
  <c r="AF1767" i="4" s="1"/>
  <c r="AC1859" i="4"/>
  <c r="AF1859" i="4" s="1"/>
  <c r="AO1859" i="4" s="1"/>
  <c r="AQ1859" i="4" s="1"/>
  <c r="AS1922" i="4"/>
  <c r="AO1922" i="4"/>
  <c r="AQ1922" i="4" s="1"/>
  <c r="U1747" i="4"/>
  <c r="X1747" i="4" s="1"/>
  <c r="M1820" i="4"/>
  <c r="P1820" i="4" s="1"/>
  <c r="AO1804" i="4"/>
  <c r="AS1804" i="4"/>
  <c r="M1779" i="4"/>
  <c r="P1779" i="4" s="1"/>
  <c r="AC1824" i="4"/>
  <c r="AF1824" i="4" s="1"/>
  <c r="AS1824" i="4" s="1"/>
  <c r="M1851" i="4"/>
  <c r="P1851" i="4" s="1"/>
  <c r="AS1831" i="4"/>
  <c r="AO1831" i="4"/>
  <c r="AQ1831" i="4" s="1"/>
  <c r="AC1720" i="4"/>
  <c r="AF1720" i="4" s="1"/>
  <c r="AK1772" i="4"/>
  <c r="AN1772" i="4" s="1"/>
  <c r="AQ1830" i="4"/>
  <c r="U1899" i="4"/>
  <c r="X1899" i="4" s="1"/>
  <c r="U1949" i="4"/>
  <c r="X1949" i="4" s="1"/>
  <c r="AN1766" i="4"/>
  <c r="AC1795" i="4"/>
  <c r="AF1795" i="4" s="1"/>
  <c r="U1880" i="4"/>
  <c r="X1880" i="4" s="1"/>
  <c r="AC2012" i="4"/>
  <c r="AF2012" i="4" s="1"/>
  <c r="AC2014" i="4"/>
  <c r="AF2014" i="4" s="1"/>
  <c r="AC1974" i="4"/>
  <c r="AF1974" i="4" s="1"/>
  <c r="AS1974" i="4" s="1"/>
  <c r="P1934" i="4"/>
  <c r="M1966" i="4"/>
  <c r="P1966" i="4" s="1"/>
  <c r="U1972" i="4"/>
  <c r="X1972" i="4" s="1"/>
  <c r="AK2002" i="4"/>
  <c r="AN2002" i="4" s="1"/>
  <c r="M2020" i="4"/>
  <c r="P2020" i="4" s="1"/>
  <c r="AK1918" i="4"/>
  <c r="AN1918" i="4" s="1"/>
  <c r="AO1962" i="4"/>
  <c r="AS1962" i="4"/>
  <c r="AC1976" i="4"/>
  <c r="AF1976" i="4" s="1"/>
  <c r="AO1976" i="4" s="1"/>
  <c r="AC2010" i="4"/>
  <c r="AF2010" i="4" s="1"/>
  <c r="AO2010" i="4" s="1"/>
  <c r="AQ2010" i="4" s="1"/>
  <c r="P1925" i="4"/>
  <c r="AO1965" i="4"/>
  <c r="AS1965" i="4"/>
  <c r="AS1915" i="4"/>
  <c r="AO1915" i="4"/>
  <c r="AQ1915" i="4" s="1"/>
  <c r="AO1952" i="4"/>
  <c r="AS1952" i="4"/>
  <c r="X1989" i="4"/>
  <c r="AN1993" i="4"/>
  <c r="AO2027" i="4"/>
  <c r="AQ2027" i="4" s="1"/>
  <c r="AS2027" i="4"/>
  <c r="AO284" i="4" l="1"/>
  <c r="AQ284" i="4" s="1"/>
  <c r="AS284" i="4"/>
  <c r="AO1657" i="4"/>
  <c r="AO1848" i="4"/>
  <c r="AS1780" i="4"/>
  <c r="AS1293" i="4"/>
  <c r="AS303" i="4"/>
  <c r="AO1456" i="4"/>
  <c r="AQ1456" i="4" s="1"/>
  <c r="AS1456" i="4"/>
  <c r="AS1579" i="4"/>
  <c r="AO1620" i="4"/>
  <c r="AQ1620" i="4" s="1"/>
  <c r="AS786" i="4"/>
  <c r="AO1353" i="4"/>
  <c r="AQ1353" i="4" s="1"/>
  <c r="AS1620" i="4"/>
  <c r="AO1800" i="4"/>
  <c r="AQ1800" i="4" s="1"/>
  <c r="AS476" i="4"/>
  <c r="AS1348" i="4"/>
  <c r="AO1306" i="4"/>
  <c r="AS184" i="4"/>
  <c r="AS455" i="4"/>
  <c r="AO1459" i="4"/>
  <c r="AQ1459" i="4" s="1"/>
  <c r="AS995" i="4"/>
  <c r="AO560" i="4"/>
  <c r="AQ560" i="4" s="1"/>
  <c r="AO970" i="4"/>
  <c r="AQ970" i="4" s="1"/>
  <c r="AO453" i="4"/>
  <c r="AO1727" i="4"/>
  <c r="AQ1727" i="4" s="1"/>
  <c r="AS1428" i="4"/>
  <c r="AO930" i="4"/>
  <c r="AQ930" i="4" s="1"/>
  <c r="AS1967" i="4"/>
  <c r="AO44" i="4"/>
  <c r="AO214" i="4"/>
  <c r="AQ214" i="4" s="1"/>
  <c r="AO758" i="4"/>
  <c r="AQ758" i="4" s="1"/>
  <c r="AO652" i="4"/>
  <c r="AQ652" i="4" s="1"/>
  <c r="AO1920" i="4"/>
  <c r="AS1664" i="4"/>
  <c r="AS164" i="4"/>
  <c r="AS931" i="4"/>
  <c r="AO956" i="4"/>
  <c r="AQ956" i="4" s="1"/>
  <c r="AO343" i="4"/>
  <c r="AQ343" i="4" s="1"/>
  <c r="AO983" i="4"/>
  <c r="AQ983" i="4" s="1"/>
  <c r="AO1901" i="4"/>
  <c r="AQ1901" i="4" s="1"/>
  <c r="AS170" i="4"/>
  <c r="AS276" i="4"/>
  <c r="AO299" i="4"/>
  <c r="AS299" i="4"/>
  <c r="AS1168" i="4"/>
  <c r="AO1168" i="4"/>
  <c r="AS1576" i="4"/>
  <c r="AO1576" i="4"/>
  <c r="AQ1576" i="4" s="1"/>
  <c r="AS1929" i="4"/>
  <c r="AO1929" i="4"/>
  <c r="AQ1929" i="4" s="1"/>
  <c r="AS1958" i="4"/>
  <c r="AO1958" i="4"/>
  <c r="AQ1958" i="4" s="1"/>
  <c r="AO1672" i="4"/>
  <c r="AQ1672" i="4" s="1"/>
  <c r="AS1672" i="4"/>
  <c r="AO1399" i="4"/>
  <c r="AQ1399" i="4" s="1"/>
  <c r="AS1399" i="4"/>
  <c r="AO708" i="4"/>
  <c r="AQ708" i="4" s="1"/>
  <c r="AS708" i="4"/>
  <c r="AS1245" i="4"/>
  <c r="AO1245" i="4"/>
  <c r="AO479" i="4"/>
  <c r="AS479" i="4"/>
  <c r="AS148" i="4"/>
  <c r="AO148" i="4"/>
  <c r="AO1836" i="4"/>
  <c r="AS1836" i="4"/>
  <c r="AO1661" i="4"/>
  <c r="AS1661" i="4"/>
  <c r="AO973" i="4"/>
  <c r="AQ973" i="4" s="1"/>
  <c r="AS973" i="4"/>
  <c r="AO1140" i="4"/>
  <c r="AQ1140" i="4" s="1"/>
  <c r="AS1140" i="4"/>
  <c r="AO1088" i="4"/>
  <c r="AS1328" i="4"/>
  <c r="AO1875" i="4"/>
  <c r="AS1316" i="4"/>
  <c r="AO1808" i="4"/>
  <c r="AQ1808" i="4" s="1"/>
  <c r="AO170" i="4"/>
  <c r="AQ170" i="4" s="1"/>
  <c r="AO572" i="4"/>
  <c r="AS1353" i="4"/>
  <c r="AQ453" i="4"/>
  <c r="AO55" i="4"/>
  <c r="AS1070" i="4"/>
  <c r="AO1668" i="4"/>
  <c r="AS1434" i="4"/>
  <c r="AO1522" i="4"/>
  <c r="AQ1599" i="4"/>
  <c r="AO1698" i="4"/>
  <c r="AQ1698" i="4" s="1"/>
  <c r="AS680" i="4"/>
  <c r="AS305" i="4"/>
  <c r="AO312" i="4"/>
  <c r="AQ312" i="4" s="1"/>
  <c r="AO1664" i="4"/>
  <c r="AQ1664" i="4" s="1"/>
  <c r="AS905" i="4"/>
  <c r="AS956" i="4"/>
  <c r="AQ1713" i="4"/>
  <c r="AO122" i="4"/>
  <c r="AQ51" i="4"/>
  <c r="AS560" i="4"/>
  <c r="AO60" i="4"/>
  <c r="AS636" i="4"/>
  <c r="AS637" i="4"/>
  <c r="AS1997" i="4"/>
  <c r="AS381" i="4"/>
  <c r="AO485" i="4"/>
  <c r="AQ485" i="4" s="1"/>
  <c r="AS44" i="4"/>
  <c r="AQ1086" i="4"/>
  <c r="AS1818" i="4"/>
  <c r="AO613" i="4"/>
  <c r="AS288" i="4"/>
  <c r="AO108" i="4"/>
  <c r="AS112" i="4"/>
  <c r="AS903" i="4"/>
  <c r="AO1756" i="4"/>
  <c r="AQ1756" i="4" s="1"/>
  <c r="AS983" i="4"/>
  <c r="AS1651" i="4"/>
  <c r="AS258" i="4"/>
  <c r="AS77" i="4"/>
  <c r="AO1348" i="4"/>
  <c r="AQ1348" i="4" s="1"/>
  <c r="AO1421" i="4"/>
  <c r="AS1437" i="4"/>
  <c r="AS1372" i="4"/>
  <c r="AO1285" i="4"/>
  <c r="AQ1285" i="4" s="1"/>
  <c r="AS761" i="4"/>
  <c r="AS720" i="4"/>
  <c r="AQ572" i="4"/>
  <c r="AO786" i="4"/>
  <c r="AQ786" i="4" s="1"/>
  <c r="AO893" i="4"/>
  <c r="AQ893" i="4" s="1"/>
  <c r="AO639" i="4"/>
  <c r="AQ639" i="4" s="1"/>
  <c r="AS969" i="4"/>
  <c r="AO41" i="4"/>
  <c r="AS430" i="4"/>
  <c r="AO703" i="4"/>
  <c r="AQ703" i="4" s="1"/>
  <c r="AO165" i="4"/>
  <c r="AQ165" i="4" s="1"/>
  <c r="AO182" i="4"/>
  <c r="AQ182" i="4" s="1"/>
  <c r="AO1963" i="4"/>
  <c r="AS993" i="4"/>
  <c r="AO1092" i="4"/>
  <c r="AS1931" i="4"/>
  <c r="AS909" i="4"/>
  <c r="AO846" i="4"/>
  <c r="AQ846" i="4" s="1"/>
  <c r="AO378" i="4"/>
  <c r="AS652" i="4"/>
  <c r="AS294" i="4"/>
  <c r="AS1901" i="4"/>
  <c r="AO1633" i="4"/>
  <c r="AS1002" i="4"/>
  <c r="AS1493" i="4"/>
  <c r="AS1759" i="4"/>
  <c r="AO1442" i="4"/>
  <c r="AQ1442" i="4" s="1"/>
  <c r="AO1896" i="4"/>
  <c r="AQ1896" i="4" s="1"/>
  <c r="AS1599" i="4"/>
  <c r="AS930" i="4"/>
  <c r="AS397" i="4"/>
  <c r="AS946" i="4"/>
  <c r="AS704" i="4"/>
  <c r="AS146" i="4"/>
  <c r="AS38" i="4"/>
  <c r="AO1645" i="4"/>
  <c r="AQ1645" i="4" s="1"/>
  <c r="AS1082" i="4"/>
  <c r="AS594" i="4"/>
  <c r="AS570" i="4"/>
  <c r="AO160" i="4"/>
  <c r="AQ160" i="4" s="1"/>
  <c r="AS548" i="4"/>
  <c r="AS951" i="4"/>
  <c r="AO968" i="4"/>
  <c r="AO885" i="4"/>
  <c r="AS453" i="4"/>
  <c r="AO455" i="4"/>
  <c r="AO276" i="4"/>
  <c r="AQ276" i="4" s="1"/>
  <c r="AO1744" i="4"/>
  <c r="AQ1744" i="4" s="1"/>
  <c r="AO1736" i="4"/>
  <c r="AQ1736" i="4" s="1"/>
  <c r="AS551" i="4"/>
  <c r="AO551" i="4"/>
  <c r="AO601" i="4"/>
  <c r="AS601" i="4"/>
  <c r="AO498" i="4"/>
  <c r="AS498" i="4"/>
  <c r="AO644" i="4"/>
  <c r="AQ644" i="4" s="1"/>
  <c r="AS644" i="4"/>
  <c r="AO1537" i="4"/>
  <c r="AS1537" i="4"/>
  <c r="AS1855" i="4"/>
  <c r="AO556" i="4"/>
  <c r="AS334" i="4"/>
  <c r="AS1405" i="4"/>
  <c r="AO1961" i="4"/>
  <c r="AQ1961" i="4" s="1"/>
  <c r="AS976" i="4"/>
  <c r="AS893" i="4"/>
  <c r="AO905" i="4"/>
  <c r="AQ905" i="4" s="1"/>
  <c r="AS1744" i="4"/>
  <c r="AO995" i="4"/>
  <c r="AQ995" i="4" s="1"/>
  <c r="AO1866" i="4"/>
  <c r="AS1610" i="4"/>
  <c r="AS632" i="4"/>
  <c r="AO679" i="4"/>
  <c r="AQ679" i="4" s="1"/>
  <c r="AS810" i="4"/>
  <c r="AQ730" i="4"/>
  <c r="AS673" i="4"/>
  <c r="AS74" i="4"/>
  <c r="AQ60" i="4"/>
  <c r="AS716" i="4"/>
  <c r="AO283" i="4"/>
  <c r="AQ283" i="4" s="1"/>
  <c r="AS165" i="4"/>
  <c r="AO314" i="4"/>
  <c r="AO256" i="4"/>
  <c r="AQ256" i="4" s="1"/>
  <c r="AS1979" i="4"/>
  <c r="AS219" i="4"/>
  <c r="AS440" i="4"/>
  <c r="AO1932" i="4"/>
  <c r="AS1430" i="4"/>
  <c r="AS209" i="4"/>
  <c r="AS703" i="4"/>
  <c r="AS1657" i="4"/>
  <c r="AS328" i="4"/>
  <c r="AO946" i="4"/>
  <c r="AQ946" i="4" s="1"/>
  <c r="AO2005" i="4"/>
  <c r="AS322" i="4"/>
  <c r="AO280" i="4"/>
  <c r="AQ280" i="4" s="1"/>
  <c r="AO723" i="4"/>
  <c r="AS1774" i="4"/>
  <c r="AO1774" i="4"/>
  <c r="AQ1774" i="4" s="1"/>
  <c r="AO37" i="4"/>
  <c r="AS37" i="4"/>
  <c r="AO1732" i="4"/>
  <c r="AQ1421" i="4"/>
  <c r="AO407" i="4"/>
  <c r="AS1194" i="4"/>
  <c r="AO1894" i="4"/>
  <c r="AS1386" i="4"/>
  <c r="AO923" i="4"/>
  <c r="AQ923" i="4" s="1"/>
  <c r="AS496" i="4"/>
  <c r="AS1760" i="4"/>
  <c r="AS1622" i="4"/>
  <c r="AS122" i="4"/>
  <c r="AQ876" i="4"/>
  <c r="AO1892" i="4"/>
  <c r="AQ1892" i="4" s="1"/>
  <c r="AS1771" i="4"/>
  <c r="AO1222" i="4"/>
  <c r="AO289" i="4"/>
  <c r="AO884" i="4"/>
  <c r="AQ2005" i="4"/>
  <c r="AQ1050" i="4"/>
  <c r="AS1228" i="4"/>
  <c r="AS1802" i="4"/>
  <c r="AS162" i="4"/>
  <c r="AO1820" i="4"/>
  <c r="AO1509" i="4"/>
  <c r="AQ577" i="4"/>
  <c r="AQ37" i="4"/>
  <c r="AO1076" i="4"/>
  <c r="AO1257" i="4"/>
  <c r="AQ1491" i="4"/>
  <c r="AO1936" i="4"/>
  <c r="AQ1936" i="4" s="1"/>
  <c r="AS655" i="4"/>
  <c r="AO145" i="4"/>
  <c r="AQ145" i="4" s="1"/>
  <c r="AS367" i="4"/>
  <c r="AQ156" i="4"/>
  <c r="AO202" i="4"/>
  <c r="AQ1430" i="4"/>
  <c r="AO249" i="4"/>
  <c r="AS452" i="4"/>
  <c r="AS1050" i="4"/>
  <c r="AS292" i="4"/>
  <c r="AS940" i="4"/>
  <c r="AS59" i="4"/>
  <c r="AS1429" i="4"/>
  <c r="AO1294" i="4"/>
  <c r="AQ1294" i="4" s="1"/>
  <c r="AS1897" i="4"/>
  <c r="AQ1661" i="4"/>
  <c r="AS718" i="4"/>
  <c r="AO173" i="4"/>
  <c r="AQ59" i="4"/>
  <c r="AQ1423" i="4"/>
  <c r="AO522" i="4"/>
  <c r="AQ522" i="4" s="1"/>
  <c r="AS622" i="4"/>
  <c r="AS61" i="4"/>
  <c r="AO61" i="4"/>
  <c r="AQ61" i="4" s="1"/>
  <c r="AO562" i="4"/>
  <c r="AQ562" i="4" s="1"/>
  <c r="AS562" i="4"/>
  <c r="AO981" i="4"/>
  <c r="AQ981" i="4" s="1"/>
  <c r="AS981" i="4"/>
  <c r="AS1464" i="4"/>
  <c r="AO1464" i="4"/>
  <c r="AQ1464" i="4" s="1"/>
  <c r="AQ1546" i="4"/>
  <c r="AO1770" i="4"/>
  <c r="AS1588" i="4"/>
  <c r="AQ1435" i="4"/>
  <c r="AO1855" i="4"/>
  <c r="AQ1855" i="4" s="1"/>
  <c r="AS1499" i="4"/>
  <c r="AQ1103" i="4"/>
  <c r="AO1856" i="4"/>
  <c r="AO1082" i="4"/>
  <c r="AS1097" i="4"/>
  <c r="AQ1091" i="4"/>
  <c r="AO2021" i="4"/>
  <c r="AQ2021" i="4" s="1"/>
  <c r="AS1307" i="4"/>
  <c r="AO96" i="4"/>
  <c r="AQ96" i="4" s="1"/>
  <c r="AS523" i="4"/>
  <c r="AS362" i="4"/>
  <c r="AS285" i="4"/>
  <c r="AO879" i="4"/>
  <c r="AQ879" i="4" s="1"/>
  <c r="AO326" i="4"/>
  <c r="AQ326" i="4" s="1"/>
  <c r="AO513" i="4"/>
  <c r="AQ513" i="4" s="1"/>
  <c r="AO1689" i="4"/>
  <c r="AQ1689" i="4" s="1"/>
  <c r="AS516" i="4"/>
  <c r="AS107" i="4"/>
  <c r="AQ377" i="4"/>
  <c r="AO435" i="4"/>
  <c r="AQ435" i="4" s="1"/>
  <c r="AQ44" i="4"/>
  <c r="AQ885" i="4"/>
  <c r="AO1324" i="4"/>
  <c r="AS1022" i="4"/>
  <c r="AO2008" i="4"/>
  <c r="AQ2008" i="4" s="1"/>
  <c r="AQ1606" i="4"/>
  <c r="AS1695" i="4"/>
  <c r="AQ1816" i="4"/>
  <c r="AQ1578" i="4"/>
  <c r="AQ1181" i="4"/>
  <c r="AS1677" i="4"/>
  <c r="AO356" i="4"/>
  <c r="AQ289" i="4"/>
  <c r="AS723" i="4"/>
  <c r="AS549" i="4"/>
  <c r="AO1325" i="4"/>
  <c r="AS1197" i="4"/>
  <c r="AQ596" i="4"/>
  <c r="AS36" i="4"/>
  <c r="AS246" i="4"/>
  <c r="AO1626" i="4"/>
  <c r="AO2019" i="4"/>
  <c r="AQ1674" i="4"/>
  <c r="AS998" i="4"/>
  <c r="AS1389" i="4"/>
  <c r="AO1047" i="4"/>
  <c r="AO1305" i="4"/>
  <c r="AS1643" i="4"/>
  <c r="AS1606" i="4"/>
  <c r="AO1451" i="4"/>
  <c r="AQ1451" i="4" s="1"/>
  <c r="AQ1344" i="4"/>
  <c r="AO1182" i="4"/>
  <c r="AQ1182" i="4" s="1"/>
  <c r="AQ1848" i="4"/>
  <c r="AS1264" i="4"/>
  <c r="AO1862" i="4"/>
  <c r="AQ1862" i="4" s="1"/>
  <c r="AS166" i="4"/>
  <c r="AS575" i="4"/>
  <c r="AS429" i="4"/>
  <c r="AO429" i="4"/>
  <c r="AO841" i="4"/>
  <c r="AQ841" i="4" s="1"/>
  <c r="AS250" i="4"/>
  <c r="AO250" i="4"/>
  <c r="AQ250" i="4" s="1"/>
  <c r="AQ704" i="4"/>
  <c r="AQ680" i="4"/>
  <c r="AQ378" i="4"/>
  <c r="AS979" i="4"/>
  <c r="AO966" i="4"/>
  <c r="AQ966" i="4" s="1"/>
  <c r="AQ720" i="4"/>
  <c r="AO529" i="4"/>
  <c r="AS428" i="4"/>
  <c r="AQ601" i="4"/>
  <c r="AO48" i="4"/>
  <c r="AS43" i="4"/>
  <c r="AO852" i="4"/>
  <c r="AQ852" i="4" s="1"/>
  <c r="AS1810" i="4"/>
  <c r="AO1194" i="4"/>
  <c r="AQ1194" i="4" s="1"/>
  <c r="AS1046" i="4"/>
  <c r="AO1660" i="4"/>
  <c r="AS1180" i="4"/>
  <c r="AO1093" i="4"/>
  <c r="AQ1093" i="4" s="1"/>
  <c r="AO1293" i="4"/>
  <c r="AS1894" i="4"/>
  <c r="AS1728" i="4"/>
  <c r="AO1759" i="4"/>
  <c r="AQ1759" i="4" s="1"/>
  <c r="AO1715" i="4"/>
  <c r="AQ1715" i="4" s="1"/>
  <c r="AO1192" i="4"/>
  <c r="AS1150" i="4"/>
  <c r="AS1950" i="4"/>
  <c r="AO1897" i="4"/>
  <c r="AO1277" i="4"/>
  <c r="AQ1277" i="4" s="1"/>
  <c r="AQ1804" i="4"/>
  <c r="AO1457" i="4"/>
  <c r="AQ1457" i="4" s="1"/>
  <c r="AO1380" i="4"/>
  <c r="AQ1179" i="4"/>
  <c r="AQ1138" i="4"/>
  <c r="AS1856" i="4"/>
  <c r="AS710" i="4"/>
  <c r="AS574" i="4"/>
  <c r="AS1094" i="4"/>
  <c r="AS860" i="4"/>
  <c r="AS756" i="4"/>
  <c r="AS806" i="4"/>
  <c r="AQ551" i="4"/>
  <c r="AS923" i="4"/>
  <c r="AS785" i="4"/>
  <c r="AO630" i="4"/>
  <c r="AQ630" i="4" s="1"/>
  <c r="AO707" i="4"/>
  <c r="AO332" i="4"/>
  <c r="AQ332" i="4" s="1"/>
  <c r="AQ476" i="4"/>
  <c r="AO1870" i="4"/>
  <c r="AQ1870" i="4" s="1"/>
  <c r="AS418" i="4"/>
  <c r="AQ1306" i="4"/>
  <c r="AQ1940" i="4"/>
  <c r="AQ1047" i="4"/>
  <c r="AO1559" i="4"/>
  <c r="AS1196" i="4"/>
  <c r="AO1651" i="4"/>
  <c r="AQ1651" i="4" s="1"/>
  <c r="AO1300" i="4"/>
  <c r="AO1978" i="4"/>
  <c r="AO1680" i="4"/>
  <c r="AQ1680" i="4" s="1"/>
  <c r="AO1499" i="4"/>
  <c r="AQ1499" i="4" s="1"/>
  <c r="AO949" i="4"/>
  <c r="AS1566" i="4"/>
  <c r="AO1330" i="4"/>
  <c r="AQ1330" i="4" s="1"/>
  <c r="AS1487" i="4"/>
  <c r="AO1289" i="4"/>
  <c r="AQ1289" i="4" s="1"/>
  <c r="AO1126" i="4"/>
  <c r="AQ1952" i="4"/>
  <c r="AQ1471" i="4"/>
  <c r="AS451" i="4"/>
  <c r="AS541" i="4"/>
  <c r="AQ409" i="4"/>
  <c r="AO1913" i="4"/>
  <c r="AQ1913" i="4" s="1"/>
  <c r="AQ498" i="4"/>
  <c r="AO265" i="4"/>
  <c r="AO726" i="4"/>
  <c r="AO661" i="4"/>
  <c r="AQ661" i="4" s="1"/>
  <c r="AO489" i="4"/>
  <c r="AQ258" i="4"/>
  <c r="AO391" i="4"/>
  <c r="AO319" i="4"/>
  <c r="AQ319" i="4" s="1"/>
  <c r="AQ968" i="4"/>
  <c r="AO874" i="4"/>
  <c r="AQ833" i="4"/>
  <c r="AS256" i="4"/>
  <c r="AQ445" i="4"/>
  <c r="AO234" i="4"/>
  <c r="AO1972" i="4"/>
  <c r="AQ1972" i="4" s="1"/>
  <c r="AO1747" i="4"/>
  <c r="AQ1747" i="4" s="1"/>
  <c r="AS1681" i="4"/>
  <c r="AS1388" i="4"/>
  <c r="AS1923" i="4"/>
  <c r="AO1186" i="4"/>
  <c r="AQ1764" i="4"/>
  <c r="AO1176" i="4"/>
  <c r="AO1735" i="4"/>
  <c r="AQ1735" i="4" s="1"/>
  <c r="AQ1328" i="4"/>
  <c r="AS1174" i="4"/>
  <c r="AS1166" i="4"/>
  <c r="AS1724" i="4"/>
  <c r="AS1312" i="4"/>
  <c r="AS1403" i="4"/>
  <c r="AQ1965" i="4"/>
  <c r="AO1912" i="4"/>
  <c r="AQ1912" i="4" s="1"/>
  <c r="AO697" i="4"/>
  <c r="AO420" i="4"/>
  <c r="AO388" i="4"/>
  <c r="AS556" i="4"/>
  <c r="AQ976" i="4"/>
  <c r="AS825" i="4"/>
  <c r="AS902" i="4"/>
  <c r="AO788" i="4"/>
  <c r="AO558" i="4"/>
  <c r="AQ558" i="4" s="1"/>
  <c r="AS401" i="4"/>
  <c r="AQ299" i="4"/>
  <c r="AQ662" i="4"/>
  <c r="AQ1045" i="4"/>
  <c r="AO586" i="4"/>
  <c r="AQ586" i="4" s="1"/>
  <c r="AQ281" i="4"/>
  <c r="AQ605" i="4"/>
  <c r="AS41" i="4"/>
  <c r="AQ1810" i="4"/>
  <c r="AO1880" i="4"/>
  <c r="AQ1880" i="4" s="1"/>
  <c r="AO1948" i="4"/>
  <c r="AO1760" i="4"/>
  <c r="AQ1479" i="4"/>
  <c r="AS1619" i="4"/>
  <c r="AQ1345" i="4"/>
  <c r="AS1788" i="4"/>
  <c r="AO1312" i="4"/>
  <c r="AQ1312" i="4" s="1"/>
  <c r="AQ949" i="4"/>
  <c r="AQ1114" i="4"/>
  <c r="AO1704" i="4"/>
  <c r="AQ1704" i="4" s="1"/>
  <c r="AS1996" i="4"/>
  <c r="AO1824" i="4"/>
  <c r="AO1564" i="4"/>
  <c r="AQ1564" i="4" s="1"/>
  <c r="AQ1245" i="4"/>
  <c r="AO1240" i="4"/>
  <c r="AS226" i="4"/>
  <c r="AS525" i="4"/>
  <c r="AO328" i="4"/>
  <c r="AQ328" i="4" s="1"/>
  <c r="AQ282" i="4"/>
  <c r="AO64" i="4"/>
  <c r="AQ64" i="4" s="1"/>
  <c r="AS388" i="4"/>
  <c r="AS563" i="4"/>
  <c r="AO168" i="4"/>
  <c r="AO56" i="4"/>
  <c r="AQ56" i="4" s="1"/>
  <c r="AO538" i="4"/>
  <c r="AO227" i="4"/>
  <c r="AS530" i="4"/>
  <c r="AO637" i="4"/>
  <c r="AO77" i="4"/>
  <c r="AO898" i="4"/>
  <c r="AQ529" i="4"/>
  <c r="AS324" i="4"/>
  <c r="AS1034" i="4"/>
  <c r="AQ479" i="4"/>
  <c r="AO1228" i="4"/>
  <c r="AO1361" i="4"/>
  <c r="AO474" i="4"/>
  <c r="AO252" i="4"/>
  <c r="AQ252" i="4" s="1"/>
  <c r="AQ1916" i="4"/>
  <c r="AQ909" i="4"/>
  <c r="AS715" i="4"/>
  <c r="AO1208" i="4"/>
  <c r="AO1949" i="4"/>
  <c r="AQ1949" i="4" s="1"/>
  <c r="AO1754" i="4"/>
  <c r="AQ1754" i="4" s="1"/>
  <c r="AO1061" i="4"/>
  <c r="AQ1061" i="4" s="1"/>
  <c r="AQ541" i="4"/>
  <c r="AO1105" i="4"/>
  <c r="AO1569" i="4"/>
  <c r="AQ1569" i="4" s="1"/>
  <c r="AS913" i="4"/>
  <c r="AO292" i="4"/>
  <c r="AS463" i="4"/>
  <c r="AO320" i="4"/>
  <c r="AQ603" i="4"/>
  <c r="AO734" i="4"/>
  <c r="AO1925" i="4"/>
  <c r="AQ1925" i="4" s="1"/>
  <c r="AQ1991" i="4"/>
  <c r="AO1641" i="4"/>
  <c r="AQ395" i="4"/>
  <c r="AO667" i="4"/>
  <c r="AQ667" i="4" s="1"/>
  <c r="AQ1976" i="4"/>
  <c r="AO1989" i="4"/>
  <c r="AS1989" i="4"/>
  <c r="AO1003" i="4"/>
  <c r="AQ1003" i="4" s="1"/>
  <c r="AS2000" i="4"/>
  <c r="AS1352" i="4"/>
  <c r="AO1022" i="4"/>
  <c r="AQ1022" i="4" s="1"/>
  <c r="AO1832" i="4"/>
  <c r="AQ1832" i="4" s="1"/>
  <c r="AO1429" i="4"/>
  <c r="AQ1429" i="4" s="1"/>
  <c r="AO1398" i="4"/>
  <c r="AQ1240" i="4"/>
  <c r="AS1076" i="4"/>
  <c r="AS1360" i="4"/>
  <c r="AO1163" i="4"/>
  <c r="AQ1192" i="4"/>
  <c r="AO1190" i="4"/>
  <c r="AQ1153" i="4"/>
  <c r="AS1977" i="4"/>
  <c r="AQ1119" i="4"/>
  <c r="AO525" i="4"/>
  <c r="AQ525" i="4" s="1"/>
  <c r="AQ420" i="4"/>
  <c r="AS681" i="4"/>
  <c r="AO881" i="4"/>
  <c r="AQ148" i="4"/>
  <c r="AS590" i="4"/>
  <c r="AQ696" i="4"/>
  <c r="AS714" i="4"/>
  <c r="AS819" i="4"/>
  <c r="AS669" i="4"/>
  <c r="AQ397" i="4"/>
  <c r="AO1044" i="4"/>
  <c r="AQ1044" i="4" s="1"/>
  <c r="AQ48" i="4"/>
  <c r="AQ271" i="4"/>
  <c r="AO164" i="4"/>
  <c r="AQ854" i="4"/>
  <c r="AQ431" i="4"/>
  <c r="AQ55" i="4"/>
  <c r="AS1093" i="4"/>
  <c r="AQ1760" i="4"/>
  <c r="AS1820" i="4"/>
  <c r="AQ1453" i="4"/>
  <c r="AS1003" i="4"/>
  <c r="AS1984" i="4"/>
  <c r="AO1790" i="4"/>
  <c r="AQ1790" i="4" s="1"/>
  <c r="AS1169" i="4"/>
  <c r="AQ1541" i="4"/>
  <c r="AO1221" i="4"/>
  <c r="AQ1221" i="4" s="1"/>
  <c r="AQ1669" i="4"/>
  <c r="AQ1326" i="4"/>
  <c r="AS1685" i="4"/>
  <c r="AQ1522" i="4"/>
  <c r="AS1978" i="4"/>
  <c r="AO1868" i="4"/>
  <c r="AQ1868" i="4" s="1"/>
  <c r="AS949" i="4"/>
  <c r="AS1617" i="4"/>
  <c r="AS1010" i="4"/>
  <c r="AQ1148" i="4"/>
  <c r="AQ697" i="4"/>
  <c r="AS1289" i="4"/>
  <c r="AO654" i="4"/>
  <c r="AO466" i="4"/>
  <c r="AQ575" i="4"/>
  <c r="AO346" i="4"/>
  <c r="AO673" i="4"/>
  <c r="AQ673" i="4" s="1"/>
  <c r="AQ396" i="4"/>
  <c r="AQ761" i="4"/>
  <c r="AS639" i="4"/>
  <c r="AS538" i="4"/>
  <c r="AQ419" i="4"/>
  <c r="AO367" i="4"/>
  <c r="AO146" i="4"/>
  <c r="AQ146" i="4" s="1"/>
  <c r="AO74" i="4"/>
  <c r="AQ74" i="4" s="1"/>
  <c r="AQ1948" i="4"/>
  <c r="AQ1176" i="4"/>
  <c r="AO2001" i="4"/>
  <c r="AQ2001" i="4" s="1"/>
  <c r="AO1982" i="4"/>
  <c r="AQ1982" i="4" s="1"/>
  <c r="AS1934" i="4"/>
  <c r="AO1762" i="4"/>
  <c r="AQ1762" i="4" s="1"/>
  <c r="AO1391" i="4"/>
  <c r="AQ1391" i="4" s="1"/>
  <c r="AQ1300" i="4"/>
  <c r="AS1294" i="4"/>
  <c r="AO1771" i="4"/>
  <c r="AQ1771" i="4" s="1"/>
  <c r="AO1580" i="4"/>
  <c r="AO1605" i="4"/>
  <c r="AS1253" i="4"/>
  <c r="AQ2022" i="4"/>
  <c r="AO1708" i="4"/>
  <c r="AQ1828" i="4"/>
  <c r="AQ1836" i="4"/>
  <c r="AS1141" i="4"/>
  <c r="AQ1325" i="4"/>
  <c r="AO1778" i="4"/>
  <c r="AQ1778" i="4" s="1"/>
  <c r="AQ1682" i="4"/>
  <c r="AQ1269" i="4"/>
  <c r="AO1030" i="4"/>
  <c r="AQ1030" i="4" s="1"/>
  <c r="AS809" i="4"/>
  <c r="AS1778" i="4"/>
  <c r="AS118" i="4"/>
  <c r="AQ1041" i="4"/>
  <c r="AO593" i="4"/>
  <c r="AQ593" i="4" s="1"/>
  <c r="AS356" i="4"/>
  <c r="AS289" i="4"/>
  <c r="AS865" i="4"/>
  <c r="AQ405" i="4"/>
  <c r="AQ265" i="4"/>
  <c r="AO555" i="4"/>
  <c r="AQ707" i="4"/>
  <c r="AS145" i="4"/>
  <c r="AS935" i="4"/>
  <c r="AO878" i="4"/>
  <c r="AQ898" i="4"/>
  <c r="AS266" i="4"/>
  <c r="AS173" i="4"/>
  <c r="AO818" i="4"/>
  <c r="AO526" i="4"/>
  <c r="AQ526" i="4" s="1"/>
  <c r="AS407" i="4"/>
  <c r="AO381" i="4"/>
  <c r="AO212" i="4"/>
  <c r="AQ212" i="4" s="1"/>
  <c r="AO107" i="4"/>
  <c r="AQ107" i="4" s="1"/>
  <c r="AO50" i="4"/>
  <c r="AQ50" i="4" s="1"/>
  <c r="AS1633" i="4"/>
  <c r="AS1509" i="4"/>
  <c r="AS1009" i="4"/>
  <c r="AO911" i="4"/>
  <c r="AQ911" i="4" s="1"/>
  <c r="AS1983" i="4"/>
  <c r="AQ1668" i="4"/>
  <c r="AO1434" i="4"/>
  <c r="AQ1434" i="4" s="1"/>
  <c r="AS991" i="4"/>
  <c r="AO1960" i="4"/>
  <c r="AQ1960" i="4" s="1"/>
  <c r="AO1386" i="4"/>
  <c r="AS1205" i="4"/>
  <c r="AS982" i="4"/>
  <c r="AQ1978" i="4"/>
  <c r="AO1581" i="4"/>
  <c r="AO1211" i="4"/>
  <c r="AO1253" i="4"/>
  <c r="AQ1253" i="4" s="1"/>
  <c r="AQ1144" i="4"/>
  <c r="AQ1962" i="4"/>
  <c r="AO809" i="4"/>
  <c r="AQ809" i="4" s="1"/>
  <c r="AS280" i="4"/>
  <c r="AQ227" i="4"/>
  <c r="AO1996" i="4"/>
  <c r="AQ1996" i="4" s="1"/>
  <c r="AS696" i="4"/>
  <c r="AS227" i="4"/>
  <c r="AO753" i="4"/>
  <c r="AQ694" i="4"/>
  <c r="AS360" i="4"/>
  <c r="AQ257" i="4"/>
  <c r="AQ957" i="4"/>
  <c r="AQ514" i="4"/>
  <c r="AO369" i="4"/>
  <c r="AQ369" i="4" s="1"/>
  <c r="AO76" i="4"/>
  <c r="AQ76" i="4" s="1"/>
  <c r="AQ75" i="4"/>
  <c r="AQ40" i="4"/>
  <c r="AO92" i="4"/>
  <c r="AQ92" i="4" s="1"/>
  <c r="AS92" i="4"/>
  <c r="AO959" i="4"/>
  <c r="AS959" i="4"/>
  <c r="AQ54" i="4"/>
  <c r="AQ1222" i="4"/>
  <c r="AQ41" i="4"/>
  <c r="AS657" i="4"/>
  <c r="AO657" i="4"/>
  <c r="AQ657" i="4" s="1"/>
  <c r="AS815" i="4"/>
  <c r="AO815" i="4"/>
  <c r="AQ815" i="4" s="1"/>
  <c r="AO766" i="4"/>
  <c r="AQ766" i="4" s="1"/>
  <c r="AS766" i="4"/>
  <c r="AQ43" i="4"/>
  <c r="AQ1989" i="4"/>
  <c r="AO358" i="4"/>
  <c r="AQ358" i="4" s="1"/>
  <c r="AS358" i="4"/>
  <c r="AO836" i="4"/>
  <c r="AQ836" i="4" s="1"/>
  <c r="AS836" i="4"/>
  <c r="AQ1633" i="4"/>
  <c r="AQ356" i="4"/>
  <c r="AO579" i="4"/>
  <c r="AQ579" i="4" s="1"/>
  <c r="AS579" i="4"/>
  <c r="AO804" i="4"/>
  <c r="AQ804" i="4" s="1"/>
  <c r="AS804" i="4"/>
  <c r="AO744" i="4"/>
  <c r="AQ744" i="4" s="1"/>
  <c r="AS744" i="4"/>
  <c r="AO974" i="4"/>
  <c r="AQ974" i="4" s="1"/>
  <c r="AS974" i="4"/>
  <c r="AO379" i="4"/>
  <c r="AQ379" i="4" s="1"/>
  <c r="AS379" i="4"/>
  <c r="AO668" i="4"/>
  <c r="AQ668" i="4" s="1"/>
  <c r="AS668" i="4"/>
  <c r="AO855" i="4"/>
  <c r="AQ855" i="4" s="1"/>
  <c r="AS855" i="4"/>
  <c r="AO781" i="4"/>
  <c r="AQ781" i="4" s="1"/>
  <c r="AS781" i="4"/>
  <c r="AS465" i="4"/>
  <c r="AO465" i="4"/>
  <c r="AO739" i="4"/>
  <c r="AQ739" i="4" s="1"/>
  <c r="AS739" i="4"/>
  <c r="AO988" i="4"/>
  <c r="AQ988" i="4" s="1"/>
  <c r="AS988" i="4"/>
  <c r="AO68" i="4"/>
  <c r="AQ68" i="4" s="1"/>
  <c r="AS68" i="4"/>
  <c r="AO568" i="4"/>
  <c r="AQ568" i="4" s="1"/>
  <c r="AS568" i="4"/>
  <c r="AO1154" i="4"/>
  <c r="AQ1154" i="4" s="1"/>
  <c r="AS1154" i="4"/>
  <c r="AO916" i="4"/>
  <c r="AQ916" i="4" s="1"/>
  <c r="AS916" i="4"/>
  <c r="AO1164" i="4"/>
  <c r="AQ1164" i="4" s="1"/>
  <c r="AS1164" i="4"/>
  <c r="AS1167" i="4"/>
  <c r="AO1167" i="4"/>
  <c r="AQ1167" i="4" s="1"/>
  <c r="AS934" i="4"/>
  <c r="AO934" i="4"/>
  <c r="AQ934" i="4" s="1"/>
  <c r="AS721" i="4"/>
  <c r="AO721" i="4"/>
  <c r="AQ721" i="4" s="1"/>
  <c r="AO760" i="4"/>
  <c r="AQ760" i="4" s="1"/>
  <c r="AS760" i="4"/>
  <c r="AO472" i="4"/>
  <c r="AQ472" i="4" s="1"/>
  <c r="AS472" i="4"/>
  <c r="AO459" i="4"/>
  <c r="AQ459" i="4" s="1"/>
  <c r="AS459" i="4"/>
  <c r="AO317" i="4"/>
  <c r="AQ317" i="4" s="1"/>
  <c r="AS317" i="4"/>
  <c r="AO215" i="4"/>
  <c r="AQ215" i="4" s="1"/>
  <c r="AS215" i="4"/>
  <c r="AO1083" i="4"/>
  <c r="AQ1083" i="4" s="1"/>
  <c r="AS1083" i="4"/>
  <c r="AO224" i="4"/>
  <c r="AQ224" i="4" s="1"/>
  <c r="AS224" i="4"/>
  <c r="AS29" i="4"/>
  <c r="AO29" i="4"/>
  <c r="AQ29" i="4" s="1"/>
  <c r="AS779" i="4"/>
  <c r="AO779" i="4"/>
  <c r="AQ779" i="4" s="1"/>
  <c r="AQ285" i="4"/>
  <c r="AO621" i="4"/>
  <c r="AQ621" i="4" s="1"/>
  <c r="AS621" i="4"/>
  <c r="AO717" i="4"/>
  <c r="AQ717" i="4" s="1"/>
  <c r="AS717" i="4"/>
  <c r="AQ1324" i="4"/>
  <c r="AQ991" i="4"/>
  <c r="AO154" i="4"/>
  <c r="AQ154" i="4" s="1"/>
  <c r="AS154" i="4"/>
  <c r="AO824" i="4"/>
  <c r="AQ824" i="4" s="1"/>
  <c r="AS824" i="4"/>
  <c r="AO189" i="4"/>
  <c r="AQ189" i="4" s="1"/>
  <c r="AS189" i="4"/>
  <c r="AO856" i="4"/>
  <c r="AQ856" i="4" s="1"/>
  <c r="AS856" i="4"/>
  <c r="AQ881" i="4"/>
  <c r="AO179" i="4"/>
  <c r="AQ179" i="4" s="1"/>
  <c r="AS179" i="4"/>
  <c r="AQ168" i="4"/>
  <c r="AS790" i="4"/>
  <c r="AO790" i="4"/>
  <c r="AQ790" i="4" s="1"/>
  <c r="AO180" i="4"/>
  <c r="AQ180" i="4" s="1"/>
  <c r="AS180" i="4"/>
  <c r="AS521" i="4"/>
  <c r="AO521" i="4"/>
  <c r="AQ521" i="4" s="1"/>
  <c r="AS827" i="4"/>
  <c r="AO827" i="4"/>
  <c r="AQ827" i="4" s="1"/>
  <c r="AO828" i="4"/>
  <c r="AQ828" i="4" s="1"/>
  <c r="AS828" i="4"/>
  <c r="AS674" i="4"/>
  <c r="AO674" i="4"/>
  <c r="AO484" i="4"/>
  <c r="AQ484" i="4" s="1"/>
  <c r="AS484" i="4"/>
  <c r="AO413" i="4"/>
  <c r="AQ413" i="4" s="1"/>
  <c r="AS413" i="4"/>
  <c r="AO142" i="4"/>
  <c r="AQ142" i="4" s="1"/>
  <c r="AS142" i="4"/>
  <c r="AS561" i="4"/>
  <c r="AO561" i="4"/>
  <c r="AQ561" i="4" s="1"/>
  <c r="AO130" i="4"/>
  <c r="AS130" i="4"/>
  <c r="AO566" i="4"/>
  <c r="AQ566" i="4" s="1"/>
  <c r="AS566" i="4"/>
  <c r="AS531" i="4"/>
  <c r="AO531" i="4"/>
  <c r="AQ531" i="4" s="1"/>
  <c r="AO1467" i="4"/>
  <c r="AQ1467" i="4" s="1"/>
  <c r="AS1467" i="4"/>
  <c r="AS1317" i="4"/>
  <c r="AO1317" i="4"/>
  <c r="AQ1317" i="4" s="1"/>
  <c r="AS1805" i="4"/>
  <c r="AO1805" i="4"/>
  <c r="AQ1805" i="4" s="1"/>
  <c r="AS1100" i="4"/>
  <c r="AO1100" i="4"/>
  <c r="AQ1100" i="4" s="1"/>
  <c r="AO1354" i="4"/>
  <c r="AQ1354" i="4" s="1"/>
  <c r="AS1354" i="4"/>
  <c r="AS1424" i="4"/>
  <c r="AO1424" i="4"/>
  <c r="AQ1424" i="4" s="1"/>
  <c r="AO985" i="4"/>
  <c r="AQ985" i="4" s="1"/>
  <c r="AS985" i="4"/>
  <c r="AO1549" i="4"/>
  <c r="AQ1549" i="4" s="1"/>
  <c r="AS1549" i="4"/>
  <c r="AO926" i="4"/>
  <c r="AQ926" i="4" s="1"/>
  <c r="AS926" i="4"/>
  <c r="AO1730" i="4"/>
  <c r="AQ1730" i="4" s="1"/>
  <c r="AS1730" i="4"/>
  <c r="AO1844" i="4"/>
  <c r="AS1844" i="4"/>
  <c r="AO1595" i="4"/>
  <c r="AQ1595" i="4" s="1"/>
  <c r="AS1595" i="4"/>
  <c r="AS896" i="4"/>
  <c r="AO896" i="4"/>
  <c r="AQ896" i="4" s="1"/>
  <c r="AO837" i="4"/>
  <c r="AQ837" i="4" s="1"/>
  <c r="AS837" i="4"/>
  <c r="AO363" i="4"/>
  <c r="AQ363" i="4" s="1"/>
  <c r="AS363" i="4"/>
  <c r="AS371" i="4"/>
  <c r="AO371" i="4"/>
  <c r="AQ371" i="4" s="1"/>
  <c r="AO277" i="4"/>
  <c r="AQ277" i="4" s="1"/>
  <c r="AS277" i="4"/>
  <c r="AO239" i="4"/>
  <c r="AQ239" i="4" s="1"/>
  <c r="AS239" i="4"/>
  <c r="AO110" i="4"/>
  <c r="AQ110" i="4" s="1"/>
  <c r="AS110" i="4"/>
  <c r="AS1993" i="4"/>
  <c r="AO1993" i="4"/>
  <c r="AQ1993" i="4" s="1"/>
  <c r="AS1750" i="4"/>
  <c r="AO1750" i="4"/>
  <c r="AQ1750" i="4" s="1"/>
  <c r="AS1676" i="4"/>
  <c r="AO1676" i="4"/>
  <c r="AQ1676" i="4" s="1"/>
  <c r="AS1309" i="4"/>
  <c r="AO1309" i="4"/>
  <c r="AQ1309" i="4" s="1"/>
  <c r="AS1011" i="4"/>
  <c r="AO1011" i="4"/>
  <c r="AS1000" i="4"/>
  <c r="AO1000" i="4"/>
  <c r="AQ1000" i="4" s="1"/>
  <c r="AO1974" i="4"/>
  <c r="AO1525" i="4"/>
  <c r="AO1266" i="4"/>
  <c r="AQ1266" i="4" s="1"/>
  <c r="AS1266" i="4"/>
  <c r="AO1142" i="4"/>
  <c r="AS953" i="4"/>
  <c r="AO953" i="4"/>
  <c r="AQ953" i="4" s="1"/>
  <c r="AO2020" i="4"/>
  <c r="AQ2020" i="4" s="1"/>
  <c r="AS2020" i="4"/>
  <c r="AS1712" i="4"/>
  <c r="AO1712" i="4"/>
  <c r="AQ1712" i="4" s="1"/>
  <c r="AS1747" i="4"/>
  <c r="AS1726" i="4"/>
  <c r="AO1726" i="4"/>
  <c r="AQ1726" i="4" s="1"/>
  <c r="AS1707" i="4"/>
  <c r="AO1707" i="4"/>
  <c r="AQ1707" i="4" s="1"/>
  <c r="AS1562" i="4"/>
  <c r="AO1562" i="4"/>
  <c r="AQ1562" i="4" s="1"/>
  <c r="AO1508" i="4"/>
  <c r="AQ1508" i="4" s="1"/>
  <c r="AS1508" i="4"/>
  <c r="AQ1386" i="4"/>
  <c r="AO1218" i="4"/>
  <c r="AQ1218" i="4" s="1"/>
  <c r="AS1218" i="4"/>
  <c r="AS1112" i="4"/>
  <c r="AO1131" i="4"/>
  <c r="AQ1131" i="4" s="1"/>
  <c r="AO1046" i="4"/>
  <c r="AQ1046" i="4" s="1"/>
  <c r="AQ1964" i="4"/>
  <c r="AS2001" i="4"/>
  <c r="AO1797" i="4"/>
  <c r="AS1567" i="4"/>
  <c r="AO1567" i="4"/>
  <c r="AQ1567" i="4" s="1"/>
  <c r="AO1648" i="4"/>
  <c r="AQ1648" i="4" s="1"/>
  <c r="AO1413" i="4"/>
  <c r="AQ1413" i="4" s="1"/>
  <c r="AS1364" i="4"/>
  <c r="AS1323" i="4"/>
  <c r="AO1323" i="4"/>
  <c r="AQ1323" i="4" s="1"/>
  <c r="AS1121" i="4"/>
  <c r="AQ1305" i="4"/>
  <c r="AS1297" i="4"/>
  <c r="AO1297" i="4"/>
  <c r="AQ1297" i="4" s="1"/>
  <c r="AO971" i="4"/>
  <c r="AQ971" i="4" s="1"/>
  <c r="AO2000" i="4"/>
  <c r="AQ2000" i="4" s="1"/>
  <c r="AO1813" i="4"/>
  <c r="AQ1813" i="4" s="1"/>
  <c r="AO1526" i="4"/>
  <c r="AS1526" i="4"/>
  <c r="AQ1509" i="4"/>
  <c r="AQ1389" i="4"/>
  <c r="AS1136" i="4"/>
  <c r="AS1109" i="4"/>
  <c r="AO892" i="4"/>
  <c r="AQ892" i="4" s="1"/>
  <c r="AS892" i="4"/>
  <c r="AO1721" i="4"/>
  <c r="AQ1721" i="4" s="1"/>
  <c r="AS1735" i="4"/>
  <c r="AS1646" i="4"/>
  <c r="AO1571" i="4"/>
  <c r="AQ1571" i="4" s="1"/>
  <c r="AS1391" i="4"/>
  <c r="AS1305" i="4"/>
  <c r="AS1793" i="4"/>
  <c r="AS1882" i="4"/>
  <c r="AQ1641" i="4"/>
  <c r="AQ1644" i="4"/>
  <c r="AQ1281" i="4"/>
  <c r="AO1407" i="4"/>
  <c r="AS1407" i="4"/>
  <c r="AS1210" i="4"/>
  <c r="AO1867" i="4"/>
  <c r="AQ1867" i="4" s="1"/>
  <c r="AS1829" i="4"/>
  <c r="AS1875" i="4"/>
  <c r="AS1723" i="4"/>
  <c r="AO1970" i="4"/>
  <c r="AQ1970" i="4" s="1"/>
  <c r="AS1644" i="4"/>
  <c r="AO1258" i="4"/>
  <c r="AQ1258" i="4" s="1"/>
  <c r="AS1258" i="4"/>
  <c r="AO1106" i="4"/>
  <c r="AQ1018" i="4"/>
  <c r="AO1988" i="4"/>
  <c r="AQ1988" i="4" s="1"/>
  <c r="AS1608" i="4"/>
  <c r="AS1654" i="4"/>
  <c r="AO1654" i="4"/>
  <c r="AQ1654" i="4" s="1"/>
  <c r="AO1530" i="4"/>
  <c r="AQ1530" i="4" s="1"/>
  <c r="AS1530" i="4"/>
  <c r="AS1404" i="4"/>
  <c r="AS1115" i="4"/>
  <c r="AO1617" i="4"/>
  <c r="AQ1617" i="4" s="1"/>
  <c r="AO1419" i="4"/>
  <c r="AS1419" i="4"/>
  <c r="AO1329" i="4"/>
  <c r="AQ1329" i="4" s="1"/>
  <c r="AS1329" i="4"/>
  <c r="AS1182" i="4"/>
  <c r="AO1042" i="4"/>
  <c r="AQ1042" i="4" s="1"/>
  <c r="AS1042" i="4"/>
  <c r="AS1505" i="4"/>
  <c r="AO309" i="4"/>
  <c r="AQ309" i="4" s="1"/>
  <c r="AS309" i="4"/>
  <c r="AO1850" i="4"/>
  <c r="AQ1850" i="4" s="1"/>
  <c r="AQ1112" i="4"/>
  <c r="AS1080" i="4"/>
  <c r="AO1080" i="4"/>
  <c r="AQ1080" i="4" s="1"/>
  <c r="AS901" i="4"/>
  <c r="AS859" i="4"/>
  <c r="AO650" i="4"/>
  <c r="AQ650" i="4" s="1"/>
  <c r="AS650" i="4"/>
  <c r="AO636" i="4"/>
  <c r="AQ636" i="4" s="1"/>
  <c r="AO505" i="4"/>
  <c r="AQ505" i="4" s="1"/>
  <c r="AO353" i="4"/>
  <c r="AQ353" i="4" s="1"/>
  <c r="AS353" i="4"/>
  <c r="AS314" i="4"/>
  <c r="AO330" i="4"/>
  <c r="AQ330" i="4" s="1"/>
  <c r="AS330" i="4"/>
  <c r="AQ1709" i="4"/>
  <c r="AQ1193" i="4"/>
  <c r="AO1203" i="4"/>
  <c r="AQ1203" i="4" s="1"/>
  <c r="AS984" i="4"/>
  <c r="AS557" i="4"/>
  <c r="AO387" i="4"/>
  <c r="AQ387" i="4" s="1"/>
  <c r="AS387" i="4"/>
  <c r="AQ1364" i="4"/>
  <c r="AS922" i="4"/>
  <c r="AO814" i="4"/>
  <c r="AO649" i="4"/>
  <c r="AQ649" i="4" s="1"/>
  <c r="AS649" i="4"/>
  <c r="AO177" i="4"/>
  <c r="AO1877" i="4"/>
  <c r="AQ1877" i="4" s="1"/>
  <c r="AS972" i="4"/>
  <c r="AO972" i="4"/>
  <c r="AQ972" i="4" s="1"/>
  <c r="AS726" i="4"/>
  <c r="AO735" i="4"/>
  <c r="AS735" i="4"/>
  <c r="AO754" i="4"/>
  <c r="AQ754" i="4" s="1"/>
  <c r="AS754" i="4"/>
  <c r="AQ402" i="4"/>
  <c r="AO251" i="4"/>
  <c r="AQ251" i="4" s="1"/>
  <c r="AS251" i="4"/>
  <c r="AS297" i="4"/>
  <c r="AQ1600" i="4"/>
  <c r="AQ1339" i="4"/>
  <c r="AS907" i="4"/>
  <c r="AO907" i="4"/>
  <c r="AQ907" i="4" s="1"/>
  <c r="AS732" i="4"/>
  <c r="AO651" i="4"/>
  <c r="AQ651" i="4" s="1"/>
  <c r="AS651" i="4"/>
  <c r="AQ440" i="4"/>
  <c r="AO374" i="4"/>
  <c r="AQ374" i="4" s="1"/>
  <c r="AS313" i="4"/>
  <c r="AO255" i="4"/>
  <c r="AQ255" i="4" s="1"/>
  <c r="AS255" i="4"/>
  <c r="AS183" i="4"/>
  <c r="AO183" i="4"/>
  <c r="AQ1797" i="4"/>
  <c r="AQ1793" i="4"/>
  <c r="AO747" i="4"/>
  <c r="AQ747" i="4" s="1"/>
  <c r="AS747" i="4"/>
  <c r="AS193" i="4"/>
  <c r="AO193" i="4"/>
  <c r="AQ193" i="4" s="1"/>
  <c r="AS115" i="4"/>
  <c r="AO1846" i="4"/>
  <c r="AQ1846" i="4" s="1"/>
  <c r="AS1325" i="4"/>
  <c r="AQ984" i="4"/>
  <c r="AO273" i="4"/>
  <c r="AQ273" i="4" s="1"/>
  <c r="AS273" i="4"/>
  <c r="AO1854" i="4"/>
  <c r="AO1097" i="4"/>
  <c r="AQ1097" i="4" s="1"/>
  <c r="AO843" i="4"/>
  <c r="AS843" i="4"/>
  <c r="AO626" i="4"/>
  <c r="AQ626" i="4" s="1"/>
  <c r="AS626" i="4"/>
  <c r="AO570" i="4"/>
  <c r="AQ570" i="4" s="1"/>
  <c r="AO496" i="4"/>
  <c r="AQ496" i="4" s="1"/>
  <c r="AS72" i="4"/>
  <c r="AO72" i="4"/>
  <c r="AQ72" i="4" s="1"/>
  <c r="AO112" i="4"/>
  <c r="AQ112" i="4" s="1"/>
  <c r="AO1403" i="4"/>
  <c r="AQ1403" i="4" s="1"/>
  <c r="AO1308" i="4"/>
  <c r="AQ904" i="4"/>
  <c r="AS882" i="4"/>
  <c r="AO882" i="4"/>
  <c r="AS631" i="4"/>
  <c r="AO631" i="4"/>
  <c r="AQ631" i="4" s="1"/>
  <c r="AO494" i="4"/>
  <c r="AQ494" i="4" s="1"/>
  <c r="AO433" i="4"/>
  <c r="AQ433" i="4" s="1"/>
  <c r="AO357" i="4"/>
  <c r="AQ357" i="4" s="1"/>
  <c r="AS357" i="4"/>
  <c r="AS133" i="4"/>
  <c r="AO133" i="4"/>
  <c r="AQ133" i="4" s="1"/>
  <c r="AQ1205" i="4"/>
  <c r="AS1153" i="4"/>
  <c r="AO710" i="4"/>
  <c r="AQ710" i="4" s="1"/>
  <c r="AO383" i="4"/>
  <c r="AO288" i="4"/>
  <c r="AQ288" i="4" s="1"/>
  <c r="AO209" i="4"/>
  <c r="AQ122" i="4"/>
  <c r="AQ177" i="4"/>
  <c r="AQ1875" i="4"/>
  <c r="AO220" i="4"/>
  <c r="AS220" i="4"/>
  <c r="AO1273" i="4"/>
  <c r="AQ1273" i="4" s="1"/>
  <c r="AS1273" i="4"/>
  <c r="AQ915" i="4"/>
  <c r="AQ34" i="4"/>
  <c r="AQ360" i="4"/>
  <c r="AQ563" i="4"/>
  <c r="AO411" i="4"/>
  <c r="AQ411" i="4" s="1"/>
  <c r="AS53" i="4"/>
  <c r="AO53" i="4"/>
  <c r="AQ53" i="4" s="1"/>
  <c r="AS888" i="4"/>
  <c r="AS586" i="4"/>
  <c r="AO49" i="4"/>
  <c r="AQ49" i="4" s="1"/>
  <c r="AO128" i="4"/>
  <c r="AO979" i="4"/>
  <c r="AQ979" i="4" s="1"/>
  <c r="AQ714" i="4"/>
  <c r="AS312" i="4"/>
  <c r="AQ906" i="4"/>
  <c r="AO452" i="4"/>
  <c r="AO393" i="4"/>
  <c r="AQ393" i="4" s="1"/>
  <c r="AO917" i="4"/>
  <c r="AQ917" i="4" s="1"/>
  <c r="AO709" i="4"/>
  <c r="AQ709" i="4" s="1"/>
  <c r="AO260" i="4"/>
  <c r="AQ260" i="4" s="1"/>
  <c r="AO921" i="4"/>
  <c r="AQ921" i="4" s="1"/>
  <c r="AQ506" i="4"/>
  <c r="AO428" i="4"/>
  <c r="AQ428" i="4" s="1"/>
  <c r="AQ753" i="4"/>
  <c r="AO1789" i="4"/>
  <c r="AQ1789" i="4" s="1"/>
  <c r="AS1789" i="4"/>
  <c r="AO1565" i="4"/>
  <c r="AS1565" i="4"/>
  <c r="AO1629" i="4"/>
  <c r="AQ1629" i="4" s="1"/>
  <c r="AS1629" i="4"/>
  <c r="AO1152" i="4"/>
  <c r="AQ1152" i="4" s="1"/>
  <c r="AS1152" i="4"/>
  <c r="AS1940" i="4"/>
  <c r="AQ1559" i="4"/>
  <c r="AQ1398" i="4"/>
  <c r="AS1131" i="4"/>
  <c r="AS1981" i="4"/>
  <c r="AO1981" i="4"/>
  <c r="AQ1981" i="4" s="1"/>
  <c r="AS1812" i="4"/>
  <c r="AO1812" i="4"/>
  <c r="AQ1812" i="4" s="1"/>
  <c r="AS1413" i="4"/>
  <c r="AS1344" i="4"/>
  <c r="AO1231" i="4"/>
  <c r="AS1231" i="4"/>
  <c r="AS1964" i="4"/>
  <c r="AS1807" i="4"/>
  <c r="AO1807" i="4"/>
  <c r="AQ1807" i="4" s="1"/>
  <c r="AO1500" i="4"/>
  <c r="AQ1500" i="4" s="1"/>
  <c r="AO1555" i="4"/>
  <c r="AS1555" i="4"/>
  <c r="AS1221" i="4"/>
  <c r="AO1109" i="4"/>
  <c r="AQ1109" i="4" s="1"/>
  <c r="AO1906" i="4"/>
  <c r="AQ1906" i="4" s="1"/>
  <c r="AS1906" i="4"/>
  <c r="AO1646" i="4"/>
  <c r="AQ1646" i="4" s="1"/>
  <c r="AO1379" i="4"/>
  <c r="AQ1379" i="4" s="1"/>
  <c r="AS1379" i="4"/>
  <c r="AQ1496" i="4"/>
  <c r="AO1122" i="4"/>
  <c r="AQ1122" i="4" s="1"/>
  <c r="AS1122" i="4"/>
  <c r="AO1882" i="4"/>
  <c r="AQ1882" i="4" s="1"/>
  <c r="AO1665" i="4"/>
  <c r="AQ1665" i="4" s="1"/>
  <c r="AS1665" i="4"/>
  <c r="AQ1320" i="4"/>
  <c r="AO1210" i="4"/>
  <c r="AQ1210" i="4" s="1"/>
  <c r="AQ1953" i="4"/>
  <c r="AO1723" i="4"/>
  <c r="AQ1723" i="4" s="1"/>
  <c r="AO1718" i="4"/>
  <c r="AQ1718" i="4" s="1"/>
  <c r="AS1718" i="4"/>
  <c r="AO1507" i="4"/>
  <c r="AQ1507" i="4" s="1"/>
  <c r="AS1507" i="4"/>
  <c r="AS1281" i="4"/>
  <c r="AO1229" i="4"/>
  <c r="AQ1229" i="4" s="1"/>
  <c r="AS1229" i="4"/>
  <c r="AO1262" i="4"/>
  <c r="AQ1262" i="4" s="1"/>
  <c r="AS1262" i="4"/>
  <c r="AS1753" i="4"/>
  <c r="AO1753" i="4"/>
  <c r="AQ1753" i="4" s="1"/>
  <c r="AO1725" i="4"/>
  <c r="AS1725" i="4"/>
  <c r="AS1704" i="4"/>
  <c r="AO1282" i="4"/>
  <c r="AQ1282" i="4" s="1"/>
  <c r="AS1282" i="4"/>
  <c r="AO1224" i="4"/>
  <c r="AQ1224" i="4" s="1"/>
  <c r="AS1224" i="4"/>
  <c r="AS1904" i="4"/>
  <c r="AS1767" i="4"/>
  <c r="AO1767" i="4"/>
  <c r="AQ1767" i="4" s="1"/>
  <c r="AO1314" i="4"/>
  <c r="AS1314" i="4"/>
  <c r="AO1301" i="4"/>
  <c r="AQ1301" i="4" s="1"/>
  <c r="AS1301" i="4"/>
  <c r="AO1115" i="4"/>
  <c r="AQ1115" i="4" s="1"/>
  <c r="AQ1547" i="4"/>
  <c r="AO1506" i="4"/>
  <c r="AQ1506" i="4" s="1"/>
  <c r="AS1506" i="4"/>
  <c r="AO1383" i="4"/>
  <c r="AQ1383" i="4" s="1"/>
  <c r="AS1383" i="4"/>
  <c r="AO1296" i="4"/>
  <c r="AQ1296" i="4" s="1"/>
  <c r="AS1296" i="4"/>
  <c r="AQ1228" i="4"/>
  <c r="AQ1168" i="4"/>
  <c r="AQ1082" i="4"/>
  <c r="AO989" i="4"/>
  <c r="AQ989" i="4" s="1"/>
  <c r="AS989" i="4"/>
  <c r="AO627" i="4"/>
  <c r="AQ627" i="4" s="1"/>
  <c r="AS627" i="4"/>
  <c r="AQ249" i="4"/>
  <c r="AS174" i="4"/>
  <c r="AO174" i="4"/>
  <c r="AS1850" i="4"/>
  <c r="AQ1208" i="4"/>
  <c r="AQ962" i="4"/>
  <c r="AO859" i="4"/>
  <c r="AQ859" i="4" s="1"/>
  <c r="AQ108" i="4"/>
  <c r="AQ1788" i="4"/>
  <c r="AS1203" i="4"/>
  <c r="AQ901" i="4"/>
  <c r="AS772" i="4"/>
  <c r="AO772" i="4"/>
  <c r="AQ772" i="4" s="1"/>
  <c r="AQ580" i="4"/>
  <c r="AO406" i="4"/>
  <c r="AQ406" i="4" s="1"/>
  <c r="AS406" i="4"/>
  <c r="AO340" i="4"/>
  <c r="AQ340" i="4" s="1"/>
  <c r="AS340" i="4"/>
  <c r="AQ637" i="4"/>
  <c r="AS593" i="4"/>
  <c r="AO483" i="4"/>
  <c r="AQ483" i="4" s="1"/>
  <c r="AS282" i="4"/>
  <c r="AS1240" i="4"/>
  <c r="AS875" i="4"/>
  <c r="AO875" i="4"/>
  <c r="AQ713" i="4"/>
  <c r="AS335" i="4"/>
  <c r="AO335" i="4"/>
  <c r="AQ335" i="4" s="1"/>
  <c r="AO152" i="4"/>
  <c r="AQ152" i="4" s="1"/>
  <c r="AS152" i="4"/>
  <c r="AO116" i="4"/>
  <c r="AQ116" i="4" s="1"/>
  <c r="AS116" i="4"/>
  <c r="AO1493" i="4"/>
  <c r="AQ1493" i="4" s="1"/>
  <c r="AS844" i="4"/>
  <c r="AO844" i="4"/>
  <c r="AQ844" i="4" s="1"/>
  <c r="AO732" i="4"/>
  <c r="AQ732" i="4" s="1"/>
  <c r="AQ620" i="4"/>
  <c r="AO313" i="4"/>
  <c r="AQ313" i="4" s="1"/>
  <c r="AS106" i="4"/>
  <c r="AO106" i="4"/>
  <c r="AQ106" i="4" s="1"/>
  <c r="AS108" i="4"/>
  <c r="AS1705" i="4"/>
  <c r="AO1705" i="4"/>
  <c r="AQ1705" i="4" s="1"/>
  <c r="AQ1626" i="4"/>
  <c r="AO1035" i="4"/>
  <c r="AQ1035" i="4" s="1"/>
  <c r="AS1035" i="4"/>
  <c r="AO807" i="4"/>
  <c r="AQ807" i="4" s="1"/>
  <c r="AS807" i="4"/>
  <c r="AQ674" i="4"/>
  <c r="AS439" i="4"/>
  <c r="AO439" i="4"/>
  <c r="AQ439" i="4" s="1"/>
  <c r="AQ1624" i="4"/>
  <c r="AO1188" i="4"/>
  <c r="AQ1188" i="4" s="1"/>
  <c r="AS1188" i="4"/>
  <c r="AS97" i="4"/>
  <c r="AO97" i="4"/>
  <c r="AQ97" i="4" s="1"/>
  <c r="AS1960" i="4"/>
  <c r="AO497" i="4"/>
  <c r="AQ497" i="4" s="1"/>
  <c r="AQ225" i="4"/>
  <c r="AS73" i="4"/>
  <c r="AO73" i="4"/>
  <c r="AQ73" i="4" s="1"/>
  <c r="AO1826" i="4"/>
  <c r="AQ1826" i="4" s="1"/>
  <c r="AO832" i="4"/>
  <c r="AQ832" i="4" s="1"/>
  <c r="AQ724" i="4"/>
  <c r="AS765" i="4"/>
  <c r="AO765" i="4"/>
  <c r="AQ765" i="4" s="1"/>
  <c r="AQ726" i="4"/>
  <c r="AO512" i="4"/>
  <c r="AQ512" i="4" s="1"/>
  <c r="AS512" i="4"/>
  <c r="AS494" i="4"/>
  <c r="AO341" i="4"/>
  <c r="AS341" i="4"/>
  <c r="AS105" i="4"/>
  <c r="AO105" i="4"/>
  <c r="AQ105" i="4" s="1"/>
  <c r="AQ1186" i="4"/>
  <c r="AS789" i="4"/>
  <c r="AO789" i="4"/>
  <c r="AQ789" i="4" s="1"/>
  <c r="AO491" i="4"/>
  <c r="AQ491" i="4" s="1"/>
  <c r="AS491" i="4"/>
  <c r="AQ118" i="4"/>
  <c r="AS338" i="4"/>
  <c r="AQ78" i="4"/>
  <c r="AQ787" i="4"/>
  <c r="AQ171" i="4"/>
  <c r="AO109" i="4"/>
  <c r="AQ109" i="4" s="1"/>
  <c r="AS968" i="4"/>
  <c r="AQ455" i="4"/>
  <c r="AQ115" i="4"/>
  <c r="AQ702" i="4"/>
  <c r="AQ147" i="4"/>
  <c r="AO1918" i="4"/>
  <c r="AS1918" i="4"/>
  <c r="AO1335" i="4"/>
  <c r="AQ1335" i="4" s="1"/>
  <c r="AS1335" i="4"/>
  <c r="AQ2019" i="4"/>
  <c r="AS1795" i="4"/>
  <c r="AO1795" i="4"/>
  <c r="AQ1795" i="4" s="1"/>
  <c r="AO1687" i="4"/>
  <c r="AS1687" i="4"/>
  <c r="AO1272" i="4"/>
  <c r="AQ1272" i="4" s="1"/>
  <c r="AS1272" i="4"/>
  <c r="AO1071" i="4"/>
  <c r="AQ1071" i="4" s="1"/>
  <c r="AS1071" i="4"/>
  <c r="AS924" i="4"/>
  <c r="AO924" i="4"/>
  <c r="AQ924" i="4" s="1"/>
  <c r="AO1216" i="4"/>
  <c r="AQ1216" i="4" s="1"/>
  <c r="AS1216" i="4"/>
  <c r="AS2011" i="4"/>
  <c r="AO2011" i="4"/>
  <c r="AO1911" i="4"/>
  <c r="AS1911" i="4"/>
  <c r="AS1814" i="4"/>
  <c r="AO1814" i="4"/>
  <c r="AQ1814" i="4" s="1"/>
  <c r="AO1422" i="4"/>
  <c r="AQ1422" i="4" s="1"/>
  <c r="AS1422" i="4"/>
  <c r="AS1444" i="4"/>
  <c r="AO1444" i="4"/>
  <c r="AO1395" i="4"/>
  <c r="AS1395" i="4"/>
  <c r="AO1078" i="4"/>
  <c r="AQ1078" i="4" s="1"/>
  <c r="AS1078" i="4"/>
  <c r="AO1924" i="4"/>
  <c r="AS1924" i="4"/>
  <c r="AO1064" i="4"/>
  <c r="AQ1064" i="4" s="1"/>
  <c r="AS1064" i="4"/>
  <c r="AQ1799" i="4"/>
  <c r="AO1653" i="4"/>
  <c r="AS1653" i="4"/>
  <c r="AS1621" i="4"/>
  <c r="AO1621" i="4"/>
  <c r="AO1656" i="4"/>
  <c r="AQ1656" i="4" s="1"/>
  <c r="AO1662" i="4"/>
  <c r="AQ1662" i="4" s="1"/>
  <c r="AS1662" i="4"/>
  <c r="AS1342" i="4"/>
  <c r="AO1342" i="4"/>
  <c r="AQ1342" i="4" s="1"/>
  <c r="AS948" i="4"/>
  <c r="AO948" i="4"/>
  <c r="AQ948" i="4" s="1"/>
  <c r="AS1939" i="4"/>
  <c r="AO1939" i="4"/>
  <c r="AQ1939" i="4" s="1"/>
  <c r="AS1603" i="4"/>
  <c r="AO1603" i="4"/>
  <c r="AQ1603" i="4" s="1"/>
  <c r="AO1214" i="4"/>
  <c r="AQ1214" i="4" s="1"/>
  <c r="AS1214" i="4"/>
  <c r="AO1990" i="4"/>
  <c r="AQ1990" i="4" s="1"/>
  <c r="AS1990" i="4"/>
  <c r="AO1934" i="4"/>
  <c r="AQ1934" i="4" s="1"/>
  <c r="AS1311" i="4"/>
  <c r="AO1311" i="4"/>
  <c r="AQ1311" i="4" s="1"/>
  <c r="AO1236" i="4"/>
  <c r="AS1236" i="4"/>
  <c r="AO1904" i="4"/>
  <c r="AQ1904" i="4" s="1"/>
  <c r="AO1455" i="4"/>
  <c r="AS1455" i="4"/>
  <c r="AS1244" i="4"/>
  <c r="AO1244" i="4"/>
  <c r="AQ1244" i="4" s="1"/>
  <c r="AO1860" i="4"/>
  <c r="AQ1860" i="4" s="1"/>
  <c r="AO1470" i="4"/>
  <c r="AS1470" i="4"/>
  <c r="AS1358" i="4"/>
  <c r="AO1358" i="4"/>
  <c r="AQ1358" i="4" s="1"/>
  <c r="AQ1088" i="4"/>
  <c r="AS1925" i="4"/>
  <c r="AO795" i="4"/>
  <c r="AQ795" i="4" s="1"/>
  <c r="AS795" i="4"/>
  <c r="AS733" i="4"/>
  <c r="AO733" i="4"/>
  <c r="AQ733" i="4" s="1"/>
  <c r="AO638" i="4"/>
  <c r="AQ638" i="4" s="1"/>
  <c r="AS638" i="4"/>
  <c r="AO515" i="4"/>
  <c r="AS515" i="4"/>
  <c r="AO434" i="4"/>
  <c r="AQ434" i="4" s="1"/>
  <c r="AS434" i="4"/>
  <c r="AO1984" i="4"/>
  <c r="AQ1984" i="4" s="1"/>
  <c r="AQ466" i="4"/>
  <c r="AO398" i="4"/>
  <c r="AQ398" i="4" s="1"/>
  <c r="AS398" i="4"/>
  <c r="AO392" i="4"/>
  <c r="AQ392" i="4" s="1"/>
  <c r="AS392" i="4"/>
  <c r="AS123" i="4"/>
  <c r="AO123" i="4"/>
  <c r="AQ123" i="4" s="1"/>
  <c r="AQ474" i="4"/>
  <c r="AO206" i="4"/>
  <c r="AQ206" i="4" s="1"/>
  <c r="AS206" i="4"/>
  <c r="AS1732" i="4"/>
  <c r="AO375" i="4"/>
  <c r="AQ375" i="4" s="1"/>
  <c r="AS375" i="4"/>
  <c r="AS221" i="4"/>
  <c r="AO221" i="4"/>
  <c r="AS138" i="4"/>
  <c r="AO138" i="4"/>
  <c r="AO1796" i="4"/>
  <c r="AQ1796" i="4" s="1"/>
  <c r="AS1796" i="4"/>
  <c r="AO1125" i="4"/>
  <c r="AS1125" i="4"/>
  <c r="AS820" i="4"/>
  <c r="AO820" i="4"/>
  <c r="AQ820" i="4" s="1"/>
  <c r="AO608" i="4"/>
  <c r="AQ608" i="4" s="1"/>
  <c r="AS608" i="4"/>
  <c r="AO500" i="4"/>
  <c r="AS500" i="4"/>
  <c r="AO480" i="4"/>
  <c r="AS480" i="4"/>
  <c r="AS217" i="4"/>
  <c r="AO217" i="4"/>
  <c r="AQ217" i="4" s="1"/>
  <c r="AS1496" i="4"/>
  <c r="AS705" i="4"/>
  <c r="AO705" i="4"/>
  <c r="AO628" i="4"/>
  <c r="AQ628" i="4" s="1"/>
  <c r="AS628" i="4"/>
  <c r="AO290" i="4"/>
  <c r="AQ290" i="4" s="1"/>
  <c r="AS290" i="4"/>
  <c r="AS1129" i="4"/>
  <c r="AO1129" i="4"/>
  <c r="AQ1129" i="4" s="1"/>
  <c r="AO932" i="4"/>
  <c r="AQ932" i="4" s="1"/>
  <c r="AS932" i="4"/>
  <c r="AQ884" i="4"/>
  <c r="AO135" i="4"/>
  <c r="AQ135" i="4" s="1"/>
  <c r="AS135" i="4"/>
  <c r="AO623" i="4"/>
  <c r="AQ623" i="4" s="1"/>
  <c r="AS623" i="4"/>
  <c r="AO344" i="4"/>
  <c r="AQ344" i="4" s="1"/>
  <c r="AS344" i="4"/>
  <c r="AS200" i="4"/>
  <c r="AO200" i="4"/>
  <c r="AQ200" i="4" s="1"/>
  <c r="AS1826" i="4"/>
  <c r="AO935" i="4"/>
  <c r="AQ935" i="4" s="1"/>
  <c r="AO140" i="4"/>
  <c r="AQ140" i="4" s="1"/>
  <c r="AS140" i="4"/>
  <c r="AS755" i="4"/>
  <c r="AO755" i="4"/>
  <c r="AQ755" i="4" s="1"/>
  <c r="AO625" i="4"/>
  <c r="AQ625" i="4" s="1"/>
  <c r="AS625" i="4"/>
  <c r="AO591" i="4"/>
  <c r="AS591" i="4"/>
  <c r="AS466" i="4"/>
  <c r="AO80" i="4"/>
  <c r="AQ80" i="4" s="1"/>
  <c r="AS80" i="4"/>
  <c r="AS310" i="4"/>
  <c r="AO310" i="4"/>
  <c r="AO291" i="4"/>
  <c r="AQ291" i="4" s="1"/>
  <c r="AS291" i="4"/>
  <c r="AO253" i="4"/>
  <c r="AQ253" i="4" s="1"/>
  <c r="AS253" i="4"/>
  <c r="AS1338" i="4"/>
  <c r="AO1338" i="4"/>
  <c r="AO264" i="4"/>
  <c r="AQ264" i="4" s="1"/>
  <c r="AO338" i="4"/>
  <c r="AQ338" i="4" s="1"/>
  <c r="AO32" i="4"/>
  <c r="AQ32" i="4" s="1"/>
  <c r="AS32" i="4"/>
  <c r="AO69" i="4"/>
  <c r="AQ69" i="4" s="1"/>
  <c r="AS69" i="4"/>
  <c r="AS62" i="4"/>
  <c r="AO62" i="4"/>
  <c r="AQ62" i="4" s="1"/>
  <c r="AQ1470" i="4"/>
  <c r="AQ132" i="4"/>
  <c r="AS697" i="4"/>
  <c r="AS1532" i="4"/>
  <c r="AO1532" i="4"/>
  <c r="AQ1532" i="4" s="1"/>
  <c r="AO1270" i="4"/>
  <c r="AQ1270" i="4" s="1"/>
  <c r="AS1270" i="4"/>
  <c r="AO1206" i="4"/>
  <c r="AQ1206" i="4" s="1"/>
  <c r="AS1206" i="4"/>
  <c r="AO1036" i="4"/>
  <c r="AQ1036" i="4" s="1"/>
  <c r="AS1976" i="4"/>
  <c r="AQ1932" i="4"/>
  <c r="AO1899" i="4"/>
  <c r="AQ1899" i="4" s="1"/>
  <c r="AS1899" i="4"/>
  <c r="AS1337" i="4"/>
  <c r="AO1337" i="4"/>
  <c r="AQ1337" i="4" s="1"/>
  <c r="AO1252" i="4"/>
  <c r="AQ1252" i="4" s="1"/>
  <c r="AS1252" i="4"/>
  <c r="AS1209" i="4"/>
  <c r="AO1209" i="4"/>
  <c r="AQ1209" i="4" s="1"/>
  <c r="AO1070" i="4"/>
  <c r="AQ1070" i="4" s="1"/>
  <c r="AO1851" i="4"/>
  <c r="AQ1851" i="4" s="1"/>
  <c r="AS1851" i="4"/>
  <c r="AS1982" i="4"/>
  <c r="AO1637" i="4"/>
  <c r="AS1637" i="4"/>
  <c r="AO938" i="4"/>
  <c r="AQ938" i="4" s="1"/>
  <c r="AS912" i="4"/>
  <c r="AO912" i="4"/>
  <c r="AQ912" i="4" s="1"/>
  <c r="AO1879" i="4"/>
  <c r="AQ1879" i="4" s="1"/>
  <c r="AO1671" i="4"/>
  <c r="AQ1671" i="4" s="1"/>
  <c r="AQ1196" i="4"/>
  <c r="AS1764" i="4"/>
  <c r="AQ1581" i="4"/>
  <c r="AS1449" i="4"/>
  <c r="AS1453" i="4"/>
  <c r="AS1013" i="4"/>
  <c r="AO1101" i="4"/>
  <c r="AS1101" i="4"/>
  <c r="AO1005" i="4"/>
  <c r="AQ1005" i="4" s="1"/>
  <c r="AS1005" i="4"/>
  <c r="AQ1856" i="4"/>
  <c r="AS1776" i="4"/>
  <c r="AS1634" i="4"/>
  <c r="AO1634" i="4"/>
  <c r="AS1541" i="4"/>
  <c r="AO1278" i="4"/>
  <c r="AQ1278" i="4" s="1"/>
  <c r="AS1278" i="4"/>
  <c r="AS2007" i="4"/>
  <c r="AS1822" i="4"/>
  <c r="AS1605" i="4"/>
  <c r="AO1156" i="4"/>
  <c r="AQ1156" i="4" s="1"/>
  <c r="AO1852" i="4"/>
  <c r="AQ1852" i="4" s="1"/>
  <c r="AS1852" i="4"/>
  <c r="AS1650" i="4"/>
  <c r="AQ1455" i="4"/>
  <c r="AS1556" i="4"/>
  <c r="AO1556" i="4"/>
  <c r="AQ1556" i="4" s="1"/>
  <c r="AO1516" i="4"/>
  <c r="AQ1516" i="4" s="1"/>
  <c r="AS1516" i="4"/>
  <c r="AO1402" i="4"/>
  <c r="AQ1402" i="4" s="1"/>
  <c r="AS1402" i="4"/>
  <c r="AS1339" i="4"/>
  <c r="AO1056" i="4"/>
  <c r="AQ1056" i="4" s="1"/>
  <c r="AS1717" i="4"/>
  <c r="AO1717" i="4"/>
  <c r="AQ1717" i="4" s="1"/>
  <c r="AO1341" i="4"/>
  <c r="AQ1341" i="4" s="1"/>
  <c r="AO1304" i="4"/>
  <c r="AO1096" i="4"/>
  <c r="AQ1096" i="4" s="1"/>
  <c r="AO1971" i="4"/>
  <c r="AQ1971" i="4" s="1"/>
  <c r="AO1942" i="4"/>
  <c r="AQ1942" i="4" s="1"/>
  <c r="AS1942" i="4"/>
  <c r="AO1818" i="4"/>
  <c r="AQ1818" i="4" s="1"/>
  <c r="AS1451" i="4"/>
  <c r="AQ1092" i="4"/>
  <c r="AS1784" i="4"/>
  <c r="AS1860" i="4"/>
  <c r="AS1765" i="4"/>
  <c r="AO1765" i="4"/>
  <c r="AQ1765" i="4" s="1"/>
  <c r="AO1601" i="4"/>
  <c r="AQ1601" i="4" s="1"/>
  <c r="AS1601" i="4"/>
  <c r="AS1368" i="4"/>
  <c r="AS1263" i="4"/>
  <c r="AO1263" i="4"/>
  <c r="AQ1263" i="4" s="1"/>
  <c r="AO1347" i="4"/>
  <c r="AQ1347" i="4" s="1"/>
  <c r="AS1347" i="4"/>
  <c r="AO1017" i="4"/>
  <c r="AQ1017" i="4" s="1"/>
  <c r="AQ1395" i="4"/>
  <c r="AQ1073" i="4"/>
  <c r="AS780" i="4"/>
  <c r="AO780" i="4"/>
  <c r="AO658" i="4"/>
  <c r="AQ658" i="4" s="1"/>
  <c r="AS658" i="4"/>
  <c r="AO589" i="4"/>
  <c r="AS589" i="4"/>
  <c r="AO471" i="4"/>
  <c r="AQ471" i="4" s="1"/>
  <c r="AS471" i="4"/>
  <c r="AO464" i="4"/>
  <c r="AQ464" i="4" s="1"/>
  <c r="AS464" i="4"/>
  <c r="AO208" i="4"/>
  <c r="AQ208" i="4" s="1"/>
  <c r="AQ174" i="4"/>
  <c r="AO982" i="4"/>
  <c r="AQ982" i="4" s="1"/>
  <c r="AS851" i="4"/>
  <c r="AO851" i="4"/>
  <c r="AQ851" i="4" s="1"/>
  <c r="AS867" i="4"/>
  <c r="AS666" i="4"/>
  <c r="AQ574" i="4"/>
  <c r="AQ452" i="4"/>
  <c r="AO308" i="4"/>
  <c r="AQ308" i="4" s="1"/>
  <c r="AS308" i="4"/>
  <c r="AQ234" i="4"/>
  <c r="AS143" i="4"/>
  <c r="AO143" i="4"/>
  <c r="AQ143" i="4" s="1"/>
  <c r="AS1036" i="4"/>
  <c r="AO776" i="4"/>
  <c r="AQ776" i="4" s="1"/>
  <c r="AS776" i="4"/>
  <c r="AO737" i="4"/>
  <c r="AQ737" i="4" s="1"/>
  <c r="AO571" i="4"/>
  <c r="AQ571" i="4" s="1"/>
  <c r="AS571" i="4"/>
  <c r="AS610" i="4"/>
  <c r="AO610" i="4"/>
  <c r="AQ610" i="4" s="1"/>
  <c r="AO477" i="4"/>
  <c r="AQ477" i="4" s="1"/>
  <c r="AS470" i="4"/>
  <c r="AO470" i="4"/>
  <c r="AQ470" i="4" s="1"/>
  <c r="AQ388" i="4"/>
  <c r="AS1065" i="4"/>
  <c r="AS798" i="4"/>
  <c r="AO798" i="4"/>
  <c r="AQ798" i="4" s="1"/>
  <c r="AO742" i="4"/>
  <c r="AQ742" i="4" s="1"/>
  <c r="AS1913" i="4"/>
  <c r="AQ1397" i="4"/>
  <c r="AQ1102" i="4"/>
  <c r="AO640" i="4"/>
  <c r="AQ640" i="4" s="1"/>
  <c r="AS640" i="4"/>
  <c r="AO508" i="4"/>
  <c r="AQ508" i="4" s="1"/>
  <c r="AS508" i="4"/>
  <c r="AQ346" i="4"/>
  <c r="AO900" i="4"/>
  <c r="AQ900" i="4" s="1"/>
  <c r="AS900" i="4"/>
  <c r="AQ944" i="4"/>
  <c r="AO782" i="4"/>
  <c r="AQ782" i="4" s="1"/>
  <c r="AS782" i="4"/>
  <c r="AS584" i="4"/>
  <c r="AO272" i="4"/>
  <c r="AQ272" i="4" s="1"/>
  <c r="AS272" i="4"/>
  <c r="AS181" i="4"/>
  <c r="AO181" i="4"/>
  <c r="AQ181" i="4" s="1"/>
  <c r="AQ1725" i="4"/>
  <c r="AQ1106" i="4"/>
  <c r="AS891" i="4"/>
  <c r="AQ797" i="4"/>
  <c r="AO607" i="4"/>
  <c r="AQ607" i="4" s="1"/>
  <c r="AS607" i="4"/>
  <c r="AS325" i="4"/>
  <c r="AS265" i="4"/>
  <c r="AS1468" i="4"/>
  <c r="AQ1055" i="4"/>
  <c r="AS822" i="4"/>
  <c r="AO822" i="4"/>
  <c r="AQ822" i="4" s="1"/>
  <c r="AS675" i="4"/>
  <c r="AO422" i="4"/>
  <c r="AQ422" i="4" s="1"/>
  <c r="AS422" i="4"/>
  <c r="AO242" i="4"/>
  <c r="AQ242" i="4" s="1"/>
  <c r="AS242" i="4"/>
  <c r="AO120" i="4"/>
  <c r="AS120" i="4"/>
  <c r="AO1290" i="4"/>
  <c r="AQ1290" i="4" s="1"/>
  <c r="AS800" i="4"/>
  <c r="AS752" i="4"/>
  <c r="AO583" i="4"/>
  <c r="AQ583" i="4" s="1"/>
  <c r="AS583" i="4"/>
  <c r="AS573" i="4"/>
  <c r="AO573" i="4"/>
  <c r="AQ573" i="4" s="1"/>
  <c r="AS427" i="4"/>
  <c r="AO427" i="4"/>
  <c r="AQ427" i="4" s="1"/>
  <c r="AS137" i="4"/>
  <c r="AQ1407" i="4"/>
  <c r="AS1020" i="4"/>
  <c r="AO1020" i="4"/>
  <c r="AQ1020" i="4" s="1"/>
  <c r="AS788" i="4"/>
  <c r="AO517" i="4"/>
  <c r="AQ517" i="4" s="1"/>
  <c r="AS396" i="4"/>
  <c r="AS1055" i="4"/>
  <c r="AS268" i="4"/>
  <c r="AQ1400" i="4"/>
  <c r="AS550" i="4"/>
  <c r="AS1038" i="4"/>
  <c r="AO1038" i="4"/>
  <c r="AQ1038" i="4" s="1"/>
  <c r="AO1207" i="4"/>
  <c r="AQ1207" i="4" s="1"/>
  <c r="AS1207" i="4"/>
  <c r="AO1099" i="4"/>
  <c r="AQ1099" i="4" s="1"/>
  <c r="AS1099" i="4"/>
  <c r="AO600" i="4"/>
  <c r="AQ600" i="4" s="1"/>
  <c r="AS600" i="4"/>
  <c r="AS454" i="4"/>
  <c r="AO454" i="4"/>
  <c r="AQ454" i="4" s="1"/>
  <c r="AS264" i="4"/>
  <c r="AO359" i="4"/>
  <c r="AQ359" i="4" s="1"/>
  <c r="AS147" i="4"/>
  <c r="AS88" i="4"/>
  <c r="AS168" i="4"/>
  <c r="AS966" i="4"/>
  <c r="AQ642" i="4"/>
  <c r="AO516" i="4"/>
  <c r="AQ516" i="4" s="1"/>
  <c r="AQ407" i="4"/>
  <c r="AO777" i="4"/>
  <c r="AQ777" i="4" s="1"/>
  <c r="AS225" i="4"/>
  <c r="AS111" i="4"/>
  <c r="AQ1525" i="4"/>
  <c r="AO90" i="4"/>
  <c r="AQ90" i="4" s="1"/>
  <c r="AS749" i="4"/>
  <c r="AS535" i="4"/>
  <c r="AO535" i="4"/>
  <c r="AQ535" i="4" s="1"/>
  <c r="AS382" i="4"/>
  <c r="AS234" i="4"/>
  <c r="AO82" i="4"/>
  <c r="AQ82" i="4" s="1"/>
  <c r="AS82" i="4"/>
  <c r="AO430" i="4"/>
  <c r="AQ430" i="4" s="1"/>
  <c r="AS1501" i="4"/>
  <c r="AO1461" i="4"/>
  <c r="AS1461" i="4"/>
  <c r="AO1448" i="4"/>
  <c r="AS1448" i="4"/>
  <c r="AO1720" i="4"/>
  <c r="AQ1720" i="4" s="1"/>
  <c r="AS1720" i="4"/>
  <c r="AS1624" i="4"/>
  <c r="AO1658" i="4"/>
  <c r="AQ1658" i="4" s="1"/>
  <c r="AS1658" i="4"/>
  <c r="AO1616" i="4"/>
  <c r="AS1616" i="4"/>
  <c r="AS1544" i="4"/>
  <c r="AO1544" i="4"/>
  <c r="AQ1444" i="4"/>
  <c r="AS1191" i="4"/>
  <c r="AO1191" i="4"/>
  <c r="AO1069" i="4"/>
  <c r="AQ1069" i="4" s="1"/>
  <c r="AO1561" i="4"/>
  <c r="AQ1561" i="4" s="1"/>
  <c r="AS1561" i="4"/>
  <c r="AS1261" i="4"/>
  <c r="AO1261" i="4"/>
  <c r="AQ1261" i="4" s="1"/>
  <c r="AS2019" i="4"/>
  <c r="AQ1605" i="4"/>
  <c r="AO1359" i="4"/>
  <c r="AQ1359" i="4" s="1"/>
  <c r="AS1359" i="4"/>
  <c r="AO1313" i="4"/>
  <c r="AQ1313" i="4" s="1"/>
  <c r="AS1313" i="4"/>
  <c r="AO1113" i="4"/>
  <c r="AQ1113" i="4" s="1"/>
  <c r="AS1113" i="4"/>
  <c r="AS1151" i="4"/>
  <c r="AO1983" i="4"/>
  <c r="AQ1983" i="4" s="1"/>
  <c r="AQ1636" i="4"/>
  <c r="AO1449" i="4"/>
  <c r="AQ1449" i="4" s="1"/>
  <c r="AS1246" i="4"/>
  <c r="AS1173" i="4"/>
  <c r="AO1173" i="4"/>
  <c r="AQ1173" i="4" s="1"/>
  <c r="AO1013" i="4"/>
  <c r="AQ1013" i="4" s="1"/>
  <c r="AS1072" i="4"/>
  <c r="AO1903" i="4"/>
  <c r="AQ1903" i="4" s="1"/>
  <c r="AS1587" i="4"/>
  <c r="AO1776" i="4"/>
  <c r="AQ1776" i="4" s="1"/>
  <c r="AO1628" i="4"/>
  <c r="AQ1628" i="4" s="1"/>
  <c r="AS1628" i="4"/>
  <c r="AQ1660" i="4"/>
  <c r="AS1356" i="4"/>
  <c r="AS1232" i="4"/>
  <c r="AO1232" i="4"/>
  <c r="AQ1232" i="4" s="1"/>
  <c r="AO1930" i="4"/>
  <c r="AQ1930" i="4" s="1"/>
  <c r="AS1930" i="4"/>
  <c r="AO1822" i="4"/>
  <c r="AQ1822" i="4" s="1"/>
  <c r="AO1838" i="4"/>
  <c r="AO1533" i="4"/>
  <c r="AQ1533" i="4" s="1"/>
  <c r="AS1533" i="4"/>
  <c r="AO1472" i="4"/>
  <c r="AQ1472" i="4" s="1"/>
  <c r="AS1472" i="4"/>
  <c r="AO1248" i="4"/>
  <c r="AQ1248" i="4" s="1"/>
  <c r="AS1248" i="4"/>
  <c r="AS1220" i="4"/>
  <c r="AO1220" i="4"/>
  <c r="AQ1220" i="4" s="1"/>
  <c r="AO1170" i="4"/>
  <c r="AQ1170" i="4" s="1"/>
  <c r="AS1170" i="4"/>
  <c r="AS1132" i="4"/>
  <c r="AQ1897" i="4"/>
  <c r="AQ1849" i="4"/>
  <c r="AO1650" i="4"/>
  <c r="AQ1650" i="4" s="1"/>
  <c r="AS1666" i="4"/>
  <c r="AO1666" i="4"/>
  <c r="AQ1666" i="4" s="1"/>
  <c r="AO1492" i="4"/>
  <c r="AQ1492" i="4" s="1"/>
  <c r="AS1492" i="4"/>
  <c r="AO1316" i="4"/>
  <c r="AQ1120" i="4"/>
  <c r="AS1056" i="4"/>
  <c r="AS1995" i="4"/>
  <c r="AS1754" i="4"/>
  <c r="AS1639" i="4"/>
  <c r="AO1639" i="4"/>
  <c r="AQ1639" i="4" s="1"/>
  <c r="AO1610" i="4"/>
  <c r="AQ1610" i="4" s="1"/>
  <c r="AS1627" i="4"/>
  <c r="AO1627" i="4"/>
  <c r="AQ1627" i="4" s="1"/>
  <c r="AO1075" i="4"/>
  <c r="AQ1075" i="4" s="1"/>
  <c r="AO1374" i="4"/>
  <c r="AS1374" i="4"/>
  <c r="AS1287" i="4"/>
  <c r="AO1287" i="4"/>
  <c r="AQ1287" i="4" s="1"/>
  <c r="AO1107" i="4"/>
  <c r="AQ1107" i="4" s="1"/>
  <c r="AS1018" i="4"/>
  <c r="AS1912" i="4"/>
  <c r="AO1706" i="4"/>
  <c r="AQ1706" i="4" s="1"/>
  <c r="AS1706" i="4"/>
  <c r="AS1215" i="4"/>
  <c r="AO1215" i="4"/>
  <c r="AQ1215" i="4" s="1"/>
  <c r="AS1417" i="4"/>
  <c r="AO1098" i="4"/>
  <c r="AQ1098" i="4" s="1"/>
  <c r="AS1098" i="4"/>
  <c r="AO576" i="4"/>
  <c r="AS576" i="4"/>
  <c r="AO195" i="4"/>
  <c r="AS195" i="4"/>
  <c r="AO1886" i="4"/>
  <c r="AQ1886" i="4" s="1"/>
  <c r="AQ1139" i="4"/>
  <c r="AO666" i="4"/>
  <c r="AQ666" i="4" s="1"/>
  <c r="AO695" i="4"/>
  <c r="AQ695" i="4" s="1"/>
  <c r="AS695" i="4"/>
  <c r="AO611" i="4"/>
  <c r="AQ611" i="4" s="1"/>
  <c r="AS611" i="4"/>
  <c r="AQ292" i="4"/>
  <c r="AO1015" i="4"/>
  <c r="AQ1015" i="4" s="1"/>
  <c r="AS817" i="4"/>
  <c r="AS506" i="4"/>
  <c r="AS229" i="4"/>
  <c r="AQ1992" i="4"/>
  <c r="AS1200" i="4"/>
  <c r="AO1065" i="4"/>
  <c r="AQ1065" i="4" s="1"/>
  <c r="AO860" i="4"/>
  <c r="AQ860" i="4" s="1"/>
  <c r="AO967" i="4"/>
  <c r="AQ967" i="4" s="1"/>
  <c r="AO655" i="4"/>
  <c r="AQ655" i="4" s="1"/>
  <c r="AO595" i="4"/>
  <c r="AQ595" i="4" s="1"/>
  <c r="AS595" i="4"/>
  <c r="AO399" i="4"/>
  <c r="AQ399" i="4" s="1"/>
  <c r="AS399" i="4"/>
  <c r="AS1708" i="4"/>
  <c r="AQ825" i="4"/>
  <c r="AQ556" i="4"/>
  <c r="AO307" i="4"/>
  <c r="AQ307" i="4" s="1"/>
  <c r="AO296" i="4"/>
  <c r="AQ296" i="4" s="1"/>
  <c r="AS296" i="4"/>
  <c r="AS1032" i="4"/>
  <c r="AO1032" i="4"/>
  <c r="AQ1032" i="4" s="1"/>
  <c r="AS847" i="4"/>
  <c r="AQ830" i="4"/>
  <c r="AS743" i="4"/>
  <c r="AO743" i="4"/>
  <c r="AQ743" i="4" s="1"/>
  <c r="AO584" i="4"/>
  <c r="AQ584" i="4" s="1"/>
  <c r="AQ416" i="4"/>
  <c r="AO126" i="4"/>
  <c r="AQ126" i="4" s="1"/>
  <c r="AS126" i="4"/>
  <c r="AO100" i="4"/>
  <c r="AQ100" i="4" s="1"/>
  <c r="AS100" i="4"/>
  <c r="AQ1565" i="4"/>
  <c r="AO1243" i="4"/>
  <c r="AQ1243" i="4" s="1"/>
  <c r="AS1243" i="4"/>
  <c r="AQ1254" i="4"/>
  <c r="AO891" i="4"/>
  <c r="AQ891" i="4" s="1"/>
  <c r="AS829" i="4"/>
  <c r="AQ530" i="4"/>
  <c r="AS416" i="4"/>
  <c r="AO325" i="4"/>
  <c r="AQ325" i="4" s="1"/>
  <c r="AQ183" i="4"/>
  <c r="AO1468" i="4"/>
  <c r="AQ1468" i="4" s="1"/>
  <c r="AO385" i="4"/>
  <c r="AQ385" i="4" s="1"/>
  <c r="AQ391" i="4"/>
  <c r="AO197" i="4"/>
  <c r="AQ197" i="4" s="1"/>
  <c r="AS197" i="4"/>
  <c r="AQ173" i="4"/>
  <c r="AQ1694" i="4"/>
  <c r="AQ1501" i="4"/>
  <c r="AO719" i="4"/>
  <c r="AQ719" i="4" s="1"/>
  <c r="AO553" i="4"/>
  <c r="AQ553" i="4" s="1"/>
  <c r="AO137" i="4"/>
  <c r="AQ137" i="4" s="1"/>
  <c r="AQ1612" i="4"/>
  <c r="AS887" i="4"/>
  <c r="AO887" i="4"/>
  <c r="AQ887" i="4" s="1"/>
  <c r="AS539" i="4"/>
  <c r="AO539" i="4"/>
  <c r="AQ539" i="4" s="1"/>
  <c r="AS348" i="4"/>
  <c r="AO194" i="4"/>
  <c r="AQ194" i="4" s="1"/>
  <c r="AS194" i="4"/>
  <c r="AQ1824" i="4"/>
  <c r="AO1024" i="4"/>
  <c r="AQ1024" i="4" s="1"/>
  <c r="AS1024" i="4"/>
  <c r="AS706" i="4"/>
  <c r="AO424" i="4"/>
  <c r="AS424" i="4"/>
  <c r="AQ229" i="4"/>
  <c r="AQ669" i="4"/>
  <c r="AQ111" i="4"/>
  <c r="AO550" i="4"/>
  <c r="AQ550" i="4" s="1"/>
  <c r="AO159" i="4"/>
  <c r="AQ159" i="4" s="1"/>
  <c r="AS1195" i="4"/>
  <c r="AO1195" i="4"/>
  <c r="AQ1195" i="4" s="1"/>
  <c r="AS298" i="4"/>
  <c r="AO298" i="4"/>
  <c r="AO1425" i="4"/>
  <c r="AQ1425" i="4" s="1"/>
  <c r="AS1425" i="4"/>
  <c r="AO1684" i="4"/>
  <c r="AQ1684" i="4" s="1"/>
  <c r="AS1684" i="4"/>
  <c r="AO1074" i="4"/>
  <c r="AQ1074" i="4" s="1"/>
  <c r="AS1074" i="4"/>
  <c r="AS529" i="4"/>
  <c r="AO70" i="4"/>
  <c r="AQ70" i="4" s="1"/>
  <c r="AS70" i="4"/>
  <c r="AS448" i="4"/>
  <c r="AO448" i="4"/>
  <c r="AQ448" i="4" s="1"/>
  <c r="AS359" i="4"/>
  <c r="AS40" i="4"/>
  <c r="AO42" i="4"/>
  <c r="AQ42" i="4" s="1"/>
  <c r="AS42" i="4"/>
  <c r="AQ515" i="4"/>
  <c r="AQ246" i="4"/>
  <c r="AS724" i="4"/>
  <c r="AO226" i="4"/>
  <c r="AQ226" i="4" s="1"/>
  <c r="AO749" i="4"/>
  <c r="AQ749" i="4" s="1"/>
  <c r="AO382" i="4"/>
  <c r="AQ382" i="4" s="1"/>
  <c r="AS30" i="4"/>
  <c r="AO30" i="4"/>
  <c r="AQ30" i="4" s="1"/>
  <c r="AO2002" i="4"/>
  <c r="AS2002" i="4"/>
  <c r="AO1766" i="4"/>
  <c r="AQ1766" i="4" s="1"/>
  <c r="AS1766" i="4"/>
  <c r="AS1741" i="4"/>
  <c r="AO1741" i="4"/>
  <c r="AQ1741" i="4" s="1"/>
  <c r="AS1370" i="4"/>
  <c r="AO1370" i="4"/>
  <c r="AQ1370" i="4" s="1"/>
  <c r="AO1274" i="4"/>
  <c r="AQ1274" i="4" s="1"/>
  <c r="AS1274" i="4"/>
  <c r="AS2012" i="4"/>
  <c r="AO2006" i="4"/>
  <c r="AQ2006" i="4" s="1"/>
  <c r="AO1527" i="4"/>
  <c r="AS1527" i="4"/>
  <c r="AQ1180" i="4"/>
  <c r="AO1291" i="4"/>
  <c r="AQ1291" i="4" s="1"/>
  <c r="AQ1911" i="4"/>
  <c r="AS1694" i="4"/>
  <c r="AO1681" i="4"/>
  <c r="AQ1681" i="4" s="1"/>
  <c r="AO1355" i="4"/>
  <c r="AQ1355" i="4" s="1"/>
  <c r="AS1355" i="4"/>
  <c r="AS1436" i="4"/>
  <c r="AO1331" i="4"/>
  <c r="AQ1331" i="4" s="1"/>
  <c r="AS1331" i="4"/>
  <c r="AS1998" i="4"/>
  <c r="AS1817" i="4"/>
  <c r="AO1817" i="4"/>
  <c r="AQ1817" i="4" s="1"/>
  <c r="AO1574" i="4"/>
  <c r="AQ1574" i="4" s="1"/>
  <c r="AO1495" i="4"/>
  <c r="AQ1495" i="4" s="1"/>
  <c r="AS1495" i="4"/>
  <c r="AO1528" i="4"/>
  <c r="AQ1528" i="4" s="1"/>
  <c r="AS1528" i="4"/>
  <c r="AS1420" i="4"/>
  <c r="AO1420" i="4"/>
  <c r="AQ1420" i="4" s="1"/>
  <c r="AQ1293" i="4"/>
  <c r="AO1151" i="4"/>
  <c r="AQ1151" i="4" s="1"/>
  <c r="AS1969" i="4"/>
  <c r="AO1969" i="4"/>
  <c r="AQ1969" i="4" s="1"/>
  <c r="AQ2011" i="4"/>
  <c r="AO1579" i="4"/>
  <c r="AQ1579" i="4" s="1"/>
  <c r="AS1590" i="4"/>
  <c r="AS1545" i="4"/>
  <c r="AO1545" i="4"/>
  <c r="AQ1545" i="4" s="1"/>
  <c r="AS1299" i="4"/>
  <c r="AO1299" i="4"/>
  <c r="AQ1299" i="4" s="1"/>
  <c r="AO1246" i="4"/>
  <c r="AQ1246" i="4" s="1"/>
  <c r="AO1250" i="4"/>
  <c r="AQ1250" i="4" s="1"/>
  <c r="AS1250" i="4"/>
  <c r="AO925" i="4"/>
  <c r="AQ925" i="4" s="1"/>
  <c r="AS925" i="4"/>
  <c r="AS2018" i="4"/>
  <c r="AO2018" i="4"/>
  <c r="AQ2018" i="4" s="1"/>
  <c r="AS1688" i="4"/>
  <c r="AO1688" i="4"/>
  <c r="AQ1688" i="4" s="1"/>
  <c r="AS1709" i="4"/>
  <c r="AO1356" i="4"/>
  <c r="AQ1356" i="4" s="1"/>
  <c r="AO1124" i="4"/>
  <c r="AQ1124" i="4" s="1"/>
  <c r="AQ1838" i="4"/>
  <c r="AO1724" i="4"/>
  <c r="AQ1724" i="4" s="1"/>
  <c r="AS1697" i="4"/>
  <c r="AQ1687" i="4"/>
  <c r="AQ1728" i="4"/>
  <c r="AS1463" i="4"/>
  <c r="AS1465" i="4"/>
  <c r="AO1409" i="4"/>
  <c r="AQ1409" i="4" s="1"/>
  <c r="AS1409" i="4"/>
  <c r="AO1384" i="4"/>
  <c r="AQ1384" i="4" s="1"/>
  <c r="AO1873" i="4"/>
  <c r="AQ1873" i="4" s="1"/>
  <c r="AS1873" i="4"/>
  <c r="AO1585" i="4"/>
  <c r="AQ1585" i="4" s="1"/>
  <c r="AS1585" i="4"/>
  <c r="AQ1643" i="4"/>
  <c r="AS1469" i="4"/>
  <c r="AO1469" i="4"/>
  <c r="AQ1469" i="4" s="1"/>
  <c r="AQ1276" i="4"/>
  <c r="AO2028" i="4"/>
  <c r="AS2028" i="4"/>
  <c r="AS1652" i="4"/>
  <c r="AO1349" i="4"/>
  <c r="AS1349" i="4"/>
  <c r="AO1158" i="4"/>
  <c r="AQ1158" i="4" s="1"/>
  <c r="AS1158" i="4"/>
  <c r="AS1104" i="4"/>
  <c r="AO1159" i="4"/>
  <c r="AS1159" i="4"/>
  <c r="AQ1866" i="4"/>
  <c r="AO1843" i="4"/>
  <c r="AQ1843" i="4" s="1"/>
  <c r="AS1675" i="4"/>
  <c r="AO1675" i="4"/>
  <c r="AQ1675" i="4" s="1"/>
  <c r="AS1249" i="4"/>
  <c r="AO1249" i="4"/>
  <c r="AQ1249" i="4" s="1"/>
  <c r="AS1446" i="4"/>
  <c r="AO1446" i="4"/>
  <c r="AQ1446" i="4" s="1"/>
  <c r="AS1396" i="4"/>
  <c r="AO1396" i="4"/>
  <c r="AQ1396" i="4" s="1"/>
  <c r="AS1023" i="4"/>
  <c r="AO1006" i="4"/>
  <c r="AQ1006" i="4" s="1"/>
  <c r="AS1006" i="4"/>
  <c r="AS1397" i="4"/>
  <c r="AS1014" i="4"/>
  <c r="AS731" i="4"/>
  <c r="AO731" i="4"/>
  <c r="AQ731" i="4" s="1"/>
  <c r="AO417" i="4"/>
  <c r="AQ417" i="4" s="1"/>
  <c r="AS417" i="4"/>
  <c r="AS460" i="4"/>
  <c r="AO460" i="4"/>
  <c r="AQ460" i="4" s="1"/>
  <c r="AS66" i="4"/>
  <c r="AO66" i="4"/>
  <c r="AQ66" i="4" s="1"/>
  <c r="AS1886" i="4"/>
  <c r="AS1298" i="4"/>
  <c r="AO889" i="4"/>
  <c r="AQ889" i="4" s="1"/>
  <c r="AO857" i="4"/>
  <c r="AQ857" i="4" s="1"/>
  <c r="AS857" i="4"/>
  <c r="AQ818" i="4"/>
  <c r="AS702" i="4"/>
  <c r="AS656" i="4"/>
  <c r="AQ480" i="4"/>
  <c r="AO992" i="4"/>
  <c r="AS992" i="4"/>
  <c r="AS547" i="4"/>
  <c r="AO547" i="4"/>
  <c r="AQ547" i="4" s="1"/>
  <c r="AS425" i="4"/>
  <c r="AO425" i="4"/>
  <c r="AQ425" i="4" s="1"/>
  <c r="AO230" i="4"/>
  <c r="AQ230" i="4" s="1"/>
  <c r="AS230" i="4"/>
  <c r="AS244" i="4"/>
  <c r="AO141" i="4"/>
  <c r="AQ141" i="4" s="1"/>
  <c r="AS141" i="4"/>
  <c r="AQ1861" i="4"/>
  <c r="AS1415" i="4"/>
  <c r="AQ992" i="4"/>
  <c r="AO685" i="4"/>
  <c r="AQ685" i="4" s="1"/>
  <c r="AS685" i="4"/>
  <c r="AO523" i="4"/>
  <c r="AQ523" i="4" s="1"/>
  <c r="AQ467" i="4"/>
  <c r="AO499" i="4"/>
  <c r="AQ499" i="4" s="1"/>
  <c r="AO945" i="4"/>
  <c r="AQ945" i="4" s="1"/>
  <c r="AS945" i="4"/>
  <c r="AO831" i="4"/>
  <c r="AQ831" i="4" s="1"/>
  <c r="AS831" i="4"/>
  <c r="AO121" i="4"/>
  <c r="AQ121" i="4" s="1"/>
  <c r="AQ1040" i="4"/>
  <c r="AO847" i="4"/>
  <c r="AQ847" i="4" s="1"/>
  <c r="AO894" i="4"/>
  <c r="AQ894" i="4" s="1"/>
  <c r="AO750" i="4"/>
  <c r="AQ750" i="4" s="1"/>
  <c r="AS482" i="4"/>
  <c r="AO482" i="4"/>
  <c r="AQ482" i="4" s="1"/>
  <c r="AS85" i="4"/>
  <c r="AO85" i="4"/>
  <c r="AQ85" i="4" s="1"/>
  <c r="AO1874" i="4"/>
  <c r="AQ1874" i="4" s="1"/>
  <c r="AQ1419" i="4"/>
  <c r="AQ878" i="4"/>
  <c r="AO829" i="4"/>
  <c r="AQ829" i="4" s="1"/>
  <c r="AS504" i="4"/>
  <c r="AO504" i="4"/>
  <c r="AQ504" i="4" s="1"/>
  <c r="AS199" i="4"/>
  <c r="AS124" i="4"/>
  <c r="AO124" i="4"/>
  <c r="AQ124" i="4" s="1"/>
  <c r="AS1483" i="4"/>
  <c r="AQ1375" i="4"/>
  <c r="AQ1150" i="4"/>
  <c r="AO768" i="4"/>
  <c r="AQ768" i="4" s="1"/>
  <c r="AS768" i="4"/>
  <c r="AO718" i="4"/>
  <c r="AQ718" i="4" s="1"/>
  <c r="AO544" i="4"/>
  <c r="AQ544" i="4" s="1"/>
  <c r="AS544" i="4"/>
  <c r="AS385" i="4"/>
  <c r="AO380" i="4"/>
  <c r="AQ380" i="4" s="1"/>
  <c r="AS380" i="4"/>
  <c r="AS125" i="4"/>
  <c r="AO125" i="4"/>
  <c r="AQ125" i="4" s="1"/>
  <c r="AS1892" i="4"/>
  <c r="AQ1634" i="4"/>
  <c r="AS1288" i="4"/>
  <c r="AS787" i="4"/>
  <c r="AO161" i="4"/>
  <c r="AQ161" i="4" s="1"/>
  <c r="AS161" i="4"/>
  <c r="AO83" i="4"/>
  <c r="AQ83" i="4" s="1"/>
  <c r="AS83" i="4"/>
  <c r="AQ1917" i="4"/>
  <c r="AS2008" i="4"/>
  <c r="AO1695" i="4"/>
  <c r="AQ1695" i="4" s="1"/>
  <c r="AO1237" i="4"/>
  <c r="AQ1237" i="4" s="1"/>
  <c r="AQ882" i="4"/>
  <c r="AS565" i="4"/>
  <c r="AS391" i="4"/>
  <c r="AQ322" i="4"/>
  <c r="AS176" i="4"/>
  <c r="AO176" i="4"/>
  <c r="AQ176" i="4" s="1"/>
  <c r="AS1972" i="4"/>
  <c r="AS1254" i="4"/>
  <c r="AO808" i="4"/>
  <c r="AQ808" i="4" s="1"/>
  <c r="AO706" i="4"/>
  <c r="AQ706" i="4" s="1"/>
  <c r="AQ656" i="4"/>
  <c r="AO478" i="4"/>
  <c r="AQ478" i="4" s="1"/>
  <c r="AS478" i="4"/>
  <c r="AQ199" i="4"/>
  <c r="AQ119" i="4"/>
  <c r="AS159" i="4"/>
  <c r="AQ303" i="4"/>
  <c r="AS1171" i="4"/>
  <c r="AO1171" i="4"/>
  <c r="AQ1171" i="4" s="1"/>
  <c r="AS1319" i="4"/>
  <c r="AO1319" i="4"/>
  <c r="AQ294" i="4"/>
  <c r="AS1277" i="4"/>
  <c r="AO238" i="4"/>
  <c r="AQ238" i="4" s="1"/>
  <c r="AS79" i="4"/>
  <c r="AO79" i="4"/>
  <c r="AQ79" i="4" s="1"/>
  <c r="AQ1699" i="4"/>
  <c r="AQ117" i="4"/>
  <c r="AO45" i="4"/>
  <c r="AQ45" i="4" s="1"/>
  <c r="AS45" i="4"/>
  <c r="AO794" i="4"/>
  <c r="AQ794" i="4" s="1"/>
  <c r="AS794" i="4"/>
  <c r="AQ77" i="4"/>
  <c r="AS1176" i="4"/>
  <c r="AO712" i="4"/>
  <c r="AQ712" i="4" s="1"/>
  <c r="AO184" i="4"/>
  <c r="AQ184" i="4" s="1"/>
  <c r="AO65" i="4"/>
  <c r="AQ65" i="4" s="1"/>
  <c r="AS65" i="4"/>
  <c r="AS332" i="4"/>
  <c r="AS878" i="4"/>
  <c r="AO401" i="4"/>
  <c r="AQ401" i="4" s="1"/>
  <c r="AS841" i="4"/>
  <c r="AS54" i="4"/>
  <c r="AS1663" i="4"/>
  <c r="AO1663" i="4"/>
  <c r="AQ1663" i="4" s="1"/>
  <c r="AO1690" i="4"/>
  <c r="AQ1690" i="4" s="1"/>
  <c r="AQ1231" i="4"/>
  <c r="AO2012" i="4"/>
  <c r="AQ2012" i="4" s="1"/>
  <c r="AS1447" i="4"/>
  <c r="AO1447" i="4"/>
  <c r="AQ1447" i="4" s="1"/>
  <c r="AO1362" i="4"/>
  <c r="AQ1362" i="4" s="1"/>
  <c r="AS1362" i="4"/>
  <c r="AO1128" i="4"/>
  <c r="AQ1128" i="4" s="1"/>
  <c r="AS1128" i="4"/>
  <c r="AS1040" i="4"/>
  <c r="AS965" i="4"/>
  <c r="AO965" i="4"/>
  <c r="AQ965" i="4" s="1"/>
  <c r="AO1998" i="4"/>
  <c r="AQ1998" i="4" s="1"/>
  <c r="AQ1786" i="4"/>
  <c r="AS1574" i="4"/>
  <c r="AS1432" i="4"/>
  <c r="AO1432" i="4"/>
  <c r="AQ1432" i="4" s="1"/>
  <c r="AO1480" i="4"/>
  <c r="AQ1480" i="4" s="1"/>
  <c r="AS1480" i="4"/>
  <c r="AO1590" i="4"/>
  <c r="AQ1590" i="4" s="1"/>
  <c r="AO1482" i="4"/>
  <c r="AQ1482" i="4" s="1"/>
  <c r="AS1482" i="4"/>
  <c r="AO1161" i="4"/>
  <c r="AQ1161" i="4" s="1"/>
  <c r="AS1161" i="4"/>
  <c r="AO1037" i="4"/>
  <c r="AQ1037" i="4" s="1"/>
  <c r="AS1037" i="4"/>
  <c r="AQ1920" i="4"/>
  <c r="AS1935" i="4"/>
  <c r="AS1452" i="4"/>
  <c r="AO1452" i="4"/>
  <c r="AQ1452" i="4" s="1"/>
  <c r="AO1697" i="4"/>
  <c r="AQ1697" i="4" s="1"/>
  <c r="AO1839" i="4"/>
  <c r="AQ1839" i="4" s="1"/>
  <c r="AS1839" i="4"/>
  <c r="AS1669" i="4"/>
  <c r="AO1463" i="4"/>
  <c r="AQ1463" i="4" s="1"/>
  <c r="AO1465" i="4"/>
  <c r="AQ1465" i="4" s="1"/>
  <c r="AQ1349" i="4"/>
  <c r="AQ1946" i="4"/>
  <c r="AO1801" i="4"/>
  <c r="AQ1801" i="4" s="1"/>
  <c r="AS1801" i="4"/>
  <c r="AS1719" i="4"/>
  <c r="AO1719" i="4"/>
  <c r="AQ1719" i="4" s="1"/>
  <c r="AO1607" i="4"/>
  <c r="AQ1607" i="4" s="1"/>
  <c r="AS1607" i="4"/>
  <c r="AO1543" i="4"/>
  <c r="AQ1543" i="4" s="1"/>
  <c r="AS1543" i="4"/>
  <c r="AO1367" i="4"/>
  <c r="AQ1367" i="4" s="1"/>
  <c r="AS1367" i="4"/>
  <c r="AS1953" i="4"/>
  <c r="AS1683" i="4"/>
  <c r="AO1683" i="4"/>
  <c r="AQ1683" i="4" s="1"/>
  <c r="AO1652" i="4"/>
  <c r="AQ1652" i="4" s="1"/>
  <c r="AQ1029" i="4"/>
  <c r="AQ1105" i="4"/>
  <c r="AS1828" i="4"/>
  <c r="AS1843" i="4"/>
  <c r="AS1564" i="4"/>
  <c r="AO1514" i="4"/>
  <c r="AQ1514" i="4" s="1"/>
  <c r="AS1514" i="4"/>
  <c r="AO1484" i="4"/>
  <c r="AQ1484" i="4" s="1"/>
  <c r="AS1484" i="4"/>
  <c r="AS1729" i="4"/>
  <c r="AO1729" i="4"/>
  <c r="AQ1729" i="4" s="1"/>
  <c r="AO1473" i="4"/>
  <c r="AQ1473" i="4" s="1"/>
  <c r="AS1473" i="4"/>
  <c r="AO1414" i="4"/>
  <c r="AQ1414" i="4" s="1"/>
  <c r="AS1414" i="4"/>
  <c r="AQ1160" i="4"/>
  <c r="AS1393" i="4"/>
  <c r="AO1372" i="4"/>
  <c r="AQ1372" i="4" s="1"/>
  <c r="AQ1310" i="4"/>
  <c r="AO1023" i="4"/>
  <c r="AQ1023" i="4" s="1"/>
  <c r="AS977" i="4"/>
  <c r="AO977" i="4"/>
  <c r="AQ977" i="4" s="1"/>
  <c r="AS2014" i="4"/>
  <c r="AO315" i="4"/>
  <c r="AQ315" i="4" s="1"/>
  <c r="AS315" i="4"/>
  <c r="AO102" i="4"/>
  <c r="AQ102" i="4" s="1"/>
  <c r="AS102" i="4"/>
  <c r="AO91" i="4"/>
  <c r="AQ91" i="4" s="1"/>
  <c r="AS91" i="4"/>
  <c r="AQ1854" i="4"/>
  <c r="AO1619" i="4"/>
  <c r="AQ1619" i="4" s="1"/>
  <c r="AO1298" i="4"/>
  <c r="AQ1298" i="4" s="1"/>
  <c r="AQ1126" i="4"/>
  <c r="AO1008" i="4"/>
  <c r="AQ1008" i="4" s="1"/>
  <c r="AS889" i="4"/>
  <c r="AQ817" i="4"/>
  <c r="AS751" i="4"/>
  <c r="AO751" i="4"/>
  <c r="AQ751" i="4" s="1"/>
  <c r="AO389" i="4"/>
  <c r="AQ389" i="4" s="1"/>
  <c r="AS1334" i="4"/>
  <c r="AS962" i="4"/>
  <c r="AS866" i="4"/>
  <c r="AO866" i="4"/>
  <c r="AQ866" i="4" s="1"/>
  <c r="AO588" i="4"/>
  <c r="AQ588" i="4" s="1"/>
  <c r="AS588" i="4"/>
  <c r="AS597" i="4"/>
  <c r="AO597" i="4"/>
  <c r="AQ597" i="4" s="1"/>
  <c r="AS414" i="4"/>
  <c r="AO244" i="4"/>
  <c r="AQ244" i="4" s="1"/>
  <c r="AS185" i="4"/>
  <c r="AO185" i="4"/>
  <c r="AQ185" i="4" s="1"/>
  <c r="AS1961" i="4"/>
  <c r="AO1141" i="4"/>
  <c r="AQ1141" i="4" s="1"/>
  <c r="AO524" i="4"/>
  <c r="AQ524" i="4" s="1"/>
  <c r="AS524" i="4"/>
  <c r="AS228" i="4"/>
  <c r="AO228" i="4"/>
  <c r="AQ228" i="4" s="1"/>
  <c r="AS1832" i="4"/>
  <c r="AS1230" i="4"/>
  <c r="AO978" i="4"/>
  <c r="AQ978" i="4" s="1"/>
  <c r="AS978" i="4"/>
  <c r="AQ819" i="4"/>
  <c r="AO740" i="4"/>
  <c r="AQ740" i="4" s="1"/>
  <c r="AO616" i="4"/>
  <c r="AQ616" i="4" s="1"/>
  <c r="AS616" i="4"/>
  <c r="AS437" i="4"/>
  <c r="AO437" i="4"/>
  <c r="AQ437" i="4" s="1"/>
  <c r="AO134" i="4"/>
  <c r="AQ134" i="4" s="1"/>
  <c r="AS134" i="4"/>
  <c r="AS121" i="4"/>
  <c r="AS894" i="4"/>
  <c r="AQ843" i="4"/>
  <c r="AO527" i="4"/>
  <c r="AQ527" i="4" s="1"/>
  <c r="AS527" i="4"/>
  <c r="AO368" i="4"/>
  <c r="AQ368" i="4" s="1"/>
  <c r="AS368" i="4"/>
  <c r="AO386" i="4"/>
  <c r="AQ386" i="4" s="1"/>
  <c r="AS386" i="4"/>
  <c r="AS56" i="4"/>
  <c r="AQ1614" i="4"/>
  <c r="AS904" i="4"/>
  <c r="AO869" i="4"/>
  <c r="AQ869" i="4" s="1"/>
  <c r="AS869" i="4"/>
  <c r="AQ785" i="4"/>
  <c r="AO729" i="4"/>
  <c r="AQ729" i="4" s="1"/>
  <c r="AS729" i="4"/>
  <c r="AO684" i="4"/>
  <c r="AQ684" i="4" s="1"/>
  <c r="AS684" i="4"/>
  <c r="AO444" i="4"/>
  <c r="AQ444" i="4" s="1"/>
  <c r="AO1483" i="4"/>
  <c r="AQ1483" i="4" s="1"/>
  <c r="AS830" i="4"/>
  <c r="AS302" i="4"/>
  <c r="AO302" i="4"/>
  <c r="AQ302" i="4" s="1"/>
  <c r="AS233" i="4"/>
  <c r="AO233" i="4"/>
  <c r="AQ233" i="4" s="1"/>
  <c r="AQ1537" i="4"/>
  <c r="AO1288" i="4"/>
  <c r="AQ1288" i="4" s="1"/>
  <c r="AS944" i="4"/>
  <c r="AS964" i="4"/>
  <c r="AQ734" i="4"/>
  <c r="AS372" i="4"/>
  <c r="AO316" i="4"/>
  <c r="AQ316" i="4" s="1"/>
  <c r="AS316" i="4"/>
  <c r="AS834" i="4"/>
  <c r="AO834" i="4"/>
  <c r="AQ834" i="4" s="1"/>
  <c r="AQ875" i="4"/>
  <c r="AO565" i="4"/>
  <c r="AQ565" i="4" s="1"/>
  <c r="AS511" i="4"/>
  <c r="AO511" i="4"/>
  <c r="AQ511" i="4" s="1"/>
  <c r="AO503" i="4"/>
  <c r="AQ503" i="4" s="1"/>
  <c r="AS503" i="4"/>
  <c r="AQ367" i="4"/>
  <c r="AO1095" i="4"/>
  <c r="AQ1095" i="4" s="1"/>
  <c r="AO803" i="4"/>
  <c r="AQ803" i="4" s="1"/>
  <c r="AO648" i="4"/>
  <c r="AQ648" i="4" s="1"/>
  <c r="AS485" i="4"/>
  <c r="AO236" i="4"/>
  <c r="AQ236" i="4" s="1"/>
  <c r="AS236" i="4"/>
  <c r="AS404" i="4"/>
  <c r="AO2023" i="4"/>
  <c r="AQ2023" i="4" s="1"/>
  <c r="AS2023" i="4"/>
  <c r="AO2024" i="4"/>
  <c r="AQ2024" i="4" s="1"/>
  <c r="AS2024" i="4"/>
  <c r="AO1623" i="4"/>
  <c r="AQ1623" i="4" s="1"/>
  <c r="AS1623" i="4"/>
  <c r="AS488" i="4"/>
  <c r="AS238" i="4"/>
  <c r="AS462" i="4"/>
  <c r="AS76" i="4"/>
  <c r="AQ362" i="4"/>
  <c r="AS119" i="4"/>
  <c r="AS582" i="4"/>
  <c r="AS1690" i="4"/>
  <c r="AO1557" i="4"/>
  <c r="AQ1557" i="4" s="1"/>
  <c r="AS1557" i="4"/>
  <c r="AO1001" i="4"/>
  <c r="AQ1001" i="4" s="1"/>
  <c r="AS1001" i="4"/>
  <c r="AO1052" i="4"/>
  <c r="AQ1052" i="4" s="1"/>
  <c r="AS1052" i="4"/>
  <c r="AO1504" i="4"/>
  <c r="AQ1504" i="4" s="1"/>
  <c r="AS1504" i="4"/>
  <c r="AQ1448" i="4"/>
  <c r="AS1306" i="4"/>
  <c r="AO1084" i="4"/>
  <c r="AQ1084" i="4" s="1"/>
  <c r="AS1084" i="4"/>
  <c r="AO1768" i="4"/>
  <c r="AQ1768" i="4" s="1"/>
  <c r="AS1768" i="4"/>
  <c r="AS1445" i="4"/>
  <c r="AO1445" i="4"/>
  <c r="AQ1445" i="4" s="1"/>
  <c r="AO1373" i="4"/>
  <c r="AQ1373" i="4" s="1"/>
  <c r="AS1373" i="4"/>
  <c r="AO1322" i="4"/>
  <c r="AQ1322" i="4" s="1"/>
  <c r="AS1322" i="4"/>
  <c r="AQ1588" i="4"/>
  <c r="AO1536" i="4"/>
  <c r="AQ1536" i="4" s="1"/>
  <c r="AO1234" i="4"/>
  <c r="AQ1234" i="4" s="1"/>
  <c r="AS1234" i="4"/>
  <c r="AO1265" i="4"/>
  <c r="AQ1265" i="4" s="1"/>
  <c r="AS1265" i="4"/>
  <c r="AQ1190" i="4"/>
  <c r="AO1909" i="4"/>
  <c r="AS1909" i="4"/>
  <c r="AQ1580" i="4"/>
  <c r="AO1551" i="4"/>
  <c r="AQ1551" i="4" s="1"/>
  <c r="AS1551" i="4"/>
  <c r="AQ1461" i="4"/>
  <c r="AS986" i="4"/>
  <c r="AO986" i="4"/>
  <c r="AQ986" i="4" s="1"/>
  <c r="AO1935" i="4"/>
  <c r="AQ1935" i="4" s="1"/>
  <c r="AS1591" i="4"/>
  <c r="AO1591" i="4"/>
  <c r="AQ1591" i="4" s="1"/>
  <c r="AQ1685" i="4"/>
  <c r="AQ1732" i="4"/>
  <c r="AS1346" i="4"/>
  <c r="AO1346" i="4"/>
  <c r="AQ1346" i="4" s="1"/>
  <c r="AS1357" i="4"/>
  <c r="AO1202" i="4"/>
  <c r="AQ1202" i="4" s="1"/>
  <c r="AS1202" i="4"/>
  <c r="AO1060" i="4"/>
  <c r="AQ1060" i="4" s="1"/>
  <c r="AS1060" i="4"/>
  <c r="AS960" i="4"/>
  <c r="AO960" i="4"/>
  <c r="AQ960" i="4" s="1"/>
  <c r="AO1673" i="4"/>
  <c r="AQ1673" i="4" s="1"/>
  <c r="AS1673" i="4"/>
  <c r="AO1649" i="4"/>
  <c r="AQ1649" i="4" s="1"/>
  <c r="AS1649" i="4"/>
  <c r="AO1539" i="4"/>
  <c r="AQ1539" i="4" s="1"/>
  <c r="AS1539" i="4"/>
  <c r="AS1275" i="4"/>
  <c r="AO1275" i="4"/>
  <c r="AQ1275" i="4" s="1"/>
  <c r="AO1292" i="4"/>
  <c r="AQ1292" i="4" s="1"/>
  <c r="AS1177" i="4"/>
  <c r="AO1177" i="4"/>
  <c r="AQ1177" i="4" s="1"/>
  <c r="AQ2002" i="4"/>
  <c r="AO1827" i="4"/>
  <c r="AQ1827" i="4" s="1"/>
  <c r="AS1827" i="4"/>
  <c r="AO1460" i="4"/>
  <c r="AQ1460" i="4" s="1"/>
  <c r="AS1460" i="4"/>
  <c r="AQ1316" i="4"/>
  <c r="AS929" i="4"/>
  <c r="AO929" i="4"/>
  <c r="AQ929" i="4" s="1"/>
  <c r="AO1864" i="4"/>
  <c r="AQ1864" i="4" s="1"/>
  <c r="AS1864" i="4"/>
  <c r="AQ2028" i="4"/>
  <c r="AQ1677" i="4"/>
  <c r="AQ1268" i="4"/>
  <c r="AQ1608" i="4"/>
  <c r="AO1393" i="4"/>
  <c r="AQ1393" i="4" s="1"/>
  <c r="AQ1159" i="4"/>
  <c r="AO2014" i="4"/>
  <c r="AQ2014" i="4" s="1"/>
  <c r="AQ1002" i="4"/>
  <c r="AQ1314" i="4"/>
  <c r="AS1008" i="4"/>
  <c r="AO783" i="4"/>
  <c r="AQ783" i="4" s="1"/>
  <c r="AS783" i="4"/>
  <c r="AS688" i="4"/>
  <c r="AO688" i="4"/>
  <c r="AQ688" i="4" s="1"/>
  <c r="AO532" i="4"/>
  <c r="AQ532" i="4" s="1"/>
  <c r="AS532" i="4"/>
  <c r="AQ500" i="4"/>
  <c r="AS337" i="4"/>
  <c r="AO337" i="4"/>
  <c r="AQ337" i="4" s="1"/>
  <c r="AO1072" i="4"/>
  <c r="AQ1072" i="4" s="1"/>
  <c r="AO683" i="4"/>
  <c r="AQ683" i="4" s="1"/>
  <c r="AS683" i="4"/>
  <c r="AQ665" i="4"/>
  <c r="AQ314" i="4"/>
  <c r="AO263" i="4"/>
  <c r="AQ263" i="4" s="1"/>
  <c r="AS263" i="4"/>
  <c r="AQ221" i="4"/>
  <c r="AO87" i="4"/>
  <c r="AQ87" i="4" s="1"/>
  <c r="AS87" i="4"/>
  <c r="AS858" i="4"/>
  <c r="AO858" i="4"/>
  <c r="AQ858" i="4" s="1"/>
  <c r="AQ654" i="4"/>
  <c r="AO262" i="4"/>
  <c r="AQ262" i="4" s="1"/>
  <c r="AS262" i="4"/>
  <c r="AO218" i="4"/>
  <c r="AQ218" i="4" s="1"/>
  <c r="AS218" i="4"/>
  <c r="AO954" i="4"/>
  <c r="AQ954" i="4" s="1"/>
  <c r="AS954" i="4"/>
  <c r="AS848" i="4"/>
  <c r="AO848" i="4"/>
  <c r="AQ848" i="4" s="1"/>
  <c r="AS552" i="4"/>
  <c r="AO552" i="4"/>
  <c r="AQ552" i="4" s="1"/>
  <c r="AO114" i="4"/>
  <c r="AQ114" i="4" s="1"/>
  <c r="AS114" i="4"/>
  <c r="AQ1475" i="4"/>
  <c r="AS1212" i="4"/>
  <c r="AS1088" i="4"/>
  <c r="AO756" i="4"/>
  <c r="AQ756" i="4" s="1"/>
  <c r="AS676" i="4"/>
  <c r="AO676" i="4"/>
  <c r="AQ676" i="4" s="1"/>
  <c r="AS585" i="4"/>
  <c r="AO585" i="4"/>
  <c r="AQ585" i="4" s="1"/>
  <c r="AQ429" i="4"/>
  <c r="AO1908" i="4"/>
  <c r="AQ1908" i="4" s="1"/>
  <c r="AQ1858" i="4"/>
  <c r="AQ1125" i="4"/>
  <c r="AQ788" i="4"/>
  <c r="AO501" i="4"/>
  <c r="AQ501" i="4" s="1"/>
  <c r="AS501" i="4"/>
  <c r="AO410" i="4"/>
  <c r="AQ410" i="4" s="1"/>
  <c r="AS410" i="4"/>
  <c r="AO172" i="4"/>
  <c r="AQ172" i="4" s="1"/>
  <c r="AS172" i="4"/>
  <c r="AQ130" i="4"/>
  <c r="AO1510" i="4"/>
  <c r="AQ1510" i="4" s="1"/>
  <c r="AQ874" i="4"/>
  <c r="AS405" i="4"/>
  <c r="AQ1544" i="4"/>
  <c r="AO996" i="4"/>
  <c r="AQ996" i="4" s="1"/>
  <c r="AO964" i="4"/>
  <c r="AQ964" i="4" s="1"/>
  <c r="AS630" i="4"/>
  <c r="AO602" i="4"/>
  <c r="AQ602" i="4" s="1"/>
  <c r="AO441" i="4"/>
  <c r="AQ441" i="4" s="1"/>
  <c r="AS441" i="4"/>
  <c r="AQ202" i="4"/>
  <c r="AO850" i="4"/>
  <c r="AQ850" i="4" s="1"/>
  <c r="AS850" i="4"/>
  <c r="AO863" i="4"/>
  <c r="AQ863" i="4" s="1"/>
  <c r="AQ384" i="4"/>
  <c r="AO293" i="4"/>
  <c r="AQ293" i="4" s="1"/>
  <c r="AQ195" i="4"/>
  <c r="AS84" i="4"/>
  <c r="AO84" i="4"/>
  <c r="AQ84" i="4" s="1"/>
  <c r="AQ1829" i="4"/>
  <c r="AQ1621" i="4"/>
  <c r="AO919" i="4"/>
  <c r="AQ919" i="4" s="1"/>
  <c r="AS803" i="4"/>
  <c r="AS648" i="4"/>
  <c r="AO404" i="4"/>
  <c r="AQ404" i="4" s="1"/>
  <c r="AQ270" i="4"/>
  <c r="AO336" i="4"/>
  <c r="AS336" i="4"/>
  <c r="AO1062" i="4"/>
  <c r="AQ1062" i="4" s="1"/>
  <c r="AS1062" i="4"/>
  <c r="AQ1745" i="4"/>
  <c r="AS707" i="4"/>
  <c r="AO488" i="4"/>
  <c r="AQ488" i="4" s="1"/>
  <c r="AO462" i="4"/>
  <c r="AQ462" i="4" s="1"/>
  <c r="AO94" i="4"/>
  <c r="AQ94" i="4" s="1"/>
  <c r="AS94" i="4"/>
  <c r="AQ591" i="4"/>
  <c r="AO1184" i="4"/>
  <c r="AQ1184" i="4" s="1"/>
  <c r="AS854" i="4"/>
  <c r="AQ681" i="4"/>
  <c r="AO47" i="4"/>
  <c r="AQ47" i="4" s="1"/>
  <c r="AS47" i="4"/>
  <c r="AQ381" i="4"/>
  <c r="AS881" i="4"/>
  <c r="AO86" i="4"/>
  <c r="AQ86" i="4" s="1"/>
  <c r="AO1521" i="4"/>
  <c r="AQ1521" i="4" s="1"/>
  <c r="AS1521" i="4"/>
  <c r="AO1898" i="4"/>
  <c r="AQ1898" i="4" s="1"/>
  <c r="AS1898" i="4"/>
  <c r="AO1542" i="4"/>
  <c r="AQ1542" i="4" s="1"/>
  <c r="AS1542" i="4"/>
  <c r="AO1343" i="4"/>
  <c r="AQ1343" i="4" s="1"/>
  <c r="AS1343" i="4"/>
  <c r="AS1394" i="4"/>
  <c r="AO1394" i="4"/>
  <c r="AQ1394" i="4" s="1"/>
  <c r="AO1019" i="4"/>
  <c r="AQ1019" i="4" s="1"/>
  <c r="AS1019" i="4"/>
  <c r="AS1959" i="4"/>
  <c r="AS1743" i="4"/>
  <c r="AO1743" i="4"/>
  <c r="AQ1132" i="4"/>
  <c r="AO1966" i="4"/>
  <c r="AQ1966" i="4" s="1"/>
  <c r="AS1966" i="4"/>
  <c r="AQ1924" i="4"/>
  <c r="AQ1770" i="4"/>
  <c r="AS1693" i="4"/>
  <c r="AO1693" i="4"/>
  <c r="AQ1693" i="4" s="1"/>
  <c r="AO1613" i="4"/>
  <c r="AQ1613" i="4" s="1"/>
  <c r="AS1613" i="4"/>
  <c r="AS1418" i="4"/>
  <c r="AO1418" i="4"/>
  <c r="AQ1418" i="4" s="1"/>
  <c r="AO1219" i="4"/>
  <c r="AS1219" i="4"/>
  <c r="AO1004" i="4"/>
  <c r="AQ1004" i="4" s="1"/>
  <c r="AS1004" i="4"/>
  <c r="AO1954" i="4"/>
  <c r="AQ1954" i="4" s="1"/>
  <c r="AS1954" i="4"/>
  <c r="AO1531" i="4"/>
  <c r="AQ1531" i="4" s="1"/>
  <c r="AS1531" i="4"/>
  <c r="AO1241" i="4"/>
  <c r="AQ1241" i="4" s="1"/>
  <c r="AS1241" i="4"/>
  <c r="AO1048" i="4"/>
  <c r="AQ1048" i="4" s="1"/>
  <c r="AS1048" i="4"/>
  <c r="AO1090" i="4"/>
  <c r="AQ1090" i="4" s="1"/>
  <c r="AS1090" i="4"/>
  <c r="AQ1211" i="4"/>
  <c r="AO1134" i="4"/>
  <c r="AQ1134" i="4" s="1"/>
  <c r="AS1134" i="4"/>
  <c r="AS1659" i="4"/>
  <c r="AO1357" i="4"/>
  <c r="AQ1357" i="4" s="1"/>
  <c r="AO1284" i="4"/>
  <c r="AQ1284" i="4" s="1"/>
  <c r="AS1284" i="4"/>
  <c r="AS1700" i="4"/>
  <c r="AO1700" i="4"/>
  <c r="AQ1700" i="4" s="1"/>
  <c r="AS1612" i="4"/>
  <c r="AO1494" i="4"/>
  <c r="AQ1494" i="4" s="1"/>
  <c r="AS1494" i="4"/>
  <c r="AO1146" i="4"/>
  <c r="AQ1146" i="4" s="1"/>
  <c r="AS1146" i="4"/>
  <c r="AO1410" i="4"/>
  <c r="AQ1410" i="4" s="1"/>
  <c r="AS1410" i="4"/>
  <c r="AQ1653" i="4"/>
  <c r="AQ1051" i="4"/>
  <c r="AO1043" i="4"/>
  <c r="AQ1043" i="4" s="1"/>
  <c r="AS1043" i="4"/>
  <c r="AO1640" i="4"/>
  <c r="AQ1640" i="4" s="1"/>
  <c r="AS1640" i="4"/>
  <c r="AO1515" i="4"/>
  <c r="AS1515" i="4"/>
  <c r="AQ1380" i="4"/>
  <c r="AO1369" i="4"/>
  <c r="AQ1369" i="4" s="1"/>
  <c r="AS1369" i="4"/>
  <c r="AO1137" i="4"/>
  <c r="AS1137" i="4"/>
  <c r="AS136" i="4"/>
  <c r="AO136" i="4"/>
  <c r="AQ136" i="4" s="1"/>
  <c r="AQ950" i="4"/>
  <c r="AO840" i="4"/>
  <c r="AQ840" i="4" s="1"/>
  <c r="AS840" i="4"/>
  <c r="AO564" i="4"/>
  <c r="AQ564" i="4" s="1"/>
  <c r="AS564" i="4"/>
  <c r="AQ414" i="4"/>
  <c r="AO222" i="4"/>
  <c r="AQ222" i="4" s="1"/>
  <c r="AS222" i="4"/>
  <c r="AO947" i="4"/>
  <c r="AQ947" i="4" s="1"/>
  <c r="AO886" i="4"/>
  <c r="AQ886" i="4" s="1"/>
  <c r="AS886" i="4"/>
  <c r="AO748" i="4"/>
  <c r="AQ748" i="4" s="1"/>
  <c r="AS748" i="4"/>
  <c r="AS528" i="4"/>
  <c r="AO528" i="4"/>
  <c r="AQ528" i="4" s="1"/>
  <c r="AQ120" i="4"/>
  <c r="AO759" i="4"/>
  <c r="AS759" i="4"/>
  <c r="AQ599" i="4"/>
  <c r="AQ465" i="4"/>
  <c r="AS169" i="4"/>
  <c r="AO169" i="4"/>
  <c r="AQ169" i="4" s="1"/>
  <c r="AS1949" i="4"/>
  <c r="AO862" i="4"/>
  <c r="AQ862" i="4" s="1"/>
  <c r="AS862" i="4"/>
  <c r="AS884" i="4"/>
  <c r="AS155" i="4"/>
  <c r="AO155" i="4"/>
  <c r="AQ155" i="4" s="1"/>
  <c r="AQ910" i="4"/>
  <c r="AO813" i="4"/>
  <c r="AQ813" i="4" s="1"/>
  <c r="AS813" i="4"/>
  <c r="AQ320" i="4"/>
  <c r="AO1165" i="4"/>
  <c r="AQ1165" i="4" s="1"/>
  <c r="AS1051" i="4"/>
  <c r="AO955" i="4"/>
  <c r="AQ955" i="4" s="1"/>
  <c r="AO728" i="4"/>
  <c r="AQ728" i="4" s="1"/>
  <c r="AS728" i="4"/>
  <c r="AO473" i="4"/>
  <c r="AQ473" i="4" s="1"/>
  <c r="AS473" i="4"/>
  <c r="AS450" i="4"/>
  <c r="AO450" i="4"/>
  <c r="AQ450" i="4" s="1"/>
  <c r="AS863" i="4"/>
  <c r="AO672" i="4"/>
  <c r="AQ672" i="4" s="1"/>
  <c r="AS672" i="4"/>
  <c r="AS745" i="4"/>
  <c r="AO745" i="4"/>
  <c r="AQ745" i="4" s="1"/>
  <c r="AO461" i="4"/>
  <c r="AQ461" i="4" s="1"/>
  <c r="AS461" i="4"/>
  <c r="AO352" i="4"/>
  <c r="AS352" i="4"/>
  <c r="AS254" i="4"/>
  <c r="AO254" i="4"/>
  <c r="AQ254" i="4" s="1"/>
  <c r="AO158" i="4"/>
  <c r="AQ158" i="4" s="1"/>
  <c r="AS158" i="4"/>
  <c r="AS104" i="4"/>
  <c r="AO104" i="4"/>
  <c r="AQ104" i="4" s="1"/>
  <c r="AO57" i="4"/>
  <c r="AQ57" i="4" s="1"/>
  <c r="AS57" i="4"/>
  <c r="AS919" i="4"/>
  <c r="AO816" i="4"/>
  <c r="AQ816" i="4" s="1"/>
  <c r="AS816" i="4"/>
  <c r="AS774" i="4"/>
  <c r="AO774" i="4"/>
  <c r="AQ774" i="4" s="1"/>
  <c r="AO267" i="4"/>
  <c r="AQ267" i="4" s="1"/>
  <c r="AS267" i="4"/>
  <c r="AS191" i="4"/>
  <c r="AO191" i="4"/>
  <c r="AQ191" i="4" s="1"/>
  <c r="AS71" i="4"/>
  <c r="AO71" i="4"/>
  <c r="AQ71" i="4" s="1"/>
  <c r="AO1803" i="4"/>
  <c r="AQ1803" i="4" s="1"/>
  <c r="AS1803" i="4"/>
  <c r="AQ903" i="4"/>
  <c r="AQ1975" i="4"/>
  <c r="AQ587" i="4"/>
  <c r="AO408" i="4"/>
  <c r="AQ408" i="4" s="1"/>
  <c r="AS725" i="4"/>
  <c r="AO725" i="4"/>
  <c r="AQ725" i="4" s="1"/>
  <c r="AQ1902" i="4"/>
  <c r="AS580" i="4"/>
  <c r="AS203" i="4"/>
  <c r="AO67" i="4"/>
  <c r="AQ67" i="4" s="1"/>
  <c r="AS67" i="4"/>
  <c r="AO1772" i="4"/>
  <c r="AS1772" i="4"/>
  <c r="AQ1820" i="4"/>
  <c r="AO1497" i="4"/>
  <c r="AQ1497" i="4" s="1"/>
  <c r="AS1497" i="4"/>
  <c r="AQ1219" i="4"/>
  <c r="AS1859" i="4"/>
  <c r="AS1714" i="4"/>
  <c r="AO1714" i="4"/>
  <c r="AQ1714" i="4" s="1"/>
  <c r="AS1699" i="4"/>
  <c r="AO1187" i="4"/>
  <c r="AQ1187" i="4" s="1"/>
  <c r="AS1187" i="4"/>
  <c r="AS1181" i="4"/>
  <c r="AO1058" i="4"/>
  <c r="AQ1058" i="4" s="1"/>
  <c r="AS1917" i="4"/>
  <c r="AO1959" i="4"/>
  <c r="AQ1959" i="4" s="1"/>
  <c r="AO1632" i="4"/>
  <c r="AQ1632" i="4" s="1"/>
  <c r="AQ1555" i="4"/>
  <c r="AO1365" i="4"/>
  <c r="AQ1365" i="4" s="1"/>
  <c r="AO1255" i="4"/>
  <c r="AQ1255" i="4" s="1"/>
  <c r="AS1255" i="4"/>
  <c r="AQ1076" i="4"/>
  <c r="AS1025" i="4"/>
  <c r="AQ1014" i="4"/>
  <c r="AQ1894" i="4"/>
  <c r="AS1600" i="4"/>
  <c r="AS1073" i="4"/>
  <c r="AS950" i="4"/>
  <c r="AS1858" i="4"/>
  <c r="AS1861" i="4"/>
  <c r="AS1513" i="4"/>
  <c r="AO999" i="4"/>
  <c r="AQ999" i="4" s="1"/>
  <c r="AS999" i="4"/>
  <c r="AS1047" i="4"/>
  <c r="AS1798" i="4"/>
  <c r="AS1481" i="4"/>
  <c r="AO1481" i="4"/>
  <c r="AQ1481" i="4" s="1"/>
  <c r="AQ1257" i="4"/>
  <c r="AO1381" i="4"/>
  <c r="AS1381" i="4"/>
  <c r="AS1310" i="4"/>
  <c r="AS2017" i="4"/>
  <c r="AO2017" i="4"/>
  <c r="AQ2017" i="4" s="1"/>
  <c r="AO1885" i="4"/>
  <c r="AQ1885" i="4" s="1"/>
  <c r="AS1885" i="4"/>
  <c r="AO1659" i="4"/>
  <c r="AQ1659" i="4" s="1"/>
  <c r="AS1748" i="4"/>
  <c r="AO1748" i="4"/>
  <c r="AQ1748" i="4" s="1"/>
  <c r="AS1580" i="4"/>
  <c r="AQ1361" i="4"/>
  <c r="AO1016" i="4"/>
  <c r="AQ1016" i="4" s="1"/>
  <c r="AS1016" i="4"/>
  <c r="AS1847" i="4"/>
  <c r="AO1524" i="4"/>
  <c r="AQ1524" i="4" s="1"/>
  <c r="AO1256" i="4"/>
  <c r="AQ1256" i="4" s="1"/>
  <c r="AO1890" i="4"/>
  <c r="AQ1890" i="4" s="1"/>
  <c r="AO1888" i="4"/>
  <c r="AQ1888" i="4" s="1"/>
  <c r="AS1888" i="4"/>
  <c r="AS1902" i="4"/>
  <c r="AO1678" i="4"/>
  <c r="AQ1678" i="4" s="1"/>
  <c r="AS1678" i="4"/>
  <c r="AQ1304" i="4"/>
  <c r="AS1102" i="4"/>
  <c r="AO880" i="4"/>
  <c r="AQ880" i="4" s="1"/>
  <c r="AS880" i="4"/>
  <c r="AQ1974" i="4"/>
  <c r="AS1736" i="4"/>
  <c r="AS1790" i="4"/>
  <c r="AO1517" i="4"/>
  <c r="AQ1517" i="4" s="1"/>
  <c r="AS1440" i="4"/>
  <c r="AQ1142" i="4"/>
  <c r="AS1029" i="4"/>
  <c r="AS540" i="4"/>
  <c r="AO540" i="4"/>
  <c r="AQ540" i="4" s="1"/>
  <c r="AO446" i="4"/>
  <c r="AQ446" i="4" s="1"/>
  <c r="AS449" i="4"/>
  <c r="AO449" i="4"/>
  <c r="AQ449" i="4" s="1"/>
  <c r="AS129" i="4"/>
  <c r="AO129" i="4"/>
  <c r="AQ129" i="4" s="1"/>
  <c r="AS1880" i="4"/>
  <c r="AS980" i="4"/>
  <c r="AO980" i="4"/>
  <c r="AQ980" i="4" s="1"/>
  <c r="AO952" i="4"/>
  <c r="AQ952" i="4" s="1"/>
  <c r="AS599" i="4"/>
  <c r="AO101" i="4"/>
  <c r="AQ101" i="4" s="1"/>
  <c r="AS101" i="4"/>
  <c r="AQ1527" i="4"/>
  <c r="AS1330" i="4"/>
  <c r="AO1197" i="4"/>
  <c r="AQ1197" i="4" s="1"/>
  <c r="AQ865" i="4"/>
  <c r="AQ590" i="4"/>
  <c r="AO342" i="4"/>
  <c r="AQ342" i="4" s="1"/>
  <c r="AS216" i="4"/>
  <c r="AQ1101" i="4"/>
  <c r="AO908" i="4"/>
  <c r="AQ908" i="4" s="1"/>
  <c r="AS908" i="4"/>
  <c r="AO741" i="4"/>
  <c r="AQ741" i="4" s="1"/>
  <c r="AS741" i="4"/>
  <c r="AQ538" i="4"/>
  <c r="AO373" i="4"/>
  <c r="AQ373" i="4" s="1"/>
  <c r="AO339" i="4"/>
  <c r="AQ339" i="4" s="1"/>
  <c r="AS339" i="4"/>
  <c r="AQ209" i="4"/>
  <c r="AS151" i="4"/>
  <c r="AO151" i="4"/>
  <c r="AQ151" i="4" s="1"/>
  <c r="AQ1515" i="4"/>
  <c r="AS1193" i="4"/>
  <c r="AO1079" i="4"/>
  <c r="AQ1079" i="4" s="1"/>
  <c r="AS1079" i="4"/>
  <c r="AS872" i="4"/>
  <c r="AO872" i="4"/>
  <c r="AQ872" i="4" s="1"/>
  <c r="AQ555" i="4"/>
  <c r="AS609" i="4"/>
  <c r="AO609" i="4"/>
  <c r="AQ609" i="4" s="1"/>
  <c r="AQ489" i="4"/>
  <c r="AS186" i="4"/>
  <c r="AQ138" i="4"/>
  <c r="AO93" i="4"/>
  <c r="AQ93" i="4" s="1"/>
  <c r="AS93" i="4"/>
  <c r="AO1802" i="4"/>
  <c r="AQ1802" i="4" s="1"/>
  <c r="AO1385" i="4"/>
  <c r="AQ1385" i="4" s="1"/>
  <c r="AS826" i="4"/>
  <c r="AQ675" i="4"/>
  <c r="AO614" i="4"/>
  <c r="AQ614" i="4" s="1"/>
  <c r="AS614" i="4"/>
  <c r="AS384" i="4"/>
  <c r="AQ310" i="4"/>
  <c r="AQ164" i="4"/>
  <c r="AQ1909" i="4"/>
  <c r="AO1783" i="4"/>
  <c r="AQ1783" i="4" s="1"/>
  <c r="AS1547" i="4"/>
  <c r="AS1268" i="4"/>
  <c r="AO890" i="4"/>
  <c r="AQ890" i="4" s="1"/>
  <c r="AS890" i="4"/>
  <c r="AS870" i="4"/>
  <c r="AO870" i="4"/>
  <c r="AQ870" i="4" s="1"/>
  <c r="AO762" i="4"/>
  <c r="AQ762" i="4" s="1"/>
  <c r="AQ705" i="4"/>
  <c r="AO537" i="4"/>
  <c r="AQ537" i="4" s="1"/>
  <c r="AS537" i="4"/>
  <c r="AO520" i="4"/>
  <c r="AQ520" i="4" s="1"/>
  <c r="AS520" i="4"/>
  <c r="AS243" i="4"/>
  <c r="AQ237" i="4"/>
  <c r="AS1165" i="4"/>
  <c r="AO693" i="4"/>
  <c r="AQ693" i="4" s="1"/>
  <c r="AS642" i="4"/>
  <c r="AO463" i="4"/>
  <c r="AQ463" i="4" s="1"/>
  <c r="AS150" i="4"/>
  <c r="AO150" i="4"/>
  <c r="AQ150" i="4" s="1"/>
  <c r="AS1762" i="4"/>
  <c r="AO821" i="4"/>
  <c r="AQ821" i="4" s="1"/>
  <c r="AS767" i="4"/>
  <c r="AO767" i="4"/>
  <c r="AQ767" i="4" s="1"/>
  <c r="AS793" i="4"/>
  <c r="AO671" i="4"/>
  <c r="AQ671" i="4" s="1"/>
  <c r="AS671" i="4"/>
  <c r="AS295" i="4"/>
  <c r="AO295" i="4"/>
  <c r="AQ295" i="4" s="1"/>
  <c r="AO153" i="4"/>
  <c r="AQ153" i="4" s="1"/>
  <c r="AS153" i="4"/>
  <c r="AQ128" i="4"/>
  <c r="AS1276" i="4"/>
  <c r="AO334" i="4"/>
  <c r="AQ334" i="4" s="1"/>
  <c r="AO210" i="4"/>
  <c r="AQ210" i="4" s="1"/>
  <c r="AS39" i="4"/>
  <c r="AO39" i="4"/>
  <c r="AQ39" i="4" s="1"/>
  <c r="AS906" i="4"/>
  <c r="AO458" i="4"/>
  <c r="AQ458" i="4" s="1"/>
  <c r="AS458" i="4"/>
  <c r="AO1235" i="4"/>
  <c r="AQ1235" i="4" s="1"/>
  <c r="AS1235" i="4"/>
  <c r="AO1123" i="4"/>
  <c r="AQ1123" i="4" s="1"/>
  <c r="AS1123" i="4"/>
  <c r="AO1295" i="4"/>
  <c r="AQ1295" i="4" s="1"/>
  <c r="AS1295" i="4"/>
  <c r="AS1775" i="4"/>
  <c r="AO1775" i="4"/>
  <c r="AQ1775" i="4" s="1"/>
  <c r="AQ1963" i="4"/>
  <c r="AS78" i="4"/>
  <c r="AO939" i="4"/>
  <c r="AQ939" i="4" s="1"/>
  <c r="AQ1319" i="4"/>
  <c r="AS408" i="4"/>
  <c r="AO351" i="4"/>
  <c r="AQ351" i="4" s="1"/>
  <c r="AS351" i="4"/>
  <c r="AS35" i="4"/>
  <c r="AS898" i="4"/>
  <c r="AS99" i="4"/>
  <c r="AO1068" i="4"/>
  <c r="AQ1068" i="4" s="1"/>
  <c r="AO366" i="4"/>
  <c r="AQ366" i="4" s="1"/>
  <c r="AQ1308" i="4"/>
  <c r="AO266" i="4"/>
  <c r="AQ266" i="4" s="1"/>
  <c r="AS64" i="4"/>
  <c r="AS1756" i="4"/>
  <c r="AS661" i="4"/>
  <c r="AS526" i="4"/>
  <c r="AS320" i="4"/>
  <c r="AO203" i="4"/>
  <c r="AQ203" i="4" s="1"/>
  <c r="AS474" i="4"/>
  <c r="AS1868" i="4"/>
  <c r="AQ589" i="4"/>
  <c r="AS48" i="4"/>
  <c r="AS1777" i="4"/>
  <c r="AO1777" i="4"/>
  <c r="AQ1777" i="4" s="1"/>
  <c r="AQ1388" i="4"/>
  <c r="AO1336" i="4"/>
  <c r="AQ1336" i="4" s="1"/>
  <c r="AS1336" i="4"/>
  <c r="AS2010" i="4"/>
  <c r="AO1785" i="4"/>
  <c r="AQ1785" i="4" s="1"/>
  <c r="AS1785" i="4"/>
  <c r="AO1592" i="4"/>
  <c r="AQ1592" i="4" s="1"/>
  <c r="AS1592" i="4"/>
  <c r="AQ1436" i="4"/>
  <c r="AQ1352" i="4"/>
  <c r="AS1227" i="4"/>
  <c r="AO1227" i="4"/>
  <c r="AQ1227" i="4" s="1"/>
  <c r="AS1059" i="4"/>
  <c r="AO1059" i="4"/>
  <c r="AQ1059" i="4" s="1"/>
  <c r="AO1841" i="4"/>
  <c r="AQ1772" i="4"/>
  <c r="AQ1637" i="4"/>
  <c r="AO1350" i="4"/>
  <c r="AQ1350" i="4" s="1"/>
  <c r="AS1350" i="4"/>
  <c r="AO1518" i="4"/>
  <c r="AQ1518" i="4" s="1"/>
  <c r="AS1518" i="4"/>
  <c r="AQ1440" i="4"/>
  <c r="AQ1191" i="4"/>
  <c r="AO1876" i="4"/>
  <c r="AQ1876" i="4" s="1"/>
  <c r="AS1876" i="4"/>
  <c r="AS1883" i="4"/>
  <c r="AO1883" i="4"/>
  <c r="AQ1883" i="4" s="1"/>
  <c r="AQ1918" i="4"/>
  <c r="AS1755" i="4"/>
  <c r="AO1755" i="4"/>
  <c r="AQ1755" i="4" s="1"/>
  <c r="AS1738" i="4"/>
  <c r="AO1738" i="4"/>
  <c r="AQ1738" i="4" s="1"/>
  <c r="AS1400" i="4"/>
  <c r="AO1900" i="4"/>
  <c r="AQ1900" i="4" s="1"/>
  <c r="AS1900" i="4"/>
  <c r="AQ1657" i="4"/>
  <c r="AO1513" i="4"/>
  <c r="AQ1513" i="4" s="1"/>
  <c r="AS1655" i="4"/>
  <c r="AO1655" i="4"/>
  <c r="AQ1655" i="4" s="1"/>
  <c r="AS1475" i="4"/>
  <c r="AO1217" i="4"/>
  <c r="AQ1217" i="4" s="1"/>
  <c r="AS1217" i="4"/>
  <c r="AS1190" i="4"/>
  <c r="AQ959" i="4"/>
  <c r="AS2013" i="4"/>
  <c r="AO1798" i="4"/>
  <c r="AQ1798" i="4" s="1"/>
  <c r="AS1559" i="4"/>
  <c r="AS1398" i="4"/>
  <c r="AS1752" i="4"/>
  <c r="AO1458" i="4"/>
  <c r="AQ1458" i="4" s="1"/>
  <c r="AS1458" i="4"/>
  <c r="AS1431" i="4"/>
  <c r="AO994" i="4"/>
  <c r="AQ994" i="4" s="1"/>
  <c r="AS994" i="4"/>
  <c r="AO1847" i="4"/>
  <c r="AQ1847" i="4" s="1"/>
  <c r="AS1581" i="4"/>
  <c r="AS1375" i="4"/>
  <c r="AS1382" i="4"/>
  <c r="AO1382" i="4"/>
  <c r="AQ1382" i="4" s="1"/>
  <c r="AS1256" i="4"/>
  <c r="AO1371" i="4"/>
  <c r="AQ1371" i="4" s="1"/>
  <c r="AS1371" i="4"/>
  <c r="AO1242" i="4"/>
  <c r="AQ1242" i="4" s="1"/>
  <c r="AS1242" i="4"/>
  <c r="AS1890" i="4"/>
  <c r="AS1849" i="4"/>
  <c r="AO1490" i="4"/>
  <c r="AQ1490" i="4" s="1"/>
  <c r="AS1490" i="4"/>
  <c r="AS1558" i="4"/>
  <c r="AO1558" i="4"/>
  <c r="AQ1558" i="4" s="1"/>
  <c r="AS1611" i="4"/>
  <c r="AO1540" i="4"/>
  <c r="AQ1540" i="4" s="1"/>
  <c r="AS1540" i="4"/>
  <c r="AS1406" i="4"/>
  <c r="AO1406" i="4"/>
  <c r="AQ1406" i="4" s="1"/>
  <c r="AS1213" i="4"/>
  <c r="AO1213" i="4"/>
  <c r="AQ1213" i="4" s="1"/>
  <c r="AO1063" i="4"/>
  <c r="AQ1063" i="4" s="1"/>
  <c r="AO1149" i="4"/>
  <c r="AQ1149" i="4" s="1"/>
  <c r="AS1149" i="4"/>
  <c r="AS1834" i="4"/>
  <c r="AS1731" i="4"/>
  <c r="AO1731" i="4"/>
  <c r="AQ1731" i="4" s="1"/>
  <c r="AO1427" i="4"/>
  <c r="AQ1427" i="4" s="1"/>
  <c r="AS1427" i="4"/>
  <c r="AS1139" i="4"/>
  <c r="AO1049" i="4"/>
  <c r="AQ1049" i="4" s="1"/>
  <c r="AS1948" i="4"/>
  <c r="AO1604" i="4"/>
  <c r="AQ1604" i="4" s="1"/>
  <c r="AS1604" i="4"/>
  <c r="AS1614" i="4"/>
  <c r="AQ1381" i="4"/>
  <c r="AS1222" i="4"/>
  <c r="AO1034" i="4"/>
  <c r="AQ1034" i="4" s="1"/>
  <c r="AS1066" i="4"/>
  <c r="AO868" i="4"/>
  <c r="AQ868" i="4" s="1"/>
  <c r="AS868" i="4"/>
  <c r="AQ814" i="4"/>
  <c r="AQ383" i="4"/>
  <c r="AO192" i="4"/>
  <c r="AQ192" i="4" s="1"/>
  <c r="AS192" i="4"/>
  <c r="AQ802" i="4"/>
  <c r="AS620" i="4"/>
  <c r="AO323" i="4"/>
  <c r="AQ323" i="4" s="1"/>
  <c r="AS323" i="4"/>
  <c r="AS1116" i="4"/>
  <c r="AO1067" i="4"/>
  <c r="AQ1067" i="4" s="1"/>
  <c r="AS1067" i="4"/>
  <c r="AQ922" i="4"/>
  <c r="AO810" i="4"/>
  <c r="AQ810" i="4" s="1"/>
  <c r="AO451" i="4"/>
  <c r="AQ451" i="4" s="1"/>
  <c r="AS287" i="4"/>
  <c r="AO287" i="4"/>
  <c r="AQ287" i="4" s="1"/>
  <c r="AS1907" i="4"/>
  <c r="AQ1841" i="4"/>
  <c r="AO423" i="4"/>
  <c r="AQ423" i="4" s="1"/>
  <c r="AS423" i="4"/>
  <c r="AQ166" i="4"/>
  <c r="AS1936" i="4"/>
  <c r="AS1300" i="4"/>
  <c r="AS791" i="4"/>
  <c r="AO791" i="4"/>
  <c r="AQ791" i="4" s="1"/>
  <c r="AS802" i="4"/>
  <c r="AO663" i="4"/>
  <c r="AQ663" i="4" s="1"/>
  <c r="AS663" i="4"/>
  <c r="AQ352" i="4"/>
  <c r="AS232" i="4"/>
  <c r="AS1865" i="4"/>
  <c r="AS1324" i="4"/>
  <c r="AQ723" i="4"/>
  <c r="AS757" i="4"/>
  <c r="AO757" i="4"/>
  <c r="AQ757" i="4" s="1"/>
  <c r="AS587" i="4"/>
  <c r="AS278" i="4"/>
  <c r="AO278" i="4"/>
  <c r="AQ278" i="4" s="1"/>
  <c r="AO103" i="4"/>
  <c r="AQ103" i="4" s="1"/>
  <c r="AS103" i="4"/>
  <c r="AQ928" i="4"/>
  <c r="AS612" i="4"/>
  <c r="AO612" i="4"/>
  <c r="AQ612" i="4" s="1"/>
  <c r="AS510" i="4"/>
  <c r="AO510" i="4"/>
  <c r="AQ510" i="4" s="1"/>
  <c r="AO275" i="4"/>
  <c r="AQ275" i="4" s="1"/>
  <c r="AS275" i="4"/>
  <c r="AS797" i="4"/>
  <c r="AQ613" i="4"/>
  <c r="AS349" i="4"/>
  <c r="AO349" i="4"/>
  <c r="AQ349" i="4" s="1"/>
  <c r="AO243" i="4"/>
  <c r="AQ243" i="4" s="1"/>
  <c r="AO188" i="4"/>
  <c r="AQ188" i="4" s="1"/>
  <c r="AS188" i="4"/>
  <c r="AO95" i="4"/>
  <c r="AQ95" i="4" s="1"/>
  <c r="AS95" i="4"/>
  <c r="AO1010" i="4"/>
  <c r="AQ1010" i="4" s="1"/>
  <c r="AO778" i="4"/>
  <c r="AQ778" i="4" s="1"/>
  <c r="AS778" i="4"/>
  <c r="AS693" i="4"/>
  <c r="AO592" i="4"/>
  <c r="AQ592" i="4" s="1"/>
  <c r="AS592" i="4"/>
  <c r="AQ348" i="4"/>
  <c r="AO324" i="4"/>
  <c r="AQ324" i="4" s="1"/>
  <c r="AS240" i="4"/>
  <c r="AO240" i="4"/>
  <c r="AQ240" i="4" s="1"/>
  <c r="AO942" i="4"/>
  <c r="AQ942" i="4" s="1"/>
  <c r="AS942" i="4"/>
  <c r="AO793" i="4"/>
  <c r="AQ793" i="4" s="1"/>
  <c r="AS415" i="4"/>
  <c r="AO415" i="4"/>
  <c r="AQ415" i="4" s="1"/>
  <c r="AS270" i="4"/>
  <c r="AO157" i="4"/>
  <c r="AQ157" i="4" s="1"/>
  <c r="AS157" i="4"/>
  <c r="AO113" i="4"/>
  <c r="AQ113" i="4" s="1"/>
  <c r="AS113" i="4"/>
  <c r="AQ220" i="4"/>
  <c r="AS613" i="4"/>
  <c r="AQ231" i="4"/>
  <c r="AS1635" i="4"/>
  <c r="AO1635" i="4"/>
  <c r="AQ1635" i="4" s="1"/>
  <c r="AO1259" i="4"/>
  <c r="AQ1259" i="4" s="1"/>
  <c r="AS1259" i="4"/>
  <c r="AS1751" i="4"/>
  <c r="AO1751" i="4"/>
  <c r="AQ1751" i="4" s="1"/>
  <c r="AS1183" i="4"/>
  <c r="AO1183" i="4"/>
  <c r="AQ1183" i="4" s="1"/>
  <c r="AO1691" i="4"/>
  <c r="AQ1691" i="4" s="1"/>
  <c r="AS1691" i="4"/>
  <c r="AQ576" i="4"/>
  <c r="AS55" i="4"/>
  <c r="AS96" i="4"/>
  <c r="AQ424" i="4"/>
  <c r="AO46" i="4"/>
  <c r="AQ46" i="4" s="1"/>
  <c r="AO502" i="4"/>
  <c r="AQ502" i="4" s="1"/>
  <c r="AS117" i="4"/>
  <c r="AQ336" i="4"/>
  <c r="AS874" i="4"/>
  <c r="AO300" i="4"/>
  <c r="AQ300" i="4" s="1"/>
  <c r="AS132" i="4"/>
  <c r="AO36" i="4"/>
  <c r="AQ36" i="4" s="1"/>
  <c r="AS1895" i="4"/>
  <c r="AO1895" i="4"/>
  <c r="AQ1895" i="4" s="1"/>
  <c r="AO1593" i="4"/>
  <c r="AQ1593" i="4" s="1"/>
  <c r="AS1593" i="4"/>
  <c r="AS1589" i="4"/>
  <c r="AO1589" i="4"/>
  <c r="AQ1589" i="4" s="1"/>
  <c r="AS1476" i="4"/>
  <c r="AO1476" i="4"/>
  <c r="AQ1476" i="4" s="1"/>
  <c r="AQ1009" i="4"/>
  <c r="AS936" i="4"/>
  <c r="AO936" i="4"/>
  <c r="AQ936" i="4" s="1"/>
  <c r="AS1416" i="4"/>
  <c r="AO1416" i="4"/>
  <c r="AQ1416" i="4" s="1"/>
  <c r="AS941" i="4"/>
  <c r="AO941" i="4"/>
  <c r="AQ941" i="4" s="1"/>
  <c r="AQ1743" i="4"/>
  <c r="AO1742" i="4"/>
  <c r="AQ1742" i="4" s="1"/>
  <c r="AS1742" i="4"/>
  <c r="AS1648" i="4"/>
  <c r="AO1267" i="4"/>
  <c r="AQ1267" i="4" s="1"/>
  <c r="AS1267" i="4"/>
  <c r="AS1225" i="4"/>
  <c r="AO1225" i="4"/>
  <c r="AQ1225" i="4" s="1"/>
  <c r="AO1758" i="4"/>
  <c r="AQ1758" i="4" s="1"/>
  <c r="AO1583" i="4"/>
  <c r="AQ1583" i="4" s="1"/>
  <c r="AS1583" i="4"/>
  <c r="AS1117" i="4"/>
  <c r="AO1117" i="4"/>
  <c r="AQ1117" i="4" s="1"/>
  <c r="AQ1163" i="4"/>
  <c r="AO2025" i="4"/>
  <c r="AQ2025" i="4" s="1"/>
  <c r="AS2025" i="4"/>
  <c r="AS1636" i="4"/>
  <c r="AS1538" i="4"/>
  <c r="AO1538" i="4"/>
  <c r="AQ1538" i="4" s="1"/>
  <c r="AQ1404" i="4"/>
  <c r="AQ1236" i="4"/>
  <c r="AQ1708" i="4"/>
  <c r="AO1752" i="4"/>
  <c r="AQ1752" i="4" s="1"/>
  <c r="AO1568" i="4"/>
  <c r="AQ1568" i="4" s="1"/>
  <c r="AS1568" i="4"/>
  <c r="AQ1374" i="4"/>
  <c r="AO1431" i="4"/>
  <c r="AQ1431" i="4" s="1"/>
  <c r="AS1799" i="4"/>
  <c r="AO1318" i="4"/>
  <c r="AQ1318" i="4" s="1"/>
  <c r="AS1318" i="4"/>
  <c r="AO1321" i="4"/>
  <c r="AQ1321" i="4" s="1"/>
  <c r="AS1321" i="4"/>
  <c r="AS1951" i="4"/>
  <c r="AO1951" i="4"/>
  <c r="AQ1951" i="4" s="1"/>
  <c r="AQ1616" i="4"/>
  <c r="AS1631" i="4"/>
  <c r="AO1631" i="4"/>
  <c r="AQ1631" i="4" s="1"/>
  <c r="AO990" i="4"/>
  <c r="AQ990" i="4" s="1"/>
  <c r="AS990" i="4"/>
  <c r="AS1988" i="4"/>
  <c r="AQ1844" i="4"/>
  <c r="AO1834" i="4"/>
  <c r="AQ1834" i="4" s="1"/>
  <c r="AO1670" i="4"/>
  <c r="AQ1670" i="4" s="1"/>
  <c r="AS1670" i="4"/>
  <c r="AO1519" i="4"/>
  <c r="AQ1519" i="4" s="1"/>
  <c r="AS1519" i="4"/>
  <c r="AS1363" i="4"/>
  <c r="AO1363" i="4"/>
  <c r="AQ1363" i="4" s="1"/>
  <c r="AS1779" i="4"/>
  <c r="AO1779" i="4"/>
  <c r="AQ1779" i="4" s="1"/>
  <c r="AO1110" i="4"/>
  <c r="AQ1110" i="4" s="1"/>
  <c r="AS1110" i="4"/>
  <c r="AQ1137" i="4"/>
  <c r="AQ1526" i="4"/>
  <c r="AQ735" i="4"/>
  <c r="AS664" i="4"/>
  <c r="AO664" i="4"/>
  <c r="AQ664" i="4" s="1"/>
  <c r="AO615" i="4"/>
  <c r="AQ615" i="4" s="1"/>
  <c r="AS615" i="4"/>
  <c r="AO261" i="4"/>
  <c r="AQ261" i="4" s="1"/>
  <c r="AS261" i="4"/>
  <c r="AQ759" i="4"/>
  <c r="AS660" i="4"/>
  <c r="AO660" i="4"/>
  <c r="AQ660" i="4" s="1"/>
  <c r="AO321" i="4"/>
  <c r="AQ321" i="4" s="1"/>
  <c r="AS321" i="4"/>
  <c r="AS1786" i="4"/>
  <c r="AO997" i="4"/>
  <c r="AQ997" i="4" s="1"/>
  <c r="AO447" i="4"/>
  <c r="AQ447" i="4" s="1"/>
  <c r="AS447" i="4"/>
  <c r="AQ1011" i="4"/>
  <c r="AS467" i="4"/>
  <c r="AO232" i="4"/>
  <c r="AQ232" i="4" s="1"/>
  <c r="AO1865" i="4"/>
  <c r="AQ1865" i="4" s="1"/>
  <c r="AS1320" i="4"/>
  <c r="AO204" i="4"/>
  <c r="AQ204" i="4" s="1"/>
  <c r="AS204" i="4"/>
  <c r="AQ1821" i="4"/>
  <c r="AO1577" i="4"/>
  <c r="AQ1577" i="4" s="1"/>
  <c r="AS1577" i="4"/>
  <c r="AO920" i="4"/>
  <c r="AQ920" i="4" s="1"/>
  <c r="AS920" i="4"/>
  <c r="AS713" i="4"/>
  <c r="AS665" i="4"/>
  <c r="AS205" i="4"/>
  <c r="AO205" i="4"/>
  <c r="AQ205" i="4" s="1"/>
  <c r="AO144" i="4"/>
  <c r="AQ144" i="4" s="1"/>
  <c r="AS144" i="4"/>
  <c r="AQ1338" i="4"/>
  <c r="AS769" i="4"/>
  <c r="AO769" i="4"/>
  <c r="AQ769" i="4" s="1"/>
  <c r="AO722" i="4"/>
  <c r="AQ722" i="4" s="1"/>
  <c r="AS722" i="4"/>
  <c r="AO559" i="4"/>
  <c r="AQ559" i="4" s="1"/>
  <c r="AS559" i="4"/>
  <c r="AO245" i="4"/>
  <c r="AQ245" i="4" s="1"/>
  <c r="AQ1280" i="4"/>
  <c r="AS899" i="4"/>
  <c r="AO899" i="4"/>
  <c r="AQ899" i="4" s="1"/>
  <c r="AS700" i="4"/>
  <c r="AO700" i="4"/>
  <c r="AQ700" i="4" s="1"/>
  <c r="AO438" i="4"/>
  <c r="AQ438" i="4" s="1"/>
  <c r="AS438" i="4"/>
  <c r="AO918" i="4"/>
  <c r="AQ918" i="4" s="1"/>
  <c r="AS918" i="4"/>
  <c r="AO490" i="4"/>
  <c r="AQ490" i="4" s="1"/>
  <c r="AS490" i="4"/>
  <c r="AO347" i="4"/>
  <c r="AQ347" i="4" s="1"/>
  <c r="AQ341" i="4"/>
  <c r="AO187" i="4"/>
  <c r="AQ187" i="4" s="1"/>
  <c r="AS187" i="4"/>
  <c r="AS1696" i="4"/>
  <c r="AO1696" i="4"/>
  <c r="AQ1696" i="4" s="1"/>
  <c r="AO1147" i="4"/>
  <c r="AQ1147" i="4" s="1"/>
  <c r="AS1147" i="4"/>
  <c r="AS987" i="4"/>
  <c r="AO987" i="4"/>
  <c r="AQ987" i="4" s="1"/>
  <c r="AQ975" i="4"/>
  <c r="AS1488" i="4"/>
  <c r="AO1488" i="4"/>
  <c r="AQ1488" i="4" s="1"/>
  <c r="AS643" i="4"/>
  <c r="AO643" i="4"/>
  <c r="AQ643" i="4" s="1"/>
  <c r="AS46" i="4"/>
  <c r="AQ298" i="4"/>
  <c r="AO63" i="4"/>
  <c r="AQ63" i="4" s="1"/>
  <c r="AS63" i="4"/>
  <c r="AQ780" i="4"/>
  <c r="T7" i="4" l="1"/>
  <c r="BD37" i="4"/>
  <c r="BD49" i="4"/>
  <c r="BD30" i="4"/>
  <c r="T5" i="4"/>
  <c r="T10" i="4"/>
  <c r="BD29" i="4"/>
  <c r="BD41" i="4"/>
  <c r="BD53" i="4"/>
  <c r="BD43" i="4"/>
  <c r="T9" i="4"/>
  <c r="BD35" i="4"/>
  <c r="BD36" i="4"/>
  <c r="BD48" i="4"/>
  <c r="BD32" i="4"/>
  <c r="BD33" i="4"/>
  <c r="BD42" i="4"/>
  <c r="BD46" i="4"/>
  <c r="BD47" i="4"/>
  <c r="BD70" i="4"/>
  <c r="BD59" i="4"/>
  <c r="T8" i="4"/>
  <c r="T12" i="4" s="1"/>
  <c r="BD58" i="4"/>
  <c r="BD44" i="4"/>
  <c r="BD54" i="4"/>
  <c r="BD61" i="4"/>
  <c r="BD31" i="4"/>
  <c r="BD62" i="4"/>
  <c r="T6" i="4"/>
  <c r="BD63" i="4"/>
  <c r="BD38" i="4"/>
  <c r="BD64" i="4"/>
  <c r="BD34" i="4"/>
  <c r="BD39" i="4"/>
  <c r="BD50" i="4"/>
  <c r="BD40" i="4"/>
  <c r="BD67" i="4"/>
  <c r="T11" i="4"/>
  <c r="BD52" i="4"/>
  <c r="BD77" i="4"/>
  <c r="BD89" i="4"/>
  <c r="BD76" i="4"/>
  <c r="BD88" i="4"/>
  <c r="BD75" i="4"/>
  <c r="BD87" i="4"/>
  <c r="BD69" i="4"/>
  <c r="BD74" i="4"/>
  <c r="BD86" i="4"/>
  <c r="BD51" i="4"/>
  <c r="BD71" i="4"/>
  <c r="BD73" i="4"/>
  <c r="BD85" i="4"/>
  <c r="BD72" i="4"/>
  <c r="BD84" i="4"/>
  <c r="BD65" i="4"/>
  <c r="BD83" i="4"/>
  <c r="BD60" i="4"/>
  <c r="BD81" i="4"/>
  <c r="BD91" i="4"/>
  <c r="BD92" i="4"/>
  <c r="BD97" i="4"/>
  <c r="BD109" i="4"/>
  <c r="BD108" i="4"/>
  <c r="BD107" i="4"/>
  <c r="BD45" i="4"/>
  <c r="BD78" i="4"/>
  <c r="BD95" i="4"/>
  <c r="BD106" i="4"/>
  <c r="BD94" i="4"/>
  <c r="BD105" i="4"/>
  <c r="BD80" i="4"/>
  <c r="BD103" i="4"/>
  <c r="BD93" i="4"/>
  <c r="BD66" i="4"/>
  <c r="BD68" i="4"/>
  <c r="BD79" i="4"/>
  <c r="BD82" i="4"/>
  <c r="BD90" i="4"/>
  <c r="BD98" i="4"/>
  <c r="BD110" i="4"/>
  <c r="BD104" i="4"/>
  <c r="BD100" i="4"/>
  <c r="BD125" i="4"/>
  <c r="BD96" i="4"/>
  <c r="BD113" i="4"/>
  <c r="BD124" i="4"/>
  <c r="BD114" i="4"/>
  <c r="BD123" i="4"/>
  <c r="BD112" i="4"/>
  <c r="BD122" i="4"/>
  <c r="BD101" i="4"/>
  <c r="BD115" i="4"/>
  <c r="BD121" i="4"/>
  <c r="BD99" i="4"/>
  <c r="BD111" i="4"/>
  <c r="BD120" i="4"/>
  <c r="BD102" i="4"/>
  <c r="BD119" i="4"/>
  <c r="BD117" i="4"/>
  <c r="BD116" i="4"/>
  <c r="BD128" i="4"/>
  <c r="BD127" i="4"/>
  <c r="BD118" i="4"/>
  <c r="BD126" i="4"/>
  <c r="T18" i="4"/>
  <c r="T17" i="4"/>
  <c r="AX29" i="4" l="1"/>
  <c r="BQ30" i="4"/>
  <c r="BW30" i="4"/>
  <c r="BR30" i="4"/>
  <c r="BX30" i="4"/>
  <c r="AY29" i="4"/>
  <c r="AW29" i="4"/>
  <c r="BP30" i="4"/>
  <c r="BV30" i="4"/>
  <c r="AV29" i="4"/>
  <c r="BO30" i="4"/>
  <c r="BU30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tc={FD2A312A-F0FB-4624-B415-45FDAAB19732}</author>
    <author>tc={4F78A0ED-017B-486A-826A-334FCB21A91F}</author>
    <author>tc={35B0F98E-A799-4040-AA32-8FEF5B0D9001}</author>
  </authors>
  <commentList>
    <comment ref="J13" authorId="0" shapeId="0" xr:uid="{FD2A312A-F0FB-4624-B415-45FDAAB19732}">
      <text>
        <t>[Threaded comment]
Your version of Excel allows you to read this threaded comment; however, any edits to it will get removed if the file is opened in a newer version of Excel. Learn more: https://go.microsoft.com/fwlink/?linkid=870924
Comment:
    19h and 50min flight time</t>
      </text>
    </comment>
    <comment ref="J17" authorId="1" shapeId="0" xr:uid="{4F78A0ED-017B-486A-826A-334FCB21A91F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Assumes 25-year lifetime, and depreciation is 4% yearly. </t>
      </text>
    </comment>
    <comment ref="J23" authorId="2" shapeId="0" xr:uid="{35B0F98E-A799-4040-AA32-8FEF5B0D9001}">
      <text>
        <t>[Threaded comment]
Your version of Excel allows you to read this threaded comment; however, any edits to it will get removed if the file is opened in a newer version of Excel. Learn more: https://go.microsoft.com/fwlink/?linkid=870924
Comment:
    In order to adjust costs to current prices</t>
      </text>
    </comment>
  </commentList>
</comments>
</file>

<file path=xl/sharedStrings.xml><?xml version="1.0" encoding="utf-8"?>
<sst xmlns="http://schemas.openxmlformats.org/spreadsheetml/2006/main" count="395" uniqueCount="294">
  <si>
    <t>Route 1 - Buenos Aires</t>
  </si>
  <si>
    <t>Route 2 - Tokyo</t>
  </si>
  <si>
    <t>Route 3 - Cape Town</t>
  </si>
  <si>
    <t>Route 4 - Cairo</t>
  </si>
  <si>
    <t>Simulation analysis - Summary Statistics</t>
  </si>
  <si>
    <t>Expected profit</t>
  </si>
  <si>
    <t>Standard Deviation</t>
  </si>
  <si>
    <t>Min profit</t>
  </si>
  <si>
    <t xml:space="preserve">Max profit </t>
  </si>
  <si>
    <t>1st Quartile</t>
  </si>
  <si>
    <t>Median</t>
  </si>
  <si>
    <t>3rd Quartile</t>
  </si>
  <si>
    <t>Range</t>
  </si>
  <si>
    <t>Original overbooking rate</t>
  </si>
  <si>
    <t>Suggested overbooking rate</t>
  </si>
  <si>
    <t>Average # of Seats Overbooked</t>
  </si>
  <si>
    <t>Average Total Compensation Cost</t>
  </si>
  <si>
    <t>(Buenos Aires)</t>
  </si>
  <si>
    <t>(Tokyo)</t>
  </si>
  <si>
    <t>(Cape Town)</t>
  </si>
  <si>
    <t>(Cairo)</t>
  </si>
  <si>
    <t>Extra sensitivity Analysis (for most optimal route):</t>
  </si>
  <si>
    <t>Note: That the relationship between peak- and non-peak periods for ticket prices are constant such that non-peak periods prices are always 527.75. This is due to how the business case is modelled as we'd otherwise have that non-peak ticket prices don't change.</t>
  </si>
  <si>
    <t>Probability of losing money = 0.35%</t>
  </si>
  <si>
    <t>Probability of losing money = 1.35%</t>
  </si>
  <si>
    <t>Probability of losing money = 5.05%</t>
  </si>
  <si>
    <t>Probability of losing more than SGD 50,000 = 0.1%</t>
  </si>
  <si>
    <t>Probability of losing more than SGD 50,000 = 0.05%</t>
  </si>
  <si>
    <t>Probability of losing more than SGD 50,000 = 0.050%</t>
  </si>
  <si>
    <t>Probability of losing more than SGD 50,000 = 0.350%</t>
  </si>
  <si>
    <t>Probability of losing more than SGD 100,000 = 0.%</t>
  </si>
  <si>
    <t>Probability of losing more than SGD 100,000 = 0.0%</t>
  </si>
  <si>
    <t>Probability of losing more than SGD 150,000 = 0.%</t>
  </si>
  <si>
    <t>Probability of losing more than SGD 150,000 = 0.0%</t>
  </si>
  <si>
    <t>Probability of losing more than SGD 200,000 = 0.00%</t>
  </si>
  <si>
    <t>Probability of losing more than SGD 200,000 = 0.0%</t>
  </si>
  <si>
    <t>Probability of losing more than SGD 250,000 = 0.00%</t>
  </si>
  <si>
    <t>Probability of losing more than SGD 250,000 = 0.0%</t>
  </si>
  <si>
    <t>Probability of earning money = 99.650%</t>
  </si>
  <si>
    <t>Probability of earning money = 99.65%</t>
  </si>
  <si>
    <t>Probability of earning money = 98.65%</t>
  </si>
  <si>
    <t>Probability of earning money = 94.95%</t>
  </si>
  <si>
    <t>Probability of earning more than SGD 50,000 = 98.95%</t>
  </si>
  <si>
    <t>Probability of earning more than SGD 50,000 = 98.%</t>
  </si>
  <si>
    <t>Probability of earning more than SGD 50,000 = 88.75%</t>
  </si>
  <si>
    <t>Probability of earning more than SGD 50,000 = 66.7%</t>
  </si>
  <si>
    <t>Probability of earning more than SGD 100,000 = 97.6%</t>
  </si>
  <si>
    <t>Probability of earning more than SGD 100,000 = 92.3%</t>
  </si>
  <si>
    <t>Probability of earning more than SGD 100,000 = 61.3%</t>
  </si>
  <si>
    <t>Probability of earning more than SGD 100,000 = 23.3%</t>
  </si>
  <si>
    <t>Probability of earning more than SGD 150,000 = 94.1%</t>
  </si>
  <si>
    <t>Probability of earning more than SGD 150,000 = 81.6%</t>
  </si>
  <si>
    <t>Probability of earning more than SGD 150,000 = 33.8%</t>
  </si>
  <si>
    <t>Probability of earning more than SGD 150,000 = 7.%</t>
  </si>
  <si>
    <t>Probability of earning more than SGD 200,000 = 88.8%</t>
  </si>
  <si>
    <t>Probability of earning more than SGD 200,000 = 64.85%</t>
  </si>
  <si>
    <t>Probability of earning more than SGD 200,000 = 19.4%</t>
  </si>
  <si>
    <t>Probability of earning more than SGD 200,000 = 0.75%</t>
  </si>
  <si>
    <t>Probability of earning more than SGD 250,000 = 81.35%</t>
  </si>
  <si>
    <t>Probability of earning more than SGD 250,000 = 47.55%</t>
  </si>
  <si>
    <t>Probability of earning more than SGD 250,000 = 9.75%</t>
  </si>
  <si>
    <t>Probability of earning more than SGD 250,000 = 0.0%</t>
  </si>
  <si>
    <t>Probability of earning more than SGD 300,000 = 68.85%</t>
  </si>
  <si>
    <t>Probability of earning more than SGD 300,000 = 33.3%</t>
  </si>
  <si>
    <t>Probability of earning more than SGD 300,000 = 3.95%</t>
  </si>
  <si>
    <t>Probability of earning more than SGD 300,000 = 0.0%</t>
  </si>
  <si>
    <t>Probability of earning more than SGD 400,000 = 46.55%</t>
  </si>
  <si>
    <t>Probability of earning more than SGD 400,000 = 14.%</t>
  </si>
  <si>
    <t>Probability of earning more than SGD 400,000 = 0.15%</t>
  </si>
  <si>
    <t>Probability of earning more than SGD 400,000 = 0.0%</t>
  </si>
  <si>
    <t>Probability of earning more than SGD 500,000 = 29.7%</t>
  </si>
  <si>
    <t>Probability of earning more than SGD 500,000 = 4.65%</t>
  </si>
  <si>
    <t>Probability of earning more than SGD 500,000 = 0.0%</t>
  </si>
  <si>
    <t>Probability of earning more than SGD 600,000 = 21.85%</t>
  </si>
  <si>
    <t>Probability of earning more than SGD 600,000 = 1.8%</t>
  </si>
  <si>
    <t>Probability of earning more than SGD 600,000 = 0.0%</t>
  </si>
  <si>
    <t>Probability of earning more than SGD 700,000 = 14.050%</t>
  </si>
  <si>
    <t>Probability of earning more than SGD 700,000 = 0.3%</t>
  </si>
  <si>
    <t>Probability of earning more than SGD 700,000 = 0.0%</t>
  </si>
  <si>
    <t>Profiting more than 700k</t>
  </si>
  <si>
    <t>Profiting more than 690k</t>
  </si>
  <si>
    <t>Profiting more than 680k</t>
  </si>
  <si>
    <t>Profiting more than 670k</t>
  </si>
  <si>
    <t>Profiting more than 660k</t>
  </si>
  <si>
    <t>Profiting more than 650k</t>
  </si>
  <si>
    <t>Profiting more than 640k</t>
  </si>
  <si>
    <t>Profiting more than 630k</t>
  </si>
  <si>
    <t>Profiting more than 620k</t>
  </si>
  <si>
    <t>Profiting more than 610k</t>
  </si>
  <si>
    <t>Profiting more than 600k</t>
  </si>
  <si>
    <t>Profiting more than 590k</t>
  </si>
  <si>
    <t>Profiting more than 580k</t>
  </si>
  <si>
    <t>Profiting more than 570k</t>
  </si>
  <si>
    <t>Profiting more than 560k</t>
  </si>
  <si>
    <t>Profiting more than 550k</t>
  </si>
  <si>
    <t>Profiting more than 540k</t>
  </si>
  <si>
    <t>Profiting more than 530k</t>
  </si>
  <si>
    <t>Profiting more than 520k</t>
  </si>
  <si>
    <t>Profiting more than 510k</t>
  </si>
  <si>
    <t>Profiting more than 500k</t>
  </si>
  <si>
    <t>Profiting more than 490k</t>
  </si>
  <si>
    <t>Profiting more than 480k</t>
  </si>
  <si>
    <t>Profiting more than 470k</t>
  </si>
  <si>
    <t>Profiting more than 460k</t>
  </si>
  <si>
    <t>Profiting more than 450k</t>
  </si>
  <si>
    <t>Profiting more than 440k</t>
  </si>
  <si>
    <t>Profiting more than 430k</t>
  </si>
  <si>
    <t>Profiting more than 420k</t>
  </si>
  <si>
    <t>Profiting more than 410k</t>
  </si>
  <si>
    <t>Profiting more than 400k</t>
  </si>
  <si>
    <t>Profiting more than 390k</t>
  </si>
  <si>
    <t>Profiting more than 380k</t>
  </si>
  <si>
    <t>Profiting more than 370k</t>
  </si>
  <si>
    <t>Profiting more than 360k</t>
  </si>
  <si>
    <t>Profiting more than 350k</t>
  </si>
  <si>
    <t>Profiting more than 340k</t>
  </si>
  <si>
    <t>Profiting more than 330k</t>
  </si>
  <si>
    <t>Profiting more than 320k</t>
  </si>
  <si>
    <t>Profiting more than 310k</t>
  </si>
  <si>
    <t>Profiting more than 300k</t>
  </si>
  <si>
    <t>Profiting more than 290k</t>
  </si>
  <si>
    <t>Profiting more than 280k</t>
  </si>
  <si>
    <t>Profiting more than 270k</t>
  </si>
  <si>
    <t>Profiting more than 260k</t>
  </si>
  <si>
    <t>Profiting more than 250k</t>
  </si>
  <si>
    <t>Profiting more than 240k</t>
  </si>
  <si>
    <t>Profiting more than 230k</t>
  </si>
  <si>
    <t>Profiting more than 220k</t>
  </si>
  <si>
    <t>Profiting more than 210k</t>
  </si>
  <si>
    <t>Profiting more than 200k</t>
  </si>
  <si>
    <t>Profiting more than 190k</t>
  </si>
  <si>
    <t>Profiting more than 180k</t>
  </si>
  <si>
    <t>Profiting more than 170k</t>
  </si>
  <si>
    <t>Profiting more than 160k</t>
  </si>
  <si>
    <t>Profiting more than 150k</t>
  </si>
  <si>
    <t>Profiting more than 140k</t>
  </si>
  <si>
    <t>Profiting more than 130k</t>
  </si>
  <si>
    <t>Profiting more than 120k</t>
  </si>
  <si>
    <t>Profiting more than 110k</t>
  </si>
  <si>
    <t>Profiting more than 100k</t>
  </si>
  <si>
    <t>Profiting more than 90k</t>
  </si>
  <si>
    <t>Profiting more than 80k</t>
  </si>
  <si>
    <t>Profiting more than 70k</t>
  </si>
  <si>
    <t>Profiting more than 60k</t>
  </si>
  <si>
    <t>Profiting more than 50k</t>
  </si>
  <si>
    <t>Profiting more than 40k</t>
  </si>
  <si>
    <t>Profiting more than 30k</t>
  </si>
  <si>
    <t>Profiting more than 20k</t>
  </si>
  <si>
    <t>Profiting more than 10k</t>
  </si>
  <si>
    <t>Earning a profit</t>
  </si>
  <si>
    <t>Probability of earning a profit</t>
  </si>
  <si>
    <t>Text on Graph</t>
  </si>
  <si>
    <t>Probabillity Distribution of Profits</t>
  </si>
  <si>
    <t>Losing more than 250k</t>
  </si>
  <si>
    <t>Losing more than 240k</t>
  </si>
  <si>
    <t>Losing more than 230k</t>
  </si>
  <si>
    <t>Losing more than 220k</t>
  </si>
  <si>
    <t>Losing more than 210k</t>
  </si>
  <si>
    <t>Losing more than 200k</t>
  </si>
  <si>
    <t>Losing more than 190k</t>
  </si>
  <si>
    <t>Losing more than 180k</t>
  </si>
  <si>
    <t>Losing more than 170k</t>
  </si>
  <si>
    <t>Losing more than 160k</t>
  </si>
  <si>
    <t>Losing more than 150k</t>
  </si>
  <si>
    <t>Losing more than 140k</t>
  </si>
  <si>
    <t>Losing more than 130k</t>
  </si>
  <si>
    <t>Losing more than 120k</t>
  </si>
  <si>
    <t>Losing more than 110k</t>
  </si>
  <si>
    <t>Losing more than 100k</t>
  </si>
  <si>
    <t>Losing more than 90k</t>
  </si>
  <si>
    <t>Losing more than 80k</t>
  </si>
  <si>
    <t>Losing more than 70k</t>
  </si>
  <si>
    <t>Losing more than 60k</t>
  </si>
  <si>
    <t>Losing more than 50k</t>
  </si>
  <si>
    <t>Losing more than 40k</t>
  </si>
  <si>
    <t>Losing more than 30k</t>
  </si>
  <si>
    <t>Losing more than 20k</t>
  </si>
  <si>
    <t>Losing more than 10k</t>
  </si>
  <si>
    <t>Average number of seats overbooked</t>
  </si>
  <si>
    <t>Stdev of profits</t>
  </si>
  <si>
    <t>Mean profit</t>
  </si>
  <si>
    <t>Losing money</t>
  </si>
  <si>
    <t>Probability of losing money</t>
  </si>
  <si>
    <t>Sensitivity Analysis on Economy Ticket prices (which relates to the other seat classes too with the predefined multipliers) for Profits</t>
  </si>
  <si>
    <t>Sensitivity Analysis on Mean Demand  for Profits</t>
  </si>
  <si>
    <t>Probabillity Distribution of Losses</t>
  </si>
  <si>
    <t>Optimal Overbooking Rate</t>
  </si>
  <si>
    <t>Number of seats overbooked</t>
  </si>
  <si>
    <t>Total Profit</t>
  </si>
  <si>
    <t>Operating costs</t>
  </si>
  <si>
    <t>Total compensation</t>
  </si>
  <si>
    <t xml:space="preserve">Actual show up </t>
  </si>
  <si>
    <t>Economy no show rate</t>
  </si>
  <si>
    <t>RAND() 10</t>
  </si>
  <si>
    <t>Economy tickets sold</t>
  </si>
  <si>
    <t>Economy ticket price</t>
  </si>
  <si>
    <t>RAND() 12</t>
  </si>
  <si>
    <t>Economy demand</t>
  </si>
  <si>
    <t>RAND() 11</t>
  </si>
  <si>
    <t>PE no show rate</t>
  </si>
  <si>
    <t>PE tickets sold</t>
  </si>
  <si>
    <t>PE ticket price</t>
  </si>
  <si>
    <t>RAND() 9</t>
  </si>
  <si>
    <t>PE demand</t>
  </si>
  <si>
    <t>RAND() 8</t>
  </si>
  <si>
    <t>BC no show rate</t>
  </si>
  <si>
    <t>RAND() 7</t>
  </si>
  <si>
    <t>BC tickets sold</t>
  </si>
  <si>
    <t>BC ticket price</t>
  </si>
  <si>
    <t>RAND() 6</t>
  </si>
  <si>
    <t>BC demand</t>
  </si>
  <si>
    <t>RAND() 5</t>
  </si>
  <si>
    <t>FC no show rate</t>
  </si>
  <si>
    <t>RAND() 4</t>
  </si>
  <si>
    <t>FC tickets sold</t>
  </si>
  <si>
    <t>FC ticket price</t>
  </si>
  <si>
    <t>RAND() 3</t>
  </si>
  <si>
    <t>FC demand</t>
  </si>
  <si>
    <t>RAND() 2</t>
  </si>
  <si>
    <t>Economy seats available</t>
  </si>
  <si>
    <t>PE seats available</t>
  </si>
  <si>
    <t>BC seats available</t>
  </si>
  <si>
    <t>FC seats available</t>
  </si>
  <si>
    <t>Aircraft type available</t>
  </si>
  <si>
    <t>RAND() 1</t>
  </si>
  <si>
    <t>Peak/off-peak</t>
  </si>
  <si>
    <t xml:space="preserve">Iteration </t>
  </si>
  <si>
    <t>Note: While keeping the standard deviation of ticket prices constant</t>
  </si>
  <si>
    <t>Note: While keeping the standard deviation constant</t>
  </si>
  <si>
    <t>Sensitivity Analysis on Overbooking Rate for Profits</t>
  </si>
  <si>
    <t>Simulation 1</t>
  </si>
  <si>
    <t>2018-2024</t>
  </si>
  <si>
    <t>Total cost (exc. compensation)</t>
  </si>
  <si>
    <t>Total costs</t>
  </si>
  <si>
    <t xml:space="preserve">UAE Inflation </t>
  </si>
  <si>
    <t>Compensation</t>
  </si>
  <si>
    <t>SGD851 + ticket price</t>
  </si>
  <si>
    <t>Compensation package</t>
  </si>
  <si>
    <t>Upper bound</t>
  </si>
  <si>
    <t>Overbooking strategy</t>
  </si>
  <si>
    <t>Total</t>
  </si>
  <si>
    <t>Lower bound</t>
  </si>
  <si>
    <t>1%-4%</t>
  </si>
  <si>
    <t>1.5%-5%</t>
  </si>
  <si>
    <t>Show up rate</t>
  </si>
  <si>
    <t>USD -&gt; SGD rate</t>
  </si>
  <si>
    <t>Other</t>
  </si>
  <si>
    <t>Off-peak</t>
  </si>
  <si>
    <t>Peak</t>
  </si>
  <si>
    <t>No-Show-Up Rate</t>
  </si>
  <si>
    <t>Standard deviation ticket price</t>
  </si>
  <si>
    <t>insurance</t>
  </si>
  <si>
    <t>Mean ticket price</t>
  </si>
  <si>
    <t>Rentals</t>
  </si>
  <si>
    <t xml:space="preserve">Standard deviation passenger demand </t>
  </si>
  <si>
    <t>Average Number of Seats Overbooked</t>
  </si>
  <si>
    <t>Depreciation</t>
  </si>
  <si>
    <t xml:space="preserve">Mean passenger demand </t>
  </si>
  <si>
    <t>Economy (E)</t>
  </si>
  <si>
    <t>Crew</t>
  </si>
  <si>
    <t>60.82 - 100.00</t>
  </si>
  <si>
    <t>Boeing 777-300ER</t>
  </si>
  <si>
    <t>Suggested Optimal Overbooking Rate</t>
  </si>
  <si>
    <t>Maintenance</t>
  </si>
  <si>
    <t>57.94 - 60.82</t>
  </si>
  <si>
    <t>Boeing 777-200LR</t>
  </si>
  <si>
    <t>Landing fee</t>
  </si>
  <si>
    <t>Fuel cost</t>
  </si>
  <si>
    <t>20.70 - 57.94</t>
  </si>
  <si>
    <t>Airbus A380-800</t>
  </si>
  <si>
    <t>Overflight fee</t>
  </si>
  <si>
    <t>Number of hours:</t>
  </si>
  <si>
    <t>0.00 - 20.70</t>
  </si>
  <si>
    <t>Airbus A350-900</t>
  </si>
  <si>
    <t>Premium economy (PE)</t>
  </si>
  <si>
    <t>Additional costs</t>
  </si>
  <si>
    <t xml:space="preserve">Operating costs </t>
  </si>
  <si>
    <t xml:space="preserve">Key </t>
  </si>
  <si>
    <t>Aircraft type lookup table</t>
  </si>
  <si>
    <t>Wide-body plane (&gt;300 seats)</t>
  </si>
  <si>
    <t>Business class (BC)</t>
  </si>
  <si>
    <t>Economy</t>
  </si>
  <si>
    <t>Premium economy</t>
  </si>
  <si>
    <t>Business</t>
  </si>
  <si>
    <t>First Class</t>
  </si>
  <si>
    <t>% of Fleet</t>
  </si>
  <si>
    <t>Fleet size</t>
  </si>
  <si>
    <t>Seat configuration</t>
  </si>
  <si>
    <t>First class (FC)</t>
  </si>
  <si>
    <t>Number of seats</t>
  </si>
  <si>
    <t>Aircraft Type and Fleet Size</t>
  </si>
  <si>
    <t>Destination airport: Ezeiza International Airport</t>
  </si>
  <si>
    <t>Direct route option 1: Dubai to Bueno Aires (13,638 km)</t>
  </si>
  <si>
    <t xml:space="preserve">Emirates Airlines - simulation model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</si>
</sst>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(&quot;$&quot;* #,##0.00_);_(&quot;$&quot;* \(#,##0.00\);_(&quot;$&quot;* &quot;-&quot;??_);_(@_)"/>
    <numFmt numFmtId="165" formatCode="_(&quot;$&quot;* #,##0.0_);_(&quot;$&quot;* \(#,##0.0\);_(&quot;$&quot;* &quot;-&quot;??_);_(@_)"/>
    <numFmt numFmtId="166" formatCode="0.0%"/>
    <numFmt numFmtId="167" formatCode="0.0000000"/>
    <numFmt numFmtId="168" formatCode="0.0000%"/>
    <numFmt numFmtId="169" formatCode="_-&quot;$&quot;* #,##0.00_-;\-&quot;$&quot;* #,##0.00_-;_-&quot;$&quot;* &quot;-&quot;??_-;_-@_-"/>
    <numFmt numFmtId="170" formatCode="_(&quot;$&quot;* #,##0_);_(&quot;$&quot;* \(#,##0\);_(&quot;$&quot;* &quot;-&quot;??_);_(@_)"/>
  </numFmts>
  <fonts count="6" x14ac:knownFonts="1"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i/>
      <sz val="10"/>
      <color theme="2" tint="-0.499984740745262"/>
      <name val="Aptos Narrow"/>
      <family val="2"/>
      <scheme val="minor"/>
    </font>
    <font>
      <i/>
      <sz val="12"/>
      <color theme="1"/>
      <name val="Aptos Narrow"/>
      <family val="2"/>
      <scheme val="minor"/>
    </font>
    <font>
      <b/>
      <sz val="16"/>
      <color theme="1"/>
      <name val="Aptos Narrow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85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DCB"/>
        <bgColor indexed="64"/>
      </patternFill>
    </fill>
    <fill>
      <patternFill patternType="solid">
        <fgColor theme="0" tint="-0.14999847407452621"/>
        <bgColor indexed="64"/>
      </patternFill>
    </fill>
  </fills>
  <borders count="3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1">
    <xf numFmtId="0" fontId="0" fillId="0" borderId="0" xfId="0"/>
    <xf numFmtId="0" fontId="2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1" fillId="0" borderId="3" xfId="0" applyFont="1" applyBorder="1"/>
    <xf numFmtId="165" fontId="0" fillId="0" borderId="4" xfId="1" applyNumberFormat="1" applyFont="1" applyBorder="1"/>
    <xf numFmtId="0" fontId="0" fillId="0" borderId="5" xfId="0" applyBorder="1"/>
    <xf numFmtId="165" fontId="0" fillId="0" borderId="6" xfId="1" applyNumberFormat="1" applyFont="1" applyBorder="1"/>
    <xf numFmtId="166" fontId="0" fillId="0" borderId="6" xfId="2" applyNumberFormat="1" applyFont="1" applyBorder="1"/>
    <xf numFmtId="0" fontId="0" fillId="0" borderId="7" xfId="0" applyBorder="1"/>
    <xf numFmtId="10" fontId="0" fillId="0" borderId="8" xfId="2" applyNumberFormat="1" applyFont="1" applyBorder="1"/>
    <xf numFmtId="165" fontId="0" fillId="0" borderId="9" xfId="1" applyNumberFormat="1" applyFont="1" applyBorder="1"/>
    <xf numFmtId="0" fontId="0" fillId="0" borderId="3" xfId="0" applyBorder="1"/>
    <xf numFmtId="165" fontId="0" fillId="0" borderId="8" xfId="1" applyNumberFormat="1" applyFont="1" applyBorder="1"/>
    <xf numFmtId="0" fontId="1" fillId="0" borderId="0" xfId="3"/>
    <xf numFmtId="0" fontId="1" fillId="0" borderId="10" xfId="3" applyBorder="1"/>
    <xf numFmtId="165" fontId="1" fillId="0" borderId="0" xfId="3" applyNumberFormat="1"/>
    <xf numFmtId="165" fontId="0" fillId="0" borderId="0" xfId="4" applyNumberFormat="1" applyFont="1"/>
    <xf numFmtId="10" fontId="0" fillId="0" borderId="0" xfId="5" applyNumberFormat="1" applyFont="1"/>
    <xf numFmtId="167" fontId="1" fillId="0" borderId="0" xfId="3" applyNumberFormat="1"/>
    <xf numFmtId="0" fontId="1" fillId="0" borderId="11" xfId="3" applyBorder="1"/>
    <xf numFmtId="10" fontId="1" fillId="0" borderId="0" xfId="3" applyNumberFormat="1"/>
    <xf numFmtId="0" fontId="2" fillId="0" borderId="0" xfId="3" applyFont="1"/>
    <xf numFmtId="0" fontId="3" fillId="0" borderId="0" xfId="3" applyFont="1"/>
    <xf numFmtId="168" fontId="0" fillId="0" borderId="0" xfId="5" applyNumberFormat="1" applyFont="1"/>
    <xf numFmtId="2" fontId="1" fillId="0" borderId="0" xfId="3" applyNumberFormat="1"/>
    <xf numFmtId="164" fontId="0" fillId="0" borderId="0" xfId="4" applyFont="1"/>
    <xf numFmtId="0" fontId="2" fillId="3" borderId="2" xfId="3" applyFont="1" applyFill="1" applyBorder="1" applyAlignment="1">
      <alignment horizontal="center"/>
    </xf>
    <xf numFmtId="0" fontId="2" fillId="3" borderId="9" xfId="3" applyFont="1" applyFill="1" applyBorder="1" applyAlignment="1">
      <alignment horizontal="center"/>
    </xf>
    <xf numFmtId="0" fontId="2" fillId="3" borderId="1" xfId="3" applyFont="1" applyFill="1" applyBorder="1" applyAlignment="1">
      <alignment horizontal="center"/>
    </xf>
    <xf numFmtId="0" fontId="2" fillId="3" borderId="12" xfId="3" applyFont="1" applyFill="1" applyBorder="1"/>
    <xf numFmtId="0" fontId="2" fillId="4" borderId="2" xfId="3" applyFont="1" applyFill="1" applyBorder="1"/>
    <xf numFmtId="0" fontId="2" fillId="5" borderId="9" xfId="3" applyFont="1" applyFill="1" applyBorder="1"/>
    <xf numFmtId="0" fontId="2" fillId="5" borderId="1" xfId="3" applyFont="1" applyFill="1" applyBorder="1"/>
    <xf numFmtId="0" fontId="2" fillId="6" borderId="9" xfId="3" applyFont="1" applyFill="1" applyBorder="1"/>
    <xf numFmtId="0" fontId="2" fillId="6" borderId="1" xfId="3" applyFont="1" applyFill="1" applyBorder="1"/>
    <xf numFmtId="0" fontId="2" fillId="7" borderId="9" xfId="3" applyFont="1" applyFill="1" applyBorder="1"/>
    <xf numFmtId="0" fontId="2" fillId="7" borderId="1" xfId="3" applyFont="1" applyFill="1" applyBorder="1"/>
    <xf numFmtId="0" fontId="2" fillId="8" borderId="9" xfId="3" applyFont="1" applyFill="1" applyBorder="1"/>
    <xf numFmtId="0" fontId="2" fillId="8" borderId="1" xfId="3" applyFont="1" applyFill="1" applyBorder="1"/>
    <xf numFmtId="0" fontId="2" fillId="3" borderId="9" xfId="3" applyFont="1" applyFill="1" applyBorder="1"/>
    <xf numFmtId="0" fontId="2" fillId="3" borderId="1" xfId="3" applyFont="1" applyFill="1" applyBorder="1"/>
    <xf numFmtId="0" fontId="4" fillId="0" borderId="0" xfId="3" applyFont="1"/>
    <xf numFmtId="0" fontId="1" fillId="3" borderId="0" xfId="3" applyFill="1"/>
    <xf numFmtId="0" fontId="5" fillId="3" borderId="0" xfId="3" applyFont="1" applyFill="1"/>
    <xf numFmtId="169" fontId="1" fillId="3" borderId="13" xfId="3" applyNumberFormat="1" applyFill="1" applyBorder="1"/>
    <xf numFmtId="0" fontId="1" fillId="0" borderId="8" xfId="3" applyBorder="1"/>
    <xf numFmtId="0" fontId="1" fillId="0" borderId="7" xfId="3" applyBorder="1"/>
    <xf numFmtId="164" fontId="0" fillId="9" borderId="14" xfId="4" applyFont="1" applyFill="1" applyBorder="1" applyAlignment="1">
      <alignment horizontal="center"/>
    </xf>
    <xf numFmtId="164" fontId="0" fillId="9" borderId="15" xfId="4" applyFont="1" applyFill="1" applyBorder="1" applyAlignment="1">
      <alignment horizontal="center"/>
    </xf>
    <xf numFmtId="0" fontId="1" fillId="0" borderId="16" xfId="3" applyBorder="1"/>
    <xf numFmtId="0" fontId="2" fillId="0" borderId="17" xfId="3" applyFont="1" applyBorder="1"/>
    <xf numFmtId="0" fontId="1" fillId="0" borderId="4" xfId="3" applyBorder="1"/>
    <xf numFmtId="0" fontId="2" fillId="0" borderId="3" xfId="3" applyFont="1" applyBorder="1"/>
    <xf numFmtId="0" fontId="1" fillId="0" borderId="14" xfId="3" applyBorder="1"/>
    <xf numFmtId="0" fontId="1" fillId="9" borderId="18" xfId="3" applyFill="1" applyBorder="1"/>
    <xf numFmtId="0" fontId="1" fillId="5" borderId="15" xfId="3" applyFill="1" applyBorder="1"/>
    <xf numFmtId="0" fontId="1" fillId="9" borderId="16" xfId="3" applyFill="1" applyBorder="1"/>
    <xf numFmtId="0" fontId="1" fillId="5" borderId="16" xfId="3" applyFill="1" applyBorder="1"/>
    <xf numFmtId="0" fontId="2" fillId="5" borderId="10" xfId="3" applyFont="1" applyFill="1" applyBorder="1" applyAlignment="1">
      <alignment horizontal="left" vertical="center" indent="1"/>
    </xf>
    <xf numFmtId="0" fontId="1" fillId="9" borderId="19" xfId="3" applyFill="1" applyBorder="1"/>
    <xf numFmtId="0" fontId="1" fillId="9" borderId="20" xfId="3" applyFill="1" applyBorder="1"/>
    <xf numFmtId="0" fontId="1" fillId="0" borderId="21" xfId="3" applyBorder="1"/>
    <xf numFmtId="0" fontId="1" fillId="9" borderId="16" xfId="3" applyFill="1" applyBorder="1" applyAlignment="1">
      <alignment horizontal="center"/>
    </xf>
    <xf numFmtId="9" fontId="1" fillId="9" borderId="16" xfId="3" applyNumberFormat="1" applyFill="1" applyBorder="1" applyAlignment="1">
      <alignment horizontal="center"/>
    </xf>
    <xf numFmtId="0" fontId="2" fillId="5" borderId="11" xfId="3" applyFont="1" applyFill="1" applyBorder="1" applyAlignment="1">
      <alignment horizontal="left" vertical="center" indent="1"/>
    </xf>
    <xf numFmtId="170" fontId="2" fillId="0" borderId="0" xfId="4" applyNumberFormat="1" applyFont="1" applyBorder="1" applyAlignment="1"/>
    <xf numFmtId="0" fontId="1" fillId="0" borderId="13" xfId="3" applyBorder="1"/>
    <xf numFmtId="170" fontId="2" fillId="0" borderId="22" xfId="4" applyNumberFormat="1" applyFont="1" applyBorder="1" applyAlignment="1"/>
    <xf numFmtId="0" fontId="2" fillId="0" borderId="23" xfId="3" applyFont="1" applyBorder="1"/>
    <xf numFmtId="0" fontId="1" fillId="9" borderId="24" xfId="3" applyFill="1" applyBorder="1"/>
    <xf numFmtId="0" fontId="1" fillId="9" borderId="0" xfId="3" applyFill="1"/>
    <xf numFmtId="0" fontId="1" fillId="0" borderId="25" xfId="3" applyBorder="1"/>
    <xf numFmtId="0" fontId="1" fillId="9" borderId="16" xfId="3" applyFill="1" applyBorder="1"/>
    <xf numFmtId="170" fontId="0" fillId="0" borderId="0" xfId="4" applyNumberFormat="1" applyFont="1" applyFill="1" applyBorder="1" applyAlignment="1"/>
    <xf numFmtId="170" fontId="0" fillId="0" borderId="26" xfId="4" applyNumberFormat="1" applyFont="1" applyFill="1" applyBorder="1" applyAlignment="1"/>
    <xf numFmtId="0" fontId="1" fillId="0" borderId="27" xfId="3" applyBorder="1"/>
    <xf numFmtId="0" fontId="2" fillId="0" borderId="28" xfId="3" applyFont="1" applyBorder="1"/>
    <xf numFmtId="0" fontId="2" fillId="0" borderId="29" xfId="3" applyFont="1" applyBorder="1"/>
    <xf numFmtId="0" fontId="2" fillId="5" borderId="30" xfId="3" applyFont="1" applyFill="1" applyBorder="1"/>
    <xf numFmtId="165" fontId="0" fillId="9" borderId="16" xfId="4" applyNumberFormat="1" applyFont="1" applyFill="1" applyBorder="1"/>
    <xf numFmtId="170" fontId="0" fillId="0" borderId="31" xfId="4" applyNumberFormat="1" applyFont="1" applyFill="1" applyBorder="1" applyAlignment="1"/>
    <xf numFmtId="0" fontId="1" fillId="0" borderId="32" xfId="3" applyBorder="1"/>
    <xf numFmtId="164" fontId="1" fillId="0" borderId="0" xfId="3" applyNumberFormat="1"/>
    <xf numFmtId="165" fontId="1" fillId="0" borderId="8" xfId="3" applyNumberFormat="1" applyBorder="1"/>
    <xf numFmtId="0" fontId="1" fillId="0" borderId="3" xfId="3" applyBorder="1"/>
    <xf numFmtId="0" fontId="2" fillId="5" borderId="33" xfId="3" applyFont="1" applyFill="1" applyBorder="1" applyAlignment="1">
      <alignment horizontal="left" vertical="center" indent="1"/>
    </xf>
    <xf numFmtId="0" fontId="1" fillId="6" borderId="16" xfId="3" applyFill="1" applyBorder="1"/>
    <xf numFmtId="0" fontId="2" fillId="6" borderId="10" xfId="3" applyFont="1" applyFill="1" applyBorder="1" applyAlignment="1">
      <alignment horizontal="left" vertical="center" indent="1"/>
    </xf>
    <xf numFmtId="10" fontId="0" fillId="0" borderId="8" xfId="5" applyNumberFormat="1" applyFont="1" applyBorder="1"/>
    <xf numFmtId="170" fontId="2" fillId="0" borderId="2" xfId="4" applyNumberFormat="1" applyFont="1" applyFill="1" applyBorder="1" applyAlignment="1"/>
    <xf numFmtId="0" fontId="2" fillId="6" borderId="11" xfId="3" applyFont="1" applyFill="1" applyBorder="1" applyAlignment="1">
      <alignment horizontal="left" vertical="center" indent="1"/>
    </xf>
    <xf numFmtId="9" fontId="1" fillId="0" borderId="6" xfId="3" applyNumberFormat="1" applyBorder="1"/>
    <xf numFmtId="0" fontId="1" fillId="0" borderId="5" xfId="3" applyBorder="1"/>
    <xf numFmtId="0" fontId="1" fillId="0" borderId="6" xfId="3" applyBorder="1"/>
    <xf numFmtId="170" fontId="0" fillId="0" borderId="31" xfId="4" applyNumberFormat="1" applyFont="1" applyBorder="1"/>
    <xf numFmtId="2" fontId="1" fillId="0" borderId="31" xfId="3" applyNumberFormat="1" applyBorder="1"/>
    <xf numFmtId="0" fontId="2" fillId="6" borderId="33" xfId="3" applyFont="1" applyFill="1" applyBorder="1" applyAlignment="1">
      <alignment horizontal="left" vertical="center" indent="1"/>
    </xf>
    <xf numFmtId="165" fontId="0" fillId="0" borderId="6" xfId="4" applyNumberFormat="1" applyFont="1" applyBorder="1"/>
    <xf numFmtId="0" fontId="2" fillId="10" borderId="34" xfId="3" applyFont="1" applyFill="1" applyBorder="1"/>
    <xf numFmtId="0" fontId="2" fillId="10" borderId="35" xfId="3" applyFont="1" applyFill="1" applyBorder="1"/>
    <xf numFmtId="0" fontId="2" fillId="10" borderId="36" xfId="3" applyFont="1" applyFill="1" applyBorder="1" applyAlignment="1">
      <alignment horizontal="center"/>
    </xf>
    <xf numFmtId="0" fontId="2" fillId="10" borderId="37" xfId="3" applyFont="1" applyFill="1" applyBorder="1" applyAlignment="1">
      <alignment horizontal="center"/>
    </xf>
    <xf numFmtId="0" fontId="2" fillId="0" borderId="16" xfId="3" applyFont="1" applyBorder="1"/>
    <xf numFmtId="0" fontId="1" fillId="7" borderId="16" xfId="3" applyFill="1" applyBorder="1"/>
    <xf numFmtId="0" fontId="2" fillId="7" borderId="10" xfId="3" applyFont="1" applyFill="1" applyBorder="1" applyAlignment="1">
      <alignment horizontal="left" vertical="center" indent="1"/>
    </xf>
    <xf numFmtId="0" fontId="4" fillId="0" borderId="38" xfId="3" applyFont="1" applyBorder="1" applyAlignment="1">
      <alignment horizontal="center"/>
    </xf>
    <xf numFmtId="0" fontId="2" fillId="7" borderId="11" xfId="3" applyFont="1" applyFill="1" applyBorder="1" applyAlignment="1">
      <alignment horizontal="left" vertical="center" indent="1"/>
    </xf>
    <xf numFmtId="0" fontId="1" fillId="8" borderId="16" xfId="3" applyFill="1" applyBorder="1"/>
    <xf numFmtId="10" fontId="0" fillId="0" borderId="16" xfId="5" applyNumberFormat="1" applyFont="1" applyBorder="1"/>
    <xf numFmtId="0" fontId="2" fillId="7" borderId="33" xfId="3" applyFont="1" applyFill="1" applyBorder="1" applyAlignment="1">
      <alignment horizontal="left" vertical="center" indent="1"/>
    </xf>
    <xf numFmtId="0" fontId="2" fillId="8" borderId="10" xfId="3" applyFont="1" applyFill="1" applyBorder="1" applyAlignment="1">
      <alignment horizontal="left" vertical="center" indent="1"/>
    </xf>
    <xf numFmtId="0" fontId="2" fillId="8" borderId="11" xfId="3" applyFont="1" applyFill="1" applyBorder="1" applyAlignment="1">
      <alignment horizontal="left" vertical="center" indent="1"/>
    </xf>
    <xf numFmtId="0" fontId="2" fillId="8" borderId="33" xfId="3" applyFont="1" applyFill="1" applyBorder="1" applyAlignment="1">
      <alignment horizontal="left" vertical="center" indent="1"/>
    </xf>
    <xf numFmtId="0" fontId="2" fillId="0" borderId="2" xfId="3" applyFont="1" applyBorder="1" applyAlignment="1">
      <alignment horizontal="center"/>
    </xf>
    <xf numFmtId="0" fontId="2" fillId="0" borderId="1" xfId="3" applyFont="1" applyBorder="1" applyAlignment="1">
      <alignment horizontal="center"/>
    </xf>
    <xf numFmtId="0" fontId="2" fillId="0" borderId="14" xfId="3" applyFont="1" applyBorder="1" applyAlignment="1">
      <alignment horizontal="center"/>
    </xf>
    <xf numFmtId="0" fontId="2" fillId="0" borderId="18" xfId="3" applyFont="1" applyBorder="1" applyAlignment="1">
      <alignment horizontal="center"/>
    </xf>
    <xf numFmtId="0" fontId="2" fillId="0" borderId="15" xfId="3" applyFont="1" applyBorder="1" applyAlignment="1">
      <alignment horizontal="center"/>
    </xf>
    <xf numFmtId="0" fontId="1" fillId="0" borderId="33" xfId="3" applyBorder="1"/>
  </cellXfs>
  <cellStyles count="6">
    <cellStyle name="Currency" xfId="1" builtinId="4"/>
    <cellStyle name="Currency 2" xfId="4" xr:uid="{32A4E963-E87F-4C63-AF26-C53411D56AEF}"/>
    <cellStyle name="Normal" xfId="0" builtinId="0"/>
    <cellStyle name="Normal 2" xfId="3" xr:uid="{B922F9D6-7A05-4310-B6A2-6EA2F5AAD90A}"/>
    <cellStyle name="Percent" xfId="2" builtinId="5"/>
    <cellStyle name="Percent 2" xfId="5" xr:uid="{219C83F7-96EA-4933-91A7-2124E82277BC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Sensitivity on Profit</a:t>
            </a:r>
            <a:r>
              <a:rPr lang="en-GB" baseline="0"/>
              <a:t> With Changes in the Overbooking Rate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'Route 1 (Buenos Aires)'!$AV$28</c:f>
              <c:strCache>
                <c:ptCount val="1"/>
                <c:pt idx="0">
                  <c:v>Mean profit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'Route 1 (Buenos Aires)'!$AU$30:$AU$130</c:f>
              <c:numCache>
                <c:formatCode>0.00%</c:formatCode>
                <c:ptCount val="101"/>
                <c:pt idx="0">
                  <c:v>0</c:v>
                </c:pt>
                <c:pt idx="1">
                  <c:v>1E-3</c:v>
                </c:pt>
                <c:pt idx="2">
                  <c:v>2E-3</c:v>
                </c:pt>
                <c:pt idx="3">
                  <c:v>3.0000000000000001E-3</c:v>
                </c:pt>
                <c:pt idx="4">
                  <c:v>4.0000000000000001E-3</c:v>
                </c:pt>
                <c:pt idx="5">
                  <c:v>5.0000000000000001E-3</c:v>
                </c:pt>
                <c:pt idx="6">
                  <c:v>6.0000000000000001E-3</c:v>
                </c:pt>
                <c:pt idx="7">
                  <c:v>7.0000000000000001E-3</c:v>
                </c:pt>
                <c:pt idx="8">
                  <c:v>8.0000000000000002E-3</c:v>
                </c:pt>
                <c:pt idx="9">
                  <c:v>9.0000000000000011E-3</c:v>
                </c:pt>
                <c:pt idx="10">
                  <c:v>1.0000000000000002E-2</c:v>
                </c:pt>
                <c:pt idx="11">
                  <c:v>1.1000000000000003E-2</c:v>
                </c:pt>
                <c:pt idx="12">
                  <c:v>1.2000000000000004E-2</c:v>
                </c:pt>
                <c:pt idx="13">
                  <c:v>1.3000000000000005E-2</c:v>
                </c:pt>
                <c:pt idx="14">
                  <c:v>1.4000000000000005E-2</c:v>
                </c:pt>
                <c:pt idx="15">
                  <c:v>1.5000000000000006E-2</c:v>
                </c:pt>
                <c:pt idx="16">
                  <c:v>1.6000000000000007E-2</c:v>
                </c:pt>
                <c:pt idx="17">
                  <c:v>1.7000000000000008E-2</c:v>
                </c:pt>
                <c:pt idx="18">
                  <c:v>1.8000000000000009E-2</c:v>
                </c:pt>
                <c:pt idx="19">
                  <c:v>1.900000000000001E-2</c:v>
                </c:pt>
                <c:pt idx="20">
                  <c:v>2.0000000000000011E-2</c:v>
                </c:pt>
                <c:pt idx="21">
                  <c:v>2.1000000000000012E-2</c:v>
                </c:pt>
                <c:pt idx="22">
                  <c:v>2.2000000000000013E-2</c:v>
                </c:pt>
                <c:pt idx="23">
                  <c:v>2.3000000000000013E-2</c:v>
                </c:pt>
                <c:pt idx="24">
                  <c:v>2.4000000000000014E-2</c:v>
                </c:pt>
                <c:pt idx="25">
                  <c:v>2.5000000000000015E-2</c:v>
                </c:pt>
                <c:pt idx="26">
                  <c:v>2.6000000000000016E-2</c:v>
                </c:pt>
                <c:pt idx="27">
                  <c:v>2.7000000000000017E-2</c:v>
                </c:pt>
                <c:pt idx="28">
                  <c:v>2.8000000000000018E-2</c:v>
                </c:pt>
                <c:pt idx="29">
                  <c:v>2.9000000000000019E-2</c:v>
                </c:pt>
                <c:pt idx="30">
                  <c:v>3.000000000000002E-2</c:v>
                </c:pt>
                <c:pt idx="31">
                  <c:v>3.1000000000000021E-2</c:v>
                </c:pt>
                <c:pt idx="32">
                  <c:v>3.2000000000000021E-2</c:v>
                </c:pt>
                <c:pt idx="33">
                  <c:v>3.3000000000000022E-2</c:v>
                </c:pt>
                <c:pt idx="34">
                  <c:v>3.4000000000000023E-2</c:v>
                </c:pt>
                <c:pt idx="35">
                  <c:v>3.5000000000000024E-2</c:v>
                </c:pt>
                <c:pt idx="36">
                  <c:v>3.6000000000000025E-2</c:v>
                </c:pt>
                <c:pt idx="37">
                  <c:v>3.7000000000000026E-2</c:v>
                </c:pt>
                <c:pt idx="38">
                  <c:v>3.8000000000000027E-2</c:v>
                </c:pt>
                <c:pt idx="39">
                  <c:v>3.9000000000000028E-2</c:v>
                </c:pt>
                <c:pt idx="40">
                  <c:v>4.0000000000000029E-2</c:v>
                </c:pt>
                <c:pt idx="41">
                  <c:v>4.1000000000000029E-2</c:v>
                </c:pt>
                <c:pt idx="42">
                  <c:v>4.200000000000003E-2</c:v>
                </c:pt>
                <c:pt idx="43">
                  <c:v>4.3000000000000031E-2</c:v>
                </c:pt>
                <c:pt idx="44">
                  <c:v>4.4000000000000032E-2</c:v>
                </c:pt>
                <c:pt idx="45">
                  <c:v>4.5000000000000033E-2</c:v>
                </c:pt>
                <c:pt idx="46">
                  <c:v>4.6000000000000034E-2</c:v>
                </c:pt>
                <c:pt idx="47">
                  <c:v>4.7000000000000035E-2</c:v>
                </c:pt>
                <c:pt idx="48">
                  <c:v>4.8000000000000036E-2</c:v>
                </c:pt>
                <c:pt idx="49">
                  <c:v>4.9000000000000037E-2</c:v>
                </c:pt>
                <c:pt idx="50">
                  <c:v>5.0000000000000037E-2</c:v>
                </c:pt>
                <c:pt idx="51">
                  <c:v>5.1000000000000038E-2</c:v>
                </c:pt>
                <c:pt idx="52">
                  <c:v>5.2000000000000039E-2</c:v>
                </c:pt>
                <c:pt idx="53">
                  <c:v>5.300000000000004E-2</c:v>
                </c:pt>
                <c:pt idx="54">
                  <c:v>5.4000000000000041E-2</c:v>
                </c:pt>
                <c:pt idx="55">
                  <c:v>5.5000000000000042E-2</c:v>
                </c:pt>
                <c:pt idx="56">
                  <c:v>5.6000000000000043E-2</c:v>
                </c:pt>
                <c:pt idx="57">
                  <c:v>5.7000000000000044E-2</c:v>
                </c:pt>
                <c:pt idx="58">
                  <c:v>5.8000000000000045E-2</c:v>
                </c:pt>
                <c:pt idx="59">
                  <c:v>5.9000000000000045E-2</c:v>
                </c:pt>
                <c:pt idx="60">
                  <c:v>6.0000000000000046E-2</c:v>
                </c:pt>
                <c:pt idx="61">
                  <c:v>6.1000000000000047E-2</c:v>
                </c:pt>
                <c:pt idx="62">
                  <c:v>6.2000000000000048E-2</c:v>
                </c:pt>
                <c:pt idx="63">
                  <c:v>6.3000000000000042E-2</c:v>
                </c:pt>
                <c:pt idx="64">
                  <c:v>6.4000000000000043E-2</c:v>
                </c:pt>
                <c:pt idx="65">
                  <c:v>6.5000000000000044E-2</c:v>
                </c:pt>
                <c:pt idx="66">
                  <c:v>6.6000000000000045E-2</c:v>
                </c:pt>
                <c:pt idx="67">
                  <c:v>6.7000000000000046E-2</c:v>
                </c:pt>
                <c:pt idx="68">
                  <c:v>6.8000000000000047E-2</c:v>
                </c:pt>
                <c:pt idx="69">
                  <c:v>6.9000000000000047E-2</c:v>
                </c:pt>
                <c:pt idx="70">
                  <c:v>7.0000000000000048E-2</c:v>
                </c:pt>
                <c:pt idx="71">
                  <c:v>7.1000000000000049E-2</c:v>
                </c:pt>
                <c:pt idx="72">
                  <c:v>7.200000000000005E-2</c:v>
                </c:pt>
                <c:pt idx="73">
                  <c:v>7.3000000000000051E-2</c:v>
                </c:pt>
                <c:pt idx="74">
                  <c:v>7.4000000000000052E-2</c:v>
                </c:pt>
                <c:pt idx="75">
                  <c:v>7.5000000000000053E-2</c:v>
                </c:pt>
                <c:pt idx="76">
                  <c:v>7.6000000000000054E-2</c:v>
                </c:pt>
                <c:pt idx="77">
                  <c:v>7.7000000000000055E-2</c:v>
                </c:pt>
                <c:pt idx="78">
                  <c:v>7.8000000000000055E-2</c:v>
                </c:pt>
                <c:pt idx="79">
                  <c:v>7.9000000000000056E-2</c:v>
                </c:pt>
                <c:pt idx="80">
                  <c:v>8.0000000000000057E-2</c:v>
                </c:pt>
                <c:pt idx="81">
                  <c:v>8.1000000000000058E-2</c:v>
                </c:pt>
                <c:pt idx="82">
                  <c:v>8.2000000000000059E-2</c:v>
                </c:pt>
                <c:pt idx="83">
                  <c:v>8.300000000000006E-2</c:v>
                </c:pt>
                <c:pt idx="84">
                  <c:v>8.4000000000000061E-2</c:v>
                </c:pt>
                <c:pt idx="85">
                  <c:v>8.5000000000000062E-2</c:v>
                </c:pt>
                <c:pt idx="86">
                  <c:v>8.6000000000000063E-2</c:v>
                </c:pt>
                <c:pt idx="87">
                  <c:v>8.7000000000000063E-2</c:v>
                </c:pt>
                <c:pt idx="88">
                  <c:v>8.8000000000000064E-2</c:v>
                </c:pt>
                <c:pt idx="89">
                  <c:v>8.9000000000000065E-2</c:v>
                </c:pt>
                <c:pt idx="90">
                  <c:v>9.0000000000000066E-2</c:v>
                </c:pt>
                <c:pt idx="91">
                  <c:v>9.1000000000000067E-2</c:v>
                </c:pt>
                <c:pt idx="92">
                  <c:v>9.2000000000000068E-2</c:v>
                </c:pt>
                <c:pt idx="93">
                  <c:v>9.3000000000000069E-2</c:v>
                </c:pt>
                <c:pt idx="94">
                  <c:v>9.400000000000007E-2</c:v>
                </c:pt>
                <c:pt idx="95">
                  <c:v>9.500000000000007E-2</c:v>
                </c:pt>
                <c:pt idx="96">
                  <c:v>9.6000000000000071E-2</c:v>
                </c:pt>
                <c:pt idx="97">
                  <c:v>9.7000000000000072E-2</c:v>
                </c:pt>
                <c:pt idx="98">
                  <c:v>9.8000000000000073E-2</c:v>
                </c:pt>
                <c:pt idx="99">
                  <c:v>9.9000000000000074E-2</c:v>
                </c:pt>
                <c:pt idx="100">
                  <c:v>0.10000000000000007</c:v>
                </c:pt>
              </c:numCache>
            </c:numRef>
          </c:cat>
          <c:val>
            <c:numRef>
              <c:f>'Route 1 (Buenos Aires)'!$AV$30:$AV$130</c:f>
              <c:numCache>
                <c:formatCode>_("$"* #,##0.0_);_("$"* \(#,##0.0\);_("$"* "-"??_);_(@_)</c:formatCode>
                <c:ptCount val="101"/>
                <c:pt idx="0">
                  <c:v>413963.86612000049</c:v>
                </c:pt>
                <c:pt idx="1">
                  <c:v>419180.99379000155</c:v>
                </c:pt>
                <c:pt idx="2">
                  <c:v>407800.63514499913</c:v>
                </c:pt>
                <c:pt idx="3">
                  <c:v>420033.42998999998</c:v>
                </c:pt>
                <c:pt idx="4">
                  <c:v>410675.2172000003</c:v>
                </c:pt>
                <c:pt idx="5">
                  <c:v>418204.53581500018</c:v>
                </c:pt>
                <c:pt idx="6">
                  <c:v>418591.66139000037</c:v>
                </c:pt>
                <c:pt idx="7">
                  <c:v>420412.15578500082</c:v>
                </c:pt>
                <c:pt idx="8">
                  <c:v>421610.00292000087</c:v>
                </c:pt>
                <c:pt idx="9">
                  <c:v>431395.08596000163</c:v>
                </c:pt>
                <c:pt idx="10">
                  <c:v>413260.48013500072</c:v>
                </c:pt>
                <c:pt idx="11">
                  <c:v>422491.87182000076</c:v>
                </c:pt>
                <c:pt idx="12">
                  <c:v>421648.52185000211</c:v>
                </c:pt>
                <c:pt idx="13">
                  <c:v>423959.89776500053</c:v>
                </c:pt>
                <c:pt idx="14">
                  <c:v>425587.75432500005</c:v>
                </c:pt>
                <c:pt idx="15">
                  <c:v>426027.0127950008</c:v>
                </c:pt>
                <c:pt idx="16">
                  <c:v>420839.36186500138</c:v>
                </c:pt>
                <c:pt idx="17">
                  <c:v>419498.69572500046</c:v>
                </c:pt>
                <c:pt idx="18">
                  <c:v>417173.60407000041</c:v>
                </c:pt>
                <c:pt idx="19">
                  <c:v>419188.79512500123</c:v>
                </c:pt>
                <c:pt idx="20">
                  <c:v>431387.17335500097</c:v>
                </c:pt>
                <c:pt idx="21">
                  <c:v>418544.38055000012</c:v>
                </c:pt>
                <c:pt idx="22">
                  <c:v>430628.20577000041</c:v>
                </c:pt>
                <c:pt idx="23">
                  <c:v>424843.88492500049</c:v>
                </c:pt>
                <c:pt idx="24">
                  <c:v>431432.75338000013</c:v>
                </c:pt>
                <c:pt idx="25">
                  <c:v>418790.53176500101</c:v>
                </c:pt>
                <c:pt idx="26">
                  <c:v>429872.50369999994</c:v>
                </c:pt>
                <c:pt idx="27">
                  <c:v>432075.3687350002</c:v>
                </c:pt>
                <c:pt idx="28">
                  <c:v>421580.45216000016</c:v>
                </c:pt>
                <c:pt idx="29">
                  <c:v>429231.21822500037</c:v>
                </c:pt>
                <c:pt idx="30">
                  <c:v>427646.93652500055</c:v>
                </c:pt>
                <c:pt idx="31">
                  <c:v>431411.47234500019</c:v>
                </c:pt>
                <c:pt idx="32">
                  <c:v>425060.64673500048</c:v>
                </c:pt>
                <c:pt idx="33">
                  <c:v>427780.98013999971</c:v>
                </c:pt>
                <c:pt idx="34">
                  <c:v>430642.23155999981</c:v>
                </c:pt>
                <c:pt idx="35">
                  <c:v>433304.31224000186</c:v>
                </c:pt>
                <c:pt idx="36">
                  <c:v>430058.87421500083</c:v>
                </c:pt>
                <c:pt idx="37">
                  <c:v>434522.71795500035</c:v>
                </c:pt>
                <c:pt idx="38">
                  <c:v>442485.35433000122</c:v>
                </c:pt>
                <c:pt idx="39">
                  <c:v>431961.53728500032</c:v>
                </c:pt>
                <c:pt idx="40">
                  <c:v>442460.93917500082</c:v>
                </c:pt>
                <c:pt idx="41">
                  <c:v>433482.73522500135</c:v>
                </c:pt>
                <c:pt idx="42">
                  <c:v>443925.80565500032</c:v>
                </c:pt>
                <c:pt idx="43">
                  <c:v>434155.89023500035</c:v>
                </c:pt>
                <c:pt idx="44">
                  <c:v>441809.68079500087</c:v>
                </c:pt>
                <c:pt idx="45">
                  <c:v>430692.42255000153</c:v>
                </c:pt>
                <c:pt idx="46">
                  <c:v>440102.1734699994</c:v>
                </c:pt>
                <c:pt idx="47">
                  <c:v>435869.13472499972</c:v>
                </c:pt>
                <c:pt idx="48">
                  <c:v>433967.32562500029</c:v>
                </c:pt>
                <c:pt idx="49">
                  <c:v>438108.85459499987</c:v>
                </c:pt>
                <c:pt idx="50">
                  <c:v>439594.77117000025</c:v>
                </c:pt>
                <c:pt idx="51">
                  <c:v>437520.75250000006</c:v>
                </c:pt>
                <c:pt idx="52">
                  <c:v>440619.45963500004</c:v>
                </c:pt>
                <c:pt idx="53">
                  <c:v>426443.21277000022</c:v>
                </c:pt>
                <c:pt idx="54">
                  <c:v>438321.34606999997</c:v>
                </c:pt>
                <c:pt idx="55">
                  <c:v>452445.29824500001</c:v>
                </c:pt>
                <c:pt idx="56">
                  <c:v>446417.19636500045</c:v>
                </c:pt>
                <c:pt idx="57">
                  <c:v>439173.89808500092</c:v>
                </c:pt>
                <c:pt idx="58">
                  <c:v>447607.12117500068</c:v>
                </c:pt>
                <c:pt idx="59">
                  <c:v>455179.75044500129</c:v>
                </c:pt>
                <c:pt idx="60">
                  <c:v>445237.2122800005</c:v>
                </c:pt>
                <c:pt idx="61">
                  <c:v>435392.73893500044</c:v>
                </c:pt>
                <c:pt idx="62">
                  <c:v>441836.71539000055</c:v>
                </c:pt>
                <c:pt idx="63">
                  <c:v>440594.78899500123</c:v>
                </c:pt>
                <c:pt idx="64">
                  <c:v>444430.12412500125</c:v>
                </c:pt>
                <c:pt idx="65">
                  <c:v>445060.58499</c:v>
                </c:pt>
                <c:pt idx="66">
                  <c:v>448677.57309500012</c:v>
                </c:pt>
                <c:pt idx="67">
                  <c:v>434012.82912500057</c:v>
                </c:pt>
                <c:pt idx="68">
                  <c:v>440868.08109000017</c:v>
                </c:pt>
                <c:pt idx="69">
                  <c:v>450942.3396250002</c:v>
                </c:pt>
                <c:pt idx="70">
                  <c:v>455111.67034000019</c:v>
                </c:pt>
                <c:pt idx="71">
                  <c:v>451599.12971000007</c:v>
                </c:pt>
                <c:pt idx="72">
                  <c:v>449938.45229500084</c:v>
                </c:pt>
                <c:pt idx="73">
                  <c:v>448909.86098500097</c:v>
                </c:pt>
                <c:pt idx="74">
                  <c:v>460197.05105000059</c:v>
                </c:pt>
                <c:pt idx="75">
                  <c:v>448069.15166500071</c:v>
                </c:pt>
                <c:pt idx="76">
                  <c:v>455535.29205000063</c:v>
                </c:pt>
                <c:pt idx="77">
                  <c:v>447473.45247500186</c:v>
                </c:pt>
                <c:pt idx="78">
                  <c:v>455758.56234500097</c:v>
                </c:pt>
                <c:pt idx="79">
                  <c:v>446365.30423500139</c:v>
                </c:pt>
                <c:pt idx="80">
                  <c:v>460182.23106000101</c:v>
                </c:pt>
                <c:pt idx="81">
                  <c:v>454206.88414500054</c:v>
                </c:pt>
                <c:pt idx="82">
                  <c:v>460016.01953999983</c:v>
                </c:pt>
                <c:pt idx="83">
                  <c:v>447877.55757000018</c:v>
                </c:pt>
                <c:pt idx="84">
                  <c:v>456304.39937000128</c:v>
                </c:pt>
                <c:pt idx="85">
                  <c:v>447707.9080300004</c:v>
                </c:pt>
                <c:pt idx="86">
                  <c:v>453870.63269000081</c:v>
                </c:pt>
                <c:pt idx="87">
                  <c:v>450921.93688000058</c:v>
                </c:pt>
                <c:pt idx="88">
                  <c:v>452518.8477300005</c:v>
                </c:pt>
                <c:pt idx="89">
                  <c:v>459180.02029000042</c:v>
                </c:pt>
                <c:pt idx="90">
                  <c:v>468335.55406000069</c:v>
                </c:pt>
                <c:pt idx="91">
                  <c:v>469232.34410500125</c:v>
                </c:pt>
                <c:pt idx="92">
                  <c:v>449243.83442500012</c:v>
                </c:pt>
                <c:pt idx="93">
                  <c:v>459219.51148000208</c:v>
                </c:pt>
                <c:pt idx="94">
                  <c:v>453200.73469500052</c:v>
                </c:pt>
                <c:pt idx="95">
                  <c:v>449168.98809000163</c:v>
                </c:pt>
                <c:pt idx="96">
                  <c:v>450474.24353000085</c:v>
                </c:pt>
                <c:pt idx="97">
                  <c:v>457441.63607000059</c:v>
                </c:pt>
                <c:pt idx="98">
                  <c:v>459915.9768800005</c:v>
                </c:pt>
                <c:pt idx="99">
                  <c:v>454767.28347500076</c:v>
                </c:pt>
                <c:pt idx="100">
                  <c:v>468598.9959150012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A9-42B2-BD2B-ED9FABE4C1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47830704"/>
        <c:axId val="1147804784"/>
      </c:barChart>
      <c:lineChart>
        <c:grouping val="standard"/>
        <c:varyColors val="0"/>
        <c:ser>
          <c:idx val="2"/>
          <c:order val="1"/>
          <c:tx>
            <c:strRef>
              <c:f>'Route 1 (Buenos Aires)'!$AW$28</c:f>
              <c:strCache>
                <c:ptCount val="1"/>
                <c:pt idx="0">
                  <c:v>Stdev of profits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'Route 1 (Buenos Aires)'!$AU$30:$AU$130</c:f>
              <c:numCache>
                <c:formatCode>0.00%</c:formatCode>
                <c:ptCount val="101"/>
                <c:pt idx="0">
                  <c:v>0</c:v>
                </c:pt>
                <c:pt idx="1">
                  <c:v>1E-3</c:v>
                </c:pt>
                <c:pt idx="2">
                  <c:v>2E-3</c:v>
                </c:pt>
                <c:pt idx="3">
                  <c:v>3.0000000000000001E-3</c:v>
                </c:pt>
                <c:pt idx="4">
                  <c:v>4.0000000000000001E-3</c:v>
                </c:pt>
                <c:pt idx="5">
                  <c:v>5.0000000000000001E-3</c:v>
                </c:pt>
                <c:pt idx="6">
                  <c:v>6.0000000000000001E-3</c:v>
                </c:pt>
                <c:pt idx="7">
                  <c:v>7.0000000000000001E-3</c:v>
                </c:pt>
                <c:pt idx="8">
                  <c:v>8.0000000000000002E-3</c:v>
                </c:pt>
                <c:pt idx="9">
                  <c:v>9.0000000000000011E-3</c:v>
                </c:pt>
                <c:pt idx="10">
                  <c:v>1.0000000000000002E-2</c:v>
                </c:pt>
                <c:pt idx="11">
                  <c:v>1.1000000000000003E-2</c:v>
                </c:pt>
                <c:pt idx="12">
                  <c:v>1.2000000000000004E-2</c:v>
                </c:pt>
                <c:pt idx="13">
                  <c:v>1.3000000000000005E-2</c:v>
                </c:pt>
                <c:pt idx="14">
                  <c:v>1.4000000000000005E-2</c:v>
                </c:pt>
                <c:pt idx="15">
                  <c:v>1.5000000000000006E-2</c:v>
                </c:pt>
                <c:pt idx="16">
                  <c:v>1.6000000000000007E-2</c:v>
                </c:pt>
                <c:pt idx="17">
                  <c:v>1.7000000000000008E-2</c:v>
                </c:pt>
                <c:pt idx="18">
                  <c:v>1.8000000000000009E-2</c:v>
                </c:pt>
                <c:pt idx="19">
                  <c:v>1.900000000000001E-2</c:v>
                </c:pt>
                <c:pt idx="20">
                  <c:v>2.0000000000000011E-2</c:v>
                </c:pt>
                <c:pt idx="21">
                  <c:v>2.1000000000000012E-2</c:v>
                </c:pt>
                <c:pt idx="22">
                  <c:v>2.2000000000000013E-2</c:v>
                </c:pt>
                <c:pt idx="23">
                  <c:v>2.3000000000000013E-2</c:v>
                </c:pt>
                <c:pt idx="24">
                  <c:v>2.4000000000000014E-2</c:v>
                </c:pt>
                <c:pt idx="25">
                  <c:v>2.5000000000000015E-2</c:v>
                </c:pt>
                <c:pt idx="26">
                  <c:v>2.6000000000000016E-2</c:v>
                </c:pt>
                <c:pt idx="27">
                  <c:v>2.7000000000000017E-2</c:v>
                </c:pt>
                <c:pt idx="28">
                  <c:v>2.8000000000000018E-2</c:v>
                </c:pt>
                <c:pt idx="29">
                  <c:v>2.9000000000000019E-2</c:v>
                </c:pt>
                <c:pt idx="30">
                  <c:v>3.000000000000002E-2</c:v>
                </c:pt>
                <c:pt idx="31">
                  <c:v>3.1000000000000021E-2</c:v>
                </c:pt>
                <c:pt idx="32">
                  <c:v>3.2000000000000021E-2</c:v>
                </c:pt>
                <c:pt idx="33">
                  <c:v>3.3000000000000022E-2</c:v>
                </c:pt>
                <c:pt idx="34">
                  <c:v>3.4000000000000023E-2</c:v>
                </c:pt>
                <c:pt idx="35">
                  <c:v>3.5000000000000024E-2</c:v>
                </c:pt>
                <c:pt idx="36">
                  <c:v>3.6000000000000025E-2</c:v>
                </c:pt>
                <c:pt idx="37">
                  <c:v>3.7000000000000026E-2</c:v>
                </c:pt>
                <c:pt idx="38">
                  <c:v>3.8000000000000027E-2</c:v>
                </c:pt>
                <c:pt idx="39">
                  <c:v>3.9000000000000028E-2</c:v>
                </c:pt>
                <c:pt idx="40">
                  <c:v>4.0000000000000029E-2</c:v>
                </c:pt>
                <c:pt idx="41">
                  <c:v>4.1000000000000029E-2</c:v>
                </c:pt>
                <c:pt idx="42">
                  <c:v>4.200000000000003E-2</c:v>
                </c:pt>
                <c:pt idx="43">
                  <c:v>4.3000000000000031E-2</c:v>
                </c:pt>
                <c:pt idx="44">
                  <c:v>4.4000000000000032E-2</c:v>
                </c:pt>
                <c:pt idx="45">
                  <c:v>4.5000000000000033E-2</c:v>
                </c:pt>
                <c:pt idx="46">
                  <c:v>4.6000000000000034E-2</c:v>
                </c:pt>
                <c:pt idx="47">
                  <c:v>4.7000000000000035E-2</c:v>
                </c:pt>
                <c:pt idx="48">
                  <c:v>4.8000000000000036E-2</c:v>
                </c:pt>
                <c:pt idx="49">
                  <c:v>4.9000000000000037E-2</c:v>
                </c:pt>
                <c:pt idx="50">
                  <c:v>5.0000000000000037E-2</c:v>
                </c:pt>
                <c:pt idx="51">
                  <c:v>5.1000000000000038E-2</c:v>
                </c:pt>
                <c:pt idx="52">
                  <c:v>5.2000000000000039E-2</c:v>
                </c:pt>
                <c:pt idx="53">
                  <c:v>5.300000000000004E-2</c:v>
                </c:pt>
                <c:pt idx="54">
                  <c:v>5.4000000000000041E-2</c:v>
                </c:pt>
                <c:pt idx="55">
                  <c:v>5.5000000000000042E-2</c:v>
                </c:pt>
                <c:pt idx="56">
                  <c:v>5.6000000000000043E-2</c:v>
                </c:pt>
                <c:pt idx="57">
                  <c:v>5.7000000000000044E-2</c:v>
                </c:pt>
                <c:pt idx="58">
                  <c:v>5.8000000000000045E-2</c:v>
                </c:pt>
                <c:pt idx="59">
                  <c:v>5.9000000000000045E-2</c:v>
                </c:pt>
                <c:pt idx="60">
                  <c:v>6.0000000000000046E-2</c:v>
                </c:pt>
                <c:pt idx="61">
                  <c:v>6.1000000000000047E-2</c:v>
                </c:pt>
                <c:pt idx="62">
                  <c:v>6.2000000000000048E-2</c:v>
                </c:pt>
                <c:pt idx="63">
                  <c:v>6.3000000000000042E-2</c:v>
                </c:pt>
                <c:pt idx="64">
                  <c:v>6.4000000000000043E-2</c:v>
                </c:pt>
                <c:pt idx="65">
                  <c:v>6.5000000000000044E-2</c:v>
                </c:pt>
                <c:pt idx="66">
                  <c:v>6.6000000000000045E-2</c:v>
                </c:pt>
                <c:pt idx="67">
                  <c:v>6.7000000000000046E-2</c:v>
                </c:pt>
                <c:pt idx="68">
                  <c:v>6.8000000000000047E-2</c:v>
                </c:pt>
                <c:pt idx="69">
                  <c:v>6.9000000000000047E-2</c:v>
                </c:pt>
                <c:pt idx="70">
                  <c:v>7.0000000000000048E-2</c:v>
                </c:pt>
                <c:pt idx="71">
                  <c:v>7.1000000000000049E-2</c:v>
                </c:pt>
                <c:pt idx="72">
                  <c:v>7.200000000000005E-2</c:v>
                </c:pt>
                <c:pt idx="73">
                  <c:v>7.3000000000000051E-2</c:v>
                </c:pt>
                <c:pt idx="74">
                  <c:v>7.4000000000000052E-2</c:v>
                </c:pt>
                <c:pt idx="75">
                  <c:v>7.5000000000000053E-2</c:v>
                </c:pt>
                <c:pt idx="76">
                  <c:v>7.6000000000000054E-2</c:v>
                </c:pt>
                <c:pt idx="77">
                  <c:v>7.7000000000000055E-2</c:v>
                </c:pt>
                <c:pt idx="78">
                  <c:v>7.8000000000000055E-2</c:v>
                </c:pt>
                <c:pt idx="79">
                  <c:v>7.9000000000000056E-2</c:v>
                </c:pt>
                <c:pt idx="80">
                  <c:v>8.0000000000000057E-2</c:v>
                </c:pt>
                <c:pt idx="81">
                  <c:v>8.1000000000000058E-2</c:v>
                </c:pt>
                <c:pt idx="82">
                  <c:v>8.2000000000000059E-2</c:v>
                </c:pt>
                <c:pt idx="83">
                  <c:v>8.300000000000006E-2</c:v>
                </c:pt>
                <c:pt idx="84">
                  <c:v>8.4000000000000061E-2</c:v>
                </c:pt>
                <c:pt idx="85">
                  <c:v>8.5000000000000062E-2</c:v>
                </c:pt>
                <c:pt idx="86">
                  <c:v>8.6000000000000063E-2</c:v>
                </c:pt>
                <c:pt idx="87">
                  <c:v>8.7000000000000063E-2</c:v>
                </c:pt>
                <c:pt idx="88">
                  <c:v>8.8000000000000064E-2</c:v>
                </c:pt>
                <c:pt idx="89">
                  <c:v>8.9000000000000065E-2</c:v>
                </c:pt>
                <c:pt idx="90">
                  <c:v>9.0000000000000066E-2</c:v>
                </c:pt>
                <c:pt idx="91">
                  <c:v>9.1000000000000067E-2</c:v>
                </c:pt>
                <c:pt idx="92">
                  <c:v>9.2000000000000068E-2</c:v>
                </c:pt>
                <c:pt idx="93">
                  <c:v>9.3000000000000069E-2</c:v>
                </c:pt>
                <c:pt idx="94">
                  <c:v>9.400000000000007E-2</c:v>
                </c:pt>
                <c:pt idx="95">
                  <c:v>9.500000000000007E-2</c:v>
                </c:pt>
                <c:pt idx="96">
                  <c:v>9.6000000000000071E-2</c:v>
                </c:pt>
                <c:pt idx="97">
                  <c:v>9.7000000000000072E-2</c:v>
                </c:pt>
                <c:pt idx="98">
                  <c:v>9.8000000000000073E-2</c:v>
                </c:pt>
                <c:pt idx="99">
                  <c:v>9.9000000000000074E-2</c:v>
                </c:pt>
                <c:pt idx="100">
                  <c:v>0.10000000000000007</c:v>
                </c:pt>
              </c:numCache>
            </c:numRef>
          </c:cat>
          <c:val>
            <c:numRef>
              <c:f>'Route 1 (Buenos Aires)'!$AW$30:$AW$130</c:f>
              <c:numCache>
                <c:formatCode>_("$"* #,##0.0_);_("$"* \(#,##0.0\);_("$"* "-"??_);_(@_)</c:formatCode>
                <c:ptCount val="101"/>
                <c:pt idx="0">
                  <c:v>249070.62282277661</c:v>
                </c:pt>
                <c:pt idx="1">
                  <c:v>242903.47532048813</c:v>
                </c:pt>
                <c:pt idx="2">
                  <c:v>243656.40943861016</c:v>
                </c:pt>
                <c:pt idx="3">
                  <c:v>252488.27235252073</c:v>
                </c:pt>
                <c:pt idx="4">
                  <c:v>245181.29230877329</c:v>
                </c:pt>
                <c:pt idx="5">
                  <c:v>245672.68478491675</c:v>
                </c:pt>
                <c:pt idx="6">
                  <c:v>250608.95485534251</c:v>
                </c:pt>
                <c:pt idx="7">
                  <c:v>249667.37871852171</c:v>
                </c:pt>
                <c:pt idx="8">
                  <c:v>251605.46083007645</c:v>
                </c:pt>
                <c:pt idx="9">
                  <c:v>258018.03668353742</c:v>
                </c:pt>
                <c:pt idx="10">
                  <c:v>242533.23229240839</c:v>
                </c:pt>
                <c:pt idx="11">
                  <c:v>246775.28476986341</c:v>
                </c:pt>
                <c:pt idx="12">
                  <c:v>247914.1059928585</c:v>
                </c:pt>
                <c:pt idx="13">
                  <c:v>252837.69436437887</c:v>
                </c:pt>
                <c:pt idx="14">
                  <c:v>253556.86659757173</c:v>
                </c:pt>
                <c:pt idx="15">
                  <c:v>253285.37897179031</c:v>
                </c:pt>
                <c:pt idx="16">
                  <c:v>252514.7311491193</c:v>
                </c:pt>
                <c:pt idx="17">
                  <c:v>252039.1314658355</c:v>
                </c:pt>
                <c:pt idx="18">
                  <c:v>243293.37996252932</c:v>
                </c:pt>
                <c:pt idx="19">
                  <c:v>241431.63740470877</c:v>
                </c:pt>
                <c:pt idx="20">
                  <c:v>254713.2585084817</c:v>
                </c:pt>
                <c:pt idx="21">
                  <c:v>242238.00934764007</c:v>
                </c:pt>
                <c:pt idx="22">
                  <c:v>254158.37023651195</c:v>
                </c:pt>
                <c:pt idx="23">
                  <c:v>247083.22187783229</c:v>
                </c:pt>
                <c:pt idx="24">
                  <c:v>254104.4225635594</c:v>
                </c:pt>
                <c:pt idx="25">
                  <c:v>247284.35405818658</c:v>
                </c:pt>
                <c:pt idx="26">
                  <c:v>246131.58936322041</c:v>
                </c:pt>
                <c:pt idx="27">
                  <c:v>254017.03413229808</c:v>
                </c:pt>
                <c:pt idx="28">
                  <c:v>250733.10930173012</c:v>
                </c:pt>
                <c:pt idx="29">
                  <c:v>245766.38437222465</c:v>
                </c:pt>
                <c:pt idx="30">
                  <c:v>241376.01402513598</c:v>
                </c:pt>
                <c:pt idx="31">
                  <c:v>254088.88377989567</c:v>
                </c:pt>
                <c:pt idx="32">
                  <c:v>251941.47587577658</c:v>
                </c:pt>
                <c:pt idx="33">
                  <c:v>251710.40057165895</c:v>
                </c:pt>
                <c:pt idx="34">
                  <c:v>247670.39217382207</c:v>
                </c:pt>
                <c:pt idx="35">
                  <c:v>249550.80650937575</c:v>
                </c:pt>
                <c:pt idx="36">
                  <c:v>244237.29784599974</c:v>
                </c:pt>
                <c:pt idx="37">
                  <c:v>255094.10676082523</c:v>
                </c:pt>
                <c:pt idx="38">
                  <c:v>263126.89920232596</c:v>
                </c:pt>
                <c:pt idx="39">
                  <c:v>251965.69619613746</c:v>
                </c:pt>
                <c:pt idx="40">
                  <c:v>255685.50459666483</c:v>
                </c:pt>
                <c:pt idx="41">
                  <c:v>255993.05712764928</c:v>
                </c:pt>
                <c:pt idx="42">
                  <c:v>251624.26074035227</c:v>
                </c:pt>
                <c:pt idx="43">
                  <c:v>252372.53292095676</c:v>
                </c:pt>
                <c:pt idx="44">
                  <c:v>256814.78801212937</c:v>
                </c:pt>
                <c:pt idx="45">
                  <c:v>252580.22495268559</c:v>
                </c:pt>
                <c:pt idx="46">
                  <c:v>250676.62650133515</c:v>
                </c:pt>
                <c:pt idx="47">
                  <c:v>239863.83757036438</c:v>
                </c:pt>
                <c:pt idx="48">
                  <c:v>257242.87600823041</c:v>
                </c:pt>
                <c:pt idx="49">
                  <c:v>248494.04758688889</c:v>
                </c:pt>
                <c:pt idx="50">
                  <c:v>260591.51957908043</c:v>
                </c:pt>
                <c:pt idx="51">
                  <c:v>251781.36253846867</c:v>
                </c:pt>
                <c:pt idx="52">
                  <c:v>251137.97881621603</c:v>
                </c:pt>
                <c:pt idx="53">
                  <c:v>238807.3244572538</c:v>
                </c:pt>
                <c:pt idx="54">
                  <c:v>247329.86195821804</c:v>
                </c:pt>
                <c:pt idx="55">
                  <c:v>256861.64982996471</c:v>
                </c:pt>
                <c:pt idx="56">
                  <c:v>256762.91187151795</c:v>
                </c:pt>
                <c:pt idx="57">
                  <c:v>246131.7571912898</c:v>
                </c:pt>
                <c:pt idx="58">
                  <c:v>262592.937457658</c:v>
                </c:pt>
                <c:pt idx="59">
                  <c:v>259940.0193715145</c:v>
                </c:pt>
                <c:pt idx="60">
                  <c:v>254298.62278811948</c:v>
                </c:pt>
                <c:pt idx="61">
                  <c:v>247308.88460754754</c:v>
                </c:pt>
                <c:pt idx="62">
                  <c:v>247298.25513710879</c:v>
                </c:pt>
                <c:pt idx="63">
                  <c:v>250453.82174912814</c:v>
                </c:pt>
                <c:pt idx="64">
                  <c:v>250074.3562950374</c:v>
                </c:pt>
                <c:pt idx="65">
                  <c:v>253880.45274441611</c:v>
                </c:pt>
                <c:pt idx="66">
                  <c:v>253021.24492558811</c:v>
                </c:pt>
                <c:pt idx="67">
                  <c:v>247509.91354557165</c:v>
                </c:pt>
                <c:pt idx="68">
                  <c:v>241192.10420667066</c:v>
                </c:pt>
                <c:pt idx="69">
                  <c:v>248638.24554833755</c:v>
                </c:pt>
                <c:pt idx="70">
                  <c:v>262486.70687259024</c:v>
                </c:pt>
                <c:pt idx="71">
                  <c:v>251451.07550509731</c:v>
                </c:pt>
                <c:pt idx="72">
                  <c:v>254530.24718302389</c:v>
                </c:pt>
                <c:pt idx="73">
                  <c:v>252925.13387694079</c:v>
                </c:pt>
                <c:pt idx="74">
                  <c:v>261897.28648142383</c:v>
                </c:pt>
                <c:pt idx="75">
                  <c:v>250264.76116802249</c:v>
                </c:pt>
                <c:pt idx="76">
                  <c:v>257614.42145344152</c:v>
                </c:pt>
                <c:pt idx="77">
                  <c:v>256732.24346791694</c:v>
                </c:pt>
                <c:pt idx="78">
                  <c:v>251578.1879035715</c:v>
                </c:pt>
                <c:pt idx="79">
                  <c:v>248025.50065323629</c:v>
                </c:pt>
                <c:pt idx="80">
                  <c:v>254757.32803446727</c:v>
                </c:pt>
                <c:pt idx="81">
                  <c:v>260723.3300493389</c:v>
                </c:pt>
                <c:pt idx="82">
                  <c:v>257376.65826454066</c:v>
                </c:pt>
                <c:pt idx="83">
                  <c:v>252554.49135712156</c:v>
                </c:pt>
                <c:pt idx="84">
                  <c:v>255478.21367822299</c:v>
                </c:pt>
                <c:pt idx="85">
                  <c:v>248201.7925848669</c:v>
                </c:pt>
                <c:pt idx="86">
                  <c:v>256507.71037229875</c:v>
                </c:pt>
                <c:pt idx="87">
                  <c:v>249754.20162220977</c:v>
                </c:pt>
                <c:pt idx="88">
                  <c:v>248900.21201816382</c:v>
                </c:pt>
                <c:pt idx="89">
                  <c:v>253236.67931335687</c:v>
                </c:pt>
                <c:pt idx="90">
                  <c:v>266015.12091377209</c:v>
                </c:pt>
                <c:pt idx="91">
                  <c:v>259797.89102445438</c:v>
                </c:pt>
                <c:pt idx="92">
                  <c:v>245928.29830733707</c:v>
                </c:pt>
                <c:pt idx="93">
                  <c:v>260608.62839002366</c:v>
                </c:pt>
                <c:pt idx="94">
                  <c:v>257258.22541775173</c:v>
                </c:pt>
                <c:pt idx="95">
                  <c:v>250396.98803035493</c:v>
                </c:pt>
                <c:pt idx="96">
                  <c:v>245534.56839660328</c:v>
                </c:pt>
                <c:pt idx="97">
                  <c:v>253347.31461718946</c:v>
                </c:pt>
                <c:pt idx="98">
                  <c:v>250329.4037134558</c:v>
                </c:pt>
                <c:pt idx="99">
                  <c:v>245841.97794625117</c:v>
                </c:pt>
                <c:pt idx="100">
                  <c:v>265974.50867232122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A9-42B2-BD2B-ED9FABE4C1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7830704"/>
        <c:axId val="1147804784"/>
        <c:extLst>
          <c:ext xmlns:c15="http://schemas.microsoft.com/office/drawing/2012/chart" uri="{02D57815-91ED-43cb-92C2-25804820EDAC}">
            <c15:filteredLineSeries>
              <c15:ser>
                <c:idx val="4"/>
                <c:order val="3"/>
                <c:tx>
                  <c:strRef>
                    <c:extLst>
                      <c:ext uri="{02D57815-91ED-43cb-92C2-25804820EDAC}">
                        <c15:formulaRef>
                          <c15:sqref>'Route 1 (Buenos Aires)'!$AY$28</c15:sqref>
                        </c15:formulaRef>
                      </c:ext>
                    </c:extLst>
                    <c:strCache>
                      <c:ptCount val="1"/>
                      <c:pt idx="0">
                        <c:v>Average Total Compensation Cost</c:v>
                      </c:pt>
                    </c:strCache>
                  </c:strRef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'Route 1 (Buenos Aires)'!$AU$30:$AU$130</c15:sqref>
                        </c15:formulaRef>
                      </c:ext>
                    </c:extLst>
                    <c:numCache>
                      <c:formatCode>0.00%</c:formatCode>
                      <c:ptCount val="101"/>
                      <c:pt idx="0">
                        <c:v>0</c:v>
                      </c:pt>
                      <c:pt idx="1">
                        <c:v>1E-3</c:v>
                      </c:pt>
                      <c:pt idx="2">
                        <c:v>2E-3</c:v>
                      </c:pt>
                      <c:pt idx="3">
                        <c:v>3.0000000000000001E-3</c:v>
                      </c:pt>
                      <c:pt idx="4">
                        <c:v>4.0000000000000001E-3</c:v>
                      </c:pt>
                      <c:pt idx="5">
                        <c:v>5.0000000000000001E-3</c:v>
                      </c:pt>
                      <c:pt idx="6">
                        <c:v>6.0000000000000001E-3</c:v>
                      </c:pt>
                      <c:pt idx="7">
                        <c:v>7.0000000000000001E-3</c:v>
                      </c:pt>
                      <c:pt idx="8">
                        <c:v>8.0000000000000002E-3</c:v>
                      </c:pt>
                      <c:pt idx="9">
                        <c:v>9.0000000000000011E-3</c:v>
                      </c:pt>
                      <c:pt idx="10">
                        <c:v>1.0000000000000002E-2</c:v>
                      </c:pt>
                      <c:pt idx="11">
                        <c:v>1.1000000000000003E-2</c:v>
                      </c:pt>
                      <c:pt idx="12">
                        <c:v>1.2000000000000004E-2</c:v>
                      </c:pt>
                      <c:pt idx="13">
                        <c:v>1.3000000000000005E-2</c:v>
                      </c:pt>
                      <c:pt idx="14">
                        <c:v>1.4000000000000005E-2</c:v>
                      </c:pt>
                      <c:pt idx="15">
                        <c:v>1.5000000000000006E-2</c:v>
                      </c:pt>
                      <c:pt idx="16">
                        <c:v>1.6000000000000007E-2</c:v>
                      </c:pt>
                      <c:pt idx="17">
                        <c:v>1.7000000000000008E-2</c:v>
                      </c:pt>
                      <c:pt idx="18">
                        <c:v>1.8000000000000009E-2</c:v>
                      </c:pt>
                      <c:pt idx="19">
                        <c:v>1.900000000000001E-2</c:v>
                      </c:pt>
                      <c:pt idx="20">
                        <c:v>2.0000000000000011E-2</c:v>
                      </c:pt>
                      <c:pt idx="21">
                        <c:v>2.1000000000000012E-2</c:v>
                      </c:pt>
                      <c:pt idx="22">
                        <c:v>2.2000000000000013E-2</c:v>
                      </c:pt>
                      <c:pt idx="23">
                        <c:v>2.3000000000000013E-2</c:v>
                      </c:pt>
                      <c:pt idx="24">
                        <c:v>2.4000000000000014E-2</c:v>
                      </c:pt>
                      <c:pt idx="25">
                        <c:v>2.5000000000000015E-2</c:v>
                      </c:pt>
                      <c:pt idx="26">
                        <c:v>2.6000000000000016E-2</c:v>
                      </c:pt>
                      <c:pt idx="27">
                        <c:v>2.7000000000000017E-2</c:v>
                      </c:pt>
                      <c:pt idx="28">
                        <c:v>2.8000000000000018E-2</c:v>
                      </c:pt>
                      <c:pt idx="29">
                        <c:v>2.9000000000000019E-2</c:v>
                      </c:pt>
                      <c:pt idx="30">
                        <c:v>3.000000000000002E-2</c:v>
                      </c:pt>
                      <c:pt idx="31">
                        <c:v>3.1000000000000021E-2</c:v>
                      </c:pt>
                      <c:pt idx="32">
                        <c:v>3.2000000000000021E-2</c:v>
                      </c:pt>
                      <c:pt idx="33">
                        <c:v>3.3000000000000022E-2</c:v>
                      </c:pt>
                      <c:pt idx="34">
                        <c:v>3.4000000000000023E-2</c:v>
                      </c:pt>
                      <c:pt idx="35">
                        <c:v>3.5000000000000024E-2</c:v>
                      </c:pt>
                      <c:pt idx="36">
                        <c:v>3.6000000000000025E-2</c:v>
                      </c:pt>
                      <c:pt idx="37">
                        <c:v>3.7000000000000026E-2</c:v>
                      </c:pt>
                      <c:pt idx="38">
                        <c:v>3.8000000000000027E-2</c:v>
                      </c:pt>
                      <c:pt idx="39">
                        <c:v>3.9000000000000028E-2</c:v>
                      </c:pt>
                      <c:pt idx="40">
                        <c:v>4.0000000000000029E-2</c:v>
                      </c:pt>
                      <c:pt idx="41">
                        <c:v>4.1000000000000029E-2</c:v>
                      </c:pt>
                      <c:pt idx="42">
                        <c:v>4.200000000000003E-2</c:v>
                      </c:pt>
                      <c:pt idx="43">
                        <c:v>4.3000000000000031E-2</c:v>
                      </c:pt>
                      <c:pt idx="44">
                        <c:v>4.4000000000000032E-2</c:v>
                      </c:pt>
                      <c:pt idx="45">
                        <c:v>4.5000000000000033E-2</c:v>
                      </c:pt>
                      <c:pt idx="46">
                        <c:v>4.6000000000000034E-2</c:v>
                      </c:pt>
                      <c:pt idx="47">
                        <c:v>4.7000000000000035E-2</c:v>
                      </c:pt>
                      <c:pt idx="48">
                        <c:v>4.8000000000000036E-2</c:v>
                      </c:pt>
                      <c:pt idx="49">
                        <c:v>4.9000000000000037E-2</c:v>
                      </c:pt>
                      <c:pt idx="50">
                        <c:v>5.0000000000000037E-2</c:v>
                      </c:pt>
                      <c:pt idx="51">
                        <c:v>5.1000000000000038E-2</c:v>
                      </c:pt>
                      <c:pt idx="52">
                        <c:v>5.2000000000000039E-2</c:v>
                      </c:pt>
                      <c:pt idx="53">
                        <c:v>5.300000000000004E-2</c:v>
                      </c:pt>
                      <c:pt idx="54">
                        <c:v>5.4000000000000041E-2</c:v>
                      </c:pt>
                      <c:pt idx="55">
                        <c:v>5.5000000000000042E-2</c:v>
                      </c:pt>
                      <c:pt idx="56">
                        <c:v>5.6000000000000043E-2</c:v>
                      </c:pt>
                      <c:pt idx="57">
                        <c:v>5.7000000000000044E-2</c:v>
                      </c:pt>
                      <c:pt idx="58">
                        <c:v>5.8000000000000045E-2</c:v>
                      </c:pt>
                      <c:pt idx="59">
                        <c:v>5.9000000000000045E-2</c:v>
                      </c:pt>
                      <c:pt idx="60">
                        <c:v>6.0000000000000046E-2</c:v>
                      </c:pt>
                      <c:pt idx="61">
                        <c:v>6.1000000000000047E-2</c:v>
                      </c:pt>
                      <c:pt idx="62">
                        <c:v>6.2000000000000048E-2</c:v>
                      </c:pt>
                      <c:pt idx="63">
                        <c:v>6.3000000000000042E-2</c:v>
                      </c:pt>
                      <c:pt idx="64">
                        <c:v>6.4000000000000043E-2</c:v>
                      </c:pt>
                      <c:pt idx="65">
                        <c:v>6.5000000000000044E-2</c:v>
                      </c:pt>
                      <c:pt idx="66">
                        <c:v>6.6000000000000045E-2</c:v>
                      </c:pt>
                      <c:pt idx="67">
                        <c:v>6.7000000000000046E-2</c:v>
                      </c:pt>
                      <c:pt idx="68">
                        <c:v>6.8000000000000047E-2</c:v>
                      </c:pt>
                      <c:pt idx="69">
                        <c:v>6.9000000000000047E-2</c:v>
                      </c:pt>
                      <c:pt idx="70">
                        <c:v>7.0000000000000048E-2</c:v>
                      </c:pt>
                      <c:pt idx="71">
                        <c:v>7.1000000000000049E-2</c:v>
                      </c:pt>
                      <c:pt idx="72">
                        <c:v>7.200000000000005E-2</c:v>
                      </c:pt>
                      <c:pt idx="73">
                        <c:v>7.3000000000000051E-2</c:v>
                      </c:pt>
                      <c:pt idx="74">
                        <c:v>7.4000000000000052E-2</c:v>
                      </c:pt>
                      <c:pt idx="75">
                        <c:v>7.5000000000000053E-2</c:v>
                      </c:pt>
                      <c:pt idx="76">
                        <c:v>7.6000000000000054E-2</c:v>
                      </c:pt>
                      <c:pt idx="77">
                        <c:v>7.7000000000000055E-2</c:v>
                      </c:pt>
                      <c:pt idx="78">
                        <c:v>7.8000000000000055E-2</c:v>
                      </c:pt>
                      <c:pt idx="79">
                        <c:v>7.9000000000000056E-2</c:v>
                      </c:pt>
                      <c:pt idx="80">
                        <c:v>8.0000000000000057E-2</c:v>
                      </c:pt>
                      <c:pt idx="81">
                        <c:v>8.1000000000000058E-2</c:v>
                      </c:pt>
                      <c:pt idx="82">
                        <c:v>8.2000000000000059E-2</c:v>
                      </c:pt>
                      <c:pt idx="83">
                        <c:v>8.300000000000006E-2</c:v>
                      </c:pt>
                      <c:pt idx="84">
                        <c:v>8.4000000000000061E-2</c:v>
                      </c:pt>
                      <c:pt idx="85">
                        <c:v>8.5000000000000062E-2</c:v>
                      </c:pt>
                      <c:pt idx="86">
                        <c:v>8.6000000000000063E-2</c:v>
                      </c:pt>
                      <c:pt idx="87">
                        <c:v>8.7000000000000063E-2</c:v>
                      </c:pt>
                      <c:pt idx="88">
                        <c:v>8.8000000000000064E-2</c:v>
                      </c:pt>
                      <c:pt idx="89">
                        <c:v>8.9000000000000065E-2</c:v>
                      </c:pt>
                      <c:pt idx="90">
                        <c:v>9.0000000000000066E-2</c:v>
                      </c:pt>
                      <c:pt idx="91">
                        <c:v>9.1000000000000067E-2</c:v>
                      </c:pt>
                      <c:pt idx="92">
                        <c:v>9.2000000000000068E-2</c:v>
                      </c:pt>
                      <c:pt idx="93">
                        <c:v>9.3000000000000069E-2</c:v>
                      </c:pt>
                      <c:pt idx="94">
                        <c:v>9.400000000000007E-2</c:v>
                      </c:pt>
                      <c:pt idx="95">
                        <c:v>9.500000000000007E-2</c:v>
                      </c:pt>
                      <c:pt idx="96">
                        <c:v>9.6000000000000071E-2</c:v>
                      </c:pt>
                      <c:pt idx="97">
                        <c:v>9.7000000000000072E-2</c:v>
                      </c:pt>
                      <c:pt idx="98">
                        <c:v>9.8000000000000073E-2</c:v>
                      </c:pt>
                      <c:pt idx="99">
                        <c:v>9.9000000000000074E-2</c:v>
                      </c:pt>
                      <c:pt idx="100">
                        <c:v>0.10000000000000007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'Route 1 (Buenos Aires)'!$AY$30:$AY$130</c15:sqref>
                        </c15:formulaRef>
                      </c:ext>
                    </c:extLst>
                    <c:numCache>
                      <c:formatCode>_("$"* #,##0.0_);_("$"* \(#,##0.0\);_("$"* "-"??_);_(@_)</c:formatCode>
                      <c:ptCount val="10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7.7605650000000006</c:v>
                      </c:pt>
                      <c:pt idx="15">
                        <c:v>6.4496100000000007</c:v>
                      </c:pt>
                      <c:pt idx="16">
                        <c:v>11.629900000000001</c:v>
                      </c:pt>
                      <c:pt idx="17">
                        <c:v>11.210075000000002</c:v>
                      </c:pt>
                      <c:pt idx="18">
                        <c:v>69.488130000000012</c:v>
                      </c:pt>
                      <c:pt idx="19">
                        <c:v>58.478310000000008</c:v>
                      </c:pt>
                      <c:pt idx="20">
                        <c:v>67.631095000000002</c:v>
                      </c:pt>
                      <c:pt idx="21">
                        <c:v>97.989949999999979</c:v>
                      </c:pt>
                      <c:pt idx="22">
                        <c:v>151.33488499999996</c:v>
                      </c:pt>
                      <c:pt idx="23">
                        <c:v>193.73966499999995</c:v>
                      </c:pt>
                      <c:pt idx="24">
                        <c:v>159.27550500000001</c:v>
                      </c:pt>
                      <c:pt idx="25">
                        <c:v>307.19927499999972</c:v>
                      </c:pt>
                      <c:pt idx="26">
                        <c:v>400.30859499999991</c:v>
                      </c:pt>
                      <c:pt idx="27">
                        <c:v>378.71502499999991</c:v>
                      </c:pt>
                      <c:pt idx="28">
                        <c:v>375.86978000000011</c:v>
                      </c:pt>
                      <c:pt idx="29">
                        <c:v>630.23936000000015</c:v>
                      </c:pt>
                      <c:pt idx="30">
                        <c:v>746.11812499999996</c:v>
                      </c:pt>
                      <c:pt idx="31">
                        <c:v>705.66859999999986</c:v>
                      </c:pt>
                      <c:pt idx="32">
                        <c:v>645.36665500000004</c:v>
                      </c:pt>
                      <c:pt idx="33">
                        <c:v>804.70420500000068</c:v>
                      </c:pt>
                      <c:pt idx="34">
                        <c:v>988.5275950000007</c:v>
                      </c:pt>
                      <c:pt idx="35">
                        <c:v>937.99391500000036</c:v>
                      </c:pt>
                      <c:pt idx="36">
                        <c:v>1013.4308499999999</c:v>
                      </c:pt>
                      <c:pt idx="37">
                        <c:v>1503.7336150000003</c:v>
                      </c:pt>
                      <c:pt idx="38">
                        <c:v>1356.0583300000003</c:v>
                      </c:pt>
                      <c:pt idx="39">
                        <c:v>1340.121644999999</c:v>
                      </c:pt>
                      <c:pt idx="40">
                        <c:v>1514.7216950000013</c:v>
                      </c:pt>
                      <c:pt idx="41">
                        <c:v>1664.9070799999979</c:v>
                      </c:pt>
                      <c:pt idx="42">
                        <c:v>1931.265329999999</c:v>
                      </c:pt>
                      <c:pt idx="43">
                        <c:v>1877.4860400000014</c:v>
                      </c:pt>
                      <c:pt idx="44">
                        <c:v>1934.0824800000003</c:v>
                      </c:pt>
                      <c:pt idx="45">
                        <c:v>2161.5596150000001</c:v>
                      </c:pt>
                      <c:pt idx="46">
                        <c:v>2740.4507350000003</c:v>
                      </c:pt>
                      <c:pt idx="47">
                        <c:v>2299.3405149999994</c:v>
                      </c:pt>
                      <c:pt idx="48">
                        <c:v>2287.985205</c:v>
                      </c:pt>
                      <c:pt idx="49">
                        <c:v>2969.4645099999975</c:v>
                      </c:pt>
                      <c:pt idx="50">
                        <c:v>2941.6535099999983</c:v>
                      </c:pt>
                      <c:pt idx="51">
                        <c:v>2969.5425549999991</c:v>
                      </c:pt>
                      <c:pt idx="52">
                        <c:v>3479.2240450000027</c:v>
                      </c:pt>
                      <c:pt idx="53">
                        <c:v>3566.1831349999975</c:v>
                      </c:pt>
                      <c:pt idx="54">
                        <c:v>3664.2068750000017</c:v>
                      </c:pt>
                      <c:pt idx="55">
                        <c:v>4001.7934699999978</c:v>
                      </c:pt>
                      <c:pt idx="56">
                        <c:v>4108.092964999998</c:v>
                      </c:pt>
                      <c:pt idx="57">
                        <c:v>4185.9307999999974</c:v>
                      </c:pt>
                      <c:pt idx="58">
                        <c:v>4451.639629999996</c:v>
                      </c:pt>
                      <c:pt idx="59">
                        <c:v>4438.1796450000029</c:v>
                      </c:pt>
                      <c:pt idx="60">
                        <c:v>4815.2329999999993</c:v>
                      </c:pt>
                      <c:pt idx="61">
                        <c:v>4674.9908199999954</c:v>
                      </c:pt>
                      <c:pt idx="62">
                        <c:v>4689.1528600000011</c:v>
                      </c:pt>
                      <c:pt idx="63">
                        <c:v>4817.176835000002</c:v>
                      </c:pt>
                      <c:pt idx="64">
                        <c:v>5905.441090000003</c:v>
                      </c:pt>
                      <c:pt idx="65">
                        <c:v>5686.8830899999994</c:v>
                      </c:pt>
                      <c:pt idx="66">
                        <c:v>6019.9193399999958</c:v>
                      </c:pt>
                      <c:pt idx="67">
                        <c:v>5551.4050499999958</c:v>
                      </c:pt>
                      <c:pt idx="68">
                        <c:v>5859.6290549999967</c:v>
                      </c:pt>
                      <c:pt idx="69">
                        <c:v>6682.721324999995</c:v>
                      </c:pt>
                      <c:pt idx="70">
                        <c:v>6519.8420450000076</c:v>
                      </c:pt>
                      <c:pt idx="71">
                        <c:v>6427.9734100000014</c:v>
                      </c:pt>
                      <c:pt idx="72">
                        <c:v>7041.7630249999993</c:v>
                      </c:pt>
                      <c:pt idx="73">
                        <c:v>7430.6371499999959</c:v>
                      </c:pt>
                      <c:pt idx="74">
                        <c:v>7616.6490550000035</c:v>
                      </c:pt>
                      <c:pt idx="75">
                        <c:v>7590.1927549999991</c:v>
                      </c:pt>
                      <c:pt idx="76">
                        <c:v>7926.830689999997</c:v>
                      </c:pt>
                      <c:pt idx="77">
                        <c:v>7657.2495750000053</c:v>
                      </c:pt>
                      <c:pt idx="78">
                        <c:v>7979.7389500000036</c:v>
                      </c:pt>
                      <c:pt idx="79">
                        <c:v>8387.5100000000057</c:v>
                      </c:pt>
                      <c:pt idx="80">
                        <c:v>8229.7173199999979</c:v>
                      </c:pt>
                      <c:pt idx="81">
                        <c:v>8723.6467199999915</c:v>
                      </c:pt>
                      <c:pt idx="82">
                        <c:v>9061.0302550000033</c:v>
                      </c:pt>
                      <c:pt idx="83">
                        <c:v>8821.2230299999974</c:v>
                      </c:pt>
                      <c:pt idx="84">
                        <c:v>9678.59058</c:v>
                      </c:pt>
                      <c:pt idx="85">
                        <c:v>9316.49571500001</c:v>
                      </c:pt>
                      <c:pt idx="86">
                        <c:v>9199.2086950000121</c:v>
                      </c:pt>
                      <c:pt idx="87">
                        <c:v>9944.0230499999961</c:v>
                      </c:pt>
                      <c:pt idx="88">
                        <c:v>9435.3513299999977</c:v>
                      </c:pt>
                      <c:pt idx="89">
                        <c:v>9955.5214449999967</c:v>
                      </c:pt>
                      <c:pt idx="90">
                        <c:v>10508.766574999994</c:v>
                      </c:pt>
                      <c:pt idx="91">
                        <c:v>11155.494134999999</c:v>
                      </c:pt>
                      <c:pt idx="92">
                        <c:v>10517.384100000008</c:v>
                      </c:pt>
                      <c:pt idx="93">
                        <c:v>11207.576724999999</c:v>
                      </c:pt>
                      <c:pt idx="94">
                        <c:v>10909.996190000002</c:v>
                      </c:pt>
                      <c:pt idx="95">
                        <c:v>11681.133214999996</c:v>
                      </c:pt>
                      <c:pt idx="96">
                        <c:v>11677.276925000004</c:v>
                      </c:pt>
                      <c:pt idx="97">
                        <c:v>11897.299805000002</c:v>
                      </c:pt>
                      <c:pt idx="98">
                        <c:v>12298.500080000014</c:v>
                      </c:pt>
                      <c:pt idx="99">
                        <c:v>12633.813729999994</c:v>
                      </c:pt>
                      <c:pt idx="100">
                        <c:v>12286.052549999986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62A9-42B2-BD2B-ED9FABE4C11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7824464"/>
        <c:axId val="1147809584"/>
        <c:extLst>
          <c:ext xmlns:c15="http://schemas.microsoft.com/office/drawing/2012/chart" uri="{02D57815-91ED-43cb-92C2-25804820EDAC}">
            <c15:filteredLineSeries>
              <c15:ser>
                <c:idx val="3"/>
                <c:order val="2"/>
                <c:tx>
                  <c:strRef>
                    <c:extLst>
                      <c:ext uri="{02D57815-91ED-43cb-92C2-25804820EDAC}">
                        <c15:formulaRef>
                          <c15:sqref>'Route 1 (Buenos Aires)'!$AX$28</c15:sqref>
                        </c15:formulaRef>
                      </c:ext>
                    </c:extLst>
                    <c:strCache>
                      <c:ptCount val="1"/>
                      <c:pt idx="0">
                        <c:v>Average number of seats overbooked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'Route 1 (Buenos Aires)'!$AU$30:$AU$130</c15:sqref>
                        </c15:formulaRef>
                      </c:ext>
                    </c:extLst>
                    <c:numCache>
                      <c:formatCode>0.00%</c:formatCode>
                      <c:ptCount val="101"/>
                      <c:pt idx="0">
                        <c:v>0</c:v>
                      </c:pt>
                      <c:pt idx="1">
                        <c:v>1E-3</c:v>
                      </c:pt>
                      <c:pt idx="2">
                        <c:v>2E-3</c:v>
                      </c:pt>
                      <c:pt idx="3">
                        <c:v>3.0000000000000001E-3</c:v>
                      </c:pt>
                      <c:pt idx="4">
                        <c:v>4.0000000000000001E-3</c:v>
                      </c:pt>
                      <c:pt idx="5">
                        <c:v>5.0000000000000001E-3</c:v>
                      </c:pt>
                      <c:pt idx="6">
                        <c:v>6.0000000000000001E-3</c:v>
                      </c:pt>
                      <c:pt idx="7">
                        <c:v>7.0000000000000001E-3</c:v>
                      </c:pt>
                      <c:pt idx="8">
                        <c:v>8.0000000000000002E-3</c:v>
                      </c:pt>
                      <c:pt idx="9">
                        <c:v>9.0000000000000011E-3</c:v>
                      </c:pt>
                      <c:pt idx="10">
                        <c:v>1.0000000000000002E-2</c:v>
                      </c:pt>
                      <c:pt idx="11">
                        <c:v>1.1000000000000003E-2</c:v>
                      </c:pt>
                      <c:pt idx="12">
                        <c:v>1.2000000000000004E-2</c:v>
                      </c:pt>
                      <c:pt idx="13">
                        <c:v>1.3000000000000005E-2</c:v>
                      </c:pt>
                      <c:pt idx="14">
                        <c:v>1.4000000000000005E-2</c:v>
                      </c:pt>
                      <c:pt idx="15">
                        <c:v>1.5000000000000006E-2</c:v>
                      </c:pt>
                      <c:pt idx="16">
                        <c:v>1.6000000000000007E-2</c:v>
                      </c:pt>
                      <c:pt idx="17">
                        <c:v>1.7000000000000008E-2</c:v>
                      </c:pt>
                      <c:pt idx="18">
                        <c:v>1.8000000000000009E-2</c:v>
                      </c:pt>
                      <c:pt idx="19">
                        <c:v>1.900000000000001E-2</c:v>
                      </c:pt>
                      <c:pt idx="20">
                        <c:v>2.0000000000000011E-2</c:v>
                      </c:pt>
                      <c:pt idx="21">
                        <c:v>2.1000000000000012E-2</c:v>
                      </c:pt>
                      <c:pt idx="22">
                        <c:v>2.2000000000000013E-2</c:v>
                      </c:pt>
                      <c:pt idx="23">
                        <c:v>2.3000000000000013E-2</c:v>
                      </c:pt>
                      <c:pt idx="24">
                        <c:v>2.4000000000000014E-2</c:v>
                      </c:pt>
                      <c:pt idx="25">
                        <c:v>2.5000000000000015E-2</c:v>
                      </c:pt>
                      <c:pt idx="26">
                        <c:v>2.6000000000000016E-2</c:v>
                      </c:pt>
                      <c:pt idx="27">
                        <c:v>2.7000000000000017E-2</c:v>
                      </c:pt>
                      <c:pt idx="28">
                        <c:v>2.8000000000000018E-2</c:v>
                      </c:pt>
                      <c:pt idx="29">
                        <c:v>2.9000000000000019E-2</c:v>
                      </c:pt>
                      <c:pt idx="30">
                        <c:v>3.000000000000002E-2</c:v>
                      </c:pt>
                      <c:pt idx="31">
                        <c:v>3.1000000000000021E-2</c:v>
                      </c:pt>
                      <c:pt idx="32">
                        <c:v>3.2000000000000021E-2</c:v>
                      </c:pt>
                      <c:pt idx="33">
                        <c:v>3.3000000000000022E-2</c:v>
                      </c:pt>
                      <c:pt idx="34">
                        <c:v>3.4000000000000023E-2</c:v>
                      </c:pt>
                      <c:pt idx="35">
                        <c:v>3.5000000000000024E-2</c:v>
                      </c:pt>
                      <c:pt idx="36">
                        <c:v>3.6000000000000025E-2</c:v>
                      </c:pt>
                      <c:pt idx="37">
                        <c:v>3.7000000000000026E-2</c:v>
                      </c:pt>
                      <c:pt idx="38">
                        <c:v>3.8000000000000027E-2</c:v>
                      </c:pt>
                      <c:pt idx="39">
                        <c:v>3.9000000000000028E-2</c:v>
                      </c:pt>
                      <c:pt idx="40">
                        <c:v>4.0000000000000029E-2</c:v>
                      </c:pt>
                      <c:pt idx="41">
                        <c:v>4.1000000000000029E-2</c:v>
                      </c:pt>
                      <c:pt idx="42">
                        <c:v>4.200000000000003E-2</c:v>
                      </c:pt>
                      <c:pt idx="43">
                        <c:v>4.3000000000000031E-2</c:v>
                      </c:pt>
                      <c:pt idx="44">
                        <c:v>4.4000000000000032E-2</c:v>
                      </c:pt>
                      <c:pt idx="45">
                        <c:v>4.5000000000000033E-2</c:v>
                      </c:pt>
                      <c:pt idx="46">
                        <c:v>4.6000000000000034E-2</c:v>
                      </c:pt>
                      <c:pt idx="47">
                        <c:v>4.7000000000000035E-2</c:v>
                      </c:pt>
                      <c:pt idx="48">
                        <c:v>4.8000000000000036E-2</c:v>
                      </c:pt>
                      <c:pt idx="49">
                        <c:v>4.9000000000000037E-2</c:v>
                      </c:pt>
                      <c:pt idx="50">
                        <c:v>5.0000000000000037E-2</c:v>
                      </c:pt>
                      <c:pt idx="51">
                        <c:v>5.1000000000000038E-2</c:v>
                      </c:pt>
                      <c:pt idx="52">
                        <c:v>5.2000000000000039E-2</c:v>
                      </c:pt>
                      <c:pt idx="53">
                        <c:v>5.300000000000004E-2</c:v>
                      </c:pt>
                      <c:pt idx="54">
                        <c:v>5.4000000000000041E-2</c:v>
                      </c:pt>
                      <c:pt idx="55">
                        <c:v>5.5000000000000042E-2</c:v>
                      </c:pt>
                      <c:pt idx="56">
                        <c:v>5.6000000000000043E-2</c:v>
                      </c:pt>
                      <c:pt idx="57">
                        <c:v>5.7000000000000044E-2</c:v>
                      </c:pt>
                      <c:pt idx="58">
                        <c:v>5.8000000000000045E-2</c:v>
                      </c:pt>
                      <c:pt idx="59">
                        <c:v>5.9000000000000045E-2</c:v>
                      </c:pt>
                      <c:pt idx="60">
                        <c:v>6.0000000000000046E-2</c:v>
                      </c:pt>
                      <c:pt idx="61">
                        <c:v>6.1000000000000047E-2</c:v>
                      </c:pt>
                      <c:pt idx="62">
                        <c:v>6.2000000000000048E-2</c:v>
                      </c:pt>
                      <c:pt idx="63">
                        <c:v>6.3000000000000042E-2</c:v>
                      </c:pt>
                      <c:pt idx="64">
                        <c:v>6.4000000000000043E-2</c:v>
                      </c:pt>
                      <c:pt idx="65">
                        <c:v>6.5000000000000044E-2</c:v>
                      </c:pt>
                      <c:pt idx="66">
                        <c:v>6.6000000000000045E-2</c:v>
                      </c:pt>
                      <c:pt idx="67">
                        <c:v>6.7000000000000046E-2</c:v>
                      </c:pt>
                      <c:pt idx="68">
                        <c:v>6.8000000000000047E-2</c:v>
                      </c:pt>
                      <c:pt idx="69">
                        <c:v>6.9000000000000047E-2</c:v>
                      </c:pt>
                      <c:pt idx="70">
                        <c:v>7.0000000000000048E-2</c:v>
                      </c:pt>
                      <c:pt idx="71">
                        <c:v>7.1000000000000049E-2</c:v>
                      </c:pt>
                      <c:pt idx="72">
                        <c:v>7.200000000000005E-2</c:v>
                      </c:pt>
                      <c:pt idx="73">
                        <c:v>7.3000000000000051E-2</c:v>
                      </c:pt>
                      <c:pt idx="74">
                        <c:v>7.4000000000000052E-2</c:v>
                      </c:pt>
                      <c:pt idx="75">
                        <c:v>7.5000000000000053E-2</c:v>
                      </c:pt>
                      <c:pt idx="76">
                        <c:v>7.6000000000000054E-2</c:v>
                      </c:pt>
                      <c:pt idx="77">
                        <c:v>7.7000000000000055E-2</c:v>
                      </c:pt>
                      <c:pt idx="78">
                        <c:v>7.8000000000000055E-2</c:v>
                      </c:pt>
                      <c:pt idx="79">
                        <c:v>7.9000000000000056E-2</c:v>
                      </c:pt>
                      <c:pt idx="80">
                        <c:v>8.0000000000000057E-2</c:v>
                      </c:pt>
                      <c:pt idx="81">
                        <c:v>8.1000000000000058E-2</c:v>
                      </c:pt>
                      <c:pt idx="82">
                        <c:v>8.2000000000000059E-2</c:v>
                      </c:pt>
                      <c:pt idx="83">
                        <c:v>8.300000000000006E-2</c:v>
                      </c:pt>
                      <c:pt idx="84">
                        <c:v>8.4000000000000061E-2</c:v>
                      </c:pt>
                      <c:pt idx="85">
                        <c:v>8.5000000000000062E-2</c:v>
                      </c:pt>
                      <c:pt idx="86">
                        <c:v>8.6000000000000063E-2</c:v>
                      </c:pt>
                      <c:pt idx="87">
                        <c:v>8.7000000000000063E-2</c:v>
                      </c:pt>
                      <c:pt idx="88">
                        <c:v>8.8000000000000064E-2</c:v>
                      </c:pt>
                      <c:pt idx="89">
                        <c:v>8.9000000000000065E-2</c:v>
                      </c:pt>
                      <c:pt idx="90">
                        <c:v>9.0000000000000066E-2</c:v>
                      </c:pt>
                      <c:pt idx="91">
                        <c:v>9.1000000000000067E-2</c:v>
                      </c:pt>
                      <c:pt idx="92">
                        <c:v>9.2000000000000068E-2</c:v>
                      </c:pt>
                      <c:pt idx="93">
                        <c:v>9.3000000000000069E-2</c:v>
                      </c:pt>
                      <c:pt idx="94">
                        <c:v>9.400000000000007E-2</c:v>
                      </c:pt>
                      <c:pt idx="95">
                        <c:v>9.500000000000007E-2</c:v>
                      </c:pt>
                      <c:pt idx="96">
                        <c:v>9.6000000000000071E-2</c:v>
                      </c:pt>
                      <c:pt idx="97">
                        <c:v>9.7000000000000072E-2</c:v>
                      </c:pt>
                      <c:pt idx="98">
                        <c:v>9.8000000000000073E-2</c:v>
                      </c:pt>
                      <c:pt idx="99">
                        <c:v>9.9000000000000074E-2</c:v>
                      </c:pt>
                      <c:pt idx="100">
                        <c:v>0.10000000000000007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'Route 1 (Buenos Aires)'!$AX$30:$AX$130</c15:sqref>
                        </c15:formulaRef>
                      </c:ext>
                    </c:extLst>
                    <c:numCache>
                      <c:formatCode>General</c:formatCode>
                      <c:ptCount val="10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0.03</c:v>
                      </c:pt>
                      <c:pt idx="19">
                        <c:v>0.02</c:v>
                      </c:pt>
                      <c:pt idx="20">
                        <c:v>0.02</c:v>
                      </c:pt>
                      <c:pt idx="21">
                        <c:v>0.03</c:v>
                      </c:pt>
                      <c:pt idx="22">
                        <c:v>0.05</c:v>
                      </c:pt>
                      <c:pt idx="23">
                        <c:v>7.0000000000000007E-2</c:v>
                      </c:pt>
                      <c:pt idx="24">
                        <c:v>0.05</c:v>
                      </c:pt>
                      <c:pt idx="25">
                        <c:v>0.11</c:v>
                      </c:pt>
                      <c:pt idx="26">
                        <c:v>0.14000000000000001</c:v>
                      </c:pt>
                      <c:pt idx="27">
                        <c:v>0.13</c:v>
                      </c:pt>
                      <c:pt idx="28">
                        <c:v>0.13</c:v>
                      </c:pt>
                      <c:pt idx="29">
                        <c:v>0.22</c:v>
                      </c:pt>
                      <c:pt idx="30">
                        <c:v>0.25</c:v>
                      </c:pt>
                      <c:pt idx="31">
                        <c:v>0.24</c:v>
                      </c:pt>
                      <c:pt idx="32">
                        <c:v>0.22</c:v>
                      </c:pt>
                      <c:pt idx="33">
                        <c:v>0.27</c:v>
                      </c:pt>
                      <c:pt idx="34">
                        <c:v>0.34</c:v>
                      </c:pt>
                      <c:pt idx="35">
                        <c:v>0.31</c:v>
                      </c:pt>
                      <c:pt idx="36">
                        <c:v>0.34</c:v>
                      </c:pt>
                      <c:pt idx="37">
                        <c:v>0.5</c:v>
                      </c:pt>
                      <c:pt idx="38">
                        <c:v>0.45</c:v>
                      </c:pt>
                      <c:pt idx="39">
                        <c:v>0.45</c:v>
                      </c:pt>
                      <c:pt idx="40">
                        <c:v>0.51</c:v>
                      </c:pt>
                      <c:pt idx="41">
                        <c:v>0.56000000000000005</c:v>
                      </c:pt>
                      <c:pt idx="42">
                        <c:v>0.64</c:v>
                      </c:pt>
                      <c:pt idx="43">
                        <c:v>0.63</c:v>
                      </c:pt>
                      <c:pt idx="44">
                        <c:v>0.64</c:v>
                      </c:pt>
                      <c:pt idx="45">
                        <c:v>0.72</c:v>
                      </c:pt>
                      <c:pt idx="46">
                        <c:v>0.93</c:v>
                      </c:pt>
                      <c:pt idx="47">
                        <c:v>0.77</c:v>
                      </c:pt>
                      <c:pt idx="48">
                        <c:v>0.76</c:v>
                      </c:pt>
                      <c:pt idx="49">
                        <c:v>0.99</c:v>
                      </c:pt>
                      <c:pt idx="50">
                        <c:v>0.99</c:v>
                      </c:pt>
                      <c:pt idx="51">
                        <c:v>1</c:v>
                      </c:pt>
                      <c:pt idx="52">
                        <c:v>1.1599999999999999</c:v>
                      </c:pt>
                      <c:pt idx="53">
                        <c:v>1.2</c:v>
                      </c:pt>
                      <c:pt idx="54">
                        <c:v>1.23</c:v>
                      </c:pt>
                      <c:pt idx="55">
                        <c:v>1.33</c:v>
                      </c:pt>
                      <c:pt idx="56">
                        <c:v>1.37</c:v>
                      </c:pt>
                      <c:pt idx="57">
                        <c:v>1.41</c:v>
                      </c:pt>
                      <c:pt idx="58">
                        <c:v>1.47</c:v>
                      </c:pt>
                      <c:pt idx="59">
                        <c:v>1.47</c:v>
                      </c:pt>
                      <c:pt idx="60">
                        <c:v>1.59</c:v>
                      </c:pt>
                      <c:pt idx="61">
                        <c:v>1.57</c:v>
                      </c:pt>
                      <c:pt idx="62">
                        <c:v>1.56</c:v>
                      </c:pt>
                      <c:pt idx="63">
                        <c:v>1.6</c:v>
                      </c:pt>
                      <c:pt idx="64">
                        <c:v>1.96</c:v>
                      </c:pt>
                      <c:pt idx="65">
                        <c:v>1.9</c:v>
                      </c:pt>
                      <c:pt idx="66">
                        <c:v>1.99</c:v>
                      </c:pt>
                      <c:pt idx="67">
                        <c:v>1.85</c:v>
                      </c:pt>
                      <c:pt idx="68">
                        <c:v>1.96</c:v>
                      </c:pt>
                      <c:pt idx="69">
                        <c:v>2.21</c:v>
                      </c:pt>
                      <c:pt idx="70">
                        <c:v>2.16</c:v>
                      </c:pt>
                      <c:pt idx="71">
                        <c:v>2.16</c:v>
                      </c:pt>
                      <c:pt idx="72">
                        <c:v>2.34</c:v>
                      </c:pt>
                      <c:pt idx="73">
                        <c:v>2.4500000000000002</c:v>
                      </c:pt>
                      <c:pt idx="74">
                        <c:v>2.4900000000000002</c:v>
                      </c:pt>
                      <c:pt idx="75">
                        <c:v>2.52</c:v>
                      </c:pt>
                      <c:pt idx="76">
                        <c:v>2.64</c:v>
                      </c:pt>
                      <c:pt idx="77">
                        <c:v>2.54</c:v>
                      </c:pt>
                      <c:pt idx="78">
                        <c:v>2.66</c:v>
                      </c:pt>
                      <c:pt idx="79">
                        <c:v>2.76</c:v>
                      </c:pt>
                      <c:pt idx="80">
                        <c:v>2.74</c:v>
                      </c:pt>
                      <c:pt idx="81">
                        <c:v>2.89</c:v>
                      </c:pt>
                      <c:pt idx="82">
                        <c:v>2.99</c:v>
                      </c:pt>
                      <c:pt idx="83">
                        <c:v>2.92</c:v>
                      </c:pt>
                      <c:pt idx="84">
                        <c:v>3.21</c:v>
                      </c:pt>
                      <c:pt idx="85">
                        <c:v>3.1</c:v>
                      </c:pt>
                      <c:pt idx="86">
                        <c:v>3.06</c:v>
                      </c:pt>
                      <c:pt idx="87">
                        <c:v>3.32</c:v>
                      </c:pt>
                      <c:pt idx="88">
                        <c:v>3.13</c:v>
                      </c:pt>
                      <c:pt idx="89">
                        <c:v>3.29</c:v>
                      </c:pt>
                      <c:pt idx="90">
                        <c:v>3.44</c:v>
                      </c:pt>
                      <c:pt idx="91">
                        <c:v>3.72</c:v>
                      </c:pt>
                      <c:pt idx="92">
                        <c:v>3.46</c:v>
                      </c:pt>
                      <c:pt idx="93">
                        <c:v>3.7</c:v>
                      </c:pt>
                      <c:pt idx="94">
                        <c:v>3.6</c:v>
                      </c:pt>
                      <c:pt idx="95">
                        <c:v>3.87</c:v>
                      </c:pt>
                      <c:pt idx="96">
                        <c:v>3.87</c:v>
                      </c:pt>
                      <c:pt idx="97">
                        <c:v>3.94</c:v>
                      </c:pt>
                      <c:pt idx="98">
                        <c:v>4.08</c:v>
                      </c:pt>
                      <c:pt idx="99">
                        <c:v>4.2699999999999996</c:v>
                      </c:pt>
                      <c:pt idx="100">
                        <c:v>4.05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62A9-42B2-BD2B-ED9FABE4C11C}"/>
                  </c:ext>
                </c:extLst>
              </c15:ser>
            </c15:filteredLineSeries>
          </c:ext>
        </c:extLst>
      </c:lineChart>
      <c:catAx>
        <c:axId val="1147830704"/>
        <c:scaling>
          <c:orientation val="minMax"/>
        </c:scaling>
        <c:delete val="0"/>
        <c:axPos val="b"/>
        <c:numFmt formatCode="0.0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7804784"/>
        <c:crosses val="autoZero"/>
        <c:auto val="1"/>
        <c:lblAlgn val="ctr"/>
        <c:lblOffset val="100"/>
        <c:noMultiLvlLbl val="0"/>
      </c:catAx>
      <c:valAx>
        <c:axId val="114780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$&quot;* #,##0.0_);_(&quot;$&quot;* \(#,##0.0\);_(&quot;$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7830704"/>
        <c:crosses val="autoZero"/>
        <c:crossBetween val="between"/>
      </c:valAx>
      <c:valAx>
        <c:axId val="1147809584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147824464"/>
        <c:crosses val="max"/>
        <c:crossBetween val="between"/>
      </c:valAx>
      <c:catAx>
        <c:axId val="1147824464"/>
        <c:scaling>
          <c:orientation val="minMax"/>
        </c:scaling>
        <c:delete val="1"/>
        <c:axPos val="b"/>
        <c:numFmt formatCode="0.00%" sourceLinked="1"/>
        <c:majorTickMark val="out"/>
        <c:minorTickMark val="none"/>
        <c:tickLblPos val="nextTo"/>
        <c:crossAx val="114780958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Total Compensation</a:t>
            </a:r>
            <a:r>
              <a:rPr lang="en-GB" baseline="0"/>
              <a:t> Cost and Number of Overbooked Seats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47830704"/>
        <c:axId val="1147804784"/>
        <c:extLst>
          <c:ext xmlns:c15="http://schemas.microsoft.com/office/drawing/2012/chart" uri="{02D57815-91ED-43cb-92C2-25804820EDAC}">
            <c15:filteredBarSeries>
              <c15:ser>
                <c:idx val="1"/>
                <c:order val="0"/>
                <c:tx>
                  <c:strRef>
                    <c:extLst>
                      <c:ext uri="{02D57815-91ED-43cb-92C2-25804820EDAC}">
                        <c15:formulaRef>
                          <c15:sqref>'Route 1 (Buenos Aires)'!$AV$28</c15:sqref>
                        </c15:formulaRef>
                      </c:ext>
                    </c:extLst>
                    <c:strCache>
                      <c:ptCount val="1"/>
                      <c:pt idx="0">
                        <c:v>Mean profit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'Route 1 (Buenos Aires)'!$AU$30:$AU$130</c15:sqref>
                        </c15:formulaRef>
                      </c:ext>
                    </c:extLst>
                    <c:numCache>
                      <c:formatCode>0.00%</c:formatCode>
                      <c:ptCount val="101"/>
                      <c:pt idx="0">
                        <c:v>0</c:v>
                      </c:pt>
                      <c:pt idx="1">
                        <c:v>1E-3</c:v>
                      </c:pt>
                      <c:pt idx="2">
                        <c:v>2E-3</c:v>
                      </c:pt>
                      <c:pt idx="3">
                        <c:v>3.0000000000000001E-3</c:v>
                      </c:pt>
                      <c:pt idx="4">
                        <c:v>4.0000000000000001E-3</c:v>
                      </c:pt>
                      <c:pt idx="5">
                        <c:v>5.0000000000000001E-3</c:v>
                      </c:pt>
                      <c:pt idx="6">
                        <c:v>6.0000000000000001E-3</c:v>
                      </c:pt>
                      <c:pt idx="7">
                        <c:v>7.0000000000000001E-3</c:v>
                      </c:pt>
                      <c:pt idx="8">
                        <c:v>8.0000000000000002E-3</c:v>
                      </c:pt>
                      <c:pt idx="9">
                        <c:v>9.0000000000000011E-3</c:v>
                      </c:pt>
                      <c:pt idx="10">
                        <c:v>1.0000000000000002E-2</c:v>
                      </c:pt>
                      <c:pt idx="11">
                        <c:v>1.1000000000000003E-2</c:v>
                      </c:pt>
                      <c:pt idx="12">
                        <c:v>1.2000000000000004E-2</c:v>
                      </c:pt>
                      <c:pt idx="13">
                        <c:v>1.3000000000000005E-2</c:v>
                      </c:pt>
                      <c:pt idx="14">
                        <c:v>1.4000000000000005E-2</c:v>
                      </c:pt>
                      <c:pt idx="15">
                        <c:v>1.5000000000000006E-2</c:v>
                      </c:pt>
                      <c:pt idx="16">
                        <c:v>1.6000000000000007E-2</c:v>
                      </c:pt>
                      <c:pt idx="17">
                        <c:v>1.7000000000000008E-2</c:v>
                      </c:pt>
                      <c:pt idx="18">
                        <c:v>1.8000000000000009E-2</c:v>
                      </c:pt>
                      <c:pt idx="19">
                        <c:v>1.900000000000001E-2</c:v>
                      </c:pt>
                      <c:pt idx="20">
                        <c:v>2.0000000000000011E-2</c:v>
                      </c:pt>
                      <c:pt idx="21">
                        <c:v>2.1000000000000012E-2</c:v>
                      </c:pt>
                      <c:pt idx="22">
                        <c:v>2.2000000000000013E-2</c:v>
                      </c:pt>
                      <c:pt idx="23">
                        <c:v>2.3000000000000013E-2</c:v>
                      </c:pt>
                      <c:pt idx="24">
                        <c:v>2.4000000000000014E-2</c:v>
                      </c:pt>
                      <c:pt idx="25">
                        <c:v>2.5000000000000015E-2</c:v>
                      </c:pt>
                      <c:pt idx="26">
                        <c:v>2.6000000000000016E-2</c:v>
                      </c:pt>
                      <c:pt idx="27">
                        <c:v>2.7000000000000017E-2</c:v>
                      </c:pt>
                      <c:pt idx="28">
                        <c:v>2.8000000000000018E-2</c:v>
                      </c:pt>
                      <c:pt idx="29">
                        <c:v>2.9000000000000019E-2</c:v>
                      </c:pt>
                      <c:pt idx="30">
                        <c:v>3.000000000000002E-2</c:v>
                      </c:pt>
                      <c:pt idx="31">
                        <c:v>3.1000000000000021E-2</c:v>
                      </c:pt>
                      <c:pt idx="32">
                        <c:v>3.2000000000000021E-2</c:v>
                      </c:pt>
                      <c:pt idx="33">
                        <c:v>3.3000000000000022E-2</c:v>
                      </c:pt>
                      <c:pt idx="34">
                        <c:v>3.4000000000000023E-2</c:v>
                      </c:pt>
                      <c:pt idx="35">
                        <c:v>3.5000000000000024E-2</c:v>
                      </c:pt>
                      <c:pt idx="36">
                        <c:v>3.6000000000000025E-2</c:v>
                      </c:pt>
                      <c:pt idx="37">
                        <c:v>3.7000000000000026E-2</c:v>
                      </c:pt>
                      <c:pt idx="38">
                        <c:v>3.8000000000000027E-2</c:v>
                      </c:pt>
                      <c:pt idx="39">
                        <c:v>3.9000000000000028E-2</c:v>
                      </c:pt>
                      <c:pt idx="40">
                        <c:v>4.0000000000000029E-2</c:v>
                      </c:pt>
                      <c:pt idx="41">
                        <c:v>4.1000000000000029E-2</c:v>
                      </c:pt>
                      <c:pt idx="42">
                        <c:v>4.200000000000003E-2</c:v>
                      </c:pt>
                      <c:pt idx="43">
                        <c:v>4.3000000000000031E-2</c:v>
                      </c:pt>
                      <c:pt idx="44">
                        <c:v>4.4000000000000032E-2</c:v>
                      </c:pt>
                      <c:pt idx="45">
                        <c:v>4.5000000000000033E-2</c:v>
                      </c:pt>
                      <c:pt idx="46">
                        <c:v>4.6000000000000034E-2</c:v>
                      </c:pt>
                      <c:pt idx="47">
                        <c:v>4.7000000000000035E-2</c:v>
                      </c:pt>
                      <c:pt idx="48">
                        <c:v>4.8000000000000036E-2</c:v>
                      </c:pt>
                      <c:pt idx="49">
                        <c:v>4.9000000000000037E-2</c:v>
                      </c:pt>
                      <c:pt idx="50">
                        <c:v>5.0000000000000037E-2</c:v>
                      </c:pt>
                      <c:pt idx="51">
                        <c:v>5.1000000000000038E-2</c:v>
                      </c:pt>
                      <c:pt idx="52">
                        <c:v>5.2000000000000039E-2</c:v>
                      </c:pt>
                      <c:pt idx="53">
                        <c:v>5.300000000000004E-2</c:v>
                      </c:pt>
                      <c:pt idx="54">
                        <c:v>5.4000000000000041E-2</c:v>
                      </c:pt>
                      <c:pt idx="55">
                        <c:v>5.5000000000000042E-2</c:v>
                      </c:pt>
                      <c:pt idx="56">
                        <c:v>5.6000000000000043E-2</c:v>
                      </c:pt>
                      <c:pt idx="57">
                        <c:v>5.7000000000000044E-2</c:v>
                      </c:pt>
                      <c:pt idx="58">
                        <c:v>5.8000000000000045E-2</c:v>
                      </c:pt>
                      <c:pt idx="59">
                        <c:v>5.9000000000000045E-2</c:v>
                      </c:pt>
                      <c:pt idx="60">
                        <c:v>6.0000000000000046E-2</c:v>
                      </c:pt>
                      <c:pt idx="61">
                        <c:v>6.1000000000000047E-2</c:v>
                      </c:pt>
                      <c:pt idx="62">
                        <c:v>6.2000000000000048E-2</c:v>
                      </c:pt>
                      <c:pt idx="63">
                        <c:v>6.3000000000000042E-2</c:v>
                      </c:pt>
                      <c:pt idx="64">
                        <c:v>6.4000000000000043E-2</c:v>
                      </c:pt>
                      <c:pt idx="65">
                        <c:v>6.5000000000000044E-2</c:v>
                      </c:pt>
                      <c:pt idx="66">
                        <c:v>6.6000000000000045E-2</c:v>
                      </c:pt>
                      <c:pt idx="67">
                        <c:v>6.7000000000000046E-2</c:v>
                      </c:pt>
                      <c:pt idx="68">
                        <c:v>6.8000000000000047E-2</c:v>
                      </c:pt>
                      <c:pt idx="69">
                        <c:v>6.9000000000000047E-2</c:v>
                      </c:pt>
                      <c:pt idx="70">
                        <c:v>7.0000000000000048E-2</c:v>
                      </c:pt>
                      <c:pt idx="71">
                        <c:v>7.1000000000000049E-2</c:v>
                      </c:pt>
                      <c:pt idx="72">
                        <c:v>7.200000000000005E-2</c:v>
                      </c:pt>
                      <c:pt idx="73">
                        <c:v>7.3000000000000051E-2</c:v>
                      </c:pt>
                      <c:pt idx="74">
                        <c:v>7.4000000000000052E-2</c:v>
                      </c:pt>
                      <c:pt idx="75">
                        <c:v>7.5000000000000053E-2</c:v>
                      </c:pt>
                      <c:pt idx="76">
                        <c:v>7.6000000000000054E-2</c:v>
                      </c:pt>
                      <c:pt idx="77">
                        <c:v>7.7000000000000055E-2</c:v>
                      </c:pt>
                      <c:pt idx="78">
                        <c:v>7.8000000000000055E-2</c:v>
                      </c:pt>
                      <c:pt idx="79">
                        <c:v>7.9000000000000056E-2</c:v>
                      </c:pt>
                      <c:pt idx="80">
                        <c:v>8.0000000000000057E-2</c:v>
                      </c:pt>
                      <c:pt idx="81">
                        <c:v>8.1000000000000058E-2</c:v>
                      </c:pt>
                      <c:pt idx="82">
                        <c:v>8.2000000000000059E-2</c:v>
                      </c:pt>
                      <c:pt idx="83">
                        <c:v>8.300000000000006E-2</c:v>
                      </c:pt>
                      <c:pt idx="84">
                        <c:v>8.4000000000000061E-2</c:v>
                      </c:pt>
                      <c:pt idx="85">
                        <c:v>8.5000000000000062E-2</c:v>
                      </c:pt>
                      <c:pt idx="86">
                        <c:v>8.6000000000000063E-2</c:v>
                      </c:pt>
                      <c:pt idx="87">
                        <c:v>8.7000000000000063E-2</c:v>
                      </c:pt>
                      <c:pt idx="88">
                        <c:v>8.8000000000000064E-2</c:v>
                      </c:pt>
                      <c:pt idx="89">
                        <c:v>8.9000000000000065E-2</c:v>
                      </c:pt>
                      <c:pt idx="90">
                        <c:v>9.0000000000000066E-2</c:v>
                      </c:pt>
                      <c:pt idx="91">
                        <c:v>9.1000000000000067E-2</c:v>
                      </c:pt>
                      <c:pt idx="92">
                        <c:v>9.2000000000000068E-2</c:v>
                      </c:pt>
                      <c:pt idx="93">
                        <c:v>9.3000000000000069E-2</c:v>
                      </c:pt>
                      <c:pt idx="94">
                        <c:v>9.400000000000007E-2</c:v>
                      </c:pt>
                      <c:pt idx="95">
                        <c:v>9.500000000000007E-2</c:v>
                      </c:pt>
                      <c:pt idx="96">
                        <c:v>9.6000000000000071E-2</c:v>
                      </c:pt>
                      <c:pt idx="97">
                        <c:v>9.7000000000000072E-2</c:v>
                      </c:pt>
                      <c:pt idx="98">
                        <c:v>9.8000000000000073E-2</c:v>
                      </c:pt>
                      <c:pt idx="99">
                        <c:v>9.9000000000000074E-2</c:v>
                      </c:pt>
                      <c:pt idx="100">
                        <c:v>0.10000000000000007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'Route 1 (Buenos Aires)'!$AV$30:$AV$130</c15:sqref>
                        </c15:formulaRef>
                      </c:ext>
                    </c:extLst>
                    <c:numCache>
                      <c:formatCode>_("$"* #,##0.0_);_("$"* \(#,##0.0\);_("$"* "-"??_);_(@_)</c:formatCode>
                      <c:ptCount val="101"/>
                      <c:pt idx="0">
                        <c:v>413963.86612000049</c:v>
                      </c:pt>
                      <c:pt idx="1">
                        <c:v>419180.99379000155</c:v>
                      </c:pt>
                      <c:pt idx="2">
                        <c:v>407800.63514499913</c:v>
                      </c:pt>
                      <c:pt idx="3">
                        <c:v>420033.42998999998</c:v>
                      </c:pt>
                      <c:pt idx="4">
                        <c:v>410675.2172000003</c:v>
                      </c:pt>
                      <c:pt idx="5">
                        <c:v>418204.53581500018</c:v>
                      </c:pt>
                      <c:pt idx="6">
                        <c:v>418591.66139000037</c:v>
                      </c:pt>
                      <c:pt idx="7">
                        <c:v>420412.15578500082</c:v>
                      </c:pt>
                      <c:pt idx="8">
                        <c:v>421610.00292000087</c:v>
                      </c:pt>
                      <c:pt idx="9">
                        <c:v>431395.08596000163</c:v>
                      </c:pt>
                      <c:pt idx="10">
                        <c:v>413260.48013500072</c:v>
                      </c:pt>
                      <c:pt idx="11">
                        <c:v>422491.87182000076</c:v>
                      </c:pt>
                      <c:pt idx="12">
                        <c:v>421648.52185000211</c:v>
                      </c:pt>
                      <c:pt idx="13">
                        <c:v>423959.89776500053</c:v>
                      </c:pt>
                      <c:pt idx="14">
                        <c:v>425587.75432500005</c:v>
                      </c:pt>
                      <c:pt idx="15">
                        <c:v>426027.0127950008</c:v>
                      </c:pt>
                      <c:pt idx="16">
                        <c:v>420839.36186500138</c:v>
                      </c:pt>
                      <c:pt idx="17">
                        <c:v>419498.69572500046</c:v>
                      </c:pt>
                      <c:pt idx="18">
                        <c:v>417173.60407000041</c:v>
                      </c:pt>
                      <c:pt idx="19">
                        <c:v>419188.79512500123</c:v>
                      </c:pt>
                      <c:pt idx="20">
                        <c:v>431387.17335500097</c:v>
                      </c:pt>
                      <c:pt idx="21">
                        <c:v>418544.38055000012</c:v>
                      </c:pt>
                      <c:pt idx="22">
                        <c:v>430628.20577000041</c:v>
                      </c:pt>
                      <c:pt idx="23">
                        <c:v>424843.88492500049</c:v>
                      </c:pt>
                      <c:pt idx="24">
                        <c:v>431432.75338000013</c:v>
                      </c:pt>
                      <c:pt idx="25">
                        <c:v>418790.53176500101</c:v>
                      </c:pt>
                      <c:pt idx="26">
                        <c:v>429872.50369999994</c:v>
                      </c:pt>
                      <c:pt idx="27">
                        <c:v>432075.3687350002</c:v>
                      </c:pt>
                      <c:pt idx="28">
                        <c:v>421580.45216000016</c:v>
                      </c:pt>
                      <c:pt idx="29">
                        <c:v>429231.21822500037</c:v>
                      </c:pt>
                      <c:pt idx="30">
                        <c:v>427646.93652500055</c:v>
                      </c:pt>
                      <c:pt idx="31">
                        <c:v>431411.47234500019</c:v>
                      </c:pt>
                      <c:pt idx="32">
                        <c:v>425060.64673500048</c:v>
                      </c:pt>
                      <c:pt idx="33">
                        <c:v>427780.98013999971</c:v>
                      </c:pt>
                      <c:pt idx="34">
                        <c:v>430642.23155999981</c:v>
                      </c:pt>
                      <c:pt idx="35">
                        <c:v>433304.31224000186</c:v>
                      </c:pt>
                      <c:pt idx="36">
                        <c:v>430058.87421500083</c:v>
                      </c:pt>
                      <c:pt idx="37">
                        <c:v>434522.71795500035</c:v>
                      </c:pt>
                      <c:pt idx="38">
                        <c:v>442485.35433000122</c:v>
                      </c:pt>
                      <c:pt idx="39">
                        <c:v>431961.53728500032</c:v>
                      </c:pt>
                      <c:pt idx="40">
                        <c:v>442460.93917500082</c:v>
                      </c:pt>
                      <c:pt idx="41">
                        <c:v>433482.73522500135</c:v>
                      </c:pt>
                      <c:pt idx="42">
                        <c:v>443925.80565500032</c:v>
                      </c:pt>
                      <c:pt idx="43">
                        <c:v>434155.89023500035</c:v>
                      </c:pt>
                      <c:pt idx="44">
                        <c:v>441809.68079500087</c:v>
                      </c:pt>
                      <c:pt idx="45">
                        <c:v>430692.42255000153</c:v>
                      </c:pt>
                      <c:pt idx="46">
                        <c:v>440102.1734699994</c:v>
                      </c:pt>
                      <c:pt idx="47">
                        <c:v>435869.13472499972</c:v>
                      </c:pt>
                      <c:pt idx="48">
                        <c:v>433967.32562500029</c:v>
                      </c:pt>
                      <c:pt idx="49">
                        <c:v>438108.85459499987</c:v>
                      </c:pt>
                      <c:pt idx="50">
                        <c:v>439594.77117000025</c:v>
                      </c:pt>
                      <c:pt idx="51">
                        <c:v>437520.75250000006</c:v>
                      </c:pt>
                      <c:pt idx="52">
                        <c:v>440619.45963500004</c:v>
                      </c:pt>
                      <c:pt idx="53">
                        <c:v>426443.21277000022</c:v>
                      </c:pt>
                      <c:pt idx="54">
                        <c:v>438321.34606999997</c:v>
                      </c:pt>
                      <c:pt idx="55">
                        <c:v>452445.29824500001</c:v>
                      </c:pt>
                      <c:pt idx="56">
                        <c:v>446417.19636500045</c:v>
                      </c:pt>
                      <c:pt idx="57">
                        <c:v>439173.89808500092</c:v>
                      </c:pt>
                      <c:pt idx="58">
                        <c:v>447607.12117500068</c:v>
                      </c:pt>
                      <c:pt idx="59">
                        <c:v>455179.75044500129</c:v>
                      </c:pt>
                      <c:pt idx="60">
                        <c:v>445237.2122800005</c:v>
                      </c:pt>
                      <c:pt idx="61">
                        <c:v>435392.73893500044</c:v>
                      </c:pt>
                      <c:pt idx="62">
                        <c:v>441836.71539000055</c:v>
                      </c:pt>
                      <c:pt idx="63">
                        <c:v>440594.78899500123</c:v>
                      </c:pt>
                      <c:pt idx="64">
                        <c:v>444430.12412500125</c:v>
                      </c:pt>
                      <c:pt idx="65">
                        <c:v>445060.58499</c:v>
                      </c:pt>
                      <c:pt idx="66">
                        <c:v>448677.57309500012</c:v>
                      </c:pt>
                      <c:pt idx="67">
                        <c:v>434012.82912500057</c:v>
                      </c:pt>
                      <c:pt idx="68">
                        <c:v>440868.08109000017</c:v>
                      </c:pt>
                      <c:pt idx="69">
                        <c:v>450942.3396250002</c:v>
                      </c:pt>
                      <c:pt idx="70">
                        <c:v>455111.67034000019</c:v>
                      </c:pt>
                      <c:pt idx="71">
                        <c:v>451599.12971000007</c:v>
                      </c:pt>
                      <c:pt idx="72">
                        <c:v>449938.45229500084</c:v>
                      </c:pt>
                      <c:pt idx="73">
                        <c:v>448909.86098500097</c:v>
                      </c:pt>
                      <c:pt idx="74">
                        <c:v>460197.05105000059</c:v>
                      </c:pt>
                      <c:pt idx="75">
                        <c:v>448069.15166500071</c:v>
                      </c:pt>
                      <c:pt idx="76">
                        <c:v>455535.29205000063</c:v>
                      </c:pt>
                      <c:pt idx="77">
                        <c:v>447473.45247500186</c:v>
                      </c:pt>
                      <c:pt idx="78">
                        <c:v>455758.56234500097</c:v>
                      </c:pt>
                      <c:pt idx="79">
                        <c:v>446365.30423500139</c:v>
                      </c:pt>
                      <c:pt idx="80">
                        <c:v>460182.23106000101</c:v>
                      </c:pt>
                      <c:pt idx="81">
                        <c:v>454206.88414500054</c:v>
                      </c:pt>
                      <c:pt idx="82">
                        <c:v>460016.01953999983</c:v>
                      </c:pt>
                      <c:pt idx="83">
                        <c:v>447877.55757000018</c:v>
                      </c:pt>
                      <c:pt idx="84">
                        <c:v>456304.39937000128</c:v>
                      </c:pt>
                      <c:pt idx="85">
                        <c:v>447707.9080300004</c:v>
                      </c:pt>
                      <c:pt idx="86">
                        <c:v>453870.63269000081</c:v>
                      </c:pt>
                      <c:pt idx="87">
                        <c:v>450921.93688000058</c:v>
                      </c:pt>
                      <c:pt idx="88">
                        <c:v>452518.8477300005</c:v>
                      </c:pt>
                      <c:pt idx="89">
                        <c:v>459180.02029000042</c:v>
                      </c:pt>
                      <c:pt idx="90">
                        <c:v>468335.55406000069</c:v>
                      </c:pt>
                      <c:pt idx="91">
                        <c:v>469232.34410500125</c:v>
                      </c:pt>
                      <c:pt idx="92">
                        <c:v>449243.83442500012</c:v>
                      </c:pt>
                      <c:pt idx="93">
                        <c:v>459219.51148000208</c:v>
                      </c:pt>
                      <c:pt idx="94">
                        <c:v>453200.73469500052</c:v>
                      </c:pt>
                      <c:pt idx="95">
                        <c:v>449168.98809000163</c:v>
                      </c:pt>
                      <c:pt idx="96">
                        <c:v>450474.24353000085</c:v>
                      </c:pt>
                      <c:pt idx="97">
                        <c:v>457441.63607000059</c:v>
                      </c:pt>
                      <c:pt idx="98">
                        <c:v>459915.9768800005</c:v>
                      </c:pt>
                      <c:pt idx="99">
                        <c:v>454767.28347500076</c:v>
                      </c:pt>
                      <c:pt idx="100">
                        <c:v>468598.9959150012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5FAB-443A-B81A-E3A6ADDC387C}"/>
                  </c:ext>
                </c:extLst>
              </c15:ser>
            </c15:filteredBarSeries>
          </c:ext>
        </c:extLst>
      </c:barChart>
      <c:barChart>
        <c:barDir val="col"/>
        <c:grouping val="clustered"/>
        <c:varyColors val="0"/>
        <c:ser>
          <c:idx val="3"/>
          <c:order val="2"/>
          <c:tx>
            <c:strRef>
              <c:f>'Route 1 (Buenos Aires)'!$AX$28</c:f>
              <c:strCache>
                <c:ptCount val="1"/>
                <c:pt idx="0">
                  <c:v>Average number of seats overbooked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'Route 1 (Buenos Aires)'!$AU$30:$AU$130</c:f>
              <c:numCache>
                <c:formatCode>0.00%</c:formatCode>
                <c:ptCount val="101"/>
                <c:pt idx="0">
                  <c:v>0</c:v>
                </c:pt>
                <c:pt idx="1">
                  <c:v>1E-3</c:v>
                </c:pt>
                <c:pt idx="2">
                  <c:v>2E-3</c:v>
                </c:pt>
                <c:pt idx="3">
                  <c:v>3.0000000000000001E-3</c:v>
                </c:pt>
                <c:pt idx="4">
                  <c:v>4.0000000000000001E-3</c:v>
                </c:pt>
                <c:pt idx="5">
                  <c:v>5.0000000000000001E-3</c:v>
                </c:pt>
                <c:pt idx="6">
                  <c:v>6.0000000000000001E-3</c:v>
                </c:pt>
                <c:pt idx="7">
                  <c:v>7.0000000000000001E-3</c:v>
                </c:pt>
                <c:pt idx="8">
                  <c:v>8.0000000000000002E-3</c:v>
                </c:pt>
                <c:pt idx="9">
                  <c:v>9.0000000000000011E-3</c:v>
                </c:pt>
                <c:pt idx="10">
                  <c:v>1.0000000000000002E-2</c:v>
                </c:pt>
                <c:pt idx="11">
                  <c:v>1.1000000000000003E-2</c:v>
                </c:pt>
                <c:pt idx="12">
                  <c:v>1.2000000000000004E-2</c:v>
                </c:pt>
                <c:pt idx="13">
                  <c:v>1.3000000000000005E-2</c:v>
                </c:pt>
                <c:pt idx="14">
                  <c:v>1.4000000000000005E-2</c:v>
                </c:pt>
                <c:pt idx="15">
                  <c:v>1.5000000000000006E-2</c:v>
                </c:pt>
                <c:pt idx="16">
                  <c:v>1.6000000000000007E-2</c:v>
                </c:pt>
                <c:pt idx="17">
                  <c:v>1.7000000000000008E-2</c:v>
                </c:pt>
                <c:pt idx="18">
                  <c:v>1.8000000000000009E-2</c:v>
                </c:pt>
                <c:pt idx="19">
                  <c:v>1.900000000000001E-2</c:v>
                </c:pt>
                <c:pt idx="20">
                  <c:v>2.0000000000000011E-2</c:v>
                </c:pt>
                <c:pt idx="21">
                  <c:v>2.1000000000000012E-2</c:v>
                </c:pt>
                <c:pt idx="22">
                  <c:v>2.2000000000000013E-2</c:v>
                </c:pt>
                <c:pt idx="23">
                  <c:v>2.3000000000000013E-2</c:v>
                </c:pt>
                <c:pt idx="24">
                  <c:v>2.4000000000000014E-2</c:v>
                </c:pt>
                <c:pt idx="25">
                  <c:v>2.5000000000000015E-2</c:v>
                </c:pt>
                <c:pt idx="26">
                  <c:v>2.6000000000000016E-2</c:v>
                </c:pt>
                <c:pt idx="27">
                  <c:v>2.7000000000000017E-2</c:v>
                </c:pt>
                <c:pt idx="28">
                  <c:v>2.8000000000000018E-2</c:v>
                </c:pt>
                <c:pt idx="29">
                  <c:v>2.9000000000000019E-2</c:v>
                </c:pt>
                <c:pt idx="30">
                  <c:v>3.000000000000002E-2</c:v>
                </c:pt>
                <c:pt idx="31">
                  <c:v>3.1000000000000021E-2</c:v>
                </c:pt>
                <c:pt idx="32">
                  <c:v>3.2000000000000021E-2</c:v>
                </c:pt>
                <c:pt idx="33">
                  <c:v>3.3000000000000022E-2</c:v>
                </c:pt>
                <c:pt idx="34">
                  <c:v>3.4000000000000023E-2</c:v>
                </c:pt>
                <c:pt idx="35">
                  <c:v>3.5000000000000024E-2</c:v>
                </c:pt>
                <c:pt idx="36">
                  <c:v>3.6000000000000025E-2</c:v>
                </c:pt>
                <c:pt idx="37">
                  <c:v>3.7000000000000026E-2</c:v>
                </c:pt>
                <c:pt idx="38">
                  <c:v>3.8000000000000027E-2</c:v>
                </c:pt>
                <c:pt idx="39">
                  <c:v>3.9000000000000028E-2</c:v>
                </c:pt>
                <c:pt idx="40">
                  <c:v>4.0000000000000029E-2</c:v>
                </c:pt>
                <c:pt idx="41">
                  <c:v>4.1000000000000029E-2</c:v>
                </c:pt>
                <c:pt idx="42">
                  <c:v>4.200000000000003E-2</c:v>
                </c:pt>
                <c:pt idx="43">
                  <c:v>4.3000000000000031E-2</c:v>
                </c:pt>
                <c:pt idx="44">
                  <c:v>4.4000000000000032E-2</c:v>
                </c:pt>
                <c:pt idx="45">
                  <c:v>4.5000000000000033E-2</c:v>
                </c:pt>
                <c:pt idx="46">
                  <c:v>4.6000000000000034E-2</c:v>
                </c:pt>
                <c:pt idx="47">
                  <c:v>4.7000000000000035E-2</c:v>
                </c:pt>
                <c:pt idx="48">
                  <c:v>4.8000000000000036E-2</c:v>
                </c:pt>
                <c:pt idx="49">
                  <c:v>4.9000000000000037E-2</c:v>
                </c:pt>
                <c:pt idx="50">
                  <c:v>5.0000000000000037E-2</c:v>
                </c:pt>
                <c:pt idx="51">
                  <c:v>5.1000000000000038E-2</c:v>
                </c:pt>
                <c:pt idx="52">
                  <c:v>5.2000000000000039E-2</c:v>
                </c:pt>
                <c:pt idx="53">
                  <c:v>5.300000000000004E-2</c:v>
                </c:pt>
                <c:pt idx="54">
                  <c:v>5.4000000000000041E-2</c:v>
                </c:pt>
                <c:pt idx="55">
                  <c:v>5.5000000000000042E-2</c:v>
                </c:pt>
                <c:pt idx="56">
                  <c:v>5.6000000000000043E-2</c:v>
                </c:pt>
                <c:pt idx="57">
                  <c:v>5.7000000000000044E-2</c:v>
                </c:pt>
                <c:pt idx="58">
                  <c:v>5.8000000000000045E-2</c:v>
                </c:pt>
                <c:pt idx="59">
                  <c:v>5.9000000000000045E-2</c:v>
                </c:pt>
                <c:pt idx="60">
                  <c:v>6.0000000000000046E-2</c:v>
                </c:pt>
                <c:pt idx="61">
                  <c:v>6.1000000000000047E-2</c:v>
                </c:pt>
                <c:pt idx="62">
                  <c:v>6.2000000000000048E-2</c:v>
                </c:pt>
                <c:pt idx="63">
                  <c:v>6.3000000000000042E-2</c:v>
                </c:pt>
                <c:pt idx="64">
                  <c:v>6.4000000000000043E-2</c:v>
                </c:pt>
                <c:pt idx="65">
                  <c:v>6.5000000000000044E-2</c:v>
                </c:pt>
                <c:pt idx="66">
                  <c:v>6.6000000000000045E-2</c:v>
                </c:pt>
                <c:pt idx="67">
                  <c:v>6.7000000000000046E-2</c:v>
                </c:pt>
                <c:pt idx="68">
                  <c:v>6.8000000000000047E-2</c:v>
                </c:pt>
                <c:pt idx="69">
                  <c:v>6.9000000000000047E-2</c:v>
                </c:pt>
                <c:pt idx="70">
                  <c:v>7.0000000000000048E-2</c:v>
                </c:pt>
                <c:pt idx="71">
                  <c:v>7.1000000000000049E-2</c:v>
                </c:pt>
                <c:pt idx="72">
                  <c:v>7.200000000000005E-2</c:v>
                </c:pt>
                <c:pt idx="73">
                  <c:v>7.3000000000000051E-2</c:v>
                </c:pt>
                <c:pt idx="74">
                  <c:v>7.4000000000000052E-2</c:v>
                </c:pt>
                <c:pt idx="75">
                  <c:v>7.5000000000000053E-2</c:v>
                </c:pt>
                <c:pt idx="76">
                  <c:v>7.6000000000000054E-2</c:v>
                </c:pt>
                <c:pt idx="77">
                  <c:v>7.7000000000000055E-2</c:v>
                </c:pt>
                <c:pt idx="78">
                  <c:v>7.8000000000000055E-2</c:v>
                </c:pt>
                <c:pt idx="79">
                  <c:v>7.9000000000000056E-2</c:v>
                </c:pt>
                <c:pt idx="80">
                  <c:v>8.0000000000000057E-2</c:v>
                </c:pt>
                <c:pt idx="81">
                  <c:v>8.1000000000000058E-2</c:v>
                </c:pt>
                <c:pt idx="82">
                  <c:v>8.2000000000000059E-2</c:v>
                </c:pt>
                <c:pt idx="83">
                  <c:v>8.300000000000006E-2</c:v>
                </c:pt>
                <c:pt idx="84">
                  <c:v>8.4000000000000061E-2</c:v>
                </c:pt>
                <c:pt idx="85">
                  <c:v>8.5000000000000062E-2</c:v>
                </c:pt>
                <c:pt idx="86">
                  <c:v>8.6000000000000063E-2</c:v>
                </c:pt>
                <c:pt idx="87">
                  <c:v>8.7000000000000063E-2</c:v>
                </c:pt>
                <c:pt idx="88">
                  <c:v>8.8000000000000064E-2</c:v>
                </c:pt>
                <c:pt idx="89">
                  <c:v>8.9000000000000065E-2</c:v>
                </c:pt>
                <c:pt idx="90">
                  <c:v>9.0000000000000066E-2</c:v>
                </c:pt>
                <c:pt idx="91">
                  <c:v>9.1000000000000067E-2</c:v>
                </c:pt>
                <c:pt idx="92">
                  <c:v>9.2000000000000068E-2</c:v>
                </c:pt>
                <c:pt idx="93">
                  <c:v>9.3000000000000069E-2</c:v>
                </c:pt>
                <c:pt idx="94">
                  <c:v>9.400000000000007E-2</c:v>
                </c:pt>
                <c:pt idx="95">
                  <c:v>9.500000000000007E-2</c:v>
                </c:pt>
                <c:pt idx="96">
                  <c:v>9.6000000000000071E-2</c:v>
                </c:pt>
                <c:pt idx="97">
                  <c:v>9.7000000000000072E-2</c:v>
                </c:pt>
                <c:pt idx="98">
                  <c:v>9.8000000000000073E-2</c:v>
                </c:pt>
                <c:pt idx="99">
                  <c:v>9.9000000000000074E-2</c:v>
                </c:pt>
                <c:pt idx="100">
                  <c:v>0.10000000000000007</c:v>
                </c:pt>
              </c:numCache>
            </c:numRef>
          </c:cat>
          <c:val>
            <c:numRef>
              <c:f>'Route 1 (Buenos Aires)'!$AX$30:$AX$130</c:f>
              <c:numCache>
                <c:formatCode>General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0.03</c:v>
                </c:pt>
                <c:pt idx="19">
                  <c:v>0.02</c:v>
                </c:pt>
                <c:pt idx="20">
                  <c:v>0.02</c:v>
                </c:pt>
                <c:pt idx="21">
                  <c:v>0.03</c:v>
                </c:pt>
                <c:pt idx="22">
                  <c:v>0.05</c:v>
                </c:pt>
                <c:pt idx="23">
                  <c:v>7.0000000000000007E-2</c:v>
                </c:pt>
                <c:pt idx="24">
                  <c:v>0.05</c:v>
                </c:pt>
                <c:pt idx="25">
                  <c:v>0.11</c:v>
                </c:pt>
                <c:pt idx="26">
                  <c:v>0.14000000000000001</c:v>
                </c:pt>
                <c:pt idx="27">
                  <c:v>0.13</c:v>
                </c:pt>
                <c:pt idx="28">
                  <c:v>0.13</c:v>
                </c:pt>
                <c:pt idx="29">
                  <c:v>0.22</c:v>
                </c:pt>
                <c:pt idx="30">
                  <c:v>0.25</c:v>
                </c:pt>
                <c:pt idx="31">
                  <c:v>0.24</c:v>
                </c:pt>
                <c:pt idx="32">
                  <c:v>0.22</c:v>
                </c:pt>
                <c:pt idx="33">
                  <c:v>0.27</c:v>
                </c:pt>
                <c:pt idx="34">
                  <c:v>0.34</c:v>
                </c:pt>
                <c:pt idx="35">
                  <c:v>0.31</c:v>
                </c:pt>
                <c:pt idx="36">
                  <c:v>0.34</c:v>
                </c:pt>
                <c:pt idx="37">
                  <c:v>0.5</c:v>
                </c:pt>
                <c:pt idx="38">
                  <c:v>0.45</c:v>
                </c:pt>
                <c:pt idx="39">
                  <c:v>0.45</c:v>
                </c:pt>
                <c:pt idx="40">
                  <c:v>0.51</c:v>
                </c:pt>
                <c:pt idx="41">
                  <c:v>0.56000000000000005</c:v>
                </c:pt>
                <c:pt idx="42">
                  <c:v>0.64</c:v>
                </c:pt>
                <c:pt idx="43">
                  <c:v>0.63</c:v>
                </c:pt>
                <c:pt idx="44">
                  <c:v>0.64</c:v>
                </c:pt>
                <c:pt idx="45">
                  <c:v>0.72</c:v>
                </c:pt>
                <c:pt idx="46">
                  <c:v>0.93</c:v>
                </c:pt>
                <c:pt idx="47">
                  <c:v>0.77</c:v>
                </c:pt>
                <c:pt idx="48">
                  <c:v>0.76</c:v>
                </c:pt>
                <c:pt idx="49">
                  <c:v>0.99</c:v>
                </c:pt>
                <c:pt idx="50">
                  <c:v>0.99</c:v>
                </c:pt>
                <c:pt idx="51">
                  <c:v>1</c:v>
                </c:pt>
                <c:pt idx="52">
                  <c:v>1.1599999999999999</c:v>
                </c:pt>
                <c:pt idx="53">
                  <c:v>1.2</c:v>
                </c:pt>
                <c:pt idx="54">
                  <c:v>1.23</c:v>
                </c:pt>
                <c:pt idx="55">
                  <c:v>1.33</c:v>
                </c:pt>
                <c:pt idx="56">
                  <c:v>1.37</c:v>
                </c:pt>
                <c:pt idx="57">
                  <c:v>1.41</c:v>
                </c:pt>
                <c:pt idx="58">
                  <c:v>1.47</c:v>
                </c:pt>
                <c:pt idx="59">
                  <c:v>1.47</c:v>
                </c:pt>
                <c:pt idx="60">
                  <c:v>1.59</c:v>
                </c:pt>
                <c:pt idx="61">
                  <c:v>1.57</c:v>
                </c:pt>
                <c:pt idx="62">
                  <c:v>1.56</c:v>
                </c:pt>
                <c:pt idx="63">
                  <c:v>1.6</c:v>
                </c:pt>
                <c:pt idx="64">
                  <c:v>1.96</c:v>
                </c:pt>
                <c:pt idx="65">
                  <c:v>1.9</c:v>
                </c:pt>
                <c:pt idx="66">
                  <c:v>1.99</c:v>
                </c:pt>
                <c:pt idx="67">
                  <c:v>1.85</c:v>
                </c:pt>
                <c:pt idx="68">
                  <c:v>1.96</c:v>
                </c:pt>
                <c:pt idx="69">
                  <c:v>2.21</c:v>
                </c:pt>
                <c:pt idx="70">
                  <c:v>2.16</c:v>
                </c:pt>
                <c:pt idx="71">
                  <c:v>2.16</c:v>
                </c:pt>
                <c:pt idx="72">
                  <c:v>2.34</c:v>
                </c:pt>
                <c:pt idx="73">
                  <c:v>2.4500000000000002</c:v>
                </c:pt>
                <c:pt idx="74">
                  <c:v>2.4900000000000002</c:v>
                </c:pt>
                <c:pt idx="75">
                  <c:v>2.52</c:v>
                </c:pt>
                <c:pt idx="76">
                  <c:v>2.64</c:v>
                </c:pt>
                <c:pt idx="77">
                  <c:v>2.54</c:v>
                </c:pt>
                <c:pt idx="78">
                  <c:v>2.66</c:v>
                </c:pt>
                <c:pt idx="79">
                  <c:v>2.76</c:v>
                </c:pt>
                <c:pt idx="80">
                  <c:v>2.74</c:v>
                </c:pt>
                <c:pt idx="81">
                  <c:v>2.89</c:v>
                </c:pt>
                <c:pt idx="82">
                  <c:v>2.99</c:v>
                </c:pt>
                <c:pt idx="83">
                  <c:v>2.92</c:v>
                </c:pt>
                <c:pt idx="84">
                  <c:v>3.21</c:v>
                </c:pt>
                <c:pt idx="85">
                  <c:v>3.1</c:v>
                </c:pt>
                <c:pt idx="86">
                  <c:v>3.06</c:v>
                </c:pt>
                <c:pt idx="87">
                  <c:v>3.32</c:v>
                </c:pt>
                <c:pt idx="88">
                  <c:v>3.13</c:v>
                </c:pt>
                <c:pt idx="89">
                  <c:v>3.29</c:v>
                </c:pt>
                <c:pt idx="90">
                  <c:v>3.44</c:v>
                </c:pt>
                <c:pt idx="91">
                  <c:v>3.72</c:v>
                </c:pt>
                <c:pt idx="92">
                  <c:v>3.46</c:v>
                </c:pt>
                <c:pt idx="93">
                  <c:v>3.7</c:v>
                </c:pt>
                <c:pt idx="94">
                  <c:v>3.6</c:v>
                </c:pt>
                <c:pt idx="95">
                  <c:v>3.87</c:v>
                </c:pt>
                <c:pt idx="96">
                  <c:v>3.87</c:v>
                </c:pt>
                <c:pt idx="97">
                  <c:v>3.94</c:v>
                </c:pt>
                <c:pt idx="98">
                  <c:v>4.08</c:v>
                </c:pt>
                <c:pt idx="99">
                  <c:v>4.2699999999999996</c:v>
                </c:pt>
                <c:pt idx="100">
                  <c:v>4.05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AB-443A-B81A-E3A6ADDC38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7824464"/>
        <c:axId val="1147809584"/>
      </c:barChart>
      <c:lineChart>
        <c:grouping val="standard"/>
        <c:varyColors val="0"/>
        <c:ser>
          <c:idx val="4"/>
          <c:order val="3"/>
          <c:tx>
            <c:strRef>
              <c:f>'Route 1 (Buenos Aires)'!$AY$28</c:f>
              <c:strCache>
                <c:ptCount val="1"/>
                <c:pt idx="0">
                  <c:v>Average Total Compensation Cost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'Route 1 (Buenos Aires)'!$AU$30:$AU$130</c:f>
              <c:numCache>
                <c:formatCode>0.00%</c:formatCode>
                <c:ptCount val="101"/>
                <c:pt idx="0">
                  <c:v>0</c:v>
                </c:pt>
                <c:pt idx="1">
                  <c:v>1E-3</c:v>
                </c:pt>
                <c:pt idx="2">
                  <c:v>2E-3</c:v>
                </c:pt>
                <c:pt idx="3">
                  <c:v>3.0000000000000001E-3</c:v>
                </c:pt>
                <c:pt idx="4">
                  <c:v>4.0000000000000001E-3</c:v>
                </c:pt>
                <c:pt idx="5">
                  <c:v>5.0000000000000001E-3</c:v>
                </c:pt>
                <c:pt idx="6">
                  <c:v>6.0000000000000001E-3</c:v>
                </c:pt>
                <c:pt idx="7">
                  <c:v>7.0000000000000001E-3</c:v>
                </c:pt>
                <c:pt idx="8">
                  <c:v>8.0000000000000002E-3</c:v>
                </c:pt>
                <c:pt idx="9">
                  <c:v>9.0000000000000011E-3</c:v>
                </c:pt>
                <c:pt idx="10">
                  <c:v>1.0000000000000002E-2</c:v>
                </c:pt>
                <c:pt idx="11">
                  <c:v>1.1000000000000003E-2</c:v>
                </c:pt>
                <c:pt idx="12">
                  <c:v>1.2000000000000004E-2</c:v>
                </c:pt>
                <c:pt idx="13">
                  <c:v>1.3000000000000005E-2</c:v>
                </c:pt>
                <c:pt idx="14">
                  <c:v>1.4000000000000005E-2</c:v>
                </c:pt>
                <c:pt idx="15">
                  <c:v>1.5000000000000006E-2</c:v>
                </c:pt>
                <c:pt idx="16">
                  <c:v>1.6000000000000007E-2</c:v>
                </c:pt>
                <c:pt idx="17">
                  <c:v>1.7000000000000008E-2</c:v>
                </c:pt>
                <c:pt idx="18">
                  <c:v>1.8000000000000009E-2</c:v>
                </c:pt>
                <c:pt idx="19">
                  <c:v>1.900000000000001E-2</c:v>
                </c:pt>
                <c:pt idx="20">
                  <c:v>2.0000000000000011E-2</c:v>
                </c:pt>
                <c:pt idx="21">
                  <c:v>2.1000000000000012E-2</c:v>
                </c:pt>
                <c:pt idx="22">
                  <c:v>2.2000000000000013E-2</c:v>
                </c:pt>
                <c:pt idx="23">
                  <c:v>2.3000000000000013E-2</c:v>
                </c:pt>
                <c:pt idx="24">
                  <c:v>2.4000000000000014E-2</c:v>
                </c:pt>
                <c:pt idx="25">
                  <c:v>2.5000000000000015E-2</c:v>
                </c:pt>
                <c:pt idx="26">
                  <c:v>2.6000000000000016E-2</c:v>
                </c:pt>
                <c:pt idx="27">
                  <c:v>2.7000000000000017E-2</c:v>
                </c:pt>
                <c:pt idx="28">
                  <c:v>2.8000000000000018E-2</c:v>
                </c:pt>
                <c:pt idx="29">
                  <c:v>2.9000000000000019E-2</c:v>
                </c:pt>
                <c:pt idx="30">
                  <c:v>3.000000000000002E-2</c:v>
                </c:pt>
                <c:pt idx="31">
                  <c:v>3.1000000000000021E-2</c:v>
                </c:pt>
                <c:pt idx="32">
                  <c:v>3.2000000000000021E-2</c:v>
                </c:pt>
                <c:pt idx="33">
                  <c:v>3.3000000000000022E-2</c:v>
                </c:pt>
                <c:pt idx="34">
                  <c:v>3.4000000000000023E-2</c:v>
                </c:pt>
                <c:pt idx="35">
                  <c:v>3.5000000000000024E-2</c:v>
                </c:pt>
                <c:pt idx="36">
                  <c:v>3.6000000000000025E-2</c:v>
                </c:pt>
                <c:pt idx="37">
                  <c:v>3.7000000000000026E-2</c:v>
                </c:pt>
                <c:pt idx="38">
                  <c:v>3.8000000000000027E-2</c:v>
                </c:pt>
                <c:pt idx="39">
                  <c:v>3.9000000000000028E-2</c:v>
                </c:pt>
                <c:pt idx="40">
                  <c:v>4.0000000000000029E-2</c:v>
                </c:pt>
                <c:pt idx="41">
                  <c:v>4.1000000000000029E-2</c:v>
                </c:pt>
                <c:pt idx="42">
                  <c:v>4.200000000000003E-2</c:v>
                </c:pt>
                <c:pt idx="43">
                  <c:v>4.3000000000000031E-2</c:v>
                </c:pt>
                <c:pt idx="44">
                  <c:v>4.4000000000000032E-2</c:v>
                </c:pt>
                <c:pt idx="45">
                  <c:v>4.5000000000000033E-2</c:v>
                </c:pt>
                <c:pt idx="46">
                  <c:v>4.6000000000000034E-2</c:v>
                </c:pt>
                <c:pt idx="47">
                  <c:v>4.7000000000000035E-2</c:v>
                </c:pt>
                <c:pt idx="48">
                  <c:v>4.8000000000000036E-2</c:v>
                </c:pt>
                <c:pt idx="49">
                  <c:v>4.9000000000000037E-2</c:v>
                </c:pt>
                <c:pt idx="50">
                  <c:v>5.0000000000000037E-2</c:v>
                </c:pt>
                <c:pt idx="51">
                  <c:v>5.1000000000000038E-2</c:v>
                </c:pt>
                <c:pt idx="52">
                  <c:v>5.2000000000000039E-2</c:v>
                </c:pt>
                <c:pt idx="53">
                  <c:v>5.300000000000004E-2</c:v>
                </c:pt>
                <c:pt idx="54">
                  <c:v>5.4000000000000041E-2</c:v>
                </c:pt>
                <c:pt idx="55">
                  <c:v>5.5000000000000042E-2</c:v>
                </c:pt>
                <c:pt idx="56">
                  <c:v>5.6000000000000043E-2</c:v>
                </c:pt>
                <c:pt idx="57">
                  <c:v>5.7000000000000044E-2</c:v>
                </c:pt>
                <c:pt idx="58">
                  <c:v>5.8000000000000045E-2</c:v>
                </c:pt>
                <c:pt idx="59">
                  <c:v>5.9000000000000045E-2</c:v>
                </c:pt>
                <c:pt idx="60">
                  <c:v>6.0000000000000046E-2</c:v>
                </c:pt>
                <c:pt idx="61">
                  <c:v>6.1000000000000047E-2</c:v>
                </c:pt>
                <c:pt idx="62">
                  <c:v>6.2000000000000048E-2</c:v>
                </c:pt>
                <c:pt idx="63">
                  <c:v>6.3000000000000042E-2</c:v>
                </c:pt>
                <c:pt idx="64">
                  <c:v>6.4000000000000043E-2</c:v>
                </c:pt>
                <c:pt idx="65">
                  <c:v>6.5000000000000044E-2</c:v>
                </c:pt>
                <c:pt idx="66">
                  <c:v>6.6000000000000045E-2</c:v>
                </c:pt>
                <c:pt idx="67">
                  <c:v>6.7000000000000046E-2</c:v>
                </c:pt>
                <c:pt idx="68">
                  <c:v>6.8000000000000047E-2</c:v>
                </c:pt>
                <c:pt idx="69">
                  <c:v>6.9000000000000047E-2</c:v>
                </c:pt>
                <c:pt idx="70">
                  <c:v>7.0000000000000048E-2</c:v>
                </c:pt>
                <c:pt idx="71">
                  <c:v>7.1000000000000049E-2</c:v>
                </c:pt>
                <c:pt idx="72">
                  <c:v>7.200000000000005E-2</c:v>
                </c:pt>
                <c:pt idx="73">
                  <c:v>7.3000000000000051E-2</c:v>
                </c:pt>
                <c:pt idx="74">
                  <c:v>7.4000000000000052E-2</c:v>
                </c:pt>
                <c:pt idx="75">
                  <c:v>7.5000000000000053E-2</c:v>
                </c:pt>
                <c:pt idx="76">
                  <c:v>7.6000000000000054E-2</c:v>
                </c:pt>
                <c:pt idx="77">
                  <c:v>7.7000000000000055E-2</c:v>
                </c:pt>
                <c:pt idx="78">
                  <c:v>7.8000000000000055E-2</c:v>
                </c:pt>
                <c:pt idx="79">
                  <c:v>7.9000000000000056E-2</c:v>
                </c:pt>
                <c:pt idx="80">
                  <c:v>8.0000000000000057E-2</c:v>
                </c:pt>
                <c:pt idx="81">
                  <c:v>8.1000000000000058E-2</c:v>
                </c:pt>
                <c:pt idx="82">
                  <c:v>8.2000000000000059E-2</c:v>
                </c:pt>
                <c:pt idx="83">
                  <c:v>8.300000000000006E-2</c:v>
                </c:pt>
                <c:pt idx="84">
                  <c:v>8.4000000000000061E-2</c:v>
                </c:pt>
                <c:pt idx="85">
                  <c:v>8.5000000000000062E-2</c:v>
                </c:pt>
                <c:pt idx="86">
                  <c:v>8.6000000000000063E-2</c:v>
                </c:pt>
                <c:pt idx="87">
                  <c:v>8.7000000000000063E-2</c:v>
                </c:pt>
                <c:pt idx="88">
                  <c:v>8.8000000000000064E-2</c:v>
                </c:pt>
                <c:pt idx="89">
                  <c:v>8.9000000000000065E-2</c:v>
                </c:pt>
                <c:pt idx="90">
                  <c:v>9.0000000000000066E-2</c:v>
                </c:pt>
                <c:pt idx="91">
                  <c:v>9.1000000000000067E-2</c:v>
                </c:pt>
                <c:pt idx="92">
                  <c:v>9.2000000000000068E-2</c:v>
                </c:pt>
                <c:pt idx="93">
                  <c:v>9.3000000000000069E-2</c:v>
                </c:pt>
                <c:pt idx="94">
                  <c:v>9.400000000000007E-2</c:v>
                </c:pt>
                <c:pt idx="95">
                  <c:v>9.500000000000007E-2</c:v>
                </c:pt>
                <c:pt idx="96">
                  <c:v>9.6000000000000071E-2</c:v>
                </c:pt>
                <c:pt idx="97">
                  <c:v>9.7000000000000072E-2</c:v>
                </c:pt>
                <c:pt idx="98">
                  <c:v>9.8000000000000073E-2</c:v>
                </c:pt>
                <c:pt idx="99">
                  <c:v>9.9000000000000074E-2</c:v>
                </c:pt>
                <c:pt idx="100">
                  <c:v>0.10000000000000007</c:v>
                </c:pt>
              </c:numCache>
            </c:numRef>
          </c:cat>
          <c:val>
            <c:numRef>
              <c:f>'Route 1 (Buenos Aires)'!$AY$30:$AY$130</c:f>
              <c:numCache>
                <c:formatCode>_("$"* #,##0.0_);_("$"* \(#,##0.0\);_("$"* "-"??_);_(@_)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7.7605650000000006</c:v>
                </c:pt>
                <c:pt idx="15">
                  <c:v>6.4496100000000007</c:v>
                </c:pt>
                <c:pt idx="16">
                  <c:v>11.629900000000001</c:v>
                </c:pt>
                <c:pt idx="17">
                  <c:v>11.210075000000002</c:v>
                </c:pt>
                <c:pt idx="18">
                  <c:v>69.488130000000012</c:v>
                </c:pt>
                <c:pt idx="19">
                  <c:v>58.478310000000008</c:v>
                </c:pt>
                <c:pt idx="20">
                  <c:v>67.631095000000002</c:v>
                </c:pt>
                <c:pt idx="21">
                  <c:v>97.989949999999979</c:v>
                </c:pt>
                <c:pt idx="22">
                  <c:v>151.33488499999996</c:v>
                </c:pt>
                <c:pt idx="23">
                  <c:v>193.73966499999995</c:v>
                </c:pt>
                <c:pt idx="24">
                  <c:v>159.27550500000001</c:v>
                </c:pt>
                <c:pt idx="25">
                  <c:v>307.19927499999972</c:v>
                </c:pt>
                <c:pt idx="26">
                  <c:v>400.30859499999991</c:v>
                </c:pt>
                <c:pt idx="27">
                  <c:v>378.71502499999991</c:v>
                </c:pt>
                <c:pt idx="28">
                  <c:v>375.86978000000011</c:v>
                </c:pt>
                <c:pt idx="29">
                  <c:v>630.23936000000015</c:v>
                </c:pt>
                <c:pt idx="30">
                  <c:v>746.11812499999996</c:v>
                </c:pt>
                <c:pt idx="31">
                  <c:v>705.66859999999986</c:v>
                </c:pt>
                <c:pt idx="32">
                  <c:v>645.36665500000004</c:v>
                </c:pt>
                <c:pt idx="33">
                  <c:v>804.70420500000068</c:v>
                </c:pt>
                <c:pt idx="34">
                  <c:v>988.5275950000007</c:v>
                </c:pt>
                <c:pt idx="35">
                  <c:v>937.99391500000036</c:v>
                </c:pt>
                <c:pt idx="36">
                  <c:v>1013.4308499999999</c:v>
                </c:pt>
                <c:pt idx="37">
                  <c:v>1503.7336150000003</c:v>
                </c:pt>
                <c:pt idx="38">
                  <c:v>1356.0583300000003</c:v>
                </c:pt>
                <c:pt idx="39">
                  <c:v>1340.121644999999</c:v>
                </c:pt>
                <c:pt idx="40">
                  <c:v>1514.7216950000013</c:v>
                </c:pt>
                <c:pt idx="41">
                  <c:v>1664.9070799999979</c:v>
                </c:pt>
                <c:pt idx="42">
                  <c:v>1931.265329999999</c:v>
                </c:pt>
                <c:pt idx="43">
                  <c:v>1877.4860400000014</c:v>
                </c:pt>
                <c:pt idx="44">
                  <c:v>1934.0824800000003</c:v>
                </c:pt>
                <c:pt idx="45">
                  <c:v>2161.5596150000001</c:v>
                </c:pt>
                <c:pt idx="46">
                  <c:v>2740.4507350000003</c:v>
                </c:pt>
                <c:pt idx="47">
                  <c:v>2299.3405149999994</c:v>
                </c:pt>
                <c:pt idx="48">
                  <c:v>2287.985205</c:v>
                </c:pt>
                <c:pt idx="49">
                  <c:v>2969.4645099999975</c:v>
                </c:pt>
                <c:pt idx="50">
                  <c:v>2941.6535099999983</c:v>
                </c:pt>
                <c:pt idx="51">
                  <c:v>2969.5425549999991</c:v>
                </c:pt>
                <c:pt idx="52">
                  <c:v>3479.2240450000027</c:v>
                </c:pt>
                <c:pt idx="53">
                  <c:v>3566.1831349999975</c:v>
                </c:pt>
                <c:pt idx="54">
                  <c:v>3664.2068750000017</c:v>
                </c:pt>
                <c:pt idx="55">
                  <c:v>4001.7934699999978</c:v>
                </c:pt>
                <c:pt idx="56">
                  <c:v>4108.092964999998</c:v>
                </c:pt>
                <c:pt idx="57">
                  <c:v>4185.9307999999974</c:v>
                </c:pt>
                <c:pt idx="58">
                  <c:v>4451.639629999996</c:v>
                </c:pt>
                <c:pt idx="59">
                  <c:v>4438.1796450000029</c:v>
                </c:pt>
                <c:pt idx="60">
                  <c:v>4815.2329999999993</c:v>
                </c:pt>
                <c:pt idx="61">
                  <c:v>4674.9908199999954</c:v>
                </c:pt>
                <c:pt idx="62">
                  <c:v>4689.1528600000011</c:v>
                </c:pt>
                <c:pt idx="63">
                  <c:v>4817.176835000002</c:v>
                </c:pt>
                <c:pt idx="64">
                  <c:v>5905.441090000003</c:v>
                </c:pt>
                <c:pt idx="65">
                  <c:v>5686.8830899999994</c:v>
                </c:pt>
                <c:pt idx="66">
                  <c:v>6019.9193399999958</c:v>
                </c:pt>
                <c:pt idx="67">
                  <c:v>5551.4050499999958</c:v>
                </c:pt>
                <c:pt idx="68">
                  <c:v>5859.6290549999967</c:v>
                </c:pt>
                <c:pt idx="69">
                  <c:v>6682.721324999995</c:v>
                </c:pt>
                <c:pt idx="70">
                  <c:v>6519.8420450000076</c:v>
                </c:pt>
                <c:pt idx="71">
                  <c:v>6427.9734100000014</c:v>
                </c:pt>
                <c:pt idx="72">
                  <c:v>7041.7630249999993</c:v>
                </c:pt>
                <c:pt idx="73">
                  <c:v>7430.6371499999959</c:v>
                </c:pt>
                <c:pt idx="74">
                  <c:v>7616.6490550000035</c:v>
                </c:pt>
                <c:pt idx="75">
                  <c:v>7590.1927549999991</c:v>
                </c:pt>
                <c:pt idx="76">
                  <c:v>7926.830689999997</c:v>
                </c:pt>
                <c:pt idx="77">
                  <c:v>7657.2495750000053</c:v>
                </c:pt>
                <c:pt idx="78">
                  <c:v>7979.7389500000036</c:v>
                </c:pt>
                <c:pt idx="79">
                  <c:v>8387.5100000000057</c:v>
                </c:pt>
                <c:pt idx="80">
                  <c:v>8229.7173199999979</c:v>
                </c:pt>
                <c:pt idx="81">
                  <c:v>8723.6467199999915</c:v>
                </c:pt>
                <c:pt idx="82">
                  <c:v>9061.0302550000033</c:v>
                </c:pt>
                <c:pt idx="83">
                  <c:v>8821.2230299999974</c:v>
                </c:pt>
                <c:pt idx="84">
                  <c:v>9678.59058</c:v>
                </c:pt>
                <c:pt idx="85">
                  <c:v>9316.49571500001</c:v>
                </c:pt>
                <c:pt idx="86">
                  <c:v>9199.2086950000121</c:v>
                </c:pt>
                <c:pt idx="87">
                  <c:v>9944.0230499999961</c:v>
                </c:pt>
                <c:pt idx="88">
                  <c:v>9435.3513299999977</c:v>
                </c:pt>
                <c:pt idx="89">
                  <c:v>9955.5214449999967</c:v>
                </c:pt>
                <c:pt idx="90">
                  <c:v>10508.766574999994</c:v>
                </c:pt>
                <c:pt idx="91">
                  <c:v>11155.494134999999</c:v>
                </c:pt>
                <c:pt idx="92">
                  <c:v>10517.384100000008</c:v>
                </c:pt>
                <c:pt idx="93">
                  <c:v>11207.576724999999</c:v>
                </c:pt>
                <c:pt idx="94">
                  <c:v>10909.996190000002</c:v>
                </c:pt>
                <c:pt idx="95">
                  <c:v>11681.133214999996</c:v>
                </c:pt>
                <c:pt idx="96">
                  <c:v>11677.276925000004</c:v>
                </c:pt>
                <c:pt idx="97">
                  <c:v>11897.299805000002</c:v>
                </c:pt>
                <c:pt idx="98">
                  <c:v>12298.500080000014</c:v>
                </c:pt>
                <c:pt idx="99">
                  <c:v>12633.813729999994</c:v>
                </c:pt>
                <c:pt idx="100">
                  <c:v>12286.052549999986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AB-443A-B81A-E3A6ADDC38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7830704"/>
        <c:axId val="1147804784"/>
        <c:extLst>
          <c:ext xmlns:c15="http://schemas.microsoft.com/office/drawing/2012/chart" uri="{02D57815-91ED-43cb-92C2-25804820EDAC}">
            <c15:filteredLineSeries>
              <c15:ser>
                <c:idx val="2"/>
                <c:order val="1"/>
                <c:tx>
                  <c:strRef>
                    <c:extLst>
                      <c:ext uri="{02D57815-91ED-43cb-92C2-25804820EDAC}">
                        <c15:formulaRef>
                          <c15:sqref>'Route 1 (Buenos Aires)'!$AW$28</c15:sqref>
                        </c15:formulaRef>
                      </c:ext>
                    </c:extLst>
                    <c:strCache>
                      <c:ptCount val="1"/>
                      <c:pt idx="0">
                        <c:v>Stdev of profits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'Route 1 (Buenos Aires)'!$AU$30:$AU$130</c15:sqref>
                        </c15:formulaRef>
                      </c:ext>
                    </c:extLst>
                    <c:numCache>
                      <c:formatCode>0.00%</c:formatCode>
                      <c:ptCount val="101"/>
                      <c:pt idx="0">
                        <c:v>0</c:v>
                      </c:pt>
                      <c:pt idx="1">
                        <c:v>1E-3</c:v>
                      </c:pt>
                      <c:pt idx="2">
                        <c:v>2E-3</c:v>
                      </c:pt>
                      <c:pt idx="3">
                        <c:v>3.0000000000000001E-3</c:v>
                      </c:pt>
                      <c:pt idx="4">
                        <c:v>4.0000000000000001E-3</c:v>
                      </c:pt>
                      <c:pt idx="5">
                        <c:v>5.0000000000000001E-3</c:v>
                      </c:pt>
                      <c:pt idx="6">
                        <c:v>6.0000000000000001E-3</c:v>
                      </c:pt>
                      <c:pt idx="7">
                        <c:v>7.0000000000000001E-3</c:v>
                      </c:pt>
                      <c:pt idx="8">
                        <c:v>8.0000000000000002E-3</c:v>
                      </c:pt>
                      <c:pt idx="9">
                        <c:v>9.0000000000000011E-3</c:v>
                      </c:pt>
                      <c:pt idx="10">
                        <c:v>1.0000000000000002E-2</c:v>
                      </c:pt>
                      <c:pt idx="11">
                        <c:v>1.1000000000000003E-2</c:v>
                      </c:pt>
                      <c:pt idx="12">
                        <c:v>1.2000000000000004E-2</c:v>
                      </c:pt>
                      <c:pt idx="13">
                        <c:v>1.3000000000000005E-2</c:v>
                      </c:pt>
                      <c:pt idx="14">
                        <c:v>1.4000000000000005E-2</c:v>
                      </c:pt>
                      <c:pt idx="15">
                        <c:v>1.5000000000000006E-2</c:v>
                      </c:pt>
                      <c:pt idx="16">
                        <c:v>1.6000000000000007E-2</c:v>
                      </c:pt>
                      <c:pt idx="17">
                        <c:v>1.7000000000000008E-2</c:v>
                      </c:pt>
                      <c:pt idx="18">
                        <c:v>1.8000000000000009E-2</c:v>
                      </c:pt>
                      <c:pt idx="19">
                        <c:v>1.900000000000001E-2</c:v>
                      </c:pt>
                      <c:pt idx="20">
                        <c:v>2.0000000000000011E-2</c:v>
                      </c:pt>
                      <c:pt idx="21">
                        <c:v>2.1000000000000012E-2</c:v>
                      </c:pt>
                      <c:pt idx="22">
                        <c:v>2.2000000000000013E-2</c:v>
                      </c:pt>
                      <c:pt idx="23">
                        <c:v>2.3000000000000013E-2</c:v>
                      </c:pt>
                      <c:pt idx="24">
                        <c:v>2.4000000000000014E-2</c:v>
                      </c:pt>
                      <c:pt idx="25">
                        <c:v>2.5000000000000015E-2</c:v>
                      </c:pt>
                      <c:pt idx="26">
                        <c:v>2.6000000000000016E-2</c:v>
                      </c:pt>
                      <c:pt idx="27">
                        <c:v>2.7000000000000017E-2</c:v>
                      </c:pt>
                      <c:pt idx="28">
                        <c:v>2.8000000000000018E-2</c:v>
                      </c:pt>
                      <c:pt idx="29">
                        <c:v>2.9000000000000019E-2</c:v>
                      </c:pt>
                      <c:pt idx="30">
                        <c:v>3.000000000000002E-2</c:v>
                      </c:pt>
                      <c:pt idx="31">
                        <c:v>3.1000000000000021E-2</c:v>
                      </c:pt>
                      <c:pt idx="32">
                        <c:v>3.2000000000000021E-2</c:v>
                      </c:pt>
                      <c:pt idx="33">
                        <c:v>3.3000000000000022E-2</c:v>
                      </c:pt>
                      <c:pt idx="34">
                        <c:v>3.4000000000000023E-2</c:v>
                      </c:pt>
                      <c:pt idx="35">
                        <c:v>3.5000000000000024E-2</c:v>
                      </c:pt>
                      <c:pt idx="36">
                        <c:v>3.6000000000000025E-2</c:v>
                      </c:pt>
                      <c:pt idx="37">
                        <c:v>3.7000000000000026E-2</c:v>
                      </c:pt>
                      <c:pt idx="38">
                        <c:v>3.8000000000000027E-2</c:v>
                      </c:pt>
                      <c:pt idx="39">
                        <c:v>3.9000000000000028E-2</c:v>
                      </c:pt>
                      <c:pt idx="40">
                        <c:v>4.0000000000000029E-2</c:v>
                      </c:pt>
                      <c:pt idx="41">
                        <c:v>4.1000000000000029E-2</c:v>
                      </c:pt>
                      <c:pt idx="42">
                        <c:v>4.200000000000003E-2</c:v>
                      </c:pt>
                      <c:pt idx="43">
                        <c:v>4.3000000000000031E-2</c:v>
                      </c:pt>
                      <c:pt idx="44">
                        <c:v>4.4000000000000032E-2</c:v>
                      </c:pt>
                      <c:pt idx="45">
                        <c:v>4.5000000000000033E-2</c:v>
                      </c:pt>
                      <c:pt idx="46">
                        <c:v>4.6000000000000034E-2</c:v>
                      </c:pt>
                      <c:pt idx="47">
                        <c:v>4.7000000000000035E-2</c:v>
                      </c:pt>
                      <c:pt idx="48">
                        <c:v>4.8000000000000036E-2</c:v>
                      </c:pt>
                      <c:pt idx="49">
                        <c:v>4.9000000000000037E-2</c:v>
                      </c:pt>
                      <c:pt idx="50">
                        <c:v>5.0000000000000037E-2</c:v>
                      </c:pt>
                      <c:pt idx="51">
                        <c:v>5.1000000000000038E-2</c:v>
                      </c:pt>
                      <c:pt idx="52">
                        <c:v>5.2000000000000039E-2</c:v>
                      </c:pt>
                      <c:pt idx="53">
                        <c:v>5.300000000000004E-2</c:v>
                      </c:pt>
                      <c:pt idx="54">
                        <c:v>5.4000000000000041E-2</c:v>
                      </c:pt>
                      <c:pt idx="55">
                        <c:v>5.5000000000000042E-2</c:v>
                      </c:pt>
                      <c:pt idx="56">
                        <c:v>5.6000000000000043E-2</c:v>
                      </c:pt>
                      <c:pt idx="57">
                        <c:v>5.7000000000000044E-2</c:v>
                      </c:pt>
                      <c:pt idx="58">
                        <c:v>5.8000000000000045E-2</c:v>
                      </c:pt>
                      <c:pt idx="59">
                        <c:v>5.9000000000000045E-2</c:v>
                      </c:pt>
                      <c:pt idx="60">
                        <c:v>6.0000000000000046E-2</c:v>
                      </c:pt>
                      <c:pt idx="61">
                        <c:v>6.1000000000000047E-2</c:v>
                      </c:pt>
                      <c:pt idx="62">
                        <c:v>6.2000000000000048E-2</c:v>
                      </c:pt>
                      <c:pt idx="63">
                        <c:v>6.3000000000000042E-2</c:v>
                      </c:pt>
                      <c:pt idx="64">
                        <c:v>6.4000000000000043E-2</c:v>
                      </c:pt>
                      <c:pt idx="65">
                        <c:v>6.5000000000000044E-2</c:v>
                      </c:pt>
                      <c:pt idx="66">
                        <c:v>6.6000000000000045E-2</c:v>
                      </c:pt>
                      <c:pt idx="67">
                        <c:v>6.7000000000000046E-2</c:v>
                      </c:pt>
                      <c:pt idx="68">
                        <c:v>6.8000000000000047E-2</c:v>
                      </c:pt>
                      <c:pt idx="69">
                        <c:v>6.9000000000000047E-2</c:v>
                      </c:pt>
                      <c:pt idx="70">
                        <c:v>7.0000000000000048E-2</c:v>
                      </c:pt>
                      <c:pt idx="71">
                        <c:v>7.1000000000000049E-2</c:v>
                      </c:pt>
                      <c:pt idx="72">
                        <c:v>7.200000000000005E-2</c:v>
                      </c:pt>
                      <c:pt idx="73">
                        <c:v>7.3000000000000051E-2</c:v>
                      </c:pt>
                      <c:pt idx="74">
                        <c:v>7.4000000000000052E-2</c:v>
                      </c:pt>
                      <c:pt idx="75">
                        <c:v>7.5000000000000053E-2</c:v>
                      </c:pt>
                      <c:pt idx="76">
                        <c:v>7.6000000000000054E-2</c:v>
                      </c:pt>
                      <c:pt idx="77">
                        <c:v>7.7000000000000055E-2</c:v>
                      </c:pt>
                      <c:pt idx="78">
                        <c:v>7.8000000000000055E-2</c:v>
                      </c:pt>
                      <c:pt idx="79">
                        <c:v>7.9000000000000056E-2</c:v>
                      </c:pt>
                      <c:pt idx="80">
                        <c:v>8.0000000000000057E-2</c:v>
                      </c:pt>
                      <c:pt idx="81">
                        <c:v>8.1000000000000058E-2</c:v>
                      </c:pt>
                      <c:pt idx="82">
                        <c:v>8.2000000000000059E-2</c:v>
                      </c:pt>
                      <c:pt idx="83">
                        <c:v>8.300000000000006E-2</c:v>
                      </c:pt>
                      <c:pt idx="84">
                        <c:v>8.4000000000000061E-2</c:v>
                      </c:pt>
                      <c:pt idx="85">
                        <c:v>8.5000000000000062E-2</c:v>
                      </c:pt>
                      <c:pt idx="86">
                        <c:v>8.6000000000000063E-2</c:v>
                      </c:pt>
                      <c:pt idx="87">
                        <c:v>8.7000000000000063E-2</c:v>
                      </c:pt>
                      <c:pt idx="88">
                        <c:v>8.8000000000000064E-2</c:v>
                      </c:pt>
                      <c:pt idx="89">
                        <c:v>8.9000000000000065E-2</c:v>
                      </c:pt>
                      <c:pt idx="90">
                        <c:v>9.0000000000000066E-2</c:v>
                      </c:pt>
                      <c:pt idx="91">
                        <c:v>9.1000000000000067E-2</c:v>
                      </c:pt>
                      <c:pt idx="92">
                        <c:v>9.2000000000000068E-2</c:v>
                      </c:pt>
                      <c:pt idx="93">
                        <c:v>9.3000000000000069E-2</c:v>
                      </c:pt>
                      <c:pt idx="94">
                        <c:v>9.400000000000007E-2</c:v>
                      </c:pt>
                      <c:pt idx="95">
                        <c:v>9.500000000000007E-2</c:v>
                      </c:pt>
                      <c:pt idx="96">
                        <c:v>9.6000000000000071E-2</c:v>
                      </c:pt>
                      <c:pt idx="97">
                        <c:v>9.7000000000000072E-2</c:v>
                      </c:pt>
                      <c:pt idx="98">
                        <c:v>9.8000000000000073E-2</c:v>
                      </c:pt>
                      <c:pt idx="99">
                        <c:v>9.9000000000000074E-2</c:v>
                      </c:pt>
                      <c:pt idx="100">
                        <c:v>0.10000000000000007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'Route 1 (Buenos Aires)'!$AW$30:$AW$130</c15:sqref>
                        </c15:formulaRef>
                      </c:ext>
                    </c:extLst>
                    <c:numCache>
                      <c:formatCode>_("$"* #,##0.0_);_("$"* \(#,##0.0\);_("$"* "-"??_);_(@_)</c:formatCode>
                      <c:ptCount val="101"/>
                      <c:pt idx="0">
                        <c:v>249070.62282277661</c:v>
                      </c:pt>
                      <c:pt idx="1">
                        <c:v>242903.47532048813</c:v>
                      </c:pt>
                      <c:pt idx="2">
                        <c:v>243656.40943861016</c:v>
                      </c:pt>
                      <c:pt idx="3">
                        <c:v>252488.27235252073</c:v>
                      </c:pt>
                      <c:pt idx="4">
                        <c:v>245181.29230877329</c:v>
                      </c:pt>
                      <c:pt idx="5">
                        <c:v>245672.68478491675</c:v>
                      </c:pt>
                      <c:pt idx="6">
                        <c:v>250608.95485534251</c:v>
                      </c:pt>
                      <c:pt idx="7">
                        <c:v>249667.37871852171</c:v>
                      </c:pt>
                      <c:pt idx="8">
                        <c:v>251605.46083007645</c:v>
                      </c:pt>
                      <c:pt idx="9">
                        <c:v>258018.03668353742</c:v>
                      </c:pt>
                      <c:pt idx="10">
                        <c:v>242533.23229240839</c:v>
                      </c:pt>
                      <c:pt idx="11">
                        <c:v>246775.28476986341</c:v>
                      </c:pt>
                      <c:pt idx="12">
                        <c:v>247914.1059928585</c:v>
                      </c:pt>
                      <c:pt idx="13">
                        <c:v>252837.69436437887</c:v>
                      </c:pt>
                      <c:pt idx="14">
                        <c:v>253556.86659757173</c:v>
                      </c:pt>
                      <c:pt idx="15">
                        <c:v>253285.37897179031</c:v>
                      </c:pt>
                      <c:pt idx="16">
                        <c:v>252514.7311491193</c:v>
                      </c:pt>
                      <c:pt idx="17">
                        <c:v>252039.1314658355</c:v>
                      </c:pt>
                      <c:pt idx="18">
                        <c:v>243293.37996252932</c:v>
                      </c:pt>
                      <c:pt idx="19">
                        <c:v>241431.63740470877</c:v>
                      </c:pt>
                      <c:pt idx="20">
                        <c:v>254713.2585084817</c:v>
                      </c:pt>
                      <c:pt idx="21">
                        <c:v>242238.00934764007</c:v>
                      </c:pt>
                      <c:pt idx="22">
                        <c:v>254158.37023651195</c:v>
                      </c:pt>
                      <c:pt idx="23">
                        <c:v>247083.22187783229</c:v>
                      </c:pt>
                      <c:pt idx="24">
                        <c:v>254104.4225635594</c:v>
                      </c:pt>
                      <c:pt idx="25">
                        <c:v>247284.35405818658</c:v>
                      </c:pt>
                      <c:pt idx="26">
                        <c:v>246131.58936322041</c:v>
                      </c:pt>
                      <c:pt idx="27">
                        <c:v>254017.03413229808</c:v>
                      </c:pt>
                      <c:pt idx="28">
                        <c:v>250733.10930173012</c:v>
                      </c:pt>
                      <c:pt idx="29">
                        <c:v>245766.38437222465</c:v>
                      </c:pt>
                      <c:pt idx="30">
                        <c:v>241376.01402513598</c:v>
                      </c:pt>
                      <c:pt idx="31">
                        <c:v>254088.88377989567</c:v>
                      </c:pt>
                      <c:pt idx="32">
                        <c:v>251941.47587577658</c:v>
                      </c:pt>
                      <c:pt idx="33">
                        <c:v>251710.40057165895</c:v>
                      </c:pt>
                      <c:pt idx="34">
                        <c:v>247670.39217382207</c:v>
                      </c:pt>
                      <c:pt idx="35">
                        <c:v>249550.80650937575</c:v>
                      </c:pt>
                      <c:pt idx="36">
                        <c:v>244237.29784599974</c:v>
                      </c:pt>
                      <c:pt idx="37">
                        <c:v>255094.10676082523</c:v>
                      </c:pt>
                      <c:pt idx="38">
                        <c:v>263126.89920232596</c:v>
                      </c:pt>
                      <c:pt idx="39">
                        <c:v>251965.69619613746</c:v>
                      </c:pt>
                      <c:pt idx="40">
                        <c:v>255685.50459666483</c:v>
                      </c:pt>
                      <c:pt idx="41">
                        <c:v>255993.05712764928</c:v>
                      </c:pt>
                      <c:pt idx="42">
                        <c:v>251624.26074035227</c:v>
                      </c:pt>
                      <c:pt idx="43">
                        <c:v>252372.53292095676</c:v>
                      </c:pt>
                      <c:pt idx="44">
                        <c:v>256814.78801212937</c:v>
                      </c:pt>
                      <c:pt idx="45">
                        <c:v>252580.22495268559</c:v>
                      </c:pt>
                      <c:pt idx="46">
                        <c:v>250676.62650133515</c:v>
                      </c:pt>
                      <c:pt idx="47">
                        <c:v>239863.83757036438</c:v>
                      </c:pt>
                      <c:pt idx="48">
                        <c:v>257242.87600823041</c:v>
                      </c:pt>
                      <c:pt idx="49">
                        <c:v>248494.04758688889</c:v>
                      </c:pt>
                      <c:pt idx="50">
                        <c:v>260591.51957908043</c:v>
                      </c:pt>
                      <c:pt idx="51">
                        <c:v>251781.36253846867</c:v>
                      </c:pt>
                      <c:pt idx="52">
                        <c:v>251137.97881621603</c:v>
                      </c:pt>
                      <c:pt idx="53">
                        <c:v>238807.3244572538</c:v>
                      </c:pt>
                      <c:pt idx="54">
                        <c:v>247329.86195821804</c:v>
                      </c:pt>
                      <c:pt idx="55">
                        <c:v>256861.64982996471</c:v>
                      </c:pt>
                      <c:pt idx="56">
                        <c:v>256762.91187151795</c:v>
                      </c:pt>
                      <c:pt idx="57">
                        <c:v>246131.7571912898</c:v>
                      </c:pt>
                      <c:pt idx="58">
                        <c:v>262592.937457658</c:v>
                      </c:pt>
                      <c:pt idx="59">
                        <c:v>259940.0193715145</c:v>
                      </c:pt>
                      <c:pt idx="60">
                        <c:v>254298.62278811948</c:v>
                      </c:pt>
                      <c:pt idx="61">
                        <c:v>247308.88460754754</c:v>
                      </c:pt>
                      <c:pt idx="62">
                        <c:v>247298.25513710879</c:v>
                      </c:pt>
                      <c:pt idx="63">
                        <c:v>250453.82174912814</c:v>
                      </c:pt>
                      <c:pt idx="64">
                        <c:v>250074.3562950374</c:v>
                      </c:pt>
                      <c:pt idx="65">
                        <c:v>253880.45274441611</c:v>
                      </c:pt>
                      <c:pt idx="66">
                        <c:v>253021.24492558811</c:v>
                      </c:pt>
                      <c:pt idx="67">
                        <c:v>247509.91354557165</c:v>
                      </c:pt>
                      <c:pt idx="68">
                        <c:v>241192.10420667066</c:v>
                      </c:pt>
                      <c:pt idx="69">
                        <c:v>248638.24554833755</c:v>
                      </c:pt>
                      <c:pt idx="70">
                        <c:v>262486.70687259024</c:v>
                      </c:pt>
                      <c:pt idx="71">
                        <c:v>251451.07550509731</c:v>
                      </c:pt>
                      <c:pt idx="72">
                        <c:v>254530.24718302389</c:v>
                      </c:pt>
                      <c:pt idx="73">
                        <c:v>252925.13387694079</c:v>
                      </c:pt>
                      <c:pt idx="74">
                        <c:v>261897.28648142383</c:v>
                      </c:pt>
                      <c:pt idx="75">
                        <c:v>250264.76116802249</c:v>
                      </c:pt>
                      <c:pt idx="76">
                        <c:v>257614.42145344152</c:v>
                      </c:pt>
                      <c:pt idx="77">
                        <c:v>256732.24346791694</c:v>
                      </c:pt>
                      <c:pt idx="78">
                        <c:v>251578.1879035715</c:v>
                      </c:pt>
                      <c:pt idx="79">
                        <c:v>248025.50065323629</c:v>
                      </c:pt>
                      <c:pt idx="80">
                        <c:v>254757.32803446727</c:v>
                      </c:pt>
                      <c:pt idx="81">
                        <c:v>260723.3300493389</c:v>
                      </c:pt>
                      <c:pt idx="82">
                        <c:v>257376.65826454066</c:v>
                      </c:pt>
                      <c:pt idx="83">
                        <c:v>252554.49135712156</c:v>
                      </c:pt>
                      <c:pt idx="84">
                        <c:v>255478.21367822299</c:v>
                      </c:pt>
                      <c:pt idx="85">
                        <c:v>248201.7925848669</c:v>
                      </c:pt>
                      <c:pt idx="86">
                        <c:v>256507.71037229875</c:v>
                      </c:pt>
                      <c:pt idx="87">
                        <c:v>249754.20162220977</c:v>
                      </c:pt>
                      <c:pt idx="88">
                        <c:v>248900.21201816382</c:v>
                      </c:pt>
                      <c:pt idx="89">
                        <c:v>253236.67931335687</c:v>
                      </c:pt>
                      <c:pt idx="90">
                        <c:v>266015.12091377209</c:v>
                      </c:pt>
                      <c:pt idx="91">
                        <c:v>259797.89102445438</c:v>
                      </c:pt>
                      <c:pt idx="92">
                        <c:v>245928.29830733707</c:v>
                      </c:pt>
                      <c:pt idx="93">
                        <c:v>260608.62839002366</c:v>
                      </c:pt>
                      <c:pt idx="94">
                        <c:v>257258.22541775173</c:v>
                      </c:pt>
                      <c:pt idx="95">
                        <c:v>250396.98803035493</c:v>
                      </c:pt>
                      <c:pt idx="96">
                        <c:v>245534.56839660328</c:v>
                      </c:pt>
                      <c:pt idx="97">
                        <c:v>253347.31461718946</c:v>
                      </c:pt>
                      <c:pt idx="98">
                        <c:v>250329.4037134558</c:v>
                      </c:pt>
                      <c:pt idx="99">
                        <c:v>245841.97794625117</c:v>
                      </c:pt>
                      <c:pt idx="100">
                        <c:v>265974.50867232122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5FAB-443A-B81A-E3A6ADDC387C}"/>
                  </c:ext>
                </c:extLst>
              </c15:ser>
            </c15:filteredLineSeries>
          </c:ext>
        </c:extLst>
      </c:lineChart>
      <c:catAx>
        <c:axId val="11478307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800"/>
                  <a:t>Overbooking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7804784"/>
        <c:crosses val="autoZero"/>
        <c:auto val="1"/>
        <c:lblAlgn val="ctr"/>
        <c:lblOffset val="100"/>
        <c:noMultiLvlLbl val="0"/>
      </c:catAx>
      <c:valAx>
        <c:axId val="114780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8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</a:rPr>
                  <a:t>Compensation Cost (SGD)</a:t>
                </a:r>
              </a:p>
            </c:rich>
          </c:tx>
          <c:layout>
            <c:manualLayout>
              <c:xMode val="edge"/>
              <c:yMode val="edge"/>
              <c:x val="1.8697506561679789E-2"/>
              <c:y val="0.150397346165062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&quot;$&quot;* #,##0.0_);_(&quot;$&quot;* \(#,##0.0\);_(&quot;$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7830704"/>
        <c:crosses val="autoZero"/>
        <c:crossBetween val="between"/>
      </c:valAx>
      <c:valAx>
        <c:axId val="1147809584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8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</a:rPr>
                  <a:t>Number of people overbooked</a:t>
                </a:r>
              </a:p>
            </c:rich>
          </c:tx>
          <c:layout>
            <c:manualLayout>
              <c:xMode val="edge"/>
              <c:yMode val="edge"/>
              <c:x val="0.94652796004666084"/>
              <c:y val="0.1737543744531933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7824464"/>
        <c:crosses val="max"/>
        <c:crossBetween val="between"/>
      </c:valAx>
      <c:catAx>
        <c:axId val="1147824464"/>
        <c:scaling>
          <c:orientation val="minMax"/>
        </c:scaling>
        <c:delete val="1"/>
        <c:axPos val="b"/>
        <c:numFmt formatCode="0.00%" sourceLinked="1"/>
        <c:majorTickMark val="out"/>
        <c:minorTickMark val="none"/>
        <c:tickLblPos val="nextTo"/>
        <c:crossAx val="114780958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="1"/>
              <a:t>Probability of Earning</a:t>
            </a:r>
            <a:r>
              <a:rPr lang="en-GB" b="1" baseline="0"/>
              <a:t> a Profit</a:t>
            </a:r>
            <a:endParaRPr lang="en-GB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'Route 1 (Buenos Aires)'!$BE$58:$BE$128</c:f>
              <c:strCache>
                <c:ptCount val="71"/>
                <c:pt idx="0">
                  <c:v>Earning a profit</c:v>
                </c:pt>
                <c:pt idx="1">
                  <c:v>&gt; 10k</c:v>
                </c:pt>
                <c:pt idx="2">
                  <c:v>&gt; 20k</c:v>
                </c:pt>
                <c:pt idx="3">
                  <c:v>&gt; 30k</c:v>
                </c:pt>
                <c:pt idx="4">
                  <c:v>&gt; 40k</c:v>
                </c:pt>
                <c:pt idx="5">
                  <c:v>&gt; 50k</c:v>
                </c:pt>
                <c:pt idx="6">
                  <c:v>&gt; 60k</c:v>
                </c:pt>
                <c:pt idx="7">
                  <c:v>&gt; 70k</c:v>
                </c:pt>
                <c:pt idx="8">
                  <c:v>&gt; 80k</c:v>
                </c:pt>
                <c:pt idx="9">
                  <c:v>&gt; 90k</c:v>
                </c:pt>
                <c:pt idx="10">
                  <c:v>&gt; 100k</c:v>
                </c:pt>
                <c:pt idx="11">
                  <c:v>&gt; 110k</c:v>
                </c:pt>
                <c:pt idx="12">
                  <c:v>&gt; 120k</c:v>
                </c:pt>
                <c:pt idx="13">
                  <c:v>&gt; 130k</c:v>
                </c:pt>
                <c:pt idx="14">
                  <c:v>&gt; 140k</c:v>
                </c:pt>
                <c:pt idx="15">
                  <c:v>&gt; 150k</c:v>
                </c:pt>
                <c:pt idx="16">
                  <c:v>&gt; 160k</c:v>
                </c:pt>
                <c:pt idx="17">
                  <c:v>&gt; 170k</c:v>
                </c:pt>
                <c:pt idx="18">
                  <c:v>&gt; 180k</c:v>
                </c:pt>
                <c:pt idx="19">
                  <c:v>&gt; 190k</c:v>
                </c:pt>
                <c:pt idx="20">
                  <c:v>&gt; 200k</c:v>
                </c:pt>
                <c:pt idx="21">
                  <c:v>&gt; 210k</c:v>
                </c:pt>
                <c:pt idx="22">
                  <c:v>&gt; 220k</c:v>
                </c:pt>
                <c:pt idx="23">
                  <c:v>&gt; 230k</c:v>
                </c:pt>
                <c:pt idx="24">
                  <c:v>&gt; 240k</c:v>
                </c:pt>
                <c:pt idx="25">
                  <c:v>&gt; 250k</c:v>
                </c:pt>
                <c:pt idx="26">
                  <c:v>&gt; 260k</c:v>
                </c:pt>
                <c:pt idx="27">
                  <c:v>&gt; 270k</c:v>
                </c:pt>
                <c:pt idx="28">
                  <c:v>&gt; 280k</c:v>
                </c:pt>
                <c:pt idx="29">
                  <c:v>&gt; 290k</c:v>
                </c:pt>
                <c:pt idx="30">
                  <c:v>&gt; 300k</c:v>
                </c:pt>
                <c:pt idx="31">
                  <c:v>&gt; 310k</c:v>
                </c:pt>
                <c:pt idx="32">
                  <c:v>&gt; 320k</c:v>
                </c:pt>
                <c:pt idx="33">
                  <c:v>&gt; 330k</c:v>
                </c:pt>
                <c:pt idx="34">
                  <c:v>&gt; 340k</c:v>
                </c:pt>
                <c:pt idx="35">
                  <c:v>&gt; 350k</c:v>
                </c:pt>
                <c:pt idx="36">
                  <c:v>&gt; 360k</c:v>
                </c:pt>
                <c:pt idx="37">
                  <c:v>&gt; 370k</c:v>
                </c:pt>
                <c:pt idx="38">
                  <c:v>&gt; 380k</c:v>
                </c:pt>
                <c:pt idx="39">
                  <c:v>&gt; 390k</c:v>
                </c:pt>
                <c:pt idx="40">
                  <c:v>&gt; 400k</c:v>
                </c:pt>
                <c:pt idx="41">
                  <c:v>&gt; 410k</c:v>
                </c:pt>
                <c:pt idx="42">
                  <c:v>&gt; 420k</c:v>
                </c:pt>
                <c:pt idx="43">
                  <c:v>&gt; 430k</c:v>
                </c:pt>
                <c:pt idx="44">
                  <c:v>&gt; 440k</c:v>
                </c:pt>
                <c:pt idx="45">
                  <c:v>&gt; 450k</c:v>
                </c:pt>
                <c:pt idx="46">
                  <c:v>&gt; 460k</c:v>
                </c:pt>
                <c:pt idx="47">
                  <c:v>&gt; 470k</c:v>
                </c:pt>
                <c:pt idx="48">
                  <c:v>&gt; 480k</c:v>
                </c:pt>
                <c:pt idx="49">
                  <c:v>&gt; 490k</c:v>
                </c:pt>
                <c:pt idx="50">
                  <c:v>&gt; 500k</c:v>
                </c:pt>
                <c:pt idx="51">
                  <c:v>&gt; 510k</c:v>
                </c:pt>
                <c:pt idx="52">
                  <c:v>&gt; 520k</c:v>
                </c:pt>
                <c:pt idx="53">
                  <c:v>&gt; 530k</c:v>
                </c:pt>
                <c:pt idx="54">
                  <c:v>&gt; 540k</c:v>
                </c:pt>
                <c:pt idx="55">
                  <c:v>&gt; 550k</c:v>
                </c:pt>
                <c:pt idx="56">
                  <c:v>&gt; 560k</c:v>
                </c:pt>
                <c:pt idx="57">
                  <c:v>&gt; 570k</c:v>
                </c:pt>
                <c:pt idx="58">
                  <c:v>&gt; 580k</c:v>
                </c:pt>
                <c:pt idx="59">
                  <c:v>&gt; 590k</c:v>
                </c:pt>
                <c:pt idx="60">
                  <c:v>&gt; 600k</c:v>
                </c:pt>
                <c:pt idx="61">
                  <c:v>&gt; 610k</c:v>
                </c:pt>
                <c:pt idx="62">
                  <c:v>&gt; 620k</c:v>
                </c:pt>
                <c:pt idx="63">
                  <c:v>&gt; 630k</c:v>
                </c:pt>
                <c:pt idx="64">
                  <c:v>&gt; 640k</c:v>
                </c:pt>
                <c:pt idx="65">
                  <c:v>&gt; 650k</c:v>
                </c:pt>
                <c:pt idx="66">
                  <c:v>&gt; 660k</c:v>
                </c:pt>
                <c:pt idx="67">
                  <c:v>&gt; 670k</c:v>
                </c:pt>
                <c:pt idx="68">
                  <c:v>&gt; 680k</c:v>
                </c:pt>
                <c:pt idx="69">
                  <c:v>&gt; 690k</c:v>
                </c:pt>
                <c:pt idx="70">
                  <c:v>&gt; 700k</c:v>
                </c:pt>
              </c:strCache>
            </c:strRef>
          </c:cat>
          <c:val>
            <c:numRef>
              <c:f>'Route 1 (Buenos Aires)'!$BD$58:$BD$128</c:f>
              <c:numCache>
                <c:formatCode>0.0000%</c:formatCode>
                <c:ptCount val="71"/>
                <c:pt idx="0">
                  <c:v>0.99650000000000005</c:v>
                </c:pt>
                <c:pt idx="1">
                  <c:v>0.99650000000000005</c:v>
                </c:pt>
                <c:pt idx="2">
                  <c:v>0.995</c:v>
                </c:pt>
                <c:pt idx="3">
                  <c:v>0.99399999999999999</c:v>
                </c:pt>
                <c:pt idx="4">
                  <c:v>0.99399999999999999</c:v>
                </c:pt>
                <c:pt idx="5">
                  <c:v>0.99250000000000005</c:v>
                </c:pt>
                <c:pt idx="6">
                  <c:v>0.99199999999999999</c:v>
                </c:pt>
                <c:pt idx="7">
                  <c:v>0.99</c:v>
                </c:pt>
                <c:pt idx="8">
                  <c:v>0.98650000000000004</c:v>
                </c:pt>
                <c:pt idx="9">
                  <c:v>0.98350000000000004</c:v>
                </c:pt>
                <c:pt idx="10">
                  <c:v>0.98050000000000004</c:v>
                </c:pt>
                <c:pt idx="11">
                  <c:v>0.97499999999999998</c:v>
                </c:pt>
                <c:pt idx="12">
                  <c:v>0.97399999999999998</c:v>
                </c:pt>
                <c:pt idx="13">
                  <c:v>0.96450000000000002</c:v>
                </c:pt>
                <c:pt idx="14">
                  <c:v>0.95499999999999996</c:v>
                </c:pt>
                <c:pt idx="15">
                  <c:v>0.94499999999999995</c:v>
                </c:pt>
                <c:pt idx="16">
                  <c:v>0.9355</c:v>
                </c:pt>
                <c:pt idx="17">
                  <c:v>0.92400000000000004</c:v>
                </c:pt>
                <c:pt idx="18">
                  <c:v>0.91349999999999998</c:v>
                </c:pt>
                <c:pt idx="19">
                  <c:v>0.89949999999999997</c:v>
                </c:pt>
                <c:pt idx="20">
                  <c:v>0.88900000000000001</c:v>
                </c:pt>
                <c:pt idx="21">
                  <c:v>0.87549999999999994</c:v>
                </c:pt>
                <c:pt idx="22">
                  <c:v>0.85850000000000004</c:v>
                </c:pt>
                <c:pt idx="23">
                  <c:v>0.83699999999999997</c:v>
                </c:pt>
                <c:pt idx="24">
                  <c:v>0.82150000000000001</c:v>
                </c:pt>
                <c:pt idx="25">
                  <c:v>0.80349999999999999</c:v>
                </c:pt>
                <c:pt idx="26">
                  <c:v>0.78849999999999998</c:v>
                </c:pt>
                <c:pt idx="27">
                  <c:v>0.76600000000000001</c:v>
                </c:pt>
                <c:pt idx="28">
                  <c:v>0.74299999999999999</c:v>
                </c:pt>
                <c:pt idx="29">
                  <c:v>0.72050000000000003</c:v>
                </c:pt>
                <c:pt idx="30">
                  <c:v>0.69950000000000001</c:v>
                </c:pt>
                <c:pt idx="31">
                  <c:v>0.67849999999999999</c:v>
                </c:pt>
                <c:pt idx="32">
                  <c:v>0.65249999999999997</c:v>
                </c:pt>
                <c:pt idx="33">
                  <c:v>0.62649999999999995</c:v>
                </c:pt>
                <c:pt idx="34">
                  <c:v>0.59450000000000003</c:v>
                </c:pt>
                <c:pt idx="35">
                  <c:v>0.56799999999999995</c:v>
                </c:pt>
                <c:pt idx="36">
                  <c:v>0.54249999999999998</c:v>
                </c:pt>
                <c:pt idx="37">
                  <c:v>0.51900000000000002</c:v>
                </c:pt>
                <c:pt idx="38">
                  <c:v>0.496</c:v>
                </c:pt>
                <c:pt idx="39">
                  <c:v>0.47449999999999998</c:v>
                </c:pt>
                <c:pt idx="40">
                  <c:v>0.45600000000000002</c:v>
                </c:pt>
                <c:pt idx="41">
                  <c:v>0.4355</c:v>
                </c:pt>
                <c:pt idx="42">
                  <c:v>0.41199999999999998</c:v>
                </c:pt>
                <c:pt idx="43">
                  <c:v>0.39850000000000002</c:v>
                </c:pt>
                <c:pt idx="44">
                  <c:v>0.3775</c:v>
                </c:pt>
                <c:pt idx="45">
                  <c:v>0.36199999999999999</c:v>
                </c:pt>
                <c:pt idx="46">
                  <c:v>0.34499999999999997</c:v>
                </c:pt>
                <c:pt idx="47">
                  <c:v>0.33250000000000002</c:v>
                </c:pt>
                <c:pt idx="48">
                  <c:v>0.31950000000000001</c:v>
                </c:pt>
                <c:pt idx="49">
                  <c:v>0.30249999999999999</c:v>
                </c:pt>
                <c:pt idx="50">
                  <c:v>0.29499999999999998</c:v>
                </c:pt>
                <c:pt idx="51">
                  <c:v>0.28249999999999997</c:v>
                </c:pt>
                <c:pt idx="52">
                  <c:v>0.27450000000000002</c:v>
                </c:pt>
                <c:pt idx="53">
                  <c:v>0.26550000000000001</c:v>
                </c:pt>
                <c:pt idx="54">
                  <c:v>0.25750000000000001</c:v>
                </c:pt>
                <c:pt idx="55">
                  <c:v>0.246</c:v>
                </c:pt>
                <c:pt idx="56">
                  <c:v>0.24049999999999999</c:v>
                </c:pt>
                <c:pt idx="57">
                  <c:v>0.23200000000000001</c:v>
                </c:pt>
                <c:pt idx="58">
                  <c:v>0.22600000000000001</c:v>
                </c:pt>
                <c:pt idx="59">
                  <c:v>0.2155</c:v>
                </c:pt>
                <c:pt idx="60">
                  <c:v>0.20699999999999999</c:v>
                </c:pt>
                <c:pt idx="61">
                  <c:v>0.19700000000000001</c:v>
                </c:pt>
                <c:pt idx="62">
                  <c:v>0.191</c:v>
                </c:pt>
                <c:pt idx="63">
                  <c:v>0.186</c:v>
                </c:pt>
                <c:pt idx="64">
                  <c:v>0.17949999999999999</c:v>
                </c:pt>
                <c:pt idx="65">
                  <c:v>0.17</c:v>
                </c:pt>
                <c:pt idx="66">
                  <c:v>0.16450000000000001</c:v>
                </c:pt>
                <c:pt idx="67">
                  <c:v>0.156</c:v>
                </c:pt>
                <c:pt idx="68">
                  <c:v>0.1515</c:v>
                </c:pt>
                <c:pt idx="69">
                  <c:v>0.14199999999999999</c:v>
                </c:pt>
                <c:pt idx="70">
                  <c:v>0.13600000000000001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39-44E9-8C46-845F04F144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557808079"/>
        <c:axId val="557807119"/>
      </c:barChart>
      <c:catAx>
        <c:axId val="5578080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7807119"/>
        <c:crosses val="autoZero"/>
        <c:auto val="1"/>
        <c:lblAlgn val="ctr"/>
        <c:lblOffset val="100"/>
        <c:noMultiLvlLbl val="0"/>
      </c:catAx>
      <c:valAx>
        <c:axId val="5578071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78080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="1"/>
              <a:t>Probability of Losing</a:t>
            </a:r>
            <a:r>
              <a:rPr lang="en-GB" b="1" baseline="0"/>
              <a:t> Money</a:t>
            </a:r>
            <a:endParaRPr lang="en-GB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'Route 1 (Buenos Aires)'!$BE$29:$BE$54</c:f>
              <c:strCache>
                <c:ptCount val="26"/>
                <c:pt idx="0">
                  <c:v>Losing money</c:v>
                </c:pt>
                <c:pt idx="1">
                  <c:v>&gt; -10k</c:v>
                </c:pt>
                <c:pt idx="2">
                  <c:v>&gt; -20k</c:v>
                </c:pt>
                <c:pt idx="3">
                  <c:v>&gt; -30k</c:v>
                </c:pt>
                <c:pt idx="4">
                  <c:v>&gt; -40k</c:v>
                </c:pt>
                <c:pt idx="5">
                  <c:v>&gt; -50k</c:v>
                </c:pt>
                <c:pt idx="6">
                  <c:v>&gt; -60k</c:v>
                </c:pt>
                <c:pt idx="7">
                  <c:v>&gt; -70k</c:v>
                </c:pt>
                <c:pt idx="8">
                  <c:v>&gt; -80k</c:v>
                </c:pt>
                <c:pt idx="9">
                  <c:v>&gt; -90k</c:v>
                </c:pt>
                <c:pt idx="10">
                  <c:v>&gt; -100k</c:v>
                </c:pt>
                <c:pt idx="11">
                  <c:v>&gt; -110k</c:v>
                </c:pt>
                <c:pt idx="12">
                  <c:v>&gt; -120k</c:v>
                </c:pt>
                <c:pt idx="13">
                  <c:v>&gt; -130k</c:v>
                </c:pt>
                <c:pt idx="14">
                  <c:v>&gt; -140k</c:v>
                </c:pt>
                <c:pt idx="15">
                  <c:v>&gt; -150k</c:v>
                </c:pt>
                <c:pt idx="16">
                  <c:v>&gt; -160k</c:v>
                </c:pt>
                <c:pt idx="17">
                  <c:v>&gt; -170k</c:v>
                </c:pt>
                <c:pt idx="18">
                  <c:v>&gt; -180k</c:v>
                </c:pt>
                <c:pt idx="19">
                  <c:v>&gt; -190k</c:v>
                </c:pt>
                <c:pt idx="20">
                  <c:v>&gt; -200k</c:v>
                </c:pt>
                <c:pt idx="21">
                  <c:v>&gt; -210k</c:v>
                </c:pt>
                <c:pt idx="22">
                  <c:v>&gt; -220k</c:v>
                </c:pt>
                <c:pt idx="23">
                  <c:v>&gt; -230k</c:v>
                </c:pt>
                <c:pt idx="24">
                  <c:v>&gt; -240k</c:v>
                </c:pt>
                <c:pt idx="25">
                  <c:v>&gt; -250k</c:v>
                </c:pt>
              </c:strCache>
            </c:strRef>
          </c:cat>
          <c:val>
            <c:numRef>
              <c:f>'Route 1 (Buenos Aires)'!$BD$29:$BD$54</c:f>
              <c:numCache>
                <c:formatCode>0.0000%</c:formatCode>
                <c:ptCount val="26"/>
                <c:pt idx="0">
                  <c:v>3.5000000000000001E-3</c:v>
                </c:pt>
                <c:pt idx="1">
                  <c:v>3.0000000000000001E-3</c:v>
                </c:pt>
                <c:pt idx="2">
                  <c:v>2.5000000000000001E-3</c:v>
                </c:pt>
                <c:pt idx="3">
                  <c:v>2E-3</c:v>
                </c:pt>
                <c:pt idx="4">
                  <c:v>1.5E-3</c:v>
                </c:pt>
                <c:pt idx="5">
                  <c:v>1.5E-3</c:v>
                </c:pt>
                <c:pt idx="6">
                  <c:v>1.5E-3</c:v>
                </c:pt>
                <c:pt idx="7">
                  <c:v>1.5E-3</c:v>
                </c:pt>
                <c:pt idx="8">
                  <c:v>1.5E-3</c:v>
                </c:pt>
                <c:pt idx="9">
                  <c:v>1E-3</c:v>
                </c:pt>
                <c:pt idx="10">
                  <c:v>1E-3</c:v>
                </c:pt>
                <c:pt idx="11">
                  <c:v>5.0000000000000001E-4</c:v>
                </c:pt>
                <c:pt idx="12">
                  <c:v>5.0000000000000001E-4</c:v>
                </c:pt>
                <c:pt idx="13">
                  <c:v>5.0000000000000001E-4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80-4015-9D4E-3E6F6835B4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557808079"/>
        <c:axId val="557807119"/>
      </c:barChart>
      <c:catAx>
        <c:axId val="5578080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7807119"/>
        <c:crosses val="autoZero"/>
        <c:auto val="1"/>
        <c:lblAlgn val="ctr"/>
        <c:lblOffset val="100"/>
        <c:noMultiLvlLbl val="0"/>
      </c:catAx>
      <c:valAx>
        <c:axId val="557807119"/>
        <c:scaling>
          <c:orientation val="minMax"/>
          <c:max val="7.5000000000000011E-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78080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Sensitivity on Profit</a:t>
            </a:r>
            <a:r>
              <a:rPr lang="en-GB" baseline="0"/>
              <a:t> With Changes in Demand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'Route 1 (Buenos Aires)'!$BO$29</c:f>
              <c:strCache>
                <c:ptCount val="1"/>
                <c:pt idx="0">
                  <c:v>Mean profit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'Route 1 (Buenos Aires)'!$BN$31:$BN$71</c:f>
              <c:numCache>
                <c:formatCode>General</c:formatCode>
                <c:ptCount val="41"/>
                <c:pt idx="0">
                  <c:v>150</c:v>
                </c:pt>
                <c:pt idx="1">
                  <c:v>155</c:v>
                </c:pt>
                <c:pt idx="2">
                  <c:v>160</c:v>
                </c:pt>
                <c:pt idx="3">
                  <c:v>165</c:v>
                </c:pt>
                <c:pt idx="4">
                  <c:v>170</c:v>
                </c:pt>
                <c:pt idx="5">
                  <c:v>175</c:v>
                </c:pt>
                <c:pt idx="6">
                  <c:v>180</c:v>
                </c:pt>
                <c:pt idx="7">
                  <c:v>185</c:v>
                </c:pt>
                <c:pt idx="8">
                  <c:v>190</c:v>
                </c:pt>
                <c:pt idx="9">
                  <c:v>195</c:v>
                </c:pt>
                <c:pt idx="10">
                  <c:v>200</c:v>
                </c:pt>
                <c:pt idx="11">
                  <c:v>205</c:v>
                </c:pt>
                <c:pt idx="12">
                  <c:v>210</c:v>
                </c:pt>
                <c:pt idx="13">
                  <c:v>215</c:v>
                </c:pt>
                <c:pt idx="14">
                  <c:v>220</c:v>
                </c:pt>
                <c:pt idx="15">
                  <c:v>225</c:v>
                </c:pt>
                <c:pt idx="16">
                  <c:v>230</c:v>
                </c:pt>
                <c:pt idx="17">
                  <c:v>235</c:v>
                </c:pt>
                <c:pt idx="18">
                  <c:v>240</c:v>
                </c:pt>
                <c:pt idx="19">
                  <c:v>245</c:v>
                </c:pt>
                <c:pt idx="20">
                  <c:v>250</c:v>
                </c:pt>
                <c:pt idx="21">
                  <c:v>255</c:v>
                </c:pt>
                <c:pt idx="22">
                  <c:v>260</c:v>
                </c:pt>
                <c:pt idx="23">
                  <c:v>265</c:v>
                </c:pt>
                <c:pt idx="24">
                  <c:v>270</c:v>
                </c:pt>
                <c:pt idx="25">
                  <c:v>275</c:v>
                </c:pt>
                <c:pt idx="26">
                  <c:v>280</c:v>
                </c:pt>
                <c:pt idx="27">
                  <c:v>285</c:v>
                </c:pt>
                <c:pt idx="28">
                  <c:v>290</c:v>
                </c:pt>
                <c:pt idx="29">
                  <c:v>295</c:v>
                </c:pt>
                <c:pt idx="30">
                  <c:v>300</c:v>
                </c:pt>
                <c:pt idx="31">
                  <c:v>305</c:v>
                </c:pt>
                <c:pt idx="32">
                  <c:v>310</c:v>
                </c:pt>
                <c:pt idx="33">
                  <c:v>315</c:v>
                </c:pt>
                <c:pt idx="34">
                  <c:v>320</c:v>
                </c:pt>
                <c:pt idx="35">
                  <c:v>325</c:v>
                </c:pt>
                <c:pt idx="36">
                  <c:v>330</c:v>
                </c:pt>
                <c:pt idx="37">
                  <c:v>335</c:v>
                </c:pt>
                <c:pt idx="38">
                  <c:v>340</c:v>
                </c:pt>
                <c:pt idx="39">
                  <c:v>345</c:v>
                </c:pt>
                <c:pt idx="40">
                  <c:v>350</c:v>
                </c:pt>
              </c:numCache>
            </c:numRef>
          </c:cat>
          <c:val>
            <c:numRef>
              <c:f>'Route 1 (Buenos Aires)'!$BO$31:$BO$71</c:f>
              <c:numCache>
                <c:formatCode>_("$"* #,##0.0_);_("$"* \(#,##0.0\);_("$"* "-"??_);_(@_)</c:formatCode>
                <c:ptCount val="41"/>
                <c:pt idx="0">
                  <c:v>1444.1010399999871</c:v>
                </c:pt>
                <c:pt idx="1">
                  <c:v>21874.940674999969</c:v>
                </c:pt>
                <c:pt idx="2">
                  <c:v>37895.956454999956</c:v>
                </c:pt>
                <c:pt idx="3">
                  <c:v>52908.401510000018</c:v>
                </c:pt>
                <c:pt idx="4">
                  <c:v>66730.611524999927</c:v>
                </c:pt>
                <c:pt idx="5">
                  <c:v>99258.618910000252</c:v>
                </c:pt>
                <c:pt idx="6">
                  <c:v>121821.01832999996</c:v>
                </c:pt>
                <c:pt idx="7">
                  <c:v>129451.44723500019</c:v>
                </c:pt>
                <c:pt idx="8">
                  <c:v>147074.51800500025</c:v>
                </c:pt>
                <c:pt idx="9">
                  <c:v>159882.88293500055</c:v>
                </c:pt>
                <c:pt idx="10">
                  <c:v>179463.74080999987</c:v>
                </c:pt>
                <c:pt idx="11">
                  <c:v>185984.28529500059</c:v>
                </c:pt>
                <c:pt idx="12">
                  <c:v>200622.79005500005</c:v>
                </c:pt>
                <c:pt idx="13">
                  <c:v>219857.28182500051</c:v>
                </c:pt>
                <c:pt idx="14">
                  <c:v>238897.33050500049</c:v>
                </c:pt>
                <c:pt idx="15">
                  <c:v>250660.65717500052</c:v>
                </c:pt>
                <c:pt idx="16">
                  <c:v>279845.74875500047</c:v>
                </c:pt>
                <c:pt idx="17">
                  <c:v>290813.3574350003</c:v>
                </c:pt>
                <c:pt idx="18">
                  <c:v>298146.50480999972</c:v>
                </c:pt>
                <c:pt idx="19">
                  <c:v>310863.99341000029</c:v>
                </c:pt>
                <c:pt idx="20">
                  <c:v>327556.86055000062</c:v>
                </c:pt>
                <c:pt idx="21">
                  <c:v>338131.98352500051</c:v>
                </c:pt>
                <c:pt idx="22">
                  <c:v>360974.58375500119</c:v>
                </c:pt>
                <c:pt idx="23">
                  <c:v>372162.76541500038</c:v>
                </c:pt>
                <c:pt idx="24">
                  <c:v>380405.54601000069</c:v>
                </c:pt>
                <c:pt idx="25">
                  <c:v>391777.18407000072</c:v>
                </c:pt>
                <c:pt idx="26">
                  <c:v>418037.55978000019</c:v>
                </c:pt>
                <c:pt idx="27">
                  <c:v>431846.1272950003</c:v>
                </c:pt>
                <c:pt idx="28">
                  <c:v>452349.42547500093</c:v>
                </c:pt>
                <c:pt idx="29">
                  <c:v>458336.72575000068</c:v>
                </c:pt>
                <c:pt idx="30">
                  <c:v>458012.35059500078</c:v>
                </c:pt>
                <c:pt idx="31">
                  <c:v>476157.94862500072</c:v>
                </c:pt>
                <c:pt idx="32">
                  <c:v>472472.72664000117</c:v>
                </c:pt>
                <c:pt idx="33">
                  <c:v>492136.04383500083</c:v>
                </c:pt>
                <c:pt idx="34">
                  <c:v>505463.70551000081</c:v>
                </c:pt>
                <c:pt idx="35">
                  <c:v>514058.17477500095</c:v>
                </c:pt>
                <c:pt idx="36">
                  <c:v>537803.90190000052</c:v>
                </c:pt>
                <c:pt idx="37">
                  <c:v>542529.65718000068</c:v>
                </c:pt>
                <c:pt idx="38">
                  <c:v>544704.38777500065</c:v>
                </c:pt>
                <c:pt idx="39">
                  <c:v>553694.31234000099</c:v>
                </c:pt>
                <c:pt idx="40">
                  <c:v>569338.8677450011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E8-4493-BF1F-AE5727448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47830704"/>
        <c:axId val="1147804784"/>
      </c:barChart>
      <c:lineChart>
        <c:grouping val="standard"/>
        <c:varyColors val="0"/>
        <c:ser>
          <c:idx val="2"/>
          <c:order val="1"/>
          <c:tx>
            <c:strRef>
              <c:f>'Route 1 (Buenos Aires)'!$BP$29</c:f>
              <c:strCache>
                <c:ptCount val="1"/>
                <c:pt idx="0">
                  <c:v>Stdev of profits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'Route 1 (Buenos Aires)'!$BN$31:$BN$71</c:f>
              <c:numCache>
                <c:formatCode>General</c:formatCode>
                <c:ptCount val="41"/>
                <c:pt idx="0">
                  <c:v>150</c:v>
                </c:pt>
                <c:pt idx="1">
                  <c:v>155</c:v>
                </c:pt>
                <c:pt idx="2">
                  <c:v>160</c:v>
                </c:pt>
                <c:pt idx="3">
                  <c:v>165</c:v>
                </c:pt>
                <c:pt idx="4">
                  <c:v>170</c:v>
                </c:pt>
                <c:pt idx="5">
                  <c:v>175</c:v>
                </c:pt>
                <c:pt idx="6">
                  <c:v>180</c:v>
                </c:pt>
                <c:pt idx="7">
                  <c:v>185</c:v>
                </c:pt>
                <c:pt idx="8">
                  <c:v>190</c:v>
                </c:pt>
                <c:pt idx="9">
                  <c:v>195</c:v>
                </c:pt>
                <c:pt idx="10">
                  <c:v>200</c:v>
                </c:pt>
                <c:pt idx="11">
                  <c:v>205</c:v>
                </c:pt>
                <c:pt idx="12">
                  <c:v>210</c:v>
                </c:pt>
                <c:pt idx="13">
                  <c:v>215</c:v>
                </c:pt>
                <c:pt idx="14">
                  <c:v>220</c:v>
                </c:pt>
                <c:pt idx="15">
                  <c:v>225</c:v>
                </c:pt>
                <c:pt idx="16">
                  <c:v>230</c:v>
                </c:pt>
                <c:pt idx="17">
                  <c:v>235</c:v>
                </c:pt>
                <c:pt idx="18">
                  <c:v>240</c:v>
                </c:pt>
                <c:pt idx="19">
                  <c:v>245</c:v>
                </c:pt>
                <c:pt idx="20">
                  <c:v>250</c:v>
                </c:pt>
                <c:pt idx="21">
                  <c:v>255</c:v>
                </c:pt>
                <c:pt idx="22">
                  <c:v>260</c:v>
                </c:pt>
                <c:pt idx="23">
                  <c:v>265</c:v>
                </c:pt>
                <c:pt idx="24">
                  <c:v>270</c:v>
                </c:pt>
                <c:pt idx="25">
                  <c:v>275</c:v>
                </c:pt>
                <c:pt idx="26">
                  <c:v>280</c:v>
                </c:pt>
                <c:pt idx="27">
                  <c:v>285</c:v>
                </c:pt>
                <c:pt idx="28">
                  <c:v>290</c:v>
                </c:pt>
                <c:pt idx="29">
                  <c:v>295</c:v>
                </c:pt>
                <c:pt idx="30">
                  <c:v>300</c:v>
                </c:pt>
                <c:pt idx="31">
                  <c:v>305</c:v>
                </c:pt>
                <c:pt idx="32">
                  <c:v>310</c:v>
                </c:pt>
                <c:pt idx="33">
                  <c:v>315</c:v>
                </c:pt>
                <c:pt idx="34">
                  <c:v>320</c:v>
                </c:pt>
                <c:pt idx="35">
                  <c:v>325</c:v>
                </c:pt>
                <c:pt idx="36">
                  <c:v>330</c:v>
                </c:pt>
                <c:pt idx="37">
                  <c:v>335</c:v>
                </c:pt>
                <c:pt idx="38">
                  <c:v>340</c:v>
                </c:pt>
                <c:pt idx="39">
                  <c:v>345</c:v>
                </c:pt>
                <c:pt idx="40">
                  <c:v>350</c:v>
                </c:pt>
              </c:numCache>
            </c:numRef>
          </c:cat>
          <c:val>
            <c:numRef>
              <c:f>'Route 1 (Buenos Aires)'!$BP$31:$BP$71</c:f>
              <c:numCache>
                <c:formatCode>_("$"* #,##0.0_);_("$"* \(#,##0.0\);_("$"* "-"??_);_(@_)</c:formatCode>
                <c:ptCount val="41"/>
                <c:pt idx="0">
                  <c:v>280058.20711412764</c:v>
                </c:pt>
                <c:pt idx="1">
                  <c:v>279471.38507244643</c:v>
                </c:pt>
                <c:pt idx="2">
                  <c:v>285042.27081056155</c:v>
                </c:pt>
                <c:pt idx="3">
                  <c:v>276196.04755314329</c:v>
                </c:pt>
                <c:pt idx="4">
                  <c:v>279091.90389929712</c:v>
                </c:pt>
                <c:pt idx="5">
                  <c:v>280929.84035168571</c:v>
                </c:pt>
                <c:pt idx="6">
                  <c:v>277194.32945331337</c:v>
                </c:pt>
                <c:pt idx="7">
                  <c:v>272444.0673603664</c:v>
                </c:pt>
                <c:pt idx="8">
                  <c:v>273660.60967659211</c:v>
                </c:pt>
                <c:pt idx="9">
                  <c:v>270949.96221797547</c:v>
                </c:pt>
                <c:pt idx="10">
                  <c:v>280179.24369960907</c:v>
                </c:pt>
                <c:pt idx="11">
                  <c:v>275070.06335251016</c:v>
                </c:pt>
                <c:pt idx="12">
                  <c:v>260932.07578227302</c:v>
                </c:pt>
                <c:pt idx="13">
                  <c:v>259292.9729591076</c:v>
                </c:pt>
                <c:pt idx="14">
                  <c:v>265719.57082624268</c:v>
                </c:pt>
                <c:pt idx="15">
                  <c:v>260946.24271537535</c:v>
                </c:pt>
                <c:pt idx="16">
                  <c:v>267077.96063969284</c:v>
                </c:pt>
                <c:pt idx="17">
                  <c:v>268289.76033972</c:v>
                </c:pt>
                <c:pt idx="18">
                  <c:v>265302.62633886538</c:v>
                </c:pt>
                <c:pt idx="19">
                  <c:v>257016.68107863731</c:v>
                </c:pt>
                <c:pt idx="20">
                  <c:v>262236.22433053714</c:v>
                </c:pt>
                <c:pt idx="21">
                  <c:v>255594.80280391179</c:v>
                </c:pt>
                <c:pt idx="22">
                  <c:v>260802.58975342533</c:v>
                </c:pt>
                <c:pt idx="23">
                  <c:v>264755.12766194309</c:v>
                </c:pt>
                <c:pt idx="24">
                  <c:v>252729.61516392513</c:v>
                </c:pt>
                <c:pt idx="25">
                  <c:v>248125.10266805813</c:v>
                </c:pt>
                <c:pt idx="26">
                  <c:v>255387.95844351163</c:v>
                </c:pt>
                <c:pt idx="27">
                  <c:v>255836.63351337481</c:v>
                </c:pt>
                <c:pt idx="28">
                  <c:v>257621.5787666433</c:v>
                </c:pt>
                <c:pt idx="29">
                  <c:v>256280.62736043552</c:v>
                </c:pt>
                <c:pt idx="30">
                  <c:v>253461.61691370228</c:v>
                </c:pt>
                <c:pt idx="31">
                  <c:v>247811.13600930778</c:v>
                </c:pt>
                <c:pt idx="32">
                  <c:v>240908.0236303256</c:v>
                </c:pt>
                <c:pt idx="33">
                  <c:v>248948.59412942635</c:v>
                </c:pt>
                <c:pt idx="34">
                  <c:v>254176.59628521904</c:v>
                </c:pt>
                <c:pt idx="35">
                  <c:v>243469.79900653809</c:v>
                </c:pt>
                <c:pt idx="36">
                  <c:v>249432.69770431644</c:v>
                </c:pt>
                <c:pt idx="37">
                  <c:v>254575.10023171009</c:v>
                </c:pt>
                <c:pt idx="38">
                  <c:v>249300.88544770717</c:v>
                </c:pt>
                <c:pt idx="39">
                  <c:v>244598.79696536253</c:v>
                </c:pt>
                <c:pt idx="40">
                  <c:v>253892.12658204048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E8-4493-BF1F-AE5727448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7830704"/>
        <c:axId val="1147804784"/>
        <c:extLst>
          <c:ext xmlns:c15="http://schemas.microsoft.com/office/drawing/2012/chart" uri="{02D57815-91ED-43cb-92C2-25804820EDAC}">
            <c15:filteredLineSeries>
              <c15:ser>
                <c:idx val="4"/>
                <c:order val="3"/>
                <c:tx>
                  <c:strRef>
                    <c:extLst>
                      <c:ext uri="{02D57815-91ED-43cb-92C2-25804820EDAC}">
                        <c15:formulaRef>
                          <c15:sqref>'Route 1 (Buenos Aires)'!$AY$28</c15:sqref>
                        </c15:formulaRef>
                      </c:ext>
                    </c:extLst>
                    <c:strCache>
                      <c:ptCount val="1"/>
                      <c:pt idx="0">
                        <c:v>Average Total Compensation Cost</c:v>
                      </c:pt>
                    </c:strCache>
                  </c:strRef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'Route 1 (Buenos Aires)'!$BN$31:$BN$71</c15:sqref>
                        </c15:formulaRef>
                      </c:ext>
                    </c:extLst>
                    <c:numCache>
                      <c:formatCode>General</c:formatCode>
                      <c:ptCount val="41"/>
                      <c:pt idx="0">
                        <c:v>150</c:v>
                      </c:pt>
                      <c:pt idx="1">
                        <c:v>155</c:v>
                      </c:pt>
                      <c:pt idx="2">
                        <c:v>160</c:v>
                      </c:pt>
                      <c:pt idx="3">
                        <c:v>165</c:v>
                      </c:pt>
                      <c:pt idx="4">
                        <c:v>170</c:v>
                      </c:pt>
                      <c:pt idx="5">
                        <c:v>175</c:v>
                      </c:pt>
                      <c:pt idx="6">
                        <c:v>180</c:v>
                      </c:pt>
                      <c:pt idx="7">
                        <c:v>185</c:v>
                      </c:pt>
                      <c:pt idx="8">
                        <c:v>190</c:v>
                      </c:pt>
                      <c:pt idx="9">
                        <c:v>195</c:v>
                      </c:pt>
                      <c:pt idx="10">
                        <c:v>200</c:v>
                      </c:pt>
                      <c:pt idx="11">
                        <c:v>205</c:v>
                      </c:pt>
                      <c:pt idx="12">
                        <c:v>210</c:v>
                      </c:pt>
                      <c:pt idx="13">
                        <c:v>215</c:v>
                      </c:pt>
                      <c:pt idx="14">
                        <c:v>220</c:v>
                      </c:pt>
                      <c:pt idx="15">
                        <c:v>225</c:v>
                      </c:pt>
                      <c:pt idx="16">
                        <c:v>230</c:v>
                      </c:pt>
                      <c:pt idx="17">
                        <c:v>235</c:v>
                      </c:pt>
                      <c:pt idx="18">
                        <c:v>240</c:v>
                      </c:pt>
                      <c:pt idx="19">
                        <c:v>245</c:v>
                      </c:pt>
                      <c:pt idx="20">
                        <c:v>250</c:v>
                      </c:pt>
                      <c:pt idx="21">
                        <c:v>255</c:v>
                      </c:pt>
                      <c:pt idx="22">
                        <c:v>260</c:v>
                      </c:pt>
                      <c:pt idx="23">
                        <c:v>265</c:v>
                      </c:pt>
                      <c:pt idx="24">
                        <c:v>270</c:v>
                      </c:pt>
                      <c:pt idx="25">
                        <c:v>275</c:v>
                      </c:pt>
                      <c:pt idx="26">
                        <c:v>280</c:v>
                      </c:pt>
                      <c:pt idx="27">
                        <c:v>285</c:v>
                      </c:pt>
                      <c:pt idx="28">
                        <c:v>290</c:v>
                      </c:pt>
                      <c:pt idx="29">
                        <c:v>295</c:v>
                      </c:pt>
                      <c:pt idx="30">
                        <c:v>300</c:v>
                      </c:pt>
                      <c:pt idx="31">
                        <c:v>305</c:v>
                      </c:pt>
                      <c:pt idx="32">
                        <c:v>310</c:v>
                      </c:pt>
                      <c:pt idx="33">
                        <c:v>315</c:v>
                      </c:pt>
                      <c:pt idx="34">
                        <c:v>320</c:v>
                      </c:pt>
                      <c:pt idx="35">
                        <c:v>325</c:v>
                      </c:pt>
                      <c:pt idx="36">
                        <c:v>330</c:v>
                      </c:pt>
                      <c:pt idx="37">
                        <c:v>335</c:v>
                      </c:pt>
                      <c:pt idx="38">
                        <c:v>340</c:v>
                      </c:pt>
                      <c:pt idx="39">
                        <c:v>345</c:v>
                      </c:pt>
                      <c:pt idx="40">
                        <c:v>350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'Route 1 (Buenos Aires)'!$AY$30:$AY$130</c15:sqref>
                        </c15:formulaRef>
                      </c:ext>
                    </c:extLst>
                    <c:numCache>
                      <c:formatCode>_("$"* #,##0.0_);_("$"* \(#,##0.0\);_("$"* "-"??_);_(@_)</c:formatCode>
                      <c:ptCount val="10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7.7605650000000006</c:v>
                      </c:pt>
                      <c:pt idx="15">
                        <c:v>6.4496100000000007</c:v>
                      </c:pt>
                      <c:pt idx="16">
                        <c:v>11.629900000000001</c:v>
                      </c:pt>
                      <c:pt idx="17">
                        <c:v>11.210075000000002</c:v>
                      </c:pt>
                      <c:pt idx="18">
                        <c:v>69.488130000000012</c:v>
                      </c:pt>
                      <c:pt idx="19">
                        <c:v>58.478310000000008</c:v>
                      </c:pt>
                      <c:pt idx="20">
                        <c:v>67.631095000000002</c:v>
                      </c:pt>
                      <c:pt idx="21">
                        <c:v>97.989949999999979</c:v>
                      </c:pt>
                      <c:pt idx="22">
                        <c:v>151.33488499999996</c:v>
                      </c:pt>
                      <c:pt idx="23">
                        <c:v>193.73966499999995</c:v>
                      </c:pt>
                      <c:pt idx="24">
                        <c:v>159.27550500000001</c:v>
                      </c:pt>
                      <c:pt idx="25">
                        <c:v>307.19927499999972</c:v>
                      </c:pt>
                      <c:pt idx="26">
                        <c:v>400.30859499999991</c:v>
                      </c:pt>
                      <c:pt idx="27">
                        <c:v>378.71502499999991</c:v>
                      </c:pt>
                      <c:pt idx="28">
                        <c:v>375.86978000000011</c:v>
                      </c:pt>
                      <c:pt idx="29">
                        <c:v>630.23936000000015</c:v>
                      </c:pt>
                      <c:pt idx="30">
                        <c:v>746.11812499999996</c:v>
                      </c:pt>
                      <c:pt idx="31">
                        <c:v>705.66859999999986</c:v>
                      </c:pt>
                      <c:pt idx="32">
                        <c:v>645.36665500000004</c:v>
                      </c:pt>
                      <c:pt idx="33">
                        <c:v>804.70420500000068</c:v>
                      </c:pt>
                      <c:pt idx="34">
                        <c:v>988.5275950000007</c:v>
                      </c:pt>
                      <c:pt idx="35">
                        <c:v>937.99391500000036</c:v>
                      </c:pt>
                      <c:pt idx="36">
                        <c:v>1013.4308499999999</c:v>
                      </c:pt>
                      <c:pt idx="37">
                        <c:v>1503.7336150000003</c:v>
                      </c:pt>
                      <c:pt idx="38">
                        <c:v>1356.0583300000003</c:v>
                      </c:pt>
                      <c:pt idx="39">
                        <c:v>1340.121644999999</c:v>
                      </c:pt>
                      <c:pt idx="40">
                        <c:v>1514.7216950000013</c:v>
                      </c:pt>
                      <c:pt idx="41">
                        <c:v>1664.9070799999979</c:v>
                      </c:pt>
                      <c:pt idx="42">
                        <c:v>1931.265329999999</c:v>
                      </c:pt>
                      <c:pt idx="43">
                        <c:v>1877.4860400000014</c:v>
                      </c:pt>
                      <c:pt idx="44">
                        <c:v>1934.0824800000003</c:v>
                      </c:pt>
                      <c:pt idx="45">
                        <c:v>2161.5596150000001</c:v>
                      </c:pt>
                      <c:pt idx="46">
                        <c:v>2740.4507350000003</c:v>
                      </c:pt>
                      <c:pt idx="47">
                        <c:v>2299.3405149999994</c:v>
                      </c:pt>
                      <c:pt idx="48">
                        <c:v>2287.985205</c:v>
                      </c:pt>
                      <c:pt idx="49">
                        <c:v>2969.4645099999975</c:v>
                      </c:pt>
                      <c:pt idx="50">
                        <c:v>2941.6535099999983</c:v>
                      </c:pt>
                      <c:pt idx="51">
                        <c:v>2969.5425549999991</c:v>
                      </c:pt>
                      <c:pt idx="52">
                        <c:v>3479.2240450000027</c:v>
                      </c:pt>
                      <c:pt idx="53">
                        <c:v>3566.1831349999975</c:v>
                      </c:pt>
                      <c:pt idx="54">
                        <c:v>3664.2068750000017</c:v>
                      </c:pt>
                      <c:pt idx="55">
                        <c:v>4001.7934699999978</c:v>
                      </c:pt>
                      <c:pt idx="56">
                        <c:v>4108.092964999998</c:v>
                      </c:pt>
                      <c:pt idx="57">
                        <c:v>4185.9307999999974</c:v>
                      </c:pt>
                      <c:pt idx="58">
                        <c:v>4451.639629999996</c:v>
                      </c:pt>
                      <c:pt idx="59">
                        <c:v>4438.1796450000029</c:v>
                      </c:pt>
                      <c:pt idx="60">
                        <c:v>4815.2329999999993</c:v>
                      </c:pt>
                      <c:pt idx="61">
                        <c:v>4674.9908199999954</c:v>
                      </c:pt>
                      <c:pt idx="62">
                        <c:v>4689.1528600000011</c:v>
                      </c:pt>
                      <c:pt idx="63">
                        <c:v>4817.176835000002</c:v>
                      </c:pt>
                      <c:pt idx="64">
                        <c:v>5905.441090000003</c:v>
                      </c:pt>
                      <c:pt idx="65">
                        <c:v>5686.8830899999994</c:v>
                      </c:pt>
                      <c:pt idx="66">
                        <c:v>6019.9193399999958</c:v>
                      </c:pt>
                      <c:pt idx="67">
                        <c:v>5551.4050499999958</c:v>
                      </c:pt>
                      <c:pt idx="68">
                        <c:v>5859.6290549999967</c:v>
                      </c:pt>
                      <c:pt idx="69">
                        <c:v>6682.721324999995</c:v>
                      </c:pt>
                      <c:pt idx="70">
                        <c:v>6519.8420450000076</c:v>
                      </c:pt>
                      <c:pt idx="71">
                        <c:v>6427.9734100000014</c:v>
                      </c:pt>
                      <c:pt idx="72">
                        <c:v>7041.7630249999993</c:v>
                      </c:pt>
                      <c:pt idx="73">
                        <c:v>7430.6371499999959</c:v>
                      </c:pt>
                      <c:pt idx="74">
                        <c:v>7616.6490550000035</c:v>
                      </c:pt>
                      <c:pt idx="75">
                        <c:v>7590.1927549999991</c:v>
                      </c:pt>
                      <c:pt idx="76">
                        <c:v>7926.830689999997</c:v>
                      </c:pt>
                      <c:pt idx="77">
                        <c:v>7657.2495750000053</c:v>
                      </c:pt>
                      <c:pt idx="78">
                        <c:v>7979.7389500000036</c:v>
                      </c:pt>
                      <c:pt idx="79">
                        <c:v>8387.5100000000057</c:v>
                      </c:pt>
                      <c:pt idx="80">
                        <c:v>8229.7173199999979</c:v>
                      </c:pt>
                      <c:pt idx="81">
                        <c:v>8723.6467199999915</c:v>
                      </c:pt>
                      <c:pt idx="82">
                        <c:v>9061.0302550000033</c:v>
                      </c:pt>
                      <c:pt idx="83">
                        <c:v>8821.2230299999974</c:v>
                      </c:pt>
                      <c:pt idx="84">
                        <c:v>9678.59058</c:v>
                      </c:pt>
                      <c:pt idx="85">
                        <c:v>9316.49571500001</c:v>
                      </c:pt>
                      <c:pt idx="86">
                        <c:v>9199.2086950000121</c:v>
                      </c:pt>
                      <c:pt idx="87">
                        <c:v>9944.0230499999961</c:v>
                      </c:pt>
                      <c:pt idx="88">
                        <c:v>9435.3513299999977</c:v>
                      </c:pt>
                      <c:pt idx="89">
                        <c:v>9955.5214449999967</c:v>
                      </c:pt>
                      <c:pt idx="90">
                        <c:v>10508.766574999994</c:v>
                      </c:pt>
                      <c:pt idx="91">
                        <c:v>11155.494134999999</c:v>
                      </c:pt>
                      <c:pt idx="92">
                        <c:v>10517.384100000008</c:v>
                      </c:pt>
                      <c:pt idx="93">
                        <c:v>11207.576724999999</c:v>
                      </c:pt>
                      <c:pt idx="94">
                        <c:v>10909.996190000002</c:v>
                      </c:pt>
                      <c:pt idx="95">
                        <c:v>11681.133214999996</c:v>
                      </c:pt>
                      <c:pt idx="96">
                        <c:v>11677.276925000004</c:v>
                      </c:pt>
                      <c:pt idx="97">
                        <c:v>11897.299805000002</c:v>
                      </c:pt>
                      <c:pt idx="98">
                        <c:v>12298.500080000014</c:v>
                      </c:pt>
                      <c:pt idx="99">
                        <c:v>12633.813729999994</c:v>
                      </c:pt>
                      <c:pt idx="100">
                        <c:v>12286.052549999986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99E8-4493-BF1F-AE572744850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7824464"/>
        <c:axId val="1147809584"/>
        <c:extLst>
          <c:ext xmlns:c15="http://schemas.microsoft.com/office/drawing/2012/chart" uri="{02D57815-91ED-43cb-92C2-25804820EDAC}">
            <c15:filteredLineSeries>
              <c15:ser>
                <c:idx val="3"/>
                <c:order val="2"/>
                <c:tx>
                  <c:strRef>
                    <c:extLst>
                      <c:ext uri="{02D57815-91ED-43cb-92C2-25804820EDAC}">
                        <c15:formulaRef>
                          <c15:sqref>'Route 1 (Buenos Aires)'!$AX$28</c15:sqref>
                        </c15:formulaRef>
                      </c:ext>
                    </c:extLst>
                    <c:strCache>
                      <c:ptCount val="1"/>
                      <c:pt idx="0">
                        <c:v>Average number of seats overbooked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'Route 1 (Buenos Aires)'!$AU$30:$AU$130</c15:sqref>
                        </c15:formulaRef>
                      </c:ext>
                    </c:extLst>
                    <c:numCache>
                      <c:formatCode>0.00%</c:formatCode>
                      <c:ptCount val="101"/>
                      <c:pt idx="0">
                        <c:v>0</c:v>
                      </c:pt>
                      <c:pt idx="1">
                        <c:v>1E-3</c:v>
                      </c:pt>
                      <c:pt idx="2">
                        <c:v>2E-3</c:v>
                      </c:pt>
                      <c:pt idx="3">
                        <c:v>3.0000000000000001E-3</c:v>
                      </c:pt>
                      <c:pt idx="4">
                        <c:v>4.0000000000000001E-3</c:v>
                      </c:pt>
                      <c:pt idx="5">
                        <c:v>5.0000000000000001E-3</c:v>
                      </c:pt>
                      <c:pt idx="6">
                        <c:v>6.0000000000000001E-3</c:v>
                      </c:pt>
                      <c:pt idx="7">
                        <c:v>7.0000000000000001E-3</c:v>
                      </c:pt>
                      <c:pt idx="8">
                        <c:v>8.0000000000000002E-3</c:v>
                      </c:pt>
                      <c:pt idx="9">
                        <c:v>9.0000000000000011E-3</c:v>
                      </c:pt>
                      <c:pt idx="10">
                        <c:v>1.0000000000000002E-2</c:v>
                      </c:pt>
                      <c:pt idx="11">
                        <c:v>1.1000000000000003E-2</c:v>
                      </c:pt>
                      <c:pt idx="12">
                        <c:v>1.2000000000000004E-2</c:v>
                      </c:pt>
                      <c:pt idx="13">
                        <c:v>1.3000000000000005E-2</c:v>
                      </c:pt>
                      <c:pt idx="14">
                        <c:v>1.4000000000000005E-2</c:v>
                      </c:pt>
                      <c:pt idx="15">
                        <c:v>1.5000000000000006E-2</c:v>
                      </c:pt>
                      <c:pt idx="16">
                        <c:v>1.6000000000000007E-2</c:v>
                      </c:pt>
                      <c:pt idx="17">
                        <c:v>1.7000000000000008E-2</c:v>
                      </c:pt>
                      <c:pt idx="18">
                        <c:v>1.8000000000000009E-2</c:v>
                      </c:pt>
                      <c:pt idx="19">
                        <c:v>1.900000000000001E-2</c:v>
                      </c:pt>
                      <c:pt idx="20">
                        <c:v>2.0000000000000011E-2</c:v>
                      </c:pt>
                      <c:pt idx="21">
                        <c:v>2.1000000000000012E-2</c:v>
                      </c:pt>
                      <c:pt idx="22">
                        <c:v>2.2000000000000013E-2</c:v>
                      </c:pt>
                      <c:pt idx="23">
                        <c:v>2.3000000000000013E-2</c:v>
                      </c:pt>
                      <c:pt idx="24">
                        <c:v>2.4000000000000014E-2</c:v>
                      </c:pt>
                      <c:pt idx="25">
                        <c:v>2.5000000000000015E-2</c:v>
                      </c:pt>
                      <c:pt idx="26">
                        <c:v>2.6000000000000016E-2</c:v>
                      </c:pt>
                      <c:pt idx="27">
                        <c:v>2.7000000000000017E-2</c:v>
                      </c:pt>
                      <c:pt idx="28">
                        <c:v>2.8000000000000018E-2</c:v>
                      </c:pt>
                      <c:pt idx="29">
                        <c:v>2.9000000000000019E-2</c:v>
                      </c:pt>
                      <c:pt idx="30">
                        <c:v>3.000000000000002E-2</c:v>
                      </c:pt>
                      <c:pt idx="31">
                        <c:v>3.1000000000000021E-2</c:v>
                      </c:pt>
                      <c:pt idx="32">
                        <c:v>3.2000000000000021E-2</c:v>
                      </c:pt>
                      <c:pt idx="33">
                        <c:v>3.3000000000000022E-2</c:v>
                      </c:pt>
                      <c:pt idx="34">
                        <c:v>3.4000000000000023E-2</c:v>
                      </c:pt>
                      <c:pt idx="35">
                        <c:v>3.5000000000000024E-2</c:v>
                      </c:pt>
                      <c:pt idx="36">
                        <c:v>3.6000000000000025E-2</c:v>
                      </c:pt>
                      <c:pt idx="37">
                        <c:v>3.7000000000000026E-2</c:v>
                      </c:pt>
                      <c:pt idx="38">
                        <c:v>3.8000000000000027E-2</c:v>
                      </c:pt>
                      <c:pt idx="39">
                        <c:v>3.9000000000000028E-2</c:v>
                      </c:pt>
                      <c:pt idx="40">
                        <c:v>4.0000000000000029E-2</c:v>
                      </c:pt>
                      <c:pt idx="41">
                        <c:v>4.1000000000000029E-2</c:v>
                      </c:pt>
                      <c:pt idx="42">
                        <c:v>4.200000000000003E-2</c:v>
                      </c:pt>
                      <c:pt idx="43">
                        <c:v>4.3000000000000031E-2</c:v>
                      </c:pt>
                      <c:pt idx="44">
                        <c:v>4.4000000000000032E-2</c:v>
                      </c:pt>
                      <c:pt idx="45">
                        <c:v>4.5000000000000033E-2</c:v>
                      </c:pt>
                      <c:pt idx="46">
                        <c:v>4.6000000000000034E-2</c:v>
                      </c:pt>
                      <c:pt idx="47">
                        <c:v>4.7000000000000035E-2</c:v>
                      </c:pt>
                      <c:pt idx="48">
                        <c:v>4.8000000000000036E-2</c:v>
                      </c:pt>
                      <c:pt idx="49">
                        <c:v>4.9000000000000037E-2</c:v>
                      </c:pt>
                      <c:pt idx="50">
                        <c:v>5.0000000000000037E-2</c:v>
                      </c:pt>
                      <c:pt idx="51">
                        <c:v>5.1000000000000038E-2</c:v>
                      </c:pt>
                      <c:pt idx="52">
                        <c:v>5.2000000000000039E-2</c:v>
                      </c:pt>
                      <c:pt idx="53">
                        <c:v>5.300000000000004E-2</c:v>
                      </c:pt>
                      <c:pt idx="54">
                        <c:v>5.4000000000000041E-2</c:v>
                      </c:pt>
                      <c:pt idx="55">
                        <c:v>5.5000000000000042E-2</c:v>
                      </c:pt>
                      <c:pt idx="56">
                        <c:v>5.6000000000000043E-2</c:v>
                      </c:pt>
                      <c:pt idx="57">
                        <c:v>5.7000000000000044E-2</c:v>
                      </c:pt>
                      <c:pt idx="58">
                        <c:v>5.8000000000000045E-2</c:v>
                      </c:pt>
                      <c:pt idx="59">
                        <c:v>5.9000000000000045E-2</c:v>
                      </c:pt>
                      <c:pt idx="60">
                        <c:v>6.0000000000000046E-2</c:v>
                      </c:pt>
                      <c:pt idx="61">
                        <c:v>6.1000000000000047E-2</c:v>
                      </c:pt>
                      <c:pt idx="62">
                        <c:v>6.2000000000000048E-2</c:v>
                      </c:pt>
                      <c:pt idx="63">
                        <c:v>6.3000000000000042E-2</c:v>
                      </c:pt>
                      <c:pt idx="64">
                        <c:v>6.4000000000000043E-2</c:v>
                      </c:pt>
                      <c:pt idx="65">
                        <c:v>6.5000000000000044E-2</c:v>
                      </c:pt>
                      <c:pt idx="66">
                        <c:v>6.6000000000000045E-2</c:v>
                      </c:pt>
                      <c:pt idx="67">
                        <c:v>6.7000000000000046E-2</c:v>
                      </c:pt>
                      <c:pt idx="68">
                        <c:v>6.8000000000000047E-2</c:v>
                      </c:pt>
                      <c:pt idx="69">
                        <c:v>6.9000000000000047E-2</c:v>
                      </c:pt>
                      <c:pt idx="70">
                        <c:v>7.0000000000000048E-2</c:v>
                      </c:pt>
                      <c:pt idx="71">
                        <c:v>7.1000000000000049E-2</c:v>
                      </c:pt>
                      <c:pt idx="72">
                        <c:v>7.200000000000005E-2</c:v>
                      </c:pt>
                      <c:pt idx="73">
                        <c:v>7.3000000000000051E-2</c:v>
                      </c:pt>
                      <c:pt idx="74">
                        <c:v>7.4000000000000052E-2</c:v>
                      </c:pt>
                      <c:pt idx="75">
                        <c:v>7.5000000000000053E-2</c:v>
                      </c:pt>
                      <c:pt idx="76">
                        <c:v>7.6000000000000054E-2</c:v>
                      </c:pt>
                      <c:pt idx="77">
                        <c:v>7.7000000000000055E-2</c:v>
                      </c:pt>
                      <c:pt idx="78">
                        <c:v>7.8000000000000055E-2</c:v>
                      </c:pt>
                      <c:pt idx="79">
                        <c:v>7.9000000000000056E-2</c:v>
                      </c:pt>
                      <c:pt idx="80">
                        <c:v>8.0000000000000057E-2</c:v>
                      </c:pt>
                      <c:pt idx="81">
                        <c:v>8.1000000000000058E-2</c:v>
                      </c:pt>
                      <c:pt idx="82">
                        <c:v>8.2000000000000059E-2</c:v>
                      </c:pt>
                      <c:pt idx="83">
                        <c:v>8.300000000000006E-2</c:v>
                      </c:pt>
                      <c:pt idx="84">
                        <c:v>8.4000000000000061E-2</c:v>
                      </c:pt>
                      <c:pt idx="85">
                        <c:v>8.5000000000000062E-2</c:v>
                      </c:pt>
                      <c:pt idx="86">
                        <c:v>8.6000000000000063E-2</c:v>
                      </c:pt>
                      <c:pt idx="87">
                        <c:v>8.7000000000000063E-2</c:v>
                      </c:pt>
                      <c:pt idx="88">
                        <c:v>8.8000000000000064E-2</c:v>
                      </c:pt>
                      <c:pt idx="89">
                        <c:v>8.9000000000000065E-2</c:v>
                      </c:pt>
                      <c:pt idx="90">
                        <c:v>9.0000000000000066E-2</c:v>
                      </c:pt>
                      <c:pt idx="91">
                        <c:v>9.1000000000000067E-2</c:v>
                      </c:pt>
                      <c:pt idx="92">
                        <c:v>9.2000000000000068E-2</c:v>
                      </c:pt>
                      <c:pt idx="93">
                        <c:v>9.3000000000000069E-2</c:v>
                      </c:pt>
                      <c:pt idx="94">
                        <c:v>9.400000000000007E-2</c:v>
                      </c:pt>
                      <c:pt idx="95">
                        <c:v>9.500000000000007E-2</c:v>
                      </c:pt>
                      <c:pt idx="96">
                        <c:v>9.6000000000000071E-2</c:v>
                      </c:pt>
                      <c:pt idx="97">
                        <c:v>9.7000000000000072E-2</c:v>
                      </c:pt>
                      <c:pt idx="98">
                        <c:v>9.8000000000000073E-2</c:v>
                      </c:pt>
                      <c:pt idx="99">
                        <c:v>9.9000000000000074E-2</c:v>
                      </c:pt>
                      <c:pt idx="100">
                        <c:v>0.10000000000000007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'Route 1 (Buenos Aires)'!$AX$30:$AX$130</c15:sqref>
                        </c15:formulaRef>
                      </c:ext>
                    </c:extLst>
                    <c:numCache>
                      <c:formatCode>General</c:formatCode>
                      <c:ptCount val="10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0.03</c:v>
                      </c:pt>
                      <c:pt idx="19">
                        <c:v>0.02</c:v>
                      </c:pt>
                      <c:pt idx="20">
                        <c:v>0.02</c:v>
                      </c:pt>
                      <c:pt idx="21">
                        <c:v>0.03</c:v>
                      </c:pt>
                      <c:pt idx="22">
                        <c:v>0.05</c:v>
                      </c:pt>
                      <c:pt idx="23">
                        <c:v>7.0000000000000007E-2</c:v>
                      </c:pt>
                      <c:pt idx="24">
                        <c:v>0.05</c:v>
                      </c:pt>
                      <c:pt idx="25">
                        <c:v>0.11</c:v>
                      </c:pt>
                      <c:pt idx="26">
                        <c:v>0.14000000000000001</c:v>
                      </c:pt>
                      <c:pt idx="27">
                        <c:v>0.13</c:v>
                      </c:pt>
                      <c:pt idx="28">
                        <c:v>0.13</c:v>
                      </c:pt>
                      <c:pt idx="29">
                        <c:v>0.22</c:v>
                      </c:pt>
                      <c:pt idx="30">
                        <c:v>0.25</c:v>
                      </c:pt>
                      <c:pt idx="31">
                        <c:v>0.24</c:v>
                      </c:pt>
                      <c:pt idx="32">
                        <c:v>0.22</c:v>
                      </c:pt>
                      <c:pt idx="33">
                        <c:v>0.27</c:v>
                      </c:pt>
                      <c:pt idx="34">
                        <c:v>0.34</c:v>
                      </c:pt>
                      <c:pt idx="35">
                        <c:v>0.31</c:v>
                      </c:pt>
                      <c:pt idx="36">
                        <c:v>0.34</c:v>
                      </c:pt>
                      <c:pt idx="37">
                        <c:v>0.5</c:v>
                      </c:pt>
                      <c:pt idx="38">
                        <c:v>0.45</c:v>
                      </c:pt>
                      <c:pt idx="39">
                        <c:v>0.45</c:v>
                      </c:pt>
                      <c:pt idx="40">
                        <c:v>0.51</c:v>
                      </c:pt>
                      <c:pt idx="41">
                        <c:v>0.56000000000000005</c:v>
                      </c:pt>
                      <c:pt idx="42">
                        <c:v>0.64</c:v>
                      </c:pt>
                      <c:pt idx="43">
                        <c:v>0.63</c:v>
                      </c:pt>
                      <c:pt idx="44">
                        <c:v>0.64</c:v>
                      </c:pt>
                      <c:pt idx="45">
                        <c:v>0.72</c:v>
                      </c:pt>
                      <c:pt idx="46">
                        <c:v>0.93</c:v>
                      </c:pt>
                      <c:pt idx="47">
                        <c:v>0.77</c:v>
                      </c:pt>
                      <c:pt idx="48">
                        <c:v>0.76</c:v>
                      </c:pt>
                      <c:pt idx="49">
                        <c:v>0.99</c:v>
                      </c:pt>
                      <c:pt idx="50">
                        <c:v>0.99</c:v>
                      </c:pt>
                      <c:pt idx="51">
                        <c:v>1</c:v>
                      </c:pt>
                      <c:pt idx="52">
                        <c:v>1.1599999999999999</c:v>
                      </c:pt>
                      <c:pt idx="53">
                        <c:v>1.2</c:v>
                      </c:pt>
                      <c:pt idx="54">
                        <c:v>1.23</c:v>
                      </c:pt>
                      <c:pt idx="55">
                        <c:v>1.33</c:v>
                      </c:pt>
                      <c:pt idx="56">
                        <c:v>1.37</c:v>
                      </c:pt>
                      <c:pt idx="57">
                        <c:v>1.41</c:v>
                      </c:pt>
                      <c:pt idx="58">
                        <c:v>1.47</c:v>
                      </c:pt>
                      <c:pt idx="59">
                        <c:v>1.47</c:v>
                      </c:pt>
                      <c:pt idx="60">
                        <c:v>1.59</c:v>
                      </c:pt>
                      <c:pt idx="61">
                        <c:v>1.57</c:v>
                      </c:pt>
                      <c:pt idx="62">
                        <c:v>1.56</c:v>
                      </c:pt>
                      <c:pt idx="63">
                        <c:v>1.6</c:v>
                      </c:pt>
                      <c:pt idx="64">
                        <c:v>1.96</c:v>
                      </c:pt>
                      <c:pt idx="65">
                        <c:v>1.9</c:v>
                      </c:pt>
                      <c:pt idx="66">
                        <c:v>1.99</c:v>
                      </c:pt>
                      <c:pt idx="67">
                        <c:v>1.85</c:v>
                      </c:pt>
                      <c:pt idx="68">
                        <c:v>1.96</c:v>
                      </c:pt>
                      <c:pt idx="69">
                        <c:v>2.21</c:v>
                      </c:pt>
                      <c:pt idx="70">
                        <c:v>2.16</c:v>
                      </c:pt>
                      <c:pt idx="71">
                        <c:v>2.16</c:v>
                      </c:pt>
                      <c:pt idx="72">
                        <c:v>2.34</c:v>
                      </c:pt>
                      <c:pt idx="73">
                        <c:v>2.4500000000000002</c:v>
                      </c:pt>
                      <c:pt idx="74">
                        <c:v>2.4900000000000002</c:v>
                      </c:pt>
                      <c:pt idx="75">
                        <c:v>2.52</c:v>
                      </c:pt>
                      <c:pt idx="76">
                        <c:v>2.64</c:v>
                      </c:pt>
                      <c:pt idx="77">
                        <c:v>2.54</c:v>
                      </c:pt>
                      <c:pt idx="78">
                        <c:v>2.66</c:v>
                      </c:pt>
                      <c:pt idx="79">
                        <c:v>2.76</c:v>
                      </c:pt>
                      <c:pt idx="80">
                        <c:v>2.74</c:v>
                      </c:pt>
                      <c:pt idx="81">
                        <c:v>2.89</c:v>
                      </c:pt>
                      <c:pt idx="82">
                        <c:v>2.99</c:v>
                      </c:pt>
                      <c:pt idx="83">
                        <c:v>2.92</c:v>
                      </c:pt>
                      <c:pt idx="84">
                        <c:v>3.21</c:v>
                      </c:pt>
                      <c:pt idx="85">
                        <c:v>3.1</c:v>
                      </c:pt>
                      <c:pt idx="86">
                        <c:v>3.06</c:v>
                      </c:pt>
                      <c:pt idx="87">
                        <c:v>3.32</c:v>
                      </c:pt>
                      <c:pt idx="88">
                        <c:v>3.13</c:v>
                      </c:pt>
                      <c:pt idx="89">
                        <c:v>3.29</c:v>
                      </c:pt>
                      <c:pt idx="90">
                        <c:v>3.44</c:v>
                      </c:pt>
                      <c:pt idx="91">
                        <c:v>3.72</c:v>
                      </c:pt>
                      <c:pt idx="92">
                        <c:v>3.46</c:v>
                      </c:pt>
                      <c:pt idx="93">
                        <c:v>3.7</c:v>
                      </c:pt>
                      <c:pt idx="94">
                        <c:v>3.6</c:v>
                      </c:pt>
                      <c:pt idx="95">
                        <c:v>3.87</c:v>
                      </c:pt>
                      <c:pt idx="96">
                        <c:v>3.87</c:v>
                      </c:pt>
                      <c:pt idx="97">
                        <c:v>3.94</c:v>
                      </c:pt>
                      <c:pt idx="98">
                        <c:v>4.08</c:v>
                      </c:pt>
                      <c:pt idx="99">
                        <c:v>4.2699999999999996</c:v>
                      </c:pt>
                      <c:pt idx="100">
                        <c:v>4.05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99E8-4493-BF1F-AE5727448505}"/>
                  </c:ext>
                </c:extLst>
              </c15:ser>
            </c15:filteredLineSeries>
          </c:ext>
        </c:extLst>
      </c:lineChart>
      <c:catAx>
        <c:axId val="1147830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7804784"/>
        <c:crosses val="autoZero"/>
        <c:auto val="1"/>
        <c:lblAlgn val="ctr"/>
        <c:lblOffset val="100"/>
        <c:noMultiLvlLbl val="0"/>
      </c:catAx>
      <c:valAx>
        <c:axId val="114780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$&quot;* #,##0.0_);_(&quot;$&quot;* \(#,##0.0\);_(&quot;$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7830704"/>
        <c:crosses val="autoZero"/>
        <c:crossBetween val="between"/>
      </c:valAx>
      <c:valAx>
        <c:axId val="1147809584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147824464"/>
        <c:crosses val="max"/>
        <c:crossBetween val="between"/>
      </c:valAx>
      <c:catAx>
        <c:axId val="1147824464"/>
        <c:scaling>
          <c:orientation val="minMax"/>
        </c:scaling>
        <c:delete val="1"/>
        <c:axPos val="b"/>
        <c:numFmt formatCode="0.00%" sourceLinked="1"/>
        <c:majorTickMark val="out"/>
        <c:minorTickMark val="none"/>
        <c:tickLblPos val="nextTo"/>
        <c:crossAx val="114780958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Sensitivity on Profit</a:t>
            </a:r>
            <a:r>
              <a:rPr lang="en-GB" baseline="0"/>
              <a:t> With Changes Economy Seat Pricing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'Route 1 (Buenos Aires)'!$BO$29</c:f>
              <c:strCache>
                <c:ptCount val="1"/>
                <c:pt idx="0">
                  <c:v>Mean profit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'Route 1 (Buenos Aires)'!$BT$31:$BT$71</c:f>
              <c:numCache>
                <c:formatCode>_("$"* #,##0.00_);_("$"* \(#,##0.00\);_("$"* "-"??_);_(@_)</c:formatCode>
                <c:ptCount val="41"/>
                <c:pt idx="0">
                  <c:v>1500</c:v>
                </c:pt>
                <c:pt idx="1">
                  <c:v>1550</c:v>
                </c:pt>
                <c:pt idx="2">
                  <c:v>1600</c:v>
                </c:pt>
                <c:pt idx="3">
                  <c:v>1650</c:v>
                </c:pt>
                <c:pt idx="4">
                  <c:v>1700</c:v>
                </c:pt>
                <c:pt idx="5">
                  <c:v>1750</c:v>
                </c:pt>
                <c:pt idx="6">
                  <c:v>1800</c:v>
                </c:pt>
                <c:pt idx="7">
                  <c:v>1850</c:v>
                </c:pt>
                <c:pt idx="8">
                  <c:v>1900</c:v>
                </c:pt>
                <c:pt idx="9">
                  <c:v>1950</c:v>
                </c:pt>
                <c:pt idx="10">
                  <c:v>2000</c:v>
                </c:pt>
                <c:pt idx="11">
                  <c:v>2050</c:v>
                </c:pt>
                <c:pt idx="12">
                  <c:v>2100</c:v>
                </c:pt>
                <c:pt idx="13">
                  <c:v>2150</c:v>
                </c:pt>
                <c:pt idx="14">
                  <c:v>2200</c:v>
                </c:pt>
                <c:pt idx="15">
                  <c:v>2250</c:v>
                </c:pt>
                <c:pt idx="16">
                  <c:v>2300</c:v>
                </c:pt>
                <c:pt idx="17">
                  <c:v>2350</c:v>
                </c:pt>
                <c:pt idx="18">
                  <c:v>2400</c:v>
                </c:pt>
                <c:pt idx="19">
                  <c:v>2450</c:v>
                </c:pt>
                <c:pt idx="20">
                  <c:v>2500</c:v>
                </c:pt>
                <c:pt idx="21">
                  <c:v>2550</c:v>
                </c:pt>
                <c:pt idx="22">
                  <c:v>2600</c:v>
                </c:pt>
                <c:pt idx="23">
                  <c:v>2650</c:v>
                </c:pt>
                <c:pt idx="24">
                  <c:v>2700</c:v>
                </c:pt>
                <c:pt idx="25">
                  <c:v>2750</c:v>
                </c:pt>
                <c:pt idx="26">
                  <c:v>2800</c:v>
                </c:pt>
                <c:pt idx="27">
                  <c:v>2850</c:v>
                </c:pt>
                <c:pt idx="28">
                  <c:v>2900</c:v>
                </c:pt>
                <c:pt idx="29">
                  <c:v>2950</c:v>
                </c:pt>
                <c:pt idx="30">
                  <c:v>3000</c:v>
                </c:pt>
                <c:pt idx="31">
                  <c:v>3050</c:v>
                </c:pt>
                <c:pt idx="32">
                  <c:v>3100</c:v>
                </c:pt>
                <c:pt idx="33">
                  <c:v>3150</c:v>
                </c:pt>
                <c:pt idx="34">
                  <c:v>3200</c:v>
                </c:pt>
                <c:pt idx="35">
                  <c:v>3250</c:v>
                </c:pt>
                <c:pt idx="36">
                  <c:v>3300</c:v>
                </c:pt>
                <c:pt idx="37">
                  <c:v>3350</c:v>
                </c:pt>
                <c:pt idx="38">
                  <c:v>3400</c:v>
                </c:pt>
                <c:pt idx="39">
                  <c:v>3450</c:v>
                </c:pt>
                <c:pt idx="40">
                  <c:v>3500</c:v>
                </c:pt>
              </c:numCache>
            </c:numRef>
          </c:cat>
          <c:val>
            <c:numRef>
              <c:f>'Route 1 (Buenos Aires)'!$BU$31:$BU$71</c:f>
              <c:numCache>
                <c:formatCode>_("$"* #,##0.0_);_("$"* \(#,##0.0\);_("$"* "-"??_);_(@_)</c:formatCode>
                <c:ptCount val="41"/>
                <c:pt idx="0">
                  <c:v>139838.99785499979</c:v>
                </c:pt>
                <c:pt idx="1">
                  <c:v>169018.23748499993</c:v>
                </c:pt>
                <c:pt idx="2">
                  <c:v>175301.63899500042</c:v>
                </c:pt>
                <c:pt idx="3">
                  <c:v>197415.40419500062</c:v>
                </c:pt>
                <c:pt idx="4">
                  <c:v>214048.62284500035</c:v>
                </c:pt>
                <c:pt idx="5">
                  <c:v>245120.15077500016</c:v>
                </c:pt>
                <c:pt idx="6">
                  <c:v>251792.14647000056</c:v>
                </c:pt>
                <c:pt idx="7">
                  <c:v>274766.54638000089</c:v>
                </c:pt>
                <c:pt idx="8">
                  <c:v>290408.34048000013</c:v>
                </c:pt>
                <c:pt idx="9">
                  <c:v>307899.60463500058</c:v>
                </c:pt>
                <c:pt idx="10">
                  <c:v>340060.84941000061</c:v>
                </c:pt>
                <c:pt idx="11">
                  <c:v>349491.60513500171</c:v>
                </c:pt>
                <c:pt idx="12">
                  <c:v>372303.9156500008</c:v>
                </c:pt>
                <c:pt idx="13">
                  <c:v>385468.82078500115</c:v>
                </c:pt>
                <c:pt idx="14">
                  <c:v>414693.41793000029</c:v>
                </c:pt>
                <c:pt idx="15">
                  <c:v>441295.61315500096</c:v>
                </c:pt>
                <c:pt idx="16">
                  <c:v>451189.66562000086</c:v>
                </c:pt>
                <c:pt idx="17">
                  <c:v>467243.52508499991</c:v>
                </c:pt>
                <c:pt idx="18">
                  <c:v>488992.10561499983</c:v>
                </c:pt>
                <c:pt idx="19">
                  <c:v>511961.26761500147</c:v>
                </c:pt>
                <c:pt idx="20">
                  <c:v>522990.30718000163</c:v>
                </c:pt>
                <c:pt idx="21">
                  <c:v>553458.12192999991</c:v>
                </c:pt>
                <c:pt idx="22">
                  <c:v>571869.12888500001</c:v>
                </c:pt>
                <c:pt idx="23">
                  <c:v>597486.14241999865</c:v>
                </c:pt>
                <c:pt idx="24">
                  <c:v>611042.96795999992</c:v>
                </c:pt>
                <c:pt idx="25">
                  <c:v>633029.18022999936</c:v>
                </c:pt>
                <c:pt idx="26">
                  <c:v>634949.55508000113</c:v>
                </c:pt>
                <c:pt idx="27">
                  <c:v>668133.24048499961</c:v>
                </c:pt>
                <c:pt idx="28">
                  <c:v>693008.26787000219</c:v>
                </c:pt>
                <c:pt idx="29">
                  <c:v>691404.45266499964</c:v>
                </c:pt>
                <c:pt idx="30">
                  <c:v>715227.734140001</c:v>
                </c:pt>
                <c:pt idx="31">
                  <c:v>742724.42558500089</c:v>
                </c:pt>
                <c:pt idx="32">
                  <c:v>767345.98235000146</c:v>
                </c:pt>
                <c:pt idx="33">
                  <c:v>785570.65731999988</c:v>
                </c:pt>
                <c:pt idx="34">
                  <c:v>812318.31008000078</c:v>
                </c:pt>
                <c:pt idx="35">
                  <c:v>829224.81325000105</c:v>
                </c:pt>
                <c:pt idx="36">
                  <c:v>825098.38726000057</c:v>
                </c:pt>
                <c:pt idx="37">
                  <c:v>871474.69794000161</c:v>
                </c:pt>
                <c:pt idx="38">
                  <c:v>874674.34089500224</c:v>
                </c:pt>
                <c:pt idx="39">
                  <c:v>900086.92406499968</c:v>
                </c:pt>
                <c:pt idx="40">
                  <c:v>900625.50419500051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04-4B9C-B8B5-502B8E8DD5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47830704"/>
        <c:axId val="1147804784"/>
      </c:barChart>
      <c:lineChart>
        <c:grouping val="standard"/>
        <c:varyColors val="0"/>
        <c:ser>
          <c:idx val="2"/>
          <c:order val="1"/>
          <c:tx>
            <c:strRef>
              <c:f>'Route 1 (Buenos Aires)'!$BP$29</c:f>
              <c:strCache>
                <c:ptCount val="1"/>
                <c:pt idx="0">
                  <c:v>Stdev of profits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'Route 1 (Buenos Aires)'!$BT$31:$BT$71</c:f>
              <c:numCache>
                <c:formatCode>_("$"* #,##0.00_);_("$"* \(#,##0.00\);_("$"* "-"??_);_(@_)</c:formatCode>
                <c:ptCount val="41"/>
                <c:pt idx="0">
                  <c:v>1500</c:v>
                </c:pt>
                <c:pt idx="1">
                  <c:v>1550</c:v>
                </c:pt>
                <c:pt idx="2">
                  <c:v>1600</c:v>
                </c:pt>
                <c:pt idx="3">
                  <c:v>1650</c:v>
                </c:pt>
                <c:pt idx="4">
                  <c:v>1700</c:v>
                </c:pt>
                <c:pt idx="5">
                  <c:v>1750</c:v>
                </c:pt>
                <c:pt idx="6">
                  <c:v>1800</c:v>
                </c:pt>
                <c:pt idx="7">
                  <c:v>1850</c:v>
                </c:pt>
                <c:pt idx="8">
                  <c:v>1900</c:v>
                </c:pt>
                <c:pt idx="9">
                  <c:v>1950</c:v>
                </c:pt>
                <c:pt idx="10">
                  <c:v>2000</c:v>
                </c:pt>
                <c:pt idx="11">
                  <c:v>2050</c:v>
                </c:pt>
                <c:pt idx="12">
                  <c:v>2100</c:v>
                </c:pt>
                <c:pt idx="13">
                  <c:v>2150</c:v>
                </c:pt>
                <c:pt idx="14">
                  <c:v>2200</c:v>
                </c:pt>
                <c:pt idx="15">
                  <c:v>2250</c:v>
                </c:pt>
                <c:pt idx="16">
                  <c:v>2300</c:v>
                </c:pt>
                <c:pt idx="17">
                  <c:v>2350</c:v>
                </c:pt>
                <c:pt idx="18">
                  <c:v>2400</c:v>
                </c:pt>
                <c:pt idx="19">
                  <c:v>2450</c:v>
                </c:pt>
                <c:pt idx="20">
                  <c:v>2500</c:v>
                </c:pt>
                <c:pt idx="21">
                  <c:v>2550</c:v>
                </c:pt>
                <c:pt idx="22">
                  <c:v>2600</c:v>
                </c:pt>
                <c:pt idx="23">
                  <c:v>2650</c:v>
                </c:pt>
                <c:pt idx="24">
                  <c:v>2700</c:v>
                </c:pt>
                <c:pt idx="25">
                  <c:v>2750</c:v>
                </c:pt>
                <c:pt idx="26">
                  <c:v>2800</c:v>
                </c:pt>
                <c:pt idx="27">
                  <c:v>2850</c:v>
                </c:pt>
                <c:pt idx="28">
                  <c:v>2900</c:v>
                </c:pt>
                <c:pt idx="29">
                  <c:v>2950</c:v>
                </c:pt>
                <c:pt idx="30">
                  <c:v>3000</c:v>
                </c:pt>
                <c:pt idx="31">
                  <c:v>3050</c:v>
                </c:pt>
                <c:pt idx="32">
                  <c:v>3100</c:v>
                </c:pt>
                <c:pt idx="33">
                  <c:v>3150</c:v>
                </c:pt>
                <c:pt idx="34">
                  <c:v>3200</c:v>
                </c:pt>
                <c:pt idx="35">
                  <c:v>3250</c:v>
                </c:pt>
                <c:pt idx="36">
                  <c:v>3300</c:v>
                </c:pt>
                <c:pt idx="37">
                  <c:v>3350</c:v>
                </c:pt>
                <c:pt idx="38">
                  <c:v>3400</c:v>
                </c:pt>
                <c:pt idx="39">
                  <c:v>3450</c:v>
                </c:pt>
                <c:pt idx="40">
                  <c:v>3500</c:v>
                </c:pt>
              </c:numCache>
            </c:numRef>
          </c:cat>
          <c:val>
            <c:numRef>
              <c:f>'Route 1 (Buenos Aires)'!$BV$31:$BV$71</c:f>
              <c:numCache>
                <c:formatCode>_("$"* #,##0.0_);_("$"* \(#,##0.0\);_("$"* "-"??_);_(@_)</c:formatCode>
                <c:ptCount val="41"/>
                <c:pt idx="0">
                  <c:v>188461.09956533328</c:v>
                </c:pt>
                <c:pt idx="1">
                  <c:v>203814.29976760357</c:v>
                </c:pt>
                <c:pt idx="2">
                  <c:v>193231.73758098262</c:v>
                </c:pt>
                <c:pt idx="3">
                  <c:v>202660.70866161794</c:v>
                </c:pt>
                <c:pt idx="4">
                  <c:v>200801.66611843949</c:v>
                </c:pt>
                <c:pt idx="5">
                  <c:v>223145.34286005303</c:v>
                </c:pt>
                <c:pt idx="6">
                  <c:v>211038.97290253456</c:v>
                </c:pt>
                <c:pt idx="7">
                  <c:v>215850.05230531484</c:v>
                </c:pt>
                <c:pt idx="8">
                  <c:v>221271.57638515285</c:v>
                </c:pt>
                <c:pt idx="9">
                  <c:v>222731.78172397471</c:v>
                </c:pt>
                <c:pt idx="10">
                  <c:v>243973.12430538068</c:v>
                </c:pt>
                <c:pt idx="11">
                  <c:v>232233.93224030844</c:v>
                </c:pt>
                <c:pt idx="12">
                  <c:v>239336.5486796794</c:v>
                </c:pt>
                <c:pt idx="13">
                  <c:v>237534.50425959032</c:v>
                </c:pt>
                <c:pt idx="14">
                  <c:v>252398.71557981751</c:v>
                </c:pt>
                <c:pt idx="15">
                  <c:v>262244.94653225521</c:v>
                </c:pt>
                <c:pt idx="16">
                  <c:v>255359.13413183892</c:v>
                </c:pt>
                <c:pt idx="17">
                  <c:v>259181.36257820611</c:v>
                </c:pt>
                <c:pt idx="18">
                  <c:v>263795.69661703525</c:v>
                </c:pt>
                <c:pt idx="19">
                  <c:v>280148.92986517138</c:v>
                </c:pt>
                <c:pt idx="20">
                  <c:v>269664.1921484</c:v>
                </c:pt>
                <c:pt idx="21">
                  <c:v>279910.35851102974</c:v>
                </c:pt>
                <c:pt idx="22">
                  <c:v>285918.78626367706</c:v>
                </c:pt>
                <c:pt idx="23">
                  <c:v>286532.61322943203</c:v>
                </c:pt>
                <c:pt idx="24">
                  <c:v>291413.68997434579</c:v>
                </c:pt>
                <c:pt idx="25">
                  <c:v>299042.62924976274</c:v>
                </c:pt>
                <c:pt idx="26">
                  <c:v>292062.01938530256</c:v>
                </c:pt>
                <c:pt idx="27">
                  <c:v>301672.35092789266</c:v>
                </c:pt>
                <c:pt idx="28">
                  <c:v>316445.43980238942</c:v>
                </c:pt>
                <c:pt idx="29">
                  <c:v>303109.39563095308</c:v>
                </c:pt>
                <c:pt idx="30">
                  <c:v>311606.58572246367</c:v>
                </c:pt>
                <c:pt idx="31">
                  <c:v>314428.97020231053</c:v>
                </c:pt>
                <c:pt idx="32">
                  <c:v>329717.94470759755</c:v>
                </c:pt>
                <c:pt idx="33">
                  <c:v>336341.08445621846</c:v>
                </c:pt>
                <c:pt idx="34">
                  <c:v>345562.4038004991</c:v>
                </c:pt>
                <c:pt idx="35">
                  <c:v>341398.21229260252</c:v>
                </c:pt>
                <c:pt idx="36">
                  <c:v>339220.36988164391</c:v>
                </c:pt>
                <c:pt idx="37">
                  <c:v>365774.36785883061</c:v>
                </c:pt>
                <c:pt idx="38">
                  <c:v>350685.11392219167</c:v>
                </c:pt>
                <c:pt idx="39">
                  <c:v>372131.87446456467</c:v>
                </c:pt>
                <c:pt idx="40">
                  <c:v>345861.23524927063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04-4B9C-B8B5-502B8E8DD5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7830704"/>
        <c:axId val="1147804784"/>
        <c:extLst>
          <c:ext xmlns:c15="http://schemas.microsoft.com/office/drawing/2012/chart" uri="{02D57815-91ED-43cb-92C2-25804820EDAC}">
            <c15:filteredLineSeries>
              <c15:ser>
                <c:idx val="4"/>
                <c:order val="3"/>
                <c:tx>
                  <c:strRef>
                    <c:extLst>
                      <c:ext uri="{02D57815-91ED-43cb-92C2-25804820EDAC}">
                        <c15:formulaRef>
                          <c15:sqref>'Route 1 (Buenos Aires)'!$AY$28</c15:sqref>
                        </c15:formulaRef>
                      </c:ext>
                    </c:extLst>
                    <c:strCache>
                      <c:ptCount val="1"/>
                      <c:pt idx="0">
                        <c:v>Average Total Compensation Cost</c:v>
                      </c:pt>
                    </c:strCache>
                  </c:strRef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'Route 1 (Buenos Aires)'!$BT$31:$BT$71</c15:sqref>
                        </c15:formulaRef>
                      </c:ext>
                    </c:extLst>
                    <c:numCache>
                      <c:formatCode>_("$"* #,##0.00_);_("$"* \(#,##0.00\);_("$"* "-"??_);_(@_)</c:formatCode>
                      <c:ptCount val="41"/>
                      <c:pt idx="0">
                        <c:v>1500</c:v>
                      </c:pt>
                      <c:pt idx="1">
                        <c:v>1550</c:v>
                      </c:pt>
                      <c:pt idx="2">
                        <c:v>1600</c:v>
                      </c:pt>
                      <c:pt idx="3">
                        <c:v>1650</c:v>
                      </c:pt>
                      <c:pt idx="4">
                        <c:v>1700</c:v>
                      </c:pt>
                      <c:pt idx="5">
                        <c:v>1750</c:v>
                      </c:pt>
                      <c:pt idx="6">
                        <c:v>1800</c:v>
                      </c:pt>
                      <c:pt idx="7">
                        <c:v>1850</c:v>
                      </c:pt>
                      <c:pt idx="8">
                        <c:v>1900</c:v>
                      </c:pt>
                      <c:pt idx="9">
                        <c:v>1950</c:v>
                      </c:pt>
                      <c:pt idx="10">
                        <c:v>2000</c:v>
                      </c:pt>
                      <c:pt idx="11">
                        <c:v>2050</c:v>
                      </c:pt>
                      <c:pt idx="12">
                        <c:v>2100</c:v>
                      </c:pt>
                      <c:pt idx="13">
                        <c:v>2150</c:v>
                      </c:pt>
                      <c:pt idx="14">
                        <c:v>2200</c:v>
                      </c:pt>
                      <c:pt idx="15">
                        <c:v>2250</c:v>
                      </c:pt>
                      <c:pt idx="16">
                        <c:v>2300</c:v>
                      </c:pt>
                      <c:pt idx="17">
                        <c:v>2350</c:v>
                      </c:pt>
                      <c:pt idx="18">
                        <c:v>2400</c:v>
                      </c:pt>
                      <c:pt idx="19">
                        <c:v>2450</c:v>
                      </c:pt>
                      <c:pt idx="20">
                        <c:v>2500</c:v>
                      </c:pt>
                      <c:pt idx="21">
                        <c:v>2550</c:v>
                      </c:pt>
                      <c:pt idx="22">
                        <c:v>2600</c:v>
                      </c:pt>
                      <c:pt idx="23">
                        <c:v>2650</c:v>
                      </c:pt>
                      <c:pt idx="24">
                        <c:v>2700</c:v>
                      </c:pt>
                      <c:pt idx="25">
                        <c:v>2750</c:v>
                      </c:pt>
                      <c:pt idx="26">
                        <c:v>2800</c:v>
                      </c:pt>
                      <c:pt idx="27">
                        <c:v>2850</c:v>
                      </c:pt>
                      <c:pt idx="28">
                        <c:v>2900</c:v>
                      </c:pt>
                      <c:pt idx="29">
                        <c:v>2950</c:v>
                      </c:pt>
                      <c:pt idx="30">
                        <c:v>3000</c:v>
                      </c:pt>
                      <c:pt idx="31">
                        <c:v>3050</c:v>
                      </c:pt>
                      <c:pt idx="32">
                        <c:v>3100</c:v>
                      </c:pt>
                      <c:pt idx="33">
                        <c:v>3150</c:v>
                      </c:pt>
                      <c:pt idx="34">
                        <c:v>3200</c:v>
                      </c:pt>
                      <c:pt idx="35">
                        <c:v>3250</c:v>
                      </c:pt>
                      <c:pt idx="36">
                        <c:v>3300</c:v>
                      </c:pt>
                      <c:pt idx="37">
                        <c:v>3350</c:v>
                      </c:pt>
                      <c:pt idx="38">
                        <c:v>3400</c:v>
                      </c:pt>
                      <c:pt idx="39">
                        <c:v>3450</c:v>
                      </c:pt>
                      <c:pt idx="40">
                        <c:v>3500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'Route 1 (Buenos Aires)'!$AY$30:$AY$130</c15:sqref>
                        </c15:formulaRef>
                      </c:ext>
                    </c:extLst>
                    <c:numCache>
                      <c:formatCode>_("$"* #,##0.0_);_("$"* \(#,##0.0\);_("$"* "-"??_);_(@_)</c:formatCode>
                      <c:ptCount val="10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7.7605650000000006</c:v>
                      </c:pt>
                      <c:pt idx="15">
                        <c:v>6.4496100000000007</c:v>
                      </c:pt>
                      <c:pt idx="16">
                        <c:v>11.629900000000001</c:v>
                      </c:pt>
                      <c:pt idx="17">
                        <c:v>11.210075000000002</c:v>
                      </c:pt>
                      <c:pt idx="18">
                        <c:v>69.488130000000012</c:v>
                      </c:pt>
                      <c:pt idx="19">
                        <c:v>58.478310000000008</c:v>
                      </c:pt>
                      <c:pt idx="20">
                        <c:v>67.631095000000002</c:v>
                      </c:pt>
                      <c:pt idx="21">
                        <c:v>97.989949999999979</c:v>
                      </c:pt>
                      <c:pt idx="22">
                        <c:v>151.33488499999996</c:v>
                      </c:pt>
                      <c:pt idx="23">
                        <c:v>193.73966499999995</c:v>
                      </c:pt>
                      <c:pt idx="24">
                        <c:v>159.27550500000001</c:v>
                      </c:pt>
                      <c:pt idx="25">
                        <c:v>307.19927499999972</c:v>
                      </c:pt>
                      <c:pt idx="26">
                        <c:v>400.30859499999991</c:v>
                      </c:pt>
                      <c:pt idx="27">
                        <c:v>378.71502499999991</c:v>
                      </c:pt>
                      <c:pt idx="28">
                        <c:v>375.86978000000011</c:v>
                      </c:pt>
                      <c:pt idx="29">
                        <c:v>630.23936000000015</c:v>
                      </c:pt>
                      <c:pt idx="30">
                        <c:v>746.11812499999996</c:v>
                      </c:pt>
                      <c:pt idx="31">
                        <c:v>705.66859999999986</c:v>
                      </c:pt>
                      <c:pt idx="32">
                        <c:v>645.36665500000004</c:v>
                      </c:pt>
                      <c:pt idx="33">
                        <c:v>804.70420500000068</c:v>
                      </c:pt>
                      <c:pt idx="34">
                        <c:v>988.5275950000007</c:v>
                      </c:pt>
                      <c:pt idx="35">
                        <c:v>937.99391500000036</c:v>
                      </c:pt>
                      <c:pt idx="36">
                        <c:v>1013.4308499999999</c:v>
                      </c:pt>
                      <c:pt idx="37">
                        <c:v>1503.7336150000003</c:v>
                      </c:pt>
                      <c:pt idx="38">
                        <c:v>1356.0583300000003</c:v>
                      </c:pt>
                      <c:pt idx="39">
                        <c:v>1340.121644999999</c:v>
                      </c:pt>
                      <c:pt idx="40">
                        <c:v>1514.7216950000013</c:v>
                      </c:pt>
                      <c:pt idx="41">
                        <c:v>1664.9070799999979</c:v>
                      </c:pt>
                      <c:pt idx="42">
                        <c:v>1931.265329999999</c:v>
                      </c:pt>
                      <c:pt idx="43">
                        <c:v>1877.4860400000014</c:v>
                      </c:pt>
                      <c:pt idx="44">
                        <c:v>1934.0824800000003</c:v>
                      </c:pt>
                      <c:pt idx="45">
                        <c:v>2161.5596150000001</c:v>
                      </c:pt>
                      <c:pt idx="46">
                        <c:v>2740.4507350000003</c:v>
                      </c:pt>
                      <c:pt idx="47">
                        <c:v>2299.3405149999994</c:v>
                      </c:pt>
                      <c:pt idx="48">
                        <c:v>2287.985205</c:v>
                      </c:pt>
                      <c:pt idx="49">
                        <c:v>2969.4645099999975</c:v>
                      </c:pt>
                      <c:pt idx="50">
                        <c:v>2941.6535099999983</c:v>
                      </c:pt>
                      <c:pt idx="51">
                        <c:v>2969.5425549999991</c:v>
                      </c:pt>
                      <c:pt idx="52">
                        <c:v>3479.2240450000027</c:v>
                      </c:pt>
                      <c:pt idx="53">
                        <c:v>3566.1831349999975</c:v>
                      </c:pt>
                      <c:pt idx="54">
                        <c:v>3664.2068750000017</c:v>
                      </c:pt>
                      <c:pt idx="55">
                        <c:v>4001.7934699999978</c:v>
                      </c:pt>
                      <c:pt idx="56">
                        <c:v>4108.092964999998</c:v>
                      </c:pt>
                      <c:pt idx="57">
                        <c:v>4185.9307999999974</c:v>
                      </c:pt>
                      <c:pt idx="58">
                        <c:v>4451.639629999996</c:v>
                      </c:pt>
                      <c:pt idx="59">
                        <c:v>4438.1796450000029</c:v>
                      </c:pt>
                      <c:pt idx="60">
                        <c:v>4815.2329999999993</c:v>
                      </c:pt>
                      <c:pt idx="61">
                        <c:v>4674.9908199999954</c:v>
                      </c:pt>
                      <c:pt idx="62">
                        <c:v>4689.1528600000011</c:v>
                      </c:pt>
                      <c:pt idx="63">
                        <c:v>4817.176835000002</c:v>
                      </c:pt>
                      <c:pt idx="64">
                        <c:v>5905.441090000003</c:v>
                      </c:pt>
                      <c:pt idx="65">
                        <c:v>5686.8830899999994</c:v>
                      </c:pt>
                      <c:pt idx="66">
                        <c:v>6019.9193399999958</c:v>
                      </c:pt>
                      <c:pt idx="67">
                        <c:v>5551.4050499999958</c:v>
                      </c:pt>
                      <c:pt idx="68">
                        <c:v>5859.6290549999967</c:v>
                      </c:pt>
                      <c:pt idx="69">
                        <c:v>6682.721324999995</c:v>
                      </c:pt>
                      <c:pt idx="70">
                        <c:v>6519.8420450000076</c:v>
                      </c:pt>
                      <c:pt idx="71">
                        <c:v>6427.9734100000014</c:v>
                      </c:pt>
                      <c:pt idx="72">
                        <c:v>7041.7630249999993</c:v>
                      </c:pt>
                      <c:pt idx="73">
                        <c:v>7430.6371499999959</c:v>
                      </c:pt>
                      <c:pt idx="74">
                        <c:v>7616.6490550000035</c:v>
                      </c:pt>
                      <c:pt idx="75">
                        <c:v>7590.1927549999991</c:v>
                      </c:pt>
                      <c:pt idx="76">
                        <c:v>7926.830689999997</c:v>
                      </c:pt>
                      <c:pt idx="77">
                        <c:v>7657.2495750000053</c:v>
                      </c:pt>
                      <c:pt idx="78">
                        <c:v>7979.7389500000036</c:v>
                      </c:pt>
                      <c:pt idx="79">
                        <c:v>8387.5100000000057</c:v>
                      </c:pt>
                      <c:pt idx="80">
                        <c:v>8229.7173199999979</c:v>
                      </c:pt>
                      <c:pt idx="81">
                        <c:v>8723.6467199999915</c:v>
                      </c:pt>
                      <c:pt idx="82">
                        <c:v>9061.0302550000033</c:v>
                      </c:pt>
                      <c:pt idx="83">
                        <c:v>8821.2230299999974</c:v>
                      </c:pt>
                      <c:pt idx="84">
                        <c:v>9678.59058</c:v>
                      </c:pt>
                      <c:pt idx="85">
                        <c:v>9316.49571500001</c:v>
                      </c:pt>
                      <c:pt idx="86">
                        <c:v>9199.2086950000121</c:v>
                      </c:pt>
                      <c:pt idx="87">
                        <c:v>9944.0230499999961</c:v>
                      </c:pt>
                      <c:pt idx="88">
                        <c:v>9435.3513299999977</c:v>
                      </c:pt>
                      <c:pt idx="89">
                        <c:v>9955.5214449999967</c:v>
                      </c:pt>
                      <c:pt idx="90">
                        <c:v>10508.766574999994</c:v>
                      </c:pt>
                      <c:pt idx="91">
                        <c:v>11155.494134999999</c:v>
                      </c:pt>
                      <c:pt idx="92">
                        <c:v>10517.384100000008</c:v>
                      </c:pt>
                      <c:pt idx="93">
                        <c:v>11207.576724999999</c:v>
                      </c:pt>
                      <c:pt idx="94">
                        <c:v>10909.996190000002</c:v>
                      </c:pt>
                      <c:pt idx="95">
                        <c:v>11681.133214999996</c:v>
                      </c:pt>
                      <c:pt idx="96">
                        <c:v>11677.276925000004</c:v>
                      </c:pt>
                      <c:pt idx="97">
                        <c:v>11897.299805000002</c:v>
                      </c:pt>
                      <c:pt idx="98">
                        <c:v>12298.500080000014</c:v>
                      </c:pt>
                      <c:pt idx="99">
                        <c:v>12633.813729999994</c:v>
                      </c:pt>
                      <c:pt idx="100">
                        <c:v>12286.052549999986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BF04-4B9C-B8B5-502B8E8DD55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7824464"/>
        <c:axId val="1147809584"/>
        <c:extLst>
          <c:ext xmlns:c15="http://schemas.microsoft.com/office/drawing/2012/chart" uri="{02D57815-91ED-43cb-92C2-25804820EDAC}">
            <c15:filteredLineSeries>
              <c15:ser>
                <c:idx val="3"/>
                <c:order val="2"/>
                <c:tx>
                  <c:strRef>
                    <c:extLst>
                      <c:ext uri="{02D57815-91ED-43cb-92C2-25804820EDAC}">
                        <c15:formulaRef>
                          <c15:sqref>'Route 1 (Buenos Aires)'!$AX$28</c15:sqref>
                        </c15:formulaRef>
                      </c:ext>
                    </c:extLst>
                    <c:strCache>
                      <c:ptCount val="1"/>
                      <c:pt idx="0">
                        <c:v>Average number of seats overbooked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'Route 1 (Buenos Aires)'!$AU$30:$AU$130</c15:sqref>
                        </c15:formulaRef>
                      </c:ext>
                    </c:extLst>
                    <c:numCache>
                      <c:formatCode>0.00%</c:formatCode>
                      <c:ptCount val="101"/>
                      <c:pt idx="0">
                        <c:v>0</c:v>
                      </c:pt>
                      <c:pt idx="1">
                        <c:v>1E-3</c:v>
                      </c:pt>
                      <c:pt idx="2">
                        <c:v>2E-3</c:v>
                      </c:pt>
                      <c:pt idx="3">
                        <c:v>3.0000000000000001E-3</c:v>
                      </c:pt>
                      <c:pt idx="4">
                        <c:v>4.0000000000000001E-3</c:v>
                      </c:pt>
                      <c:pt idx="5">
                        <c:v>5.0000000000000001E-3</c:v>
                      </c:pt>
                      <c:pt idx="6">
                        <c:v>6.0000000000000001E-3</c:v>
                      </c:pt>
                      <c:pt idx="7">
                        <c:v>7.0000000000000001E-3</c:v>
                      </c:pt>
                      <c:pt idx="8">
                        <c:v>8.0000000000000002E-3</c:v>
                      </c:pt>
                      <c:pt idx="9">
                        <c:v>9.0000000000000011E-3</c:v>
                      </c:pt>
                      <c:pt idx="10">
                        <c:v>1.0000000000000002E-2</c:v>
                      </c:pt>
                      <c:pt idx="11">
                        <c:v>1.1000000000000003E-2</c:v>
                      </c:pt>
                      <c:pt idx="12">
                        <c:v>1.2000000000000004E-2</c:v>
                      </c:pt>
                      <c:pt idx="13">
                        <c:v>1.3000000000000005E-2</c:v>
                      </c:pt>
                      <c:pt idx="14">
                        <c:v>1.4000000000000005E-2</c:v>
                      </c:pt>
                      <c:pt idx="15">
                        <c:v>1.5000000000000006E-2</c:v>
                      </c:pt>
                      <c:pt idx="16">
                        <c:v>1.6000000000000007E-2</c:v>
                      </c:pt>
                      <c:pt idx="17">
                        <c:v>1.7000000000000008E-2</c:v>
                      </c:pt>
                      <c:pt idx="18">
                        <c:v>1.8000000000000009E-2</c:v>
                      </c:pt>
                      <c:pt idx="19">
                        <c:v>1.900000000000001E-2</c:v>
                      </c:pt>
                      <c:pt idx="20">
                        <c:v>2.0000000000000011E-2</c:v>
                      </c:pt>
                      <c:pt idx="21">
                        <c:v>2.1000000000000012E-2</c:v>
                      </c:pt>
                      <c:pt idx="22">
                        <c:v>2.2000000000000013E-2</c:v>
                      </c:pt>
                      <c:pt idx="23">
                        <c:v>2.3000000000000013E-2</c:v>
                      </c:pt>
                      <c:pt idx="24">
                        <c:v>2.4000000000000014E-2</c:v>
                      </c:pt>
                      <c:pt idx="25">
                        <c:v>2.5000000000000015E-2</c:v>
                      </c:pt>
                      <c:pt idx="26">
                        <c:v>2.6000000000000016E-2</c:v>
                      </c:pt>
                      <c:pt idx="27">
                        <c:v>2.7000000000000017E-2</c:v>
                      </c:pt>
                      <c:pt idx="28">
                        <c:v>2.8000000000000018E-2</c:v>
                      </c:pt>
                      <c:pt idx="29">
                        <c:v>2.9000000000000019E-2</c:v>
                      </c:pt>
                      <c:pt idx="30">
                        <c:v>3.000000000000002E-2</c:v>
                      </c:pt>
                      <c:pt idx="31">
                        <c:v>3.1000000000000021E-2</c:v>
                      </c:pt>
                      <c:pt idx="32">
                        <c:v>3.2000000000000021E-2</c:v>
                      </c:pt>
                      <c:pt idx="33">
                        <c:v>3.3000000000000022E-2</c:v>
                      </c:pt>
                      <c:pt idx="34">
                        <c:v>3.4000000000000023E-2</c:v>
                      </c:pt>
                      <c:pt idx="35">
                        <c:v>3.5000000000000024E-2</c:v>
                      </c:pt>
                      <c:pt idx="36">
                        <c:v>3.6000000000000025E-2</c:v>
                      </c:pt>
                      <c:pt idx="37">
                        <c:v>3.7000000000000026E-2</c:v>
                      </c:pt>
                      <c:pt idx="38">
                        <c:v>3.8000000000000027E-2</c:v>
                      </c:pt>
                      <c:pt idx="39">
                        <c:v>3.9000000000000028E-2</c:v>
                      </c:pt>
                      <c:pt idx="40">
                        <c:v>4.0000000000000029E-2</c:v>
                      </c:pt>
                      <c:pt idx="41">
                        <c:v>4.1000000000000029E-2</c:v>
                      </c:pt>
                      <c:pt idx="42">
                        <c:v>4.200000000000003E-2</c:v>
                      </c:pt>
                      <c:pt idx="43">
                        <c:v>4.3000000000000031E-2</c:v>
                      </c:pt>
                      <c:pt idx="44">
                        <c:v>4.4000000000000032E-2</c:v>
                      </c:pt>
                      <c:pt idx="45">
                        <c:v>4.5000000000000033E-2</c:v>
                      </c:pt>
                      <c:pt idx="46">
                        <c:v>4.6000000000000034E-2</c:v>
                      </c:pt>
                      <c:pt idx="47">
                        <c:v>4.7000000000000035E-2</c:v>
                      </c:pt>
                      <c:pt idx="48">
                        <c:v>4.8000000000000036E-2</c:v>
                      </c:pt>
                      <c:pt idx="49">
                        <c:v>4.9000000000000037E-2</c:v>
                      </c:pt>
                      <c:pt idx="50">
                        <c:v>5.0000000000000037E-2</c:v>
                      </c:pt>
                      <c:pt idx="51">
                        <c:v>5.1000000000000038E-2</c:v>
                      </c:pt>
                      <c:pt idx="52">
                        <c:v>5.2000000000000039E-2</c:v>
                      </c:pt>
                      <c:pt idx="53">
                        <c:v>5.300000000000004E-2</c:v>
                      </c:pt>
                      <c:pt idx="54">
                        <c:v>5.4000000000000041E-2</c:v>
                      </c:pt>
                      <c:pt idx="55">
                        <c:v>5.5000000000000042E-2</c:v>
                      </c:pt>
                      <c:pt idx="56">
                        <c:v>5.6000000000000043E-2</c:v>
                      </c:pt>
                      <c:pt idx="57">
                        <c:v>5.7000000000000044E-2</c:v>
                      </c:pt>
                      <c:pt idx="58">
                        <c:v>5.8000000000000045E-2</c:v>
                      </c:pt>
                      <c:pt idx="59">
                        <c:v>5.9000000000000045E-2</c:v>
                      </c:pt>
                      <c:pt idx="60">
                        <c:v>6.0000000000000046E-2</c:v>
                      </c:pt>
                      <c:pt idx="61">
                        <c:v>6.1000000000000047E-2</c:v>
                      </c:pt>
                      <c:pt idx="62">
                        <c:v>6.2000000000000048E-2</c:v>
                      </c:pt>
                      <c:pt idx="63">
                        <c:v>6.3000000000000042E-2</c:v>
                      </c:pt>
                      <c:pt idx="64">
                        <c:v>6.4000000000000043E-2</c:v>
                      </c:pt>
                      <c:pt idx="65">
                        <c:v>6.5000000000000044E-2</c:v>
                      </c:pt>
                      <c:pt idx="66">
                        <c:v>6.6000000000000045E-2</c:v>
                      </c:pt>
                      <c:pt idx="67">
                        <c:v>6.7000000000000046E-2</c:v>
                      </c:pt>
                      <c:pt idx="68">
                        <c:v>6.8000000000000047E-2</c:v>
                      </c:pt>
                      <c:pt idx="69">
                        <c:v>6.9000000000000047E-2</c:v>
                      </c:pt>
                      <c:pt idx="70">
                        <c:v>7.0000000000000048E-2</c:v>
                      </c:pt>
                      <c:pt idx="71">
                        <c:v>7.1000000000000049E-2</c:v>
                      </c:pt>
                      <c:pt idx="72">
                        <c:v>7.200000000000005E-2</c:v>
                      </c:pt>
                      <c:pt idx="73">
                        <c:v>7.3000000000000051E-2</c:v>
                      </c:pt>
                      <c:pt idx="74">
                        <c:v>7.4000000000000052E-2</c:v>
                      </c:pt>
                      <c:pt idx="75">
                        <c:v>7.5000000000000053E-2</c:v>
                      </c:pt>
                      <c:pt idx="76">
                        <c:v>7.6000000000000054E-2</c:v>
                      </c:pt>
                      <c:pt idx="77">
                        <c:v>7.7000000000000055E-2</c:v>
                      </c:pt>
                      <c:pt idx="78">
                        <c:v>7.8000000000000055E-2</c:v>
                      </c:pt>
                      <c:pt idx="79">
                        <c:v>7.9000000000000056E-2</c:v>
                      </c:pt>
                      <c:pt idx="80">
                        <c:v>8.0000000000000057E-2</c:v>
                      </c:pt>
                      <c:pt idx="81">
                        <c:v>8.1000000000000058E-2</c:v>
                      </c:pt>
                      <c:pt idx="82">
                        <c:v>8.2000000000000059E-2</c:v>
                      </c:pt>
                      <c:pt idx="83">
                        <c:v>8.300000000000006E-2</c:v>
                      </c:pt>
                      <c:pt idx="84">
                        <c:v>8.4000000000000061E-2</c:v>
                      </c:pt>
                      <c:pt idx="85">
                        <c:v>8.5000000000000062E-2</c:v>
                      </c:pt>
                      <c:pt idx="86">
                        <c:v>8.6000000000000063E-2</c:v>
                      </c:pt>
                      <c:pt idx="87">
                        <c:v>8.7000000000000063E-2</c:v>
                      </c:pt>
                      <c:pt idx="88">
                        <c:v>8.8000000000000064E-2</c:v>
                      </c:pt>
                      <c:pt idx="89">
                        <c:v>8.9000000000000065E-2</c:v>
                      </c:pt>
                      <c:pt idx="90">
                        <c:v>9.0000000000000066E-2</c:v>
                      </c:pt>
                      <c:pt idx="91">
                        <c:v>9.1000000000000067E-2</c:v>
                      </c:pt>
                      <c:pt idx="92">
                        <c:v>9.2000000000000068E-2</c:v>
                      </c:pt>
                      <c:pt idx="93">
                        <c:v>9.3000000000000069E-2</c:v>
                      </c:pt>
                      <c:pt idx="94">
                        <c:v>9.400000000000007E-2</c:v>
                      </c:pt>
                      <c:pt idx="95">
                        <c:v>9.500000000000007E-2</c:v>
                      </c:pt>
                      <c:pt idx="96">
                        <c:v>9.6000000000000071E-2</c:v>
                      </c:pt>
                      <c:pt idx="97">
                        <c:v>9.7000000000000072E-2</c:v>
                      </c:pt>
                      <c:pt idx="98">
                        <c:v>9.8000000000000073E-2</c:v>
                      </c:pt>
                      <c:pt idx="99">
                        <c:v>9.9000000000000074E-2</c:v>
                      </c:pt>
                      <c:pt idx="100">
                        <c:v>0.10000000000000007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'Route 1 (Buenos Aires)'!$AX$30:$AX$130</c15:sqref>
                        </c15:formulaRef>
                      </c:ext>
                    </c:extLst>
                    <c:numCache>
                      <c:formatCode>General</c:formatCode>
                      <c:ptCount val="10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0.03</c:v>
                      </c:pt>
                      <c:pt idx="19">
                        <c:v>0.02</c:v>
                      </c:pt>
                      <c:pt idx="20">
                        <c:v>0.02</c:v>
                      </c:pt>
                      <c:pt idx="21">
                        <c:v>0.03</c:v>
                      </c:pt>
                      <c:pt idx="22">
                        <c:v>0.05</c:v>
                      </c:pt>
                      <c:pt idx="23">
                        <c:v>7.0000000000000007E-2</c:v>
                      </c:pt>
                      <c:pt idx="24">
                        <c:v>0.05</c:v>
                      </c:pt>
                      <c:pt idx="25">
                        <c:v>0.11</c:v>
                      </c:pt>
                      <c:pt idx="26">
                        <c:v>0.14000000000000001</c:v>
                      </c:pt>
                      <c:pt idx="27">
                        <c:v>0.13</c:v>
                      </c:pt>
                      <c:pt idx="28">
                        <c:v>0.13</c:v>
                      </c:pt>
                      <c:pt idx="29">
                        <c:v>0.22</c:v>
                      </c:pt>
                      <c:pt idx="30">
                        <c:v>0.25</c:v>
                      </c:pt>
                      <c:pt idx="31">
                        <c:v>0.24</c:v>
                      </c:pt>
                      <c:pt idx="32">
                        <c:v>0.22</c:v>
                      </c:pt>
                      <c:pt idx="33">
                        <c:v>0.27</c:v>
                      </c:pt>
                      <c:pt idx="34">
                        <c:v>0.34</c:v>
                      </c:pt>
                      <c:pt idx="35">
                        <c:v>0.31</c:v>
                      </c:pt>
                      <c:pt idx="36">
                        <c:v>0.34</c:v>
                      </c:pt>
                      <c:pt idx="37">
                        <c:v>0.5</c:v>
                      </c:pt>
                      <c:pt idx="38">
                        <c:v>0.45</c:v>
                      </c:pt>
                      <c:pt idx="39">
                        <c:v>0.45</c:v>
                      </c:pt>
                      <c:pt idx="40">
                        <c:v>0.51</c:v>
                      </c:pt>
                      <c:pt idx="41">
                        <c:v>0.56000000000000005</c:v>
                      </c:pt>
                      <c:pt idx="42">
                        <c:v>0.64</c:v>
                      </c:pt>
                      <c:pt idx="43">
                        <c:v>0.63</c:v>
                      </c:pt>
                      <c:pt idx="44">
                        <c:v>0.64</c:v>
                      </c:pt>
                      <c:pt idx="45">
                        <c:v>0.72</c:v>
                      </c:pt>
                      <c:pt idx="46">
                        <c:v>0.93</c:v>
                      </c:pt>
                      <c:pt idx="47">
                        <c:v>0.77</c:v>
                      </c:pt>
                      <c:pt idx="48">
                        <c:v>0.76</c:v>
                      </c:pt>
                      <c:pt idx="49">
                        <c:v>0.99</c:v>
                      </c:pt>
                      <c:pt idx="50">
                        <c:v>0.99</c:v>
                      </c:pt>
                      <c:pt idx="51">
                        <c:v>1</c:v>
                      </c:pt>
                      <c:pt idx="52">
                        <c:v>1.1599999999999999</c:v>
                      </c:pt>
                      <c:pt idx="53">
                        <c:v>1.2</c:v>
                      </c:pt>
                      <c:pt idx="54">
                        <c:v>1.23</c:v>
                      </c:pt>
                      <c:pt idx="55">
                        <c:v>1.33</c:v>
                      </c:pt>
                      <c:pt idx="56">
                        <c:v>1.37</c:v>
                      </c:pt>
                      <c:pt idx="57">
                        <c:v>1.41</c:v>
                      </c:pt>
                      <c:pt idx="58">
                        <c:v>1.47</c:v>
                      </c:pt>
                      <c:pt idx="59">
                        <c:v>1.47</c:v>
                      </c:pt>
                      <c:pt idx="60">
                        <c:v>1.59</c:v>
                      </c:pt>
                      <c:pt idx="61">
                        <c:v>1.57</c:v>
                      </c:pt>
                      <c:pt idx="62">
                        <c:v>1.56</c:v>
                      </c:pt>
                      <c:pt idx="63">
                        <c:v>1.6</c:v>
                      </c:pt>
                      <c:pt idx="64">
                        <c:v>1.96</c:v>
                      </c:pt>
                      <c:pt idx="65">
                        <c:v>1.9</c:v>
                      </c:pt>
                      <c:pt idx="66">
                        <c:v>1.99</c:v>
                      </c:pt>
                      <c:pt idx="67">
                        <c:v>1.85</c:v>
                      </c:pt>
                      <c:pt idx="68">
                        <c:v>1.96</c:v>
                      </c:pt>
                      <c:pt idx="69">
                        <c:v>2.21</c:v>
                      </c:pt>
                      <c:pt idx="70">
                        <c:v>2.16</c:v>
                      </c:pt>
                      <c:pt idx="71">
                        <c:v>2.16</c:v>
                      </c:pt>
                      <c:pt idx="72">
                        <c:v>2.34</c:v>
                      </c:pt>
                      <c:pt idx="73">
                        <c:v>2.4500000000000002</c:v>
                      </c:pt>
                      <c:pt idx="74">
                        <c:v>2.4900000000000002</c:v>
                      </c:pt>
                      <c:pt idx="75">
                        <c:v>2.52</c:v>
                      </c:pt>
                      <c:pt idx="76">
                        <c:v>2.64</c:v>
                      </c:pt>
                      <c:pt idx="77">
                        <c:v>2.54</c:v>
                      </c:pt>
                      <c:pt idx="78">
                        <c:v>2.66</c:v>
                      </c:pt>
                      <c:pt idx="79">
                        <c:v>2.76</c:v>
                      </c:pt>
                      <c:pt idx="80">
                        <c:v>2.74</c:v>
                      </c:pt>
                      <c:pt idx="81">
                        <c:v>2.89</c:v>
                      </c:pt>
                      <c:pt idx="82">
                        <c:v>2.99</c:v>
                      </c:pt>
                      <c:pt idx="83">
                        <c:v>2.92</c:v>
                      </c:pt>
                      <c:pt idx="84">
                        <c:v>3.21</c:v>
                      </c:pt>
                      <c:pt idx="85">
                        <c:v>3.1</c:v>
                      </c:pt>
                      <c:pt idx="86">
                        <c:v>3.06</c:v>
                      </c:pt>
                      <c:pt idx="87">
                        <c:v>3.32</c:v>
                      </c:pt>
                      <c:pt idx="88">
                        <c:v>3.13</c:v>
                      </c:pt>
                      <c:pt idx="89">
                        <c:v>3.29</c:v>
                      </c:pt>
                      <c:pt idx="90">
                        <c:v>3.44</c:v>
                      </c:pt>
                      <c:pt idx="91">
                        <c:v>3.72</c:v>
                      </c:pt>
                      <c:pt idx="92">
                        <c:v>3.46</c:v>
                      </c:pt>
                      <c:pt idx="93">
                        <c:v>3.7</c:v>
                      </c:pt>
                      <c:pt idx="94">
                        <c:v>3.6</c:v>
                      </c:pt>
                      <c:pt idx="95">
                        <c:v>3.87</c:v>
                      </c:pt>
                      <c:pt idx="96">
                        <c:v>3.87</c:v>
                      </c:pt>
                      <c:pt idx="97">
                        <c:v>3.94</c:v>
                      </c:pt>
                      <c:pt idx="98">
                        <c:v>4.08</c:v>
                      </c:pt>
                      <c:pt idx="99">
                        <c:v>4.2699999999999996</c:v>
                      </c:pt>
                      <c:pt idx="100">
                        <c:v>4.05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BF04-4B9C-B8B5-502B8E8DD557}"/>
                  </c:ext>
                </c:extLst>
              </c15:ser>
            </c15:filteredLineSeries>
          </c:ext>
        </c:extLst>
      </c:lineChart>
      <c:catAx>
        <c:axId val="1147830704"/>
        <c:scaling>
          <c:orientation val="minMax"/>
        </c:scaling>
        <c:delete val="0"/>
        <c:axPos val="b"/>
        <c:numFmt formatCode="_(&quot;$&quot;* #,##0.00_);_(&quot;$&quot;* \(#,##0.00\);_(&quot;$&quot;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7804784"/>
        <c:crosses val="autoZero"/>
        <c:auto val="1"/>
        <c:lblAlgn val="ctr"/>
        <c:lblOffset val="100"/>
        <c:noMultiLvlLbl val="0"/>
      </c:catAx>
      <c:valAx>
        <c:axId val="114780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$&quot;* #,##0.0_);_(&quot;$&quot;* \(#,##0.0\);_(&quot;$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7830704"/>
        <c:crosses val="autoZero"/>
        <c:crossBetween val="between"/>
        <c:majorUnit val="200000"/>
      </c:valAx>
      <c:valAx>
        <c:axId val="1147809584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147824464"/>
        <c:crosses val="max"/>
        <c:crossBetween val="between"/>
      </c:valAx>
      <c:catAx>
        <c:axId val="1147824464"/>
        <c:scaling>
          <c:orientation val="minMax"/>
        </c:scaling>
        <c:delete val="1"/>
        <c:axPos val="b"/>
        <c:numFmt formatCode="0.00%" sourceLinked="1"/>
        <c:majorTickMark val="out"/>
        <c:minorTickMark val="none"/>
        <c:tickLblPos val="nextTo"/>
        <c:crossAx val="114780958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Sensitivity on Profit</a:t>
            </a:r>
            <a:r>
              <a:rPr lang="en-GB" baseline="0"/>
              <a:t> With Changes in Demand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'Route 1 (Buenos Aires)'!$BR$29</c:f>
              <c:strCache>
                <c:ptCount val="1"/>
                <c:pt idx="0">
                  <c:v>Average Total Compensation Cost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rgbClr val="00B0F0"/>
              </a:solidFill>
            </a:ln>
            <a:effectLst/>
          </c:spPr>
          <c:invertIfNegative val="0"/>
          <c:cat>
            <c:numRef>
              <c:f>'Route 1 (Buenos Aires)'!$BN$31:$BN$71</c:f>
              <c:numCache>
                <c:formatCode>General</c:formatCode>
                <c:ptCount val="41"/>
                <c:pt idx="0">
                  <c:v>150</c:v>
                </c:pt>
                <c:pt idx="1">
                  <c:v>155</c:v>
                </c:pt>
                <c:pt idx="2">
                  <c:v>160</c:v>
                </c:pt>
                <c:pt idx="3">
                  <c:v>165</c:v>
                </c:pt>
                <c:pt idx="4">
                  <c:v>170</c:v>
                </c:pt>
                <c:pt idx="5">
                  <c:v>175</c:v>
                </c:pt>
                <c:pt idx="6">
                  <c:v>180</c:v>
                </c:pt>
                <c:pt idx="7">
                  <c:v>185</c:v>
                </c:pt>
                <c:pt idx="8">
                  <c:v>190</c:v>
                </c:pt>
                <c:pt idx="9">
                  <c:v>195</c:v>
                </c:pt>
                <c:pt idx="10">
                  <c:v>200</c:v>
                </c:pt>
                <c:pt idx="11">
                  <c:v>205</c:v>
                </c:pt>
                <c:pt idx="12">
                  <c:v>210</c:v>
                </c:pt>
                <c:pt idx="13">
                  <c:v>215</c:v>
                </c:pt>
                <c:pt idx="14">
                  <c:v>220</c:v>
                </c:pt>
                <c:pt idx="15">
                  <c:v>225</c:v>
                </c:pt>
                <c:pt idx="16">
                  <c:v>230</c:v>
                </c:pt>
                <c:pt idx="17">
                  <c:v>235</c:v>
                </c:pt>
                <c:pt idx="18">
                  <c:v>240</c:v>
                </c:pt>
                <c:pt idx="19">
                  <c:v>245</c:v>
                </c:pt>
                <c:pt idx="20">
                  <c:v>250</c:v>
                </c:pt>
                <c:pt idx="21">
                  <c:v>255</c:v>
                </c:pt>
                <c:pt idx="22">
                  <c:v>260</c:v>
                </c:pt>
                <c:pt idx="23">
                  <c:v>265</c:v>
                </c:pt>
                <c:pt idx="24">
                  <c:v>270</c:v>
                </c:pt>
                <c:pt idx="25">
                  <c:v>275</c:v>
                </c:pt>
                <c:pt idx="26">
                  <c:v>280</c:v>
                </c:pt>
                <c:pt idx="27">
                  <c:v>285</c:v>
                </c:pt>
                <c:pt idx="28">
                  <c:v>290</c:v>
                </c:pt>
                <c:pt idx="29">
                  <c:v>295</c:v>
                </c:pt>
                <c:pt idx="30">
                  <c:v>300</c:v>
                </c:pt>
                <c:pt idx="31">
                  <c:v>305</c:v>
                </c:pt>
                <c:pt idx="32">
                  <c:v>310</c:v>
                </c:pt>
                <c:pt idx="33">
                  <c:v>315</c:v>
                </c:pt>
                <c:pt idx="34">
                  <c:v>320</c:v>
                </c:pt>
                <c:pt idx="35">
                  <c:v>325</c:v>
                </c:pt>
                <c:pt idx="36">
                  <c:v>330</c:v>
                </c:pt>
                <c:pt idx="37">
                  <c:v>335</c:v>
                </c:pt>
                <c:pt idx="38">
                  <c:v>340</c:v>
                </c:pt>
                <c:pt idx="39">
                  <c:v>345</c:v>
                </c:pt>
                <c:pt idx="40">
                  <c:v>350</c:v>
                </c:pt>
              </c:numCache>
            </c:numRef>
          </c:cat>
          <c:val>
            <c:numRef>
              <c:f>'Route 1 (Buenos Aires)'!$BR$31:$BR$71</c:f>
              <c:numCache>
                <c:formatCode>_("$"* #,##0.0_);_("$"* \(#,##0.0\);_("$"* "-"??_);_(@_)</c:formatCode>
                <c:ptCount val="41"/>
                <c:pt idx="0">
                  <c:v>622.02384499999994</c:v>
                </c:pt>
                <c:pt idx="1">
                  <c:v>767.93128000000024</c:v>
                </c:pt>
                <c:pt idx="2">
                  <c:v>790.62549000000001</c:v>
                </c:pt>
                <c:pt idx="3">
                  <c:v>681.34711500000003</c:v>
                </c:pt>
                <c:pt idx="4">
                  <c:v>798.74227000000019</c:v>
                </c:pt>
                <c:pt idx="5">
                  <c:v>833.83093499999973</c:v>
                </c:pt>
                <c:pt idx="6">
                  <c:v>812.68262500000014</c:v>
                </c:pt>
                <c:pt idx="7">
                  <c:v>1077.5794099999998</c:v>
                </c:pt>
                <c:pt idx="8">
                  <c:v>948.26577999999972</c:v>
                </c:pt>
                <c:pt idx="9">
                  <c:v>965.87195499999996</c:v>
                </c:pt>
                <c:pt idx="10">
                  <c:v>1067.5357199999996</c:v>
                </c:pt>
                <c:pt idx="11">
                  <c:v>1090.7685449999994</c:v>
                </c:pt>
                <c:pt idx="12">
                  <c:v>1436.9333449999995</c:v>
                </c:pt>
                <c:pt idx="13">
                  <c:v>1244.3787999999993</c:v>
                </c:pt>
                <c:pt idx="14">
                  <c:v>1521.0681599999994</c:v>
                </c:pt>
                <c:pt idx="15">
                  <c:v>1368.11175</c:v>
                </c:pt>
                <c:pt idx="16">
                  <c:v>1751.8664000000001</c:v>
                </c:pt>
                <c:pt idx="17">
                  <c:v>1747.0241849999995</c:v>
                </c:pt>
                <c:pt idx="18">
                  <c:v>1478.7998699999994</c:v>
                </c:pt>
                <c:pt idx="19">
                  <c:v>1699.3111950000007</c:v>
                </c:pt>
                <c:pt idx="20">
                  <c:v>1832.9283749999997</c:v>
                </c:pt>
                <c:pt idx="21">
                  <c:v>1884.5994549999991</c:v>
                </c:pt>
                <c:pt idx="22">
                  <c:v>2124.9068500000003</c:v>
                </c:pt>
                <c:pt idx="23">
                  <c:v>2006.3788999999992</c:v>
                </c:pt>
                <c:pt idx="24">
                  <c:v>2447.2579499999983</c:v>
                </c:pt>
                <c:pt idx="25">
                  <c:v>2341.560684999999</c:v>
                </c:pt>
                <c:pt idx="26">
                  <c:v>2640.752765000002</c:v>
                </c:pt>
                <c:pt idx="27">
                  <c:v>3050.732135000002</c:v>
                </c:pt>
                <c:pt idx="28">
                  <c:v>3072.8786850000001</c:v>
                </c:pt>
                <c:pt idx="29">
                  <c:v>3115.769464999998</c:v>
                </c:pt>
                <c:pt idx="30">
                  <c:v>3362.7490349999994</c:v>
                </c:pt>
                <c:pt idx="31">
                  <c:v>3626.9737650000011</c:v>
                </c:pt>
                <c:pt idx="32">
                  <c:v>3468.3437350000013</c:v>
                </c:pt>
                <c:pt idx="33">
                  <c:v>4238.7337899999966</c:v>
                </c:pt>
                <c:pt idx="34">
                  <c:v>4770.7240500000053</c:v>
                </c:pt>
                <c:pt idx="35">
                  <c:v>4568.9143549999981</c:v>
                </c:pt>
                <c:pt idx="36">
                  <c:v>5059.7772299999988</c:v>
                </c:pt>
                <c:pt idx="37">
                  <c:v>5611.6450450000011</c:v>
                </c:pt>
                <c:pt idx="38">
                  <c:v>5536.006105000004</c:v>
                </c:pt>
                <c:pt idx="39">
                  <c:v>5994.3302050000075</c:v>
                </c:pt>
                <c:pt idx="40">
                  <c:v>6655.605775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68-4AE5-948C-B3C02FBB1E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47830704"/>
        <c:axId val="1147804784"/>
      </c:barChart>
      <c:lineChart>
        <c:grouping val="standard"/>
        <c:varyColors val="0"/>
        <c:ser>
          <c:idx val="2"/>
          <c:order val="1"/>
          <c:tx>
            <c:strRef>
              <c:f>'Route 1 (Buenos Aires)'!$BQ$29</c:f>
              <c:strCache>
                <c:ptCount val="1"/>
                <c:pt idx="0">
                  <c:v>Average number of seats overbooked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'Route 1 (Buenos Aires)'!$BN$31:$BN$71</c:f>
              <c:numCache>
                <c:formatCode>General</c:formatCode>
                <c:ptCount val="41"/>
                <c:pt idx="0">
                  <c:v>150</c:v>
                </c:pt>
                <c:pt idx="1">
                  <c:v>155</c:v>
                </c:pt>
                <c:pt idx="2">
                  <c:v>160</c:v>
                </c:pt>
                <c:pt idx="3">
                  <c:v>165</c:v>
                </c:pt>
                <c:pt idx="4">
                  <c:v>170</c:v>
                </c:pt>
                <c:pt idx="5">
                  <c:v>175</c:v>
                </c:pt>
                <c:pt idx="6">
                  <c:v>180</c:v>
                </c:pt>
                <c:pt idx="7">
                  <c:v>185</c:v>
                </c:pt>
                <c:pt idx="8">
                  <c:v>190</c:v>
                </c:pt>
                <c:pt idx="9">
                  <c:v>195</c:v>
                </c:pt>
                <c:pt idx="10">
                  <c:v>200</c:v>
                </c:pt>
                <c:pt idx="11">
                  <c:v>205</c:v>
                </c:pt>
                <c:pt idx="12">
                  <c:v>210</c:v>
                </c:pt>
                <c:pt idx="13">
                  <c:v>215</c:v>
                </c:pt>
                <c:pt idx="14">
                  <c:v>220</c:v>
                </c:pt>
                <c:pt idx="15">
                  <c:v>225</c:v>
                </c:pt>
                <c:pt idx="16">
                  <c:v>230</c:v>
                </c:pt>
                <c:pt idx="17">
                  <c:v>235</c:v>
                </c:pt>
                <c:pt idx="18">
                  <c:v>240</c:v>
                </c:pt>
                <c:pt idx="19">
                  <c:v>245</c:v>
                </c:pt>
                <c:pt idx="20">
                  <c:v>250</c:v>
                </c:pt>
                <c:pt idx="21">
                  <c:v>255</c:v>
                </c:pt>
                <c:pt idx="22">
                  <c:v>260</c:v>
                </c:pt>
                <c:pt idx="23">
                  <c:v>265</c:v>
                </c:pt>
                <c:pt idx="24">
                  <c:v>270</c:v>
                </c:pt>
                <c:pt idx="25">
                  <c:v>275</c:v>
                </c:pt>
                <c:pt idx="26">
                  <c:v>280</c:v>
                </c:pt>
                <c:pt idx="27">
                  <c:v>285</c:v>
                </c:pt>
                <c:pt idx="28">
                  <c:v>290</c:v>
                </c:pt>
                <c:pt idx="29">
                  <c:v>295</c:v>
                </c:pt>
                <c:pt idx="30">
                  <c:v>300</c:v>
                </c:pt>
                <c:pt idx="31">
                  <c:v>305</c:v>
                </c:pt>
                <c:pt idx="32">
                  <c:v>310</c:v>
                </c:pt>
                <c:pt idx="33">
                  <c:v>315</c:v>
                </c:pt>
                <c:pt idx="34">
                  <c:v>320</c:v>
                </c:pt>
                <c:pt idx="35">
                  <c:v>325</c:v>
                </c:pt>
                <c:pt idx="36">
                  <c:v>330</c:v>
                </c:pt>
                <c:pt idx="37">
                  <c:v>335</c:v>
                </c:pt>
                <c:pt idx="38">
                  <c:v>340</c:v>
                </c:pt>
                <c:pt idx="39">
                  <c:v>345</c:v>
                </c:pt>
                <c:pt idx="40">
                  <c:v>350</c:v>
                </c:pt>
              </c:numCache>
            </c:numRef>
          </c:cat>
          <c:val>
            <c:numRef>
              <c:f>'Route 1 (Buenos Aires)'!$BQ$31:$BQ$71</c:f>
              <c:numCache>
                <c:formatCode>0.00</c:formatCode>
                <c:ptCount val="41"/>
                <c:pt idx="0">
                  <c:v>0.2</c:v>
                </c:pt>
                <c:pt idx="1">
                  <c:v>0.25</c:v>
                </c:pt>
                <c:pt idx="2">
                  <c:v>0.25</c:v>
                </c:pt>
                <c:pt idx="3">
                  <c:v>0.22</c:v>
                </c:pt>
                <c:pt idx="4">
                  <c:v>0.26</c:v>
                </c:pt>
                <c:pt idx="5">
                  <c:v>0.26</c:v>
                </c:pt>
                <c:pt idx="6">
                  <c:v>0.26</c:v>
                </c:pt>
                <c:pt idx="7">
                  <c:v>0.34</c:v>
                </c:pt>
                <c:pt idx="8">
                  <c:v>0.3</c:v>
                </c:pt>
                <c:pt idx="9">
                  <c:v>0.31</c:v>
                </c:pt>
                <c:pt idx="10">
                  <c:v>0.34</c:v>
                </c:pt>
                <c:pt idx="11">
                  <c:v>0.36</c:v>
                </c:pt>
                <c:pt idx="12">
                  <c:v>0.47</c:v>
                </c:pt>
                <c:pt idx="13">
                  <c:v>0.4</c:v>
                </c:pt>
                <c:pt idx="14">
                  <c:v>0.49</c:v>
                </c:pt>
                <c:pt idx="15">
                  <c:v>0.43</c:v>
                </c:pt>
                <c:pt idx="16">
                  <c:v>0.56000000000000005</c:v>
                </c:pt>
                <c:pt idx="17">
                  <c:v>0.56000000000000005</c:v>
                </c:pt>
                <c:pt idx="18">
                  <c:v>0.47</c:v>
                </c:pt>
                <c:pt idx="19">
                  <c:v>0.55000000000000004</c:v>
                </c:pt>
                <c:pt idx="20">
                  <c:v>0.59</c:v>
                </c:pt>
                <c:pt idx="21">
                  <c:v>0.61</c:v>
                </c:pt>
                <c:pt idx="22">
                  <c:v>0.7</c:v>
                </c:pt>
                <c:pt idx="23">
                  <c:v>0.65</c:v>
                </c:pt>
                <c:pt idx="24">
                  <c:v>0.8</c:v>
                </c:pt>
                <c:pt idx="25">
                  <c:v>0.77</c:v>
                </c:pt>
                <c:pt idx="26">
                  <c:v>0.87</c:v>
                </c:pt>
                <c:pt idx="27">
                  <c:v>1.02</c:v>
                </c:pt>
                <c:pt idx="28">
                  <c:v>1.03</c:v>
                </c:pt>
                <c:pt idx="29">
                  <c:v>1.05</c:v>
                </c:pt>
                <c:pt idx="30">
                  <c:v>1.1299999999999999</c:v>
                </c:pt>
                <c:pt idx="31">
                  <c:v>1.22</c:v>
                </c:pt>
                <c:pt idx="32">
                  <c:v>1.18</c:v>
                </c:pt>
                <c:pt idx="33">
                  <c:v>1.44</c:v>
                </c:pt>
                <c:pt idx="34">
                  <c:v>1.63</c:v>
                </c:pt>
                <c:pt idx="35">
                  <c:v>1.58</c:v>
                </c:pt>
                <c:pt idx="36">
                  <c:v>1.76</c:v>
                </c:pt>
                <c:pt idx="37">
                  <c:v>1.94</c:v>
                </c:pt>
                <c:pt idx="38">
                  <c:v>1.92</c:v>
                </c:pt>
                <c:pt idx="39">
                  <c:v>2.12</c:v>
                </c:pt>
                <c:pt idx="40">
                  <c:v>2.3199999999999998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68-4AE5-948C-B3C02FBB1E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0163472"/>
        <c:axId val="1400158672"/>
        <c:extLst>
          <c:ext xmlns:c15="http://schemas.microsoft.com/office/drawing/2012/chart" uri="{02D57815-91ED-43cb-92C2-25804820EDAC}">
            <c15:filteredLineSeries>
              <c15:ser>
                <c:idx val="3"/>
                <c:order val="2"/>
                <c:tx>
                  <c:strRef>
                    <c:extLst>
                      <c:ext uri="{02D57815-91ED-43cb-92C2-25804820EDAC}">
                        <c15:formulaRef>
                          <c15:sqref>'Route 1 (Buenos Aires)'!$AX$28</c15:sqref>
                        </c15:formulaRef>
                      </c:ext>
                    </c:extLst>
                    <c:strCache>
                      <c:ptCount val="1"/>
                      <c:pt idx="0">
                        <c:v>Average number of seats overbooked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'Route 1 (Buenos Aires)'!$AU$30:$AU$130</c15:sqref>
                        </c15:formulaRef>
                      </c:ext>
                    </c:extLst>
                    <c:numCache>
                      <c:formatCode>0.00%</c:formatCode>
                      <c:ptCount val="101"/>
                      <c:pt idx="0">
                        <c:v>0</c:v>
                      </c:pt>
                      <c:pt idx="1">
                        <c:v>1E-3</c:v>
                      </c:pt>
                      <c:pt idx="2">
                        <c:v>2E-3</c:v>
                      </c:pt>
                      <c:pt idx="3">
                        <c:v>3.0000000000000001E-3</c:v>
                      </c:pt>
                      <c:pt idx="4">
                        <c:v>4.0000000000000001E-3</c:v>
                      </c:pt>
                      <c:pt idx="5">
                        <c:v>5.0000000000000001E-3</c:v>
                      </c:pt>
                      <c:pt idx="6">
                        <c:v>6.0000000000000001E-3</c:v>
                      </c:pt>
                      <c:pt idx="7">
                        <c:v>7.0000000000000001E-3</c:v>
                      </c:pt>
                      <c:pt idx="8">
                        <c:v>8.0000000000000002E-3</c:v>
                      </c:pt>
                      <c:pt idx="9">
                        <c:v>9.0000000000000011E-3</c:v>
                      </c:pt>
                      <c:pt idx="10">
                        <c:v>1.0000000000000002E-2</c:v>
                      </c:pt>
                      <c:pt idx="11">
                        <c:v>1.1000000000000003E-2</c:v>
                      </c:pt>
                      <c:pt idx="12">
                        <c:v>1.2000000000000004E-2</c:v>
                      </c:pt>
                      <c:pt idx="13">
                        <c:v>1.3000000000000005E-2</c:v>
                      </c:pt>
                      <c:pt idx="14">
                        <c:v>1.4000000000000005E-2</c:v>
                      </c:pt>
                      <c:pt idx="15">
                        <c:v>1.5000000000000006E-2</c:v>
                      </c:pt>
                      <c:pt idx="16">
                        <c:v>1.6000000000000007E-2</c:v>
                      </c:pt>
                      <c:pt idx="17">
                        <c:v>1.7000000000000008E-2</c:v>
                      </c:pt>
                      <c:pt idx="18">
                        <c:v>1.8000000000000009E-2</c:v>
                      </c:pt>
                      <c:pt idx="19">
                        <c:v>1.900000000000001E-2</c:v>
                      </c:pt>
                      <c:pt idx="20">
                        <c:v>2.0000000000000011E-2</c:v>
                      </c:pt>
                      <c:pt idx="21">
                        <c:v>2.1000000000000012E-2</c:v>
                      </c:pt>
                      <c:pt idx="22">
                        <c:v>2.2000000000000013E-2</c:v>
                      </c:pt>
                      <c:pt idx="23">
                        <c:v>2.3000000000000013E-2</c:v>
                      </c:pt>
                      <c:pt idx="24">
                        <c:v>2.4000000000000014E-2</c:v>
                      </c:pt>
                      <c:pt idx="25">
                        <c:v>2.5000000000000015E-2</c:v>
                      </c:pt>
                      <c:pt idx="26">
                        <c:v>2.6000000000000016E-2</c:v>
                      </c:pt>
                      <c:pt idx="27">
                        <c:v>2.7000000000000017E-2</c:v>
                      </c:pt>
                      <c:pt idx="28">
                        <c:v>2.8000000000000018E-2</c:v>
                      </c:pt>
                      <c:pt idx="29">
                        <c:v>2.9000000000000019E-2</c:v>
                      </c:pt>
                      <c:pt idx="30">
                        <c:v>3.000000000000002E-2</c:v>
                      </c:pt>
                      <c:pt idx="31">
                        <c:v>3.1000000000000021E-2</c:v>
                      </c:pt>
                      <c:pt idx="32">
                        <c:v>3.2000000000000021E-2</c:v>
                      </c:pt>
                      <c:pt idx="33">
                        <c:v>3.3000000000000022E-2</c:v>
                      </c:pt>
                      <c:pt idx="34">
                        <c:v>3.4000000000000023E-2</c:v>
                      </c:pt>
                      <c:pt idx="35">
                        <c:v>3.5000000000000024E-2</c:v>
                      </c:pt>
                      <c:pt idx="36">
                        <c:v>3.6000000000000025E-2</c:v>
                      </c:pt>
                      <c:pt idx="37">
                        <c:v>3.7000000000000026E-2</c:v>
                      </c:pt>
                      <c:pt idx="38">
                        <c:v>3.8000000000000027E-2</c:v>
                      </c:pt>
                      <c:pt idx="39">
                        <c:v>3.9000000000000028E-2</c:v>
                      </c:pt>
                      <c:pt idx="40">
                        <c:v>4.0000000000000029E-2</c:v>
                      </c:pt>
                      <c:pt idx="41">
                        <c:v>4.1000000000000029E-2</c:v>
                      </c:pt>
                      <c:pt idx="42">
                        <c:v>4.200000000000003E-2</c:v>
                      </c:pt>
                      <c:pt idx="43">
                        <c:v>4.3000000000000031E-2</c:v>
                      </c:pt>
                      <c:pt idx="44">
                        <c:v>4.4000000000000032E-2</c:v>
                      </c:pt>
                      <c:pt idx="45">
                        <c:v>4.5000000000000033E-2</c:v>
                      </c:pt>
                      <c:pt idx="46">
                        <c:v>4.6000000000000034E-2</c:v>
                      </c:pt>
                      <c:pt idx="47">
                        <c:v>4.7000000000000035E-2</c:v>
                      </c:pt>
                      <c:pt idx="48">
                        <c:v>4.8000000000000036E-2</c:v>
                      </c:pt>
                      <c:pt idx="49">
                        <c:v>4.9000000000000037E-2</c:v>
                      </c:pt>
                      <c:pt idx="50">
                        <c:v>5.0000000000000037E-2</c:v>
                      </c:pt>
                      <c:pt idx="51">
                        <c:v>5.1000000000000038E-2</c:v>
                      </c:pt>
                      <c:pt idx="52">
                        <c:v>5.2000000000000039E-2</c:v>
                      </c:pt>
                      <c:pt idx="53">
                        <c:v>5.300000000000004E-2</c:v>
                      </c:pt>
                      <c:pt idx="54">
                        <c:v>5.4000000000000041E-2</c:v>
                      </c:pt>
                      <c:pt idx="55">
                        <c:v>5.5000000000000042E-2</c:v>
                      </c:pt>
                      <c:pt idx="56">
                        <c:v>5.6000000000000043E-2</c:v>
                      </c:pt>
                      <c:pt idx="57">
                        <c:v>5.7000000000000044E-2</c:v>
                      </c:pt>
                      <c:pt idx="58">
                        <c:v>5.8000000000000045E-2</c:v>
                      </c:pt>
                      <c:pt idx="59">
                        <c:v>5.9000000000000045E-2</c:v>
                      </c:pt>
                      <c:pt idx="60">
                        <c:v>6.0000000000000046E-2</c:v>
                      </c:pt>
                      <c:pt idx="61">
                        <c:v>6.1000000000000047E-2</c:v>
                      </c:pt>
                      <c:pt idx="62">
                        <c:v>6.2000000000000048E-2</c:v>
                      </c:pt>
                      <c:pt idx="63">
                        <c:v>6.3000000000000042E-2</c:v>
                      </c:pt>
                      <c:pt idx="64">
                        <c:v>6.4000000000000043E-2</c:v>
                      </c:pt>
                      <c:pt idx="65">
                        <c:v>6.5000000000000044E-2</c:v>
                      </c:pt>
                      <c:pt idx="66">
                        <c:v>6.6000000000000045E-2</c:v>
                      </c:pt>
                      <c:pt idx="67">
                        <c:v>6.7000000000000046E-2</c:v>
                      </c:pt>
                      <c:pt idx="68">
                        <c:v>6.8000000000000047E-2</c:v>
                      </c:pt>
                      <c:pt idx="69">
                        <c:v>6.9000000000000047E-2</c:v>
                      </c:pt>
                      <c:pt idx="70">
                        <c:v>7.0000000000000048E-2</c:v>
                      </c:pt>
                      <c:pt idx="71">
                        <c:v>7.1000000000000049E-2</c:v>
                      </c:pt>
                      <c:pt idx="72">
                        <c:v>7.200000000000005E-2</c:v>
                      </c:pt>
                      <c:pt idx="73">
                        <c:v>7.3000000000000051E-2</c:v>
                      </c:pt>
                      <c:pt idx="74">
                        <c:v>7.4000000000000052E-2</c:v>
                      </c:pt>
                      <c:pt idx="75">
                        <c:v>7.5000000000000053E-2</c:v>
                      </c:pt>
                      <c:pt idx="76">
                        <c:v>7.6000000000000054E-2</c:v>
                      </c:pt>
                      <c:pt idx="77">
                        <c:v>7.7000000000000055E-2</c:v>
                      </c:pt>
                      <c:pt idx="78">
                        <c:v>7.8000000000000055E-2</c:v>
                      </c:pt>
                      <c:pt idx="79">
                        <c:v>7.9000000000000056E-2</c:v>
                      </c:pt>
                      <c:pt idx="80">
                        <c:v>8.0000000000000057E-2</c:v>
                      </c:pt>
                      <c:pt idx="81">
                        <c:v>8.1000000000000058E-2</c:v>
                      </c:pt>
                      <c:pt idx="82">
                        <c:v>8.2000000000000059E-2</c:v>
                      </c:pt>
                      <c:pt idx="83">
                        <c:v>8.300000000000006E-2</c:v>
                      </c:pt>
                      <c:pt idx="84">
                        <c:v>8.4000000000000061E-2</c:v>
                      </c:pt>
                      <c:pt idx="85">
                        <c:v>8.5000000000000062E-2</c:v>
                      </c:pt>
                      <c:pt idx="86">
                        <c:v>8.6000000000000063E-2</c:v>
                      </c:pt>
                      <c:pt idx="87">
                        <c:v>8.7000000000000063E-2</c:v>
                      </c:pt>
                      <c:pt idx="88">
                        <c:v>8.8000000000000064E-2</c:v>
                      </c:pt>
                      <c:pt idx="89">
                        <c:v>8.9000000000000065E-2</c:v>
                      </c:pt>
                      <c:pt idx="90">
                        <c:v>9.0000000000000066E-2</c:v>
                      </c:pt>
                      <c:pt idx="91">
                        <c:v>9.1000000000000067E-2</c:v>
                      </c:pt>
                      <c:pt idx="92">
                        <c:v>9.2000000000000068E-2</c:v>
                      </c:pt>
                      <c:pt idx="93">
                        <c:v>9.3000000000000069E-2</c:v>
                      </c:pt>
                      <c:pt idx="94">
                        <c:v>9.400000000000007E-2</c:v>
                      </c:pt>
                      <c:pt idx="95">
                        <c:v>9.500000000000007E-2</c:v>
                      </c:pt>
                      <c:pt idx="96">
                        <c:v>9.6000000000000071E-2</c:v>
                      </c:pt>
                      <c:pt idx="97">
                        <c:v>9.7000000000000072E-2</c:v>
                      </c:pt>
                      <c:pt idx="98">
                        <c:v>9.8000000000000073E-2</c:v>
                      </c:pt>
                      <c:pt idx="99">
                        <c:v>9.9000000000000074E-2</c:v>
                      </c:pt>
                      <c:pt idx="100">
                        <c:v>0.10000000000000007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'Route 1 (Buenos Aires)'!$AX$30:$AX$130</c15:sqref>
                        </c15:formulaRef>
                      </c:ext>
                    </c:extLst>
                    <c:numCache>
                      <c:formatCode>General</c:formatCode>
                      <c:ptCount val="10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0.03</c:v>
                      </c:pt>
                      <c:pt idx="19">
                        <c:v>0.02</c:v>
                      </c:pt>
                      <c:pt idx="20">
                        <c:v>0.02</c:v>
                      </c:pt>
                      <c:pt idx="21">
                        <c:v>0.03</c:v>
                      </c:pt>
                      <c:pt idx="22">
                        <c:v>0.05</c:v>
                      </c:pt>
                      <c:pt idx="23">
                        <c:v>7.0000000000000007E-2</c:v>
                      </c:pt>
                      <c:pt idx="24">
                        <c:v>0.05</c:v>
                      </c:pt>
                      <c:pt idx="25">
                        <c:v>0.11</c:v>
                      </c:pt>
                      <c:pt idx="26">
                        <c:v>0.14000000000000001</c:v>
                      </c:pt>
                      <c:pt idx="27">
                        <c:v>0.13</c:v>
                      </c:pt>
                      <c:pt idx="28">
                        <c:v>0.13</c:v>
                      </c:pt>
                      <c:pt idx="29">
                        <c:v>0.22</c:v>
                      </c:pt>
                      <c:pt idx="30">
                        <c:v>0.25</c:v>
                      </c:pt>
                      <c:pt idx="31">
                        <c:v>0.24</c:v>
                      </c:pt>
                      <c:pt idx="32">
                        <c:v>0.22</c:v>
                      </c:pt>
                      <c:pt idx="33">
                        <c:v>0.27</c:v>
                      </c:pt>
                      <c:pt idx="34">
                        <c:v>0.34</c:v>
                      </c:pt>
                      <c:pt idx="35">
                        <c:v>0.31</c:v>
                      </c:pt>
                      <c:pt idx="36">
                        <c:v>0.34</c:v>
                      </c:pt>
                      <c:pt idx="37">
                        <c:v>0.5</c:v>
                      </c:pt>
                      <c:pt idx="38">
                        <c:v>0.45</c:v>
                      </c:pt>
                      <c:pt idx="39">
                        <c:v>0.45</c:v>
                      </c:pt>
                      <c:pt idx="40">
                        <c:v>0.51</c:v>
                      </c:pt>
                      <c:pt idx="41">
                        <c:v>0.56000000000000005</c:v>
                      </c:pt>
                      <c:pt idx="42">
                        <c:v>0.64</c:v>
                      </c:pt>
                      <c:pt idx="43">
                        <c:v>0.63</c:v>
                      </c:pt>
                      <c:pt idx="44">
                        <c:v>0.64</c:v>
                      </c:pt>
                      <c:pt idx="45">
                        <c:v>0.72</c:v>
                      </c:pt>
                      <c:pt idx="46">
                        <c:v>0.93</c:v>
                      </c:pt>
                      <c:pt idx="47">
                        <c:v>0.77</c:v>
                      </c:pt>
                      <c:pt idx="48">
                        <c:v>0.76</c:v>
                      </c:pt>
                      <c:pt idx="49">
                        <c:v>0.99</c:v>
                      </c:pt>
                      <c:pt idx="50">
                        <c:v>0.99</c:v>
                      </c:pt>
                      <c:pt idx="51">
                        <c:v>1</c:v>
                      </c:pt>
                      <c:pt idx="52">
                        <c:v>1.1599999999999999</c:v>
                      </c:pt>
                      <c:pt idx="53">
                        <c:v>1.2</c:v>
                      </c:pt>
                      <c:pt idx="54">
                        <c:v>1.23</c:v>
                      </c:pt>
                      <c:pt idx="55">
                        <c:v>1.33</c:v>
                      </c:pt>
                      <c:pt idx="56">
                        <c:v>1.37</c:v>
                      </c:pt>
                      <c:pt idx="57">
                        <c:v>1.41</c:v>
                      </c:pt>
                      <c:pt idx="58">
                        <c:v>1.47</c:v>
                      </c:pt>
                      <c:pt idx="59">
                        <c:v>1.47</c:v>
                      </c:pt>
                      <c:pt idx="60">
                        <c:v>1.59</c:v>
                      </c:pt>
                      <c:pt idx="61">
                        <c:v>1.57</c:v>
                      </c:pt>
                      <c:pt idx="62">
                        <c:v>1.56</c:v>
                      </c:pt>
                      <c:pt idx="63">
                        <c:v>1.6</c:v>
                      </c:pt>
                      <c:pt idx="64">
                        <c:v>1.96</c:v>
                      </c:pt>
                      <c:pt idx="65">
                        <c:v>1.9</c:v>
                      </c:pt>
                      <c:pt idx="66">
                        <c:v>1.99</c:v>
                      </c:pt>
                      <c:pt idx="67">
                        <c:v>1.85</c:v>
                      </c:pt>
                      <c:pt idx="68">
                        <c:v>1.96</c:v>
                      </c:pt>
                      <c:pt idx="69">
                        <c:v>2.21</c:v>
                      </c:pt>
                      <c:pt idx="70">
                        <c:v>2.16</c:v>
                      </c:pt>
                      <c:pt idx="71">
                        <c:v>2.16</c:v>
                      </c:pt>
                      <c:pt idx="72">
                        <c:v>2.34</c:v>
                      </c:pt>
                      <c:pt idx="73">
                        <c:v>2.4500000000000002</c:v>
                      </c:pt>
                      <c:pt idx="74">
                        <c:v>2.4900000000000002</c:v>
                      </c:pt>
                      <c:pt idx="75">
                        <c:v>2.52</c:v>
                      </c:pt>
                      <c:pt idx="76">
                        <c:v>2.64</c:v>
                      </c:pt>
                      <c:pt idx="77">
                        <c:v>2.54</c:v>
                      </c:pt>
                      <c:pt idx="78">
                        <c:v>2.66</c:v>
                      </c:pt>
                      <c:pt idx="79">
                        <c:v>2.76</c:v>
                      </c:pt>
                      <c:pt idx="80">
                        <c:v>2.74</c:v>
                      </c:pt>
                      <c:pt idx="81">
                        <c:v>2.89</c:v>
                      </c:pt>
                      <c:pt idx="82">
                        <c:v>2.99</c:v>
                      </c:pt>
                      <c:pt idx="83">
                        <c:v>2.92</c:v>
                      </c:pt>
                      <c:pt idx="84">
                        <c:v>3.21</c:v>
                      </c:pt>
                      <c:pt idx="85">
                        <c:v>3.1</c:v>
                      </c:pt>
                      <c:pt idx="86">
                        <c:v>3.06</c:v>
                      </c:pt>
                      <c:pt idx="87">
                        <c:v>3.32</c:v>
                      </c:pt>
                      <c:pt idx="88">
                        <c:v>3.13</c:v>
                      </c:pt>
                      <c:pt idx="89">
                        <c:v>3.29</c:v>
                      </c:pt>
                      <c:pt idx="90">
                        <c:v>3.44</c:v>
                      </c:pt>
                      <c:pt idx="91">
                        <c:v>3.72</c:v>
                      </c:pt>
                      <c:pt idx="92">
                        <c:v>3.46</c:v>
                      </c:pt>
                      <c:pt idx="93">
                        <c:v>3.7</c:v>
                      </c:pt>
                      <c:pt idx="94">
                        <c:v>3.6</c:v>
                      </c:pt>
                      <c:pt idx="95">
                        <c:v>3.87</c:v>
                      </c:pt>
                      <c:pt idx="96">
                        <c:v>3.87</c:v>
                      </c:pt>
                      <c:pt idx="97">
                        <c:v>3.94</c:v>
                      </c:pt>
                      <c:pt idx="98">
                        <c:v>4.08</c:v>
                      </c:pt>
                      <c:pt idx="99">
                        <c:v>4.2699999999999996</c:v>
                      </c:pt>
                      <c:pt idx="100">
                        <c:v>4.05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D968-4AE5-948C-B3C02FBB1E99}"/>
                  </c:ext>
                </c:extLst>
              </c15:ser>
            </c15:filteredLineSeries>
            <c15:filteredLineSeries>
              <c15:ser>
                <c:idx val="4"/>
                <c:order val="3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'Route 1 (Buenos Aires)'!$AY$28</c15:sqref>
                        </c15:formulaRef>
                      </c:ext>
                    </c:extLst>
                    <c:strCache>
                      <c:ptCount val="1"/>
                      <c:pt idx="0">
                        <c:v>Average Total Compensation Cost</c:v>
                      </c:pt>
                    </c:strCache>
                  </c:strRef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'Route 1 (Buenos Aires)'!$BN$31:$BN$71</c15:sqref>
                        </c15:formulaRef>
                      </c:ext>
                    </c:extLst>
                    <c:numCache>
                      <c:formatCode>General</c:formatCode>
                      <c:ptCount val="41"/>
                      <c:pt idx="0">
                        <c:v>150</c:v>
                      </c:pt>
                      <c:pt idx="1">
                        <c:v>155</c:v>
                      </c:pt>
                      <c:pt idx="2">
                        <c:v>160</c:v>
                      </c:pt>
                      <c:pt idx="3">
                        <c:v>165</c:v>
                      </c:pt>
                      <c:pt idx="4">
                        <c:v>170</c:v>
                      </c:pt>
                      <c:pt idx="5">
                        <c:v>175</c:v>
                      </c:pt>
                      <c:pt idx="6">
                        <c:v>180</c:v>
                      </c:pt>
                      <c:pt idx="7">
                        <c:v>185</c:v>
                      </c:pt>
                      <c:pt idx="8">
                        <c:v>190</c:v>
                      </c:pt>
                      <c:pt idx="9">
                        <c:v>195</c:v>
                      </c:pt>
                      <c:pt idx="10">
                        <c:v>200</c:v>
                      </c:pt>
                      <c:pt idx="11">
                        <c:v>205</c:v>
                      </c:pt>
                      <c:pt idx="12">
                        <c:v>210</c:v>
                      </c:pt>
                      <c:pt idx="13">
                        <c:v>215</c:v>
                      </c:pt>
                      <c:pt idx="14">
                        <c:v>220</c:v>
                      </c:pt>
                      <c:pt idx="15">
                        <c:v>225</c:v>
                      </c:pt>
                      <c:pt idx="16">
                        <c:v>230</c:v>
                      </c:pt>
                      <c:pt idx="17">
                        <c:v>235</c:v>
                      </c:pt>
                      <c:pt idx="18">
                        <c:v>240</c:v>
                      </c:pt>
                      <c:pt idx="19">
                        <c:v>245</c:v>
                      </c:pt>
                      <c:pt idx="20">
                        <c:v>250</c:v>
                      </c:pt>
                      <c:pt idx="21">
                        <c:v>255</c:v>
                      </c:pt>
                      <c:pt idx="22">
                        <c:v>260</c:v>
                      </c:pt>
                      <c:pt idx="23">
                        <c:v>265</c:v>
                      </c:pt>
                      <c:pt idx="24">
                        <c:v>270</c:v>
                      </c:pt>
                      <c:pt idx="25">
                        <c:v>275</c:v>
                      </c:pt>
                      <c:pt idx="26">
                        <c:v>280</c:v>
                      </c:pt>
                      <c:pt idx="27">
                        <c:v>285</c:v>
                      </c:pt>
                      <c:pt idx="28">
                        <c:v>290</c:v>
                      </c:pt>
                      <c:pt idx="29">
                        <c:v>295</c:v>
                      </c:pt>
                      <c:pt idx="30">
                        <c:v>300</c:v>
                      </c:pt>
                      <c:pt idx="31">
                        <c:v>305</c:v>
                      </c:pt>
                      <c:pt idx="32">
                        <c:v>310</c:v>
                      </c:pt>
                      <c:pt idx="33">
                        <c:v>315</c:v>
                      </c:pt>
                      <c:pt idx="34">
                        <c:v>320</c:v>
                      </c:pt>
                      <c:pt idx="35">
                        <c:v>325</c:v>
                      </c:pt>
                      <c:pt idx="36">
                        <c:v>330</c:v>
                      </c:pt>
                      <c:pt idx="37">
                        <c:v>335</c:v>
                      </c:pt>
                      <c:pt idx="38">
                        <c:v>340</c:v>
                      </c:pt>
                      <c:pt idx="39">
                        <c:v>345</c:v>
                      </c:pt>
                      <c:pt idx="40">
                        <c:v>350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'Route 1 (Buenos Aires)'!$AY$30:$AY$130</c15:sqref>
                        </c15:formulaRef>
                      </c:ext>
                    </c:extLst>
                    <c:numCache>
                      <c:formatCode>_("$"* #,##0.0_);_("$"* \(#,##0.0\);_("$"* "-"??_);_(@_)</c:formatCode>
                      <c:ptCount val="10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7.7605650000000006</c:v>
                      </c:pt>
                      <c:pt idx="15">
                        <c:v>6.4496100000000007</c:v>
                      </c:pt>
                      <c:pt idx="16">
                        <c:v>11.629900000000001</c:v>
                      </c:pt>
                      <c:pt idx="17">
                        <c:v>11.210075000000002</c:v>
                      </c:pt>
                      <c:pt idx="18">
                        <c:v>69.488130000000012</c:v>
                      </c:pt>
                      <c:pt idx="19">
                        <c:v>58.478310000000008</c:v>
                      </c:pt>
                      <c:pt idx="20">
                        <c:v>67.631095000000002</c:v>
                      </c:pt>
                      <c:pt idx="21">
                        <c:v>97.989949999999979</c:v>
                      </c:pt>
                      <c:pt idx="22">
                        <c:v>151.33488499999996</c:v>
                      </c:pt>
                      <c:pt idx="23">
                        <c:v>193.73966499999995</c:v>
                      </c:pt>
                      <c:pt idx="24">
                        <c:v>159.27550500000001</c:v>
                      </c:pt>
                      <c:pt idx="25">
                        <c:v>307.19927499999972</c:v>
                      </c:pt>
                      <c:pt idx="26">
                        <c:v>400.30859499999991</c:v>
                      </c:pt>
                      <c:pt idx="27">
                        <c:v>378.71502499999991</c:v>
                      </c:pt>
                      <c:pt idx="28">
                        <c:v>375.86978000000011</c:v>
                      </c:pt>
                      <c:pt idx="29">
                        <c:v>630.23936000000015</c:v>
                      </c:pt>
                      <c:pt idx="30">
                        <c:v>746.11812499999996</c:v>
                      </c:pt>
                      <c:pt idx="31">
                        <c:v>705.66859999999986</c:v>
                      </c:pt>
                      <c:pt idx="32">
                        <c:v>645.36665500000004</c:v>
                      </c:pt>
                      <c:pt idx="33">
                        <c:v>804.70420500000068</c:v>
                      </c:pt>
                      <c:pt idx="34">
                        <c:v>988.5275950000007</c:v>
                      </c:pt>
                      <c:pt idx="35">
                        <c:v>937.99391500000036</c:v>
                      </c:pt>
                      <c:pt idx="36">
                        <c:v>1013.4308499999999</c:v>
                      </c:pt>
                      <c:pt idx="37">
                        <c:v>1503.7336150000003</c:v>
                      </c:pt>
                      <c:pt idx="38">
                        <c:v>1356.0583300000003</c:v>
                      </c:pt>
                      <c:pt idx="39">
                        <c:v>1340.121644999999</c:v>
                      </c:pt>
                      <c:pt idx="40">
                        <c:v>1514.7216950000013</c:v>
                      </c:pt>
                      <c:pt idx="41">
                        <c:v>1664.9070799999979</c:v>
                      </c:pt>
                      <c:pt idx="42">
                        <c:v>1931.265329999999</c:v>
                      </c:pt>
                      <c:pt idx="43">
                        <c:v>1877.4860400000014</c:v>
                      </c:pt>
                      <c:pt idx="44">
                        <c:v>1934.0824800000003</c:v>
                      </c:pt>
                      <c:pt idx="45">
                        <c:v>2161.5596150000001</c:v>
                      </c:pt>
                      <c:pt idx="46">
                        <c:v>2740.4507350000003</c:v>
                      </c:pt>
                      <c:pt idx="47">
                        <c:v>2299.3405149999994</c:v>
                      </c:pt>
                      <c:pt idx="48">
                        <c:v>2287.985205</c:v>
                      </c:pt>
                      <c:pt idx="49">
                        <c:v>2969.4645099999975</c:v>
                      </c:pt>
                      <c:pt idx="50">
                        <c:v>2941.6535099999983</c:v>
                      </c:pt>
                      <c:pt idx="51">
                        <c:v>2969.5425549999991</c:v>
                      </c:pt>
                      <c:pt idx="52">
                        <c:v>3479.2240450000027</c:v>
                      </c:pt>
                      <c:pt idx="53">
                        <c:v>3566.1831349999975</c:v>
                      </c:pt>
                      <c:pt idx="54">
                        <c:v>3664.2068750000017</c:v>
                      </c:pt>
                      <c:pt idx="55">
                        <c:v>4001.7934699999978</c:v>
                      </c:pt>
                      <c:pt idx="56">
                        <c:v>4108.092964999998</c:v>
                      </c:pt>
                      <c:pt idx="57">
                        <c:v>4185.9307999999974</c:v>
                      </c:pt>
                      <c:pt idx="58">
                        <c:v>4451.639629999996</c:v>
                      </c:pt>
                      <c:pt idx="59">
                        <c:v>4438.1796450000029</c:v>
                      </c:pt>
                      <c:pt idx="60">
                        <c:v>4815.2329999999993</c:v>
                      </c:pt>
                      <c:pt idx="61">
                        <c:v>4674.9908199999954</c:v>
                      </c:pt>
                      <c:pt idx="62">
                        <c:v>4689.1528600000011</c:v>
                      </c:pt>
                      <c:pt idx="63">
                        <c:v>4817.176835000002</c:v>
                      </c:pt>
                      <c:pt idx="64">
                        <c:v>5905.441090000003</c:v>
                      </c:pt>
                      <c:pt idx="65">
                        <c:v>5686.8830899999994</c:v>
                      </c:pt>
                      <c:pt idx="66">
                        <c:v>6019.9193399999958</c:v>
                      </c:pt>
                      <c:pt idx="67">
                        <c:v>5551.4050499999958</c:v>
                      </c:pt>
                      <c:pt idx="68">
                        <c:v>5859.6290549999967</c:v>
                      </c:pt>
                      <c:pt idx="69">
                        <c:v>6682.721324999995</c:v>
                      </c:pt>
                      <c:pt idx="70">
                        <c:v>6519.8420450000076</c:v>
                      </c:pt>
                      <c:pt idx="71">
                        <c:v>6427.9734100000014</c:v>
                      </c:pt>
                      <c:pt idx="72">
                        <c:v>7041.7630249999993</c:v>
                      </c:pt>
                      <c:pt idx="73">
                        <c:v>7430.6371499999959</c:v>
                      </c:pt>
                      <c:pt idx="74">
                        <c:v>7616.6490550000035</c:v>
                      </c:pt>
                      <c:pt idx="75">
                        <c:v>7590.1927549999991</c:v>
                      </c:pt>
                      <c:pt idx="76">
                        <c:v>7926.830689999997</c:v>
                      </c:pt>
                      <c:pt idx="77">
                        <c:v>7657.2495750000053</c:v>
                      </c:pt>
                      <c:pt idx="78">
                        <c:v>7979.7389500000036</c:v>
                      </c:pt>
                      <c:pt idx="79">
                        <c:v>8387.5100000000057</c:v>
                      </c:pt>
                      <c:pt idx="80">
                        <c:v>8229.7173199999979</c:v>
                      </c:pt>
                      <c:pt idx="81">
                        <c:v>8723.6467199999915</c:v>
                      </c:pt>
                      <c:pt idx="82">
                        <c:v>9061.0302550000033</c:v>
                      </c:pt>
                      <c:pt idx="83">
                        <c:v>8821.2230299999974</c:v>
                      </c:pt>
                      <c:pt idx="84">
                        <c:v>9678.59058</c:v>
                      </c:pt>
                      <c:pt idx="85">
                        <c:v>9316.49571500001</c:v>
                      </c:pt>
                      <c:pt idx="86">
                        <c:v>9199.2086950000121</c:v>
                      </c:pt>
                      <c:pt idx="87">
                        <c:v>9944.0230499999961</c:v>
                      </c:pt>
                      <c:pt idx="88">
                        <c:v>9435.3513299999977</c:v>
                      </c:pt>
                      <c:pt idx="89">
                        <c:v>9955.5214449999967</c:v>
                      </c:pt>
                      <c:pt idx="90">
                        <c:v>10508.766574999994</c:v>
                      </c:pt>
                      <c:pt idx="91">
                        <c:v>11155.494134999999</c:v>
                      </c:pt>
                      <c:pt idx="92">
                        <c:v>10517.384100000008</c:v>
                      </c:pt>
                      <c:pt idx="93">
                        <c:v>11207.576724999999</c:v>
                      </c:pt>
                      <c:pt idx="94">
                        <c:v>10909.996190000002</c:v>
                      </c:pt>
                      <c:pt idx="95">
                        <c:v>11681.133214999996</c:v>
                      </c:pt>
                      <c:pt idx="96">
                        <c:v>11677.276925000004</c:v>
                      </c:pt>
                      <c:pt idx="97">
                        <c:v>11897.299805000002</c:v>
                      </c:pt>
                      <c:pt idx="98">
                        <c:v>12298.500080000014</c:v>
                      </c:pt>
                      <c:pt idx="99">
                        <c:v>12633.813729999994</c:v>
                      </c:pt>
                      <c:pt idx="100">
                        <c:v>12286.052549999986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968-4AE5-948C-B3C02FBB1E99}"/>
                  </c:ext>
                </c:extLst>
              </c15:ser>
            </c15:filteredLineSeries>
          </c:ext>
        </c:extLst>
      </c:lineChart>
      <c:catAx>
        <c:axId val="1147830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7804784"/>
        <c:crosses val="autoZero"/>
        <c:auto val="1"/>
        <c:lblAlgn val="ctr"/>
        <c:lblOffset val="100"/>
        <c:noMultiLvlLbl val="0"/>
      </c:catAx>
      <c:valAx>
        <c:axId val="114780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$&quot;* #,##0.0_);_(&quot;$&quot;* \(#,##0.0\);_(&quot;$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7830704"/>
        <c:crosses val="autoZero"/>
        <c:crossBetween val="between"/>
      </c:valAx>
      <c:valAx>
        <c:axId val="1400158672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00163472"/>
        <c:crosses val="max"/>
        <c:crossBetween val="between"/>
      </c:valAx>
      <c:catAx>
        <c:axId val="14001634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001586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Sensitivity on Profit With Changes Economy Seat Pricing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'Route 1 (Buenos Aires)'!$BX$29</c:f>
              <c:strCache>
                <c:ptCount val="1"/>
                <c:pt idx="0">
                  <c:v>Average Total Compensation Cost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rgbClr val="00B0F0"/>
              </a:solidFill>
            </a:ln>
            <a:effectLst/>
          </c:spPr>
          <c:invertIfNegative val="0"/>
          <c:cat>
            <c:numRef>
              <c:f>'Route 1 (Buenos Aires)'!$BT$31:$BT$71</c:f>
              <c:numCache>
                <c:formatCode>_("$"* #,##0.00_);_("$"* \(#,##0.00\);_("$"* "-"??_);_(@_)</c:formatCode>
                <c:ptCount val="41"/>
                <c:pt idx="0">
                  <c:v>1500</c:v>
                </c:pt>
                <c:pt idx="1">
                  <c:v>1550</c:v>
                </c:pt>
                <c:pt idx="2">
                  <c:v>1600</c:v>
                </c:pt>
                <c:pt idx="3">
                  <c:v>1650</c:v>
                </c:pt>
                <c:pt idx="4">
                  <c:v>1700</c:v>
                </c:pt>
                <c:pt idx="5">
                  <c:v>1750</c:v>
                </c:pt>
                <c:pt idx="6">
                  <c:v>1800</c:v>
                </c:pt>
                <c:pt idx="7">
                  <c:v>1850</c:v>
                </c:pt>
                <c:pt idx="8">
                  <c:v>1900</c:v>
                </c:pt>
                <c:pt idx="9">
                  <c:v>1950</c:v>
                </c:pt>
                <c:pt idx="10">
                  <c:v>2000</c:v>
                </c:pt>
                <c:pt idx="11">
                  <c:v>2050</c:v>
                </c:pt>
                <c:pt idx="12">
                  <c:v>2100</c:v>
                </c:pt>
                <c:pt idx="13">
                  <c:v>2150</c:v>
                </c:pt>
                <c:pt idx="14">
                  <c:v>2200</c:v>
                </c:pt>
                <c:pt idx="15">
                  <c:v>2250</c:v>
                </c:pt>
                <c:pt idx="16">
                  <c:v>2300</c:v>
                </c:pt>
                <c:pt idx="17">
                  <c:v>2350</c:v>
                </c:pt>
                <c:pt idx="18">
                  <c:v>2400</c:v>
                </c:pt>
                <c:pt idx="19">
                  <c:v>2450</c:v>
                </c:pt>
                <c:pt idx="20">
                  <c:v>2500</c:v>
                </c:pt>
                <c:pt idx="21">
                  <c:v>2550</c:v>
                </c:pt>
                <c:pt idx="22">
                  <c:v>2600</c:v>
                </c:pt>
                <c:pt idx="23">
                  <c:v>2650</c:v>
                </c:pt>
                <c:pt idx="24">
                  <c:v>2700</c:v>
                </c:pt>
                <c:pt idx="25">
                  <c:v>2750</c:v>
                </c:pt>
                <c:pt idx="26">
                  <c:v>2800</c:v>
                </c:pt>
                <c:pt idx="27">
                  <c:v>2850</c:v>
                </c:pt>
                <c:pt idx="28">
                  <c:v>2900</c:v>
                </c:pt>
                <c:pt idx="29">
                  <c:v>2950</c:v>
                </c:pt>
                <c:pt idx="30">
                  <c:v>3000</c:v>
                </c:pt>
                <c:pt idx="31">
                  <c:v>3050</c:v>
                </c:pt>
                <c:pt idx="32">
                  <c:v>3100</c:v>
                </c:pt>
                <c:pt idx="33">
                  <c:v>3150</c:v>
                </c:pt>
                <c:pt idx="34">
                  <c:v>3200</c:v>
                </c:pt>
                <c:pt idx="35">
                  <c:v>3250</c:v>
                </c:pt>
                <c:pt idx="36">
                  <c:v>3300</c:v>
                </c:pt>
                <c:pt idx="37">
                  <c:v>3350</c:v>
                </c:pt>
                <c:pt idx="38">
                  <c:v>3400</c:v>
                </c:pt>
                <c:pt idx="39">
                  <c:v>3450</c:v>
                </c:pt>
                <c:pt idx="40">
                  <c:v>3500</c:v>
                </c:pt>
              </c:numCache>
            </c:numRef>
          </c:cat>
          <c:val>
            <c:numRef>
              <c:f>'Route 1 (Buenos Aires)'!$BX$31:$BX$71</c:f>
              <c:numCache>
                <c:formatCode>_("$"* #,##0.0_);_("$"* \(#,##0.0\);_("$"* "-"??_);_(@_)</c:formatCode>
                <c:ptCount val="41"/>
                <c:pt idx="0">
                  <c:v>2140.1507300000021</c:v>
                </c:pt>
                <c:pt idx="1">
                  <c:v>2464.6609449999969</c:v>
                </c:pt>
                <c:pt idx="2">
                  <c:v>2359.8860649999983</c:v>
                </c:pt>
                <c:pt idx="3">
                  <c:v>2349.7731150000009</c:v>
                </c:pt>
                <c:pt idx="4">
                  <c:v>2519.7277899999995</c:v>
                </c:pt>
                <c:pt idx="5">
                  <c:v>2579.6285699999971</c:v>
                </c:pt>
                <c:pt idx="6">
                  <c:v>2538.8567300000004</c:v>
                </c:pt>
                <c:pt idx="7">
                  <c:v>2542.3945599999997</c:v>
                </c:pt>
                <c:pt idx="8">
                  <c:v>2495.8395950000008</c:v>
                </c:pt>
                <c:pt idx="9">
                  <c:v>2588.4691450000014</c:v>
                </c:pt>
                <c:pt idx="10">
                  <c:v>2868.7070149999986</c:v>
                </c:pt>
                <c:pt idx="11">
                  <c:v>2808.8118700000005</c:v>
                </c:pt>
                <c:pt idx="12">
                  <c:v>2914.590009999999</c:v>
                </c:pt>
                <c:pt idx="13">
                  <c:v>2806.1237299999993</c:v>
                </c:pt>
                <c:pt idx="14">
                  <c:v>3043.1643049999957</c:v>
                </c:pt>
                <c:pt idx="15">
                  <c:v>3249.7797700000015</c:v>
                </c:pt>
                <c:pt idx="16">
                  <c:v>3201.2268250000034</c:v>
                </c:pt>
                <c:pt idx="17">
                  <c:v>3099.3515249999991</c:v>
                </c:pt>
                <c:pt idx="18">
                  <c:v>3113.3025749999993</c:v>
                </c:pt>
                <c:pt idx="19">
                  <c:v>3275.1091899999988</c:v>
                </c:pt>
                <c:pt idx="20">
                  <c:v>3269.7659800000019</c:v>
                </c:pt>
                <c:pt idx="21">
                  <c:v>3691.4039250000001</c:v>
                </c:pt>
                <c:pt idx="22">
                  <c:v>3453.4755400000004</c:v>
                </c:pt>
                <c:pt idx="23">
                  <c:v>3259.9200550000014</c:v>
                </c:pt>
                <c:pt idx="24">
                  <c:v>3610.2652700000012</c:v>
                </c:pt>
                <c:pt idx="25">
                  <c:v>3633.2782550000015</c:v>
                </c:pt>
                <c:pt idx="26">
                  <c:v>3445.066809999998</c:v>
                </c:pt>
                <c:pt idx="27">
                  <c:v>3368.765234999998</c:v>
                </c:pt>
                <c:pt idx="28">
                  <c:v>3783.3283599999982</c:v>
                </c:pt>
                <c:pt idx="29">
                  <c:v>3434.2884950000016</c:v>
                </c:pt>
                <c:pt idx="30">
                  <c:v>3791.8528549999992</c:v>
                </c:pt>
                <c:pt idx="31">
                  <c:v>4126.893030000002</c:v>
                </c:pt>
                <c:pt idx="32">
                  <c:v>3812.7386149999979</c:v>
                </c:pt>
                <c:pt idx="33">
                  <c:v>4163.892890000001</c:v>
                </c:pt>
                <c:pt idx="34">
                  <c:v>4235.227439999996</c:v>
                </c:pt>
                <c:pt idx="35">
                  <c:v>3711.6967149999973</c:v>
                </c:pt>
                <c:pt idx="36">
                  <c:v>4150.4563850000013</c:v>
                </c:pt>
                <c:pt idx="37">
                  <c:v>4020.4987099999994</c:v>
                </c:pt>
                <c:pt idx="38">
                  <c:v>4372.5966599999992</c:v>
                </c:pt>
                <c:pt idx="39">
                  <c:v>4521.6114199999993</c:v>
                </c:pt>
                <c:pt idx="40">
                  <c:v>3976.5158249999977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3A-4854-A9BA-39E83B354B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47830704"/>
        <c:axId val="1147804784"/>
      </c:barChart>
      <c:lineChart>
        <c:grouping val="standard"/>
        <c:varyColors val="0"/>
        <c:ser>
          <c:idx val="2"/>
          <c:order val="1"/>
          <c:tx>
            <c:strRef>
              <c:f>'Route 1 (Buenos Aires)'!$BW$29</c:f>
              <c:strCache>
                <c:ptCount val="1"/>
                <c:pt idx="0">
                  <c:v>Average number of seats overbooked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'Route 1 (Buenos Aires)'!$BT$31:$BT$71</c:f>
              <c:numCache>
                <c:formatCode>_("$"* #,##0.00_);_("$"* \(#,##0.00\);_("$"* "-"??_);_(@_)</c:formatCode>
                <c:ptCount val="41"/>
                <c:pt idx="0">
                  <c:v>1500</c:v>
                </c:pt>
                <c:pt idx="1">
                  <c:v>1550</c:v>
                </c:pt>
                <c:pt idx="2">
                  <c:v>1600</c:v>
                </c:pt>
                <c:pt idx="3">
                  <c:v>1650</c:v>
                </c:pt>
                <c:pt idx="4">
                  <c:v>1700</c:v>
                </c:pt>
                <c:pt idx="5">
                  <c:v>1750</c:v>
                </c:pt>
                <c:pt idx="6">
                  <c:v>1800</c:v>
                </c:pt>
                <c:pt idx="7">
                  <c:v>1850</c:v>
                </c:pt>
                <c:pt idx="8">
                  <c:v>1900</c:v>
                </c:pt>
                <c:pt idx="9">
                  <c:v>1950</c:v>
                </c:pt>
                <c:pt idx="10">
                  <c:v>2000</c:v>
                </c:pt>
                <c:pt idx="11">
                  <c:v>2050</c:v>
                </c:pt>
                <c:pt idx="12">
                  <c:v>2100</c:v>
                </c:pt>
                <c:pt idx="13">
                  <c:v>2150</c:v>
                </c:pt>
                <c:pt idx="14">
                  <c:v>2200</c:v>
                </c:pt>
                <c:pt idx="15">
                  <c:v>2250</c:v>
                </c:pt>
                <c:pt idx="16">
                  <c:v>2300</c:v>
                </c:pt>
                <c:pt idx="17">
                  <c:v>2350</c:v>
                </c:pt>
                <c:pt idx="18">
                  <c:v>2400</c:v>
                </c:pt>
                <c:pt idx="19">
                  <c:v>2450</c:v>
                </c:pt>
                <c:pt idx="20">
                  <c:v>2500</c:v>
                </c:pt>
                <c:pt idx="21">
                  <c:v>2550</c:v>
                </c:pt>
                <c:pt idx="22">
                  <c:v>2600</c:v>
                </c:pt>
                <c:pt idx="23">
                  <c:v>2650</c:v>
                </c:pt>
                <c:pt idx="24">
                  <c:v>2700</c:v>
                </c:pt>
                <c:pt idx="25">
                  <c:v>2750</c:v>
                </c:pt>
                <c:pt idx="26">
                  <c:v>2800</c:v>
                </c:pt>
                <c:pt idx="27">
                  <c:v>2850</c:v>
                </c:pt>
                <c:pt idx="28">
                  <c:v>2900</c:v>
                </c:pt>
                <c:pt idx="29">
                  <c:v>2950</c:v>
                </c:pt>
                <c:pt idx="30">
                  <c:v>3000</c:v>
                </c:pt>
                <c:pt idx="31">
                  <c:v>3050</c:v>
                </c:pt>
                <c:pt idx="32">
                  <c:v>3100</c:v>
                </c:pt>
                <c:pt idx="33">
                  <c:v>3150</c:v>
                </c:pt>
                <c:pt idx="34">
                  <c:v>3200</c:v>
                </c:pt>
                <c:pt idx="35">
                  <c:v>3250</c:v>
                </c:pt>
                <c:pt idx="36">
                  <c:v>3300</c:v>
                </c:pt>
                <c:pt idx="37">
                  <c:v>3350</c:v>
                </c:pt>
                <c:pt idx="38">
                  <c:v>3400</c:v>
                </c:pt>
                <c:pt idx="39">
                  <c:v>3450</c:v>
                </c:pt>
                <c:pt idx="40">
                  <c:v>3500</c:v>
                </c:pt>
              </c:numCache>
            </c:numRef>
          </c:cat>
          <c:val>
            <c:numRef>
              <c:f>'Route 1 (Buenos Aires)'!$BW$31:$BW$71</c:f>
              <c:numCache>
                <c:formatCode>0.00</c:formatCode>
                <c:ptCount val="41"/>
                <c:pt idx="0">
                  <c:v>0.96</c:v>
                </c:pt>
                <c:pt idx="1">
                  <c:v>1.0900000000000001</c:v>
                </c:pt>
                <c:pt idx="2">
                  <c:v>1.04</c:v>
                </c:pt>
                <c:pt idx="3">
                  <c:v>0.99</c:v>
                </c:pt>
                <c:pt idx="4">
                  <c:v>1.05</c:v>
                </c:pt>
                <c:pt idx="5">
                  <c:v>1.04</c:v>
                </c:pt>
                <c:pt idx="6">
                  <c:v>1.03</c:v>
                </c:pt>
                <c:pt idx="7">
                  <c:v>0.98</c:v>
                </c:pt>
                <c:pt idx="8">
                  <c:v>0.96</c:v>
                </c:pt>
                <c:pt idx="9">
                  <c:v>0.98</c:v>
                </c:pt>
                <c:pt idx="10">
                  <c:v>1.04</c:v>
                </c:pt>
                <c:pt idx="11">
                  <c:v>1.01</c:v>
                </c:pt>
                <c:pt idx="12">
                  <c:v>1.03</c:v>
                </c:pt>
                <c:pt idx="13">
                  <c:v>0.97</c:v>
                </c:pt>
                <c:pt idx="14">
                  <c:v>1.04</c:v>
                </c:pt>
                <c:pt idx="15">
                  <c:v>1.0900000000000001</c:v>
                </c:pt>
                <c:pt idx="16">
                  <c:v>1.05</c:v>
                </c:pt>
                <c:pt idx="17">
                  <c:v>1.01</c:v>
                </c:pt>
                <c:pt idx="18">
                  <c:v>1</c:v>
                </c:pt>
                <c:pt idx="19">
                  <c:v>1.04</c:v>
                </c:pt>
                <c:pt idx="20">
                  <c:v>1.01</c:v>
                </c:pt>
                <c:pt idx="21">
                  <c:v>1.1200000000000001</c:v>
                </c:pt>
                <c:pt idx="22">
                  <c:v>1.04</c:v>
                </c:pt>
                <c:pt idx="23">
                  <c:v>0.97</c:v>
                </c:pt>
                <c:pt idx="24">
                  <c:v>1.05</c:v>
                </c:pt>
                <c:pt idx="25">
                  <c:v>1.04</c:v>
                </c:pt>
                <c:pt idx="26">
                  <c:v>0.97</c:v>
                </c:pt>
                <c:pt idx="27">
                  <c:v>0.94</c:v>
                </c:pt>
                <c:pt idx="28">
                  <c:v>1.05</c:v>
                </c:pt>
                <c:pt idx="29">
                  <c:v>0.94</c:v>
                </c:pt>
                <c:pt idx="30">
                  <c:v>1.01</c:v>
                </c:pt>
                <c:pt idx="31">
                  <c:v>1.1000000000000001</c:v>
                </c:pt>
                <c:pt idx="32">
                  <c:v>0.99</c:v>
                </c:pt>
                <c:pt idx="33">
                  <c:v>1.06</c:v>
                </c:pt>
                <c:pt idx="34">
                  <c:v>1.06</c:v>
                </c:pt>
                <c:pt idx="35">
                  <c:v>0.93</c:v>
                </c:pt>
                <c:pt idx="36">
                  <c:v>1.02</c:v>
                </c:pt>
                <c:pt idx="37">
                  <c:v>0.98</c:v>
                </c:pt>
                <c:pt idx="38">
                  <c:v>1.06</c:v>
                </c:pt>
                <c:pt idx="39">
                  <c:v>1.08</c:v>
                </c:pt>
                <c:pt idx="40">
                  <c:v>0.95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3A-4854-A9BA-39E83B354B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0163472"/>
        <c:axId val="1400158672"/>
        <c:extLst>
          <c:ext xmlns:c15="http://schemas.microsoft.com/office/drawing/2012/chart" uri="{02D57815-91ED-43cb-92C2-25804820EDAC}">
            <c15:filteredLineSeries>
              <c15:ser>
                <c:idx val="3"/>
                <c:order val="2"/>
                <c:tx>
                  <c:strRef>
                    <c:extLst>
                      <c:ext uri="{02D57815-91ED-43cb-92C2-25804820EDAC}">
                        <c15:formulaRef>
                          <c15:sqref>'Route 1 (Buenos Aires)'!$AX$28</c15:sqref>
                        </c15:formulaRef>
                      </c:ext>
                    </c:extLst>
                    <c:strCache>
                      <c:ptCount val="1"/>
                      <c:pt idx="0">
                        <c:v>Average number of seats overbooked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'Route 1 (Buenos Aires)'!$BT$31:$BT$71</c15:sqref>
                        </c15:formulaRef>
                      </c:ext>
                    </c:extLst>
                    <c:numCache>
                      <c:formatCode>_("$"* #,##0.00_);_("$"* \(#,##0.00\);_("$"* "-"??_);_(@_)</c:formatCode>
                      <c:ptCount val="41"/>
                      <c:pt idx="0">
                        <c:v>1500</c:v>
                      </c:pt>
                      <c:pt idx="1">
                        <c:v>1550</c:v>
                      </c:pt>
                      <c:pt idx="2">
                        <c:v>1600</c:v>
                      </c:pt>
                      <c:pt idx="3">
                        <c:v>1650</c:v>
                      </c:pt>
                      <c:pt idx="4">
                        <c:v>1700</c:v>
                      </c:pt>
                      <c:pt idx="5">
                        <c:v>1750</c:v>
                      </c:pt>
                      <c:pt idx="6">
                        <c:v>1800</c:v>
                      </c:pt>
                      <c:pt idx="7">
                        <c:v>1850</c:v>
                      </c:pt>
                      <c:pt idx="8">
                        <c:v>1900</c:v>
                      </c:pt>
                      <c:pt idx="9">
                        <c:v>1950</c:v>
                      </c:pt>
                      <c:pt idx="10">
                        <c:v>2000</c:v>
                      </c:pt>
                      <c:pt idx="11">
                        <c:v>2050</c:v>
                      </c:pt>
                      <c:pt idx="12">
                        <c:v>2100</c:v>
                      </c:pt>
                      <c:pt idx="13">
                        <c:v>2150</c:v>
                      </c:pt>
                      <c:pt idx="14">
                        <c:v>2200</c:v>
                      </c:pt>
                      <c:pt idx="15">
                        <c:v>2250</c:v>
                      </c:pt>
                      <c:pt idx="16">
                        <c:v>2300</c:v>
                      </c:pt>
                      <c:pt idx="17">
                        <c:v>2350</c:v>
                      </c:pt>
                      <c:pt idx="18">
                        <c:v>2400</c:v>
                      </c:pt>
                      <c:pt idx="19">
                        <c:v>2450</c:v>
                      </c:pt>
                      <c:pt idx="20">
                        <c:v>2500</c:v>
                      </c:pt>
                      <c:pt idx="21">
                        <c:v>2550</c:v>
                      </c:pt>
                      <c:pt idx="22">
                        <c:v>2600</c:v>
                      </c:pt>
                      <c:pt idx="23">
                        <c:v>2650</c:v>
                      </c:pt>
                      <c:pt idx="24">
                        <c:v>2700</c:v>
                      </c:pt>
                      <c:pt idx="25">
                        <c:v>2750</c:v>
                      </c:pt>
                      <c:pt idx="26">
                        <c:v>2800</c:v>
                      </c:pt>
                      <c:pt idx="27">
                        <c:v>2850</c:v>
                      </c:pt>
                      <c:pt idx="28">
                        <c:v>2900</c:v>
                      </c:pt>
                      <c:pt idx="29">
                        <c:v>2950</c:v>
                      </c:pt>
                      <c:pt idx="30">
                        <c:v>3000</c:v>
                      </c:pt>
                      <c:pt idx="31">
                        <c:v>3050</c:v>
                      </c:pt>
                      <c:pt idx="32">
                        <c:v>3100</c:v>
                      </c:pt>
                      <c:pt idx="33">
                        <c:v>3150</c:v>
                      </c:pt>
                      <c:pt idx="34">
                        <c:v>3200</c:v>
                      </c:pt>
                      <c:pt idx="35">
                        <c:v>3250</c:v>
                      </c:pt>
                      <c:pt idx="36">
                        <c:v>3300</c:v>
                      </c:pt>
                      <c:pt idx="37">
                        <c:v>3350</c:v>
                      </c:pt>
                      <c:pt idx="38">
                        <c:v>3400</c:v>
                      </c:pt>
                      <c:pt idx="39">
                        <c:v>3450</c:v>
                      </c:pt>
                      <c:pt idx="40">
                        <c:v>3500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'Route 1 (Buenos Aires)'!$AX$30:$AX$130</c15:sqref>
                        </c15:formulaRef>
                      </c:ext>
                    </c:extLst>
                    <c:numCache>
                      <c:formatCode>General</c:formatCode>
                      <c:ptCount val="10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0.03</c:v>
                      </c:pt>
                      <c:pt idx="19">
                        <c:v>0.02</c:v>
                      </c:pt>
                      <c:pt idx="20">
                        <c:v>0.02</c:v>
                      </c:pt>
                      <c:pt idx="21">
                        <c:v>0.03</c:v>
                      </c:pt>
                      <c:pt idx="22">
                        <c:v>0.05</c:v>
                      </c:pt>
                      <c:pt idx="23">
                        <c:v>7.0000000000000007E-2</c:v>
                      </c:pt>
                      <c:pt idx="24">
                        <c:v>0.05</c:v>
                      </c:pt>
                      <c:pt idx="25">
                        <c:v>0.11</c:v>
                      </c:pt>
                      <c:pt idx="26">
                        <c:v>0.14000000000000001</c:v>
                      </c:pt>
                      <c:pt idx="27">
                        <c:v>0.13</c:v>
                      </c:pt>
                      <c:pt idx="28">
                        <c:v>0.13</c:v>
                      </c:pt>
                      <c:pt idx="29">
                        <c:v>0.22</c:v>
                      </c:pt>
                      <c:pt idx="30">
                        <c:v>0.25</c:v>
                      </c:pt>
                      <c:pt idx="31">
                        <c:v>0.24</c:v>
                      </c:pt>
                      <c:pt idx="32">
                        <c:v>0.22</c:v>
                      </c:pt>
                      <c:pt idx="33">
                        <c:v>0.27</c:v>
                      </c:pt>
                      <c:pt idx="34">
                        <c:v>0.34</c:v>
                      </c:pt>
                      <c:pt idx="35">
                        <c:v>0.31</c:v>
                      </c:pt>
                      <c:pt idx="36">
                        <c:v>0.34</c:v>
                      </c:pt>
                      <c:pt idx="37">
                        <c:v>0.5</c:v>
                      </c:pt>
                      <c:pt idx="38">
                        <c:v>0.45</c:v>
                      </c:pt>
                      <c:pt idx="39">
                        <c:v>0.45</c:v>
                      </c:pt>
                      <c:pt idx="40">
                        <c:v>0.51</c:v>
                      </c:pt>
                      <c:pt idx="41">
                        <c:v>0.56000000000000005</c:v>
                      </c:pt>
                      <c:pt idx="42">
                        <c:v>0.64</c:v>
                      </c:pt>
                      <c:pt idx="43">
                        <c:v>0.63</c:v>
                      </c:pt>
                      <c:pt idx="44">
                        <c:v>0.64</c:v>
                      </c:pt>
                      <c:pt idx="45">
                        <c:v>0.72</c:v>
                      </c:pt>
                      <c:pt idx="46">
                        <c:v>0.93</c:v>
                      </c:pt>
                      <c:pt idx="47">
                        <c:v>0.77</c:v>
                      </c:pt>
                      <c:pt idx="48">
                        <c:v>0.76</c:v>
                      </c:pt>
                      <c:pt idx="49">
                        <c:v>0.99</c:v>
                      </c:pt>
                      <c:pt idx="50">
                        <c:v>0.99</c:v>
                      </c:pt>
                      <c:pt idx="51">
                        <c:v>1</c:v>
                      </c:pt>
                      <c:pt idx="52">
                        <c:v>1.1599999999999999</c:v>
                      </c:pt>
                      <c:pt idx="53">
                        <c:v>1.2</c:v>
                      </c:pt>
                      <c:pt idx="54">
                        <c:v>1.23</c:v>
                      </c:pt>
                      <c:pt idx="55">
                        <c:v>1.33</c:v>
                      </c:pt>
                      <c:pt idx="56">
                        <c:v>1.37</c:v>
                      </c:pt>
                      <c:pt idx="57">
                        <c:v>1.41</c:v>
                      </c:pt>
                      <c:pt idx="58">
                        <c:v>1.47</c:v>
                      </c:pt>
                      <c:pt idx="59">
                        <c:v>1.47</c:v>
                      </c:pt>
                      <c:pt idx="60">
                        <c:v>1.59</c:v>
                      </c:pt>
                      <c:pt idx="61">
                        <c:v>1.57</c:v>
                      </c:pt>
                      <c:pt idx="62">
                        <c:v>1.56</c:v>
                      </c:pt>
                      <c:pt idx="63">
                        <c:v>1.6</c:v>
                      </c:pt>
                      <c:pt idx="64">
                        <c:v>1.96</c:v>
                      </c:pt>
                      <c:pt idx="65">
                        <c:v>1.9</c:v>
                      </c:pt>
                      <c:pt idx="66">
                        <c:v>1.99</c:v>
                      </c:pt>
                      <c:pt idx="67">
                        <c:v>1.85</c:v>
                      </c:pt>
                      <c:pt idx="68">
                        <c:v>1.96</c:v>
                      </c:pt>
                      <c:pt idx="69">
                        <c:v>2.21</c:v>
                      </c:pt>
                      <c:pt idx="70">
                        <c:v>2.16</c:v>
                      </c:pt>
                      <c:pt idx="71">
                        <c:v>2.16</c:v>
                      </c:pt>
                      <c:pt idx="72">
                        <c:v>2.34</c:v>
                      </c:pt>
                      <c:pt idx="73">
                        <c:v>2.4500000000000002</c:v>
                      </c:pt>
                      <c:pt idx="74">
                        <c:v>2.4900000000000002</c:v>
                      </c:pt>
                      <c:pt idx="75">
                        <c:v>2.52</c:v>
                      </c:pt>
                      <c:pt idx="76">
                        <c:v>2.64</c:v>
                      </c:pt>
                      <c:pt idx="77">
                        <c:v>2.54</c:v>
                      </c:pt>
                      <c:pt idx="78">
                        <c:v>2.66</c:v>
                      </c:pt>
                      <c:pt idx="79">
                        <c:v>2.76</c:v>
                      </c:pt>
                      <c:pt idx="80">
                        <c:v>2.74</c:v>
                      </c:pt>
                      <c:pt idx="81">
                        <c:v>2.89</c:v>
                      </c:pt>
                      <c:pt idx="82">
                        <c:v>2.99</c:v>
                      </c:pt>
                      <c:pt idx="83">
                        <c:v>2.92</c:v>
                      </c:pt>
                      <c:pt idx="84">
                        <c:v>3.21</c:v>
                      </c:pt>
                      <c:pt idx="85">
                        <c:v>3.1</c:v>
                      </c:pt>
                      <c:pt idx="86">
                        <c:v>3.06</c:v>
                      </c:pt>
                      <c:pt idx="87">
                        <c:v>3.32</c:v>
                      </c:pt>
                      <c:pt idx="88">
                        <c:v>3.13</c:v>
                      </c:pt>
                      <c:pt idx="89">
                        <c:v>3.29</c:v>
                      </c:pt>
                      <c:pt idx="90">
                        <c:v>3.44</c:v>
                      </c:pt>
                      <c:pt idx="91">
                        <c:v>3.72</c:v>
                      </c:pt>
                      <c:pt idx="92">
                        <c:v>3.46</c:v>
                      </c:pt>
                      <c:pt idx="93">
                        <c:v>3.7</c:v>
                      </c:pt>
                      <c:pt idx="94">
                        <c:v>3.6</c:v>
                      </c:pt>
                      <c:pt idx="95">
                        <c:v>3.87</c:v>
                      </c:pt>
                      <c:pt idx="96">
                        <c:v>3.87</c:v>
                      </c:pt>
                      <c:pt idx="97">
                        <c:v>3.94</c:v>
                      </c:pt>
                      <c:pt idx="98">
                        <c:v>4.08</c:v>
                      </c:pt>
                      <c:pt idx="99">
                        <c:v>4.2699999999999996</c:v>
                      </c:pt>
                      <c:pt idx="100">
                        <c:v>4.05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613A-4854-A9BA-39E83B354B75}"/>
                  </c:ext>
                </c:extLst>
              </c15:ser>
            </c15:filteredLineSeries>
            <c15:filteredLineSeries>
              <c15:ser>
                <c:idx val="4"/>
                <c:order val="3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'Route 1 (Buenos Aires)'!$AY$28</c15:sqref>
                        </c15:formulaRef>
                      </c:ext>
                    </c:extLst>
                    <c:strCache>
                      <c:ptCount val="1"/>
                      <c:pt idx="0">
                        <c:v>Average Total Compensation Cost</c:v>
                      </c:pt>
                    </c:strCache>
                  </c:strRef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'Route 1 (Buenos Aires)'!$BT$31:$BT$71</c15:sqref>
                        </c15:formulaRef>
                      </c:ext>
                    </c:extLst>
                    <c:numCache>
                      <c:formatCode>_("$"* #,##0.00_);_("$"* \(#,##0.00\);_("$"* "-"??_);_(@_)</c:formatCode>
                      <c:ptCount val="41"/>
                      <c:pt idx="0">
                        <c:v>1500</c:v>
                      </c:pt>
                      <c:pt idx="1">
                        <c:v>1550</c:v>
                      </c:pt>
                      <c:pt idx="2">
                        <c:v>1600</c:v>
                      </c:pt>
                      <c:pt idx="3">
                        <c:v>1650</c:v>
                      </c:pt>
                      <c:pt idx="4">
                        <c:v>1700</c:v>
                      </c:pt>
                      <c:pt idx="5">
                        <c:v>1750</c:v>
                      </c:pt>
                      <c:pt idx="6">
                        <c:v>1800</c:v>
                      </c:pt>
                      <c:pt idx="7">
                        <c:v>1850</c:v>
                      </c:pt>
                      <c:pt idx="8">
                        <c:v>1900</c:v>
                      </c:pt>
                      <c:pt idx="9">
                        <c:v>1950</c:v>
                      </c:pt>
                      <c:pt idx="10">
                        <c:v>2000</c:v>
                      </c:pt>
                      <c:pt idx="11">
                        <c:v>2050</c:v>
                      </c:pt>
                      <c:pt idx="12">
                        <c:v>2100</c:v>
                      </c:pt>
                      <c:pt idx="13">
                        <c:v>2150</c:v>
                      </c:pt>
                      <c:pt idx="14">
                        <c:v>2200</c:v>
                      </c:pt>
                      <c:pt idx="15">
                        <c:v>2250</c:v>
                      </c:pt>
                      <c:pt idx="16">
                        <c:v>2300</c:v>
                      </c:pt>
                      <c:pt idx="17">
                        <c:v>2350</c:v>
                      </c:pt>
                      <c:pt idx="18">
                        <c:v>2400</c:v>
                      </c:pt>
                      <c:pt idx="19">
                        <c:v>2450</c:v>
                      </c:pt>
                      <c:pt idx="20">
                        <c:v>2500</c:v>
                      </c:pt>
                      <c:pt idx="21">
                        <c:v>2550</c:v>
                      </c:pt>
                      <c:pt idx="22">
                        <c:v>2600</c:v>
                      </c:pt>
                      <c:pt idx="23">
                        <c:v>2650</c:v>
                      </c:pt>
                      <c:pt idx="24">
                        <c:v>2700</c:v>
                      </c:pt>
                      <c:pt idx="25">
                        <c:v>2750</c:v>
                      </c:pt>
                      <c:pt idx="26">
                        <c:v>2800</c:v>
                      </c:pt>
                      <c:pt idx="27">
                        <c:v>2850</c:v>
                      </c:pt>
                      <c:pt idx="28">
                        <c:v>2900</c:v>
                      </c:pt>
                      <c:pt idx="29">
                        <c:v>2950</c:v>
                      </c:pt>
                      <c:pt idx="30">
                        <c:v>3000</c:v>
                      </c:pt>
                      <c:pt idx="31">
                        <c:v>3050</c:v>
                      </c:pt>
                      <c:pt idx="32">
                        <c:v>3100</c:v>
                      </c:pt>
                      <c:pt idx="33">
                        <c:v>3150</c:v>
                      </c:pt>
                      <c:pt idx="34">
                        <c:v>3200</c:v>
                      </c:pt>
                      <c:pt idx="35">
                        <c:v>3250</c:v>
                      </c:pt>
                      <c:pt idx="36">
                        <c:v>3300</c:v>
                      </c:pt>
                      <c:pt idx="37">
                        <c:v>3350</c:v>
                      </c:pt>
                      <c:pt idx="38">
                        <c:v>3400</c:v>
                      </c:pt>
                      <c:pt idx="39">
                        <c:v>3450</c:v>
                      </c:pt>
                      <c:pt idx="40">
                        <c:v>3500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'Route 1 (Buenos Aires)'!$AY$30:$AY$130</c15:sqref>
                        </c15:formulaRef>
                      </c:ext>
                    </c:extLst>
                    <c:numCache>
                      <c:formatCode>_("$"* #,##0.0_);_("$"* \(#,##0.0\);_("$"* "-"??_);_(@_)</c:formatCode>
                      <c:ptCount val="10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7.7605650000000006</c:v>
                      </c:pt>
                      <c:pt idx="15">
                        <c:v>6.4496100000000007</c:v>
                      </c:pt>
                      <c:pt idx="16">
                        <c:v>11.629900000000001</c:v>
                      </c:pt>
                      <c:pt idx="17">
                        <c:v>11.210075000000002</c:v>
                      </c:pt>
                      <c:pt idx="18">
                        <c:v>69.488130000000012</c:v>
                      </c:pt>
                      <c:pt idx="19">
                        <c:v>58.478310000000008</c:v>
                      </c:pt>
                      <c:pt idx="20">
                        <c:v>67.631095000000002</c:v>
                      </c:pt>
                      <c:pt idx="21">
                        <c:v>97.989949999999979</c:v>
                      </c:pt>
                      <c:pt idx="22">
                        <c:v>151.33488499999996</c:v>
                      </c:pt>
                      <c:pt idx="23">
                        <c:v>193.73966499999995</c:v>
                      </c:pt>
                      <c:pt idx="24">
                        <c:v>159.27550500000001</c:v>
                      </c:pt>
                      <c:pt idx="25">
                        <c:v>307.19927499999972</c:v>
                      </c:pt>
                      <c:pt idx="26">
                        <c:v>400.30859499999991</c:v>
                      </c:pt>
                      <c:pt idx="27">
                        <c:v>378.71502499999991</c:v>
                      </c:pt>
                      <c:pt idx="28">
                        <c:v>375.86978000000011</c:v>
                      </c:pt>
                      <c:pt idx="29">
                        <c:v>630.23936000000015</c:v>
                      </c:pt>
                      <c:pt idx="30">
                        <c:v>746.11812499999996</c:v>
                      </c:pt>
                      <c:pt idx="31">
                        <c:v>705.66859999999986</c:v>
                      </c:pt>
                      <c:pt idx="32">
                        <c:v>645.36665500000004</c:v>
                      </c:pt>
                      <c:pt idx="33">
                        <c:v>804.70420500000068</c:v>
                      </c:pt>
                      <c:pt idx="34">
                        <c:v>988.5275950000007</c:v>
                      </c:pt>
                      <c:pt idx="35">
                        <c:v>937.99391500000036</c:v>
                      </c:pt>
                      <c:pt idx="36">
                        <c:v>1013.4308499999999</c:v>
                      </c:pt>
                      <c:pt idx="37">
                        <c:v>1503.7336150000003</c:v>
                      </c:pt>
                      <c:pt idx="38">
                        <c:v>1356.0583300000003</c:v>
                      </c:pt>
                      <c:pt idx="39">
                        <c:v>1340.121644999999</c:v>
                      </c:pt>
                      <c:pt idx="40">
                        <c:v>1514.7216950000013</c:v>
                      </c:pt>
                      <c:pt idx="41">
                        <c:v>1664.9070799999979</c:v>
                      </c:pt>
                      <c:pt idx="42">
                        <c:v>1931.265329999999</c:v>
                      </c:pt>
                      <c:pt idx="43">
                        <c:v>1877.4860400000014</c:v>
                      </c:pt>
                      <c:pt idx="44">
                        <c:v>1934.0824800000003</c:v>
                      </c:pt>
                      <c:pt idx="45">
                        <c:v>2161.5596150000001</c:v>
                      </c:pt>
                      <c:pt idx="46">
                        <c:v>2740.4507350000003</c:v>
                      </c:pt>
                      <c:pt idx="47">
                        <c:v>2299.3405149999994</c:v>
                      </c:pt>
                      <c:pt idx="48">
                        <c:v>2287.985205</c:v>
                      </c:pt>
                      <c:pt idx="49">
                        <c:v>2969.4645099999975</c:v>
                      </c:pt>
                      <c:pt idx="50">
                        <c:v>2941.6535099999983</c:v>
                      </c:pt>
                      <c:pt idx="51">
                        <c:v>2969.5425549999991</c:v>
                      </c:pt>
                      <c:pt idx="52">
                        <c:v>3479.2240450000027</c:v>
                      </c:pt>
                      <c:pt idx="53">
                        <c:v>3566.1831349999975</c:v>
                      </c:pt>
                      <c:pt idx="54">
                        <c:v>3664.2068750000017</c:v>
                      </c:pt>
                      <c:pt idx="55">
                        <c:v>4001.7934699999978</c:v>
                      </c:pt>
                      <c:pt idx="56">
                        <c:v>4108.092964999998</c:v>
                      </c:pt>
                      <c:pt idx="57">
                        <c:v>4185.9307999999974</c:v>
                      </c:pt>
                      <c:pt idx="58">
                        <c:v>4451.639629999996</c:v>
                      </c:pt>
                      <c:pt idx="59">
                        <c:v>4438.1796450000029</c:v>
                      </c:pt>
                      <c:pt idx="60">
                        <c:v>4815.2329999999993</c:v>
                      </c:pt>
                      <c:pt idx="61">
                        <c:v>4674.9908199999954</c:v>
                      </c:pt>
                      <c:pt idx="62">
                        <c:v>4689.1528600000011</c:v>
                      </c:pt>
                      <c:pt idx="63">
                        <c:v>4817.176835000002</c:v>
                      </c:pt>
                      <c:pt idx="64">
                        <c:v>5905.441090000003</c:v>
                      </c:pt>
                      <c:pt idx="65">
                        <c:v>5686.8830899999994</c:v>
                      </c:pt>
                      <c:pt idx="66">
                        <c:v>6019.9193399999958</c:v>
                      </c:pt>
                      <c:pt idx="67">
                        <c:v>5551.4050499999958</c:v>
                      </c:pt>
                      <c:pt idx="68">
                        <c:v>5859.6290549999967</c:v>
                      </c:pt>
                      <c:pt idx="69">
                        <c:v>6682.721324999995</c:v>
                      </c:pt>
                      <c:pt idx="70">
                        <c:v>6519.8420450000076</c:v>
                      </c:pt>
                      <c:pt idx="71">
                        <c:v>6427.9734100000014</c:v>
                      </c:pt>
                      <c:pt idx="72">
                        <c:v>7041.7630249999993</c:v>
                      </c:pt>
                      <c:pt idx="73">
                        <c:v>7430.6371499999959</c:v>
                      </c:pt>
                      <c:pt idx="74">
                        <c:v>7616.6490550000035</c:v>
                      </c:pt>
                      <c:pt idx="75">
                        <c:v>7590.1927549999991</c:v>
                      </c:pt>
                      <c:pt idx="76">
                        <c:v>7926.830689999997</c:v>
                      </c:pt>
                      <c:pt idx="77">
                        <c:v>7657.2495750000053</c:v>
                      </c:pt>
                      <c:pt idx="78">
                        <c:v>7979.7389500000036</c:v>
                      </c:pt>
                      <c:pt idx="79">
                        <c:v>8387.5100000000057</c:v>
                      </c:pt>
                      <c:pt idx="80">
                        <c:v>8229.7173199999979</c:v>
                      </c:pt>
                      <c:pt idx="81">
                        <c:v>8723.6467199999915</c:v>
                      </c:pt>
                      <c:pt idx="82">
                        <c:v>9061.0302550000033</c:v>
                      </c:pt>
                      <c:pt idx="83">
                        <c:v>8821.2230299999974</c:v>
                      </c:pt>
                      <c:pt idx="84">
                        <c:v>9678.59058</c:v>
                      </c:pt>
                      <c:pt idx="85">
                        <c:v>9316.49571500001</c:v>
                      </c:pt>
                      <c:pt idx="86">
                        <c:v>9199.2086950000121</c:v>
                      </c:pt>
                      <c:pt idx="87">
                        <c:v>9944.0230499999961</c:v>
                      </c:pt>
                      <c:pt idx="88">
                        <c:v>9435.3513299999977</c:v>
                      </c:pt>
                      <c:pt idx="89">
                        <c:v>9955.5214449999967</c:v>
                      </c:pt>
                      <c:pt idx="90">
                        <c:v>10508.766574999994</c:v>
                      </c:pt>
                      <c:pt idx="91">
                        <c:v>11155.494134999999</c:v>
                      </c:pt>
                      <c:pt idx="92">
                        <c:v>10517.384100000008</c:v>
                      </c:pt>
                      <c:pt idx="93">
                        <c:v>11207.576724999999</c:v>
                      </c:pt>
                      <c:pt idx="94">
                        <c:v>10909.996190000002</c:v>
                      </c:pt>
                      <c:pt idx="95">
                        <c:v>11681.133214999996</c:v>
                      </c:pt>
                      <c:pt idx="96">
                        <c:v>11677.276925000004</c:v>
                      </c:pt>
                      <c:pt idx="97">
                        <c:v>11897.299805000002</c:v>
                      </c:pt>
                      <c:pt idx="98">
                        <c:v>12298.500080000014</c:v>
                      </c:pt>
                      <c:pt idx="99">
                        <c:v>12633.813729999994</c:v>
                      </c:pt>
                      <c:pt idx="100">
                        <c:v>12286.052549999986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613A-4854-A9BA-39E83B354B75}"/>
                  </c:ext>
                </c:extLst>
              </c15:ser>
            </c15:filteredLineSeries>
          </c:ext>
        </c:extLst>
      </c:lineChart>
      <c:catAx>
        <c:axId val="1147830704"/>
        <c:scaling>
          <c:orientation val="minMax"/>
        </c:scaling>
        <c:delete val="0"/>
        <c:axPos val="b"/>
        <c:numFmt formatCode="_(&quot;$&quot;* #,##0.00_);_(&quot;$&quot;* \(#,##0.00\);_(&quot;$&quot;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7804784"/>
        <c:crosses val="autoZero"/>
        <c:auto val="1"/>
        <c:lblAlgn val="ctr"/>
        <c:lblOffset val="100"/>
        <c:noMultiLvlLbl val="0"/>
      </c:catAx>
      <c:valAx>
        <c:axId val="114780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$&quot;* #,##0.0_);_(&quot;$&quot;* \(#,##0.0\);_(&quot;$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7830704"/>
        <c:crosses val="autoZero"/>
        <c:crossBetween val="between"/>
      </c:valAx>
      <c:valAx>
        <c:axId val="1400158672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00163472"/>
        <c:crosses val="max"/>
        <c:crossBetween val="between"/>
      </c:valAx>
      <c:catAx>
        <c:axId val="1400163472"/>
        <c:scaling>
          <c:orientation val="minMax"/>
        </c:scaling>
        <c:delete val="1"/>
        <c:axPos val="b"/>
        <c:numFmt formatCode="_(&quot;$&quot;* #,##0.00_);_(&quot;$&quot;* \(#,##0.00\);_(&quot;$&quot;* &quot;-&quot;??_);_(@_)" sourceLinked="1"/>
        <c:majorTickMark val="out"/>
        <c:minorTickMark val="none"/>
        <c:tickLblPos val="nextTo"/>
        <c:crossAx val="14001586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23</xdr:row>
      <xdr:rowOff>0</xdr:rowOff>
    </xdr:from>
    <xdr:to>
      <xdr:col>23</xdr:col>
      <xdr:colOff>525405</xdr:colOff>
      <xdr:row>143</xdr:row>
      <xdr:rowOff>3568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AAAB7A50-7F04-3AB1-387C-06E8B171F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7151" y="4755116"/>
          <a:ext cx="23215580" cy="2481287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44</xdr:col>
      <xdr:colOff>1419225</xdr:colOff>
      <xdr:row>8</xdr:row>
      <xdr:rowOff>133351</xdr:rowOff>
    </xdr:from>
    <xdr:to>
      <xdr:col>49</xdr:col>
      <xdr:colOff>1909763</xdr:colOff>
      <xdr:row>25</xdr:row>
      <xdr:rowOff>71438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72E0101-DE15-43C7-9CF2-ECC19201F2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49</xdr:col>
      <xdr:colOff>1951292</xdr:colOff>
      <xdr:row>11</xdr:row>
      <xdr:rowOff>180974</xdr:rowOff>
    </xdr:from>
    <xdr:to>
      <xdr:col>53</xdr:col>
      <xdr:colOff>212980</xdr:colOff>
      <xdr:row>25</xdr:row>
      <xdr:rowOff>80962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3A4CEBC-DE2F-4C5E-8B5C-0A13252D1C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57</xdr:col>
      <xdr:colOff>57146</xdr:colOff>
      <xdr:row>41</xdr:row>
      <xdr:rowOff>185736</xdr:rowOff>
    </xdr:from>
    <xdr:to>
      <xdr:col>64</xdr:col>
      <xdr:colOff>33334</xdr:colOff>
      <xdr:row>56</xdr:row>
      <xdr:rowOff>157161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412B787-3DAE-424A-85B0-7D7729C08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57</xdr:col>
      <xdr:colOff>114300</xdr:colOff>
      <xdr:row>26</xdr:row>
      <xdr:rowOff>176212</xdr:rowOff>
    </xdr:from>
    <xdr:to>
      <xdr:col>64</xdr:col>
      <xdr:colOff>90488</xdr:colOff>
      <xdr:row>41</xdr:row>
      <xdr:rowOff>71437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E1B1571-2F42-4856-87EC-E89CB4211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64</xdr:col>
      <xdr:colOff>191178</xdr:colOff>
      <xdr:row>9</xdr:row>
      <xdr:rowOff>104775</xdr:rowOff>
    </xdr:from>
    <xdr:to>
      <xdr:col>71</xdr:col>
      <xdr:colOff>234041</xdr:colOff>
      <xdr:row>26</xdr:row>
      <xdr:rowOff>38780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4E509A2-947B-4117-876E-2AE6B07867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71</xdr:col>
      <xdr:colOff>363310</xdr:colOff>
      <xdr:row>9</xdr:row>
      <xdr:rowOff>133349</xdr:rowOff>
    </xdr:from>
    <xdr:to>
      <xdr:col>78</xdr:col>
      <xdr:colOff>406174</xdr:colOff>
      <xdr:row>26</xdr:row>
      <xdr:rowOff>64633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EB28BC9D-7186-4ECB-858B-E7ABA7400A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64</xdr:col>
      <xdr:colOff>218394</xdr:colOff>
      <xdr:row>0</xdr:row>
      <xdr:rowOff>19050</xdr:rowOff>
    </xdr:from>
    <xdr:to>
      <xdr:col>70</xdr:col>
      <xdr:colOff>479651</xdr:colOff>
      <xdr:row>9</xdr:row>
      <xdr:rowOff>58510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906074E-DCF8-4DAE-816E-3148720414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71</xdr:col>
      <xdr:colOff>360590</xdr:colOff>
      <xdr:row>0</xdr:row>
      <xdr:rowOff>52388</xdr:rowOff>
    </xdr:from>
    <xdr:to>
      <xdr:col>77</xdr:col>
      <xdr:colOff>621847</xdr:colOff>
      <xdr:row>9</xdr:row>
      <xdr:rowOff>91848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3F004E7-6752-42A5-8F56-7EF3404AB9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amue\Downloads\Final%20project%20v3.3.xlsx" TargetMode="External"/><Relationship Id="rId1" Type="http://schemas.openxmlformats.org/officeDocument/2006/relationships/externalLinkPath" Target="file:///C:\Users\samue\Downloads\Final%20project%20v3.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over page"/>
      <sheetName val="Overview"/>
      <sheetName val="Route 1 (Buenos Aires)"/>
      <sheetName val="Profit Histogram (Route 1)"/>
      <sheetName val="Route 2 (Tokyo)"/>
      <sheetName val="Profit Histogram (Route 2)"/>
      <sheetName val="Route 3 (Cape Town)"/>
      <sheetName val="Profit Histogram (Route 3)"/>
      <sheetName val="Route 4 (Cairo)"/>
      <sheetName val="Profit Histogram (Route 4)"/>
      <sheetName val="Ticket Prices (Data)"/>
    </sheetNames>
    <sheetDataSet>
      <sheetData sheetId="0"/>
      <sheetData sheetId="1"/>
      <sheetData sheetId="2"/>
      <sheetData sheetId="3">
        <row r="2">
          <cell r="A2">
            <v>-79128.301199999987</v>
          </cell>
          <cell r="B2">
            <v>1</v>
          </cell>
          <cell r="C2">
            <v>5.0000000000000001E-4</v>
          </cell>
        </row>
        <row r="3">
          <cell r="A3">
            <v>-40616.306199999992</v>
          </cell>
          <cell r="B3">
            <v>1</v>
          </cell>
          <cell r="C3">
            <v>5.0000000000000001E-4</v>
          </cell>
        </row>
        <row r="4">
          <cell r="A4">
            <v>-2104.3111999999965</v>
          </cell>
          <cell r="B4">
            <v>4</v>
          </cell>
          <cell r="C4">
            <v>2E-3</v>
          </cell>
        </row>
        <row r="5">
          <cell r="A5">
            <v>36407.683799999999</v>
          </cell>
          <cell r="B5">
            <v>8</v>
          </cell>
          <cell r="C5">
            <v>4.0000000000000001E-3</v>
          </cell>
        </row>
        <row r="6">
          <cell r="A6">
            <v>74919.678799999994</v>
          </cell>
          <cell r="B6">
            <v>6</v>
          </cell>
          <cell r="C6">
            <v>3.0000000000000001E-3</v>
          </cell>
        </row>
        <row r="7">
          <cell r="A7">
            <v>113431.67379999999</v>
          </cell>
          <cell r="B7">
            <v>36</v>
          </cell>
          <cell r="C7">
            <v>1.7999999999999999E-2</v>
          </cell>
        </row>
        <row r="8">
          <cell r="A8">
            <v>151943.66879999998</v>
          </cell>
          <cell r="B8">
            <v>40</v>
          </cell>
          <cell r="C8">
            <v>0.02</v>
          </cell>
        </row>
        <row r="9">
          <cell r="A9">
            <v>190455.66379999998</v>
          </cell>
          <cell r="B9">
            <v>88</v>
          </cell>
          <cell r="C9">
            <v>4.3999999999999997E-2</v>
          </cell>
        </row>
        <row r="10">
          <cell r="A10">
            <v>228967.65879999998</v>
          </cell>
          <cell r="B10">
            <v>133</v>
          </cell>
          <cell r="C10">
            <v>6.6500000000000004E-2</v>
          </cell>
        </row>
        <row r="11">
          <cell r="A11">
            <v>267479.65379999997</v>
          </cell>
          <cell r="B11">
            <v>181</v>
          </cell>
          <cell r="C11">
            <v>9.0499999999999997E-2</v>
          </cell>
        </row>
        <row r="12">
          <cell r="A12">
            <v>305991.64879999997</v>
          </cell>
          <cell r="B12">
            <v>200</v>
          </cell>
          <cell r="C12">
            <v>0.1</v>
          </cell>
        </row>
        <row r="13">
          <cell r="A13">
            <v>344503.64379999996</v>
          </cell>
          <cell r="B13">
            <v>188</v>
          </cell>
          <cell r="C13">
            <v>9.4E-2</v>
          </cell>
        </row>
        <row r="14">
          <cell r="A14">
            <v>383015.63879999996</v>
          </cell>
          <cell r="B14">
            <v>160</v>
          </cell>
          <cell r="C14">
            <v>0.08</v>
          </cell>
        </row>
        <row r="15">
          <cell r="A15">
            <v>421527.63379999995</v>
          </cell>
          <cell r="B15">
            <v>160</v>
          </cell>
          <cell r="C15">
            <v>0.08</v>
          </cell>
        </row>
        <row r="16">
          <cell r="A16">
            <v>460039.62879999995</v>
          </cell>
          <cell r="B16">
            <v>123</v>
          </cell>
          <cell r="C16">
            <v>6.1499999999999999E-2</v>
          </cell>
        </row>
        <row r="17">
          <cell r="A17">
            <v>498551.62379999994</v>
          </cell>
          <cell r="B17">
            <v>77</v>
          </cell>
          <cell r="C17">
            <v>3.85E-2</v>
          </cell>
        </row>
        <row r="18">
          <cell r="A18">
            <v>537063.61879999994</v>
          </cell>
          <cell r="B18">
            <v>70</v>
          </cell>
          <cell r="C18">
            <v>3.5000000000000003E-2</v>
          </cell>
        </row>
        <row r="19">
          <cell r="A19">
            <v>575575.61379999993</v>
          </cell>
          <cell r="B19">
            <v>59</v>
          </cell>
          <cell r="C19">
            <v>2.9499999999999998E-2</v>
          </cell>
        </row>
        <row r="20">
          <cell r="A20">
            <v>614087.60879999993</v>
          </cell>
          <cell r="B20">
            <v>59</v>
          </cell>
          <cell r="C20">
            <v>2.9499999999999998E-2</v>
          </cell>
        </row>
        <row r="21">
          <cell r="A21">
            <v>652599.60379999992</v>
          </cell>
          <cell r="B21">
            <v>46</v>
          </cell>
          <cell r="C21">
            <v>2.3E-2</v>
          </cell>
        </row>
        <row r="22">
          <cell r="A22">
            <v>691111.59879999992</v>
          </cell>
          <cell r="B22">
            <v>55</v>
          </cell>
          <cell r="C22">
            <v>2.75E-2</v>
          </cell>
        </row>
        <row r="23">
          <cell r="A23">
            <v>729623.59379999992</v>
          </cell>
          <cell r="B23">
            <v>42</v>
          </cell>
          <cell r="C23">
            <v>2.1000000000000001E-2</v>
          </cell>
        </row>
        <row r="24">
          <cell r="A24">
            <v>768135.58879999991</v>
          </cell>
          <cell r="B24">
            <v>42</v>
          </cell>
          <cell r="C24">
            <v>2.1000000000000001E-2</v>
          </cell>
        </row>
        <row r="25">
          <cell r="A25">
            <v>806647.58379999991</v>
          </cell>
          <cell r="B25">
            <v>19</v>
          </cell>
          <cell r="C25">
            <v>9.4999999999999998E-3</v>
          </cell>
        </row>
        <row r="26">
          <cell r="A26">
            <v>845159.5787999999</v>
          </cell>
          <cell r="B26">
            <v>25</v>
          </cell>
          <cell r="C26">
            <v>1.2500000000000001E-2</v>
          </cell>
        </row>
        <row r="27">
          <cell r="A27">
            <v>883671.5737999999</v>
          </cell>
          <cell r="B27">
            <v>17</v>
          </cell>
          <cell r="C27">
            <v>8.5000000000000006E-3</v>
          </cell>
        </row>
        <row r="28">
          <cell r="A28">
            <v>922183.56879999989</v>
          </cell>
          <cell r="B28">
            <v>16</v>
          </cell>
          <cell r="C28">
            <v>8.0000000000000002E-3</v>
          </cell>
        </row>
        <row r="29">
          <cell r="A29">
            <v>960695.56379999989</v>
          </cell>
          <cell r="B29">
            <v>23</v>
          </cell>
          <cell r="C29">
            <v>1.15E-2</v>
          </cell>
        </row>
        <row r="30">
          <cell r="A30">
            <v>999207.55879999988</v>
          </cell>
          <cell r="B30">
            <v>20</v>
          </cell>
          <cell r="C30">
            <v>0.01</v>
          </cell>
        </row>
        <row r="31">
          <cell r="A31">
            <v>1037719.5538</v>
          </cell>
          <cell r="B31">
            <v>12</v>
          </cell>
          <cell r="C31">
            <v>6.0000000000000001E-3</v>
          </cell>
        </row>
        <row r="32">
          <cell r="A32">
            <v>1076231.5488</v>
          </cell>
          <cell r="B32">
            <v>10</v>
          </cell>
          <cell r="C32">
            <v>5.0000000000000001E-3</v>
          </cell>
        </row>
        <row r="33">
          <cell r="A33">
            <v>1114743.5437999996</v>
          </cell>
          <cell r="B33">
            <v>16</v>
          </cell>
          <cell r="C33">
            <v>8.0000000000000002E-3</v>
          </cell>
        </row>
        <row r="34">
          <cell r="A34">
            <v>1153255.5387999997</v>
          </cell>
          <cell r="B34">
            <v>12</v>
          </cell>
          <cell r="C34">
            <v>6.0000000000000001E-3</v>
          </cell>
        </row>
        <row r="35">
          <cell r="A35">
            <v>1191767.5337999999</v>
          </cell>
          <cell r="B35">
            <v>12</v>
          </cell>
          <cell r="C35">
            <v>6.0000000000000001E-3</v>
          </cell>
        </row>
        <row r="36">
          <cell r="A36">
            <v>1230279.5288</v>
          </cell>
          <cell r="B36">
            <v>10</v>
          </cell>
          <cell r="C36">
            <v>5.0000000000000001E-3</v>
          </cell>
        </row>
        <row r="37">
          <cell r="A37">
            <v>1268791.5237999996</v>
          </cell>
          <cell r="B37">
            <v>8</v>
          </cell>
          <cell r="C37">
            <v>4.0000000000000001E-3</v>
          </cell>
        </row>
        <row r="38">
          <cell r="A38">
            <v>1307303.5187999997</v>
          </cell>
          <cell r="B38">
            <v>4</v>
          </cell>
          <cell r="C38">
            <v>2E-3</v>
          </cell>
        </row>
        <row r="39">
          <cell r="A39">
            <v>1345815.5137999998</v>
          </cell>
          <cell r="B39">
            <v>4</v>
          </cell>
          <cell r="C39">
            <v>2E-3</v>
          </cell>
        </row>
        <row r="40">
          <cell r="A40">
            <v>1384327.5088</v>
          </cell>
          <cell r="B40">
            <v>2</v>
          </cell>
          <cell r="C40">
            <v>1E-3</v>
          </cell>
        </row>
        <row r="41">
          <cell r="A41">
            <v>1422839.5037999996</v>
          </cell>
          <cell r="B41">
            <v>3</v>
          </cell>
          <cell r="C41">
            <v>1.5E-3</v>
          </cell>
        </row>
        <row r="42">
          <cell r="A42">
            <v>1461351.4987999997</v>
          </cell>
          <cell r="B42">
            <v>3</v>
          </cell>
          <cell r="C42">
            <v>1.5E-3</v>
          </cell>
        </row>
        <row r="43">
          <cell r="A43">
            <v>1499863.4937999998</v>
          </cell>
          <cell r="B43">
            <v>2</v>
          </cell>
          <cell r="C43">
            <v>1E-3</v>
          </cell>
        </row>
        <row r="44">
          <cell r="A44">
            <v>1538375.4887999999</v>
          </cell>
          <cell r="B44">
            <v>0</v>
          </cell>
          <cell r="C44">
            <v>0</v>
          </cell>
        </row>
        <row r="45">
          <cell r="A45">
            <v>1576887.4837999996</v>
          </cell>
          <cell r="B45">
            <v>2</v>
          </cell>
          <cell r="C45">
            <v>1E-3</v>
          </cell>
        </row>
        <row r="46">
          <cell r="A46" t="str">
            <v>More</v>
          </cell>
          <cell r="B46">
            <v>1</v>
          </cell>
          <cell r="C46">
            <v>5.0000000000000001E-4</v>
          </cell>
        </row>
      </sheetData>
      <sheetData sheetId="4">
        <row r="28">
          <cell r="AV28" t="str">
            <v>Mean profit</v>
          </cell>
          <cell r="AW28" t="str">
            <v>Stdev of profits</v>
          </cell>
          <cell r="AX28" t="str">
            <v>Average number of seats overbooked</v>
          </cell>
          <cell r="AY28" t="str">
            <v>Average Total Compensation Cost</v>
          </cell>
        </row>
        <row r="29">
          <cell r="BD29">
            <v>8.5000000000000006E-3</v>
          </cell>
          <cell r="BE29" t="str">
            <v>Losing money</v>
          </cell>
        </row>
        <row r="30">
          <cell r="AU30">
            <v>0</v>
          </cell>
          <cell r="AV30">
            <v>247226.30150899958</v>
          </cell>
          <cell r="AW30">
            <v>128849.19437008031</v>
          </cell>
          <cell r="AX30">
            <v>0</v>
          </cell>
          <cell r="AY30">
            <v>0</v>
          </cell>
          <cell r="BD30">
            <v>4.4999999999999997E-3</v>
          </cell>
          <cell r="BE30" t="str">
            <v>&gt; -10k</v>
          </cell>
        </row>
        <row r="31">
          <cell r="AU31">
            <v>1E-3</v>
          </cell>
          <cell r="AV31">
            <v>243352.45131899967</v>
          </cell>
          <cell r="AW31">
            <v>132348.203145665</v>
          </cell>
          <cell r="AX31">
            <v>0</v>
          </cell>
          <cell r="AY31">
            <v>0</v>
          </cell>
          <cell r="BD31">
            <v>3.0000000000000001E-3</v>
          </cell>
          <cell r="BE31" t="str">
            <v>&gt; -20k</v>
          </cell>
        </row>
        <row r="32">
          <cell r="AU32">
            <v>2E-3</v>
          </cell>
          <cell r="AV32">
            <v>250158.25522399988</v>
          </cell>
          <cell r="AW32">
            <v>132968.32390877834</v>
          </cell>
          <cell r="AX32">
            <v>0</v>
          </cell>
          <cell r="AY32">
            <v>0</v>
          </cell>
          <cell r="BD32">
            <v>2E-3</v>
          </cell>
          <cell r="BE32" t="str">
            <v>&gt; -30k</v>
          </cell>
        </row>
        <row r="33">
          <cell r="AU33">
            <v>3.0000000000000001E-3</v>
          </cell>
          <cell r="AV33">
            <v>248628.34855900018</v>
          </cell>
          <cell r="AW33">
            <v>131488.95799786015</v>
          </cell>
          <cell r="AX33">
            <v>0</v>
          </cell>
          <cell r="AY33">
            <v>0</v>
          </cell>
          <cell r="BD33">
            <v>2E-3</v>
          </cell>
          <cell r="BE33" t="str">
            <v>&gt; -40k</v>
          </cell>
        </row>
        <row r="34">
          <cell r="AU34">
            <v>4.0000000000000001E-3</v>
          </cell>
          <cell r="AV34">
            <v>248393.66053399941</v>
          </cell>
          <cell r="AW34">
            <v>126257.89264064617</v>
          </cell>
          <cell r="AX34">
            <v>0</v>
          </cell>
          <cell r="AY34">
            <v>0</v>
          </cell>
          <cell r="BD34">
            <v>1E-3</v>
          </cell>
          <cell r="BE34" t="str">
            <v>&gt; -50k</v>
          </cell>
        </row>
        <row r="35">
          <cell r="AU35">
            <v>5.0000000000000001E-3</v>
          </cell>
          <cell r="AV35">
            <v>251989.86991899964</v>
          </cell>
          <cell r="AW35">
            <v>134969.05142988689</v>
          </cell>
          <cell r="AX35">
            <v>0</v>
          </cell>
          <cell r="AY35">
            <v>0</v>
          </cell>
          <cell r="BD35">
            <v>1E-3</v>
          </cell>
          <cell r="BE35" t="str">
            <v>&gt; -60k</v>
          </cell>
        </row>
        <row r="36">
          <cell r="AU36">
            <v>6.0000000000000001E-3</v>
          </cell>
          <cell r="AV36">
            <v>245233.3330739997</v>
          </cell>
          <cell r="AW36">
            <v>126221.41400372366</v>
          </cell>
          <cell r="AX36">
            <v>0</v>
          </cell>
          <cell r="AY36">
            <v>0</v>
          </cell>
          <cell r="BD36">
            <v>1E-3</v>
          </cell>
          <cell r="BE36" t="str">
            <v>&gt; -70k</v>
          </cell>
        </row>
        <row r="37">
          <cell r="AU37">
            <v>7.0000000000000001E-3</v>
          </cell>
          <cell r="AV37">
            <v>248642.65758399919</v>
          </cell>
          <cell r="AW37">
            <v>129252.66118001562</v>
          </cell>
          <cell r="AX37">
            <v>0</v>
          </cell>
          <cell r="AY37">
            <v>0</v>
          </cell>
          <cell r="BD37">
            <v>5.0000000000000001E-4</v>
          </cell>
          <cell r="BE37" t="str">
            <v>&gt; -80k</v>
          </cell>
        </row>
        <row r="38">
          <cell r="AU38">
            <v>8.0000000000000002E-3</v>
          </cell>
          <cell r="AV38">
            <v>247733.83495399999</v>
          </cell>
          <cell r="AW38">
            <v>126766.412861205</v>
          </cell>
          <cell r="AX38">
            <v>0</v>
          </cell>
          <cell r="AY38">
            <v>0</v>
          </cell>
          <cell r="BD38">
            <v>5.0000000000000001E-4</v>
          </cell>
          <cell r="BE38" t="str">
            <v>&gt; -90k</v>
          </cell>
        </row>
        <row r="39">
          <cell r="AU39">
            <v>9.0000000000000011E-3</v>
          </cell>
          <cell r="AV39">
            <v>250613.36944399984</v>
          </cell>
          <cell r="AW39">
            <v>131830.18486811049</v>
          </cell>
          <cell r="AX39">
            <v>0</v>
          </cell>
          <cell r="AY39">
            <v>0</v>
          </cell>
          <cell r="BD39">
            <v>0</v>
          </cell>
          <cell r="BE39" t="str">
            <v>&gt; -100k</v>
          </cell>
        </row>
        <row r="40">
          <cell r="AU40">
            <v>1.0000000000000002E-2</v>
          </cell>
          <cell r="AV40">
            <v>246291.7849789997</v>
          </cell>
          <cell r="AW40">
            <v>126304.09223838017</v>
          </cell>
          <cell r="AX40">
            <v>0</v>
          </cell>
          <cell r="AY40">
            <v>0</v>
          </cell>
          <cell r="BD40">
            <v>0</v>
          </cell>
          <cell r="BE40" t="str">
            <v>&gt; -110k</v>
          </cell>
        </row>
        <row r="41">
          <cell r="AU41">
            <v>1.1000000000000003E-2</v>
          </cell>
          <cell r="AV41">
            <v>247390.48676900021</v>
          </cell>
          <cell r="AW41">
            <v>127166.64564683703</v>
          </cell>
          <cell r="AX41">
            <v>0</v>
          </cell>
          <cell r="AY41">
            <v>0</v>
          </cell>
          <cell r="BD41">
            <v>0</v>
          </cell>
          <cell r="BE41" t="str">
            <v>&gt; -120k</v>
          </cell>
        </row>
        <row r="42">
          <cell r="AU42">
            <v>1.2000000000000004E-2</v>
          </cell>
          <cell r="AV42">
            <v>254714.15012399975</v>
          </cell>
          <cell r="AW42">
            <v>134323.57137997018</v>
          </cell>
          <cell r="AX42">
            <v>0</v>
          </cell>
          <cell r="AY42">
            <v>0</v>
          </cell>
          <cell r="BD42">
            <v>0</v>
          </cell>
          <cell r="BE42" t="str">
            <v>&gt; -130k</v>
          </cell>
        </row>
        <row r="43">
          <cell r="AU43">
            <v>1.3000000000000005E-2</v>
          </cell>
          <cell r="AV43">
            <v>248921.86813899933</v>
          </cell>
          <cell r="AW43">
            <v>129384.09264748893</v>
          </cell>
          <cell r="AX43">
            <v>0</v>
          </cell>
          <cell r="AY43">
            <v>0</v>
          </cell>
          <cell r="BD43">
            <v>0</v>
          </cell>
          <cell r="BE43" t="str">
            <v>&gt; -140k</v>
          </cell>
        </row>
        <row r="44">
          <cell r="AU44">
            <v>1.4000000000000005E-2</v>
          </cell>
          <cell r="AV44">
            <v>256123.10631400032</v>
          </cell>
          <cell r="AW44">
            <v>131260.86596112049</v>
          </cell>
          <cell r="AX44">
            <v>0</v>
          </cell>
          <cell r="AY44">
            <v>0</v>
          </cell>
          <cell r="BD44">
            <v>0</v>
          </cell>
          <cell r="BE44" t="str">
            <v>&gt; -150k</v>
          </cell>
        </row>
        <row r="45">
          <cell r="AU45">
            <v>1.5000000000000006E-2</v>
          </cell>
          <cell r="AV45">
            <v>249318.85464899987</v>
          </cell>
          <cell r="AW45">
            <v>128882.21416349418</v>
          </cell>
          <cell r="AX45">
            <v>0</v>
          </cell>
          <cell r="AY45">
            <v>0</v>
          </cell>
          <cell r="BD45">
            <v>0</v>
          </cell>
          <cell r="BE45" t="str">
            <v>&gt; -160k</v>
          </cell>
        </row>
        <row r="46">
          <cell r="AU46">
            <v>1.6000000000000007E-2</v>
          </cell>
          <cell r="AV46">
            <v>253795.74880900007</v>
          </cell>
          <cell r="AW46">
            <v>130341.03281555453</v>
          </cell>
          <cell r="AX46">
            <v>0</v>
          </cell>
          <cell r="AY46">
            <v>1.0704400000000001</v>
          </cell>
          <cell r="BD46">
            <v>0</v>
          </cell>
          <cell r="BE46" t="str">
            <v>&gt; -170k</v>
          </cell>
        </row>
        <row r="47">
          <cell r="AU47">
            <v>1.7000000000000008E-2</v>
          </cell>
          <cell r="AV47">
            <v>256170.53650899953</v>
          </cell>
          <cell r="AW47">
            <v>128032.83524240402</v>
          </cell>
          <cell r="AX47">
            <v>0</v>
          </cell>
          <cell r="AY47">
            <v>0</v>
          </cell>
          <cell r="BD47">
            <v>0</v>
          </cell>
          <cell r="BE47" t="str">
            <v>&gt; -180k</v>
          </cell>
        </row>
        <row r="48">
          <cell r="AU48">
            <v>1.8000000000000009E-2</v>
          </cell>
          <cell r="AV48">
            <v>254581.41809399909</v>
          </cell>
          <cell r="AW48">
            <v>130418.72244320848</v>
          </cell>
          <cell r="AX48">
            <v>0</v>
          </cell>
          <cell r="AY48">
            <v>3.5078899999999997</v>
          </cell>
          <cell r="BD48">
            <v>0</v>
          </cell>
          <cell r="BE48" t="str">
            <v>&gt; -190k</v>
          </cell>
        </row>
        <row r="49">
          <cell r="AU49">
            <v>1.900000000000001E-2</v>
          </cell>
          <cell r="AV49">
            <v>252762.7261039998</v>
          </cell>
          <cell r="AW49">
            <v>128549.05832810447</v>
          </cell>
          <cell r="AX49">
            <v>0</v>
          </cell>
          <cell r="AY49">
            <v>6.7863850000000001</v>
          </cell>
          <cell r="BD49">
            <v>0</v>
          </cell>
          <cell r="BE49" t="str">
            <v>&gt; -200k</v>
          </cell>
        </row>
        <row r="50">
          <cell r="AU50">
            <v>2.0000000000000011E-2</v>
          </cell>
          <cell r="AV50">
            <v>250498.75965899951</v>
          </cell>
          <cell r="AW50">
            <v>129036.0552637474</v>
          </cell>
          <cell r="AX50">
            <v>0</v>
          </cell>
          <cell r="AY50">
            <v>10.506630000000001</v>
          </cell>
          <cell r="BD50">
            <v>0</v>
          </cell>
          <cell r="BE50" t="str">
            <v>&gt; -210k</v>
          </cell>
        </row>
        <row r="51">
          <cell r="AU51">
            <v>2.1000000000000012E-2</v>
          </cell>
          <cell r="AV51">
            <v>254780.27795399984</v>
          </cell>
          <cell r="AW51">
            <v>130751.65329371707</v>
          </cell>
          <cell r="AX51">
            <v>0</v>
          </cell>
          <cell r="AY51">
            <v>9.1105849999999986</v>
          </cell>
          <cell r="BD51">
            <v>0</v>
          </cell>
          <cell r="BE51" t="str">
            <v>&gt; -220k</v>
          </cell>
        </row>
        <row r="52">
          <cell r="AU52">
            <v>2.2000000000000013E-2</v>
          </cell>
          <cell r="AV52">
            <v>252064.73240400007</v>
          </cell>
          <cell r="AW52">
            <v>131872.97249574296</v>
          </cell>
          <cell r="AX52">
            <v>0.01</v>
          </cell>
          <cell r="AY52">
            <v>25.153300000000002</v>
          </cell>
          <cell r="BD52">
            <v>0</v>
          </cell>
          <cell r="BE52" t="str">
            <v>&gt; -230k</v>
          </cell>
        </row>
        <row r="53">
          <cell r="AU53">
            <v>2.3000000000000013E-2</v>
          </cell>
          <cell r="AV53">
            <v>257233.11349400028</v>
          </cell>
          <cell r="AW53">
            <v>130275.61449271739</v>
          </cell>
          <cell r="AX53">
            <v>0.02</v>
          </cell>
          <cell r="AY53">
            <v>55.222465</v>
          </cell>
          <cell r="BD53">
            <v>0</v>
          </cell>
          <cell r="BE53" t="str">
            <v>&gt; -240k</v>
          </cell>
        </row>
        <row r="54">
          <cell r="AU54">
            <v>2.4000000000000014E-2</v>
          </cell>
          <cell r="AV54">
            <v>257437.47978899966</v>
          </cell>
          <cell r="AW54">
            <v>132697.95665229743</v>
          </cell>
          <cell r="AX54">
            <v>0.02</v>
          </cell>
          <cell r="AY54">
            <v>36.016210000000001</v>
          </cell>
          <cell r="BD54">
            <v>0</v>
          </cell>
          <cell r="BE54" t="str">
            <v>&gt; -250k</v>
          </cell>
        </row>
        <row r="55">
          <cell r="AU55">
            <v>2.5000000000000015E-2</v>
          </cell>
          <cell r="AV55">
            <v>257022.26974899977</v>
          </cell>
          <cell r="AW55">
            <v>135773.05560296474</v>
          </cell>
          <cell r="AX55">
            <v>0.03</v>
          </cell>
          <cell r="AY55">
            <v>69.834379999999982</v>
          </cell>
        </row>
        <row r="56">
          <cell r="AU56">
            <v>2.6000000000000016E-2</v>
          </cell>
          <cell r="AV56">
            <v>258633.86394899976</v>
          </cell>
          <cell r="AW56">
            <v>136025.57654650943</v>
          </cell>
          <cell r="AX56">
            <v>0.03</v>
          </cell>
          <cell r="AY56">
            <v>77.978785000000016</v>
          </cell>
        </row>
        <row r="57">
          <cell r="AU57">
            <v>2.7000000000000017E-2</v>
          </cell>
          <cell r="AV57">
            <v>257947.74312399991</v>
          </cell>
          <cell r="AW57">
            <v>130563.7577737441</v>
          </cell>
          <cell r="AX57">
            <v>0.02</v>
          </cell>
          <cell r="AY57">
            <v>55.258605000000003</v>
          </cell>
        </row>
        <row r="58">
          <cell r="AU58">
            <v>2.8000000000000018E-2</v>
          </cell>
          <cell r="AV58">
            <v>256195.62112400052</v>
          </cell>
          <cell r="AW58">
            <v>134572.36283153834</v>
          </cell>
          <cell r="AX58">
            <v>0.04</v>
          </cell>
          <cell r="AY58">
            <v>86.929755000000014</v>
          </cell>
          <cell r="BD58">
            <v>0.99150000000000005</v>
          </cell>
        </row>
        <row r="59">
          <cell r="AU59">
            <v>2.9000000000000019E-2</v>
          </cell>
          <cell r="AV59">
            <v>258029.56567399987</v>
          </cell>
          <cell r="AW59">
            <v>132176.0950313427</v>
          </cell>
          <cell r="AX59">
            <v>0.04</v>
          </cell>
          <cell r="AY59">
            <v>99.168745000000001</v>
          </cell>
          <cell r="BD59">
            <v>0.99050000000000005</v>
          </cell>
        </row>
        <row r="60">
          <cell r="AU60">
            <v>3.000000000000002E-2</v>
          </cell>
          <cell r="AV60">
            <v>258887.15270399916</v>
          </cell>
          <cell r="AW60">
            <v>133194.37687061433</v>
          </cell>
          <cell r="AX60">
            <v>0.05</v>
          </cell>
          <cell r="AY60">
            <v>122.88839999999996</v>
          </cell>
          <cell r="BD60">
            <v>0.98650000000000004</v>
          </cell>
        </row>
        <row r="61">
          <cell r="AU61">
            <v>3.1000000000000021E-2</v>
          </cell>
          <cell r="AV61">
            <v>254734.91428399977</v>
          </cell>
          <cell r="AW61">
            <v>131897.35259393411</v>
          </cell>
          <cell r="AX61">
            <v>0.05</v>
          </cell>
          <cell r="AY61">
            <v>104.53326500000001</v>
          </cell>
          <cell r="BD61">
            <v>0.98399999999999999</v>
          </cell>
        </row>
        <row r="62">
          <cell r="AU62">
            <v>3.2000000000000021E-2</v>
          </cell>
          <cell r="AV62">
            <v>251930.77675899956</v>
          </cell>
          <cell r="AW62">
            <v>132468.8288395984</v>
          </cell>
          <cell r="AX62">
            <v>7.0000000000000007E-2</v>
          </cell>
          <cell r="AY62">
            <v>162.345765</v>
          </cell>
          <cell r="BD62">
            <v>0.97850000000000004</v>
          </cell>
        </row>
        <row r="63">
          <cell r="AU63">
            <v>3.3000000000000022E-2</v>
          </cell>
          <cell r="AV63">
            <v>256186.46402399978</v>
          </cell>
          <cell r="AW63">
            <v>131837.66584911247</v>
          </cell>
          <cell r="AX63">
            <v>0.1</v>
          </cell>
          <cell r="AY63">
            <v>232.84060000000002</v>
          </cell>
          <cell r="BD63">
            <v>0.96950000000000003</v>
          </cell>
        </row>
        <row r="64">
          <cell r="AU64">
            <v>3.4000000000000023E-2</v>
          </cell>
          <cell r="AV64">
            <v>263053.04702400009</v>
          </cell>
          <cell r="AW64">
            <v>135751.00376132142</v>
          </cell>
          <cell r="AX64">
            <v>0.11</v>
          </cell>
          <cell r="AY64">
            <v>255.80610000000004</v>
          </cell>
          <cell r="BD64">
            <v>0.96199999999999997</v>
          </cell>
        </row>
        <row r="65">
          <cell r="AU65">
            <v>3.5000000000000024E-2</v>
          </cell>
          <cell r="AV65">
            <v>263830.3493939995</v>
          </cell>
          <cell r="AW65">
            <v>138778.17293311734</v>
          </cell>
          <cell r="AX65">
            <v>0.11</v>
          </cell>
          <cell r="AY65">
            <v>260.58501000000001</v>
          </cell>
          <cell r="BD65">
            <v>0.95499999999999996</v>
          </cell>
        </row>
        <row r="66">
          <cell r="AU66">
            <v>3.6000000000000025E-2</v>
          </cell>
          <cell r="AV66">
            <v>259159.79160399979</v>
          </cell>
          <cell r="AW66">
            <v>134621.16810835549</v>
          </cell>
          <cell r="AX66">
            <v>0.1</v>
          </cell>
          <cell r="AY66">
            <v>233.29135500000007</v>
          </cell>
          <cell r="BD66">
            <v>0.9385</v>
          </cell>
        </row>
        <row r="67">
          <cell r="AU67">
            <v>3.7000000000000026E-2</v>
          </cell>
          <cell r="AV67">
            <v>256146.28930900019</v>
          </cell>
          <cell r="AW67">
            <v>132602.24106070743</v>
          </cell>
          <cell r="AX67">
            <v>0.11</v>
          </cell>
          <cell r="AY67">
            <v>261.49833999999998</v>
          </cell>
          <cell r="BD67">
            <v>0.92749999999999999</v>
          </cell>
        </row>
        <row r="68">
          <cell r="AU68">
            <v>3.8000000000000027E-2</v>
          </cell>
          <cell r="AV68">
            <v>261139.32397399968</v>
          </cell>
          <cell r="AW68">
            <v>132206.92475817137</v>
          </cell>
          <cell r="AX68">
            <v>0.13</v>
          </cell>
          <cell r="AY68">
            <v>302.40362500000003</v>
          </cell>
          <cell r="BD68">
            <v>0.91149999999999998</v>
          </cell>
        </row>
        <row r="69">
          <cell r="AU69">
            <v>3.9000000000000028E-2</v>
          </cell>
          <cell r="AV69">
            <v>257937.69630899935</v>
          </cell>
          <cell r="AW69">
            <v>129877.46035258858</v>
          </cell>
          <cell r="AX69">
            <v>0.14000000000000001</v>
          </cell>
          <cell r="AY69">
            <v>315.89993000000004</v>
          </cell>
          <cell r="BD69">
            <v>0.89300000000000002</v>
          </cell>
        </row>
        <row r="70">
          <cell r="AU70">
            <v>4.0000000000000029E-2</v>
          </cell>
          <cell r="AV70">
            <v>260681.41046899985</v>
          </cell>
          <cell r="AW70">
            <v>135235.68556810959</v>
          </cell>
          <cell r="AX70">
            <v>0.13</v>
          </cell>
          <cell r="AY70">
            <v>288.58295499999991</v>
          </cell>
          <cell r="BD70">
            <v>0.873</v>
          </cell>
        </row>
        <row r="71">
          <cell r="AU71">
            <v>4.1000000000000029E-2</v>
          </cell>
          <cell r="AV71">
            <v>259686.41653400019</v>
          </cell>
          <cell r="AW71">
            <v>132858.7176086868</v>
          </cell>
          <cell r="AX71">
            <v>0.19</v>
          </cell>
          <cell r="AY71">
            <v>421.5535999999999</v>
          </cell>
          <cell r="BD71">
            <v>0.85950000000000004</v>
          </cell>
        </row>
        <row r="72">
          <cell r="AU72">
            <v>4.200000000000003E-2</v>
          </cell>
          <cell r="AV72">
            <v>259482.11697899963</v>
          </cell>
          <cell r="AW72">
            <v>133589.78892615208</v>
          </cell>
          <cell r="AX72">
            <v>0.19</v>
          </cell>
          <cell r="AY72">
            <v>433.85773000000029</v>
          </cell>
          <cell r="BD72">
            <v>0.83750000000000002</v>
          </cell>
        </row>
        <row r="73">
          <cell r="AU73">
            <v>4.3000000000000031E-2</v>
          </cell>
          <cell r="AV73">
            <v>264697.99877899914</v>
          </cell>
          <cell r="AW73">
            <v>135812.62803546109</v>
          </cell>
          <cell r="AX73">
            <v>0.2</v>
          </cell>
          <cell r="AY73">
            <v>450.80185500000005</v>
          </cell>
          <cell r="BD73">
            <v>0.81200000000000006</v>
          </cell>
        </row>
        <row r="74">
          <cell r="AU74">
            <v>4.4000000000000032E-2</v>
          </cell>
          <cell r="AV74">
            <v>267479.74377899966</v>
          </cell>
          <cell r="AW74">
            <v>138686.6987361428</v>
          </cell>
          <cell r="AX74">
            <v>0.17</v>
          </cell>
          <cell r="AY74">
            <v>383.3694200000001</v>
          </cell>
          <cell r="BD74">
            <v>0.77749999999999997</v>
          </cell>
        </row>
        <row r="75">
          <cell r="AU75">
            <v>4.5000000000000033E-2</v>
          </cell>
          <cell r="AV75">
            <v>261642.09338399986</v>
          </cell>
          <cell r="AW75">
            <v>135001.40445688047</v>
          </cell>
          <cell r="AX75">
            <v>0.16</v>
          </cell>
          <cell r="AY75">
            <v>377.11566999999991</v>
          </cell>
          <cell r="BD75">
            <v>0.74350000000000005</v>
          </cell>
        </row>
        <row r="76">
          <cell r="AU76">
            <v>4.6000000000000034E-2</v>
          </cell>
          <cell r="AV76">
            <v>258770.74489399968</v>
          </cell>
          <cell r="AW76">
            <v>133109.81247929996</v>
          </cell>
          <cell r="AX76">
            <v>0.25</v>
          </cell>
          <cell r="AY76">
            <v>559.43179999999984</v>
          </cell>
          <cell r="BD76">
            <v>0.71250000000000002</v>
          </cell>
        </row>
        <row r="77">
          <cell r="AU77">
            <v>4.7000000000000035E-2</v>
          </cell>
          <cell r="AV77">
            <v>261096.01411899968</v>
          </cell>
          <cell r="AW77">
            <v>136287.84443075318</v>
          </cell>
          <cell r="AX77">
            <v>0.21</v>
          </cell>
          <cell r="AY77">
            <v>467.74928500000004</v>
          </cell>
          <cell r="BD77">
            <v>0.68300000000000005</v>
          </cell>
        </row>
        <row r="78">
          <cell r="AU78">
            <v>4.8000000000000036E-2</v>
          </cell>
          <cell r="AV78">
            <v>261711.65820399992</v>
          </cell>
          <cell r="AW78">
            <v>136078.05260186802</v>
          </cell>
          <cell r="AX78">
            <v>0.24</v>
          </cell>
          <cell r="AY78">
            <v>551.03654000000006</v>
          </cell>
          <cell r="BD78">
            <v>0.64700000000000002</v>
          </cell>
        </row>
        <row r="79">
          <cell r="AU79">
            <v>4.9000000000000037E-2</v>
          </cell>
          <cell r="AV79">
            <v>271392.69951399969</v>
          </cell>
          <cell r="AW79">
            <v>134158.09086757078</v>
          </cell>
          <cell r="AX79">
            <v>0.37</v>
          </cell>
          <cell r="AY79">
            <v>844.87323000000015</v>
          </cell>
          <cell r="BD79">
            <v>0.61599999999999999</v>
          </cell>
        </row>
        <row r="80">
          <cell r="AU80">
            <v>5.0000000000000037E-2</v>
          </cell>
          <cell r="AV80">
            <v>261196.83925399953</v>
          </cell>
          <cell r="AW80">
            <v>133086.18220671348</v>
          </cell>
          <cell r="AX80">
            <v>0.28999999999999998</v>
          </cell>
          <cell r="AY80">
            <v>662.82485500000007</v>
          </cell>
          <cell r="BD80">
            <v>0.58099999999999996</v>
          </cell>
        </row>
        <row r="81">
          <cell r="AU81">
            <v>5.1000000000000038E-2</v>
          </cell>
          <cell r="AV81">
            <v>266408.50962899957</v>
          </cell>
          <cell r="AW81">
            <v>136629.2649398222</v>
          </cell>
          <cell r="AX81">
            <v>0.26</v>
          </cell>
          <cell r="AY81">
            <v>598.0444849999999</v>
          </cell>
          <cell r="BD81">
            <v>0.54649999999999999</v>
          </cell>
        </row>
        <row r="82">
          <cell r="AU82">
            <v>5.2000000000000039E-2</v>
          </cell>
          <cell r="AV82">
            <v>266643.72843899956</v>
          </cell>
          <cell r="AW82">
            <v>132995.94050151372</v>
          </cell>
          <cell r="AX82">
            <v>0.39</v>
          </cell>
          <cell r="AY82">
            <v>886.13172999999972</v>
          </cell>
          <cell r="BD82">
            <v>0.51649999999999996</v>
          </cell>
        </row>
        <row r="83">
          <cell r="AU83">
            <v>5.300000000000004E-2</v>
          </cell>
          <cell r="AV83">
            <v>262104.55006399969</v>
          </cell>
          <cell r="AW83">
            <v>130806.41072683933</v>
          </cell>
          <cell r="AX83">
            <v>0.3</v>
          </cell>
          <cell r="AY83">
            <v>673.22054999999978</v>
          </cell>
          <cell r="BD83">
            <v>0.48399999999999999</v>
          </cell>
        </row>
        <row r="84">
          <cell r="AU84">
            <v>5.4000000000000041E-2</v>
          </cell>
          <cell r="AV84">
            <v>263967.22689899994</v>
          </cell>
          <cell r="AW84">
            <v>132460.32482393773</v>
          </cell>
          <cell r="AX84">
            <v>0.34</v>
          </cell>
          <cell r="AY84">
            <v>780.24222499999973</v>
          </cell>
          <cell r="BD84">
            <v>0.45350000000000001</v>
          </cell>
        </row>
        <row r="85">
          <cell r="AU85">
            <v>5.5000000000000042E-2</v>
          </cell>
          <cell r="AV85">
            <v>264272.25071899977</v>
          </cell>
          <cell r="AW85">
            <v>134997.59383748376</v>
          </cell>
          <cell r="AX85">
            <v>0.31</v>
          </cell>
          <cell r="AY85">
            <v>713.03290500000014</v>
          </cell>
          <cell r="BD85">
            <v>0.42749999999999999</v>
          </cell>
        </row>
        <row r="86">
          <cell r="AU86">
            <v>5.6000000000000043E-2</v>
          </cell>
          <cell r="AV86">
            <v>262761.51990899967</v>
          </cell>
          <cell r="AW86">
            <v>132760.36355162461</v>
          </cell>
          <cell r="AX86">
            <v>0.41</v>
          </cell>
          <cell r="AY86">
            <v>939.71629499999972</v>
          </cell>
          <cell r="BD86">
            <v>0.39800000000000002</v>
          </cell>
        </row>
        <row r="87">
          <cell r="AU87">
            <v>5.7000000000000044E-2</v>
          </cell>
          <cell r="AV87">
            <v>265727.45890399994</v>
          </cell>
          <cell r="AW87">
            <v>134239.26235074693</v>
          </cell>
          <cell r="AX87">
            <v>0.42</v>
          </cell>
          <cell r="AY87">
            <v>946.51399999999967</v>
          </cell>
          <cell r="BD87">
            <v>0.36649999999999999</v>
          </cell>
        </row>
        <row r="88">
          <cell r="AU88">
            <v>5.8000000000000045E-2</v>
          </cell>
          <cell r="AV88">
            <v>265084.91460399982</v>
          </cell>
          <cell r="AW88">
            <v>135926.42415590523</v>
          </cell>
          <cell r="AX88">
            <v>0.45</v>
          </cell>
          <cell r="AY88">
            <v>1016.8825199999999</v>
          </cell>
          <cell r="BD88">
            <v>0.34799999999999998</v>
          </cell>
        </row>
        <row r="89">
          <cell r="AU89">
            <v>5.9000000000000045E-2</v>
          </cell>
          <cell r="AV89">
            <v>262639.55001399969</v>
          </cell>
          <cell r="AW89">
            <v>131939.20535757139</v>
          </cell>
          <cell r="AX89">
            <v>0.46</v>
          </cell>
          <cell r="AY89">
            <v>1050.5670149999996</v>
          </cell>
          <cell r="BD89">
            <v>0.32050000000000001</v>
          </cell>
        </row>
        <row r="90">
          <cell r="AU90">
            <v>6.0000000000000046E-2</v>
          </cell>
          <cell r="AV90">
            <v>264241.7631989994</v>
          </cell>
          <cell r="AW90">
            <v>134106.16116146414</v>
          </cell>
          <cell r="AX90">
            <v>0.46</v>
          </cell>
          <cell r="AY90">
            <v>1044.4935449999998</v>
          </cell>
          <cell r="BD90">
            <v>0.29649999999999999</v>
          </cell>
        </row>
        <row r="91">
          <cell r="AU91">
            <v>6.1000000000000047E-2</v>
          </cell>
          <cell r="AV91">
            <v>263219.31668899965</v>
          </cell>
          <cell r="AW91">
            <v>135831.12590669614</v>
          </cell>
          <cell r="AX91">
            <v>0.51</v>
          </cell>
          <cell r="AY91">
            <v>1180.3705300000008</v>
          </cell>
          <cell r="BD91">
            <v>0.27950000000000003</v>
          </cell>
        </row>
        <row r="92">
          <cell r="AU92">
            <v>6.2000000000000048E-2</v>
          </cell>
          <cell r="AV92">
            <v>270597.53406900028</v>
          </cell>
          <cell r="AW92">
            <v>135221.37115651849</v>
          </cell>
          <cell r="AX92">
            <v>0.49</v>
          </cell>
          <cell r="AY92">
            <v>1120.2150300000003</v>
          </cell>
          <cell r="BD92">
            <v>0.25700000000000001</v>
          </cell>
        </row>
        <row r="93">
          <cell r="AU93">
            <v>6.3000000000000042E-2</v>
          </cell>
          <cell r="AV93">
            <v>272301.4848839998</v>
          </cell>
          <cell r="AW93">
            <v>140536.13724400513</v>
          </cell>
          <cell r="AX93">
            <v>0.54</v>
          </cell>
          <cell r="AY93">
            <v>1241.439905</v>
          </cell>
          <cell r="BD93">
            <v>0.24049999999999999</v>
          </cell>
        </row>
        <row r="94">
          <cell r="AU94">
            <v>6.4000000000000043E-2</v>
          </cell>
          <cell r="AV94">
            <v>265093.87949400017</v>
          </cell>
          <cell r="AW94">
            <v>131419.13101267724</v>
          </cell>
          <cell r="AX94">
            <v>0.54</v>
          </cell>
          <cell r="AY94">
            <v>1248.1212700000005</v>
          </cell>
          <cell r="BD94">
            <v>0.2235</v>
          </cell>
        </row>
        <row r="95">
          <cell r="AU95">
            <v>6.5000000000000044E-2</v>
          </cell>
          <cell r="AV95">
            <v>275833.11268399964</v>
          </cell>
          <cell r="AW95">
            <v>135873.45959799524</v>
          </cell>
          <cell r="AX95">
            <v>0.56999999999999995</v>
          </cell>
          <cell r="AY95">
            <v>1310.6095800000007</v>
          </cell>
          <cell r="BD95">
            <v>0.20399999999999999</v>
          </cell>
        </row>
        <row r="96">
          <cell r="AU96">
            <v>6.6000000000000045E-2</v>
          </cell>
          <cell r="AV96">
            <v>263702.09799900022</v>
          </cell>
          <cell r="AW96">
            <v>128823.27023549489</v>
          </cell>
          <cell r="AX96">
            <v>0.52</v>
          </cell>
          <cell r="AY96">
            <v>1186.5132350000001</v>
          </cell>
          <cell r="BD96">
            <v>0.188</v>
          </cell>
        </row>
        <row r="97">
          <cell r="AU97">
            <v>6.7000000000000046E-2</v>
          </cell>
          <cell r="AV97">
            <v>267800.90699900006</v>
          </cell>
          <cell r="AW97">
            <v>137212.06920289557</v>
          </cell>
          <cell r="AX97">
            <v>0.63</v>
          </cell>
          <cell r="AY97">
            <v>1431.0637400000007</v>
          </cell>
          <cell r="BD97">
            <v>0.17349999999999999</v>
          </cell>
        </row>
        <row r="98">
          <cell r="AU98">
            <v>6.8000000000000047E-2</v>
          </cell>
          <cell r="AV98">
            <v>269561.88879399956</v>
          </cell>
          <cell r="AW98">
            <v>136304.48443870959</v>
          </cell>
          <cell r="AX98">
            <v>0.64</v>
          </cell>
          <cell r="AY98">
            <v>1454.4006600000009</v>
          </cell>
          <cell r="BD98">
            <v>0.1555</v>
          </cell>
        </row>
        <row r="99">
          <cell r="AU99">
            <v>6.9000000000000047E-2</v>
          </cell>
          <cell r="AV99">
            <v>264972.16486399958</v>
          </cell>
          <cell r="AW99">
            <v>133957.33126241079</v>
          </cell>
          <cell r="AX99">
            <v>0.64</v>
          </cell>
          <cell r="AY99">
            <v>1464.554535</v>
          </cell>
          <cell r="BD99">
            <v>0.13800000000000001</v>
          </cell>
        </row>
        <row r="100">
          <cell r="AU100">
            <v>7.0000000000000048E-2</v>
          </cell>
          <cell r="AV100">
            <v>273836.05064399948</v>
          </cell>
          <cell r="AW100">
            <v>138140.74768350602</v>
          </cell>
          <cell r="AX100">
            <v>0.62</v>
          </cell>
          <cell r="AY100">
            <v>1426.9110599999992</v>
          </cell>
          <cell r="BD100">
            <v>0.11899999999999999</v>
          </cell>
        </row>
        <row r="101">
          <cell r="AU101">
            <v>7.1000000000000049E-2</v>
          </cell>
          <cell r="AV101">
            <v>269638.36431899993</v>
          </cell>
          <cell r="AW101">
            <v>130889.80067586883</v>
          </cell>
          <cell r="AX101">
            <v>0.68</v>
          </cell>
          <cell r="AY101">
            <v>1550.6898250000002</v>
          </cell>
          <cell r="BD101">
            <v>0.108</v>
          </cell>
        </row>
        <row r="102">
          <cell r="AU102">
            <v>7.200000000000005E-2</v>
          </cell>
          <cell r="AV102">
            <v>271166.0881789999</v>
          </cell>
          <cell r="AW102">
            <v>132868.55124749686</v>
          </cell>
          <cell r="AX102">
            <v>0.73</v>
          </cell>
          <cell r="AY102">
            <v>1660.0408300000006</v>
          </cell>
          <cell r="BD102">
            <v>9.8500000000000004E-2</v>
          </cell>
        </row>
        <row r="103">
          <cell r="AU103">
            <v>7.3000000000000051E-2</v>
          </cell>
          <cell r="AV103">
            <v>269101.80140399962</v>
          </cell>
          <cell r="AW103">
            <v>140805.96284061047</v>
          </cell>
          <cell r="AX103">
            <v>0.75</v>
          </cell>
          <cell r="AY103">
            <v>1721.837074999999</v>
          </cell>
          <cell r="BD103">
            <v>9.1999999999999998E-2</v>
          </cell>
        </row>
        <row r="104">
          <cell r="AU104">
            <v>7.4000000000000052E-2</v>
          </cell>
          <cell r="AV104">
            <v>266235.51654900017</v>
          </cell>
          <cell r="AW104">
            <v>132187.50241512645</v>
          </cell>
          <cell r="AX104">
            <v>0.73</v>
          </cell>
          <cell r="AY104">
            <v>1663.2056049999997</v>
          </cell>
          <cell r="BD104">
            <v>8.2500000000000004E-2</v>
          </cell>
        </row>
        <row r="105">
          <cell r="AU105">
            <v>7.5000000000000053E-2</v>
          </cell>
          <cell r="AV105">
            <v>269500.73745899973</v>
          </cell>
          <cell r="AW105">
            <v>134051.18964356848</v>
          </cell>
          <cell r="AX105">
            <v>0.85</v>
          </cell>
          <cell r="AY105">
            <v>1952.7562150000001</v>
          </cell>
          <cell r="BD105">
            <v>7.3499999999999996E-2</v>
          </cell>
        </row>
        <row r="106">
          <cell r="AU106">
            <v>7.6000000000000054E-2</v>
          </cell>
          <cell r="AV106">
            <v>273433.98037899967</v>
          </cell>
          <cell r="AW106">
            <v>140088.11996787516</v>
          </cell>
          <cell r="AX106">
            <v>0.86</v>
          </cell>
          <cell r="AY106">
            <v>1951.1475500000004</v>
          </cell>
          <cell r="BD106">
            <v>6.7500000000000004E-2</v>
          </cell>
        </row>
        <row r="107">
          <cell r="AU107">
            <v>7.7000000000000055E-2</v>
          </cell>
          <cell r="AV107">
            <v>275705.09281899995</v>
          </cell>
          <cell r="AW107">
            <v>137380.44118452174</v>
          </cell>
          <cell r="AX107">
            <v>0.77</v>
          </cell>
          <cell r="AY107">
            <v>1765.1614049999998</v>
          </cell>
          <cell r="BD107">
            <v>0.06</v>
          </cell>
        </row>
        <row r="108">
          <cell r="AU108">
            <v>7.8000000000000055E-2</v>
          </cell>
          <cell r="AV108">
            <v>275332.55019899947</v>
          </cell>
          <cell r="AW108">
            <v>136741.87290458582</v>
          </cell>
          <cell r="AX108">
            <v>0.81</v>
          </cell>
          <cell r="AY108">
            <v>1836.9453550000001</v>
          </cell>
          <cell r="BD108">
            <v>5.0500000000000003E-2</v>
          </cell>
        </row>
        <row r="109">
          <cell r="AU109">
            <v>7.9000000000000056E-2</v>
          </cell>
          <cell r="AV109">
            <v>270555.10224399983</v>
          </cell>
          <cell r="AW109">
            <v>131226.46009902772</v>
          </cell>
          <cell r="AX109">
            <v>0.76</v>
          </cell>
          <cell r="AY109">
            <v>1744.9144349999995</v>
          </cell>
          <cell r="BD109">
            <v>4.4499999999999998E-2</v>
          </cell>
        </row>
        <row r="110">
          <cell r="AU110">
            <v>8.0000000000000057E-2</v>
          </cell>
          <cell r="AV110">
            <v>280638.71413899941</v>
          </cell>
          <cell r="AW110">
            <v>139113.89085396208</v>
          </cell>
          <cell r="AX110">
            <v>0.89</v>
          </cell>
          <cell r="AY110">
            <v>2044.0835399999996</v>
          </cell>
          <cell r="BD110">
            <v>3.85E-2</v>
          </cell>
        </row>
        <row r="111">
          <cell r="AU111">
            <v>8.1000000000000058E-2</v>
          </cell>
          <cell r="AV111">
            <v>265681.91083899961</v>
          </cell>
          <cell r="AW111">
            <v>133698.13140641985</v>
          </cell>
          <cell r="AX111">
            <v>0.76</v>
          </cell>
          <cell r="AY111">
            <v>1739.7722600000009</v>
          </cell>
          <cell r="BD111">
            <v>3.4500000000000003E-2</v>
          </cell>
        </row>
        <row r="112">
          <cell r="AU112">
            <v>8.2000000000000059E-2</v>
          </cell>
          <cell r="AV112">
            <v>276747.63287399925</v>
          </cell>
          <cell r="AW112">
            <v>138642.48297663979</v>
          </cell>
          <cell r="AX112">
            <v>0.9</v>
          </cell>
          <cell r="AY112">
            <v>2054.6921750000001</v>
          </cell>
          <cell r="BD112">
            <v>3.15E-2</v>
          </cell>
        </row>
        <row r="113">
          <cell r="AU113">
            <v>8.300000000000006E-2</v>
          </cell>
          <cell r="AV113">
            <v>271209.55436899967</v>
          </cell>
          <cell r="AW113">
            <v>136585.25974542651</v>
          </cell>
          <cell r="AX113">
            <v>0.95</v>
          </cell>
          <cell r="AY113">
            <v>2163.7377850000012</v>
          </cell>
          <cell r="BD113">
            <v>0.03</v>
          </cell>
        </row>
        <row r="114">
          <cell r="AU114">
            <v>8.4000000000000061E-2</v>
          </cell>
          <cell r="AV114">
            <v>273045.38112899987</v>
          </cell>
          <cell r="AW114">
            <v>138327.13670176937</v>
          </cell>
          <cell r="AX114">
            <v>0.88</v>
          </cell>
          <cell r="AY114">
            <v>1996.6048449999996</v>
          </cell>
          <cell r="BD114">
            <v>2.5000000000000001E-2</v>
          </cell>
        </row>
        <row r="115">
          <cell r="AU115">
            <v>8.5000000000000062E-2</v>
          </cell>
          <cell r="AV115">
            <v>275340.78761399968</v>
          </cell>
          <cell r="AW115">
            <v>137605.02821909159</v>
          </cell>
          <cell r="AX115">
            <v>0.87</v>
          </cell>
          <cell r="AY115">
            <v>2007.4954650000002</v>
          </cell>
          <cell r="BD115">
            <v>2.1999999999999999E-2</v>
          </cell>
        </row>
        <row r="116">
          <cell r="AU116">
            <v>8.6000000000000063E-2</v>
          </cell>
          <cell r="AV116">
            <v>272579.48055399919</v>
          </cell>
          <cell r="AW116">
            <v>134509.92980497523</v>
          </cell>
          <cell r="AX116">
            <v>1.0900000000000001</v>
          </cell>
          <cell r="AY116">
            <v>2493.2084449999993</v>
          </cell>
          <cell r="BD116">
            <v>2.1000000000000001E-2</v>
          </cell>
        </row>
        <row r="117">
          <cell r="AU117">
            <v>8.7000000000000063E-2</v>
          </cell>
          <cell r="AV117">
            <v>276541.86691400013</v>
          </cell>
          <cell r="AW117">
            <v>138161.34004440269</v>
          </cell>
          <cell r="AX117">
            <v>0.92</v>
          </cell>
          <cell r="AY117">
            <v>2099.2992799999993</v>
          </cell>
          <cell r="BD117">
            <v>1.95E-2</v>
          </cell>
        </row>
        <row r="118">
          <cell r="AU118">
            <v>8.8000000000000064E-2</v>
          </cell>
          <cell r="AV118">
            <v>275822.96582399972</v>
          </cell>
          <cell r="AW118">
            <v>137908.12843939569</v>
          </cell>
          <cell r="AX118">
            <v>1.03</v>
          </cell>
          <cell r="AY118">
            <v>2350.1601499999997</v>
          </cell>
          <cell r="BD118">
            <v>1.7999999999999999E-2</v>
          </cell>
        </row>
        <row r="119">
          <cell r="AU119">
            <v>8.9000000000000065E-2</v>
          </cell>
          <cell r="AV119">
            <v>282372.93297400017</v>
          </cell>
          <cell r="AW119">
            <v>140205.52601316298</v>
          </cell>
          <cell r="AX119">
            <v>1.1299999999999999</v>
          </cell>
          <cell r="AY119">
            <v>2581.9112600000012</v>
          </cell>
          <cell r="BD119">
            <v>1.6500000000000001E-2</v>
          </cell>
        </row>
        <row r="120">
          <cell r="AU120">
            <v>9.0000000000000066E-2</v>
          </cell>
          <cell r="AV120">
            <v>274746.72396899969</v>
          </cell>
          <cell r="AW120">
            <v>136142.64042881687</v>
          </cell>
          <cell r="AX120">
            <v>1.1200000000000001</v>
          </cell>
          <cell r="AY120">
            <v>2558.7566599999996</v>
          </cell>
          <cell r="BD120">
            <v>1.55E-2</v>
          </cell>
        </row>
        <row r="121">
          <cell r="AU121">
            <v>9.1000000000000067E-2</v>
          </cell>
          <cell r="AV121">
            <v>279630.14466400002</v>
          </cell>
          <cell r="AW121">
            <v>133469.50004257794</v>
          </cell>
          <cell r="AX121">
            <v>1.08</v>
          </cell>
          <cell r="AY121">
            <v>2477.7735950000001</v>
          </cell>
          <cell r="BD121">
            <v>1.4999999999999999E-2</v>
          </cell>
        </row>
        <row r="122">
          <cell r="AU122">
            <v>9.2000000000000068E-2</v>
          </cell>
          <cell r="AV122">
            <v>276895.81164899963</v>
          </cell>
          <cell r="AW122">
            <v>134353.19754183042</v>
          </cell>
          <cell r="AX122">
            <v>1.1399999999999999</v>
          </cell>
          <cell r="AY122">
            <v>2611.4296849999987</v>
          </cell>
          <cell r="BD122">
            <v>1.4E-2</v>
          </cell>
        </row>
        <row r="123">
          <cell r="AU123">
            <v>9.3000000000000069E-2</v>
          </cell>
          <cell r="AV123">
            <v>281199.99544399953</v>
          </cell>
          <cell r="AW123">
            <v>140092.58914546896</v>
          </cell>
          <cell r="AX123">
            <v>1.25</v>
          </cell>
          <cell r="AY123">
            <v>2874.409830000001</v>
          </cell>
          <cell r="BD123">
            <v>1.2999999999999999E-2</v>
          </cell>
        </row>
        <row r="124">
          <cell r="AU124">
            <v>9.400000000000007E-2</v>
          </cell>
          <cell r="AV124">
            <v>275506.8037639992</v>
          </cell>
          <cell r="AW124">
            <v>137163.36725404969</v>
          </cell>
          <cell r="AX124">
            <v>1.1299999999999999</v>
          </cell>
          <cell r="AY124">
            <v>2555.7368550000019</v>
          </cell>
          <cell r="BD124">
            <v>1.0999999999999999E-2</v>
          </cell>
        </row>
        <row r="125">
          <cell r="AU125">
            <v>9.500000000000007E-2</v>
          </cell>
          <cell r="AV125">
            <v>277826.28769899951</v>
          </cell>
          <cell r="AW125">
            <v>134293.45129669466</v>
          </cell>
          <cell r="AX125">
            <v>1.26</v>
          </cell>
          <cell r="AY125">
            <v>2864.5444950000001</v>
          </cell>
          <cell r="BD125">
            <v>1.0500000000000001E-2</v>
          </cell>
        </row>
        <row r="126">
          <cell r="AU126">
            <v>9.6000000000000071E-2</v>
          </cell>
          <cell r="AV126">
            <v>278295.92332899995</v>
          </cell>
          <cell r="AW126">
            <v>134733.40017135991</v>
          </cell>
          <cell r="AX126">
            <v>1.03</v>
          </cell>
          <cell r="AY126">
            <v>2360.8352150000001</v>
          </cell>
          <cell r="BD126">
            <v>8.5000000000000006E-3</v>
          </cell>
        </row>
        <row r="127">
          <cell r="AU127">
            <v>9.7000000000000072E-2</v>
          </cell>
          <cell r="AV127">
            <v>274576.59811900003</v>
          </cell>
          <cell r="AW127">
            <v>133621.65410456157</v>
          </cell>
          <cell r="AX127">
            <v>1.17</v>
          </cell>
          <cell r="AY127">
            <v>2675.9298599999997</v>
          </cell>
          <cell r="BD127">
            <v>6.4999999999999997E-3</v>
          </cell>
        </row>
        <row r="128">
          <cell r="AU128">
            <v>9.8000000000000073E-2</v>
          </cell>
          <cell r="AV128">
            <v>279831.12345899979</v>
          </cell>
          <cell r="AW128">
            <v>138768.29521788191</v>
          </cell>
          <cell r="AX128">
            <v>1.33</v>
          </cell>
          <cell r="AY128">
            <v>3021.3587300000013</v>
          </cell>
          <cell r="BD128">
            <v>4.4999999999999997E-3</v>
          </cell>
        </row>
        <row r="129">
          <cell r="AU129">
            <v>9.9000000000000074E-2</v>
          </cell>
          <cell r="AV129">
            <v>284501.71550899971</v>
          </cell>
          <cell r="AW129">
            <v>138625.66319698081</v>
          </cell>
          <cell r="AX129">
            <v>1.38</v>
          </cell>
          <cell r="AY129">
            <v>3150.8866500000004</v>
          </cell>
        </row>
        <row r="130">
          <cell r="AU130">
            <v>0.10000000000000007</v>
          </cell>
          <cell r="AV130">
            <v>285060.35143399984</v>
          </cell>
          <cell r="AW130">
            <v>136608.95571158591</v>
          </cell>
          <cell r="AX130">
            <v>1.42</v>
          </cell>
          <cell r="AY130">
            <v>3247.107219999999</v>
          </cell>
        </row>
      </sheetData>
      <sheetData sheetId="5">
        <row r="2">
          <cell r="A2">
            <v>-46214.928896000012</v>
          </cell>
          <cell r="B2">
            <v>2</v>
          </cell>
          <cell r="C2">
            <v>1E-3</v>
          </cell>
        </row>
        <row r="3">
          <cell r="A3">
            <v>-25853.269577818195</v>
          </cell>
          <cell r="B3">
            <v>6</v>
          </cell>
          <cell r="C3">
            <v>3.0000000000000001E-3</v>
          </cell>
        </row>
        <row r="4">
          <cell r="A4">
            <v>-5491.610259636378</v>
          </cell>
          <cell r="B4">
            <v>7</v>
          </cell>
          <cell r="C4">
            <v>3.5000000000000001E-3</v>
          </cell>
        </row>
        <row r="5">
          <cell r="A5">
            <v>14870.049058545439</v>
          </cell>
          <cell r="B5">
            <v>9</v>
          </cell>
          <cell r="C5">
            <v>4.4999999999999997E-3</v>
          </cell>
        </row>
        <row r="6">
          <cell r="A6">
            <v>35231.708376727256</v>
          </cell>
          <cell r="B6">
            <v>10</v>
          </cell>
          <cell r="C6">
            <v>5.0000000000000001E-3</v>
          </cell>
        </row>
        <row r="7">
          <cell r="A7">
            <v>55593.367694909073</v>
          </cell>
          <cell r="B7">
            <v>25</v>
          </cell>
          <cell r="C7">
            <v>1.2500000000000001E-2</v>
          </cell>
        </row>
        <row r="8">
          <cell r="A8">
            <v>75955.02701309089</v>
          </cell>
          <cell r="B8">
            <v>45</v>
          </cell>
          <cell r="C8">
            <v>2.2499999999999999E-2</v>
          </cell>
        </row>
        <row r="9">
          <cell r="A9">
            <v>96316.686331272722</v>
          </cell>
          <cell r="B9">
            <v>47</v>
          </cell>
          <cell r="C9">
            <v>2.35E-2</v>
          </cell>
        </row>
        <row r="10">
          <cell r="A10">
            <v>116678.34564945452</v>
          </cell>
          <cell r="B10">
            <v>91</v>
          </cell>
          <cell r="C10">
            <v>4.5499999999999999E-2</v>
          </cell>
        </row>
        <row r="11">
          <cell r="A11">
            <v>137040.00496763631</v>
          </cell>
          <cell r="B11">
            <v>80</v>
          </cell>
          <cell r="C11">
            <v>0.04</v>
          </cell>
        </row>
        <row r="12">
          <cell r="A12">
            <v>157401.66428581817</v>
          </cell>
          <cell r="B12">
            <v>144</v>
          </cell>
          <cell r="C12">
            <v>7.1999999999999995E-2</v>
          </cell>
        </row>
        <row r="13">
          <cell r="A13">
            <v>177763.32360399998</v>
          </cell>
          <cell r="B13">
            <v>129</v>
          </cell>
          <cell r="C13">
            <v>6.4500000000000002E-2</v>
          </cell>
        </row>
        <row r="14">
          <cell r="A14">
            <v>198124.98292218178</v>
          </cell>
          <cell r="B14">
            <v>142</v>
          </cell>
          <cell r="C14">
            <v>7.0999999999999994E-2</v>
          </cell>
        </row>
        <row r="15">
          <cell r="A15">
            <v>218486.64224036358</v>
          </cell>
          <cell r="B15">
            <v>142</v>
          </cell>
          <cell r="C15">
            <v>7.0999999999999994E-2</v>
          </cell>
        </row>
        <row r="16">
          <cell r="A16">
            <v>238848.30155854544</v>
          </cell>
          <cell r="B16">
            <v>131</v>
          </cell>
          <cell r="C16">
            <v>6.5500000000000003E-2</v>
          </cell>
        </row>
        <row r="17">
          <cell r="A17">
            <v>259209.96087672724</v>
          </cell>
          <cell r="B17">
            <v>129</v>
          </cell>
          <cell r="C17">
            <v>6.4500000000000002E-2</v>
          </cell>
        </row>
        <row r="18">
          <cell r="A18">
            <v>279571.62019490905</v>
          </cell>
          <cell r="B18">
            <v>132</v>
          </cell>
          <cell r="C18">
            <v>6.6000000000000003E-2</v>
          </cell>
        </row>
        <row r="19">
          <cell r="A19">
            <v>299933.27951309085</v>
          </cell>
          <cell r="B19">
            <v>81</v>
          </cell>
          <cell r="C19">
            <v>4.0500000000000001E-2</v>
          </cell>
        </row>
        <row r="20">
          <cell r="A20">
            <v>320294.93883127265</v>
          </cell>
          <cell r="B20">
            <v>94</v>
          </cell>
          <cell r="C20">
            <v>4.7E-2</v>
          </cell>
        </row>
        <row r="21">
          <cell r="A21">
            <v>340656.59814945451</v>
          </cell>
          <cell r="B21">
            <v>86</v>
          </cell>
          <cell r="C21">
            <v>4.2999999999999997E-2</v>
          </cell>
        </row>
        <row r="22">
          <cell r="A22">
            <v>361018.25746763631</v>
          </cell>
          <cell r="B22">
            <v>80</v>
          </cell>
          <cell r="C22">
            <v>0.04</v>
          </cell>
        </row>
        <row r="23">
          <cell r="A23">
            <v>381379.91678581812</v>
          </cell>
          <cell r="B23">
            <v>64</v>
          </cell>
          <cell r="C23">
            <v>3.2000000000000001E-2</v>
          </cell>
        </row>
        <row r="24">
          <cell r="A24">
            <v>401741.57610399998</v>
          </cell>
          <cell r="B24">
            <v>42</v>
          </cell>
          <cell r="C24">
            <v>2.1000000000000001E-2</v>
          </cell>
        </row>
        <row r="25">
          <cell r="A25">
            <v>422103.23542218178</v>
          </cell>
          <cell r="B25">
            <v>55</v>
          </cell>
          <cell r="C25">
            <v>2.75E-2</v>
          </cell>
        </row>
        <row r="26">
          <cell r="A26">
            <v>442464.89474036358</v>
          </cell>
          <cell r="B26">
            <v>34</v>
          </cell>
          <cell r="C26">
            <v>1.7000000000000001E-2</v>
          </cell>
        </row>
        <row r="27">
          <cell r="A27">
            <v>462826.55405854539</v>
          </cell>
          <cell r="B27">
            <v>38</v>
          </cell>
          <cell r="C27">
            <v>1.9E-2</v>
          </cell>
        </row>
        <row r="28">
          <cell r="A28">
            <v>483188.21337672719</v>
          </cell>
          <cell r="B28">
            <v>29</v>
          </cell>
          <cell r="C28">
            <v>1.4500000000000001E-2</v>
          </cell>
        </row>
        <row r="29">
          <cell r="A29">
            <v>503549.87269490899</v>
          </cell>
          <cell r="B29">
            <v>17</v>
          </cell>
          <cell r="C29">
            <v>8.5000000000000006E-3</v>
          </cell>
        </row>
        <row r="30">
          <cell r="A30">
            <v>523911.53201309091</v>
          </cell>
          <cell r="B30">
            <v>23</v>
          </cell>
          <cell r="C30">
            <v>1.15E-2</v>
          </cell>
        </row>
        <row r="31">
          <cell r="A31">
            <v>544273.19133127271</v>
          </cell>
          <cell r="B31">
            <v>15</v>
          </cell>
          <cell r="C31">
            <v>7.4999999999999997E-3</v>
          </cell>
        </row>
        <row r="32">
          <cell r="A32">
            <v>564634.85064945451</v>
          </cell>
          <cell r="B32">
            <v>10</v>
          </cell>
          <cell r="C32">
            <v>5.0000000000000001E-3</v>
          </cell>
        </row>
        <row r="33">
          <cell r="A33">
            <v>584996.50996763632</v>
          </cell>
          <cell r="B33">
            <v>12</v>
          </cell>
          <cell r="C33">
            <v>6.0000000000000001E-3</v>
          </cell>
        </row>
        <row r="34">
          <cell r="A34">
            <v>605358.16928581812</v>
          </cell>
          <cell r="B34">
            <v>11</v>
          </cell>
          <cell r="C34">
            <v>5.4999999999999997E-3</v>
          </cell>
        </row>
        <row r="35">
          <cell r="A35">
            <v>625719.82860399992</v>
          </cell>
          <cell r="B35">
            <v>7</v>
          </cell>
          <cell r="C35">
            <v>3.5000000000000001E-3</v>
          </cell>
        </row>
        <row r="36">
          <cell r="A36">
            <v>646081.48792218172</v>
          </cell>
          <cell r="B36">
            <v>5</v>
          </cell>
          <cell r="C36">
            <v>2.5000000000000001E-3</v>
          </cell>
        </row>
        <row r="37">
          <cell r="A37">
            <v>666443.14724036353</v>
          </cell>
          <cell r="B37">
            <v>6</v>
          </cell>
          <cell r="C37">
            <v>3.0000000000000001E-3</v>
          </cell>
        </row>
        <row r="38">
          <cell r="A38">
            <v>686804.80655854533</v>
          </cell>
          <cell r="B38">
            <v>5</v>
          </cell>
          <cell r="C38">
            <v>2.5000000000000001E-3</v>
          </cell>
        </row>
        <row r="39">
          <cell r="A39">
            <v>707166.46587672725</v>
          </cell>
          <cell r="B39">
            <v>4</v>
          </cell>
          <cell r="C39">
            <v>2E-3</v>
          </cell>
        </row>
        <row r="40">
          <cell r="A40">
            <v>727528.12519490905</v>
          </cell>
          <cell r="B40">
            <v>1</v>
          </cell>
          <cell r="C40">
            <v>5.0000000000000001E-4</v>
          </cell>
        </row>
        <row r="41">
          <cell r="A41">
            <v>747889.78451309085</v>
          </cell>
          <cell r="B41">
            <v>1</v>
          </cell>
          <cell r="C41">
            <v>5.0000000000000001E-4</v>
          </cell>
        </row>
        <row r="42">
          <cell r="A42">
            <v>768251.44383127266</v>
          </cell>
          <cell r="B42">
            <v>2</v>
          </cell>
          <cell r="C42">
            <v>1E-3</v>
          </cell>
        </row>
        <row r="43">
          <cell r="A43">
            <v>788613.10314945446</v>
          </cell>
          <cell r="B43">
            <v>2</v>
          </cell>
          <cell r="C43">
            <v>1E-3</v>
          </cell>
        </row>
        <row r="44">
          <cell r="A44">
            <v>808974.76246763626</v>
          </cell>
          <cell r="B44">
            <v>3</v>
          </cell>
          <cell r="C44">
            <v>1.5E-3</v>
          </cell>
        </row>
        <row r="45">
          <cell r="A45">
            <v>829336.42178581806</v>
          </cell>
          <cell r="B45">
            <v>2</v>
          </cell>
          <cell r="C45">
            <v>1E-3</v>
          </cell>
        </row>
        <row r="46">
          <cell r="A46" t="str">
            <v>More</v>
          </cell>
          <cell r="B46">
            <v>0</v>
          </cell>
          <cell r="C46">
            <v>0</v>
          </cell>
        </row>
      </sheetData>
      <sheetData sheetId="6">
        <row r="28">
          <cell r="AV28" t="str">
            <v>Mean profit</v>
          </cell>
          <cell r="AW28" t="str">
            <v>Stdev of profits</v>
          </cell>
          <cell r="AX28" t="str">
            <v>Average number of seats overbooked</v>
          </cell>
          <cell r="AY28" t="str">
            <v>Average Total Compensation Cost</v>
          </cell>
        </row>
        <row r="29">
          <cell r="BD29">
            <v>1.7000000000000001E-2</v>
          </cell>
          <cell r="BE29" t="str">
            <v>Losing money</v>
          </cell>
        </row>
        <row r="30">
          <cell r="AU30">
            <v>0</v>
          </cell>
          <cell r="AV30">
            <v>121684.02954099987</v>
          </cell>
          <cell r="AW30">
            <v>76772.930076007906</v>
          </cell>
          <cell r="AX30">
            <v>0</v>
          </cell>
          <cell r="AY30">
            <v>0</v>
          </cell>
          <cell r="BD30">
            <v>1.2999999999999999E-2</v>
          </cell>
          <cell r="BE30" t="str">
            <v>&gt; -10k</v>
          </cell>
        </row>
        <row r="31">
          <cell r="AU31">
            <v>1E-3</v>
          </cell>
          <cell r="AV31">
            <v>122894.44145099998</v>
          </cell>
          <cell r="AW31">
            <v>77502.023424886735</v>
          </cell>
          <cell r="AX31">
            <v>0</v>
          </cell>
          <cell r="AY31">
            <v>0</v>
          </cell>
          <cell r="BD31">
            <v>6.0000000000000001E-3</v>
          </cell>
          <cell r="BE31" t="str">
            <v>&gt; -20k</v>
          </cell>
        </row>
        <row r="32">
          <cell r="AU32">
            <v>2E-3</v>
          </cell>
          <cell r="AV32">
            <v>124338.20805099982</v>
          </cell>
          <cell r="AW32">
            <v>78412.557507313759</v>
          </cell>
          <cell r="AX32">
            <v>0</v>
          </cell>
          <cell r="AY32">
            <v>0</v>
          </cell>
          <cell r="BD32">
            <v>4.0000000000000001E-3</v>
          </cell>
          <cell r="BE32" t="str">
            <v>&gt; -30k</v>
          </cell>
        </row>
        <row r="33">
          <cell r="AU33">
            <v>3.0000000000000001E-3</v>
          </cell>
          <cell r="AV33">
            <v>126160.16778099968</v>
          </cell>
          <cell r="AW33">
            <v>78157.358346774708</v>
          </cell>
          <cell r="AX33">
            <v>0</v>
          </cell>
          <cell r="AY33">
            <v>0</v>
          </cell>
          <cell r="BD33">
            <v>3.0000000000000001E-3</v>
          </cell>
          <cell r="BE33" t="str">
            <v>&gt; -40k</v>
          </cell>
        </row>
        <row r="34">
          <cell r="AU34">
            <v>4.0000000000000001E-3</v>
          </cell>
          <cell r="AV34">
            <v>124815.40085599977</v>
          </cell>
          <cell r="AW34">
            <v>78028.684725297426</v>
          </cell>
          <cell r="AX34">
            <v>0</v>
          </cell>
          <cell r="AY34">
            <v>0</v>
          </cell>
          <cell r="BD34">
            <v>1.5E-3</v>
          </cell>
          <cell r="BE34" t="str">
            <v>&gt; -50k</v>
          </cell>
        </row>
        <row r="35">
          <cell r="AU35">
            <v>5.0000000000000001E-3</v>
          </cell>
          <cell r="AV35">
            <v>127028.44825099992</v>
          </cell>
          <cell r="AW35">
            <v>81447.902729415015</v>
          </cell>
          <cell r="AX35">
            <v>0</v>
          </cell>
          <cell r="AY35">
            <v>0</v>
          </cell>
          <cell r="BD35">
            <v>5.0000000000000001E-4</v>
          </cell>
          <cell r="BE35" t="str">
            <v>&gt; -60k</v>
          </cell>
        </row>
        <row r="36">
          <cell r="AU36">
            <v>6.0000000000000001E-3</v>
          </cell>
          <cell r="AV36">
            <v>122422.50236600007</v>
          </cell>
          <cell r="AW36">
            <v>78757.092787540649</v>
          </cell>
          <cell r="AX36">
            <v>0</v>
          </cell>
          <cell r="AY36">
            <v>0</v>
          </cell>
          <cell r="BD36">
            <v>0</v>
          </cell>
          <cell r="BE36" t="str">
            <v>&gt; -70k</v>
          </cell>
        </row>
        <row r="37">
          <cell r="AU37">
            <v>7.0000000000000001E-3</v>
          </cell>
          <cell r="AV37">
            <v>124505.39086599984</v>
          </cell>
          <cell r="AW37">
            <v>79201.63152895635</v>
          </cell>
          <cell r="AX37">
            <v>0</v>
          </cell>
          <cell r="AY37">
            <v>0</v>
          </cell>
          <cell r="BD37">
            <v>0</v>
          </cell>
          <cell r="BE37" t="str">
            <v>&gt; -80k</v>
          </cell>
        </row>
        <row r="38">
          <cell r="AU38">
            <v>8.0000000000000002E-3</v>
          </cell>
          <cell r="AV38">
            <v>124836.42213599988</v>
          </cell>
          <cell r="AW38">
            <v>80156.448595411712</v>
          </cell>
          <cell r="AX38">
            <v>0</v>
          </cell>
          <cell r="AY38">
            <v>0</v>
          </cell>
          <cell r="BD38">
            <v>0</v>
          </cell>
          <cell r="BE38" t="str">
            <v>&gt; -90k</v>
          </cell>
        </row>
        <row r="39">
          <cell r="AU39">
            <v>9.0000000000000011E-3</v>
          </cell>
          <cell r="AV39">
            <v>126978.58045099991</v>
          </cell>
          <cell r="AW39">
            <v>79499.288992380243</v>
          </cell>
          <cell r="AX39">
            <v>0</v>
          </cell>
          <cell r="AY39">
            <v>0</v>
          </cell>
          <cell r="BD39">
            <v>0</v>
          </cell>
          <cell r="BE39" t="str">
            <v>&gt; -100k</v>
          </cell>
        </row>
        <row r="40">
          <cell r="AU40">
            <v>1.0000000000000002E-2</v>
          </cell>
          <cell r="AV40">
            <v>126335.8556259998</v>
          </cell>
          <cell r="AW40">
            <v>80513.260954800644</v>
          </cell>
          <cell r="AX40">
            <v>0</v>
          </cell>
          <cell r="AY40">
            <v>0</v>
          </cell>
          <cell r="BD40">
            <v>0</v>
          </cell>
          <cell r="BE40" t="str">
            <v>&gt; -110k</v>
          </cell>
        </row>
        <row r="41">
          <cell r="AU41">
            <v>1.1000000000000003E-2</v>
          </cell>
          <cell r="AV41">
            <v>126543.24351599986</v>
          </cell>
          <cell r="AW41">
            <v>78515.531860959309</v>
          </cell>
          <cell r="AX41">
            <v>0</v>
          </cell>
          <cell r="AY41">
            <v>0</v>
          </cell>
          <cell r="BD41">
            <v>0</v>
          </cell>
          <cell r="BE41" t="str">
            <v>&gt; -120k</v>
          </cell>
        </row>
        <row r="42">
          <cell r="AU42">
            <v>1.2000000000000004E-2</v>
          </cell>
          <cell r="AV42">
            <v>128915.4103359998</v>
          </cell>
          <cell r="AW42">
            <v>79319.041776742641</v>
          </cell>
          <cell r="AX42">
            <v>0</v>
          </cell>
          <cell r="AY42">
            <v>0</v>
          </cell>
          <cell r="BD42">
            <v>0</v>
          </cell>
          <cell r="BE42" t="str">
            <v>&gt; -130k</v>
          </cell>
        </row>
        <row r="43">
          <cell r="AU43">
            <v>1.3000000000000005E-2</v>
          </cell>
          <cell r="AV43">
            <v>129938.64531599998</v>
          </cell>
          <cell r="AW43">
            <v>82469.491042421054</v>
          </cell>
          <cell r="AX43">
            <v>0</v>
          </cell>
          <cell r="AY43">
            <v>0</v>
          </cell>
          <cell r="BD43">
            <v>0</v>
          </cell>
          <cell r="BE43" t="str">
            <v>&gt; -140k</v>
          </cell>
        </row>
        <row r="44">
          <cell r="AU44">
            <v>1.4000000000000005E-2</v>
          </cell>
          <cell r="AV44">
            <v>127637.29316099959</v>
          </cell>
          <cell r="AW44">
            <v>80529.219115162196</v>
          </cell>
          <cell r="AX44">
            <v>0</v>
          </cell>
          <cell r="AY44">
            <v>0</v>
          </cell>
          <cell r="BD44">
            <v>0</v>
          </cell>
          <cell r="BE44" t="str">
            <v>&gt; -150k</v>
          </cell>
        </row>
        <row r="45">
          <cell r="AU45">
            <v>1.5000000000000006E-2</v>
          </cell>
          <cell r="AV45">
            <v>129924.08519599987</v>
          </cell>
          <cell r="AW45">
            <v>79728.156942314003</v>
          </cell>
          <cell r="AX45">
            <v>0</v>
          </cell>
          <cell r="AY45">
            <v>0</v>
          </cell>
          <cell r="BD45">
            <v>0</v>
          </cell>
          <cell r="BE45" t="str">
            <v>&gt; -160k</v>
          </cell>
        </row>
        <row r="46">
          <cell r="AU46">
            <v>1.6000000000000007E-2</v>
          </cell>
          <cell r="AV46">
            <v>128032.96923599979</v>
          </cell>
          <cell r="AW46">
            <v>80541.117069228814</v>
          </cell>
          <cell r="AX46">
            <v>0</v>
          </cell>
          <cell r="AY46">
            <v>0</v>
          </cell>
          <cell r="BD46">
            <v>0</v>
          </cell>
          <cell r="BE46" t="str">
            <v>&gt; -170k</v>
          </cell>
        </row>
        <row r="47">
          <cell r="AU47">
            <v>1.7000000000000008E-2</v>
          </cell>
          <cell r="AV47">
            <v>127999.54278599982</v>
          </cell>
          <cell r="AW47">
            <v>78337.843845164083</v>
          </cell>
          <cell r="AX47">
            <v>0</v>
          </cell>
          <cell r="AY47">
            <v>0</v>
          </cell>
          <cell r="BD47">
            <v>0</v>
          </cell>
          <cell r="BE47" t="str">
            <v>&gt; -180k</v>
          </cell>
        </row>
        <row r="48">
          <cell r="AU48">
            <v>1.8000000000000009E-2</v>
          </cell>
          <cell r="AV48">
            <v>128843.63441600042</v>
          </cell>
          <cell r="AW48">
            <v>79694.264255395581</v>
          </cell>
          <cell r="AX48">
            <v>0</v>
          </cell>
          <cell r="AY48">
            <v>4.4663449999999996</v>
          </cell>
          <cell r="BD48">
            <v>0</v>
          </cell>
          <cell r="BE48" t="str">
            <v>&gt; -190k</v>
          </cell>
        </row>
        <row r="49">
          <cell r="AU49">
            <v>1.900000000000001E-2</v>
          </cell>
          <cell r="AV49">
            <v>132887.99426099993</v>
          </cell>
          <cell r="AW49">
            <v>82730.792353384357</v>
          </cell>
          <cell r="AX49">
            <v>0</v>
          </cell>
          <cell r="AY49">
            <v>7.9564550000000009</v>
          </cell>
          <cell r="BD49">
            <v>0</v>
          </cell>
          <cell r="BE49" t="str">
            <v>&gt; -200k</v>
          </cell>
        </row>
        <row r="50">
          <cell r="AU50">
            <v>2.0000000000000011E-2</v>
          </cell>
          <cell r="AV50">
            <v>128941.71110599994</v>
          </cell>
          <cell r="AW50">
            <v>80624.666497678933</v>
          </cell>
          <cell r="AX50">
            <v>0</v>
          </cell>
          <cell r="AY50">
            <v>6.3728899999999991</v>
          </cell>
          <cell r="BD50">
            <v>0</v>
          </cell>
          <cell r="BE50" t="str">
            <v>&gt; -210k</v>
          </cell>
        </row>
        <row r="51">
          <cell r="AU51">
            <v>2.1000000000000012E-2</v>
          </cell>
          <cell r="AV51">
            <v>129494.28459099987</v>
          </cell>
          <cell r="AW51">
            <v>81609.148122570594</v>
          </cell>
          <cell r="AX51">
            <v>0</v>
          </cell>
          <cell r="AY51">
            <v>5.6010049999999998</v>
          </cell>
          <cell r="BD51">
            <v>0</v>
          </cell>
          <cell r="BE51" t="str">
            <v>&gt; -220k</v>
          </cell>
        </row>
        <row r="52">
          <cell r="AU52">
            <v>2.2000000000000013E-2</v>
          </cell>
          <cell r="AV52">
            <v>133091.6713409998</v>
          </cell>
          <cell r="AW52">
            <v>84795.735576977386</v>
          </cell>
          <cell r="AX52">
            <v>0.02</v>
          </cell>
          <cell r="AY52">
            <v>39.744824999999992</v>
          </cell>
          <cell r="BD52">
            <v>0</v>
          </cell>
          <cell r="BE52" t="str">
            <v>&gt; -230k</v>
          </cell>
        </row>
        <row r="53">
          <cell r="AU53">
            <v>2.3000000000000013E-2</v>
          </cell>
          <cell r="AV53">
            <v>130789.72439099966</v>
          </cell>
          <cell r="AW53">
            <v>80558.157788038865</v>
          </cell>
          <cell r="AX53">
            <v>0.02</v>
          </cell>
          <cell r="AY53">
            <v>29.187420000000003</v>
          </cell>
          <cell r="BD53">
            <v>0</v>
          </cell>
          <cell r="BE53" t="str">
            <v>&gt; -240k</v>
          </cell>
        </row>
        <row r="54">
          <cell r="AU54">
            <v>2.4000000000000014E-2</v>
          </cell>
          <cell r="AV54">
            <v>130083.21452099996</v>
          </cell>
          <cell r="AW54">
            <v>82326.89930591677</v>
          </cell>
          <cell r="AX54">
            <v>0.02</v>
          </cell>
          <cell r="AY54">
            <v>34.270034999999993</v>
          </cell>
          <cell r="BD54">
            <v>0</v>
          </cell>
          <cell r="BE54" t="str">
            <v>&gt; -250k</v>
          </cell>
        </row>
        <row r="55">
          <cell r="AU55">
            <v>2.5000000000000015E-2</v>
          </cell>
          <cell r="AV55">
            <v>129628.31837099972</v>
          </cell>
          <cell r="AW55">
            <v>78523.271581868743</v>
          </cell>
          <cell r="AX55">
            <v>0.02</v>
          </cell>
          <cell r="AY55">
            <v>41.041260000000001</v>
          </cell>
        </row>
        <row r="56">
          <cell r="AU56">
            <v>2.6000000000000016E-2</v>
          </cell>
          <cell r="AV56">
            <v>129601.60187100002</v>
          </cell>
          <cell r="AW56">
            <v>77439.784834013044</v>
          </cell>
          <cell r="AX56">
            <v>0.02</v>
          </cell>
          <cell r="AY56">
            <v>34.197369999999992</v>
          </cell>
        </row>
        <row r="57">
          <cell r="AU57">
            <v>2.7000000000000017E-2</v>
          </cell>
          <cell r="AV57">
            <v>131249.57626599964</v>
          </cell>
          <cell r="AW57">
            <v>79852.598033638627</v>
          </cell>
          <cell r="AX57">
            <v>0.02</v>
          </cell>
          <cell r="AY57">
            <v>38.770514999999996</v>
          </cell>
        </row>
        <row r="58">
          <cell r="AU58">
            <v>2.8000000000000018E-2</v>
          </cell>
          <cell r="AV58">
            <v>130621.72408599989</v>
          </cell>
          <cell r="AW58">
            <v>77320.574658411366</v>
          </cell>
          <cell r="AX58">
            <v>0.03</v>
          </cell>
          <cell r="AY58">
            <v>55.924439999999997</v>
          </cell>
          <cell r="BD58">
            <v>0.98299999999999998</v>
          </cell>
        </row>
        <row r="59">
          <cell r="AU59">
            <v>2.9000000000000019E-2</v>
          </cell>
          <cell r="AV59">
            <v>129204.90445599965</v>
          </cell>
          <cell r="AW59">
            <v>81043.819135629252</v>
          </cell>
          <cell r="AX59">
            <v>0.05</v>
          </cell>
          <cell r="AY59">
            <v>90.357760000000027</v>
          </cell>
          <cell r="BD59">
            <v>0.97399999999999998</v>
          </cell>
        </row>
        <row r="60">
          <cell r="AU60">
            <v>3.000000000000002E-2</v>
          </cell>
          <cell r="AV60">
            <v>139029.46028599981</v>
          </cell>
          <cell r="AW60">
            <v>82299.008865880809</v>
          </cell>
          <cell r="AX60">
            <v>0.06</v>
          </cell>
          <cell r="AY60">
            <v>106.167805</v>
          </cell>
          <cell r="BD60">
            <v>0.95750000000000002</v>
          </cell>
        </row>
        <row r="61">
          <cell r="AU61">
            <v>3.1000000000000021E-2</v>
          </cell>
          <cell r="AV61">
            <v>135778.43396099986</v>
          </cell>
          <cell r="AW61">
            <v>82361.019171475549</v>
          </cell>
          <cell r="AX61">
            <v>0.06</v>
          </cell>
          <cell r="AY61">
            <v>101.11361999999998</v>
          </cell>
          <cell r="BD61">
            <v>0.94399999999999995</v>
          </cell>
        </row>
        <row r="62">
          <cell r="AU62">
            <v>3.2000000000000021E-2</v>
          </cell>
          <cell r="AV62">
            <v>132956.80661599993</v>
          </cell>
          <cell r="AW62">
            <v>83336.39442532559</v>
          </cell>
          <cell r="AX62">
            <v>0.04</v>
          </cell>
          <cell r="AY62">
            <v>74.823279999999968</v>
          </cell>
          <cell r="BD62">
            <v>0.92100000000000004</v>
          </cell>
        </row>
        <row r="63">
          <cell r="AU63">
            <v>3.3000000000000022E-2</v>
          </cell>
          <cell r="AV63">
            <v>135136.35518100008</v>
          </cell>
          <cell r="AW63">
            <v>80263.110228568403</v>
          </cell>
          <cell r="AX63">
            <v>0.08</v>
          </cell>
          <cell r="AY63">
            <v>142.80065499999998</v>
          </cell>
          <cell r="BD63">
            <v>0.88500000000000001</v>
          </cell>
        </row>
        <row r="64">
          <cell r="AU64">
            <v>3.4000000000000023E-2</v>
          </cell>
          <cell r="AV64">
            <v>131558.5252709999</v>
          </cell>
          <cell r="AW64">
            <v>82504.309996631564</v>
          </cell>
          <cell r="AX64">
            <v>0.08</v>
          </cell>
          <cell r="AY64">
            <v>137.43109500000003</v>
          </cell>
          <cell r="BD64">
            <v>0.85099999999999998</v>
          </cell>
        </row>
        <row r="65">
          <cell r="AU65">
            <v>3.5000000000000024E-2</v>
          </cell>
          <cell r="AV65">
            <v>134270.79658600001</v>
          </cell>
          <cell r="AW65">
            <v>82278.088636694971</v>
          </cell>
          <cell r="AX65">
            <v>0.1</v>
          </cell>
          <cell r="AY65">
            <v>178.66687500000003</v>
          </cell>
          <cell r="BD65">
            <v>0.80600000000000005</v>
          </cell>
        </row>
        <row r="66">
          <cell r="AU66">
            <v>3.6000000000000025E-2</v>
          </cell>
          <cell r="AV66">
            <v>135110.66507599998</v>
          </cell>
          <cell r="AW66">
            <v>81951.243930425975</v>
          </cell>
          <cell r="AX66">
            <v>0.08</v>
          </cell>
          <cell r="AY66">
            <v>143.67210500000002</v>
          </cell>
          <cell r="BD66">
            <v>0.746</v>
          </cell>
        </row>
        <row r="67">
          <cell r="AU67">
            <v>3.7000000000000026E-2</v>
          </cell>
          <cell r="AV67">
            <v>135004.12568600007</v>
          </cell>
          <cell r="AW67">
            <v>81767.6250617029</v>
          </cell>
          <cell r="AX67">
            <v>0.12</v>
          </cell>
          <cell r="AY67">
            <v>211.74293999999992</v>
          </cell>
          <cell r="BD67">
            <v>0.6905</v>
          </cell>
        </row>
        <row r="68">
          <cell r="AU68">
            <v>3.8000000000000027E-2</v>
          </cell>
          <cell r="AV68">
            <v>136355.18752099978</v>
          </cell>
          <cell r="AW68">
            <v>83391.475545282723</v>
          </cell>
          <cell r="AX68">
            <v>0.12</v>
          </cell>
          <cell r="AY68">
            <v>219.21990500000001</v>
          </cell>
          <cell r="BD68">
            <v>0.61750000000000005</v>
          </cell>
        </row>
        <row r="69">
          <cell r="AU69">
            <v>3.9000000000000028E-2</v>
          </cell>
          <cell r="AV69">
            <v>135457.84830599985</v>
          </cell>
          <cell r="AW69">
            <v>81622.988115924221</v>
          </cell>
          <cell r="AX69">
            <v>0.1</v>
          </cell>
          <cell r="AY69">
            <v>190.54498500000003</v>
          </cell>
          <cell r="BD69">
            <v>0.55049999999999999</v>
          </cell>
        </row>
        <row r="70">
          <cell r="AU70">
            <v>4.0000000000000029E-2</v>
          </cell>
          <cell r="AV70">
            <v>132133.60317599974</v>
          </cell>
          <cell r="AW70">
            <v>80684.338839891381</v>
          </cell>
          <cell r="AX70">
            <v>0.11</v>
          </cell>
          <cell r="AY70">
            <v>202.74131500000001</v>
          </cell>
          <cell r="BD70">
            <v>0.49399999999999999</v>
          </cell>
        </row>
        <row r="71">
          <cell r="AU71">
            <v>4.1000000000000029E-2</v>
          </cell>
          <cell r="AV71">
            <v>132611.99646099989</v>
          </cell>
          <cell r="AW71">
            <v>80249.178520520232</v>
          </cell>
          <cell r="AX71">
            <v>0.17</v>
          </cell>
          <cell r="AY71">
            <v>301.32193000000012</v>
          </cell>
          <cell r="BD71">
            <v>0.44550000000000001</v>
          </cell>
        </row>
        <row r="72">
          <cell r="AU72">
            <v>4.200000000000003E-2</v>
          </cell>
          <cell r="AV72">
            <v>131632.431446</v>
          </cell>
          <cell r="AW72">
            <v>78933.660256127012</v>
          </cell>
          <cell r="AX72">
            <v>0.14000000000000001</v>
          </cell>
          <cell r="AY72">
            <v>253.83066500000012</v>
          </cell>
          <cell r="BD72">
            <v>0.39950000000000002</v>
          </cell>
        </row>
        <row r="73">
          <cell r="AU73">
            <v>4.3000000000000031E-2</v>
          </cell>
          <cell r="AV73">
            <v>139543.55095099987</v>
          </cell>
          <cell r="AW73">
            <v>83647.99912773307</v>
          </cell>
          <cell r="AX73">
            <v>0.19</v>
          </cell>
          <cell r="AY73">
            <v>336.14225999999996</v>
          </cell>
          <cell r="BD73">
            <v>0.35849999999999999</v>
          </cell>
        </row>
        <row r="74">
          <cell r="AU74">
            <v>4.4000000000000032E-2</v>
          </cell>
          <cell r="AV74">
            <v>133218.08052099988</v>
          </cell>
          <cell r="AW74">
            <v>80174.234576386589</v>
          </cell>
          <cell r="AX74">
            <v>0.15</v>
          </cell>
          <cell r="AY74">
            <v>279.22137999999995</v>
          </cell>
          <cell r="BD74">
            <v>0.32300000000000001</v>
          </cell>
        </row>
        <row r="75">
          <cell r="AU75">
            <v>4.5000000000000033E-2</v>
          </cell>
          <cell r="AV75">
            <v>137866.43739599959</v>
          </cell>
          <cell r="AW75">
            <v>84674.866431753166</v>
          </cell>
          <cell r="AX75">
            <v>0.2</v>
          </cell>
          <cell r="AY75">
            <v>355.8286050000001</v>
          </cell>
          <cell r="BD75">
            <v>0.28199999999999997</v>
          </cell>
        </row>
        <row r="76">
          <cell r="AU76">
            <v>4.6000000000000034E-2</v>
          </cell>
          <cell r="AV76">
            <v>135180.57691099972</v>
          </cell>
          <cell r="AW76">
            <v>82097.273105306114</v>
          </cell>
          <cell r="AX76">
            <v>0.16</v>
          </cell>
          <cell r="AY76">
            <v>289.10390999999993</v>
          </cell>
          <cell r="BD76">
            <v>0.26</v>
          </cell>
        </row>
        <row r="77">
          <cell r="AU77">
            <v>4.7000000000000035E-2</v>
          </cell>
          <cell r="AV77">
            <v>131672.10290099966</v>
          </cell>
          <cell r="AW77">
            <v>81040.461005163801</v>
          </cell>
          <cell r="AX77">
            <v>0.2</v>
          </cell>
          <cell r="AY77">
            <v>353.07225500000004</v>
          </cell>
          <cell r="BD77">
            <v>0.23699999999999999</v>
          </cell>
        </row>
        <row r="78">
          <cell r="AU78">
            <v>4.8000000000000036E-2</v>
          </cell>
          <cell r="AV78">
            <v>138245.66078599988</v>
          </cell>
          <cell r="AW78">
            <v>85106.985826208402</v>
          </cell>
          <cell r="AX78">
            <v>0.17</v>
          </cell>
          <cell r="AY78">
            <v>310.13311499999992</v>
          </cell>
          <cell r="BD78">
            <v>0.214</v>
          </cell>
        </row>
        <row r="79">
          <cell r="AU79">
            <v>4.9000000000000037E-2</v>
          </cell>
          <cell r="AV79">
            <v>135263.96240099976</v>
          </cell>
          <cell r="AW79">
            <v>81479.791075154222</v>
          </cell>
          <cell r="AX79">
            <v>0.22</v>
          </cell>
          <cell r="AY79">
            <v>392.29894999999982</v>
          </cell>
          <cell r="BD79">
            <v>0.1835</v>
          </cell>
        </row>
        <row r="80">
          <cell r="AU80">
            <v>5.0000000000000037E-2</v>
          </cell>
          <cell r="AV80">
            <v>136239.07620599985</v>
          </cell>
          <cell r="AW80">
            <v>82216.454078533789</v>
          </cell>
          <cell r="AX80">
            <v>0.28000000000000003</v>
          </cell>
          <cell r="AY80">
            <v>502.87682500000011</v>
          </cell>
          <cell r="BD80">
            <v>0.1585</v>
          </cell>
        </row>
        <row r="81">
          <cell r="AU81">
            <v>5.1000000000000038E-2</v>
          </cell>
          <cell r="AV81">
            <v>139568.67069599975</v>
          </cell>
          <cell r="AW81">
            <v>83553.904231668639</v>
          </cell>
          <cell r="AX81">
            <v>0.25</v>
          </cell>
          <cell r="AY81">
            <v>450.90784499999995</v>
          </cell>
          <cell r="BD81">
            <v>0.13700000000000001</v>
          </cell>
        </row>
        <row r="82">
          <cell r="AU82">
            <v>5.2000000000000039E-2</v>
          </cell>
          <cell r="AV82">
            <v>138905.06428599957</v>
          </cell>
          <cell r="AW82">
            <v>81760.266659715548</v>
          </cell>
          <cell r="AX82">
            <v>0.31</v>
          </cell>
          <cell r="AY82">
            <v>559.39304000000016</v>
          </cell>
          <cell r="BD82">
            <v>0.11899999999999999</v>
          </cell>
        </row>
        <row r="83">
          <cell r="AU83">
            <v>5.300000000000004E-2</v>
          </cell>
          <cell r="AV83">
            <v>135905.58487599986</v>
          </cell>
          <cell r="AW83">
            <v>84883.120716590231</v>
          </cell>
          <cell r="AX83">
            <v>0.33</v>
          </cell>
          <cell r="AY83">
            <v>607.6428800000001</v>
          </cell>
          <cell r="BD83">
            <v>9.6000000000000002E-2</v>
          </cell>
        </row>
        <row r="84">
          <cell r="AU84">
            <v>5.4000000000000041E-2</v>
          </cell>
          <cell r="AV84">
            <v>138848.1307309996</v>
          </cell>
          <cell r="AW84">
            <v>81759.611807814683</v>
          </cell>
          <cell r="AX84">
            <v>0.37</v>
          </cell>
          <cell r="AY84">
            <v>669.04642499999977</v>
          </cell>
          <cell r="BD84">
            <v>8.3000000000000004E-2</v>
          </cell>
        </row>
        <row r="85">
          <cell r="AU85">
            <v>5.5000000000000042E-2</v>
          </cell>
          <cell r="AV85">
            <v>139354.66667099975</v>
          </cell>
          <cell r="AW85">
            <v>85067.380368050814</v>
          </cell>
          <cell r="AX85">
            <v>0.3</v>
          </cell>
          <cell r="AY85">
            <v>538.13364500000012</v>
          </cell>
          <cell r="BD85">
            <v>6.9000000000000006E-2</v>
          </cell>
        </row>
        <row r="86">
          <cell r="AU86">
            <v>5.6000000000000043E-2</v>
          </cell>
          <cell r="AV86">
            <v>136589.22191599986</v>
          </cell>
          <cell r="AW86">
            <v>82464.93972330098</v>
          </cell>
          <cell r="AX86">
            <v>0.39</v>
          </cell>
          <cell r="AY86">
            <v>701.32230000000004</v>
          </cell>
          <cell r="BD86">
            <v>5.8000000000000003E-2</v>
          </cell>
        </row>
        <row r="87">
          <cell r="AU87">
            <v>5.7000000000000044E-2</v>
          </cell>
          <cell r="AV87">
            <v>137035.18057099983</v>
          </cell>
          <cell r="AW87">
            <v>82021.392076421107</v>
          </cell>
          <cell r="AX87">
            <v>0.35</v>
          </cell>
          <cell r="AY87">
            <v>625.84137000000032</v>
          </cell>
          <cell r="BD87">
            <v>0.05</v>
          </cell>
        </row>
        <row r="88">
          <cell r="AU88">
            <v>5.8000000000000045E-2</v>
          </cell>
          <cell r="AV88">
            <v>139151.90242099974</v>
          </cell>
          <cell r="AW88">
            <v>83680.261214726197</v>
          </cell>
          <cell r="AX88">
            <v>0.39</v>
          </cell>
          <cell r="AY88">
            <v>700.85964499999989</v>
          </cell>
          <cell r="BD88">
            <v>4.1500000000000002E-2</v>
          </cell>
        </row>
        <row r="89">
          <cell r="AU89">
            <v>5.9000000000000045E-2</v>
          </cell>
          <cell r="AV89">
            <v>139167.70510599986</v>
          </cell>
          <cell r="AW89">
            <v>82156.371475912703</v>
          </cell>
          <cell r="AX89">
            <v>0.38</v>
          </cell>
          <cell r="AY89">
            <v>689.84610500000042</v>
          </cell>
          <cell r="BD89">
            <v>3.5000000000000003E-2</v>
          </cell>
        </row>
        <row r="90">
          <cell r="AU90">
            <v>6.0000000000000046E-2</v>
          </cell>
          <cell r="AV90">
            <v>138996.29096099982</v>
          </cell>
          <cell r="AW90">
            <v>83235.352984640747</v>
          </cell>
          <cell r="AX90">
            <v>0.43</v>
          </cell>
          <cell r="AY90">
            <v>777.12424999999985</v>
          </cell>
          <cell r="BD90">
            <v>2.8000000000000001E-2</v>
          </cell>
        </row>
        <row r="91">
          <cell r="AU91">
            <v>6.1000000000000047E-2</v>
          </cell>
          <cell r="AV91">
            <v>141431.9290059997</v>
          </cell>
          <cell r="AW91">
            <v>82507.754582883528</v>
          </cell>
          <cell r="AX91">
            <v>0.4</v>
          </cell>
          <cell r="AY91">
            <v>731.02541500000029</v>
          </cell>
          <cell r="BD91">
            <v>2.5499999999999998E-2</v>
          </cell>
        </row>
        <row r="92">
          <cell r="AU92">
            <v>6.2000000000000048E-2</v>
          </cell>
          <cell r="AV92">
            <v>136840.57007599974</v>
          </cell>
          <cell r="AW92">
            <v>82278.321130198907</v>
          </cell>
          <cell r="AX92">
            <v>0.48</v>
          </cell>
          <cell r="AY92">
            <v>864.32115499999998</v>
          </cell>
          <cell r="BD92">
            <v>1.9E-2</v>
          </cell>
        </row>
        <row r="93">
          <cell r="AU93">
            <v>6.3000000000000042E-2</v>
          </cell>
          <cell r="AV93">
            <v>136447.63212099994</v>
          </cell>
          <cell r="AW93">
            <v>79663.881024707793</v>
          </cell>
          <cell r="AX93">
            <v>0.43</v>
          </cell>
          <cell r="AY93">
            <v>771.21690000000024</v>
          </cell>
          <cell r="BD93">
            <v>1.4999999999999999E-2</v>
          </cell>
        </row>
        <row r="94">
          <cell r="AU94">
            <v>6.4000000000000043E-2</v>
          </cell>
          <cell r="AV94">
            <v>141884.1927959999</v>
          </cell>
          <cell r="AW94">
            <v>83555.894303301233</v>
          </cell>
          <cell r="AX94">
            <v>0.5</v>
          </cell>
          <cell r="AY94">
            <v>899.5282549999996</v>
          </cell>
          <cell r="BD94">
            <v>1.2E-2</v>
          </cell>
        </row>
        <row r="95">
          <cell r="AU95">
            <v>6.5000000000000044E-2</v>
          </cell>
          <cell r="AV95">
            <v>139608.49416099998</v>
          </cell>
          <cell r="AW95">
            <v>81711.826109316404</v>
          </cell>
          <cell r="AX95">
            <v>0.49</v>
          </cell>
          <cell r="AY95">
            <v>891.46729499999981</v>
          </cell>
          <cell r="BD95">
            <v>8.9999999999999993E-3</v>
          </cell>
        </row>
        <row r="96">
          <cell r="AU96">
            <v>6.6000000000000045E-2</v>
          </cell>
          <cell r="AV96">
            <v>137518.12645600006</v>
          </cell>
          <cell r="AW96">
            <v>79832.26266831196</v>
          </cell>
          <cell r="AX96">
            <v>0.52</v>
          </cell>
          <cell r="AY96">
            <v>935.74690000000055</v>
          </cell>
          <cell r="BD96">
            <v>7.0000000000000001E-3</v>
          </cell>
        </row>
        <row r="97">
          <cell r="AU97">
            <v>6.7000000000000046E-2</v>
          </cell>
          <cell r="AV97">
            <v>137191.30801600005</v>
          </cell>
          <cell r="AW97">
            <v>79988.291889055021</v>
          </cell>
          <cell r="AX97">
            <v>0.46</v>
          </cell>
          <cell r="AY97">
            <v>831.67835999999977</v>
          </cell>
          <cell r="BD97">
            <v>3.0000000000000001E-3</v>
          </cell>
        </row>
        <row r="98">
          <cell r="AU98">
            <v>6.8000000000000047E-2</v>
          </cell>
          <cell r="AV98">
            <v>139315.69131099974</v>
          </cell>
          <cell r="AW98">
            <v>81827.171473433249</v>
          </cell>
          <cell r="AX98">
            <v>0.56000000000000005</v>
          </cell>
          <cell r="AY98">
            <v>1011.8949950000002</v>
          </cell>
          <cell r="BD98">
            <v>1E-3</v>
          </cell>
        </row>
        <row r="99">
          <cell r="AU99">
            <v>6.9000000000000047E-2</v>
          </cell>
          <cell r="AV99">
            <v>141935.78153099987</v>
          </cell>
          <cell r="AW99">
            <v>84376.670046478888</v>
          </cell>
          <cell r="AX99">
            <v>0.57999999999999996</v>
          </cell>
          <cell r="AY99">
            <v>1044.9032800000004</v>
          </cell>
          <cell r="BD99">
            <v>0</v>
          </cell>
        </row>
        <row r="100">
          <cell r="AU100">
            <v>7.0000000000000048E-2</v>
          </cell>
          <cell r="AV100">
            <v>142030.32243599987</v>
          </cell>
          <cell r="AW100">
            <v>84332.66159299147</v>
          </cell>
          <cell r="AX100">
            <v>0.6</v>
          </cell>
          <cell r="AY100">
            <v>1094.4210100000003</v>
          </cell>
          <cell r="BD100">
            <v>0</v>
          </cell>
        </row>
        <row r="101">
          <cell r="AU101">
            <v>7.1000000000000049E-2</v>
          </cell>
          <cell r="AV101">
            <v>141421.84741599992</v>
          </cell>
          <cell r="AW101">
            <v>82734.876730809279</v>
          </cell>
          <cell r="AX101">
            <v>0.57999999999999996</v>
          </cell>
          <cell r="AY101">
            <v>1048.0666800000004</v>
          </cell>
          <cell r="BD101">
            <v>0</v>
          </cell>
        </row>
        <row r="102">
          <cell r="AU102">
            <v>7.200000000000005E-2</v>
          </cell>
          <cell r="AV102">
            <v>140613.6195559997</v>
          </cell>
          <cell r="AW102">
            <v>80128.310119511661</v>
          </cell>
          <cell r="AX102">
            <v>0.6</v>
          </cell>
          <cell r="AY102">
            <v>1084.2910699999998</v>
          </cell>
          <cell r="BD102">
            <v>0</v>
          </cell>
        </row>
        <row r="103">
          <cell r="AU103">
            <v>7.3000000000000051E-2</v>
          </cell>
          <cell r="AV103">
            <v>142270.21190599978</v>
          </cell>
          <cell r="AW103">
            <v>82994.592925884252</v>
          </cell>
          <cell r="AX103">
            <v>0.62</v>
          </cell>
          <cell r="AY103">
            <v>1122.2041099999999</v>
          </cell>
          <cell r="BD103">
            <v>0</v>
          </cell>
        </row>
        <row r="104">
          <cell r="AU104">
            <v>7.4000000000000052E-2</v>
          </cell>
          <cell r="AV104">
            <v>141593.26573599974</v>
          </cell>
          <cell r="AW104">
            <v>81590.311359779938</v>
          </cell>
          <cell r="AX104">
            <v>0.6</v>
          </cell>
          <cell r="AY104">
            <v>1088.4573300000004</v>
          </cell>
          <cell r="BD104">
            <v>0</v>
          </cell>
        </row>
        <row r="105">
          <cell r="AU105">
            <v>7.5000000000000053E-2</v>
          </cell>
          <cell r="AV105">
            <v>140285.20600099963</v>
          </cell>
          <cell r="AW105">
            <v>81869.920403009557</v>
          </cell>
          <cell r="AX105">
            <v>0.65</v>
          </cell>
          <cell r="AY105">
            <v>1173.8846700000004</v>
          </cell>
          <cell r="BD105">
            <v>0</v>
          </cell>
        </row>
        <row r="106">
          <cell r="AU106">
            <v>7.6000000000000054E-2</v>
          </cell>
          <cell r="AV106">
            <v>144155.19547599962</v>
          </cell>
          <cell r="AW106">
            <v>82508.798104799629</v>
          </cell>
          <cell r="AX106">
            <v>0.72</v>
          </cell>
          <cell r="AY106">
            <v>1308.7109849999995</v>
          </cell>
          <cell r="BD106">
            <v>0</v>
          </cell>
        </row>
        <row r="107">
          <cell r="AU107">
            <v>7.7000000000000055E-2</v>
          </cell>
          <cell r="AV107">
            <v>141278.05260099989</v>
          </cell>
          <cell r="AW107">
            <v>79469.372463590596</v>
          </cell>
          <cell r="AX107">
            <v>0.65</v>
          </cell>
          <cell r="AY107">
            <v>1177.2014399999998</v>
          </cell>
          <cell r="BD107">
            <v>0</v>
          </cell>
        </row>
        <row r="108">
          <cell r="AU108">
            <v>7.8000000000000055E-2</v>
          </cell>
          <cell r="AV108">
            <v>139785.58568599977</v>
          </cell>
          <cell r="AW108">
            <v>82140.50772528068</v>
          </cell>
          <cell r="AX108">
            <v>0.64</v>
          </cell>
          <cell r="AY108">
            <v>1159.6266800000003</v>
          </cell>
          <cell r="BD108">
            <v>0</v>
          </cell>
        </row>
        <row r="109">
          <cell r="AU109">
            <v>7.9000000000000056E-2</v>
          </cell>
          <cell r="AV109">
            <v>142954.87724099934</v>
          </cell>
          <cell r="AW109">
            <v>83550.754713887378</v>
          </cell>
          <cell r="AX109">
            <v>0.82</v>
          </cell>
          <cell r="AY109">
            <v>1482.0510499999998</v>
          </cell>
          <cell r="BD109">
            <v>0</v>
          </cell>
        </row>
        <row r="110">
          <cell r="AU110">
            <v>8.0000000000000057E-2</v>
          </cell>
          <cell r="AV110">
            <v>142779.41941599987</v>
          </cell>
          <cell r="AW110">
            <v>81666.284386313331</v>
          </cell>
          <cell r="AX110">
            <v>0.87</v>
          </cell>
          <cell r="AY110">
            <v>1575.7374100000006</v>
          </cell>
          <cell r="BD110">
            <v>0</v>
          </cell>
        </row>
        <row r="111">
          <cell r="AU111">
            <v>8.1000000000000058E-2</v>
          </cell>
          <cell r="AV111">
            <v>142846.79262599992</v>
          </cell>
          <cell r="AW111">
            <v>84093.306550849986</v>
          </cell>
          <cell r="AX111">
            <v>0.69</v>
          </cell>
          <cell r="AY111">
            <v>1245.4251000000002</v>
          </cell>
          <cell r="BD111">
            <v>0</v>
          </cell>
        </row>
        <row r="112">
          <cell r="AU112">
            <v>8.2000000000000059E-2</v>
          </cell>
          <cell r="AV112">
            <v>144857.55902099994</v>
          </cell>
          <cell r="AW112">
            <v>84506.940599145179</v>
          </cell>
          <cell r="AX112">
            <v>0.84</v>
          </cell>
          <cell r="AY112">
            <v>1523.8200600000005</v>
          </cell>
          <cell r="BD112">
            <v>0</v>
          </cell>
        </row>
        <row r="113">
          <cell r="AU113">
            <v>8.300000000000006E-2</v>
          </cell>
          <cell r="AV113">
            <v>142168.15417099983</v>
          </cell>
          <cell r="AW113">
            <v>82638.346591402515</v>
          </cell>
          <cell r="AX113">
            <v>0.76</v>
          </cell>
          <cell r="AY113">
            <v>1373.6018049999998</v>
          </cell>
          <cell r="BD113">
            <v>0</v>
          </cell>
        </row>
        <row r="114">
          <cell r="AU114">
            <v>8.4000000000000061E-2</v>
          </cell>
          <cell r="AV114">
            <v>141692.66245599967</v>
          </cell>
          <cell r="AW114">
            <v>82244.444065311298</v>
          </cell>
          <cell r="AX114">
            <v>0.71</v>
          </cell>
          <cell r="AY114">
            <v>1271.7867750000003</v>
          </cell>
          <cell r="BD114">
            <v>0</v>
          </cell>
        </row>
        <row r="115">
          <cell r="AU115">
            <v>8.5000000000000062E-2</v>
          </cell>
          <cell r="AV115">
            <v>141825.01299099982</v>
          </cell>
          <cell r="AW115">
            <v>83321.228994834935</v>
          </cell>
          <cell r="AX115">
            <v>0.88</v>
          </cell>
          <cell r="AY115">
            <v>1602.0425799999989</v>
          </cell>
          <cell r="BD115">
            <v>0</v>
          </cell>
        </row>
        <row r="116">
          <cell r="AU116">
            <v>8.6000000000000063E-2</v>
          </cell>
          <cell r="AV116">
            <v>145170.83530599979</v>
          </cell>
          <cell r="AW116">
            <v>81508.441550602307</v>
          </cell>
          <cell r="AX116">
            <v>0.87</v>
          </cell>
          <cell r="AY116">
            <v>1573.3506149999992</v>
          </cell>
          <cell r="BD116">
            <v>0</v>
          </cell>
        </row>
        <row r="117">
          <cell r="AU117">
            <v>8.7000000000000063E-2</v>
          </cell>
          <cell r="AV117">
            <v>142416.36243100013</v>
          </cell>
          <cell r="AW117">
            <v>81081.898927610615</v>
          </cell>
          <cell r="AX117">
            <v>0.85</v>
          </cell>
          <cell r="AY117">
            <v>1541.218644999999</v>
          </cell>
          <cell r="BD117">
            <v>0</v>
          </cell>
        </row>
        <row r="118">
          <cell r="AU118">
            <v>8.8000000000000064E-2</v>
          </cell>
          <cell r="AV118">
            <v>143755.72657099963</v>
          </cell>
          <cell r="AW118">
            <v>82183.55967924821</v>
          </cell>
          <cell r="AX118">
            <v>1.03</v>
          </cell>
          <cell r="AY118">
            <v>1881.0690800000007</v>
          </cell>
          <cell r="BD118">
            <v>0</v>
          </cell>
        </row>
        <row r="119">
          <cell r="AU119">
            <v>8.9000000000000065E-2</v>
          </cell>
          <cell r="AV119">
            <v>141602.39860100008</v>
          </cell>
          <cell r="AW119">
            <v>83320.498064664207</v>
          </cell>
          <cell r="AX119">
            <v>0.97</v>
          </cell>
          <cell r="AY119">
            <v>1750.37564</v>
          </cell>
          <cell r="BD119">
            <v>0</v>
          </cell>
        </row>
        <row r="120">
          <cell r="AU120">
            <v>9.0000000000000066E-2</v>
          </cell>
          <cell r="AV120">
            <v>143682.21013599966</v>
          </cell>
          <cell r="AW120">
            <v>82255.386467684599</v>
          </cell>
          <cell r="AX120">
            <v>0.92</v>
          </cell>
          <cell r="AY120">
            <v>1658.8006450000005</v>
          </cell>
          <cell r="BD120">
            <v>0</v>
          </cell>
        </row>
        <row r="121">
          <cell r="AU121">
            <v>9.1000000000000067E-2</v>
          </cell>
          <cell r="AV121">
            <v>139165.60071599961</v>
          </cell>
          <cell r="AW121">
            <v>78690.778506411429</v>
          </cell>
          <cell r="AX121">
            <v>0.88</v>
          </cell>
          <cell r="AY121">
            <v>1599.7018999999991</v>
          </cell>
          <cell r="BD121">
            <v>0</v>
          </cell>
        </row>
        <row r="122">
          <cell r="AU122">
            <v>9.2000000000000068E-2</v>
          </cell>
          <cell r="AV122">
            <v>142260.06508099992</v>
          </cell>
          <cell r="AW122">
            <v>78575.754383165171</v>
          </cell>
          <cell r="AX122">
            <v>0.94</v>
          </cell>
          <cell r="AY122">
            <v>1703.7322799999995</v>
          </cell>
          <cell r="BD122">
            <v>0</v>
          </cell>
        </row>
        <row r="123">
          <cell r="AU123">
            <v>9.3000000000000069E-2</v>
          </cell>
          <cell r="AV123">
            <v>142676.8711909999</v>
          </cell>
          <cell r="AW123">
            <v>81756.318688661442</v>
          </cell>
          <cell r="AX123">
            <v>1.04</v>
          </cell>
          <cell r="AY123">
            <v>1873.1319900000001</v>
          </cell>
          <cell r="BD123">
            <v>0</v>
          </cell>
        </row>
        <row r="124">
          <cell r="AU124">
            <v>9.400000000000007E-2</v>
          </cell>
          <cell r="AV124">
            <v>142262.63022599975</v>
          </cell>
          <cell r="AW124">
            <v>81764.834268665276</v>
          </cell>
          <cell r="AX124">
            <v>1.01</v>
          </cell>
          <cell r="AY124">
            <v>1818.6269899999993</v>
          </cell>
          <cell r="BD124">
            <v>0</v>
          </cell>
        </row>
        <row r="125">
          <cell r="AU125">
            <v>9.500000000000007E-2</v>
          </cell>
          <cell r="AV125">
            <v>143497.46860599972</v>
          </cell>
          <cell r="AW125">
            <v>81494.596379512135</v>
          </cell>
          <cell r="AX125">
            <v>1.17</v>
          </cell>
          <cell r="AY125">
            <v>2136.5252899999991</v>
          </cell>
          <cell r="BD125">
            <v>0</v>
          </cell>
        </row>
        <row r="126">
          <cell r="AU126">
            <v>9.6000000000000071E-2</v>
          </cell>
          <cell r="AV126">
            <v>147419.07496599972</v>
          </cell>
          <cell r="AW126">
            <v>82542.339699673888</v>
          </cell>
          <cell r="AX126">
            <v>1.1100000000000001</v>
          </cell>
          <cell r="AY126">
            <v>2006.1022400000002</v>
          </cell>
          <cell r="BD126">
            <v>0</v>
          </cell>
        </row>
        <row r="127">
          <cell r="AU127">
            <v>9.7000000000000072E-2</v>
          </cell>
          <cell r="AV127">
            <v>147473.62386099997</v>
          </cell>
          <cell r="AW127">
            <v>85193.432286041643</v>
          </cell>
          <cell r="AX127">
            <v>1</v>
          </cell>
          <cell r="AY127">
            <v>1801.5194499999998</v>
          </cell>
          <cell r="BD127">
            <v>0</v>
          </cell>
        </row>
        <row r="128">
          <cell r="AU128">
            <v>9.8000000000000073E-2</v>
          </cell>
          <cell r="AV128">
            <v>147900.82712099989</v>
          </cell>
          <cell r="AW128">
            <v>85674.615912126043</v>
          </cell>
          <cell r="AX128">
            <v>1.21</v>
          </cell>
          <cell r="AY128">
            <v>2192.045685</v>
          </cell>
          <cell r="BD128">
            <v>0</v>
          </cell>
        </row>
        <row r="129">
          <cell r="AU129">
            <v>9.9000000000000074E-2</v>
          </cell>
          <cell r="AV129">
            <v>147349.58765599999</v>
          </cell>
          <cell r="AW129">
            <v>83738.261251362695</v>
          </cell>
          <cell r="AX129">
            <v>1.29</v>
          </cell>
          <cell r="AY129">
            <v>2335.345170000001</v>
          </cell>
        </row>
        <row r="130">
          <cell r="AU130">
            <v>0.10000000000000007</v>
          </cell>
          <cell r="AV130">
            <v>146074.97269099989</v>
          </cell>
          <cell r="AW130">
            <v>83199.772601226199</v>
          </cell>
          <cell r="AX130">
            <v>1.19</v>
          </cell>
          <cell r="AY130">
            <v>2155.7137549999993</v>
          </cell>
        </row>
      </sheetData>
      <sheetData sheetId="7">
        <row r="2">
          <cell r="A2">
            <v>-53136.465504000022</v>
          </cell>
          <cell r="B2">
            <v>0</v>
          </cell>
          <cell r="C2">
            <v>0</v>
          </cell>
        </row>
        <row r="3">
          <cell r="A3">
            <v>-41069.025731272748</v>
          </cell>
          <cell r="B3">
            <v>2</v>
          </cell>
          <cell r="C3">
            <v>1E-3</v>
          </cell>
        </row>
        <row r="4">
          <cell r="A4">
            <v>-29001.585958545471</v>
          </cell>
          <cell r="B4">
            <v>5</v>
          </cell>
          <cell r="C4">
            <v>2.5000000000000001E-3</v>
          </cell>
        </row>
        <row r="5">
          <cell r="A5">
            <v>-16934.146185818194</v>
          </cell>
          <cell r="B5">
            <v>11</v>
          </cell>
          <cell r="C5">
            <v>5.4999999999999997E-3</v>
          </cell>
        </row>
        <row r="6">
          <cell r="A6">
            <v>-4866.7064130909203</v>
          </cell>
          <cell r="B6">
            <v>9</v>
          </cell>
          <cell r="C6">
            <v>4.4999999999999997E-3</v>
          </cell>
        </row>
        <row r="7">
          <cell r="A7">
            <v>7200.7333596363533</v>
          </cell>
          <cell r="B7">
            <v>15</v>
          </cell>
          <cell r="C7">
            <v>7.4999999999999997E-3</v>
          </cell>
        </row>
        <row r="8">
          <cell r="A8">
            <v>19268.173132363634</v>
          </cell>
          <cell r="B8">
            <v>28</v>
          </cell>
          <cell r="C8">
            <v>1.4E-2</v>
          </cell>
        </row>
        <row r="9">
          <cell r="A9">
            <v>31335.612905090908</v>
          </cell>
          <cell r="B9">
            <v>50</v>
          </cell>
          <cell r="C9">
            <v>2.5000000000000001E-2</v>
          </cell>
        </row>
        <row r="10">
          <cell r="A10">
            <v>43403.052677818181</v>
          </cell>
          <cell r="B10">
            <v>69</v>
          </cell>
          <cell r="C10">
            <v>3.4500000000000003E-2</v>
          </cell>
        </row>
        <row r="11">
          <cell r="A11">
            <v>55470.492450545455</v>
          </cell>
          <cell r="B11">
            <v>83</v>
          </cell>
          <cell r="C11">
            <v>4.1500000000000002E-2</v>
          </cell>
        </row>
        <row r="12">
          <cell r="A12">
            <v>67537.932223272728</v>
          </cell>
          <cell r="B12">
            <v>113</v>
          </cell>
          <cell r="C12">
            <v>5.6500000000000002E-2</v>
          </cell>
        </row>
        <row r="13">
          <cell r="A13">
            <v>79605.371996000002</v>
          </cell>
          <cell r="B13">
            <v>139</v>
          </cell>
          <cell r="C13">
            <v>6.9500000000000006E-2</v>
          </cell>
        </row>
        <row r="14">
          <cell r="A14">
            <v>91672.81176872729</v>
          </cell>
          <cell r="B14">
            <v>133</v>
          </cell>
          <cell r="C14">
            <v>6.6500000000000004E-2</v>
          </cell>
        </row>
        <row r="15">
          <cell r="A15">
            <v>103740.25154145455</v>
          </cell>
          <cell r="B15">
            <v>148</v>
          </cell>
          <cell r="C15">
            <v>7.3999999999999996E-2</v>
          </cell>
        </row>
        <row r="16">
          <cell r="A16">
            <v>115807.69131418184</v>
          </cell>
          <cell r="B16">
            <v>144</v>
          </cell>
          <cell r="C16">
            <v>7.1999999999999995E-2</v>
          </cell>
        </row>
        <row r="17">
          <cell r="A17">
            <v>127875.1310869091</v>
          </cell>
          <cell r="B17">
            <v>124</v>
          </cell>
          <cell r="C17">
            <v>6.2E-2</v>
          </cell>
        </row>
        <row r="18">
          <cell r="A18">
            <v>139942.57085963638</v>
          </cell>
          <cell r="B18">
            <v>126</v>
          </cell>
          <cell r="C18">
            <v>6.3E-2</v>
          </cell>
        </row>
        <row r="19">
          <cell r="A19">
            <v>152010.01063236367</v>
          </cell>
          <cell r="B19">
            <v>99</v>
          </cell>
          <cell r="C19">
            <v>4.9500000000000002E-2</v>
          </cell>
        </row>
        <row r="20">
          <cell r="A20">
            <v>164077.45040509093</v>
          </cell>
          <cell r="B20">
            <v>78</v>
          </cell>
          <cell r="C20">
            <v>3.9E-2</v>
          </cell>
        </row>
        <row r="21">
          <cell r="A21">
            <v>176144.89017781822</v>
          </cell>
          <cell r="B21">
            <v>77</v>
          </cell>
          <cell r="C21">
            <v>3.85E-2</v>
          </cell>
        </row>
        <row r="22">
          <cell r="A22">
            <v>188212.32995054548</v>
          </cell>
          <cell r="B22">
            <v>53</v>
          </cell>
          <cell r="C22">
            <v>2.6499999999999999E-2</v>
          </cell>
        </row>
        <row r="23">
          <cell r="A23">
            <v>200279.76972327277</v>
          </cell>
          <cell r="B23">
            <v>58</v>
          </cell>
          <cell r="C23">
            <v>2.9000000000000001E-2</v>
          </cell>
        </row>
        <row r="24">
          <cell r="A24">
            <v>212347.20949600002</v>
          </cell>
          <cell r="B24">
            <v>51</v>
          </cell>
          <cell r="C24">
            <v>2.5499999999999998E-2</v>
          </cell>
        </row>
        <row r="25">
          <cell r="A25">
            <v>224414.64926872728</v>
          </cell>
          <cell r="B25">
            <v>52</v>
          </cell>
          <cell r="C25">
            <v>2.5999999999999999E-2</v>
          </cell>
        </row>
        <row r="26">
          <cell r="A26">
            <v>236482.0890414546</v>
          </cell>
          <cell r="B26">
            <v>41</v>
          </cell>
          <cell r="C26">
            <v>2.0500000000000001E-2</v>
          </cell>
        </row>
        <row r="27">
          <cell r="A27">
            <v>248549.52881418186</v>
          </cell>
          <cell r="B27">
            <v>54</v>
          </cell>
          <cell r="C27">
            <v>2.7E-2</v>
          </cell>
        </row>
        <row r="28">
          <cell r="A28">
            <v>260616.96858690912</v>
          </cell>
          <cell r="B28">
            <v>49</v>
          </cell>
          <cell r="C28">
            <v>2.4500000000000001E-2</v>
          </cell>
        </row>
        <row r="29">
          <cell r="A29">
            <v>272684.40835963644</v>
          </cell>
          <cell r="B29">
            <v>44</v>
          </cell>
          <cell r="C29">
            <v>2.1999999999999999E-2</v>
          </cell>
        </row>
        <row r="30">
          <cell r="A30">
            <v>284751.8481323637</v>
          </cell>
          <cell r="B30">
            <v>27</v>
          </cell>
          <cell r="C30">
            <v>1.35E-2</v>
          </cell>
        </row>
        <row r="31">
          <cell r="A31">
            <v>296819.28790509095</v>
          </cell>
          <cell r="B31">
            <v>28</v>
          </cell>
          <cell r="C31">
            <v>1.4E-2</v>
          </cell>
        </row>
        <row r="32">
          <cell r="A32">
            <v>308886.72767781821</v>
          </cell>
          <cell r="B32">
            <v>15</v>
          </cell>
          <cell r="C32">
            <v>7.4999999999999997E-3</v>
          </cell>
        </row>
        <row r="33">
          <cell r="A33">
            <v>320954.16745054553</v>
          </cell>
          <cell r="B33">
            <v>7</v>
          </cell>
          <cell r="C33">
            <v>3.5000000000000001E-3</v>
          </cell>
        </row>
        <row r="34">
          <cell r="A34">
            <v>333021.60722327279</v>
          </cell>
          <cell r="B34">
            <v>11</v>
          </cell>
          <cell r="C34">
            <v>5.4999999999999997E-3</v>
          </cell>
        </row>
        <row r="35">
          <cell r="A35">
            <v>345089.04699600005</v>
          </cell>
          <cell r="B35">
            <v>7</v>
          </cell>
          <cell r="C35">
            <v>3.5000000000000001E-3</v>
          </cell>
        </row>
        <row r="36">
          <cell r="A36">
            <v>357156.48676872737</v>
          </cell>
          <cell r="B36">
            <v>11</v>
          </cell>
          <cell r="C36">
            <v>5.4999999999999997E-3</v>
          </cell>
        </row>
        <row r="37">
          <cell r="A37">
            <v>369223.92654145462</v>
          </cell>
          <cell r="B37">
            <v>7</v>
          </cell>
          <cell r="C37">
            <v>3.5000000000000001E-3</v>
          </cell>
        </row>
        <row r="38">
          <cell r="A38">
            <v>381291.36631418188</v>
          </cell>
          <cell r="B38">
            <v>5</v>
          </cell>
          <cell r="C38">
            <v>2.5000000000000001E-3</v>
          </cell>
        </row>
        <row r="39">
          <cell r="A39">
            <v>393358.80608690914</v>
          </cell>
          <cell r="B39">
            <v>9</v>
          </cell>
          <cell r="C39">
            <v>4.4999999999999997E-3</v>
          </cell>
        </row>
        <row r="40">
          <cell r="A40">
            <v>405426.24585963646</v>
          </cell>
          <cell r="B40">
            <v>8</v>
          </cell>
          <cell r="C40">
            <v>4.0000000000000001E-3</v>
          </cell>
        </row>
        <row r="41">
          <cell r="A41">
            <v>417493.68563236372</v>
          </cell>
          <cell r="B41">
            <v>5</v>
          </cell>
          <cell r="C41">
            <v>2.5000000000000001E-3</v>
          </cell>
        </row>
        <row r="42">
          <cell r="A42">
            <v>429561.12540509098</v>
          </cell>
          <cell r="B42">
            <v>0</v>
          </cell>
          <cell r="C42">
            <v>0</v>
          </cell>
        </row>
        <row r="43">
          <cell r="A43">
            <v>441628.56517781829</v>
          </cell>
          <cell r="B43">
            <v>3</v>
          </cell>
          <cell r="C43">
            <v>1.5E-3</v>
          </cell>
        </row>
        <row r="44">
          <cell r="A44">
            <v>453696.00495054555</v>
          </cell>
          <cell r="B44">
            <v>1</v>
          </cell>
          <cell r="C44">
            <v>5.0000000000000001E-4</v>
          </cell>
        </row>
        <row r="45">
          <cell r="A45">
            <v>465763.44472327281</v>
          </cell>
          <cell r="B45">
            <v>1</v>
          </cell>
          <cell r="C45">
            <v>5.0000000000000001E-4</v>
          </cell>
        </row>
        <row r="46">
          <cell r="A46" t="str">
            <v>More</v>
          </cell>
          <cell r="B46">
            <v>0</v>
          </cell>
          <cell r="C46">
            <v>0</v>
          </cell>
        </row>
      </sheetData>
      <sheetData sheetId="8">
        <row r="28">
          <cell r="AV28" t="str">
            <v>Mean profit</v>
          </cell>
          <cell r="AW28" t="str">
            <v>Stdev of profits</v>
          </cell>
          <cell r="AX28" t="str">
            <v>Average number of seats overbooked</v>
          </cell>
          <cell r="AY28" t="str">
            <v>Average Total Compensation Cost</v>
          </cell>
        </row>
        <row r="29">
          <cell r="BD29">
            <v>5.7000000000000002E-2</v>
          </cell>
          <cell r="BE29" t="str">
            <v>Losing money</v>
          </cell>
        </row>
        <row r="30">
          <cell r="AV30">
            <v>68390.288263999944</v>
          </cell>
          <cell r="AW30">
            <v>46864.373651232636</v>
          </cell>
          <cell r="AX30">
            <v>0</v>
          </cell>
          <cell r="AY30">
            <v>0</v>
          </cell>
          <cell r="BD30">
            <v>3.3500000000000002E-2</v>
          </cell>
          <cell r="BE30" t="str">
            <v>&gt; -10k</v>
          </cell>
        </row>
        <row r="31">
          <cell r="AV31">
            <v>68454.084268999897</v>
          </cell>
          <cell r="AW31">
            <v>46897.523202891469</v>
          </cell>
          <cell r="AX31">
            <v>0</v>
          </cell>
          <cell r="AY31">
            <v>0</v>
          </cell>
          <cell r="BD31">
            <v>1.8499999999999999E-2</v>
          </cell>
          <cell r="BE31" t="str">
            <v>&gt; -20k</v>
          </cell>
        </row>
        <row r="32">
          <cell r="AV32">
            <v>68640.705128999834</v>
          </cell>
          <cell r="AW32">
            <v>46394.752300778688</v>
          </cell>
          <cell r="AX32">
            <v>0</v>
          </cell>
          <cell r="AY32">
            <v>0</v>
          </cell>
          <cell r="BD32">
            <v>8.5000000000000006E-3</v>
          </cell>
          <cell r="BE32" t="str">
            <v>&gt; -30k</v>
          </cell>
        </row>
        <row r="33">
          <cell r="AV33">
            <v>66675.697454000008</v>
          </cell>
          <cell r="AW33">
            <v>45784.548604127951</v>
          </cell>
          <cell r="AX33">
            <v>0</v>
          </cell>
          <cell r="AY33">
            <v>0</v>
          </cell>
          <cell r="BD33">
            <v>4.0000000000000001E-3</v>
          </cell>
          <cell r="BE33" t="str">
            <v>&gt; -40k</v>
          </cell>
        </row>
        <row r="34">
          <cell r="AV34">
            <v>68168.210144000113</v>
          </cell>
          <cell r="AW34">
            <v>47132.195757772242</v>
          </cell>
          <cell r="AX34">
            <v>0</v>
          </cell>
          <cell r="AY34">
            <v>0</v>
          </cell>
          <cell r="BD34">
            <v>2.5000000000000001E-3</v>
          </cell>
          <cell r="BE34" t="str">
            <v>&gt; -50k</v>
          </cell>
        </row>
        <row r="35">
          <cell r="AV35">
            <v>69548.000789000042</v>
          </cell>
          <cell r="AW35">
            <v>47027.580714078897</v>
          </cell>
          <cell r="AX35">
            <v>0</v>
          </cell>
          <cell r="AY35">
            <v>0</v>
          </cell>
          <cell r="BD35">
            <v>1.5E-3</v>
          </cell>
          <cell r="BE35" t="str">
            <v>&gt; -60k</v>
          </cell>
        </row>
        <row r="36">
          <cell r="AV36">
            <v>68635.253158999898</v>
          </cell>
          <cell r="AW36">
            <v>47252.22763701959</v>
          </cell>
          <cell r="AX36">
            <v>0</v>
          </cell>
          <cell r="AY36">
            <v>0</v>
          </cell>
          <cell r="BD36">
            <v>1E-3</v>
          </cell>
          <cell r="BE36" t="str">
            <v>&gt; -70k</v>
          </cell>
        </row>
        <row r="37">
          <cell r="AV37">
            <v>68961.952808999995</v>
          </cell>
          <cell r="AW37">
            <v>46966.705100505314</v>
          </cell>
          <cell r="AX37">
            <v>0</v>
          </cell>
          <cell r="AY37">
            <v>0</v>
          </cell>
          <cell r="BD37">
            <v>0</v>
          </cell>
          <cell r="BE37" t="str">
            <v>&gt; -80k</v>
          </cell>
        </row>
        <row r="38">
          <cell r="AV38">
            <v>70838.659744000019</v>
          </cell>
          <cell r="AW38">
            <v>47126.602805130751</v>
          </cell>
          <cell r="AX38">
            <v>0</v>
          </cell>
          <cell r="AY38">
            <v>0</v>
          </cell>
          <cell r="BD38">
            <v>0</v>
          </cell>
          <cell r="BE38" t="str">
            <v>&gt; -90k</v>
          </cell>
        </row>
        <row r="39">
          <cell r="AV39">
            <v>69503.474839000046</v>
          </cell>
          <cell r="AW39">
            <v>47728.253231067683</v>
          </cell>
          <cell r="AX39">
            <v>0</v>
          </cell>
          <cell r="AY39">
            <v>0</v>
          </cell>
          <cell r="BD39">
            <v>0</v>
          </cell>
          <cell r="BE39" t="str">
            <v>&gt; -100k</v>
          </cell>
        </row>
        <row r="40">
          <cell r="AV40">
            <v>68720.461569000021</v>
          </cell>
          <cell r="AW40">
            <v>46872.032268764699</v>
          </cell>
          <cell r="AX40">
            <v>0</v>
          </cell>
          <cell r="AY40">
            <v>0</v>
          </cell>
          <cell r="BD40">
            <v>0</v>
          </cell>
          <cell r="BE40" t="str">
            <v>&gt; -110k</v>
          </cell>
        </row>
        <row r="41">
          <cell r="AV41">
            <v>69625.99341900002</v>
          </cell>
          <cell r="AW41">
            <v>47157.640649228764</v>
          </cell>
          <cell r="AX41">
            <v>0</v>
          </cell>
          <cell r="AY41">
            <v>0</v>
          </cell>
          <cell r="BD41">
            <v>0</v>
          </cell>
          <cell r="BE41" t="str">
            <v>&gt; -120k</v>
          </cell>
        </row>
        <row r="42">
          <cell r="AV42">
            <v>69774.443753999905</v>
          </cell>
          <cell r="AW42">
            <v>45961.518162906024</v>
          </cell>
          <cell r="AX42">
            <v>0</v>
          </cell>
          <cell r="AY42">
            <v>0</v>
          </cell>
          <cell r="BD42">
            <v>0</v>
          </cell>
          <cell r="BE42" t="str">
            <v>&gt; -130k</v>
          </cell>
        </row>
        <row r="43">
          <cell r="AV43">
            <v>69167.147953999956</v>
          </cell>
          <cell r="AW43">
            <v>47796.393685741255</v>
          </cell>
          <cell r="AX43">
            <v>0</v>
          </cell>
          <cell r="AY43">
            <v>0</v>
          </cell>
          <cell r="BD43">
            <v>0</v>
          </cell>
          <cell r="BE43" t="str">
            <v>&gt; -140k</v>
          </cell>
        </row>
        <row r="44">
          <cell r="AV44">
            <v>69272.934364000059</v>
          </cell>
          <cell r="AW44">
            <v>47082.349267252648</v>
          </cell>
          <cell r="AX44">
            <v>0</v>
          </cell>
          <cell r="AY44">
            <v>3.3651999999999997</v>
          </cell>
          <cell r="BD44">
            <v>0</v>
          </cell>
          <cell r="BE44" t="str">
            <v>&gt; -150k</v>
          </cell>
        </row>
        <row r="45">
          <cell r="AV45">
            <v>68645.564694000001</v>
          </cell>
          <cell r="AW45">
            <v>46859.947573109959</v>
          </cell>
          <cell r="AX45">
            <v>0</v>
          </cell>
          <cell r="AY45">
            <v>2.9030750000000003</v>
          </cell>
          <cell r="BD45">
            <v>0</v>
          </cell>
          <cell r="BE45" t="str">
            <v>&gt; -160k</v>
          </cell>
        </row>
        <row r="46">
          <cell r="AV46">
            <v>70297.562398999944</v>
          </cell>
          <cell r="AW46">
            <v>47267.254917678794</v>
          </cell>
          <cell r="AX46">
            <v>0.01</v>
          </cell>
          <cell r="AY46">
            <v>9.0655549999999998</v>
          </cell>
          <cell r="BD46">
            <v>0</v>
          </cell>
          <cell r="BE46" t="str">
            <v>&gt; -170k</v>
          </cell>
        </row>
        <row r="47">
          <cell r="AV47">
            <v>68758.96919400015</v>
          </cell>
          <cell r="AW47">
            <v>47135.32087897294</v>
          </cell>
          <cell r="AX47">
            <v>0</v>
          </cell>
          <cell r="AY47">
            <v>3.3713450000000003</v>
          </cell>
          <cell r="BD47">
            <v>0</v>
          </cell>
          <cell r="BE47" t="str">
            <v>&gt; -180k</v>
          </cell>
        </row>
        <row r="48">
          <cell r="AV48">
            <v>70062.631899</v>
          </cell>
          <cell r="AW48">
            <v>45800.302257916999</v>
          </cell>
          <cell r="AX48">
            <v>0.03</v>
          </cell>
          <cell r="AY48">
            <v>27.956815000000006</v>
          </cell>
          <cell r="BD48">
            <v>0</v>
          </cell>
          <cell r="BE48" t="str">
            <v>&gt; -190k</v>
          </cell>
        </row>
        <row r="49">
          <cell r="AV49">
            <v>68360.570124000136</v>
          </cell>
          <cell r="AW49">
            <v>47490.676658178854</v>
          </cell>
          <cell r="AX49">
            <v>0.02</v>
          </cell>
          <cell r="AY49">
            <v>22.156050000000004</v>
          </cell>
          <cell r="BD49">
            <v>0</v>
          </cell>
          <cell r="BE49" t="str">
            <v>&gt; -200k</v>
          </cell>
        </row>
        <row r="50">
          <cell r="AV50">
            <v>70745.946133999925</v>
          </cell>
          <cell r="AW50">
            <v>46875.290493188986</v>
          </cell>
          <cell r="AX50">
            <v>0.04</v>
          </cell>
          <cell r="AY50">
            <v>37.711019999999998</v>
          </cell>
          <cell r="BD50">
            <v>0</v>
          </cell>
          <cell r="BE50" t="str">
            <v>&gt; -210k</v>
          </cell>
        </row>
        <row r="51">
          <cell r="AV51">
            <v>70712.69068399987</v>
          </cell>
          <cell r="AW51">
            <v>47774.723025436797</v>
          </cell>
          <cell r="AX51">
            <v>0.03</v>
          </cell>
          <cell r="AY51">
            <v>24.596860000000007</v>
          </cell>
          <cell r="BD51">
            <v>0</v>
          </cell>
          <cell r="BE51" t="str">
            <v>&gt; -220k</v>
          </cell>
        </row>
        <row r="52">
          <cell r="AV52">
            <v>70172.586429000003</v>
          </cell>
          <cell r="AW52">
            <v>48466.388670317741</v>
          </cell>
          <cell r="AX52">
            <v>7.0000000000000007E-2</v>
          </cell>
          <cell r="AY52">
            <v>65.958459999999974</v>
          </cell>
          <cell r="BD52">
            <v>0</v>
          </cell>
          <cell r="BE52" t="str">
            <v>&gt; -230k</v>
          </cell>
        </row>
        <row r="53">
          <cell r="AV53">
            <v>70776.058188999959</v>
          </cell>
          <cell r="AW53">
            <v>47182.233462588978</v>
          </cell>
          <cell r="AX53">
            <v>7.0000000000000007E-2</v>
          </cell>
          <cell r="AY53">
            <v>69.790030000000016</v>
          </cell>
          <cell r="BD53">
            <v>0</v>
          </cell>
          <cell r="BE53" t="str">
            <v>&gt; -240k</v>
          </cell>
        </row>
        <row r="54">
          <cell r="AV54">
            <v>70608.092184000052</v>
          </cell>
          <cell r="AW54">
            <v>46588.363086171375</v>
          </cell>
          <cell r="AX54">
            <v>7.0000000000000007E-2</v>
          </cell>
          <cell r="AY54">
            <v>66.745800000000017</v>
          </cell>
          <cell r="BD54">
            <v>0</v>
          </cell>
          <cell r="BE54" t="str">
            <v>&gt; -250k</v>
          </cell>
        </row>
        <row r="55">
          <cell r="AV55">
            <v>69309.373844000002</v>
          </cell>
          <cell r="AW55">
            <v>46785.130662602423</v>
          </cell>
          <cell r="AX55">
            <v>0.12</v>
          </cell>
          <cell r="AY55">
            <v>112.35459499999996</v>
          </cell>
        </row>
        <row r="56">
          <cell r="AV56">
            <v>72651.721384000164</v>
          </cell>
          <cell r="AW56">
            <v>47506.638988793959</v>
          </cell>
          <cell r="AX56">
            <v>0.12</v>
          </cell>
          <cell r="AY56">
            <v>111.85091500000009</v>
          </cell>
        </row>
        <row r="57">
          <cell r="AV57">
            <v>69981.903454000101</v>
          </cell>
          <cell r="AW57">
            <v>46389.706569641086</v>
          </cell>
          <cell r="AX57">
            <v>0.12</v>
          </cell>
          <cell r="AY57">
            <v>120.95115500000003</v>
          </cell>
        </row>
        <row r="58">
          <cell r="AV58">
            <v>68783.200208999988</v>
          </cell>
          <cell r="AW58">
            <v>47344.081804814276</v>
          </cell>
          <cell r="AX58">
            <v>0.13</v>
          </cell>
          <cell r="AY58">
            <v>121.40978500000008</v>
          </cell>
          <cell r="BD58">
            <v>0.94299999999999995</v>
          </cell>
        </row>
        <row r="59">
          <cell r="AV59">
            <v>69843.127983999977</v>
          </cell>
          <cell r="AW59">
            <v>46947.6420885642</v>
          </cell>
          <cell r="AX59">
            <v>0.23</v>
          </cell>
          <cell r="AY59">
            <v>219.00859000000005</v>
          </cell>
          <cell r="BD59">
            <v>0.90949999999999998</v>
          </cell>
        </row>
        <row r="60">
          <cell r="AV60">
            <v>70798.436113999953</v>
          </cell>
          <cell r="AW60">
            <v>47230.478720301624</v>
          </cell>
          <cell r="AX60">
            <v>0.22</v>
          </cell>
          <cell r="AY60">
            <v>210.89026499999983</v>
          </cell>
          <cell r="BD60">
            <v>0.86850000000000005</v>
          </cell>
        </row>
        <row r="61">
          <cell r="AV61">
            <v>70933.153389000057</v>
          </cell>
          <cell r="AW61">
            <v>46582.278383519988</v>
          </cell>
          <cell r="AX61">
            <v>0.24</v>
          </cell>
          <cell r="AY61">
            <v>235.97312000000008</v>
          </cell>
          <cell r="BD61">
            <v>0.79449999999999998</v>
          </cell>
        </row>
        <row r="62">
          <cell r="AV62">
            <v>71399.662504000211</v>
          </cell>
          <cell r="AW62">
            <v>46565.036216234737</v>
          </cell>
          <cell r="AX62">
            <v>0.26</v>
          </cell>
          <cell r="AY62">
            <v>254.45389999999998</v>
          </cell>
          <cell r="BD62">
            <v>0.73799999999999999</v>
          </cell>
        </row>
        <row r="63">
          <cell r="AV63">
            <v>71475.381358999934</v>
          </cell>
          <cell r="AW63">
            <v>46895.861809659262</v>
          </cell>
          <cell r="AX63">
            <v>0.28999999999999998</v>
          </cell>
          <cell r="AY63">
            <v>281.56685499999998</v>
          </cell>
          <cell r="BD63">
            <v>0.66649999999999998</v>
          </cell>
        </row>
        <row r="64">
          <cell r="AV64">
            <v>72819.225869000074</v>
          </cell>
          <cell r="AW64">
            <v>48468.263005074936</v>
          </cell>
          <cell r="AX64">
            <v>0.34</v>
          </cell>
          <cell r="AY64">
            <v>329.71949499999982</v>
          </cell>
          <cell r="BD64">
            <v>0.57850000000000001</v>
          </cell>
        </row>
        <row r="65">
          <cell r="AV65">
            <v>71255.468359000108</v>
          </cell>
          <cell r="AW65">
            <v>47267.450419797911</v>
          </cell>
          <cell r="AX65">
            <v>0.35</v>
          </cell>
          <cell r="AY65">
            <v>335.11021999999991</v>
          </cell>
          <cell r="BD65">
            <v>0.505</v>
          </cell>
        </row>
        <row r="66">
          <cell r="AV66">
            <v>72962.850469000172</v>
          </cell>
          <cell r="AW66">
            <v>48354.924958838827</v>
          </cell>
          <cell r="AX66">
            <v>0.32</v>
          </cell>
          <cell r="AY66">
            <v>308.06433000000004</v>
          </cell>
          <cell r="BD66">
            <v>0.41949999999999998</v>
          </cell>
        </row>
        <row r="67">
          <cell r="AV67">
            <v>69832.889433999924</v>
          </cell>
          <cell r="AW67">
            <v>46128.858318500425</v>
          </cell>
          <cell r="AX67">
            <v>0.47</v>
          </cell>
          <cell r="AY67">
            <v>455.08315999999996</v>
          </cell>
          <cell r="BD67">
            <v>0.32950000000000002</v>
          </cell>
        </row>
        <row r="68">
          <cell r="AV68">
            <v>70086.055169000058</v>
          </cell>
          <cell r="AW68">
            <v>46698.471433396102</v>
          </cell>
          <cell r="AX68">
            <v>0.4</v>
          </cell>
          <cell r="AY68">
            <v>389.74239</v>
          </cell>
          <cell r="BD68">
            <v>0.25700000000000001</v>
          </cell>
        </row>
        <row r="69">
          <cell r="AV69">
            <v>71566.867354000089</v>
          </cell>
          <cell r="AW69">
            <v>49069.093365531044</v>
          </cell>
          <cell r="AX69">
            <v>0.43</v>
          </cell>
          <cell r="AY69">
            <v>421.08170000000001</v>
          </cell>
          <cell r="BD69">
            <v>0.19850000000000001</v>
          </cell>
        </row>
        <row r="70">
          <cell r="AV70">
            <v>72798.195219000016</v>
          </cell>
          <cell r="AW70">
            <v>47125.821724788671</v>
          </cell>
          <cell r="AX70">
            <v>0.48</v>
          </cell>
          <cell r="AY70">
            <v>461.11583000000024</v>
          </cell>
          <cell r="BD70">
            <v>0.14399999999999999</v>
          </cell>
        </row>
        <row r="71">
          <cell r="AV71">
            <v>71942.760739000048</v>
          </cell>
          <cell r="AW71">
            <v>47356.925892056977</v>
          </cell>
          <cell r="AX71">
            <v>0.53</v>
          </cell>
          <cell r="AY71">
            <v>514.10889499999985</v>
          </cell>
          <cell r="BD71">
            <v>0.10100000000000001</v>
          </cell>
        </row>
        <row r="72">
          <cell r="AV72">
            <v>72186.123683999889</v>
          </cell>
          <cell r="AW72">
            <v>48715.085025219152</v>
          </cell>
          <cell r="AX72">
            <v>0.61</v>
          </cell>
          <cell r="AY72">
            <v>591.11998999999969</v>
          </cell>
          <cell r="BD72">
            <v>8.6499999999999994E-2</v>
          </cell>
        </row>
        <row r="73">
          <cell r="AV73">
            <v>71226.443768999947</v>
          </cell>
          <cell r="AW73">
            <v>47160.450943500677</v>
          </cell>
          <cell r="AX73">
            <v>0.5</v>
          </cell>
          <cell r="AY73">
            <v>482.19104499999986</v>
          </cell>
          <cell r="BD73">
            <v>7.3999999999999996E-2</v>
          </cell>
        </row>
        <row r="74">
          <cell r="AV74">
            <v>73822.877269000091</v>
          </cell>
          <cell r="AW74">
            <v>48367.286914587043</v>
          </cell>
          <cell r="AX74">
            <v>0.57999999999999996</v>
          </cell>
          <cell r="AY74">
            <v>562.27494499999989</v>
          </cell>
          <cell r="BD74">
            <v>0.06</v>
          </cell>
        </row>
        <row r="75">
          <cell r="AV75">
            <v>72433.638049000117</v>
          </cell>
          <cell r="AW75">
            <v>47386.368944166301</v>
          </cell>
          <cell r="AX75">
            <v>0.81</v>
          </cell>
          <cell r="AY75">
            <v>791.59163000000024</v>
          </cell>
          <cell r="BD75">
            <v>4.0500000000000001E-2</v>
          </cell>
        </row>
        <row r="76">
          <cell r="AV76">
            <v>72847.09984900018</v>
          </cell>
          <cell r="AW76">
            <v>46997.032365483472</v>
          </cell>
          <cell r="AX76">
            <v>0.74</v>
          </cell>
          <cell r="AY76">
            <v>719.88736000000017</v>
          </cell>
          <cell r="BD76">
            <v>2.8000000000000001E-2</v>
          </cell>
        </row>
        <row r="77">
          <cell r="AV77">
            <v>72573.183948999969</v>
          </cell>
          <cell r="AW77">
            <v>47593.082041234455</v>
          </cell>
          <cell r="AX77">
            <v>0.87</v>
          </cell>
          <cell r="AY77">
            <v>847.80036499999983</v>
          </cell>
          <cell r="BD77">
            <v>1.7999999999999999E-2</v>
          </cell>
        </row>
        <row r="78">
          <cell r="AV78">
            <v>73303.125983999984</v>
          </cell>
          <cell r="AW78">
            <v>48080.986373981897</v>
          </cell>
          <cell r="AX78">
            <v>0.78</v>
          </cell>
          <cell r="AY78">
            <v>762.74731999999972</v>
          </cell>
          <cell r="BD78">
            <v>1.0999999999999999E-2</v>
          </cell>
        </row>
        <row r="79">
          <cell r="AV79">
            <v>72844.257213999968</v>
          </cell>
          <cell r="AW79">
            <v>45865.537223147003</v>
          </cell>
          <cell r="AX79">
            <v>0.85</v>
          </cell>
          <cell r="AY79">
            <v>828.59548500000028</v>
          </cell>
          <cell r="BD79">
            <v>3.0000000000000001E-3</v>
          </cell>
        </row>
        <row r="80">
          <cell r="AV80">
            <v>74718.652743999875</v>
          </cell>
          <cell r="AW80">
            <v>47252.230004289959</v>
          </cell>
          <cell r="AX80">
            <v>1.01</v>
          </cell>
          <cell r="AY80">
            <v>976.38550999999916</v>
          </cell>
          <cell r="BD80">
            <v>5.0000000000000001E-4</v>
          </cell>
        </row>
        <row r="81">
          <cell r="AV81">
            <v>72155.274199000181</v>
          </cell>
          <cell r="AW81">
            <v>46117.922166960598</v>
          </cell>
          <cell r="AX81">
            <v>0.9</v>
          </cell>
          <cell r="AY81">
            <v>870.19991500000015</v>
          </cell>
          <cell r="BD81">
            <v>0</v>
          </cell>
        </row>
        <row r="82">
          <cell r="AV82">
            <v>73135.872574000095</v>
          </cell>
          <cell r="AW82">
            <v>48229.353538708805</v>
          </cell>
          <cell r="AX82">
            <v>1.1299999999999999</v>
          </cell>
          <cell r="AY82">
            <v>1100.9565250000005</v>
          </cell>
          <cell r="BD82">
            <v>0</v>
          </cell>
        </row>
        <row r="83">
          <cell r="AV83">
            <v>72600.164719000182</v>
          </cell>
          <cell r="AW83">
            <v>48057.860147582869</v>
          </cell>
          <cell r="AX83">
            <v>1.1299999999999999</v>
          </cell>
          <cell r="AY83">
            <v>1104.1541249999991</v>
          </cell>
          <cell r="BD83">
            <v>0</v>
          </cell>
        </row>
        <row r="84">
          <cell r="AV84">
            <v>72628.510424000138</v>
          </cell>
          <cell r="AW84">
            <v>48177.530499805216</v>
          </cell>
          <cell r="AX84">
            <v>1.08</v>
          </cell>
          <cell r="AY84">
            <v>1048.2871450000009</v>
          </cell>
          <cell r="BD84">
            <v>0</v>
          </cell>
        </row>
        <row r="85">
          <cell r="AV85">
            <v>73917.869259000014</v>
          </cell>
          <cell r="AW85">
            <v>47064.092105683587</v>
          </cell>
          <cell r="AX85">
            <v>1.21</v>
          </cell>
          <cell r="AY85">
            <v>1172.8028249999988</v>
          </cell>
          <cell r="BD85">
            <v>0</v>
          </cell>
        </row>
        <row r="86">
          <cell r="AV86">
            <v>74622.830868999983</v>
          </cell>
          <cell r="AW86">
            <v>47778.228387118601</v>
          </cell>
          <cell r="AX86">
            <v>1.48</v>
          </cell>
          <cell r="AY86">
            <v>1440.2655349999993</v>
          </cell>
          <cell r="BD86">
            <v>0</v>
          </cell>
        </row>
        <row r="87">
          <cell r="AV87">
            <v>73782.867329000321</v>
          </cell>
          <cell r="AW87">
            <v>48058.305167472936</v>
          </cell>
          <cell r="AX87">
            <v>1.42</v>
          </cell>
          <cell r="AY87">
            <v>1378.0117549999993</v>
          </cell>
          <cell r="BD87">
            <v>0</v>
          </cell>
        </row>
        <row r="88">
          <cell r="AV88">
            <v>75216.368778999982</v>
          </cell>
          <cell r="AW88">
            <v>46859.368208260006</v>
          </cell>
          <cell r="AX88">
            <v>1.43</v>
          </cell>
          <cell r="AY88">
            <v>1392.7366500000001</v>
          </cell>
          <cell r="BD88">
            <v>0</v>
          </cell>
        </row>
        <row r="89">
          <cell r="AV89">
            <v>73237.793409000107</v>
          </cell>
          <cell r="AW89">
            <v>47700.33194877104</v>
          </cell>
          <cell r="AX89">
            <v>1.32</v>
          </cell>
          <cell r="AY89">
            <v>1285.8426900000002</v>
          </cell>
          <cell r="BD89">
            <v>0</v>
          </cell>
        </row>
        <row r="90">
          <cell r="AV90">
            <v>71834.260674000121</v>
          </cell>
          <cell r="AW90">
            <v>47977.683513861499</v>
          </cell>
          <cell r="AX90">
            <v>1.55</v>
          </cell>
          <cell r="AY90">
            <v>1510.8973900000003</v>
          </cell>
          <cell r="BD90">
            <v>0</v>
          </cell>
        </row>
        <row r="91">
          <cell r="AV91">
            <v>72079.091729000051</v>
          </cell>
          <cell r="AW91">
            <v>47293.36210624189</v>
          </cell>
          <cell r="AX91">
            <v>1.57</v>
          </cell>
          <cell r="AY91">
            <v>1534.5384249999997</v>
          </cell>
          <cell r="BD91">
            <v>0</v>
          </cell>
        </row>
        <row r="92">
          <cell r="AV92">
            <v>73494.802793999988</v>
          </cell>
          <cell r="AW92">
            <v>48436.033607256431</v>
          </cell>
          <cell r="AX92">
            <v>1.61</v>
          </cell>
          <cell r="AY92">
            <v>1571.5803850000018</v>
          </cell>
          <cell r="BD92">
            <v>0</v>
          </cell>
        </row>
        <row r="93">
          <cell r="AV93">
            <v>73271.286283999943</v>
          </cell>
          <cell r="AW93">
            <v>47443.057273624137</v>
          </cell>
          <cell r="AX93">
            <v>1.56</v>
          </cell>
          <cell r="AY93">
            <v>1524.4933650000007</v>
          </cell>
          <cell r="BD93">
            <v>0</v>
          </cell>
        </row>
        <row r="94">
          <cell r="AV94">
            <v>75621.271714000046</v>
          </cell>
          <cell r="AW94">
            <v>47169.014534501519</v>
          </cell>
          <cell r="AX94">
            <v>1.96</v>
          </cell>
          <cell r="AY94">
            <v>1902.1322300000008</v>
          </cell>
          <cell r="BD94">
            <v>0</v>
          </cell>
        </row>
        <row r="95">
          <cell r="AV95">
            <v>73154.782884000102</v>
          </cell>
          <cell r="AW95">
            <v>48091.164224499211</v>
          </cell>
          <cell r="AX95">
            <v>1.69</v>
          </cell>
          <cell r="AY95">
            <v>1643.991480000001</v>
          </cell>
          <cell r="BD95">
            <v>0</v>
          </cell>
        </row>
        <row r="96">
          <cell r="AV96">
            <v>74283.992459000045</v>
          </cell>
          <cell r="AW96">
            <v>48534.122943802082</v>
          </cell>
          <cell r="AX96">
            <v>1.89</v>
          </cell>
          <cell r="AY96">
            <v>1836.6543799999993</v>
          </cell>
          <cell r="BD96">
            <v>0</v>
          </cell>
        </row>
        <row r="97">
          <cell r="AV97">
            <v>73268.094734000115</v>
          </cell>
          <cell r="AW97">
            <v>47044.395257373202</v>
          </cell>
          <cell r="AX97">
            <v>1.83</v>
          </cell>
          <cell r="AY97">
            <v>1784.8512000000012</v>
          </cell>
          <cell r="BD97">
            <v>0</v>
          </cell>
        </row>
        <row r="98">
          <cell r="AV98">
            <v>72902.382118999856</v>
          </cell>
          <cell r="AW98">
            <v>47229.498986507781</v>
          </cell>
          <cell r="AX98">
            <v>1.87</v>
          </cell>
          <cell r="AY98">
            <v>1819.0418949999992</v>
          </cell>
          <cell r="BD98">
            <v>0</v>
          </cell>
        </row>
        <row r="99">
          <cell r="AV99">
            <v>73800.65831900014</v>
          </cell>
          <cell r="AW99">
            <v>47276.556157976447</v>
          </cell>
          <cell r="AX99">
            <v>2.09</v>
          </cell>
          <cell r="AY99">
            <v>2034.7087349999988</v>
          </cell>
          <cell r="BD99">
            <v>0</v>
          </cell>
        </row>
        <row r="100">
          <cell r="AV100">
            <v>73571.646714000002</v>
          </cell>
          <cell r="AW100">
            <v>47077.860046800306</v>
          </cell>
          <cell r="AX100">
            <v>2.04</v>
          </cell>
          <cell r="AY100">
            <v>1988.0909700000007</v>
          </cell>
          <cell r="BD100">
            <v>0</v>
          </cell>
        </row>
        <row r="101">
          <cell r="AV101">
            <v>74093.755969000078</v>
          </cell>
          <cell r="AW101">
            <v>47185.220603664391</v>
          </cell>
          <cell r="AX101">
            <v>1.95</v>
          </cell>
          <cell r="AY101">
            <v>1891.9123850000019</v>
          </cell>
          <cell r="BD101">
            <v>0</v>
          </cell>
        </row>
        <row r="102">
          <cell r="AV102">
            <v>74810.16061900006</v>
          </cell>
          <cell r="AW102">
            <v>48375.689016315722</v>
          </cell>
          <cell r="AX102">
            <v>2.38</v>
          </cell>
          <cell r="AY102">
            <v>2317.8183049999984</v>
          </cell>
          <cell r="BD102">
            <v>0</v>
          </cell>
        </row>
        <row r="103">
          <cell r="AV103">
            <v>73744.383689000024</v>
          </cell>
          <cell r="AW103">
            <v>47604.069324453405</v>
          </cell>
          <cell r="AX103">
            <v>2.2000000000000002</v>
          </cell>
          <cell r="AY103">
            <v>2143.4892149999996</v>
          </cell>
          <cell r="BD103">
            <v>0</v>
          </cell>
        </row>
        <row r="104">
          <cell r="AV104">
            <v>74254.964014000056</v>
          </cell>
          <cell r="AW104">
            <v>48172.544409820752</v>
          </cell>
          <cell r="AX104">
            <v>2.2799999999999998</v>
          </cell>
          <cell r="AY104">
            <v>2224.1141350000003</v>
          </cell>
          <cell r="BD104">
            <v>0</v>
          </cell>
        </row>
        <row r="105">
          <cell r="AV105">
            <v>73731.889378999942</v>
          </cell>
          <cell r="AW105">
            <v>48866.063715589116</v>
          </cell>
          <cell r="AX105">
            <v>2.2000000000000002</v>
          </cell>
          <cell r="AY105">
            <v>2140.7894599999986</v>
          </cell>
          <cell r="BD105">
            <v>0</v>
          </cell>
        </row>
        <row r="106">
          <cell r="AV106">
            <v>74821.242609000037</v>
          </cell>
          <cell r="AW106">
            <v>46977.511158686189</v>
          </cell>
          <cell r="AX106">
            <v>2.2999999999999998</v>
          </cell>
          <cell r="AY106">
            <v>2246.8464699999995</v>
          </cell>
          <cell r="BD106">
            <v>0</v>
          </cell>
        </row>
        <row r="107">
          <cell r="AV107">
            <v>73115.472398999977</v>
          </cell>
          <cell r="AW107">
            <v>46589.580220440999</v>
          </cell>
          <cell r="AX107">
            <v>2.4500000000000002</v>
          </cell>
          <cell r="AY107">
            <v>2384.5184450000006</v>
          </cell>
          <cell r="BD107">
            <v>0</v>
          </cell>
        </row>
        <row r="108">
          <cell r="AV108">
            <v>74851.638244000002</v>
          </cell>
          <cell r="AW108">
            <v>47879.708852518786</v>
          </cell>
          <cell r="AX108">
            <v>2.56</v>
          </cell>
          <cell r="AY108">
            <v>2494.6368799999973</v>
          </cell>
          <cell r="BD108">
            <v>0</v>
          </cell>
        </row>
        <row r="109">
          <cell r="AV109">
            <v>74611.079779000051</v>
          </cell>
          <cell r="AW109">
            <v>47564.651978770678</v>
          </cell>
          <cell r="AX109">
            <v>2.68</v>
          </cell>
          <cell r="AY109">
            <v>2610.8061849999976</v>
          </cell>
          <cell r="BD109">
            <v>0</v>
          </cell>
        </row>
        <row r="110">
          <cell r="AV110">
            <v>73739.969409000027</v>
          </cell>
          <cell r="AW110">
            <v>47475.842576055438</v>
          </cell>
          <cell r="AX110">
            <v>2.73</v>
          </cell>
          <cell r="AY110">
            <v>2654.7664199999999</v>
          </cell>
          <cell r="BD110">
            <v>0</v>
          </cell>
        </row>
        <row r="111">
          <cell r="AV111">
            <v>73025.040549000041</v>
          </cell>
          <cell r="AW111">
            <v>46367.287449678566</v>
          </cell>
          <cell r="AX111">
            <v>2.77</v>
          </cell>
          <cell r="AY111">
            <v>2698.3875749999993</v>
          </cell>
          <cell r="BD111">
            <v>0</v>
          </cell>
        </row>
        <row r="112">
          <cell r="AV112">
            <v>73263.767698999902</v>
          </cell>
          <cell r="AW112">
            <v>46889.698846396845</v>
          </cell>
          <cell r="AX112">
            <v>2.61</v>
          </cell>
          <cell r="AY112">
            <v>2541.7877250000001</v>
          </cell>
          <cell r="BD112">
            <v>0</v>
          </cell>
        </row>
        <row r="113">
          <cell r="AV113">
            <v>73642.253533999901</v>
          </cell>
          <cell r="AW113">
            <v>48402.947394659779</v>
          </cell>
          <cell r="AX113">
            <v>2.89</v>
          </cell>
          <cell r="AY113">
            <v>2815.3328649999994</v>
          </cell>
          <cell r="BD113">
            <v>0</v>
          </cell>
        </row>
        <row r="114">
          <cell r="AV114">
            <v>74501.20882900001</v>
          </cell>
          <cell r="AW114">
            <v>47805.351185095984</v>
          </cell>
          <cell r="AX114">
            <v>2.87</v>
          </cell>
          <cell r="AY114">
            <v>2792.0677450000017</v>
          </cell>
          <cell r="BD114">
            <v>0</v>
          </cell>
        </row>
        <row r="115">
          <cell r="AV115">
            <v>74556.55270400006</v>
          </cell>
          <cell r="AW115">
            <v>46516.143745362511</v>
          </cell>
          <cell r="AX115">
            <v>3.07</v>
          </cell>
          <cell r="AY115">
            <v>2988.3182499999998</v>
          </cell>
          <cell r="BD115">
            <v>0</v>
          </cell>
        </row>
        <row r="116">
          <cell r="AV116">
            <v>74398.902358999927</v>
          </cell>
          <cell r="AW116">
            <v>47497.582872330582</v>
          </cell>
          <cell r="AX116">
            <v>3.03</v>
          </cell>
          <cell r="AY116">
            <v>2959.0372600000028</v>
          </cell>
          <cell r="BD116">
            <v>0</v>
          </cell>
        </row>
        <row r="117">
          <cell r="AV117">
            <v>74252.679539000033</v>
          </cell>
          <cell r="AW117">
            <v>46675.325770390649</v>
          </cell>
          <cell r="AX117">
            <v>2.9</v>
          </cell>
          <cell r="AY117">
            <v>2817.8344250000009</v>
          </cell>
          <cell r="BD117">
            <v>0</v>
          </cell>
        </row>
        <row r="118">
          <cell r="AV118">
            <v>72750.441124000004</v>
          </cell>
          <cell r="AW118">
            <v>47160.23119639451</v>
          </cell>
          <cell r="AX118">
            <v>3.03</v>
          </cell>
          <cell r="AY118">
            <v>2948.8059050000029</v>
          </cell>
          <cell r="BD118">
            <v>0</v>
          </cell>
        </row>
        <row r="119">
          <cell r="AV119">
            <v>75759.45528900002</v>
          </cell>
          <cell r="AW119">
            <v>47790.163094419288</v>
          </cell>
          <cell r="AX119">
            <v>2.97</v>
          </cell>
          <cell r="AY119">
            <v>2898.2152299999989</v>
          </cell>
          <cell r="BD119">
            <v>0</v>
          </cell>
        </row>
        <row r="120">
          <cell r="AV120">
            <v>74581.121693999885</v>
          </cell>
          <cell r="AW120">
            <v>46431.963492674899</v>
          </cell>
          <cell r="AX120">
            <v>3.1</v>
          </cell>
          <cell r="AY120">
            <v>3027.8059449999996</v>
          </cell>
          <cell r="BD120">
            <v>0</v>
          </cell>
        </row>
        <row r="121">
          <cell r="AV121">
            <v>74343.101343999981</v>
          </cell>
          <cell r="AW121">
            <v>47171.955405474902</v>
          </cell>
          <cell r="AX121">
            <v>3.43</v>
          </cell>
          <cell r="AY121">
            <v>3334.4301249999999</v>
          </cell>
          <cell r="BD121">
            <v>0</v>
          </cell>
        </row>
        <row r="122">
          <cell r="AV122">
            <v>75275.453723999934</v>
          </cell>
          <cell r="AW122">
            <v>47407.248030231909</v>
          </cell>
          <cell r="AX122">
            <v>3.35</v>
          </cell>
          <cell r="AY122">
            <v>3262.5565600000014</v>
          </cell>
          <cell r="BD122">
            <v>0</v>
          </cell>
        </row>
        <row r="123">
          <cell r="AV123">
            <v>75877.769303999987</v>
          </cell>
          <cell r="AW123">
            <v>47173.839930517803</v>
          </cell>
          <cell r="AX123">
            <v>3.26</v>
          </cell>
          <cell r="AY123">
            <v>3169.6150649999995</v>
          </cell>
          <cell r="BD123">
            <v>0</v>
          </cell>
        </row>
        <row r="124">
          <cell r="AV124">
            <v>73402.270124000075</v>
          </cell>
          <cell r="AW124">
            <v>47007.320949560446</v>
          </cell>
          <cell r="AX124">
            <v>3.51</v>
          </cell>
          <cell r="AY124">
            <v>3415.2928350000029</v>
          </cell>
          <cell r="BD124">
            <v>0</v>
          </cell>
        </row>
        <row r="125">
          <cell r="AV125">
            <v>74359.704658999995</v>
          </cell>
          <cell r="AW125">
            <v>46931.258884956958</v>
          </cell>
          <cell r="AX125">
            <v>3.21</v>
          </cell>
          <cell r="AY125">
            <v>3125.9071499999973</v>
          </cell>
          <cell r="BD125">
            <v>0</v>
          </cell>
        </row>
        <row r="126">
          <cell r="AV126">
            <v>75911.557879000029</v>
          </cell>
          <cell r="AW126">
            <v>48166.594266511143</v>
          </cell>
          <cell r="AX126">
            <v>3.63</v>
          </cell>
          <cell r="AY126">
            <v>3536.9818749999959</v>
          </cell>
          <cell r="BD126">
            <v>0</v>
          </cell>
        </row>
        <row r="127">
          <cell r="AV127">
            <v>74695.944734000092</v>
          </cell>
          <cell r="AW127">
            <v>46429.665398970261</v>
          </cell>
          <cell r="AX127">
            <v>3.78</v>
          </cell>
          <cell r="AY127">
            <v>3676.4481200000018</v>
          </cell>
          <cell r="BD127">
            <v>0</v>
          </cell>
        </row>
        <row r="128">
          <cell r="AV128">
            <v>75680.988668999955</v>
          </cell>
          <cell r="AW128">
            <v>47737.475886528409</v>
          </cell>
          <cell r="AX128">
            <v>3.55</v>
          </cell>
          <cell r="AY128">
            <v>3451.788590000001</v>
          </cell>
          <cell r="BD128">
            <v>0</v>
          </cell>
        </row>
        <row r="129">
          <cell r="AV129">
            <v>76004.648264000105</v>
          </cell>
          <cell r="AW129">
            <v>47979.738660967058</v>
          </cell>
          <cell r="AX129">
            <v>3.78</v>
          </cell>
          <cell r="AY129">
            <v>3679.9028300000018</v>
          </cell>
        </row>
        <row r="130">
          <cell r="AV130">
            <v>75147.504609000098</v>
          </cell>
          <cell r="AW130">
            <v>46647.260164548425</v>
          </cell>
          <cell r="AX130">
            <v>3.57</v>
          </cell>
          <cell r="AY130">
            <v>3477.0098099999982</v>
          </cell>
        </row>
      </sheetData>
      <sheetData sheetId="9">
        <row r="2">
          <cell r="A2">
            <v>-70313.574896000006</v>
          </cell>
          <cell r="B2">
            <v>1</v>
          </cell>
          <cell r="C2">
            <v>5.0000000000000001E-4</v>
          </cell>
        </row>
        <row r="3">
          <cell r="A3">
            <v>-63578.936486909093</v>
          </cell>
          <cell r="B3">
            <v>1</v>
          </cell>
          <cell r="C3">
            <v>5.0000000000000001E-4</v>
          </cell>
        </row>
        <row r="4">
          <cell r="A4">
            <v>-56844.298077818188</v>
          </cell>
          <cell r="B4">
            <v>0</v>
          </cell>
          <cell r="C4">
            <v>0</v>
          </cell>
        </row>
        <row r="5">
          <cell r="A5">
            <v>-50109.659668727276</v>
          </cell>
          <cell r="B5">
            <v>1</v>
          </cell>
          <cell r="C5">
            <v>5.0000000000000001E-4</v>
          </cell>
        </row>
        <row r="6">
          <cell r="A6">
            <v>-43375.021259636371</v>
          </cell>
          <cell r="B6">
            <v>2</v>
          </cell>
          <cell r="C6">
            <v>1E-3</v>
          </cell>
        </row>
        <row r="7">
          <cell r="A7">
            <v>-36640.382850545458</v>
          </cell>
          <cell r="B7">
            <v>1</v>
          </cell>
          <cell r="C7">
            <v>5.0000000000000001E-4</v>
          </cell>
        </row>
        <row r="8">
          <cell r="A8">
            <v>-29905.744441454546</v>
          </cell>
          <cell r="B8">
            <v>7</v>
          </cell>
          <cell r="C8">
            <v>3.5000000000000001E-3</v>
          </cell>
        </row>
        <row r="9">
          <cell r="A9">
            <v>-23171.106032363641</v>
          </cell>
          <cell r="B9">
            <v>9</v>
          </cell>
          <cell r="C9">
            <v>4.4999999999999997E-3</v>
          </cell>
        </row>
        <row r="10">
          <cell r="A10">
            <v>-16436.467623272729</v>
          </cell>
          <cell r="B10">
            <v>21</v>
          </cell>
          <cell r="C10">
            <v>1.0500000000000001E-2</v>
          </cell>
        </row>
        <row r="11">
          <cell r="A11">
            <v>-9701.8292141818165</v>
          </cell>
          <cell r="B11">
            <v>21</v>
          </cell>
          <cell r="C11">
            <v>1.0500000000000001E-2</v>
          </cell>
        </row>
        <row r="12">
          <cell r="A12">
            <v>-2967.1908050909115</v>
          </cell>
          <cell r="B12">
            <v>27</v>
          </cell>
          <cell r="C12">
            <v>1.35E-2</v>
          </cell>
        </row>
        <row r="13">
          <cell r="A13">
            <v>3767.4476040000009</v>
          </cell>
          <cell r="B13">
            <v>39</v>
          </cell>
          <cell r="C13">
            <v>1.95E-2</v>
          </cell>
        </row>
        <row r="14">
          <cell r="A14">
            <v>10502.086013090913</v>
          </cell>
          <cell r="B14">
            <v>56</v>
          </cell>
          <cell r="C14">
            <v>2.8000000000000001E-2</v>
          </cell>
        </row>
        <row r="15">
          <cell r="A15">
            <v>17236.724422181826</v>
          </cell>
          <cell r="B15">
            <v>69</v>
          </cell>
          <cell r="C15">
            <v>3.4500000000000003E-2</v>
          </cell>
        </row>
        <row r="16">
          <cell r="A16">
            <v>23971.362831272723</v>
          </cell>
          <cell r="B16">
            <v>77</v>
          </cell>
          <cell r="C16">
            <v>3.85E-2</v>
          </cell>
        </row>
        <row r="17">
          <cell r="A17">
            <v>30706.001240363636</v>
          </cell>
          <cell r="B17">
            <v>75</v>
          </cell>
          <cell r="C17">
            <v>3.7499999999999999E-2</v>
          </cell>
        </row>
        <row r="18">
          <cell r="A18">
            <v>37440.639649454548</v>
          </cell>
          <cell r="B18">
            <v>102</v>
          </cell>
          <cell r="C18">
            <v>5.0999999999999997E-2</v>
          </cell>
        </row>
        <row r="19">
          <cell r="A19">
            <v>44175.27805854546</v>
          </cell>
          <cell r="B19">
            <v>103</v>
          </cell>
          <cell r="C19">
            <v>5.1499999999999997E-2</v>
          </cell>
        </row>
        <row r="20">
          <cell r="A20">
            <v>50909.916467636373</v>
          </cell>
          <cell r="B20">
            <v>85</v>
          </cell>
          <cell r="C20">
            <v>4.2500000000000003E-2</v>
          </cell>
        </row>
        <row r="21">
          <cell r="A21">
            <v>57644.55487672727</v>
          </cell>
          <cell r="B21">
            <v>120</v>
          </cell>
          <cell r="C21">
            <v>0.06</v>
          </cell>
        </row>
        <row r="22">
          <cell r="A22">
            <v>64379.193285818183</v>
          </cell>
          <cell r="B22">
            <v>105</v>
          </cell>
          <cell r="C22">
            <v>5.2499999999999998E-2</v>
          </cell>
        </row>
        <row r="23">
          <cell r="A23">
            <v>71113.83169490911</v>
          </cell>
          <cell r="B23">
            <v>88</v>
          </cell>
          <cell r="C23">
            <v>4.3999999999999997E-2</v>
          </cell>
        </row>
        <row r="24">
          <cell r="A24">
            <v>77848.470104000007</v>
          </cell>
          <cell r="B24">
            <v>122</v>
          </cell>
          <cell r="C24">
            <v>6.0999999999999999E-2</v>
          </cell>
        </row>
        <row r="25">
          <cell r="A25">
            <v>84583.108513090905</v>
          </cell>
          <cell r="B25">
            <v>119</v>
          </cell>
          <cell r="C25">
            <v>5.9499999999999997E-2</v>
          </cell>
        </row>
        <row r="26">
          <cell r="A26">
            <v>91317.746922181832</v>
          </cell>
          <cell r="B26">
            <v>132</v>
          </cell>
          <cell r="C26">
            <v>6.6000000000000003E-2</v>
          </cell>
        </row>
        <row r="27">
          <cell r="A27">
            <v>98052.38533127273</v>
          </cell>
          <cell r="B27">
            <v>96</v>
          </cell>
          <cell r="C27">
            <v>4.8000000000000001E-2</v>
          </cell>
        </row>
        <row r="28">
          <cell r="A28">
            <v>104787.02374036366</v>
          </cell>
          <cell r="B28">
            <v>93</v>
          </cell>
          <cell r="C28">
            <v>4.65E-2</v>
          </cell>
        </row>
        <row r="29">
          <cell r="A29">
            <v>111521.66214945455</v>
          </cell>
          <cell r="B29">
            <v>65</v>
          </cell>
          <cell r="C29">
            <v>3.2500000000000001E-2</v>
          </cell>
        </row>
        <row r="30">
          <cell r="A30">
            <v>118256.30055854545</v>
          </cell>
          <cell r="B30">
            <v>80</v>
          </cell>
          <cell r="C30">
            <v>0.04</v>
          </cell>
        </row>
        <row r="31">
          <cell r="A31">
            <v>124990.93896763638</v>
          </cell>
          <cell r="B31">
            <v>48</v>
          </cell>
          <cell r="C31">
            <v>2.4E-2</v>
          </cell>
        </row>
        <row r="32">
          <cell r="A32">
            <v>131725.57737672728</v>
          </cell>
          <cell r="B32">
            <v>33</v>
          </cell>
          <cell r="C32">
            <v>1.6500000000000001E-2</v>
          </cell>
        </row>
        <row r="33">
          <cell r="A33">
            <v>138460.2157858182</v>
          </cell>
          <cell r="B33">
            <v>31</v>
          </cell>
          <cell r="C33">
            <v>1.55E-2</v>
          </cell>
        </row>
        <row r="34">
          <cell r="A34">
            <v>145194.8541949091</v>
          </cell>
          <cell r="B34">
            <v>15</v>
          </cell>
          <cell r="C34">
            <v>7.4999999999999997E-3</v>
          </cell>
        </row>
        <row r="35">
          <cell r="A35">
            <v>151929.492604</v>
          </cell>
          <cell r="B35">
            <v>18</v>
          </cell>
          <cell r="C35">
            <v>8.9999999999999993E-3</v>
          </cell>
        </row>
        <row r="36">
          <cell r="A36">
            <v>158664.13101309093</v>
          </cell>
          <cell r="B36">
            <v>16</v>
          </cell>
          <cell r="C36">
            <v>8.0000000000000002E-3</v>
          </cell>
        </row>
        <row r="37">
          <cell r="A37">
            <v>165398.76942218182</v>
          </cell>
          <cell r="B37">
            <v>28</v>
          </cell>
          <cell r="C37">
            <v>1.4E-2</v>
          </cell>
        </row>
        <row r="38">
          <cell r="A38">
            <v>172133.40783127275</v>
          </cell>
          <cell r="B38">
            <v>14</v>
          </cell>
          <cell r="C38">
            <v>7.0000000000000001E-3</v>
          </cell>
        </row>
        <row r="39">
          <cell r="A39">
            <v>178868.04624036365</v>
          </cell>
          <cell r="B39">
            <v>12</v>
          </cell>
          <cell r="C39">
            <v>6.0000000000000001E-3</v>
          </cell>
        </row>
        <row r="40">
          <cell r="A40">
            <v>185602.68464945455</v>
          </cell>
          <cell r="B40">
            <v>18</v>
          </cell>
          <cell r="C40">
            <v>8.9999999999999993E-3</v>
          </cell>
        </row>
        <row r="41">
          <cell r="A41">
            <v>192337.32305854544</v>
          </cell>
          <cell r="B41">
            <v>15</v>
          </cell>
          <cell r="C41">
            <v>7.4999999999999997E-3</v>
          </cell>
        </row>
        <row r="42">
          <cell r="A42">
            <v>199071.96146763637</v>
          </cell>
          <cell r="B42">
            <v>14</v>
          </cell>
          <cell r="C42">
            <v>7.0000000000000001E-3</v>
          </cell>
        </row>
        <row r="43">
          <cell r="A43">
            <v>205806.5998767273</v>
          </cell>
          <cell r="B43">
            <v>10</v>
          </cell>
          <cell r="C43">
            <v>5.0000000000000001E-3</v>
          </cell>
        </row>
        <row r="44">
          <cell r="A44">
            <v>212541.23828581822</v>
          </cell>
          <cell r="B44">
            <v>3</v>
          </cell>
          <cell r="C44">
            <v>1.5E-3</v>
          </cell>
        </row>
        <row r="45">
          <cell r="A45">
            <v>219275.87669490909</v>
          </cell>
          <cell r="B45">
            <v>5</v>
          </cell>
          <cell r="C45">
            <v>2.5000000000000001E-3</v>
          </cell>
        </row>
        <row r="46">
          <cell r="A46" t="str">
            <v>More</v>
          </cell>
          <cell r="B46">
            <v>3</v>
          </cell>
          <cell r="C46">
            <v>1.5E-3</v>
          </cell>
        </row>
      </sheetData>
      <sheetData sheetId="10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Alexander Graulund Sølund" id="{8AB2760D-5771-4F68-B2A4-AA0B3A1F0BB0}" userId="S::also22ae@student.cbs.dk::4dd29c19-8528-46c3-880d-bcae280a3374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J13" dT="2024-11-05T08:11:48.10" personId="{8AB2760D-5771-4F68-B2A4-AA0B3A1F0BB0}" id="{FD2A312A-F0FB-4624-B415-45FDAAB19732}">
    <text>19h and 50min flight time</text>
  </threadedComment>
  <threadedComment ref="J17" dT="2024-11-05T03:13:47.48" personId="{8AB2760D-5771-4F68-B2A4-AA0B3A1F0BB0}" id="{4F78A0ED-017B-486A-826A-334FCB21A91F}">
    <text xml:space="preserve">Assumes 25-year lifetime, and depreciation is 4% yearly. </text>
  </threadedComment>
  <threadedComment ref="J23" dT="2024-11-12T13:30:57.82" personId="{8AB2760D-5771-4F68-B2A4-AA0B3A1F0BB0}" id="{35B0F98E-A799-4040-AA32-8FEF5B0D9001}">
    <text>In order to adjust costs to current prices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Relationship Id="rId4" Type="http://schemas.microsoft.com/office/2017/10/relationships/threadedComment" Target="../threadedComments/threadedComment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63C587-F8AB-43F5-B9B3-9A997DEDFF53}">
  <dimension ref="A5:T158"/>
  <sheetViews>
    <sheetView zoomScale="54" zoomScaleNormal="86" workbookViewId="0">
      <selection activeCell="B24" sqref="B24"/>
    </sheetView>
  </sheetViews>
  <sheetFormatPr defaultRowHeight="16" x14ac:dyDescent="0.4"/>
  <cols>
    <col min="2" max="2" width="31.08203125" customWidth="1"/>
    <col min="3" max="3" width="15.25" customWidth="1"/>
    <col min="4" max="4" width="12.25" bestFit="1" customWidth="1"/>
    <col min="5" max="5" width="28.9140625" bestFit="1" customWidth="1"/>
    <col min="6" max="6" width="12.1640625" customWidth="1"/>
    <col min="8" max="8" width="30.1640625" customWidth="1"/>
    <col min="9" max="9" width="11.4140625" bestFit="1" customWidth="1"/>
    <col min="11" max="11" width="28.9140625" bestFit="1" customWidth="1"/>
    <col min="12" max="12" width="15.58203125" customWidth="1"/>
  </cols>
  <sheetData>
    <row r="5" spans="2:12" ht="16.5" thickBot="1" x14ac:dyDescent="0.45"/>
    <row r="6" spans="2:12" ht="16.5" thickBot="1" x14ac:dyDescent="0.45">
      <c r="B6" s="1" t="s">
        <v>0</v>
      </c>
      <c r="C6" s="2"/>
      <c r="E6" s="1" t="s">
        <v>1</v>
      </c>
      <c r="F6" s="2"/>
      <c r="H6" s="1" t="s">
        <v>2</v>
      </c>
      <c r="I6" s="2"/>
      <c r="K6" s="1" t="s">
        <v>3</v>
      </c>
      <c r="L6" s="2"/>
    </row>
    <row r="7" spans="2:12" ht="16.5" thickBot="1" x14ac:dyDescent="0.45">
      <c r="B7" s="3" t="s">
        <v>4</v>
      </c>
      <c r="C7" s="4"/>
      <c r="E7" s="3" t="s">
        <v>4</v>
      </c>
      <c r="F7" s="4"/>
      <c r="H7" s="3" t="s">
        <v>4</v>
      </c>
      <c r="I7" s="4"/>
      <c r="K7" s="3" t="s">
        <v>4</v>
      </c>
      <c r="L7" s="4"/>
    </row>
    <row r="8" spans="2:12" x14ac:dyDescent="0.4">
      <c r="B8" s="5" t="s">
        <v>5</v>
      </c>
      <c r="C8" s="6">
        <v>444276.67584500008</v>
      </c>
      <c r="E8" s="5" t="s">
        <v>5</v>
      </c>
      <c r="F8" s="6">
        <v>261822.94355899937</v>
      </c>
      <c r="H8" s="5" t="s">
        <v>5</v>
      </c>
      <c r="I8" s="6">
        <v>133350.89356099963</v>
      </c>
      <c r="K8" s="5" t="s">
        <v>5</v>
      </c>
      <c r="L8" s="6">
        <v>71035.939284000095</v>
      </c>
    </row>
    <row r="9" spans="2:12" x14ac:dyDescent="0.4">
      <c r="B9" s="7" t="s">
        <v>6</v>
      </c>
      <c r="C9" s="8">
        <v>252272.32019500594</v>
      </c>
      <c r="E9" s="7" t="s">
        <v>6</v>
      </c>
      <c r="F9" s="8">
        <v>128573.4764796751</v>
      </c>
      <c r="H9" s="7" t="s">
        <v>6</v>
      </c>
      <c r="I9" s="8">
        <v>79076.68436475849</v>
      </c>
      <c r="K9" s="7" t="s">
        <v>6</v>
      </c>
      <c r="L9" s="8">
        <v>47396.31115505573</v>
      </c>
    </row>
    <row r="10" spans="2:12" x14ac:dyDescent="0.4">
      <c r="B10" s="7" t="s">
        <v>7</v>
      </c>
      <c r="C10" s="8">
        <v>-80387.741200000019</v>
      </c>
      <c r="E10" s="7" t="s">
        <v>7</v>
      </c>
      <c r="F10" s="8">
        <v>-65873.468896000006</v>
      </c>
      <c r="H10" s="7" t="s">
        <v>7</v>
      </c>
      <c r="I10" s="8">
        <v>-99251.635504000034</v>
      </c>
      <c r="K10" s="7" t="s">
        <v>7</v>
      </c>
      <c r="L10" s="8">
        <v>-69511.894896000013</v>
      </c>
    </row>
    <row r="11" spans="2:12" x14ac:dyDescent="0.4">
      <c r="B11" s="7" t="s">
        <v>8</v>
      </c>
      <c r="C11" s="8">
        <v>1410023.4388000001</v>
      </c>
      <c r="E11" s="7" t="s">
        <v>8</v>
      </c>
      <c r="F11" s="8">
        <v>775672.38110400003</v>
      </c>
      <c r="H11" s="7" t="s">
        <v>8</v>
      </c>
      <c r="I11" s="8">
        <v>408856.86449599999</v>
      </c>
      <c r="K11" s="7" t="s">
        <v>8</v>
      </c>
      <c r="L11" s="8">
        <v>221635.96510399997</v>
      </c>
    </row>
    <row r="12" spans="2:12" x14ac:dyDescent="0.4">
      <c r="B12" s="7" t="s">
        <v>9</v>
      </c>
      <c r="C12" s="8">
        <v>278025.25879999995</v>
      </c>
      <c r="E12" s="7" t="s">
        <v>9</v>
      </c>
      <c r="F12" s="8">
        <v>171372.17360400001</v>
      </c>
      <c r="H12" s="7" t="s">
        <v>9</v>
      </c>
      <c r="I12" s="8">
        <v>78059.419495999959</v>
      </c>
      <c r="K12" s="7" t="s">
        <v>9</v>
      </c>
      <c r="L12" s="8">
        <v>38471.755104000003</v>
      </c>
    </row>
    <row r="13" spans="2:12" x14ac:dyDescent="0.4">
      <c r="B13" s="7" t="s">
        <v>10</v>
      </c>
      <c r="C13" s="8">
        <v>380631.51879999996</v>
      </c>
      <c r="E13" s="7" t="s">
        <v>10</v>
      </c>
      <c r="F13" s="8">
        <v>244173.88610399998</v>
      </c>
      <c r="H13" s="7" t="s">
        <v>10</v>
      </c>
      <c r="I13" s="8">
        <v>117848.40949599998</v>
      </c>
      <c r="K13" s="7" t="s">
        <v>10</v>
      </c>
      <c r="L13" s="8">
        <v>69089.540104</v>
      </c>
    </row>
    <row r="14" spans="2:12" x14ac:dyDescent="0.4">
      <c r="B14" s="7" t="s">
        <v>11</v>
      </c>
      <c r="C14" s="8">
        <v>559814.24129999988</v>
      </c>
      <c r="E14" s="7" t="s">
        <v>11</v>
      </c>
      <c r="F14" s="8">
        <v>340003.14860399999</v>
      </c>
      <c r="H14" s="7" t="s">
        <v>11</v>
      </c>
      <c r="I14" s="8">
        <v>176011.63699599996</v>
      </c>
      <c r="K14" s="7" t="s">
        <v>11</v>
      </c>
      <c r="L14" s="8">
        <v>97568.995103999987</v>
      </c>
    </row>
    <row r="15" spans="2:12" x14ac:dyDescent="0.4">
      <c r="B15" s="7" t="s">
        <v>12</v>
      </c>
      <c r="C15" s="8">
        <v>1490411.1800000002</v>
      </c>
      <c r="E15" s="7" t="s">
        <v>12</v>
      </c>
      <c r="F15" s="8">
        <v>841545.85000000009</v>
      </c>
      <c r="H15" s="7" t="s">
        <v>12</v>
      </c>
      <c r="I15" s="8">
        <v>508108.5</v>
      </c>
      <c r="K15" s="7" t="s">
        <v>12</v>
      </c>
      <c r="L15" s="8">
        <v>291147.86</v>
      </c>
    </row>
    <row r="16" spans="2:12" x14ac:dyDescent="0.4">
      <c r="B16" s="7"/>
      <c r="C16" s="8"/>
      <c r="E16" s="7"/>
      <c r="F16" s="8"/>
      <c r="H16" s="7"/>
      <c r="I16" s="8"/>
      <c r="K16" s="7"/>
      <c r="L16" s="8"/>
    </row>
    <row r="17" spans="2:12" x14ac:dyDescent="0.4">
      <c r="B17" s="7" t="s">
        <v>13</v>
      </c>
      <c r="C17" s="9">
        <v>0.05</v>
      </c>
      <c r="E17" s="7" t="s">
        <v>13</v>
      </c>
      <c r="F17" s="9">
        <v>0.05</v>
      </c>
      <c r="H17" s="7" t="s">
        <v>13</v>
      </c>
      <c r="I17" s="9">
        <v>0.05</v>
      </c>
      <c r="K17" s="7" t="s">
        <v>13</v>
      </c>
      <c r="L17" s="9">
        <v>0.05</v>
      </c>
    </row>
    <row r="18" spans="2:12" ht="16.5" thickBot="1" x14ac:dyDescent="0.45">
      <c r="B18" s="10" t="s">
        <v>14</v>
      </c>
      <c r="C18" s="11">
        <v>9.1000000000000067E-2</v>
      </c>
      <c r="E18" s="10" t="s">
        <v>14</v>
      </c>
      <c r="F18" s="11">
        <v>9.6000000000000071E-2</v>
      </c>
      <c r="H18" s="10" t="s">
        <v>14</v>
      </c>
      <c r="I18" s="11">
        <v>0.10000000000000007</v>
      </c>
      <c r="K18" s="10" t="s">
        <v>14</v>
      </c>
      <c r="L18" s="11">
        <v>9.9000000000000074E-2</v>
      </c>
    </row>
    <row r="19" spans="2:12" ht="16.5" thickBot="1" x14ac:dyDescent="0.45">
      <c r="C19" s="12"/>
      <c r="F19" s="12"/>
      <c r="I19" s="12"/>
      <c r="L19" s="12"/>
    </row>
    <row r="20" spans="2:12" x14ac:dyDescent="0.4">
      <c r="B20" s="13" t="s">
        <v>15</v>
      </c>
      <c r="C20" s="6">
        <v>1.02</v>
      </c>
      <c r="E20" s="13" t="s">
        <v>15</v>
      </c>
      <c r="F20" s="6">
        <v>0.26</v>
      </c>
      <c r="H20" s="13" t="s">
        <v>15</v>
      </c>
      <c r="I20" s="6">
        <v>0.26</v>
      </c>
      <c r="K20" s="13" t="s">
        <v>15</v>
      </c>
      <c r="L20" s="6">
        <v>0.89</v>
      </c>
    </row>
    <row r="21" spans="2:12" ht="16.5" thickBot="1" x14ac:dyDescent="0.45">
      <c r="B21" s="10" t="s">
        <v>16</v>
      </c>
      <c r="C21" s="14">
        <v>3037.3078999999948</v>
      </c>
      <c r="E21" s="10" t="s">
        <v>16</v>
      </c>
      <c r="F21" s="14">
        <v>593.00420999999972</v>
      </c>
      <c r="H21" s="10" t="s">
        <v>16</v>
      </c>
      <c r="I21" s="14">
        <v>471.06547500000033</v>
      </c>
      <c r="K21" s="10" t="s">
        <v>16</v>
      </c>
      <c r="L21" s="14">
        <v>871.7807750000004</v>
      </c>
    </row>
    <row r="95" spans="2:20" x14ac:dyDescent="0.4">
      <c r="B95" t="s">
        <v>23</v>
      </c>
      <c r="D95" t="s">
        <v>17</v>
      </c>
      <c r="F95" t="s">
        <v>23</v>
      </c>
      <c r="I95" t="s">
        <v>18</v>
      </c>
      <c r="L95" t="s">
        <v>24</v>
      </c>
      <c r="O95" t="s">
        <v>19</v>
      </c>
      <c r="Q95" t="s">
        <v>25</v>
      </c>
      <c r="T95" t="s">
        <v>20</v>
      </c>
    </row>
    <row r="96" spans="2:20" x14ac:dyDescent="0.4">
      <c r="B96" t="s">
        <v>26</v>
      </c>
      <c r="F96" t="s">
        <v>27</v>
      </c>
      <c r="L96" t="s">
        <v>28</v>
      </c>
      <c r="Q96" t="s">
        <v>29</v>
      </c>
    </row>
    <row r="97" spans="2:17" x14ac:dyDescent="0.4">
      <c r="B97" t="s">
        <v>30</v>
      </c>
      <c r="F97" t="s">
        <v>31</v>
      </c>
      <c r="L97" t="s">
        <v>31</v>
      </c>
      <c r="Q97" t="s">
        <v>31</v>
      </c>
    </row>
    <row r="98" spans="2:17" x14ac:dyDescent="0.4">
      <c r="B98" t="s">
        <v>32</v>
      </c>
      <c r="F98" t="s">
        <v>33</v>
      </c>
      <c r="L98" t="s">
        <v>33</v>
      </c>
      <c r="Q98" t="s">
        <v>33</v>
      </c>
    </row>
    <row r="99" spans="2:17" x14ac:dyDescent="0.4">
      <c r="B99" t="s">
        <v>34</v>
      </c>
      <c r="F99" t="s">
        <v>35</v>
      </c>
      <c r="L99" t="s">
        <v>35</v>
      </c>
      <c r="Q99" t="s">
        <v>35</v>
      </c>
    </row>
    <row r="100" spans="2:17" x14ac:dyDescent="0.4">
      <c r="B100" t="s">
        <v>36</v>
      </c>
      <c r="F100" t="s">
        <v>37</v>
      </c>
      <c r="L100" t="s">
        <v>37</v>
      </c>
      <c r="Q100" t="s">
        <v>37</v>
      </c>
    </row>
    <row r="117" spans="2:20" x14ac:dyDescent="0.4">
      <c r="B117" t="s">
        <v>38</v>
      </c>
      <c r="D117" t="s">
        <v>17</v>
      </c>
      <c r="F117" t="s">
        <v>39</v>
      </c>
      <c r="I117" t="s">
        <v>18</v>
      </c>
      <c r="L117" t="s">
        <v>40</v>
      </c>
      <c r="O117" t="s">
        <v>19</v>
      </c>
      <c r="Q117" t="s">
        <v>41</v>
      </c>
      <c r="T117" t="s">
        <v>20</v>
      </c>
    </row>
    <row r="118" spans="2:20" x14ac:dyDescent="0.4">
      <c r="B118" t="s">
        <v>42</v>
      </c>
      <c r="F118" t="s">
        <v>43</v>
      </c>
      <c r="L118" t="s">
        <v>44</v>
      </c>
      <c r="Q118" t="s">
        <v>45</v>
      </c>
    </row>
    <row r="119" spans="2:20" x14ac:dyDescent="0.4">
      <c r="B119" t="s">
        <v>46</v>
      </c>
      <c r="F119" t="s">
        <v>47</v>
      </c>
      <c r="L119" t="s">
        <v>48</v>
      </c>
      <c r="Q119" t="s">
        <v>49</v>
      </c>
    </row>
    <row r="120" spans="2:20" x14ac:dyDescent="0.4">
      <c r="B120" t="s">
        <v>50</v>
      </c>
      <c r="F120" t="s">
        <v>51</v>
      </c>
      <c r="L120" t="s">
        <v>52</v>
      </c>
      <c r="Q120" t="s">
        <v>53</v>
      </c>
    </row>
    <row r="121" spans="2:20" x14ac:dyDescent="0.4">
      <c r="B121" t="s">
        <v>54</v>
      </c>
      <c r="F121" t="s">
        <v>55</v>
      </c>
      <c r="L121" t="s">
        <v>56</v>
      </c>
      <c r="Q121" t="s">
        <v>57</v>
      </c>
    </row>
    <row r="122" spans="2:20" x14ac:dyDescent="0.4">
      <c r="B122" t="s">
        <v>58</v>
      </c>
      <c r="F122" t="s">
        <v>59</v>
      </c>
      <c r="L122" t="s">
        <v>60</v>
      </c>
      <c r="Q122" t="s">
        <v>61</v>
      </c>
    </row>
    <row r="123" spans="2:20" x14ac:dyDescent="0.4">
      <c r="B123" t="s">
        <v>62</v>
      </c>
      <c r="F123" t="s">
        <v>63</v>
      </c>
      <c r="L123" t="s">
        <v>64</v>
      </c>
      <c r="Q123" t="s">
        <v>65</v>
      </c>
    </row>
    <row r="124" spans="2:20" x14ac:dyDescent="0.4">
      <c r="B124" t="s">
        <v>66</v>
      </c>
      <c r="F124" t="s">
        <v>67</v>
      </c>
      <c r="L124" t="s">
        <v>68</v>
      </c>
      <c r="Q124" t="s">
        <v>69</v>
      </c>
    </row>
    <row r="125" spans="2:20" x14ac:dyDescent="0.4">
      <c r="B125" t="s">
        <v>70</v>
      </c>
      <c r="F125" t="s">
        <v>71</v>
      </c>
      <c r="L125" t="s">
        <v>72</v>
      </c>
      <c r="Q125" t="s">
        <v>72</v>
      </c>
    </row>
    <row r="126" spans="2:20" x14ac:dyDescent="0.4">
      <c r="B126" t="s">
        <v>73</v>
      </c>
      <c r="F126" t="s">
        <v>74</v>
      </c>
      <c r="L126" t="s">
        <v>75</v>
      </c>
      <c r="Q126" t="s">
        <v>75</v>
      </c>
    </row>
    <row r="127" spans="2:20" x14ac:dyDescent="0.4">
      <c r="B127" t="s">
        <v>76</v>
      </c>
      <c r="F127" t="s">
        <v>77</v>
      </c>
      <c r="L127" t="s">
        <v>78</v>
      </c>
      <c r="Q127" t="s">
        <v>78</v>
      </c>
    </row>
    <row r="129" spans="1:1" x14ac:dyDescent="0.4">
      <c r="A129" t="s">
        <v>21</v>
      </c>
    </row>
    <row r="158" spans="2:2" x14ac:dyDescent="0.4">
      <c r="B158" t="s">
        <v>22</v>
      </c>
    </row>
  </sheetData>
  <mergeCells count="8">
    <mergeCell ref="B6:C6"/>
    <mergeCell ref="E6:F6"/>
    <mergeCell ref="H6:I6"/>
    <mergeCell ref="K6:L6"/>
    <mergeCell ref="B7:C7"/>
    <mergeCell ref="E7:F7"/>
    <mergeCell ref="H7:I7"/>
    <mergeCell ref="K7:L7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18E5CE-1336-4C51-93C6-AA8CD71D7897}">
  <sheetPr>
    <tabColor theme="7" tint="0.59999389629810485"/>
  </sheetPr>
  <dimension ref="A1:BX1048576"/>
  <sheetViews>
    <sheetView showGridLines="0" tabSelected="1" topLeftCell="B1" zoomScale="34" zoomScaleNormal="38" workbookViewId="0">
      <selection activeCell="J33" sqref="J33"/>
    </sheetView>
  </sheetViews>
  <sheetFormatPr defaultColWidth="11.1640625" defaultRowHeight="16" x14ac:dyDescent="0.4"/>
  <cols>
    <col min="1" max="1" width="21.25" style="15" customWidth="1"/>
    <col min="2" max="2" width="31.6640625" style="15" customWidth="1"/>
    <col min="3" max="3" width="11.6640625" style="15" bestFit="1" customWidth="1"/>
    <col min="4" max="4" width="18.9140625" style="15" bestFit="1" customWidth="1"/>
    <col min="5" max="5" width="15.75" style="15" bestFit="1" customWidth="1"/>
    <col min="6" max="6" width="15.9140625" style="15" bestFit="1" customWidth="1"/>
    <col min="7" max="7" width="15.58203125" style="15" bestFit="1" customWidth="1"/>
    <col min="8" max="8" width="21.33203125" style="15" bestFit="1" customWidth="1"/>
    <col min="9" max="9" width="11" style="15" customWidth="1"/>
    <col min="10" max="10" width="14.6640625" style="15" customWidth="1"/>
    <col min="11" max="11" width="17.33203125" style="15" customWidth="1"/>
    <col min="12" max="12" width="12.58203125" style="15" bestFit="1" customWidth="1"/>
    <col min="13" max="16" width="14.9140625" style="15" customWidth="1"/>
    <col min="17" max="17" width="11.33203125" style="15" customWidth="1"/>
    <col min="18" max="18" width="10.25" style="15" bestFit="1" customWidth="1"/>
    <col min="19" max="19" width="32" style="15" customWidth="1"/>
    <col min="20" max="20" width="13.5" style="15" bestFit="1" customWidth="1"/>
    <col min="21" max="21" width="13.08203125" style="15" bestFit="1" customWidth="1"/>
    <col min="22" max="24" width="13.08203125" style="15" customWidth="1"/>
    <col min="25" max="25" width="10.08203125" style="15" customWidth="1"/>
    <col min="26" max="26" width="9.9140625" style="15" bestFit="1" customWidth="1"/>
    <col min="27" max="27" width="9.1640625" style="15" bestFit="1" customWidth="1"/>
    <col min="28" max="28" width="12.4140625" style="15" bestFit="1" customWidth="1"/>
    <col min="29" max="29" width="12.83203125" style="15" bestFit="1" customWidth="1"/>
    <col min="30" max="32" width="12.83203125" style="15" customWidth="1"/>
    <col min="33" max="33" width="9.1640625" style="15" bestFit="1" customWidth="1"/>
    <col min="34" max="34" width="15.58203125" style="15" bestFit="1" customWidth="1"/>
    <col min="35" max="35" width="9.1640625" style="15" bestFit="1" customWidth="1"/>
    <col min="36" max="36" width="18.1640625" style="15" bestFit="1" customWidth="1"/>
    <col min="37" max="37" width="18.5" style="15" bestFit="1" customWidth="1"/>
    <col min="38" max="38" width="9.1640625" style="15" bestFit="1" customWidth="1"/>
    <col min="39" max="39" width="19.5" style="15" bestFit="1" customWidth="1"/>
    <col min="40" max="40" width="13.83203125" style="15" bestFit="1" customWidth="1"/>
    <col min="41" max="41" width="17.33203125" style="15" bestFit="1" customWidth="1"/>
    <col min="42" max="42" width="13.83203125" style="15" bestFit="1" customWidth="1"/>
    <col min="43" max="43" width="12.4140625" style="15" bestFit="1" customWidth="1"/>
    <col min="44" max="44" width="11.1640625" style="15"/>
    <col min="45" max="45" width="24.75" style="15" bestFit="1" customWidth="1"/>
    <col min="46" max="47" width="11.1640625" style="15"/>
    <col min="48" max="48" width="11.9140625" style="15" bestFit="1" customWidth="1"/>
    <col min="49" max="49" width="13.33203125" style="15" bestFit="1" customWidth="1"/>
    <col min="50" max="50" width="31.58203125" style="15" bestFit="1" customWidth="1"/>
    <col min="51" max="51" width="29" style="15" bestFit="1" customWidth="1"/>
    <col min="52" max="52" width="23" style="15" customWidth="1"/>
    <col min="53" max="54" width="11.1640625" style="15"/>
    <col min="55" max="55" width="21.5" style="15" customWidth="1"/>
    <col min="56" max="66" width="11.1640625" style="15"/>
    <col min="67" max="68" width="11.9140625" style="15" bestFit="1" customWidth="1"/>
    <col min="69" max="72" width="11.1640625" style="15"/>
    <col min="73" max="74" width="11.9140625" style="15" bestFit="1" customWidth="1"/>
    <col min="75" max="16384" width="11.1640625" style="15"/>
  </cols>
  <sheetData>
    <row r="1" spans="1:22" x14ac:dyDescent="0.4">
      <c r="A1" s="23" t="s">
        <v>293</v>
      </c>
    </row>
    <row r="2" spans="1:22" x14ac:dyDescent="0.4">
      <c r="A2" s="120" t="s">
        <v>292</v>
      </c>
    </row>
    <row r="3" spans="1:22" ht="16.5" thickBot="1" x14ac:dyDescent="0.45">
      <c r="A3" s="15" t="s">
        <v>291</v>
      </c>
    </row>
    <row r="4" spans="1:22" ht="16.5" thickBot="1" x14ac:dyDescent="0.45">
      <c r="A4" s="51"/>
      <c r="B4" s="51"/>
      <c r="C4" s="104" t="s">
        <v>248</v>
      </c>
      <c r="D4" s="104" t="s">
        <v>247</v>
      </c>
      <c r="F4" s="119" t="s">
        <v>290</v>
      </c>
      <c r="G4" s="118"/>
      <c r="H4" s="117"/>
      <c r="I4" s="119" t="s">
        <v>289</v>
      </c>
      <c r="J4" s="118"/>
      <c r="K4" s="118"/>
      <c r="L4" s="118"/>
      <c r="M4" s="117"/>
      <c r="S4" s="116" t="s">
        <v>4</v>
      </c>
      <c r="T4" s="115"/>
      <c r="V4" s="23"/>
    </row>
    <row r="5" spans="1:22" x14ac:dyDescent="0.4">
      <c r="A5" s="114" t="s">
        <v>288</v>
      </c>
      <c r="B5" s="109" t="s">
        <v>257</v>
      </c>
      <c r="C5" s="74">
        <f>ROUND(0.02*C17,0)</f>
        <v>6</v>
      </c>
      <c r="D5" s="74">
        <f>ROUND(0.02*D17,0)</f>
        <v>4</v>
      </c>
      <c r="F5" s="104" t="s">
        <v>287</v>
      </c>
      <c r="G5" s="104" t="s">
        <v>286</v>
      </c>
      <c r="H5" s="104" t="s">
        <v>285</v>
      </c>
      <c r="I5" s="104" t="s">
        <v>284</v>
      </c>
      <c r="J5" s="104" t="s">
        <v>283</v>
      </c>
      <c r="K5" s="104" t="s">
        <v>282</v>
      </c>
      <c r="L5" s="104" t="s">
        <v>281</v>
      </c>
      <c r="M5" s="104" t="s">
        <v>240</v>
      </c>
      <c r="S5" s="94" t="s">
        <v>5</v>
      </c>
      <c r="T5" s="99">
        <f ca="1">AVERAGE(AQ29:AQ2028)</f>
        <v>443656.77007000108</v>
      </c>
    </row>
    <row r="6" spans="1:22" x14ac:dyDescent="0.4">
      <c r="A6" s="113"/>
      <c r="B6" s="109" t="s">
        <v>254</v>
      </c>
      <c r="C6" s="74">
        <f>ROUND(0.02*C18,0)</f>
        <v>2</v>
      </c>
      <c r="D6" s="74">
        <f>ROUND(0.02*D18,0)</f>
        <v>1</v>
      </c>
      <c r="F6" s="51" t="s">
        <v>273</v>
      </c>
      <c r="G6" s="51">
        <v>65</v>
      </c>
      <c r="H6" s="110">
        <f>G6/$G$10</f>
        <v>0.2070063694267516</v>
      </c>
      <c r="I6" s="109">
        <v>0</v>
      </c>
      <c r="J6" s="105">
        <v>32</v>
      </c>
      <c r="K6" s="88">
        <v>21</v>
      </c>
      <c r="L6" s="59">
        <v>259</v>
      </c>
      <c r="M6" s="51">
        <f>SUM(I6:L6)</f>
        <v>312</v>
      </c>
      <c r="S6" s="94" t="s">
        <v>6</v>
      </c>
      <c r="T6" s="99">
        <f ca="1">_xlfn.STDEV.S(AQ29:AQ2028)</f>
        <v>255729.08558710761</v>
      </c>
    </row>
    <row r="7" spans="1:22" x14ac:dyDescent="0.4">
      <c r="A7" s="113"/>
      <c r="B7" s="109" t="s">
        <v>252</v>
      </c>
      <c r="C7" s="81">
        <f>6*C19</f>
        <v>13658.880000000001</v>
      </c>
      <c r="D7" s="81">
        <f>6*D19</f>
        <v>10492.380000000001</v>
      </c>
      <c r="F7" s="51" t="s">
        <v>269</v>
      </c>
      <c r="G7" s="51">
        <v>116</v>
      </c>
      <c r="H7" s="110">
        <f>G7/$G$10</f>
        <v>0.36942675159235666</v>
      </c>
      <c r="I7" s="109">
        <v>14</v>
      </c>
      <c r="J7" s="105">
        <v>76</v>
      </c>
      <c r="K7" s="88">
        <v>56</v>
      </c>
      <c r="L7" s="59">
        <v>341</v>
      </c>
      <c r="M7" s="51">
        <f>SUM(I7:L7)</f>
        <v>487</v>
      </c>
      <c r="S7" s="94" t="s">
        <v>7</v>
      </c>
      <c r="T7" s="99">
        <f ca="1">MIN(AQ29:AQ2028)</f>
        <v>-135016.17120000001</v>
      </c>
    </row>
    <row r="8" spans="1:22" x14ac:dyDescent="0.4">
      <c r="A8" s="112"/>
      <c r="B8" s="109" t="s">
        <v>250</v>
      </c>
      <c r="C8" s="81">
        <f>6*C20</f>
        <v>1803.42</v>
      </c>
      <c r="D8" s="81">
        <f>6*D20</f>
        <v>455.76</v>
      </c>
      <c r="F8" s="51" t="s">
        <v>265</v>
      </c>
      <c r="G8" s="51">
        <v>10</v>
      </c>
      <c r="H8" s="110">
        <f>G8/$G$10</f>
        <v>3.1847133757961783E-2</v>
      </c>
      <c r="I8" s="109">
        <v>0</v>
      </c>
      <c r="J8" s="105">
        <v>38</v>
      </c>
      <c r="K8" s="88">
        <v>0</v>
      </c>
      <c r="L8" s="59">
        <v>264</v>
      </c>
      <c r="M8" s="51">
        <f>SUM(I8:L8)</f>
        <v>302</v>
      </c>
      <c r="S8" s="94" t="s">
        <v>8</v>
      </c>
      <c r="T8" s="99">
        <f ca="1">MAX(AQ29:AQ2028)</f>
        <v>1687008.8388</v>
      </c>
    </row>
    <row r="9" spans="1:22" x14ac:dyDescent="0.4">
      <c r="A9" s="111" t="s">
        <v>280</v>
      </c>
      <c r="B9" s="105" t="s">
        <v>257</v>
      </c>
      <c r="C9" s="74">
        <f>ROUND(0.2*C17,0)</f>
        <v>58</v>
      </c>
      <c r="D9" s="74">
        <f>ROUND(0.2*D17,0)</f>
        <v>38</v>
      </c>
      <c r="F9" s="51" t="s">
        <v>261</v>
      </c>
      <c r="G9" s="51">
        <v>123</v>
      </c>
      <c r="H9" s="110">
        <f>G9/$G$10</f>
        <v>0.39171974522292996</v>
      </c>
      <c r="I9" s="109">
        <v>8</v>
      </c>
      <c r="J9" s="105">
        <v>40</v>
      </c>
      <c r="K9" s="88">
        <v>24</v>
      </c>
      <c r="L9" s="59">
        <v>260</v>
      </c>
      <c r="M9" s="51">
        <f>SUM(I9:L9)</f>
        <v>332</v>
      </c>
      <c r="S9" s="94" t="s">
        <v>9</v>
      </c>
      <c r="T9" s="99">
        <f ca="1">_xlfn.PERCENTILE.INC(AQ29:AQ2028,0.25)</f>
        <v>277333.75629999995</v>
      </c>
    </row>
    <row r="10" spans="1:22" x14ac:dyDescent="0.4">
      <c r="A10" s="108"/>
      <c r="B10" s="105" t="s">
        <v>254</v>
      </c>
      <c r="C10" s="74">
        <f>ROUND(0.2*C18,0)</f>
        <v>24</v>
      </c>
      <c r="D10" s="74">
        <f>ROUND(0.2*D18,0)</f>
        <v>10</v>
      </c>
      <c r="F10" s="104" t="s">
        <v>240</v>
      </c>
      <c r="G10" s="104">
        <f>SUM(G6:G9)</f>
        <v>314</v>
      </c>
      <c r="S10" s="94" t="s">
        <v>10</v>
      </c>
      <c r="T10" s="99">
        <f ca="1">MEDIAN(AQ29:AQ2028)</f>
        <v>377829.40879999998</v>
      </c>
    </row>
    <row r="11" spans="1:22" ht="16.5" thickBot="1" x14ac:dyDescent="0.45">
      <c r="A11" s="108"/>
      <c r="B11" s="105" t="s">
        <v>252</v>
      </c>
      <c r="C11" s="81">
        <f>3*C19</f>
        <v>6829.4400000000005</v>
      </c>
      <c r="D11" s="81">
        <f>3*D19</f>
        <v>5246.1900000000005</v>
      </c>
      <c r="F11" s="23"/>
      <c r="G11" s="23"/>
      <c r="H11" s="23"/>
      <c r="J11" s="107" t="s">
        <v>279</v>
      </c>
      <c r="K11" s="107"/>
      <c r="M11" s="43"/>
      <c r="N11" s="43"/>
      <c r="O11" s="43"/>
      <c r="P11" s="43"/>
      <c r="Q11" s="43"/>
      <c r="S11" s="94" t="s">
        <v>11</v>
      </c>
      <c r="T11" s="99">
        <f ca="1">_xlfn.PERCENTILE.INC(AQ29:AQ2028,0.75)</f>
        <v>545878.41379999998</v>
      </c>
    </row>
    <row r="12" spans="1:22" x14ac:dyDescent="0.4">
      <c r="A12" s="106"/>
      <c r="B12" s="105" t="s">
        <v>250</v>
      </c>
      <c r="C12" s="81">
        <f>3*C20</f>
        <v>901.71</v>
      </c>
      <c r="D12" s="81">
        <f>3*D20</f>
        <v>227.88</v>
      </c>
      <c r="F12" s="104" t="s">
        <v>278</v>
      </c>
      <c r="G12" s="104"/>
      <c r="H12" s="104" t="s">
        <v>277</v>
      </c>
      <c r="J12" s="103" t="s">
        <v>276</v>
      </c>
      <c r="K12" s="102"/>
      <c r="M12" s="101" t="s">
        <v>275</v>
      </c>
      <c r="N12" s="100"/>
      <c r="S12" s="94" t="s">
        <v>12</v>
      </c>
      <c r="T12" s="99">
        <f ca="1">T8-T7</f>
        <v>1822025.01</v>
      </c>
    </row>
    <row r="13" spans="1:22" x14ac:dyDescent="0.4">
      <c r="A13" s="98" t="s">
        <v>274</v>
      </c>
      <c r="B13" s="88" t="s">
        <v>257</v>
      </c>
      <c r="C13" s="74">
        <f>ROUND(0.18*C17,0)</f>
        <v>52</v>
      </c>
      <c r="D13" s="74">
        <f>ROUND(0.18*D17,0)</f>
        <v>34</v>
      </c>
      <c r="F13" s="51" t="s">
        <v>273</v>
      </c>
      <c r="G13" s="51" t="s">
        <v>272</v>
      </c>
      <c r="H13" s="51">
        <v>0</v>
      </c>
      <c r="J13" s="83" t="s">
        <v>271</v>
      </c>
      <c r="K13" s="97">
        <f>19+(50/60)</f>
        <v>19.833333333333332</v>
      </c>
      <c r="M13" s="83" t="s">
        <v>270</v>
      </c>
      <c r="N13" s="96">
        <f>50*137</f>
        <v>6850</v>
      </c>
      <c r="S13" s="94"/>
      <c r="T13" s="95"/>
    </row>
    <row r="14" spans="1:22" ht="16.5" thickBot="1" x14ac:dyDescent="0.45">
      <c r="A14" s="92"/>
      <c r="B14" s="88" t="s">
        <v>254</v>
      </c>
      <c r="C14" s="74">
        <f>ROUND(0.18*C18,0)</f>
        <v>22</v>
      </c>
      <c r="D14" s="74">
        <f>ROUND(0.18*D18,0)</f>
        <v>9</v>
      </c>
      <c r="F14" s="51" t="s">
        <v>269</v>
      </c>
      <c r="G14" s="51" t="s">
        <v>268</v>
      </c>
      <c r="H14" s="51">
        <v>0.20699999999999999</v>
      </c>
      <c r="J14" s="83" t="s">
        <v>267</v>
      </c>
      <c r="K14" s="82">
        <v>5411</v>
      </c>
      <c r="M14" s="77" t="s">
        <v>266</v>
      </c>
      <c r="N14" s="76">
        <v>4500</v>
      </c>
      <c r="S14" s="94" t="s">
        <v>13</v>
      </c>
      <c r="T14" s="93">
        <f>C22</f>
        <v>0.05</v>
      </c>
    </row>
    <row r="15" spans="1:22" ht="16.5" thickBot="1" x14ac:dyDescent="0.45">
      <c r="A15" s="92"/>
      <c r="B15" s="88" t="s">
        <v>252</v>
      </c>
      <c r="C15" s="81">
        <f>1.6*C19</f>
        <v>3642.3680000000004</v>
      </c>
      <c r="D15" s="81">
        <f>1.6*D19</f>
        <v>2797.9680000000003</v>
      </c>
      <c r="F15" s="51" t="s">
        <v>265</v>
      </c>
      <c r="G15" s="51" t="s">
        <v>264</v>
      </c>
      <c r="H15" s="51">
        <v>0.57940000000000003</v>
      </c>
      <c r="J15" s="83" t="s">
        <v>263</v>
      </c>
      <c r="K15" s="82">
        <v>1331</v>
      </c>
      <c r="M15" s="70" t="s">
        <v>240</v>
      </c>
      <c r="N15" s="91">
        <f>SUM(N13,N14)</f>
        <v>11350</v>
      </c>
      <c r="S15" s="48" t="s">
        <v>262</v>
      </c>
      <c r="T15" s="90">
        <f>_xlfn.XLOOKUP("Optimal Overbooking Rate",$AZ$30:$AZ$130,$AU$30:$AU$130,"",0)</f>
        <v>9.1000000000000067E-2</v>
      </c>
    </row>
    <row r="16" spans="1:22" ht="16.5" thickBot="1" x14ac:dyDescent="0.45">
      <c r="A16" s="89"/>
      <c r="B16" s="88" t="s">
        <v>250</v>
      </c>
      <c r="C16" s="81">
        <f>1.6*C20</f>
        <v>480.91200000000003</v>
      </c>
      <c r="D16" s="81">
        <f>1.6*D20</f>
        <v>121.536</v>
      </c>
      <c r="F16" s="51" t="s">
        <v>261</v>
      </c>
      <c r="G16" s="51" t="s">
        <v>260</v>
      </c>
      <c r="H16" s="51">
        <v>0.60819999999999996</v>
      </c>
      <c r="J16" s="83" t="s">
        <v>259</v>
      </c>
      <c r="K16" s="82">
        <v>2356</v>
      </c>
      <c r="Q16" s="75"/>
    </row>
    <row r="17" spans="1:76" x14ac:dyDescent="0.4">
      <c r="A17" s="87" t="s">
        <v>258</v>
      </c>
      <c r="B17" s="59" t="s">
        <v>257</v>
      </c>
      <c r="C17" s="74">
        <v>290</v>
      </c>
      <c r="D17" s="74">
        <f>C17-100</f>
        <v>190</v>
      </c>
      <c r="J17" s="83" t="s">
        <v>256</v>
      </c>
      <c r="K17" s="82">
        <v>845</v>
      </c>
      <c r="Q17" s="75"/>
      <c r="S17" s="86" t="s">
        <v>255</v>
      </c>
      <c r="T17" s="53">
        <f ca="1">ROUND(AVERAGE(AS29:AS2028),2)</f>
        <v>1.08</v>
      </c>
    </row>
    <row r="18" spans="1:76" ht="16.5" thickBot="1" x14ac:dyDescent="0.45">
      <c r="A18" s="66"/>
      <c r="B18" s="59" t="s">
        <v>254</v>
      </c>
      <c r="C18" s="74">
        <v>120</v>
      </c>
      <c r="D18" s="74">
        <v>50</v>
      </c>
      <c r="J18" s="83" t="s">
        <v>253</v>
      </c>
      <c r="K18" s="82">
        <v>406</v>
      </c>
      <c r="Q18" s="75"/>
      <c r="S18" s="48" t="s">
        <v>16</v>
      </c>
      <c r="T18" s="85">
        <f ca="1">AVERAGE(AO29:AO2028)</f>
        <v>3253.7625100000014</v>
      </c>
    </row>
    <row r="19" spans="1:76" ht="16.5" thickBot="1" x14ac:dyDescent="0.45">
      <c r="A19" s="66"/>
      <c r="B19" s="59" t="s">
        <v>252</v>
      </c>
      <c r="C19" s="81">
        <v>2276.48</v>
      </c>
      <c r="D19" s="81">
        <f>C19-527.75</f>
        <v>1748.73</v>
      </c>
      <c r="E19" s="84"/>
      <c r="J19" s="83" t="s">
        <v>251</v>
      </c>
      <c r="K19" s="82">
        <v>4</v>
      </c>
      <c r="Q19" s="75"/>
    </row>
    <row r="20" spans="1:76" ht="16.5" thickBot="1" x14ac:dyDescent="0.45">
      <c r="A20" s="66"/>
      <c r="B20" s="59" t="s">
        <v>250</v>
      </c>
      <c r="C20" s="81">
        <v>300.57</v>
      </c>
      <c r="D20" s="81">
        <v>75.959999999999994</v>
      </c>
      <c r="F20" s="80" t="s">
        <v>249</v>
      </c>
      <c r="G20" s="79" t="s">
        <v>248</v>
      </c>
      <c r="H20" s="78" t="s">
        <v>247</v>
      </c>
      <c r="J20" s="77" t="s">
        <v>246</v>
      </c>
      <c r="K20" s="76">
        <v>1</v>
      </c>
      <c r="M20" s="52" t="s">
        <v>245</v>
      </c>
      <c r="N20" s="23"/>
      <c r="O20" s="23"/>
      <c r="P20" s="23"/>
      <c r="Q20" s="75"/>
    </row>
    <row r="21" spans="1:76" ht="16.5" thickBot="1" x14ac:dyDescent="0.45">
      <c r="A21" s="66"/>
      <c r="B21" s="59" t="s">
        <v>244</v>
      </c>
      <c r="C21" s="74" t="s">
        <v>243</v>
      </c>
      <c r="D21" s="74" t="s">
        <v>242</v>
      </c>
      <c r="F21" s="73" t="s">
        <v>241</v>
      </c>
      <c r="G21" s="72">
        <v>1.4999999999999999E-2</v>
      </c>
      <c r="H21" s="71">
        <v>0.01</v>
      </c>
      <c r="J21" s="70" t="s">
        <v>240</v>
      </c>
      <c r="K21" s="69">
        <f>SUM(K14:K20)*K13</f>
        <v>205354.33333333331</v>
      </c>
      <c r="M21" s="68">
        <v>1.34</v>
      </c>
      <c r="Q21" s="67"/>
    </row>
    <row r="22" spans="1:76" ht="16.5" thickBot="1" x14ac:dyDescent="0.45">
      <c r="A22" s="66"/>
      <c r="B22" s="59" t="s">
        <v>239</v>
      </c>
      <c r="C22" s="65">
        <v>0.05</v>
      </c>
      <c r="D22" s="64"/>
      <c r="F22" s="63" t="s">
        <v>238</v>
      </c>
      <c r="G22" s="62">
        <v>0.05</v>
      </c>
      <c r="H22" s="61">
        <v>0.04</v>
      </c>
    </row>
    <row r="23" spans="1:76" x14ac:dyDescent="0.4">
      <c r="A23" s="60"/>
      <c r="B23" s="59" t="s">
        <v>237</v>
      </c>
      <c r="C23" s="58" t="s">
        <v>236</v>
      </c>
      <c r="D23" s="58"/>
      <c r="F23" s="57" t="s">
        <v>235</v>
      </c>
      <c r="G23" s="56">
        <v>851</v>
      </c>
      <c r="H23" s="55"/>
      <c r="J23" s="54" t="s">
        <v>234</v>
      </c>
      <c r="K23" s="53"/>
      <c r="M23" s="52" t="s">
        <v>233</v>
      </c>
    </row>
    <row r="24" spans="1:76" ht="16.5" thickBot="1" x14ac:dyDescent="0.45">
      <c r="A24" s="51"/>
      <c r="B24" s="51" t="s">
        <v>232</v>
      </c>
      <c r="C24" s="50">
        <f>M24</f>
        <v>313614.51120000001</v>
      </c>
      <c r="D24" s="49"/>
      <c r="J24" s="48" t="s">
        <v>231</v>
      </c>
      <c r="K24" s="47">
        <v>1.08</v>
      </c>
      <c r="M24" s="46">
        <f>SUM(K21,N15)*K24*M21</f>
        <v>313614.51120000001</v>
      </c>
    </row>
    <row r="26" spans="1:76" ht="16.5" thickBot="1" x14ac:dyDescent="0.45"/>
    <row r="27" spans="1:76" ht="21.5" thickBot="1" x14ac:dyDescent="0.55000000000000004">
      <c r="A27" s="45" t="s">
        <v>230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  <c r="AA27" s="44"/>
      <c r="AB27" s="44"/>
      <c r="AC27" s="44"/>
      <c r="AD27" s="44"/>
      <c r="AE27" s="44"/>
      <c r="AF27" s="44"/>
      <c r="AG27" s="44"/>
      <c r="AH27" s="44"/>
      <c r="AI27" s="44"/>
      <c r="AJ27" s="44"/>
      <c r="AK27" s="44"/>
      <c r="AL27" s="44"/>
      <c r="AM27" s="44"/>
      <c r="AN27" s="44"/>
      <c r="AO27" s="44"/>
      <c r="AP27" s="44"/>
      <c r="AQ27" s="44"/>
      <c r="AU27" s="30" t="s">
        <v>229</v>
      </c>
      <c r="AV27" s="29"/>
      <c r="AW27" s="29"/>
      <c r="AX27" s="29"/>
      <c r="AY27" s="28"/>
      <c r="BN27" s="43" t="s">
        <v>228</v>
      </c>
      <c r="BT27" s="43" t="s">
        <v>227</v>
      </c>
    </row>
    <row r="28" spans="1:76" ht="16.5" thickBot="1" x14ac:dyDescent="0.45">
      <c r="A28" s="42" t="s">
        <v>226</v>
      </c>
      <c r="B28" s="41" t="s">
        <v>225</v>
      </c>
      <c r="C28" s="41" t="s">
        <v>224</v>
      </c>
      <c r="D28" s="41" t="s">
        <v>223</v>
      </c>
      <c r="E28" s="41" t="s">
        <v>222</v>
      </c>
      <c r="F28" s="41" t="s">
        <v>221</v>
      </c>
      <c r="G28" s="41" t="s">
        <v>220</v>
      </c>
      <c r="H28" s="41" t="s">
        <v>219</v>
      </c>
      <c r="I28" s="40" t="s">
        <v>218</v>
      </c>
      <c r="J28" s="39" t="s">
        <v>217</v>
      </c>
      <c r="K28" s="39" t="s">
        <v>216</v>
      </c>
      <c r="L28" s="39" t="s">
        <v>215</v>
      </c>
      <c r="M28" s="39" t="s">
        <v>214</v>
      </c>
      <c r="N28" s="39" t="s">
        <v>213</v>
      </c>
      <c r="O28" s="39" t="s">
        <v>212</v>
      </c>
      <c r="P28" s="39" t="s">
        <v>191</v>
      </c>
      <c r="Q28" s="38" t="s">
        <v>211</v>
      </c>
      <c r="R28" s="37" t="s">
        <v>210</v>
      </c>
      <c r="S28" s="37" t="s">
        <v>209</v>
      </c>
      <c r="T28" s="37" t="s">
        <v>208</v>
      </c>
      <c r="U28" s="37" t="s">
        <v>207</v>
      </c>
      <c r="V28" s="37" t="s">
        <v>206</v>
      </c>
      <c r="W28" s="37" t="s">
        <v>205</v>
      </c>
      <c r="X28" s="37" t="s">
        <v>191</v>
      </c>
      <c r="Y28" s="36" t="s">
        <v>204</v>
      </c>
      <c r="Z28" s="35" t="s">
        <v>203</v>
      </c>
      <c r="AA28" s="35" t="s">
        <v>202</v>
      </c>
      <c r="AB28" s="35" t="s">
        <v>201</v>
      </c>
      <c r="AC28" s="35" t="s">
        <v>200</v>
      </c>
      <c r="AD28" s="35" t="s">
        <v>193</v>
      </c>
      <c r="AE28" s="35" t="s">
        <v>199</v>
      </c>
      <c r="AF28" s="35" t="s">
        <v>191</v>
      </c>
      <c r="AG28" s="34" t="s">
        <v>198</v>
      </c>
      <c r="AH28" s="33" t="s">
        <v>197</v>
      </c>
      <c r="AI28" s="33" t="s">
        <v>196</v>
      </c>
      <c r="AJ28" s="33" t="s">
        <v>195</v>
      </c>
      <c r="AK28" s="33" t="s">
        <v>194</v>
      </c>
      <c r="AL28" s="33" t="s">
        <v>193</v>
      </c>
      <c r="AM28" s="33" t="s">
        <v>192</v>
      </c>
      <c r="AN28" s="33" t="s">
        <v>191</v>
      </c>
      <c r="AO28" s="32" t="s">
        <v>190</v>
      </c>
      <c r="AP28" s="31" t="s">
        <v>189</v>
      </c>
      <c r="AQ28" s="31" t="s">
        <v>188</v>
      </c>
      <c r="AS28" s="31" t="s">
        <v>187</v>
      </c>
      <c r="AV28" s="23" t="s">
        <v>180</v>
      </c>
      <c r="AW28" s="23" t="s">
        <v>179</v>
      </c>
      <c r="AX28" s="23" t="s">
        <v>178</v>
      </c>
      <c r="AY28" s="23" t="s">
        <v>16</v>
      </c>
      <c r="AZ28" s="23" t="s">
        <v>186</v>
      </c>
      <c r="BC28" s="23" t="s">
        <v>185</v>
      </c>
      <c r="BE28" s="24" t="s">
        <v>151</v>
      </c>
      <c r="BN28" s="30" t="s">
        <v>184</v>
      </c>
      <c r="BO28" s="29"/>
      <c r="BP28" s="29"/>
      <c r="BQ28" s="29"/>
      <c r="BR28" s="28"/>
      <c r="BT28" s="30" t="s">
        <v>183</v>
      </c>
      <c r="BU28" s="29"/>
      <c r="BV28" s="29"/>
      <c r="BW28" s="29"/>
      <c r="BX28" s="28"/>
    </row>
    <row r="29" spans="1:76" x14ac:dyDescent="0.4">
      <c r="A29" s="15">
        <v>1</v>
      </c>
      <c r="B29" s="15">
        <f ca="1">IF(RAND() &lt; (8/12), 0, 1)</f>
        <v>0</v>
      </c>
      <c r="C29" s="20">
        <f ca="1">RAND()</f>
        <v>0.9821514000486109</v>
      </c>
      <c r="D29" s="15" t="str">
        <f ca="1">LOOKUP(C29,$H$13:$H$16,$F$13:$F$16)</f>
        <v>Boeing 777-300ER</v>
      </c>
      <c r="E29" s="15">
        <f ca="1">LOOKUP(D29,$F$6:$F$9,$I$6:$I$9)</f>
        <v>8</v>
      </c>
      <c r="F29" s="15">
        <f ca="1">LOOKUP(D29,$F$6:$F$9,$J$6:$J$9)</f>
        <v>40</v>
      </c>
      <c r="G29" s="15">
        <f ca="1">LOOKUP(D29,$F$6:$F$9,$K$6:$K$9)</f>
        <v>24</v>
      </c>
      <c r="H29" s="15">
        <f ca="1">LOOKUP(D29,$F$6:$F$9,$L$6:$L$9)</f>
        <v>260</v>
      </c>
      <c r="I29" s="20">
        <f ca="1">RAND()</f>
        <v>0.47049051168165357</v>
      </c>
      <c r="J29" s="15">
        <f ca="1">IF(B29=1, ROUND(_xlfn.NORM.INV(I29,$C$5,$C$6)*(1+$T$14), 0), ROUND(_xlfn.NORM.INV(I29, $D$5, $D$6)*(1+$T$14), 0))</f>
        <v>4</v>
      </c>
      <c r="K29" s="20">
        <f ca="1">RAND()</f>
        <v>0.22019398813802737</v>
      </c>
      <c r="L29" s="18">
        <f ca="1">IF(B29=1, ROUND(_xlfn.NORM.INV(K29,$C$7,$C$8), 2), ROUND(_xlfn.NORM.INV(K29, $D$7, $D$8), 2))</f>
        <v>10140.74</v>
      </c>
      <c r="M29" s="15">
        <f ca="1">MIN(E29,J29)</f>
        <v>4</v>
      </c>
      <c r="N29" s="15">
        <f ca="1">RAND()</f>
        <v>0.24618613513420573</v>
      </c>
      <c r="O29" s="19">
        <f ca="1">(IF(B29=1, $G$21+($G$22-$G$21)*N29, $H$21+($H$22-$H$21)*N29))</f>
        <v>1.7385584054026171E-2</v>
      </c>
      <c r="P29" s="15">
        <f ca="1">ROUND(M29*(1-O29), 0)</f>
        <v>4</v>
      </c>
      <c r="Q29" s="20">
        <f ca="1">RAND()</f>
        <v>0.66903740680087631</v>
      </c>
      <c r="R29" s="15">
        <f ca="1">IF(B29=1, ROUND(_xlfn.NORM.INV(Q29,$C$9,$C$10)*(1+$T$14), 0), ROUND(_xlfn.NORM.INV(Q29, $D$9, $D$10)*(1+$T$14), 0))</f>
        <v>44</v>
      </c>
      <c r="S29" s="20">
        <f ca="1">RAND()</f>
        <v>0.53010733965403423</v>
      </c>
      <c r="T29" s="18">
        <f ca="1">IF(B29=1, ROUND(_xlfn.NORM.INV(S29,$C$11,$C$12), 2), ROUND(_xlfn.NORM.INV(S29, $D$11, $D$12), 2))</f>
        <v>5263.4</v>
      </c>
      <c r="U29" s="15">
        <f ca="1">MIN(F29,R29)</f>
        <v>40</v>
      </c>
      <c r="V29" s="15">
        <f ca="1">RAND()</f>
        <v>0.81840816776796921</v>
      </c>
      <c r="W29" s="19">
        <f ca="1">(IF(B29=1, $G$21+($G$22-$G$21)*V29, $H$21+($H$22-$H$21)*V29))</f>
        <v>3.4552245033039074E-2</v>
      </c>
      <c r="X29" s="15">
        <f ca="1">ROUND(U29*(1-W29), 0)</f>
        <v>39</v>
      </c>
      <c r="Y29" s="20">
        <f ca="1">RAND()</f>
        <v>0.47675581443840953</v>
      </c>
      <c r="Z29" s="15">
        <f ca="1">IF(B29=1, ROUND(_xlfn.NORM.INV(Y29,$C$13,$C$14)*(1+$T$14), 0), ROUND(_xlfn.NORM.INV(Y29, $D$13, $D$14)*(1+$T$14), 0))</f>
        <v>35</v>
      </c>
      <c r="AA29" s="20">
        <f ca="1">RAND()</f>
        <v>0.45557068067124551</v>
      </c>
      <c r="AB29" s="18">
        <f ca="1">IF(B29=1, ROUND(_xlfn.NORM.INV(AA29,$C$15,$C$16), 2), ROUND(_xlfn.NORM.INV(AA29, $D$15, $D$16), 2))</f>
        <v>2784.4</v>
      </c>
      <c r="AC29" s="15">
        <f ca="1">MIN(G29,Z29)</f>
        <v>24</v>
      </c>
      <c r="AD29" s="15">
        <f ca="1">RAND()</f>
        <v>0.17958934747898592</v>
      </c>
      <c r="AE29" s="19">
        <f ca="1">(IF(B29=1, $G$21+($G$22-$G$21)*AD29, $H$21+($H$22-$H$21)*AD29))</f>
        <v>1.5387680424369578E-2</v>
      </c>
      <c r="AF29" s="15">
        <f ca="1">ROUND(AC29*(1-AE29), 0)</f>
        <v>24</v>
      </c>
      <c r="AG29" s="20">
        <f ca="1">RAND()</f>
        <v>0.9671905812930528</v>
      </c>
      <c r="AH29" s="15">
        <f ca="1">IF(B29=1, ROUND(_xlfn.NORM.INV(AG29,$C$17,$C$18)*(1+$T$14), 0), ROUND(_xlfn.NORM.INV(AG29, $D$17, $D$18)*(1+$T$14), 0))</f>
        <v>296</v>
      </c>
      <c r="AI29" s="20">
        <f ca="1">RAND()</f>
        <v>0.49648753846864624</v>
      </c>
      <c r="AJ29" s="18">
        <f ca="1">IF(B29=1, ROUND(_xlfn.NORM.INV(AI29,$C$19,$C$20), 2), ROUND(_xlfn.NORM.INV(AI29, $D$19, $D$20), 2))</f>
        <v>1748.06</v>
      </c>
      <c r="AK29" s="15">
        <f ca="1">MIN(ROUND(H29*(1+$C$22),0),AH29)</f>
        <v>273</v>
      </c>
      <c r="AL29" s="20">
        <f ca="1">RAND()</f>
        <v>0.88709727943174299</v>
      </c>
      <c r="AM29" s="19">
        <f ca="1">(IF(B29=1, $G$21+($G$22-$G$21)*AL29, $H$21+($H$22-$H$21)*AL29))</f>
        <v>3.6612918382952289E-2</v>
      </c>
      <c r="AN29" s="15">
        <f ca="1">ROUND(AK29*(1-AM29), 0)</f>
        <v>263</v>
      </c>
      <c r="AO29" s="18">
        <f ca="1">SUM(IF(AN29&gt;H29, (AN29-H29)*($G$23+AJ29), 0),IF(AF29&gt;G29,(AF29-G29)*($G$23+AB29),0),IF(X29&gt;F29,(X29-F29)*($G$23+T29),0),IF(P29&gt;E29,(P29-E29)*($G$23+L29),0))</f>
        <v>7797.18</v>
      </c>
      <c r="AP29" s="18">
        <f>-$C$24</f>
        <v>-313614.51120000001</v>
      </c>
      <c r="AQ29" s="17">
        <f ca="1">L29*P29+T29*X29+AB29*AF29+AJ29*AN29-AO29+AP29</f>
        <v>450989.24879999988</v>
      </c>
      <c r="AS29" s="21">
        <f ca="1">SUM(IF(AN29&gt;H29, (AN29-H29), 0),IF(AF29&gt;G29,(AF29-G29),0),IF(X29&gt;F29,(X29-F29),0),IF(P29&gt;E29,(P29-E29),0))</f>
        <v>3</v>
      </c>
      <c r="AV29" s="17">
        <f ca="1">$T$5</f>
        <v>443656.77007000108</v>
      </c>
      <c r="AW29" s="17">
        <f ca="1">$T$6</f>
        <v>255729.08558710761</v>
      </c>
      <c r="AX29" s="15">
        <f ca="1">$T$17</f>
        <v>1.08</v>
      </c>
      <c r="AY29" s="17">
        <f ca="1">$T$18</f>
        <v>3253.7625100000014</v>
      </c>
      <c r="AZ29" s="23"/>
      <c r="BC29" s="15" t="s">
        <v>182</v>
      </c>
      <c r="BD29" s="25">
        <f ca="1">COUNTIF($AQ$29:$AQ$2028,"&lt;0")/COUNTA($AQ$29:$AQ$2028)</f>
        <v>3.5000000000000001E-3</v>
      </c>
      <c r="BE29" s="24" t="s">
        <v>181</v>
      </c>
      <c r="BO29" s="23" t="s">
        <v>180</v>
      </c>
      <c r="BP29" s="23" t="s">
        <v>179</v>
      </c>
      <c r="BQ29" s="23" t="s">
        <v>178</v>
      </c>
      <c r="BR29" s="23" t="s">
        <v>16</v>
      </c>
      <c r="BU29" s="23" t="s">
        <v>180</v>
      </c>
      <c r="BV29" s="23" t="s">
        <v>179</v>
      </c>
      <c r="BW29" s="23" t="s">
        <v>178</v>
      </c>
      <c r="BX29" s="23" t="s">
        <v>16</v>
      </c>
    </row>
    <row r="30" spans="1:76" x14ac:dyDescent="0.4">
      <c r="A30" s="15">
        <v>2</v>
      </c>
      <c r="B30" s="15">
        <f ca="1">IF(RAND() &lt; (8/12), 0, 1)</f>
        <v>0</v>
      </c>
      <c r="C30" s="20">
        <f ca="1">RAND()</f>
        <v>0.54580972952286089</v>
      </c>
      <c r="D30" s="15" t="str">
        <f ca="1">LOOKUP(C30,$H$13:$H$16,$F$13:$F$16)</f>
        <v>Airbus A380-800</v>
      </c>
      <c r="E30" s="15">
        <f ca="1">LOOKUP(D30,$F$6:$F$9,$I$6:$I$9)</f>
        <v>14</v>
      </c>
      <c r="F30" s="15">
        <f ca="1">LOOKUP(D30,$F$6:$F$9,$J$6:$J$9)</f>
        <v>76</v>
      </c>
      <c r="G30" s="15">
        <f ca="1">LOOKUP(D30,$F$6:$F$9,$K$6:$K$9)</f>
        <v>56</v>
      </c>
      <c r="H30" s="15">
        <f ca="1">LOOKUP(D30,$F$6:$F$9,$L$6:$L$9)</f>
        <v>341</v>
      </c>
      <c r="I30" s="20">
        <f ca="1">RAND()</f>
        <v>0.29542999321571095</v>
      </c>
      <c r="J30" s="15">
        <f ca="1">IF(B30=1, ROUND(_xlfn.NORM.INV(I30,$C$5,$C$6)*(1+$T$14), 0), ROUND(_xlfn.NORM.INV(I30, $D$5, $D$6)*(1+$T$14), 0))</f>
        <v>4</v>
      </c>
      <c r="K30" s="20">
        <f ca="1">RAND()</f>
        <v>0.79643370802545255</v>
      </c>
      <c r="L30" s="18">
        <f ca="1">IF(B30=1, ROUND(_xlfn.NORM.INV(K30,$C$7,$C$8), 2), ROUND(_xlfn.NORM.INV(K30, $D$7, $D$8), 2))</f>
        <v>10870.18</v>
      </c>
      <c r="M30" s="15">
        <f ca="1">MIN(E30,J30)</f>
        <v>4</v>
      </c>
      <c r="N30" s="15">
        <f ca="1">RAND()</f>
        <v>0.64061148820461888</v>
      </c>
      <c r="O30" s="19">
        <f ca="1">(IF(B30=1, $G$21+($G$22-$G$21)*N30, $H$21+($H$22-$H$21)*N30))</f>
        <v>2.9218344646138567E-2</v>
      </c>
      <c r="P30" s="15">
        <f ca="1">ROUND(M30*(1-O30), 0)</f>
        <v>4</v>
      </c>
      <c r="Q30" s="20">
        <f ca="1">RAND()</f>
        <v>0.42712310014964905</v>
      </c>
      <c r="R30" s="15">
        <f ca="1">IF(B30=1, ROUND(_xlfn.NORM.INV(Q30,$C$9,$C$10)*(1+$T$14), 0), ROUND(_xlfn.NORM.INV(Q30, $D$9, $D$10)*(1+$T$14), 0))</f>
        <v>38</v>
      </c>
      <c r="S30" s="20">
        <f ca="1">RAND()</f>
        <v>0.2722264891971129</v>
      </c>
      <c r="T30" s="18">
        <f ca="1">IF(B30=1, ROUND(_xlfn.NORM.INV(S30,$C$11,$C$12), 2), ROUND(_xlfn.NORM.INV(S30, $D$11, $D$12), 2))</f>
        <v>5108.07</v>
      </c>
      <c r="U30" s="15">
        <f ca="1">MIN(F30,R30)</f>
        <v>38</v>
      </c>
      <c r="V30" s="15">
        <f ca="1">RAND()</f>
        <v>0.68547886830043725</v>
      </c>
      <c r="W30" s="19">
        <f ca="1">(IF(B30=1, $G$21+($G$22-$G$21)*V30, $H$21+($H$22-$H$21)*V30))</f>
        <v>3.0564366049013116E-2</v>
      </c>
      <c r="X30" s="15">
        <f ca="1">ROUND(U30*(1-W30), 0)</f>
        <v>37</v>
      </c>
      <c r="Y30" s="20">
        <f ca="1">RAND()</f>
        <v>0.36320080700745161</v>
      </c>
      <c r="Z30" s="15">
        <f ca="1">IF(B30=1, ROUND(_xlfn.NORM.INV(Y30,$C$13,$C$14)*(1+$T$14), 0), ROUND(_xlfn.NORM.INV(Y30, $D$13, $D$14)*(1+$T$14), 0))</f>
        <v>32</v>
      </c>
      <c r="AA30" s="20">
        <f ca="1">RAND()</f>
        <v>0.45545140456662203</v>
      </c>
      <c r="AB30" s="18">
        <f ca="1">IF(B30=1, ROUND(_xlfn.NORM.INV(AA30,$C$15,$C$16), 2), ROUND(_xlfn.NORM.INV(AA30, $D$15, $D$16), 2))</f>
        <v>2784.37</v>
      </c>
      <c r="AC30" s="15">
        <f ca="1">MIN(G30,Z30)</f>
        <v>32</v>
      </c>
      <c r="AD30" s="15">
        <f ca="1">RAND()</f>
        <v>0.48301010955161183</v>
      </c>
      <c r="AE30" s="19">
        <f ca="1">(IF(B30=1, $G$21+($G$22-$G$21)*AD30, $H$21+($H$22-$H$21)*AD30))</f>
        <v>2.4490303286548352E-2</v>
      </c>
      <c r="AF30" s="15">
        <f ca="1">ROUND(AC30*(1-AE30), 0)</f>
        <v>31</v>
      </c>
      <c r="AG30" s="20">
        <f ca="1">RAND()</f>
        <v>0.67282442552097887</v>
      </c>
      <c r="AH30" s="15">
        <f ca="1">IF(B30=1, ROUND(_xlfn.NORM.INV(AG30,$C$17,$C$18)*(1+$T$14), 0), ROUND(_xlfn.NORM.INV(AG30, $D$17, $D$18)*(1+$T$14), 0))</f>
        <v>223</v>
      </c>
      <c r="AI30" s="20">
        <f ca="1">RAND()</f>
        <v>0.20796226572532328</v>
      </c>
      <c r="AJ30" s="18">
        <f ca="1">IF(B30=1, ROUND(_xlfn.NORM.INV(AI30,$C$19,$C$20), 2), ROUND(_xlfn.NORM.INV(AI30, $D$19, $D$20), 2))</f>
        <v>1686.94</v>
      </c>
      <c r="AK30" s="15">
        <f ca="1">MIN(ROUND(H30*(1+$C$22),0),AH30)</f>
        <v>223</v>
      </c>
      <c r="AL30" s="20">
        <f ca="1">RAND()</f>
        <v>0.280924697955513</v>
      </c>
      <c r="AM30" s="19">
        <f ca="1">(IF(B30=1, $G$21+($G$22-$G$21)*AL30, $H$21+($H$22-$H$21)*AL30))</f>
        <v>1.842774093866539E-2</v>
      </c>
      <c r="AN30" s="15">
        <f ca="1">ROUND(AK30*(1-AM30), 0)</f>
        <v>219</v>
      </c>
      <c r="AO30" s="18">
        <f ca="1">SUM(IF(AN30&gt;H30, (AN30-H30)*($G$23+AJ30), 0),IF(AF30&gt;G30,(AF30-G30)*($G$23+AB30),0),IF(X30&gt;F30,(X30-F30)*($G$23+T30),0),IF(P30&gt;E30,(P30-E30)*($G$23+L30),0))</f>
        <v>0</v>
      </c>
      <c r="AP30" s="18">
        <f>-$C$24</f>
        <v>-313614.51120000001</v>
      </c>
      <c r="AQ30" s="17">
        <f ca="1">L30*P30+T30*X30+AB30*AF30+AJ30*AN30-AO30+AP30</f>
        <v>374620.12880000001</v>
      </c>
      <c r="AS30" s="21">
        <f ca="1">SUM(IF(AN30&gt;H30, (AN30-H30), 0),IF(AF30&gt;G30,(AF30-G30),0),IF(X30&gt;F30,(X30-F30),0),IF(P30&gt;E30,(P30-E30),0))</f>
        <v>0</v>
      </c>
      <c r="AU30" s="22">
        <v>0</v>
      </c>
      <c r="AV30" s="18">
        <f t="dataTable" ref="AV30:AY130" dt2D="0" dtr="0" r1="C22" ca="1"/>
        <v>413963.86612000049</v>
      </c>
      <c r="AW30" s="18">
        <v>249070.62282277661</v>
      </c>
      <c r="AX30" s="15">
        <v>0</v>
      </c>
      <c r="AY30" s="18">
        <v>0</v>
      </c>
      <c r="AZ30" s="23" t="str">
        <f>IF(AV30=MAX($AV$30:$AV$130),"Optimal Overbooking Rate","")</f>
        <v/>
      </c>
      <c r="BC30" s="15" t="s">
        <v>177</v>
      </c>
      <c r="BD30" s="25">
        <f ca="1">COUNTIF($AQ$29:$AQ$2028,"&lt;-10000")/COUNTA($AQ$29:$AQ$2028)</f>
        <v>3.0000000000000001E-3</v>
      </c>
      <c r="BE30" s="24" t="str">
        <f>CONCATENATE("&gt; ","-",RIGHT(BC30,3))</f>
        <v>&gt; -10k</v>
      </c>
      <c r="BO30" s="17">
        <f ca="1">$T$5</f>
        <v>443656.77007000108</v>
      </c>
      <c r="BP30" s="17">
        <f ca="1">$T$6</f>
        <v>255729.08558710761</v>
      </c>
      <c r="BQ30" s="26">
        <f ca="1">$T$17</f>
        <v>1.08</v>
      </c>
      <c r="BR30" s="17">
        <f ca="1">$T$18</f>
        <v>3253.7625100000014</v>
      </c>
      <c r="BU30" s="17">
        <f ca="1">$T$5</f>
        <v>443656.77007000108</v>
      </c>
      <c r="BV30" s="17">
        <f ca="1">$T$6</f>
        <v>255729.08558710761</v>
      </c>
      <c r="BW30" s="26">
        <f ca="1">$T$17</f>
        <v>1.08</v>
      </c>
      <c r="BX30" s="17">
        <f ca="1">$T$18</f>
        <v>3253.7625100000014</v>
      </c>
    </row>
    <row r="31" spans="1:76" x14ac:dyDescent="0.4">
      <c r="A31" s="15">
        <v>3</v>
      </c>
      <c r="B31" s="15">
        <f ca="1">IF(RAND() &lt; (8/12), 0, 1)</f>
        <v>0</v>
      </c>
      <c r="C31" s="20">
        <f ca="1">RAND()</f>
        <v>0.21009833121811283</v>
      </c>
      <c r="D31" s="15" t="str">
        <f ca="1">LOOKUP(C31,$H$13:$H$16,$F$13:$F$16)</f>
        <v>Airbus A380-800</v>
      </c>
      <c r="E31" s="15">
        <f ca="1">LOOKUP(D31,$F$6:$F$9,$I$6:$I$9)</f>
        <v>14</v>
      </c>
      <c r="F31" s="15">
        <f ca="1">LOOKUP(D31,$F$6:$F$9,$J$6:$J$9)</f>
        <v>76</v>
      </c>
      <c r="G31" s="15">
        <f ca="1">LOOKUP(D31,$F$6:$F$9,$K$6:$K$9)</f>
        <v>56</v>
      </c>
      <c r="H31" s="15">
        <f ca="1">LOOKUP(D31,$F$6:$F$9,$L$6:$L$9)</f>
        <v>341</v>
      </c>
      <c r="I31" s="20">
        <f ca="1">RAND()</f>
        <v>0.1805943166495888</v>
      </c>
      <c r="J31" s="15">
        <f ca="1">IF(B31=1, ROUND(_xlfn.NORM.INV(I31,$C$5,$C$6)*(1+$T$14), 0), ROUND(_xlfn.NORM.INV(I31, $D$5, $D$6)*(1+$T$14), 0))</f>
        <v>3</v>
      </c>
      <c r="K31" s="20">
        <f ca="1">RAND()</f>
        <v>0.99848205646941424</v>
      </c>
      <c r="L31" s="18">
        <f ca="1">IF(B31=1, ROUND(_xlfn.NORM.INV(K31,$C$7,$C$8), 2), ROUND(_xlfn.NORM.INV(K31, $D$7, $D$8), 2))</f>
        <v>11843.29</v>
      </c>
      <c r="M31" s="15">
        <f ca="1">MIN(E31,J31)</f>
        <v>3</v>
      </c>
      <c r="N31" s="15">
        <f ca="1">RAND()</f>
        <v>0.29687671550959149</v>
      </c>
      <c r="O31" s="19">
        <f ca="1">(IF(B31=1, $G$21+($G$22-$G$21)*N31, $H$21+($H$22-$H$21)*N31))</f>
        <v>1.8906301465287746E-2</v>
      </c>
      <c r="P31" s="15">
        <f ca="1">ROUND(M31*(1-O31), 0)</f>
        <v>3</v>
      </c>
      <c r="Q31" s="20">
        <f ca="1">RAND()</f>
        <v>0.72064026159457539</v>
      </c>
      <c r="R31" s="15">
        <f ca="1">IF(B31=1, ROUND(_xlfn.NORM.INV(Q31,$C$9,$C$10)*(1+$T$14), 0), ROUND(_xlfn.NORM.INV(Q31, $D$9, $D$10)*(1+$T$14), 0))</f>
        <v>46</v>
      </c>
      <c r="S31" s="20">
        <f ca="1">RAND()</f>
        <v>0.93698381190437552</v>
      </c>
      <c r="T31" s="18">
        <f ca="1">IF(B31=1, ROUND(_xlfn.NORM.INV(S31,$C$11,$C$12), 2), ROUND(_xlfn.NORM.INV(S31, $D$11, $D$12), 2))</f>
        <v>5594.83</v>
      </c>
      <c r="U31" s="15">
        <f ca="1">MIN(F31,R31)</f>
        <v>46</v>
      </c>
      <c r="V31" s="15">
        <f ca="1">RAND()</f>
        <v>0.86335015897924694</v>
      </c>
      <c r="W31" s="19">
        <f ca="1">(IF(B31=1, $G$21+($G$22-$G$21)*V31, $H$21+($H$22-$H$21)*V31))</f>
        <v>3.5900504769377409E-2</v>
      </c>
      <c r="X31" s="15">
        <f ca="1">ROUND(U31*(1-W31), 0)</f>
        <v>44</v>
      </c>
      <c r="Y31" s="20">
        <f ca="1">RAND()</f>
        <v>0.65410631951079801</v>
      </c>
      <c r="Z31" s="15">
        <f ca="1">IF(B31=1, ROUND(_xlfn.NORM.INV(Y31,$C$13,$C$14)*(1+$T$14), 0), ROUND(_xlfn.NORM.INV(Y31, $D$13, $D$14)*(1+$T$14), 0))</f>
        <v>39</v>
      </c>
      <c r="AA31" s="20">
        <f ca="1">RAND()</f>
        <v>0.69277944244120215</v>
      </c>
      <c r="AB31" s="18">
        <f ca="1">IF(B31=1, ROUND(_xlfn.NORM.INV(AA31,$C$15,$C$16), 2), ROUND(_xlfn.NORM.INV(AA31, $D$15, $D$16), 2))</f>
        <v>2859.19</v>
      </c>
      <c r="AC31" s="15">
        <f ca="1">MIN(G31,Z31)</f>
        <v>39</v>
      </c>
      <c r="AD31" s="15">
        <f ca="1">RAND()</f>
        <v>0.71110501546678528</v>
      </c>
      <c r="AE31" s="19">
        <f ca="1">(IF(B31=1, $G$21+($G$22-$G$21)*AD31, $H$21+($H$22-$H$21)*AD31))</f>
        <v>3.1333150464003555E-2</v>
      </c>
      <c r="AF31" s="15">
        <f ca="1">ROUND(AC31*(1-AE31), 0)</f>
        <v>38</v>
      </c>
      <c r="AG31" s="20">
        <f ca="1">RAND()</f>
        <v>0.78655157239352058</v>
      </c>
      <c r="AH31" s="15">
        <f ca="1">IF(B31=1, ROUND(_xlfn.NORM.INV(AG31,$C$17,$C$18)*(1+$T$14), 0), ROUND(_xlfn.NORM.INV(AG31, $D$17, $D$18)*(1+$T$14), 0))</f>
        <v>241</v>
      </c>
      <c r="AI31" s="20">
        <f ca="1">RAND()</f>
        <v>0.15395973104071137</v>
      </c>
      <c r="AJ31" s="18">
        <f ca="1">IF(B31=1, ROUND(_xlfn.NORM.INV(AI31,$C$19,$C$20), 2), ROUND(_xlfn.NORM.INV(AI31, $D$19, $D$20), 2))</f>
        <v>1671.28</v>
      </c>
      <c r="AK31" s="15">
        <f ca="1">MIN(ROUND(H31*(1+$C$22),0),AH31)</f>
        <v>241</v>
      </c>
      <c r="AL31" s="20">
        <f ca="1">RAND()</f>
        <v>0.71714761890596157</v>
      </c>
      <c r="AM31" s="19">
        <f ca="1">(IF(B31=1, $G$21+($G$22-$G$21)*AL31, $H$21+($H$22-$H$21)*AL31))</f>
        <v>3.151442856717885E-2</v>
      </c>
      <c r="AN31" s="15">
        <f ca="1">ROUND(AK31*(1-AM31), 0)</f>
        <v>233</v>
      </c>
      <c r="AO31" s="18">
        <f ca="1">SUM(IF(AN31&gt;H31, (AN31-H31)*($G$23+AJ31), 0),IF(AF31&gt;G31,(AF31-G31)*($G$23+AB31),0),IF(X31&gt;F31,(X31-F31)*($G$23+T31),0),IF(P31&gt;E31,(P31-E31)*($G$23+L31),0))</f>
        <v>0</v>
      </c>
      <c r="AP31" s="18">
        <f>-$C$24</f>
        <v>-313614.51120000001</v>
      </c>
      <c r="AQ31" s="17">
        <f ca="1">L31*P31+T31*X31+AB31*AF31+AJ31*AN31-AO31+AP31</f>
        <v>466145.33879999997</v>
      </c>
      <c r="AS31" s="21">
        <f ca="1">SUM(IF(AN31&gt;H31, (AN31-H31), 0),IF(AF31&gt;G31,(AF31-G31),0),IF(X31&gt;F31,(X31-F31),0),IF(P31&gt;E31,(P31-E31),0))</f>
        <v>0</v>
      </c>
      <c r="AU31" s="22">
        <f>AU30+0.1%</f>
        <v>1E-3</v>
      </c>
      <c r="AV31" s="18">
        <v>419180.99379000155</v>
      </c>
      <c r="AW31" s="18">
        <v>242903.47532048813</v>
      </c>
      <c r="AX31" s="15">
        <v>0</v>
      </c>
      <c r="AY31" s="18">
        <v>0</v>
      </c>
      <c r="AZ31" s="23" t="str">
        <f>IF(AV31=MAX($AV$30:$AV$130),"Optimal Overbooking Rate","")</f>
        <v/>
      </c>
      <c r="BC31" s="15" t="s">
        <v>176</v>
      </c>
      <c r="BD31" s="25">
        <f ca="1">COUNTIF($AQ$29:$AQ$2028,"&lt;-20000")/COUNTA($AQ$29:$AQ$2028)</f>
        <v>2.5000000000000001E-3</v>
      </c>
      <c r="BE31" s="24" t="str">
        <f>CONCATENATE("&gt; ","-",RIGHT(BC31,3))</f>
        <v>&gt; -20k</v>
      </c>
      <c r="BN31" s="15">
        <v>150</v>
      </c>
      <c r="BO31" s="18">
        <f t="dataTable" ref="BO31:BR71" dt2D="0" dtr="0" r1="C17" ca="1"/>
        <v>1444.1010399999871</v>
      </c>
      <c r="BP31" s="18">
        <v>280058.20711412764</v>
      </c>
      <c r="BQ31" s="26">
        <v>0.2</v>
      </c>
      <c r="BR31" s="18">
        <v>622.02384499999994</v>
      </c>
      <c r="BT31" s="27">
        <v>1500</v>
      </c>
      <c r="BU31" s="18">
        <f t="dataTable" ref="BU31:BX71" dt2D="0" dtr="0" r1="C19" ca="1"/>
        <v>139838.99785499979</v>
      </c>
      <c r="BV31" s="18">
        <v>188461.09956533328</v>
      </c>
      <c r="BW31" s="26">
        <v>0.96</v>
      </c>
      <c r="BX31" s="18">
        <v>2140.1507300000021</v>
      </c>
    </row>
    <row r="32" spans="1:76" x14ac:dyDescent="0.4">
      <c r="A32" s="15">
        <v>4</v>
      </c>
      <c r="B32" s="15">
        <f ca="1">IF(RAND() &lt; (8/12), 0, 1)</f>
        <v>1</v>
      </c>
      <c r="C32" s="20">
        <f ca="1">RAND()</f>
        <v>0.82572192206405415</v>
      </c>
      <c r="D32" s="15" t="str">
        <f ca="1">LOOKUP(C32,$H$13:$H$16,$F$13:$F$16)</f>
        <v>Boeing 777-300ER</v>
      </c>
      <c r="E32" s="15">
        <f ca="1">LOOKUP(D32,$F$6:$F$9,$I$6:$I$9)</f>
        <v>8</v>
      </c>
      <c r="F32" s="15">
        <f ca="1">LOOKUP(D32,$F$6:$F$9,$J$6:$J$9)</f>
        <v>40</v>
      </c>
      <c r="G32" s="15">
        <f ca="1">LOOKUP(D32,$F$6:$F$9,$K$6:$K$9)</f>
        <v>24</v>
      </c>
      <c r="H32" s="15">
        <f ca="1">LOOKUP(D32,$F$6:$F$9,$L$6:$L$9)</f>
        <v>260</v>
      </c>
      <c r="I32" s="20">
        <f ca="1">RAND()</f>
        <v>0.66282494141665893</v>
      </c>
      <c r="J32" s="15">
        <f ca="1">IF(B32=1, ROUND(_xlfn.NORM.INV(I32,$C$5,$C$6)*(1+$T$14), 0), ROUND(_xlfn.NORM.INV(I32, $D$5, $D$6)*(1+$T$14), 0))</f>
        <v>7</v>
      </c>
      <c r="K32" s="20">
        <f ca="1">RAND()</f>
        <v>0.35025763315657044</v>
      </c>
      <c r="L32" s="18">
        <f ca="1">IF(B32=1, ROUND(_xlfn.NORM.INV(K32,$C$7,$C$8), 2), ROUND(_xlfn.NORM.INV(K32, $D$7, $D$8), 2))</f>
        <v>12965.24</v>
      </c>
      <c r="M32" s="15">
        <f ca="1">MIN(E32,J32)</f>
        <v>7</v>
      </c>
      <c r="N32" s="15">
        <f ca="1">RAND()</f>
        <v>0.81152284239219807</v>
      </c>
      <c r="O32" s="19">
        <f ca="1">(IF(B32=1, $G$21+($G$22-$G$21)*N32, $H$21+($H$22-$H$21)*N32))</f>
        <v>4.340329948372694E-2</v>
      </c>
      <c r="P32" s="15">
        <f ca="1">ROUND(M32*(1-O32), 0)</f>
        <v>7</v>
      </c>
      <c r="Q32" s="20">
        <f ca="1">RAND()</f>
        <v>0.24893383984664696</v>
      </c>
      <c r="R32" s="15">
        <f ca="1">IF(B32=1, ROUND(_xlfn.NORM.INV(Q32,$C$9,$C$10)*(1+$T$14), 0), ROUND(_xlfn.NORM.INV(Q32, $D$9, $D$10)*(1+$T$14), 0))</f>
        <v>44</v>
      </c>
      <c r="S32" s="20">
        <f ca="1">RAND()</f>
        <v>9.5829799436731644E-2</v>
      </c>
      <c r="T32" s="18">
        <f ca="1">IF(B32=1, ROUND(_xlfn.NORM.INV(S32,$C$11,$C$12), 2), ROUND(_xlfn.NORM.INV(S32, $D$11, $D$12), 2))</f>
        <v>5652.09</v>
      </c>
      <c r="U32" s="15">
        <f ca="1">MIN(F32,R32)</f>
        <v>40</v>
      </c>
      <c r="V32" s="15">
        <f ca="1">RAND()</f>
        <v>0.43500932225301348</v>
      </c>
      <c r="W32" s="19">
        <f ca="1">(IF(B32=1, $G$21+($G$22-$G$21)*V32, $H$21+($H$22-$H$21)*V32))</f>
        <v>3.022532627885547E-2</v>
      </c>
      <c r="X32" s="15">
        <f ca="1">ROUND(U32*(1-W32), 0)</f>
        <v>39</v>
      </c>
      <c r="Y32" s="20">
        <f ca="1">RAND()</f>
        <v>0.92749763476051017</v>
      </c>
      <c r="Z32" s="15">
        <f ca="1">IF(B32=1, ROUND(_xlfn.NORM.INV(Y32,$C$13,$C$14)*(1+$T$14), 0), ROUND(_xlfn.NORM.INV(Y32, $D$13, $D$14)*(1+$T$14), 0))</f>
        <v>88</v>
      </c>
      <c r="AA32" s="20">
        <f ca="1">RAND()</f>
        <v>0.63940314040154678</v>
      </c>
      <c r="AB32" s="18">
        <f ca="1">IF(B32=1, ROUND(_xlfn.NORM.INV(AA32,$C$15,$C$16), 2), ROUND(_xlfn.NORM.INV(AA32, $D$15, $D$16), 2))</f>
        <v>3813.99</v>
      </c>
      <c r="AC32" s="15">
        <f ca="1">MIN(G32,Z32)</f>
        <v>24</v>
      </c>
      <c r="AD32" s="15">
        <f ca="1">RAND()</f>
        <v>0.10024226400803993</v>
      </c>
      <c r="AE32" s="19">
        <f ca="1">(IF(B32=1, $G$21+($G$22-$G$21)*AD32, $H$21+($H$22-$H$21)*AD32))</f>
        <v>1.8508479240281397E-2</v>
      </c>
      <c r="AF32" s="15">
        <f ca="1">ROUND(AC32*(1-AE32), 0)</f>
        <v>24</v>
      </c>
      <c r="AG32" s="20">
        <f ca="1">RAND()</f>
        <v>0.40431394023313205</v>
      </c>
      <c r="AH32" s="15">
        <f ca="1">IF(B32=1, ROUND(_xlfn.NORM.INV(AG32,$C$17,$C$18)*(1+$T$14), 0), ROUND(_xlfn.NORM.INV(AG32, $D$17, $D$18)*(1+$T$14), 0))</f>
        <v>274</v>
      </c>
      <c r="AI32" s="20">
        <f ca="1">RAND()</f>
        <v>0.42867446227416217</v>
      </c>
      <c r="AJ32" s="18">
        <f ca="1">IF(B32=1, ROUND(_xlfn.NORM.INV(AI32,$C$19,$C$20), 2), ROUND(_xlfn.NORM.INV(AI32, $D$19, $D$20), 2))</f>
        <v>2222.4499999999998</v>
      </c>
      <c r="AK32" s="15">
        <f ca="1">MIN(ROUND(H32*(1+$C$22),0),AH32)</f>
        <v>273</v>
      </c>
      <c r="AL32" s="20">
        <f ca="1">RAND()</f>
        <v>0.56045470834777289</v>
      </c>
      <c r="AM32" s="19">
        <f ca="1">(IF(B32=1, $G$21+($G$22-$G$21)*AL32, $H$21+($H$22-$H$21)*AL32))</f>
        <v>3.4615914792172048E-2</v>
      </c>
      <c r="AN32" s="15">
        <f ca="1">ROUND(AK32*(1-AM32), 0)</f>
        <v>264</v>
      </c>
      <c r="AO32" s="18">
        <f ca="1">SUM(IF(AN32&gt;H32, (AN32-H32)*($G$23+AJ32), 0),IF(AF32&gt;G32,(AF32-G32)*($G$23+AB32),0),IF(X32&gt;F32,(X32-F32)*($G$23+T32),0),IF(P32&gt;E32,(P32-E32)*($G$23+L32),0))</f>
        <v>12293.8</v>
      </c>
      <c r="AP32" s="18">
        <f>-$C$24</f>
        <v>-313614.51120000001</v>
      </c>
      <c r="AQ32" s="17">
        <f ca="1">L32*P32+T32*X32+AB32*AF32+AJ32*AN32-AO32+AP32</f>
        <v>663542.43879999989</v>
      </c>
      <c r="AS32" s="21">
        <f ca="1">SUM(IF(AN32&gt;H32, (AN32-H32), 0),IF(AF32&gt;G32,(AF32-G32),0),IF(X32&gt;F32,(X32-F32),0),IF(P32&gt;E32,(P32-E32),0))</f>
        <v>4</v>
      </c>
      <c r="AU32" s="22">
        <f>AU31+0.1%</f>
        <v>2E-3</v>
      </c>
      <c r="AV32" s="18">
        <v>407800.63514499913</v>
      </c>
      <c r="AW32" s="18">
        <v>243656.40943861016</v>
      </c>
      <c r="AX32" s="15">
        <v>0</v>
      </c>
      <c r="AY32" s="18">
        <v>0</v>
      </c>
      <c r="AZ32" s="23" t="str">
        <f>IF(AV32=MAX($AV$30:$AV$130),"Optimal Overbooking Rate","")</f>
        <v/>
      </c>
      <c r="BC32" s="15" t="s">
        <v>175</v>
      </c>
      <c r="BD32" s="25">
        <f ca="1">COUNTIF($AQ$29:$AQ$2028,"&lt;-30000")/COUNTA($AQ$29:$AQ$2028)</f>
        <v>2E-3</v>
      </c>
      <c r="BE32" s="24" t="str">
        <f>CONCATENATE("&gt; ","-",RIGHT(BC32,3))</f>
        <v>&gt; -30k</v>
      </c>
      <c r="BN32" s="15">
        <f>BN31+5</f>
        <v>155</v>
      </c>
      <c r="BO32" s="18">
        <v>21874.940674999969</v>
      </c>
      <c r="BP32" s="18">
        <v>279471.38507244643</v>
      </c>
      <c r="BQ32" s="26">
        <v>0.25</v>
      </c>
      <c r="BR32" s="18">
        <v>767.93128000000024</v>
      </c>
      <c r="BT32" s="27">
        <f>BT31+50</f>
        <v>1550</v>
      </c>
      <c r="BU32" s="18">
        <v>169018.23748499993</v>
      </c>
      <c r="BV32" s="18">
        <v>203814.29976760357</v>
      </c>
      <c r="BW32" s="26">
        <v>1.0900000000000001</v>
      </c>
      <c r="BX32" s="18">
        <v>2464.6609449999969</v>
      </c>
    </row>
    <row r="33" spans="1:76" x14ac:dyDescent="0.4">
      <c r="A33" s="15">
        <v>5</v>
      </c>
      <c r="B33" s="15">
        <f ca="1">IF(RAND() &lt; (8/12), 0, 1)</f>
        <v>0</v>
      </c>
      <c r="C33" s="20">
        <f ca="1">RAND()</f>
        <v>0.66603981102706566</v>
      </c>
      <c r="D33" s="15" t="str">
        <f ca="1">LOOKUP(C33,$H$13:$H$16,$F$13:$F$16)</f>
        <v>Boeing 777-300ER</v>
      </c>
      <c r="E33" s="15">
        <f ca="1">LOOKUP(D33,$F$6:$F$9,$I$6:$I$9)</f>
        <v>8</v>
      </c>
      <c r="F33" s="15">
        <f ca="1">LOOKUP(D33,$F$6:$F$9,$J$6:$J$9)</f>
        <v>40</v>
      </c>
      <c r="G33" s="15">
        <f ca="1">LOOKUP(D33,$F$6:$F$9,$K$6:$K$9)</f>
        <v>24</v>
      </c>
      <c r="H33" s="15">
        <f ca="1">LOOKUP(D33,$F$6:$F$9,$L$6:$L$9)</f>
        <v>260</v>
      </c>
      <c r="I33" s="20">
        <f ca="1">RAND()</f>
        <v>0.22411169749280013</v>
      </c>
      <c r="J33" s="15">
        <f ca="1">IF(B33=1, ROUND(_xlfn.NORM.INV(I33,$C$5,$C$6)*(1+$T$14), 0), ROUND(_xlfn.NORM.INV(I33, $D$5, $D$6)*(1+$T$14), 0))</f>
        <v>3</v>
      </c>
      <c r="K33" s="20">
        <f ca="1">RAND()</f>
        <v>0.1388618355770147</v>
      </c>
      <c r="L33" s="18">
        <f ca="1">IF(B33=1, ROUND(_xlfn.NORM.INV(K33,$C$7,$C$8), 2), ROUND(_xlfn.NORM.INV(K33, $D$7, $D$8), 2))</f>
        <v>9997.68</v>
      </c>
      <c r="M33" s="15">
        <f ca="1">MIN(E33,J33)</f>
        <v>3</v>
      </c>
      <c r="N33" s="15">
        <f ca="1">RAND()</f>
        <v>5.9928390503186102E-2</v>
      </c>
      <c r="O33" s="19">
        <f ca="1">(IF(B33=1, $G$21+($G$22-$G$21)*N33, $H$21+($H$22-$H$21)*N33))</f>
        <v>1.1797851715095583E-2</v>
      </c>
      <c r="P33" s="15">
        <f ca="1">ROUND(M33*(1-O33), 0)</f>
        <v>3</v>
      </c>
      <c r="Q33" s="20">
        <f ca="1">RAND()</f>
        <v>7.3326187558256373E-2</v>
      </c>
      <c r="R33" s="15">
        <f ca="1">IF(B33=1, ROUND(_xlfn.NORM.INV(Q33,$C$9,$C$10)*(1+$T$14), 0), ROUND(_xlfn.NORM.INV(Q33, $D$9, $D$10)*(1+$T$14), 0))</f>
        <v>25</v>
      </c>
      <c r="S33" s="20">
        <f ca="1">RAND()</f>
        <v>0.27681135530809786</v>
      </c>
      <c r="T33" s="18">
        <f ca="1">IF(B33=1, ROUND(_xlfn.NORM.INV(S33,$C$11,$C$12), 2), ROUND(_xlfn.NORM.INV(S33, $D$11, $D$12), 2))</f>
        <v>5111.21</v>
      </c>
      <c r="U33" s="15">
        <f ca="1">MIN(F33,R33)</f>
        <v>25</v>
      </c>
      <c r="V33" s="15">
        <f ca="1">RAND()</f>
        <v>0.69728204894309487</v>
      </c>
      <c r="W33" s="19">
        <f ca="1">(IF(B33=1, $G$21+($G$22-$G$21)*V33, $H$21+($H$22-$H$21)*V33))</f>
        <v>3.0918461468292843E-2</v>
      </c>
      <c r="X33" s="15">
        <f ca="1">ROUND(U33*(1-W33), 0)</f>
        <v>24</v>
      </c>
      <c r="Y33" s="20">
        <f ca="1">RAND()</f>
        <v>0.41121704542727144</v>
      </c>
      <c r="Z33" s="15">
        <f ca="1">IF(B33=1, ROUND(_xlfn.NORM.INV(Y33,$C$13,$C$14)*(1+$T$14), 0), ROUND(_xlfn.NORM.INV(Y33, $D$13, $D$14)*(1+$T$14), 0))</f>
        <v>34</v>
      </c>
      <c r="AA33" s="20">
        <f ca="1">RAND()</f>
        <v>0.72714779373012772</v>
      </c>
      <c r="AB33" s="18">
        <f ca="1">IF(B33=1, ROUND(_xlfn.NORM.INV(AA33,$C$15,$C$16), 2), ROUND(_xlfn.NORM.INV(AA33, $D$15, $D$16), 2))</f>
        <v>2871.4</v>
      </c>
      <c r="AC33" s="15">
        <f ca="1">MIN(G33,Z33)</f>
        <v>24</v>
      </c>
      <c r="AD33" s="15">
        <f ca="1">RAND()</f>
        <v>0.28457038001243218</v>
      </c>
      <c r="AE33" s="19">
        <f ca="1">(IF(B33=1, $G$21+($G$22-$G$21)*AD33, $H$21+($H$22-$H$21)*AD33))</f>
        <v>1.8537111400372966E-2</v>
      </c>
      <c r="AF33" s="15">
        <f ca="1">ROUND(AC33*(1-AE33), 0)</f>
        <v>24</v>
      </c>
      <c r="AG33" s="20">
        <f ca="1">RAND()</f>
        <v>7.4533914258917089E-2</v>
      </c>
      <c r="AH33" s="15">
        <f ca="1">IF(B33=1, ROUND(_xlfn.NORM.INV(AG33,$C$17,$C$18)*(1+$T$14), 0), ROUND(_xlfn.NORM.INV(AG33, $D$17, $D$18)*(1+$T$14), 0))</f>
        <v>124</v>
      </c>
      <c r="AI33" s="20">
        <f ca="1">RAND()</f>
        <v>0.53049855189616635</v>
      </c>
      <c r="AJ33" s="18">
        <f ca="1">IF(B33=1, ROUND(_xlfn.NORM.INV(AI33,$C$19,$C$20), 2), ROUND(_xlfn.NORM.INV(AI33, $D$19, $D$20), 2))</f>
        <v>1754.54</v>
      </c>
      <c r="AK33" s="15">
        <f ca="1">MIN(ROUND(H33*(1+$C$22),0),AH33)</f>
        <v>124</v>
      </c>
      <c r="AL33" s="20">
        <f ca="1">RAND()</f>
        <v>0.31750592060598737</v>
      </c>
      <c r="AM33" s="19">
        <f ca="1">(IF(B33=1, $G$21+($G$22-$G$21)*AL33, $H$21+($H$22-$H$21)*AL33))</f>
        <v>1.9525177618179623E-2</v>
      </c>
      <c r="AN33" s="15">
        <f ca="1">ROUND(AK33*(1-AM33), 0)</f>
        <v>122</v>
      </c>
      <c r="AO33" s="18">
        <f ca="1">SUM(IF(AN33&gt;H33, (AN33-H33)*($G$23+AJ33), 0),IF(AF33&gt;G33,(AF33-G33)*($G$23+AB33),0),IF(X33&gt;F33,(X33-F33)*($G$23+T33),0),IF(P33&gt;E33,(P33-E33)*($G$23+L33),0))</f>
        <v>0</v>
      </c>
      <c r="AP33" s="18">
        <f>-$C$24</f>
        <v>-313614.51120000001</v>
      </c>
      <c r="AQ33" s="17">
        <f ca="1">L33*P33+T33*X33+AB33*AF33+AJ33*AN33-AO33+AP33</f>
        <v>122015.04880000005</v>
      </c>
      <c r="AS33" s="21">
        <f ca="1">SUM(IF(AN33&gt;H33, (AN33-H33), 0),IF(AF33&gt;G33,(AF33-G33),0),IF(X33&gt;F33,(X33-F33),0),IF(P33&gt;E33,(P33-E33),0))</f>
        <v>0</v>
      </c>
      <c r="AU33" s="22">
        <f>AU32+0.1%</f>
        <v>3.0000000000000001E-3</v>
      </c>
      <c r="AV33" s="18">
        <v>420033.42998999998</v>
      </c>
      <c r="AW33" s="18">
        <v>252488.27235252073</v>
      </c>
      <c r="AX33" s="15">
        <v>0</v>
      </c>
      <c r="AY33" s="18">
        <v>0</v>
      </c>
      <c r="AZ33" s="23" t="str">
        <f>IF(AV33=MAX($AV$30:$AV$130),"Optimal Overbooking Rate","")</f>
        <v/>
      </c>
      <c r="BC33" s="15" t="s">
        <v>174</v>
      </c>
      <c r="BD33" s="25">
        <f ca="1">COUNTIF($AQ$29:$AQ$2028,"&lt;-40000")/COUNTA($AQ$29:$AQ$2028)</f>
        <v>1.5E-3</v>
      </c>
      <c r="BE33" s="24" t="str">
        <f>CONCATENATE("&gt; ","-",RIGHT(BC33,3))</f>
        <v>&gt; -40k</v>
      </c>
      <c r="BN33" s="15">
        <f>BN32+5</f>
        <v>160</v>
      </c>
      <c r="BO33" s="18">
        <v>37895.956454999956</v>
      </c>
      <c r="BP33" s="18">
        <v>285042.27081056155</v>
      </c>
      <c r="BQ33" s="26">
        <v>0.25</v>
      </c>
      <c r="BR33" s="18">
        <v>790.62549000000001</v>
      </c>
      <c r="BT33" s="27">
        <f>BT32+50</f>
        <v>1600</v>
      </c>
      <c r="BU33" s="18">
        <v>175301.63899500042</v>
      </c>
      <c r="BV33" s="18">
        <v>193231.73758098262</v>
      </c>
      <c r="BW33" s="26">
        <v>1.04</v>
      </c>
      <c r="BX33" s="18">
        <v>2359.8860649999983</v>
      </c>
    </row>
    <row r="34" spans="1:76" x14ac:dyDescent="0.4">
      <c r="A34" s="15">
        <v>6</v>
      </c>
      <c r="B34" s="15">
        <f ca="1">IF(RAND() &lt; (8/12), 0, 1)</f>
        <v>0</v>
      </c>
      <c r="C34" s="20">
        <f ca="1">RAND()</f>
        <v>0.49607174211047989</v>
      </c>
      <c r="D34" s="15" t="str">
        <f ca="1">LOOKUP(C34,$H$13:$H$16,$F$13:$F$16)</f>
        <v>Airbus A380-800</v>
      </c>
      <c r="E34" s="15">
        <f ca="1">LOOKUP(D34,$F$6:$F$9,$I$6:$I$9)</f>
        <v>14</v>
      </c>
      <c r="F34" s="15">
        <f ca="1">LOOKUP(D34,$F$6:$F$9,$J$6:$J$9)</f>
        <v>76</v>
      </c>
      <c r="G34" s="15">
        <f ca="1">LOOKUP(D34,$F$6:$F$9,$K$6:$K$9)</f>
        <v>56</v>
      </c>
      <c r="H34" s="15">
        <f ca="1">LOOKUP(D34,$F$6:$F$9,$L$6:$L$9)</f>
        <v>341</v>
      </c>
      <c r="I34" s="20">
        <f ca="1">RAND()</f>
        <v>0.75392103736435456</v>
      </c>
      <c r="J34" s="15">
        <f ca="1">IF(B34=1, ROUND(_xlfn.NORM.INV(I34,$C$5,$C$6)*(1+$T$14), 0), ROUND(_xlfn.NORM.INV(I34, $D$5, $D$6)*(1+$T$14), 0))</f>
        <v>5</v>
      </c>
      <c r="K34" s="20">
        <f ca="1">RAND()</f>
        <v>0.85158341828427642</v>
      </c>
      <c r="L34" s="18">
        <f ca="1">IF(B34=1, ROUND(_xlfn.NORM.INV(K34,$C$7,$C$8), 2), ROUND(_xlfn.NORM.INV(K34, $D$7, $D$8), 2))</f>
        <v>10967.85</v>
      </c>
      <c r="M34" s="15">
        <f ca="1">MIN(E34,J34)</f>
        <v>5</v>
      </c>
      <c r="N34" s="15">
        <f ca="1">RAND()</f>
        <v>0.59414448568349343</v>
      </c>
      <c r="O34" s="19">
        <f ca="1">(IF(B34=1, $G$21+($G$22-$G$21)*N34, $H$21+($H$22-$H$21)*N34))</f>
        <v>2.7824334570504802E-2</v>
      </c>
      <c r="P34" s="15">
        <f ca="1">ROUND(M34*(1-O34), 0)</f>
        <v>5</v>
      </c>
      <c r="Q34" s="20">
        <f ca="1">RAND()</f>
        <v>2.4309098972763898E-2</v>
      </c>
      <c r="R34" s="15">
        <f ca="1">IF(B34=1, ROUND(_xlfn.NORM.INV(Q34,$C$9,$C$10)*(1+$T$14), 0), ROUND(_xlfn.NORM.INV(Q34, $D$9, $D$10)*(1+$T$14), 0))</f>
        <v>19</v>
      </c>
      <c r="S34" s="20">
        <f ca="1">RAND()</f>
        <v>0.96902736028088843</v>
      </c>
      <c r="T34" s="18">
        <f ca="1">IF(B34=1, ROUND(_xlfn.NORM.INV(S34,$C$11,$C$12), 2), ROUND(_xlfn.NORM.INV(S34, $D$11, $D$12), 2))</f>
        <v>5671.57</v>
      </c>
      <c r="U34" s="15">
        <f ca="1">MIN(F34,R34)</f>
        <v>19</v>
      </c>
      <c r="V34" s="15">
        <f ca="1">RAND()</f>
        <v>0.20425463287663304</v>
      </c>
      <c r="W34" s="19">
        <f ca="1">(IF(B34=1, $G$21+($G$22-$G$21)*V34, $H$21+($H$22-$H$21)*V34))</f>
        <v>1.612763898629899E-2</v>
      </c>
      <c r="X34" s="15">
        <f ca="1">ROUND(U34*(1-W34), 0)</f>
        <v>19</v>
      </c>
      <c r="Y34" s="20">
        <f ca="1">RAND()</f>
        <v>0.47087216080647465</v>
      </c>
      <c r="Z34" s="15">
        <f ca="1">IF(B34=1, ROUND(_xlfn.NORM.INV(Y34,$C$13,$C$14)*(1+$T$14), 0), ROUND(_xlfn.NORM.INV(Y34, $D$13, $D$14)*(1+$T$14), 0))</f>
        <v>35</v>
      </c>
      <c r="AA34" s="20">
        <f ca="1">RAND()</f>
        <v>0.61942993475927333</v>
      </c>
      <c r="AB34" s="18">
        <f ca="1">IF(B34=1, ROUND(_xlfn.NORM.INV(AA34,$C$15,$C$16), 2), ROUND(_xlfn.NORM.INV(AA34, $D$15, $D$16), 2))</f>
        <v>2834.91</v>
      </c>
      <c r="AC34" s="15">
        <f ca="1">MIN(G34,Z34)</f>
        <v>35</v>
      </c>
      <c r="AD34" s="15">
        <f ca="1">RAND()</f>
        <v>0.34066733830540796</v>
      </c>
      <c r="AE34" s="19">
        <f ca="1">(IF(B34=1, $G$21+($G$22-$G$21)*AD34, $H$21+($H$22-$H$21)*AD34))</f>
        <v>2.0220020149162236E-2</v>
      </c>
      <c r="AF34" s="15">
        <f ca="1">ROUND(AC34*(1-AE34), 0)</f>
        <v>34</v>
      </c>
      <c r="AG34" s="20">
        <f ca="1">RAND()</f>
        <v>0.15151905633230733</v>
      </c>
      <c r="AH34" s="15">
        <f ca="1">IF(B34=1, ROUND(_xlfn.NORM.INV(AG34,$C$17,$C$18)*(1+$T$14), 0), ROUND(_xlfn.NORM.INV(AG34, $D$17, $D$18)*(1+$T$14), 0))</f>
        <v>145</v>
      </c>
      <c r="AI34" s="20">
        <f ca="1">RAND()</f>
        <v>3.0286691112506703E-2</v>
      </c>
      <c r="AJ34" s="18">
        <f ca="1">IF(B34=1, ROUND(_xlfn.NORM.INV(AI34,$C$19,$C$20), 2), ROUND(_xlfn.NORM.INV(AI34, $D$19, $D$20), 2))</f>
        <v>1606.18</v>
      </c>
      <c r="AK34" s="15">
        <f ca="1">MIN(ROUND(H34*(1+$C$22),0),AH34)</f>
        <v>145</v>
      </c>
      <c r="AL34" s="20">
        <f ca="1">RAND()</f>
        <v>0.86443393827097659</v>
      </c>
      <c r="AM34" s="19">
        <f ca="1">(IF(B34=1, $G$21+($G$22-$G$21)*AL34, $H$21+($H$22-$H$21)*AL34))</f>
        <v>3.5933018148129298E-2</v>
      </c>
      <c r="AN34" s="15">
        <f ca="1">ROUND(AK34*(1-AM34), 0)</f>
        <v>140</v>
      </c>
      <c r="AO34" s="18">
        <f ca="1">SUM(IF(AN34&gt;H34, (AN34-H34)*($G$23+AJ34), 0),IF(AF34&gt;G34,(AF34-G34)*($G$23+AB34),0),IF(X34&gt;F34,(X34-F34)*($G$23+T34),0),IF(P34&gt;E34,(P34-E34)*($G$23+L34),0))</f>
        <v>0</v>
      </c>
      <c r="AP34" s="18">
        <f>-$C$24</f>
        <v>-313614.51120000001</v>
      </c>
      <c r="AQ34" s="17">
        <f ca="1">L34*P34+T34*X34+AB34*AF34+AJ34*AN34-AO34+AP34</f>
        <v>170236.70879999996</v>
      </c>
      <c r="AS34" s="21">
        <f ca="1">SUM(IF(AN34&gt;H34, (AN34-H34), 0),IF(AF34&gt;G34,(AF34-G34),0),IF(X34&gt;F34,(X34-F34),0),IF(P34&gt;E34,(P34-E34),0))</f>
        <v>0</v>
      </c>
      <c r="AU34" s="22">
        <f>AU33+0.1%</f>
        <v>4.0000000000000001E-3</v>
      </c>
      <c r="AV34" s="18">
        <v>410675.2172000003</v>
      </c>
      <c r="AW34" s="18">
        <v>245181.29230877329</v>
      </c>
      <c r="AX34" s="15">
        <v>0</v>
      </c>
      <c r="AY34" s="18">
        <v>0</v>
      </c>
      <c r="AZ34" s="23" t="str">
        <f>IF(AV34=MAX($AV$30:$AV$130),"Optimal Overbooking Rate","")</f>
        <v/>
      </c>
      <c r="BC34" s="15" t="s">
        <v>173</v>
      </c>
      <c r="BD34" s="25">
        <f ca="1">COUNTIF($AQ$29:$AQ$2028,"&lt;-50000")/COUNTA($AQ$29:$AQ$2028)</f>
        <v>1.5E-3</v>
      </c>
      <c r="BE34" s="24" t="str">
        <f>CONCATENATE("&gt; ","-",RIGHT(BC34,3))</f>
        <v>&gt; -50k</v>
      </c>
      <c r="BN34" s="15">
        <f>BN33+5</f>
        <v>165</v>
      </c>
      <c r="BO34" s="18">
        <v>52908.401510000018</v>
      </c>
      <c r="BP34" s="18">
        <v>276196.04755314329</v>
      </c>
      <c r="BQ34" s="26">
        <v>0.22</v>
      </c>
      <c r="BR34" s="18">
        <v>681.34711500000003</v>
      </c>
      <c r="BT34" s="27">
        <f>BT33+50</f>
        <v>1650</v>
      </c>
      <c r="BU34" s="18">
        <v>197415.40419500062</v>
      </c>
      <c r="BV34" s="18">
        <v>202660.70866161794</v>
      </c>
      <c r="BW34" s="26">
        <v>0.99</v>
      </c>
      <c r="BX34" s="18">
        <v>2349.7731150000009</v>
      </c>
    </row>
    <row r="35" spans="1:76" x14ac:dyDescent="0.4">
      <c r="A35" s="15">
        <v>7</v>
      </c>
      <c r="B35" s="15">
        <f ca="1">IF(RAND() &lt; (8/12), 0, 1)</f>
        <v>1</v>
      </c>
      <c r="C35" s="20">
        <f ca="1">RAND()</f>
        <v>0.79911008009991524</v>
      </c>
      <c r="D35" s="15" t="str">
        <f ca="1">LOOKUP(C35,$H$13:$H$16,$F$13:$F$16)</f>
        <v>Boeing 777-300ER</v>
      </c>
      <c r="E35" s="15">
        <f ca="1">LOOKUP(D35,$F$6:$F$9,$I$6:$I$9)</f>
        <v>8</v>
      </c>
      <c r="F35" s="15">
        <f ca="1">LOOKUP(D35,$F$6:$F$9,$J$6:$J$9)</f>
        <v>40</v>
      </c>
      <c r="G35" s="15">
        <f ca="1">LOOKUP(D35,$F$6:$F$9,$K$6:$K$9)</f>
        <v>24</v>
      </c>
      <c r="H35" s="15">
        <f ca="1">LOOKUP(D35,$F$6:$F$9,$L$6:$L$9)</f>
        <v>260</v>
      </c>
      <c r="I35" s="20">
        <f ca="1">RAND()</f>
        <v>0.893642754582471</v>
      </c>
      <c r="J35" s="15">
        <f ca="1">IF(B35=1, ROUND(_xlfn.NORM.INV(I35,$C$5,$C$6)*(1+$T$14), 0), ROUND(_xlfn.NORM.INV(I35, $D$5, $D$6)*(1+$T$14), 0))</f>
        <v>9</v>
      </c>
      <c r="K35" s="20">
        <f ca="1">RAND()</f>
        <v>0.60910474581549157</v>
      </c>
      <c r="L35" s="18">
        <f ca="1">IF(B35=1, ROUND(_xlfn.NORM.INV(K35,$C$7,$C$8), 2), ROUND(_xlfn.NORM.INV(K35, $D$7, $D$8), 2))</f>
        <v>14158.4</v>
      </c>
      <c r="M35" s="15">
        <f ca="1">MIN(E35,J35)</f>
        <v>8</v>
      </c>
      <c r="N35" s="15">
        <f ca="1">RAND()</f>
        <v>3.635781970929397E-3</v>
      </c>
      <c r="O35" s="19">
        <f ca="1">(IF(B35=1, $G$21+($G$22-$G$21)*N35, $H$21+($H$22-$H$21)*N35))</f>
        <v>1.5127252368982528E-2</v>
      </c>
      <c r="P35" s="15">
        <f ca="1">ROUND(M35*(1-O35), 0)</f>
        <v>8</v>
      </c>
      <c r="Q35" s="20">
        <f ca="1">RAND()</f>
        <v>0.19192034159799942</v>
      </c>
      <c r="R35" s="15">
        <f ca="1">IF(B35=1, ROUND(_xlfn.NORM.INV(Q35,$C$9,$C$10)*(1+$T$14), 0), ROUND(_xlfn.NORM.INV(Q35, $D$9, $D$10)*(1+$T$14), 0))</f>
        <v>39</v>
      </c>
      <c r="S35" s="20">
        <f ca="1">RAND()</f>
        <v>0.75423897777743154</v>
      </c>
      <c r="T35" s="18">
        <f ca="1">IF(B35=1, ROUND(_xlfn.NORM.INV(S35,$C$11,$C$12), 2), ROUND(_xlfn.NORM.INV(S35, $D$11, $D$12), 2))</f>
        <v>7449.72</v>
      </c>
      <c r="U35" s="15">
        <f ca="1">MIN(F35,R35)</f>
        <v>39</v>
      </c>
      <c r="V35" s="15">
        <f ca="1">RAND()</f>
        <v>0.76343362441060159</v>
      </c>
      <c r="W35" s="19">
        <f ca="1">(IF(B35=1, $G$21+($G$22-$G$21)*V35, $H$21+($H$22-$H$21)*V35))</f>
        <v>4.1720176854371058E-2</v>
      </c>
      <c r="X35" s="15">
        <f ca="1">ROUND(U35*(1-W35), 0)</f>
        <v>37</v>
      </c>
      <c r="Y35" s="20">
        <f ca="1">RAND()</f>
        <v>0.84794848856596861</v>
      </c>
      <c r="Z35" s="15">
        <f ca="1">IF(B35=1, ROUND(_xlfn.NORM.INV(Y35,$C$13,$C$14)*(1+$T$14), 0), ROUND(_xlfn.NORM.INV(Y35, $D$13, $D$14)*(1+$T$14), 0))</f>
        <v>78</v>
      </c>
      <c r="AA35" s="20">
        <f ca="1">RAND()</f>
        <v>0.81866010827339031</v>
      </c>
      <c r="AB35" s="18">
        <f ca="1">IF(B35=1, ROUND(_xlfn.NORM.INV(AA35,$C$15,$C$16), 2), ROUND(_xlfn.NORM.INV(AA35, $D$15, $D$16), 2))</f>
        <v>4080.13</v>
      </c>
      <c r="AC35" s="15">
        <f ca="1">MIN(G35,Z35)</f>
        <v>24</v>
      </c>
      <c r="AD35" s="15">
        <f ca="1">RAND()</f>
        <v>0.19855582317292353</v>
      </c>
      <c r="AE35" s="19">
        <f ca="1">(IF(B35=1, $G$21+($G$22-$G$21)*AD35, $H$21+($H$22-$H$21)*AD35))</f>
        <v>2.1949453811052323E-2</v>
      </c>
      <c r="AF35" s="15">
        <f ca="1">ROUND(AC35*(1-AE35), 0)</f>
        <v>23</v>
      </c>
      <c r="AG35" s="20">
        <f ca="1">RAND()</f>
        <v>0.57912207030046536</v>
      </c>
      <c r="AH35" s="15">
        <f ca="1">IF(B35=1, ROUND(_xlfn.NORM.INV(AG35,$C$17,$C$18)*(1+$T$14), 0), ROUND(_xlfn.NORM.INV(AG35, $D$17, $D$18)*(1+$T$14), 0))</f>
        <v>330</v>
      </c>
      <c r="AI35" s="20">
        <f ca="1">RAND()</f>
        <v>0.88708868713973543</v>
      </c>
      <c r="AJ35" s="18">
        <f ca="1">IF(B35=1, ROUND(_xlfn.NORM.INV(AI35,$C$19,$C$20), 2), ROUND(_xlfn.NORM.INV(AI35, $D$19, $D$20), 2))</f>
        <v>2640.53</v>
      </c>
      <c r="AK35" s="15">
        <f ca="1">MIN(ROUND(H35*(1+$C$22),0),AH35)</f>
        <v>273</v>
      </c>
      <c r="AL35" s="20">
        <f ca="1">RAND()</f>
        <v>0.83779051604961663</v>
      </c>
      <c r="AM35" s="19">
        <f ca="1">(IF(B35=1, $G$21+($G$22-$G$21)*AL35, $H$21+($H$22-$H$21)*AL35))</f>
        <v>4.4322668061736584E-2</v>
      </c>
      <c r="AN35" s="15">
        <f ca="1">ROUND(AK35*(1-AM35), 0)</f>
        <v>261</v>
      </c>
      <c r="AO35" s="18">
        <f ca="1">SUM(IF(AN35&gt;H35, (AN35-H35)*($G$23+AJ35), 0),IF(AF35&gt;G35,(AF35-G35)*($G$23+AB35),0),IF(X35&gt;F35,(X35-F35)*($G$23+T35),0),IF(P35&gt;E35,(P35-E35)*($G$23+L35),0))</f>
        <v>3491.53</v>
      </c>
      <c r="AP35" s="18">
        <f>-$C$24</f>
        <v>-313614.51120000001</v>
      </c>
      <c r="AQ35" s="17">
        <f ca="1">L35*P35+T35*X35+AB35*AF35+AJ35*AN35-AO35+AP35</f>
        <v>854822.11880000005</v>
      </c>
      <c r="AS35" s="21">
        <f ca="1">SUM(IF(AN35&gt;H35, (AN35-H35), 0),IF(AF35&gt;G35,(AF35-G35),0),IF(X35&gt;F35,(X35-F35),0),IF(P35&gt;E35,(P35-E35),0))</f>
        <v>1</v>
      </c>
      <c r="AU35" s="22">
        <f>AU34+0.1%</f>
        <v>5.0000000000000001E-3</v>
      </c>
      <c r="AV35" s="18">
        <v>418204.53581500018</v>
      </c>
      <c r="AW35" s="18">
        <v>245672.68478491675</v>
      </c>
      <c r="AX35" s="15">
        <v>0</v>
      </c>
      <c r="AY35" s="18">
        <v>0</v>
      </c>
      <c r="AZ35" s="23" t="str">
        <f>IF(AV35=MAX($AV$30:$AV$130),"Optimal Overbooking Rate","")</f>
        <v/>
      </c>
      <c r="BC35" s="15" t="s">
        <v>172</v>
      </c>
      <c r="BD35" s="25">
        <f ca="1">COUNTIF($AQ$29:$AQ$2028,"&lt;-60000")/COUNTA($AQ$29:$AQ$2028)</f>
        <v>1.5E-3</v>
      </c>
      <c r="BE35" s="24" t="str">
        <f>CONCATENATE("&gt; ","-",RIGHT(BC35,3))</f>
        <v>&gt; -60k</v>
      </c>
      <c r="BN35" s="15">
        <f>BN34+5</f>
        <v>170</v>
      </c>
      <c r="BO35" s="18">
        <v>66730.611524999927</v>
      </c>
      <c r="BP35" s="18">
        <v>279091.90389929712</v>
      </c>
      <c r="BQ35" s="26">
        <v>0.26</v>
      </c>
      <c r="BR35" s="18">
        <v>798.74227000000019</v>
      </c>
      <c r="BT35" s="27">
        <f>BT34+50</f>
        <v>1700</v>
      </c>
      <c r="BU35" s="18">
        <v>214048.62284500035</v>
      </c>
      <c r="BV35" s="18">
        <v>200801.66611843949</v>
      </c>
      <c r="BW35" s="26">
        <v>1.05</v>
      </c>
      <c r="BX35" s="18">
        <v>2519.7277899999995</v>
      </c>
    </row>
    <row r="36" spans="1:76" x14ac:dyDescent="0.4">
      <c r="A36" s="15">
        <v>8</v>
      </c>
      <c r="B36" s="15">
        <f ca="1">IF(RAND() &lt; (8/12), 0, 1)</f>
        <v>0</v>
      </c>
      <c r="C36" s="20">
        <f ca="1">RAND()</f>
        <v>0.39052225135751006</v>
      </c>
      <c r="D36" s="15" t="str">
        <f ca="1">LOOKUP(C36,$H$13:$H$16,$F$13:$F$16)</f>
        <v>Airbus A380-800</v>
      </c>
      <c r="E36" s="15">
        <f ca="1">LOOKUP(D36,$F$6:$F$9,$I$6:$I$9)</f>
        <v>14</v>
      </c>
      <c r="F36" s="15">
        <f ca="1">LOOKUP(D36,$F$6:$F$9,$J$6:$J$9)</f>
        <v>76</v>
      </c>
      <c r="G36" s="15">
        <f ca="1">LOOKUP(D36,$F$6:$F$9,$K$6:$K$9)</f>
        <v>56</v>
      </c>
      <c r="H36" s="15">
        <f ca="1">LOOKUP(D36,$F$6:$F$9,$L$6:$L$9)</f>
        <v>341</v>
      </c>
      <c r="I36" s="20">
        <f ca="1">RAND()</f>
        <v>0.23199525167724222</v>
      </c>
      <c r="J36" s="15">
        <f ca="1">IF(B36=1, ROUND(_xlfn.NORM.INV(I36,$C$5,$C$6)*(1+$T$14), 0), ROUND(_xlfn.NORM.INV(I36, $D$5, $D$6)*(1+$T$14), 0))</f>
        <v>3</v>
      </c>
      <c r="K36" s="20">
        <f ca="1">RAND()</f>
        <v>0.79612505195324523</v>
      </c>
      <c r="L36" s="18">
        <f ca="1">IF(B36=1, ROUND(_xlfn.NORM.INV(K36,$C$7,$C$8), 2), ROUND(_xlfn.NORM.INV(K36, $D$7, $D$8), 2))</f>
        <v>10869.69</v>
      </c>
      <c r="M36" s="15">
        <f ca="1">MIN(E36,J36)</f>
        <v>3</v>
      </c>
      <c r="N36" s="15">
        <f ca="1">RAND()</f>
        <v>0.57163896451736707</v>
      </c>
      <c r="O36" s="19">
        <f ca="1">(IF(B36=1, $G$21+($G$22-$G$21)*N36, $H$21+($H$22-$H$21)*N36))</f>
        <v>2.7149168935521009E-2</v>
      </c>
      <c r="P36" s="15">
        <f ca="1">ROUND(M36*(1-O36), 0)</f>
        <v>3</v>
      </c>
      <c r="Q36" s="20">
        <f ca="1">RAND()</f>
        <v>0.32143044254737108</v>
      </c>
      <c r="R36" s="15">
        <f ca="1">IF(B36=1, ROUND(_xlfn.NORM.INV(Q36,$C$9,$C$10)*(1+$T$14), 0), ROUND(_xlfn.NORM.INV(Q36, $D$9, $D$10)*(1+$T$14), 0))</f>
        <v>35</v>
      </c>
      <c r="S36" s="20">
        <f ca="1">RAND()</f>
        <v>0.21577585317483583</v>
      </c>
      <c r="T36" s="18">
        <f ca="1">IF(B36=1, ROUND(_xlfn.NORM.INV(S36,$C$11,$C$12), 2), ROUND(_xlfn.NORM.INV(S36, $D$11, $D$12), 2))</f>
        <v>5066.95</v>
      </c>
      <c r="U36" s="15">
        <f ca="1">MIN(F36,R36)</f>
        <v>35</v>
      </c>
      <c r="V36" s="15">
        <f ca="1">RAND()</f>
        <v>0.73029601307975822</v>
      </c>
      <c r="W36" s="19">
        <f ca="1">(IF(B36=1, $G$21+($G$22-$G$21)*V36, $H$21+($H$22-$H$21)*V36))</f>
        <v>3.1908880392392744E-2</v>
      </c>
      <c r="X36" s="15">
        <f ca="1">ROUND(U36*(1-W36), 0)</f>
        <v>34</v>
      </c>
      <c r="Y36" s="20">
        <f ca="1">RAND()</f>
        <v>0.91077141459408684</v>
      </c>
      <c r="Z36" s="15">
        <f ca="1">IF(B36=1, ROUND(_xlfn.NORM.INV(Y36,$C$13,$C$14)*(1+$T$14), 0), ROUND(_xlfn.NORM.INV(Y36, $D$13, $D$14)*(1+$T$14), 0))</f>
        <v>48</v>
      </c>
      <c r="AA36" s="20">
        <f ca="1">RAND()</f>
        <v>0.31931995514336531</v>
      </c>
      <c r="AB36" s="18">
        <f ca="1">IF(B36=1, ROUND(_xlfn.NORM.INV(AA36,$C$15,$C$16), 2), ROUND(_xlfn.NORM.INV(AA36, $D$15, $D$16), 2))</f>
        <v>2740.89</v>
      </c>
      <c r="AC36" s="15">
        <f ca="1">MIN(G36,Z36)</f>
        <v>48</v>
      </c>
      <c r="AD36" s="15">
        <f ca="1">RAND()</f>
        <v>0.30950929088060752</v>
      </c>
      <c r="AE36" s="19">
        <f ca="1">(IF(B36=1, $G$21+($G$22-$G$21)*AD36, $H$21+($H$22-$H$21)*AD36))</f>
        <v>1.9285278726418227E-2</v>
      </c>
      <c r="AF36" s="15">
        <f ca="1">ROUND(AC36*(1-AE36), 0)</f>
        <v>47</v>
      </c>
      <c r="AG36" s="20">
        <f ca="1">RAND()</f>
        <v>0.40884915252307019</v>
      </c>
      <c r="AH36" s="15">
        <f ca="1">IF(B36=1, ROUND(_xlfn.NORM.INV(AG36,$C$17,$C$18)*(1+$T$14), 0), ROUND(_xlfn.NORM.INV(AG36, $D$17, $D$18)*(1+$T$14), 0))</f>
        <v>187</v>
      </c>
      <c r="AI36" s="20">
        <f ca="1">RAND()</f>
        <v>0.98697829340368082</v>
      </c>
      <c r="AJ36" s="18">
        <f ca="1">IF(B36=1, ROUND(_xlfn.NORM.INV(AI36,$C$19,$C$20), 2), ROUND(_xlfn.NORM.INV(AI36, $D$19, $D$20), 2))</f>
        <v>1917.78</v>
      </c>
      <c r="AK36" s="15">
        <f ca="1">MIN(ROUND(H36*(1+$C$22),0),AH36)</f>
        <v>187</v>
      </c>
      <c r="AL36" s="20">
        <f ca="1">RAND()</f>
        <v>0.36116537314500585</v>
      </c>
      <c r="AM36" s="19">
        <f ca="1">(IF(B36=1, $G$21+($G$22-$G$21)*AL36, $H$21+($H$22-$H$21)*AL36))</f>
        <v>2.0834961194350174E-2</v>
      </c>
      <c r="AN36" s="15">
        <f ca="1">ROUND(AK36*(1-AM36), 0)</f>
        <v>183</v>
      </c>
      <c r="AO36" s="18">
        <f ca="1">SUM(IF(AN36&gt;H36, (AN36-H36)*($G$23+AJ36), 0),IF(AF36&gt;G36,(AF36-G36)*($G$23+AB36),0),IF(X36&gt;F36,(X36-F36)*($G$23+T36),0),IF(P36&gt;E36,(P36-E36)*($G$23+L36),0))</f>
        <v>0</v>
      </c>
      <c r="AP36" s="18">
        <f>-$C$24</f>
        <v>-313614.51120000001</v>
      </c>
      <c r="AQ36" s="17">
        <f ca="1">L36*P36+T36*X36+AB36*AF36+AJ36*AN36-AO36+AP36</f>
        <v>371046.42879999994</v>
      </c>
      <c r="AS36" s="21">
        <f ca="1">SUM(IF(AN36&gt;H36, (AN36-H36), 0),IF(AF36&gt;G36,(AF36-G36),0),IF(X36&gt;F36,(X36-F36),0),IF(P36&gt;E36,(P36-E36),0))</f>
        <v>0</v>
      </c>
      <c r="AU36" s="22">
        <f>AU35+0.1%</f>
        <v>6.0000000000000001E-3</v>
      </c>
      <c r="AV36" s="18">
        <v>418591.66139000037</v>
      </c>
      <c r="AW36" s="18">
        <v>250608.95485534251</v>
      </c>
      <c r="AX36" s="15">
        <v>0</v>
      </c>
      <c r="AY36" s="18">
        <v>0</v>
      </c>
      <c r="AZ36" s="23" t="str">
        <f>IF(AV36=MAX($AV$30:$AV$130),"Optimal Overbooking Rate","")</f>
        <v/>
      </c>
      <c r="BC36" s="15" t="s">
        <v>171</v>
      </c>
      <c r="BD36" s="25">
        <f ca="1">COUNTIF($AQ$29:$AQ$2028,"&lt;-70000")/COUNTA($AQ$29:$AQ$2028)</f>
        <v>1.5E-3</v>
      </c>
      <c r="BE36" s="24" t="str">
        <f>CONCATENATE("&gt; ","-",RIGHT(BC36,3))</f>
        <v>&gt; -70k</v>
      </c>
      <c r="BN36" s="15">
        <f>BN35+5</f>
        <v>175</v>
      </c>
      <c r="BO36" s="18">
        <v>99258.618910000252</v>
      </c>
      <c r="BP36" s="18">
        <v>280929.84035168571</v>
      </c>
      <c r="BQ36" s="26">
        <v>0.26</v>
      </c>
      <c r="BR36" s="18">
        <v>833.83093499999973</v>
      </c>
      <c r="BT36" s="27">
        <f>BT35+50</f>
        <v>1750</v>
      </c>
      <c r="BU36" s="18">
        <v>245120.15077500016</v>
      </c>
      <c r="BV36" s="18">
        <v>223145.34286005303</v>
      </c>
      <c r="BW36" s="26">
        <v>1.04</v>
      </c>
      <c r="BX36" s="18">
        <v>2579.6285699999971</v>
      </c>
    </row>
    <row r="37" spans="1:76" x14ac:dyDescent="0.4">
      <c r="A37" s="15">
        <v>9</v>
      </c>
      <c r="B37" s="15">
        <f ca="1">IF(RAND() &lt; (8/12), 0, 1)</f>
        <v>0</v>
      </c>
      <c r="C37" s="20">
        <f ca="1">RAND()</f>
        <v>0.49049447765681431</v>
      </c>
      <c r="D37" s="15" t="str">
        <f ca="1">LOOKUP(C37,$H$13:$H$16,$F$13:$F$16)</f>
        <v>Airbus A380-800</v>
      </c>
      <c r="E37" s="15">
        <f ca="1">LOOKUP(D37,$F$6:$F$9,$I$6:$I$9)</f>
        <v>14</v>
      </c>
      <c r="F37" s="15">
        <f ca="1">LOOKUP(D37,$F$6:$F$9,$J$6:$J$9)</f>
        <v>76</v>
      </c>
      <c r="G37" s="15">
        <f ca="1">LOOKUP(D37,$F$6:$F$9,$K$6:$K$9)</f>
        <v>56</v>
      </c>
      <c r="H37" s="15">
        <f ca="1">LOOKUP(D37,$F$6:$F$9,$L$6:$L$9)</f>
        <v>341</v>
      </c>
      <c r="I37" s="20">
        <f ca="1">RAND()</f>
        <v>0.87189693201021556</v>
      </c>
      <c r="J37" s="15">
        <f ca="1">IF(B37=1, ROUND(_xlfn.NORM.INV(I37,$C$5,$C$6)*(1+$T$14), 0), ROUND(_xlfn.NORM.INV(I37, $D$5, $D$6)*(1+$T$14), 0))</f>
        <v>5</v>
      </c>
      <c r="K37" s="20">
        <f ca="1">RAND()</f>
        <v>0.89830724103248816</v>
      </c>
      <c r="L37" s="18">
        <f ca="1">IF(B37=1, ROUND(_xlfn.NORM.INV(K37,$C$7,$C$8), 2), ROUND(_xlfn.NORM.INV(K37, $D$7, $D$8), 2))</f>
        <v>11072.09</v>
      </c>
      <c r="M37" s="15">
        <f ca="1">MIN(E37,J37)</f>
        <v>5</v>
      </c>
      <c r="N37" s="15">
        <f ca="1">RAND()</f>
        <v>0.44404626135602066</v>
      </c>
      <c r="O37" s="19">
        <f ca="1">(IF(B37=1, $G$21+($G$22-$G$21)*N37, $H$21+($H$22-$H$21)*N37))</f>
        <v>2.3321387840680621E-2</v>
      </c>
      <c r="P37" s="15">
        <f ca="1">ROUND(M37*(1-O37), 0)</f>
        <v>5</v>
      </c>
      <c r="Q37" s="20">
        <f ca="1">RAND()</f>
        <v>0.86040268560119659</v>
      </c>
      <c r="R37" s="15">
        <f ca="1">IF(B37=1, ROUND(_xlfn.NORM.INV(Q37,$C$9,$C$10)*(1+$T$14), 0), ROUND(_xlfn.NORM.INV(Q37, $D$9, $D$10)*(1+$T$14), 0))</f>
        <v>51</v>
      </c>
      <c r="S37" s="20">
        <f ca="1">RAND()</f>
        <v>0.94326781815120875</v>
      </c>
      <c r="T37" s="18">
        <f ca="1">IF(B37=1, ROUND(_xlfn.NORM.INV(S37,$C$11,$C$12), 2), ROUND(_xlfn.NORM.INV(S37, $D$11, $D$12), 2))</f>
        <v>5606.88</v>
      </c>
      <c r="U37" s="15">
        <f ca="1">MIN(F37,R37)</f>
        <v>51</v>
      </c>
      <c r="V37" s="15">
        <f ca="1">RAND()</f>
        <v>0.85805629572505737</v>
      </c>
      <c r="W37" s="19">
        <f ca="1">(IF(B37=1, $G$21+($G$22-$G$21)*V37, $H$21+($H$22-$H$21)*V37))</f>
        <v>3.574168887175172E-2</v>
      </c>
      <c r="X37" s="15">
        <f ca="1">ROUND(U37*(1-W37), 0)</f>
        <v>49</v>
      </c>
      <c r="Y37" s="20">
        <f ca="1">RAND()</f>
        <v>0.98852180904943698</v>
      </c>
      <c r="Z37" s="15">
        <f ca="1">IF(B37=1, ROUND(_xlfn.NORM.INV(Y37,$C$13,$C$14)*(1+$T$14), 0), ROUND(_xlfn.NORM.INV(Y37, $D$13, $D$14)*(1+$T$14), 0))</f>
        <v>57</v>
      </c>
      <c r="AA37" s="20">
        <f ca="1">RAND()</f>
        <v>0.2494358976781762</v>
      </c>
      <c r="AB37" s="18">
        <f ca="1">IF(B37=1, ROUND(_xlfn.NORM.INV(AA37,$C$15,$C$16), 2), ROUND(_xlfn.NORM.INV(AA37, $D$15, $D$16), 2))</f>
        <v>2715.78</v>
      </c>
      <c r="AC37" s="15">
        <f ca="1">MIN(G37,Z37)</f>
        <v>56</v>
      </c>
      <c r="AD37" s="15">
        <f ca="1">RAND()</f>
        <v>0.97113014221486615</v>
      </c>
      <c r="AE37" s="19">
        <f ca="1">(IF(B37=1, $G$21+($G$22-$G$21)*AD37, $H$21+($H$22-$H$21)*AD37))</f>
        <v>3.913390426644598E-2</v>
      </c>
      <c r="AF37" s="15">
        <f ca="1">ROUND(AC37*(1-AE37), 0)</f>
        <v>54</v>
      </c>
      <c r="AG37" s="20">
        <f ca="1">RAND()</f>
        <v>0.55301220648302896</v>
      </c>
      <c r="AH37" s="15">
        <f ca="1">IF(B37=1, ROUND(_xlfn.NORM.INV(AG37,$C$17,$C$18)*(1+$T$14), 0), ROUND(_xlfn.NORM.INV(AG37, $D$17, $D$18)*(1+$T$14), 0))</f>
        <v>206</v>
      </c>
      <c r="AI37" s="20">
        <f ca="1">RAND()</f>
        <v>0.24154143475441647</v>
      </c>
      <c r="AJ37" s="18">
        <f ca="1">IF(B37=1, ROUND(_xlfn.NORM.INV(AI37,$C$19,$C$20), 2), ROUND(_xlfn.NORM.INV(AI37, $D$19, $D$20), 2))</f>
        <v>1695.46</v>
      </c>
      <c r="AK37" s="15">
        <f ca="1">MIN(ROUND(H37*(1+$C$22),0),AH37)</f>
        <v>206</v>
      </c>
      <c r="AL37" s="20">
        <f ca="1">RAND()</f>
        <v>0.72089911460315126</v>
      </c>
      <c r="AM37" s="19">
        <f ca="1">(IF(B37=1, $G$21+($G$22-$G$21)*AL37, $H$21+($H$22-$H$21)*AL37))</f>
        <v>3.1626973438094536E-2</v>
      </c>
      <c r="AN37" s="15">
        <f ca="1">ROUND(AK37*(1-AM37), 0)</f>
        <v>199</v>
      </c>
      <c r="AO37" s="18">
        <f ca="1">SUM(IF(AN37&gt;H37, (AN37-H37)*($G$23+AJ37), 0),IF(AF37&gt;G37,(AF37-G37)*($G$23+AB37),0),IF(X37&gt;F37,(X37-F37)*($G$23+T37),0),IF(P37&gt;E37,(P37-E37)*($G$23+L37),0))</f>
        <v>0</v>
      </c>
      <c r="AP37" s="18">
        <f>-$C$24</f>
        <v>-313614.51120000001</v>
      </c>
      <c r="AQ37" s="17">
        <f ca="1">L37*P37+T37*X37+AB37*AF37+AJ37*AN37-AO37+AP37</f>
        <v>500531.71879999997</v>
      </c>
      <c r="AS37" s="21">
        <f ca="1">SUM(IF(AN37&gt;H37, (AN37-H37), 0),IF(AF37&gt;G37,(AF37-G37),0),IF(X37&gt;F37,(X37-F37),0),IF(P37&gt;E37,(P37-E37),0))</f>
        <v>0</v>
      </c>
      <c r="AU37" s="22">
        <f>AU36+0.1%</f>
        <v>7.0000000000000001E-3</v>
      </c>
      <c r="AV37" s="18">
        <v>420412.15578500082</v>
      </c>
      <c r="AW37" s="18">
        <v>249667.37871852171</v>
      </c>
      <c r="AX37" s="15">
        <v>0</v>
      </c>
      <c r="AY37" s="18">
        <v>0</v>
      </c>
      <c r="AZ37" s="23" t="str">
        <f>IF(AV37=MAX($AV$30:$AV$130),"Optimal Overbooking Rate","")</f>
        <v/>
      </c>
      <c r="BC37" s="15" t="s">
        <v>170</v>
      </c>
      <c r="BD37" s="25">
        <f ca="1">COUNTIF($AQ$29:$AQ$2028,"&lt;-80000")/COUNTA($AQ$29:$AQ$2028)</f>
        <v>1.5E-3</v>
      </c>
      <c r="BE37" s="24" t="str">
        <f>CONCATENATE("&gt; ","-",RIGHT(BC37,3))</f>
        <v>&gt; -80k</v>
      </c>
      <c r="BN37" s="15">
        <f>BN36+5</f>
        <v>180</v>
      </c>
      <c r="BO37" s="18">
        <v>121821.01832999996</v>
      </c>
      <c r="BP37" s="18">
        <v>277194.32945331337</v>
      </c>
      <c r="BQ37" s="26">
        <v>0.26</v>
      </c>
      <c r="BR37" s="18">
        <v>812.68262500000014</v>
      </c>
      <c r="BT37" s="27">
        <f>BT36+50</f>
        <v>1800</v>
      </c>
      <c r="BU37" s="18">
        <v>251792.14647000056</v>
      </c>
      <c r="BV37" s="18">
        <v>211038.97290253456</v>
      </c>
      <c r="BW37" s="26">
        <v>1.03</v>
      </c>
      <c r="BX37" s="18">
        <v>2538.8567300000004</v>
      </c>
    </row>
    <row r="38" spans="1:76" x14ac:dyDescent="0.4">
      <c r="A38" s="15">
        <v>10</v>
      </c>
      <c r="B38" s="15">
        <f ca="1">IF(RAND() &lt; (8/12), 0, 1)</f>
        <v>0</v>
      </c>
      <c r="C38" s="20">
        <f ca="1">RAND()</f>
        <v>0.28883659588439758</v>
      </c>
      <c r="D38" s="15" t="str">
        <f ca="1">LOOKUP(C38,$H$13:$H$16,$F$13:$F$16)</f>
        <v>Airbus A380-800</v>
      </c>
      <c r="E38" s="15">
        <f ca="1">LOOKUP(D38,$F$6:$F$9,$I$6:$I$9)</f>
        <v>14</v>
      </c>
      <c r="F38" s="15">
        <f ca="1">LOOKUP(D38,$F$6:$F$9,$J$6:$J$9)</f>
        <v>76</v>
      </c>
      <c r="G38" s="15">
        <f ca="1">LOOKUP(D38,$F$6:$F$9,$K$6:$K$9)</f>
        <v>56</v>
      </c>
      <c r="H38" s="15">
        <f ca="1">LOOKUP(D38,$F$6:$F$9,$L$6:$L$9)</f>
        <v>341</v>
      </c>
      <c r="I38" s="20">
        <f ca="1">RAND()</f>
        <v>0.15045254427383115</v>
      </c>
      <c r="J38" s="15">
        <f ca="1">IF(B38=1, ROUND(_xlfn.NORM.INV(I38,$C$5,$C$6)*(1+$T$14), 0), ROUND(_xlfn.NORM.INV(I38, $D$5, $D$6)*(1+$T$14), 0))</f>
        <v>3</v>
      </c>
      <c r="K38" s="20">
        <f ca="1">RAND()</f>
        <v>0.90233811681234377</v>
      </c>
      <c r="L38" s="18">
        <f ca="1">IF(B38=1, ROUND(_xlfn.NORM.INV(K38,$C$7,$C$8), 2), ROUND(_xlfn.NORM.INV(K38, $D$7, $D$8), 2))</f>
        <v>11082.58</v>
      </c>
      <c r="M38" s="15">
        <f ca="1">MIN(E38,J38)</f>
        <v>3</v>
      </c>
      <c r="N38" s="15">
        <f ca="1">RAND()</f>
        <v>0.88073016930464676</v>
      </c>
      <c r="O38" s="19">
        <f ca="1">(IF(B38=1, $G$21+($G$22-$G$21)*N38, $H$21+($H$22-$H$21)*N38))</f>
        <v>3.6421905079139401E-2</v>
      </c>
      <c r="P38" s="15">
        <f ca="1">ROUND(M38*(1-O38), 0)</f>
        <v>3</v>
      </c>
      <c r="Q38" s="20">
        <f ca="1">RAND()</f>
        <v>0.57828427982109165</v>
      </c>
      <c r="R38" s="15">
        <f ca="1">IF(B38=1, ROUND(_xlfn.NORM.INV(Q38,$C$9,$C$10)*(1+$T$14), 0), ROUND(_xlfn.NORM.INV(Q38, $D$9, $D$10)*(1+$T$14), 0))</f>
        <v>42</v>
      </c>
      <c r="S38" s="20">
        <f ca="1">RAND()</f>
        <v>0.8386270576341821</v>
      </c>
      <c r="T38" s="18">
        <f ca="1">IF(B38=1, ROUND(_xlfn.NORM.INV(S38,$C$11,$C$12), 2), ROUND(_xlfn.NORM.INV(S38, $D$11, $D$12), 2))</f>
        <v>5471.52</v>
      </c>
      <c r="U38" s="15">
        <f ca="1">MIN(F38,R38)</f>
        <v>42</v>
      </c>
      <c r="V38" s="15">
        <f ca="1">RAND()</f>
        <v>0.67281470369619834</v>
      </c>
      <c r="W38" s="19">
        <f ca="1">(IF(B38=1, $G$21+($G$22-$G$21)*V38, $H$21+($H$22-$H$21)*V38))</f>
        <v>3.0184441110885953E-2</v>
      </c>
      <c r="X38" s="15">
        <f ca="1">ROUND(U38*(1-W38), 0)</f>
        <v>41</v>
      </c>
      <c r="Y38" s="20">
        <f ca="1">RAND()</f>
        <v>0.20513932802165102</v>
      </c>
      <c r="Z38" s="15">
        <f ca="1">IF(B38=1, ROUND(_xlfn.NORM.INV(Y38,$C$13,$C$14)*(1+$T$14), 0), ROUND(_xlfn.NORM.INV(Y38, $D$13, $D$14)*(1+$T$14), 0))</f>
        <v>28</v>
      </c>
      <c r="AA38" s="20">
        <f ca="1">RAND()</f>
        <v>0.31529450341155285</v>
      </c>
      <c r="AB38" s="18">
        <f ca="1">IF(B38=1, ROUND(_xlfn.NORM.INV(AA38,$C$15,$C$16), 2), ROUND(_xlfn.NORM.INV(AA38, $D$15, $D$16), 2))</f>
        <v>2739.52</v>
      </c>
      <c r="AC38" s="15">
        <f ca="1">MIN(G38,Z38)</f>
        <v>28</v>
      </c>
      <c r="AD38" s="15">
        <f ca="1">RAND()</f>
        <v>0.64937834744403899</v>
      </c>
      <c r="AE38" s="19">
        <f ca="1">(IF(B38=1, $G$21+($G$22-$G$21)*AD38, $H$21+($H$22-$H$21)*AD38))</f>
        <v>2.9481350423321166E-2</v>
      </c>
      <c r="AF38" s="15">
        <f ca="1">ROUND(AC38*(1-AE38), 0)</f>
        <v>27</v>
      </c>
      <c r="AG38" s="20">
        <f ca="1">RAND()</f>
        <v>0.93543803102306755</v>
      </c>
      <c r="AH38" s="15">
        <f ca="1">IF(B38=1, ROUND(_xlfn.NORM.INV(AG38,$C$17,$C$18)*(1+$T$14), 0), ROUND(_xlfn.NORM.INV(AG38, $D$17, $D$18)*(1+$T$14), 0))</f>
        <v>279</v>
      </c>
      <c r="AI38" s="20">
        <f ca="1">RAND()</f>
        <v>0.26726036142611576</v>
      </c>
      <c r="AJ38" s="18">
        <f ca="1">IF(B38=1, ROUND(_xlfn.NORM.INV(AI38,$C$19,$C$20), 2), ROUND(_xlfn.NORM.INV(AI38, $D$19, $D$20), 2))</f>
        <v>1701.55</v>
      </c>
      <c r="AK38" s="15">
        <f ca="1">MIN(ROUND(H38*(1+$C$22),0),AH38)</f>
        <v>279</v>
      </c>
      <c r="AL38" s="20">
        <f ca="1">RAND()</f>
        <v>0.61714176680825916</v>
      </c>
      <c r="AM38" s="19">
        <f ca="1">(IF(B38=1, $G$21+($G$22-$G$21)*AL38, $H$21+($H$22-$H$21)*AL38))</f>
        <v>2.8514253004247772E-2</v>
      </c>
      <c r="AN38" s="15">
        <f ca="1">ROUND(AK38*(1-AM38), 0)</f>
        <v>271</v>
      </c>
      <c r="AO38" s="18">
        <f ca="1">SUM(IF(AN38&gt;H38, (AN38-H38)*($G$23+AJ38), 0),IF(AF38&gt;G38,(AF38-G38)*($G$23+AB38),0),IF(X38&gt;F38,(X38-F38)*($G$23+T38),0),IF(P38&gt;E38,(P38-E38)*($G$23+L38),0))</f>
        <v>0</v>
      </c>
      <c r="AP38" s="18">
        <f>-$C$24</f>
        <v>-313614.51120000001</v>
      </c>
      <c r="AQ38" s="17">
        <f ca="1">L38*P38+T38*X38+AB38*AF38+AJ38*AN38-AO38+AP38</f>
        <v>479052.6387999999</v>
      </c>
      <c r="AS38" s="21">
        <f ca="1">SUM(IF(AN38&gt;H38, (AN38-H38), 0),IF(AF38&gt;G38,(AF38-G38),0),IF(X38&gt;F38,(X38-F38),0),IF(P38&gt;E38,(P38-E38),0))</f>
        <v>0</v>
      </c>
      <c r="AU38" s="22">
        <f>AU37+0.1%</f>
        <v>8.0000000000000002E-3</v>
      </c>
      <c r="AV38" s="18">
        <v>421610.00292000087</v>
      </c>
      <c r="AW38" s="18">
        <v>251605.46083007645</v>
      </c>
      <c r="AX38" s="15">
        <v>0</v>
      </c>
      <c r="AY38" s="18">
        <v>0</v>
      </c>
      <c r="AZ38" s="23" t="str">
        <f>IF(AV38=MAX($AV$30:$AV$130),"Optimal Overbooking Rate","")</f>
        <v/>
      </c>
      <c r="BC38" s="15" t="s">
        <v>169</v>
      </c>
      <c r="BD38" s="25">
        <f ca="1">COUNTIF($AQ$29:$AQ$2028,"&lt;-90000")/COUNTA($AQ$29:$AQ$2028)</f>
        <v>1E-3</v>
      </c>
      <c r="BE38" s="24" t="str">
        <f>CONCATENATE("&gt; ","-",RIGHT(BC38,3))</f>
        <v>&gt; -90k</v>
      </c>
      <c r="BN38" s="15">
        <f>BN37+5</f>
        <v>185</v>
      </c>
      <c r="BO38" s="18">
        <v>129451.44723500019</v>
      </c>
      <c r="BP38" s="18">
        <v>272444.0673603664</v>
      </c>
      <c r="BQ38" s="26">
        <v>0.34</v>
      </c>
      <c r="BR38" s="18">
        <v>1077.5794099999998</v>
      </c>
      <c r="BT38" s="27">
        <f>BT37+50</f>
        <v>1850</v>
      </c>
      <c r="BU38" s="18">
        <v>274766.54638000089</v>
      </c>
      <c r="BV38" s="18">
        <v>215850.05230531484</v>
      </c>
      <c r="BW38" s="26">
        <v>0.98</v>
      </c>
      <c r="BX38" s="18">
        <v>2542.3945599999997</v>
      </c>
    </row>
    <row r="39" spans="1:76" x14ac:dyDescent="0.4">
      <c r="A39" s="15">
        <v>11</v>
      </c>
      <c r="B39" s="15">
        <f ca="1">IF(RAND() &lt; (8/12), 0, 1)</f>
        <v>0</v>
      </c>
      <c r="C39" s="20">
        <f ca="1">RAND()</f>
        <v>0.31756412144445056</v>
      </c>
      <c r="D39" s="15" t="str">
        <f ca="1">LOOKUP(C39,$H$13:$H$16,$F$13:$F$16)</f>
        <v>Airbus A380-800</v>
      </c>
      <c r="E39" s="15">
        <f ca="1">LOOKUP(D39,$F$6:$F$9,$I$6:$I$9)</f>
        <v>14</v>
      </c>
      <c r="F39" s="15">
        <f ca="1">LOOKUP(D39,$F$6:$F$9,$J$6:$J$9)</f>
        <v>76</v>
      </c>
      <c r="G39" s="15">
        <f ca="1">LOOKUP(D39,$F$6:$F$9,$K$6:$K$9)</f>
        <v>56</v>
      </c>
      <c r="H39" s="15">
        <f ca="1">LOOKUP(D39,$F$6:$F$9,$L$6:$L$9)</f>
        <v>341</v>
      </c>
      <c r="I39" s="20">
        <f ca="1">RAND()</f>
        <v>0.52441210967833407</v>
      </c>
      <c r="J39" s="15">
        <f ca="1">IF(B39=1, ROUND(_xlfn.NORM.INV(I39,$C$5,$C$6)*(1+$T$14), 0), ROUND(_xlfn.NORM.INV(I39, $D$5, $D$6)*(1+$T$14), 0))</f>
        <v>4</v>
      </c>
      <c r="K39" s="20">
        <f ca="1">RAND()</f>
        <v>0.97481252098025906</v>
      </c>
      <c r="L39" s="18">
        <f ca="1">IF(B39=1, ROUND(_xlfn.NORM.INV(K39,$C$7,$C$8), 2), ROUND(_xlfn.NORM.INV(K39, $D$7, $D$8), 2))</f>
        <v>11384.2</v>
      </c>
      <c r="M39" s="15">
        <f ca="1">MIN(E39,J39)</f>
        <v>4</v>
      </c>
      <c r="N39" s="15">
        <f ca="1">RAND()</f>
        <v>0.50019607066861316</v>
      </c>
      <c r="O39" s="19">
        <f ca="1">(IF(B39=1, $G$21+($G$22-$G$21)*N39, $H$21+($H$22-$H$21)*N39))</f>
        <v>2.5005882120058394E-2</v>
      </c>
      <c r="P39" s="15">
        <f ca="1">ROUND(M39*(1-O39), 0)</f>
        <v>4</v>
      </c>
      <c r="Q39" s="20">
        <f ca="1">RAND()</f>
        <v>0.16283375873989892</v>
      </c>
      <c r="R39" s="15">
        <f ca="1">IF(B39=1, ROUND(_xlfn.NORM.INV(Q39,$C$9,$C$10)*(1+$T$14), 0), ROUND(_xlfn.NORM.INV(Q39, $D$9, $D$10)*(1+$T$14), 0))</f>
        <v>30</v>
      </c>
      <c r="S39" s="20">
        <f ca="1">RAND()</f>
        <v>0.2672522915064518</v>
      </c>
      <c r="T39" s="18">
        <f ca="1">IF(B39=1, ROUND(_xlfn.NORM.INV(S39,$C$11,$C$12), 2), ROUND(_xlfn.NORM.INV(S39, $D$11, $D$12), 2))</f>
        <v>5104.6400000000003</v>
      </c>
      <c r="U39" s="15">
        <f ca="1">MIN(F39,R39)</f>
        <v>30</v>
      </c>
      <c r="V39" s="15">
        <f ca="1">RAND()</f>
        <v>0.10223026300588489</v>
      </c>
      <c r="W39" s="19">
        <f ca="1">(IF(B39=1, $G$21+($G$22-$G$21)*V39, $H$21+($H$22-$H$21)*V39))</f>
        <v>1.3066907890176546E-2</v>
      </c>
      <c r="X39" s="15">
        <f ca="1">ROUND(U39*(1-W39), 0)</f>
        <v>30</v>
      </c>
      <c r="Y39" s="20">
        <f ca="1">RAND()</f>
        <v>0.72685426985066159</v>
      </c>
      <c r="Z39" s="15">
        <f ca="1">IF(B39=1, ROUND(_xlfn.NORM.INV(Y39,$C$13,$C$14)*(1+$T$14), 0), ROUND(_xlfn.NORM.INV(Y39, $D$13, $D$14)*(1+$T$14), 0))</f>
        <v>41</v>
      </c>
      <c r="AA39" s="20">
        <f ca="1">RAND()</f>
        <v>0.54631777041849061</v>
      </c>
      <c r="AB39" s="18">
        <f ca="1">IF(B39=1, ROUND(_xlfn.NORM.INV(AA39,$C$15,$C$16), 2), ROUND(_xlfn.NORM.INV(AA39, $D$15, $D$16), 2))</f>
        <v>2812.11</v>
      </c>
      <c r="AC39" s="15">
        <f ca="1">MIN(G39,Z39)</f>
        <v>41</v>
      </c>
      <c r="AD39" s="15">
        <f ca="1">RAND()</f>
        <v>0.68197675386676093</v>
      </c>
      <c r="AE39" s="19">
        <f ca="1">(IF(B39=1, $G$21+($G$22-$G$21)*AD39, $H$21+($H$22-$H$21)*AD39))</f>
        <v>3.0459302616002826E-2</v>
      </c>
      <c r="AF39" s="15">
        <f ca="1">ROUND(AC39*(1-AE39), 0)</f>
        <v>40</v>
      </c>
      <c r="AG39" s="20">
        <f ca="1">RAND()</f>
        <v>0.90206598202323762</v>
      </c>
      <c r="AH39" s="15">
        <f ca="1">IF(B39=1, ROUND(_xlfn.NORM.INV(AG39,$C$17,$C$18)*(1+$T$14), 0), ROUND(_xlfn.NORM.INV(AG39, $D$17, $D$18)*(1+$T$14), 0))</f>
        <v>267</v>
      </c>
      <c r="AI39" s="20">
        <f ca="1">RAND()</f>
        <v>0.42062746869668954</v>
      </c>
      <c r="AJ39" s="18">
        <f ca="1">IF(B39=1, ROUND(_xlfn.NORM.INV(AI39,$C$19,$C$20), 2), ROUND(_xlfn.NORM.INV(AI39, $D$19, $D$20), 2))</f>
        <v>1733.52</v>
      </c>
      <c r="AK39" s="15">
        <f ca="1">MIN(ROUND(H39*(1+$C$22),0),AH39)</f>
        <v>267</v>
      </c>
      <c r="AL39" s="20">
        <f ca="1">RAND()</f>
        <v>0.22930406076776344</v>
      </c>
      <c r="AM39" s="19">
        <f ca="1">(IF(B39=1, $G$21+($G$22-$G$21)*AL39, $H$21+($H$22-$H$21)*AL39))</f>
        <v>1.6879121823032903E-2</v>
      </c>
      <c r="AN39" s="15">
        <f ca="1">ROUND(AK39*(1-AM39), 0)</f>
        <v>262</v>
      </c>
      <c r="AO39" s="18">
        <f ca="1">SUM(IF(AN39&gt;H39, (AN39-H39)*($G$23+AJ39), 0),IF(AF39&gt;G39,(AF39-G39)*($G$23+AB39),0),IF(X39&gt;F39,(X39-F39)*($G$23+T39),0),IF(P39&gt;E39,(P39-E39)*($G$23+L39),0))</f>
        <v>0</v>
      </c>
      <c r="AP39" s="18">
        <f>-$C$24</f>
        <v>-313614.51120000001</v>
      </c>
      <c r="AQ39" s="17">
        <f ca="1">L39*P39+T39*X39+AB39*AF39+AJ39*AN39-AO39+AP39</f>
        <v>451728.12880000001</v>
      </c>
      <c r="AS39" s="21">
        <f ca="1">SUM(IF(AN39&gt;H39, (AN39-H39), 0),IF(AF39&gt;G39,(AF39-G39),0),IF(X39&gt;F39,(X39-F39),0),IF(P39&gt;E39,(P39-E39),0))</f>
        <v>0</v>
      </c>
      <c r="AU39" s="22">
        <f>AU38+0.1%</f>
        <v>9.0000000000000011E-3</v>
      </c>
      <c r="AV39" s="18">
        <v>431395.08596000163</v>
      </c>
      <c r="AW39" s="18">
        <v>258018.03668353742</v>
      </c>
      <c r="AX39" s="15">
        <v>0</v>
      </c>
      <c r="AY39" s="18">
        <v>0</v>
      </c>
      <c r="AZ39" s="23" t="str">
        <f>IF(AV39=MAX($AV$30:$AV$130),"Optimal Overbooking Rate","")</f>
        <v/>
      </c>
      <c r="BC39" s="15" t="s">
        <v>168</v>
      </c>
      <c r="BD39" s="25">
        <f ca="1">COUNTIF($AQ$29:$AQ$2028,"&lt;-100000")/COUNTA($AQ$29:$AQ$2028)</f>
        <v>1E-3</v>
      </c>
      <c r="BE39" s="24" t="str">
        <f>CONCATENATE("&gt; ","-",RIGHT(BC39,4))</f>
        <v>&gt; -100k</v>
      </c>
      <c r="BN39" s="15">
        <f>BN38+5</f>
        <v>190</v>
      </c>
      <c r="BO39" s="18">
        <v>147074.51800500025</v>
      </c>
      <c r="BP39" s="18">
        <v>273660.60967659211</v>
      </c>
      <c r="BQ39" s="26">
        <v>0.3</v>
      </c>
      <c r="BR39" s="18">
        <v>948.26577999999972</v>
      </c>
      <c r="BT39" s="27">
        <f>BT38+50</f>
        <v>1900</v>
      </c>
      <c r="BU39" s="18">
        <v>290408.34048000013</v>
      </c>
      <c r="BV39" s="18">
        <v>221271.57638515285</v>
      </c>
      <c r="BW39" s="26">
        <v>0.96</v>
      </c>
      <c r="BX39" s="18">
        <v>2495.8395950000008</v>
      </c>
    </row>
    <row r="40" spans="1:76" x14ac:dyDescent="0.4">
      <c r="A40" s="15">
        <v>12</v>
      </c>
      <c r="B40" s="15">
        <f ca="1">IF(RAND() &lt; (8/12), 0, 1)</f>
        <v>0</v>
      </c>
      <c r="C40" s="20">
        <f ca="1">RAND()</f>
        <v>0.8712153379288996</v>
      </c>
      <c r="D40" s="15" t="str">
        <f ca="1">LOOKUP(C40,$H$13:$H$16,$F$13:$F$16)</f>
        <v>Boeing 777-300ER</v>
      </c>
      <c r="E40" s="15">
        <f ca="1">LOOKUP(D40,$F$6:$F$9,$I$6:$I$9)</f>
        <v>8</v>
      </c>
      <c r="F40" s="15">
        <f ca="1">LOOKUP(D40,$F$6:$F$9,$J$6:$J$9)</f>
        <v>40</v>
      </c>
      <c r="G40" s="15">
        <f ca="1">LOOKUP(D40,$F$6:$F$9,$K$6:$K$9)</f>
        <v>24</v>
      </c>
      <c r="H40" s="15">
        <f ca="1">LOOKUP(D40,$F$6:$F$9,$L$6:$L$9)</f>
        <v>260</v>
      </c>
      <c r="I40" s="20">
        <f ca="1">RAND()</f>
        <v>0.91459582083187807</v>
      </c>
      <c r="J40" s="15">
        <f ca="1">IF(B40=1, ROUND(_xlfn.NORM.INV(I40,$C$5,$C$6)*(1+$T$14), 0), ROUND(_xlfn.NORM.INV(I40, $D$5, $D$6)*(1+$T$14), 0))</f>
        <v>6</v>
      </c>
      <c r="K40" s="20">
        <f ca="1">RAND()</f>
        <v>8.9965491113015883E-2</v>
      </c>
      <c r="L40" s="18">
        <f ca="1">IF(B40=1, ROUND(_xlfn.NORM.INV(K40,$C$7,$C$8), 2), ROUND(_xlfn.NORM.INV(K40, $D$7, $D$8), 2))</f>
        <v>9881.2199999999993</v>
      </c>
      <c r="M40" s="15">
        <f ca="1">MIN(E40,J40)</f>
        <v>6</v>
      </c>
      <c r="N40" s="15">
        <f ca="1">RAND()</f>
        <v>0.9987771772740105</v>
      </c>
      <c r="O40" s="19">
        <f ca="1">(IF(B40=1, $G$21+($G$22-$G$21)*N40, $H$21+($H$22-$H$21)*N40))</f>
        <v>3.9963315318220317E-2</v>
      </c>
      <c r="P40" s="15">
        <f ca="1">ROUND(M40*(1-O40), 0)</f>
        <v>6</v>
      </c>
      <c r="Q40" s="20">
        <f ca="1">RAND()</f>
        <v>0.34259683867164958</v>
      </c>
      <c r="R40" s="15">
        <f ca="1">IF(B40=1, ROUND(_xlfn.NORM.INV(Q40,$C$9,$C$10)*(1+$T$14), 0), ROUND(_xlfn.NORM.INV(Q40, $D$9, $D$10)*(1+$T$14), 0))</f>
        <v>36</v>
      </c>
      <c r="S40" s="20">
        <f ca="1">RAND()</f>
        <v>2.4846842942194081E-2</v>
      </c>
      <c r="T40" s="18">
        <f ca="1">IF(B40=1, ROUND(_xlfn.NORM.INV(S40,$C$11,$C$12), 2), ROUND(_xlfn.NORM.INV(S40, $D$11, $D$12), 2))</f>
        <v>4798.95</v>
      </c>
      <c r="U40" s="15">
        <f ca="1">MIN(F40,R40)</f>
        <v>36</v>
      </c>
      <c r="V40" s="15">
        <f ca="1">RAND()</f>
        <v>0.81267651779792238</v>
      </c>
      <c r="W40" s="19">
        <f ca="1">(IF(B40=1, $G$21+($G$22-$G$21)*V40, $H$21+($H$22-$H$21)*V40))</f>
        <v>3.438029553393767E-2</v>
      </c>
      <c r="X40" s="15">
        <f ca="1">ROUND(U40*(1-W40), 0)</f>
        <v>35</v>
      </c>
      <c r="Y40" s="20">
        <f ca="1">RAND()</f>
        <v>0.44199845051139119</v>
      </c>
      <c r="Z40" s="15">
        <f ca="1">IF(B40=1, ROUND(_xlfn.NORM.INV(Y40,$C$13,$C$14)*(1+$T$14), 0), ROUND(_xlfn.NORM.INV(Y40, $D$13, $D$14)*(1+$T$14), 0))</f>
        <v>34</v>
      </c>
      <c r="AA40" s="20">
        <f ca="1">RAND()</f>
        <v>0.35309992523822231</v>
      </c>
      <c r="AB40" s="18">
        <f ca="1">IF(B40=1, ROUND(_xlfn.NORM.INV(AA40,$C$15,$C$16), 2), ROUND(_xlfn.NORM.INV(AA40, $D$15, $D$16), 2))</f>
        <v>2752.15</v>
      </c>
      <c r="AC40" s="15">
        <f ca="1">MIN(G40,Z40)</f>
        <v>24</v>
      </c>
      <c r="AD40" s="15">
        <f ca="1">RAND()</f>
        <v>0.98104194264154532</v>
      </c>
      <c r="AE40" s="19">
        <f ca="1">(IF(B40=1, $G$21+($G$22-$G$21)*AD40, $H$21+($H$22-$H$21)*AD40))</f>
        <v>3.9431258279246359E-2</v>
      </c>
      <c r="AF40" s="15">
        <f ca="1">ROUND(AC40*(1-AE40), 0)</f>
        <v>23</v>
      </c>
      <c r="AG40" s="20">
        <f ca="1">RAND()</f>
        <v>8.2640086885775732E-3</v>
      </c>
      <c r="AH40" s="15">
        <f ca="1">IF(B40=1, ROUND(_xlfn.NORM.INV(AG40,$C$17,$C$18)*(1+$T$14), 0), ROUND(_xlfn.NORM.INV(AG40, $D$17, $D$18)*(1+$T$14), 0))</f>
        <v>74</v>
      </c>
      <c r="AI40" s="20">
        <f ca="1">RAND()</f>
        <v>0.85113657937183185</v>
      </c>
      <c r="AJ40" s="18">
        <f ca="1">IF(B40=1, ROUND(_xlfn.NORM.INV(AI40,$C$19,$C$20), 2), ROUND(_xlfn.NORM.INV(AI40, $D$19, $D$20), 2))</f>
        <v>1827.83</v>
      </c>
      <c r="AK40" s="15">
        <f ca="1">MIN(ROUND(H40*(1+$C$22),0),AH40)</f>
        <v>74</v>
      </c>
      <c r="AL40" s="20">
        <f ca="1">RAND()</f>
        <v>0.81062607461924485</v>
      </c>
      <c r="AM40" s="19">
        <f ca="1">(IF(B40=1, $G$21+($G$22-$G$21)*AL40, $H$21+($H$22-$H$21)*AL40))</f>
        <v>3.4318782238577344E-2</v>
      </c>
      <c r="AN40" s="15">
        <f ca="1">ROUND(AK40*(1-AM40), 0)</f>
        <v>71</v>
      </c>
      <c r="AO40" s="18">
        <f ca="1">SUM(IF(AN40&gt;H40, (AN40-H40)*($G$23+AJ40), 0),IF(AF40&gt;G40,(AF40-G40)*($G$23+AB40),0),IF(X40&gt;F40,(X40-F40)*($G$23+T40),0),IF(P40&gt;E40,(P40-E40)*($G$23+L40),0))</f>
        <v>0</v>
      </c>
      <c r="AP40" s="18">
        <f>-$C$24</f>
        <v>-313614.51120000001</v>
      </c>
      <c r="AQ40" s="17">
        <f ca="1">L40*P40+T40*X40+AB40*AF40+AJ40*AN40-AO40+AP40</f>
        <v>106711.4388</v>
      </c>
      <c r="AS40" s="21">
        <f ca="1">SUM(IF(AN40&gt;H40, (AN40-H40), 0),IF(AF40&gt;G40,(AF40-G40),0),IF(X40&gt;F40,(X40-F40),0),IF(P40&gt;E40,(P40-E40),0))</f>
        <v>0</v>
      </c>
      <c r="AU40" s="22">
        <f>AU39+0.1%</f>
        <v>1.0000000000000002E-2</v>
      </c>
      <c r="AV40" s="18">
        <v>413260.48013500072</v>
      </c>
      <c r="AW40" s="18">
        <v>242533.23229240839</v>
      </c>
      <c r="AX40" s="15">
        <v>0</v>
      </c>
      <c r="AY40" s="18">
        <v>0</v>
      </c>
      <c r="AZ40" s="23" t="str">
        <f>IF(AV40=MAX($AV$30:$AV$130),"Optimal Overbooking Rate","")</f>
        <v/>
      </c>
      <c r="BC40" s="15" t="s">
        <v>167</v>
      </c>
      <c r="BD40" s="25">
        <f ca="1">COUNTIF($AQ$29:$AQ$2028,"&lt;-110000")/COUNTA($AQ$29:$AQ$2028)</f>
        <v>5.0000000000000001E-4</v>
      </c>
      <c r="BE40" s="24" t="str">
        <f>CONCATENATE("&gt; ","-",RIGHT(BC40,4))</f>
        <v>&gt; -110k</v>
      </c>
      <c r="BN40" s="15">
        <f>BN39+5</f>
        <v>195</v>
      </c>
      <c r="BO40" s="18">
        <v>159882.88293500055</v>
      </c>
      <c r="BP40" s="18">
        <v>270949.96221797547</v>
      </c>
      <c r="BQ40" s="26">
        <v>0.31</v>
      </c>
      <c r="BR40" s="18">
        <v>965.87195499999996</v>
      </c>
      <c r="BT40" s="27">
        <f>BT39+50</f>
        <v>1950</v>
      </c>
      <c r="BU40" s="18">
        <v>307899.60463500058</v>
      </c>
      <c r="BV40" s="18">
        <v>222731.78172397471</v>
      </c>
      <c r="BW40" s="26">
        <v>0.98</v>
      </c>
      <c r="BX40" s="18">
        <v>2588.4691450000014</v>
      </c>
    </row>
    <row r="41" spans="1:76" x14ac:dyDescent="0.4">
      <c r="A41" s="15">
        <v>13</v>
      </c>
      <c r="B41" s="15">
        <f ca="1">IF(RAND() &lt; (8/12), 0, 1)</f>
        <v>0</v>
      </c>
      <c r="C41" s="20">
        <f ca="1">RAND()</f>
        <v>0.71178628914629227</v>
      </c>
      <c r="D41" s="15" t="str">
        <f ca="1">LOOKUP(C41,$H$13:$H$16,$F$13:$F$16)</f>
        <v>Boeing 777-300ER</v>
      </c>
      <c r="E41" s="15">
        <f ca="1">LOOKUP(D41,$F$6:$F$9,$I$6:$I$9)</f>
        <v>8</v>
      </c>
      <c r="F41" s="15">
        <f ca="1">LOOKUP(D41,$F$6:$F$9,$J$6:$J$9)</f>
        <v>40</v>
      </c>
      <c r="G41" s="15">
        <f ca="1">LOOKUP(D41,$F$6:$F$9,$K$6:$K$9)</f>
        <v>24</v>
      </c>
      <c r="H41" s="15">
        <f ca="1">LOOKUP(D41,$F$6:$F$9,$L$6:$L$9)</f>
        <v>260</v>
      </c>
      <c r="I41" s="20">
        <f ca="1">RAND()</f>
        <v>0.33038491591102326</v>
      </c>
      <c r="J41" s="15">
        <f ca="1">IF(B41=1, ROUND(_xlfn.NORM.INV(I41,$C$5,$C$6)*(1+$T$14), 0), ROUND(_xlfn.NORM.INV(I41, $D$5, $D$6)*(1+$T$14), 0))</f>
        <v>4</v>
      </c>
      <c r="K41" s="20">
        <f ca="1">RAND()</f>
        <v>0.85124865828210061</v>
      </c>
      <c r="L41" s="18">
        <f ca="1">IF(B41=1, ROUND(_xlfn.NORM.INV(K41,$C$7,$C$8), 2), ROUND(_xlfn.NORM.INV(K41, $D$7, $D$8), 2))</f>
        <v>10967.19</v>
      </c>
      <c r="M41" s="15">
        <f ca="1">MIN(E41,J41)</f>
        <v>4</v>
      </c>
      <c r="N41" s="15">
        <f ca="1">RAND()</f>
        <v>0.49859367549482936</v>
      </c>
      <c r="O41" s="19">
        <f ca="1">(IF(B41=1, $G$21+($G$22-$G$21)*N41, $H$21+($H$22-$H$21)*N41))</f>
        <v>2.4957810264844879E-2</v>
      </c>
      <c r="P41" s="15">
        <f ca="1">ROUND(M41*(1-O41), 0)</f>
        <v>4</v>
      </c>
      <c r="Q41" s="20">
        <f ca="1">RAND()</f>
        <v>0.38589211115872546</v>
      </c>
      <c r="R41" s="15">
        <f ca="1">IF(B41=1, ROUND(_xlfn.NORM.INV(Q41,$C$9,$C$10)*(1+$T$14), 0), ROUND(_xlfn.NORM.INV(Q41, $D$9, $D$10)*(1+$T$14), 0))</f>
        <v>37</v>
      </c>
      <c r="S41" s="20">
        <f ca="1">RAND()</f>
        <v>0.27965132018737016</v>
      </c>
      <c r="T41" s="18">
        <f ca="1">IF(B41=1, ROUND(_xlfn.NORM.INV(S41,$C$11,$C$12), 2), ROUND(_xlfn.NORM.INV(S41, $D$11, $D$12), 2))</f>
        <v>5113.1400000000003</v>
      </c>
      <c r="U41" s="15">
        <f ca="1">MIN(F41,R41)</f>
        <v>37</v>
      </c>
      <c r="V41" s="15">
        <f ca="1">RAND()</f>
        <v>0.44747871947756346</v>
      </c>
      <c r="W41" s="19">
        <f ca="1">(IF(B41=1, $G$21+($G$22-$G$21)*V41, $H$21+($H$22-$H$21)*V41))</f>
        <v>2.3424361584326904E-2</v>
      </c>
      <c r="X41" s="15">
        <f ca="1">ROUND(U41*(1-W41), 0)</f>
        <v>36</v>
      </c>
      <c r="Y41" s="20">
        <f ca="1">RAND()</f>
        <v>0.19968383541704737</v>
      </c>
      <c r="Z41" s="15">
        <f ca="1">IF(B41=1, ROUND(_xlfn.NORM.INV(Y41,$C$13,$C$14)*(1+$T$14), 0), ROUND(_xlfn.NORM.INV(Y41, $D$13, $D$14)*(1+$T$14), 0))</f>
        <v>28</v>
      </c>
      <c r="AA41" s="20">
        <f ca="1">RAND()</f>
        <v>0.95425915557303032</v>
      </c>
      <c r="AB41" s="18">
        <f ca="1">IF(B41=1, ROUND(_xlfn.NORM.INV(AA41,$C$15,$C$16), 2), ROUND(_xlfn.NORM.INV(AA41, $D$15, $D$16), 2))</f>
        <v>3003.08</v>
      </c>
      <c r="AC41" s="15">
        <f ca="1">MIN(G41,Z41)</f>
        <v>24</v>
      </c>
      <c r="AD41" s="15">
        <f ca="1">RAND()</f>
        <v>0.5925957585008661</v>
      </c>
      <c r="AE41" s="19">
        <f ca="1">(IF(B41=1, $G$21+($G$22-$G$21)*AD41, $H$21+($H$22-$H$21)*AD41))</f>
        <v>2.7777872755025981E-2</v>
      </c>
      <c r="AF41" s="15">
        <f ca="1">ROUND(AC41*(1-AE41), 0)</f>
        <v>23</v>
      </c>
      <c r="AG41" s="20">
        <f ca="1">RAND()</f>
        <v>0.69661013890561441</v>
      </c>
      <c r="AH41" s="15">
        <f ca="1">IF(B41=1, ROUND(_xlfn.NORM.INV(AG41,$C$17,$C$18)*(1+$T$14), 0), ROUND(_xlfn.NORM.INV(AG41, $D$17, $D$18)*(1+$T$14), 0))</f>
        <v>227</v>
      </c>
      <c r="AI41" s="20">
        <f ca="1">RAND()</f>
        <v>0.43934174210748089</v>
      </c>
      <c r="AJ41" s="18">
        <f ca="1">IF(B41=1, ROUND(_xlfn.NORM.INV(AI41,$C$19,$C$20), 2), ROUND(_xlfn.NORM.INV(AI41, $D$19, $D$20), 2))</f>
        <v>1737.14</v>
      </c>
      <c r="AK41" s="15">
        <f ca="1">MIN(ROUND(H41*(1+$C$22),0),AH41)</f>
        <v>227</v>
      </c>
      <c r="AL41" s="20">
        <f ca="1">RAND()</f>
        <v>4.8055054272991282E-2</v>
      </c>
      <c r="AM41" s="19">
        <f ca="1">(IF(B41=1, $G$21+($G$22-$G$21)*AL41, $H$21+($H$22-$H$21)*AL41))</f>
        <v>1.1441651628189739E-2</v>
      </c>
      <c r="AN41" s="15">
        <f ca="1">ROUND(AK41*(1-AM41), 0)</f>
        <v>224</v>
      </c>
      <c r="AO41" s="18">
        <f ca="1">SUM(IF(AN41&gt;H41, (AN41-H41)*($G$23+AJ41), 0),IF(AF41&gt;G41,(AF41-G41)*($G$23+AB41),0),IF(X41&gt;F41,(X41-F41)*($G$23+T41),0),IF(P41&gt;E41,(P41-E41)*($G$23+L41),0))</f>
        <v>0</v>
      </c>
      <c r="AP41" s="18">
        <f>-$C$24</f>
        <v>-313614.51120000001</v>
      </c>
      <c r="AQ41" s="17">
        <f ca="1">L41*P41+T41*X41+AB41*AF41+AJ41*AN41-AO41+AP41</f>
        <v>372517.48879999999</v>
      </c>
      <c r="AS41" s="21">
        <f ca="1">SUM(IF(AN41&gt;H41, (AN41-H41), 0),IF(AF41&gt;G41,(AF41-G41),0),IF(X41&gt;F41,(X41-F41),0),IF(P41&gt;E41,(P41-E41),0))</f>
        <v>0</v>
      </c>
      <c r="AU41" s="22">
        <f>AU40+0.1%</f>
        <v>1.1000000000000003E-2</v>
      </c>
      <c r="AV41" s="18">
        <v>422491.87182000076</v>
      </c>
      <c r="AW41" s="18">
        <v>246775.28476986341</v>
      </c>
      <c r="AX41" s="15">
        <v>0</v>
      </c>
      <c r="AY41" s="18">
        <v>0</v>
      </c>
      <c r="AZ41" s="23" t="str">
        <f>IF(AV41=MAX($AV$30:$AV$130),"Optimal Overbooking Rate","")</f>
        <v/>
      </c>
      <c r="BC41" s="15" t="s">
        <v>166</v>
      </c>
      <c r="BD41" s="25">
        <f ca="1">COUNTIF($AQ$29:$AQ$2028,"&lt;-120000")/COUNTA($AQ$29:$AQ$2028)</f>
        <v>5.0000000000000001E-4</v>
      </c>
      <c r="BE41" s="24" t="str">
        <f>CONCATENATE("&gt; ","-",RIGHT(BC41,4))</f>
        <v>&gt; -120k</v>
      </c>
      <c r="BN41" s="15">
        <f>BN40+5</f>
        <v>200</v>
      </c>
      <c r="BO41" s="18">
        <v>179463.74080999987</v>
      </c>
      <c r="BP41" s="18">
        <v>280179.24369960907</v>
      </c>
      <c r="BQ41" s="26">
        <v>0.34</v>
      </c>
      <c r="BR41" s="18">
        <v>1067.5357199999996</v>
      </c>
      <c r="BT41" s="27">
        <f>BT40+50</f>
        <v>2000</v>
      </c>
      <c r="BU41" s="18">
        <v>340060.84941000061</v>
      </c>
      <c r="BV41" s="18">
        <v>243973.12430538068</v>
      </c>
      <c r="BW41" s="26">
        <v>1.04</v>
      </c>
      <c r="BX41" s="18">
        <v>2868.7070149999986</v>
      </c>
    </row>
    <row r="42" spans="1:76" x14ac:dyDescent="0.4">
      <c r="A42" s="15">
        <v>14</v>
      </c>
      <c r="B42" s="15">
        <f ca="1">IF(RAND() &lt; (8/12), 0, 1)</f>
        <v>0</v>
      </c>
      <c r="C42" s="20">
        <f ca="1">RAND()</f>
        <v>0.36715487649057055</v>
      </c>
      <c r="D42" s="15" t="str">
        <f ca="1">LOOKUP(C42,$H$13:$H$16,$F$13:$F$16)</f>
        <v>Airbus A380-800</v>
      </c>
      <c r="E42" s="15">
        <f ca="1">LOOKUP(D42,$F$6:$F$9,$I$6:$I$9)</f>
        <v>14</v>
      </c>
      <c r="F42" s="15">
        <f ca="1">LOOKUP(D42,$F$6:$F$9,$J$6:$J$9)</f>
        <v>76</v>
      </c>
      <c r="G42" s="15">
        <f ca="1">LOOKUP(D42,$F$6:$F$9,$K$6:$K$9)</f>
        <v>56</v>
      </c>
      <c r="H42" s="15">
        <f ca="1">LOOKUP(D42,$F$6:$F$9,$L$6:$L$9)</f>
        <v>341</v>
      </c>
      <c r="I42" s="20">
        <f ca="1">RAND()</f>
        <v>9.1016053683415032E-2</v>
      </c>
      <c r="J42" s="15">
        <f ca="1">IF(B42=1, ROUND(_xlfn.NORM.INV(I42,$C$5,$C$6)*(1+$T$14), 0), ROUND(_xlfn.NORM.INV(I42, $D$5, $D$6)*(1+$T$14), 0))</f>
        <v>3</v>
      </c>
      <c r="K42" s="20">
        <f ca="1">RAND()</f>
        <v>4.7324557497226971E-3</v>
      </c>
      <c r="L42" s="18">
        <f ca="1">IF(B42=1, ROUND(_xlfn.NORM.INV(K42,$C$7,$C$8), 2), ROUND(_xlfn.NORM.INV(K42, $D$7, $D$8), 2))</f>
        <v>9309.7800000000007</v>
      </c>
      <c r="M42" s="15">
        <f ca="1">MIN(E42,J42)</f>
        <v>3</v>
      </c>
      <c r="N42" s="15">
        <f ca="1">RAND()</f>
        <v>0.2037973855953511</v>
      </c>
      <c r="O42" s="19">
        <f ca="1">(IF(B42=1, $G$21+($G$22-$G$21)*N42, $H$21+($H$22-$H$21)*N42))</f>
        <v>1.6113921567860533E-2</v>
      </c>
      <c r="P42" s="15">
        <f ca="1">ROUND(M42*(1-O42), 0)</f>
        <v>3</v>
      </c>
      <c r="Q42" s="20">
        <f ca="1">RAND()</f>
        <v>0.96449066796920613</v>
      </c>
      <c r="R42" s="15">
        <f ca="1">IF(B42=1, ROUND(_xlfn.NORM.INV(Q42,$C$9,$C$10)*(1+$T$14), 0), ROUND(_xlfn.NORM.INV(Q42, $D$9, $D$10)*(1+$T$14), 0))</f>
        <v>59</v>
      </c>
      <c r="S42" s="20">
        <f ca="1">RAND()</f>
        <v>0.44757962979098376</v>
      </c>
      <c r="T42" s="18">
        <f ca="1">IF(B42=1, ROUND(_xlfn.NORM.INV(S42,$C$11,$C$12), 2), ROUND(_xlfn.NORM.INV(S42, $D$11, $D$12), 2))</f>
        <v>5216.16</v>
      </c>
      <c r="U42" s="15">
        <f ca="1">MIN(F42,R42)</f>
        <v>59</v>
      </c>
      <c r="V42" s="15">
        <f ca="1">RAND()</f>
        <v>0.14581641632141695</v>
      </c>
      <c r="W42" s="19">
        <f ca="1">(IF(B42=1, $G$21+($G$22-$G$21)*V42, $H$21+($H$22-$H$21)*V42))</f>
        <v>1.437449248964251E-2</v>
      </c>
      <c r="X42" s="15">
        <f ca="1">ROUND(U42*(1-W42), 0)</f>
        <v>58</v>
      </c>
      <c r="Y42" s="20">
        <f ca="1">RAND()</f>
        <v>0.54345104874237737</v>
      </c>
      <c r="Z42" s="15">
        <f ca="1">IF(B42=1, ROUND(_xlfn.NORM.INV(Y42,$C$13,$C$14)*(1+$T$14), 0), ROUND(_xlfn.NORM.INV(Y42, $D$13, $D$14)*(1+$T$14), 0))</f>
        <v>37</v>
      </c>
      <c r="AA42" s="20">
        <f ca="1">RAND()</f>
        <v>6.4275492883709706E-3</v>
      </c>
      <c r="AB42" s="18">
        <f ca="1">IF(B42=1, ROUND(_xlfn.NORM.INV(AA42,$C$15,$C$16), 2), ROUND(_xlfn.NORM.INV(AA42, $D$15, $D$16), 2))</f>
        <v>2495.62</v>
      </c>
      <c r="AC42" s="15">
        <f ca="1">MIN(G42,Z42)</f>
        <v>37</v>
      </c>
      <c r="AD42" s="15">
        <f ca="1">RAND()</f>
        <v>0.19223519991644289</v>
      </c>
      <c r="AE42" s="19">
        <f ca="1">(IF(B42=1, $G$21+($G$22-$G$21)*AD42, $H$21+($H$22-$H$21)*AD42))</f>
        <v>1.5767055997493288E-2</v>
      </c>
      <c r="AF42" s="15">
        <f ca="1">ROUND(AC42*(1-AE42), 0)</f>
        <v>36</v>
      </c>
      <c r="AG42" s="20">
        <f ca="1">RAND()</f>
        <v>0.39888957060339414</v>
      </c>
      <c r="AH42" s="15">
        <f ca="1">IF(B42=1, ROUND(_xlfn.NORM.INV(AG42,$C$17,$C$18)*(1+$T$14), 0), ROUND(_xlfn.NORM.INV(AG42, $D$17, $D$18)*(1+$T$14), 0))</f>
        <v>186</v>
      </c>
      <c r="AI42" s="20">
        <f ca="1">RAND()</f>
        <v>0.65416740047495836</v>
      </c>
      <c r="AJ42" s="18">
        <f ca="1">IF(B42=1, ROUND(_xlfn.NORM.INV(AI42,$C$19,$C$20), 2), ROUND(_xlfn.NORM.INV(AI42, $D$19, $D$20), 2))</f>
        <v>1778.86</v>
      </c>
      <c r="AK42" s="15">
        <f ca="1">MIN(ROUND(H42*(1+$C$22),0),AH42)</f>
        <v>186</v>
      </c>
      <c r="AL42" s="20">
        <f ca="1">RAND()</f>
        <v>0.46024450233387715</v>
      </c>
      <c r="AM42" s="19">
        <f ca="1">(IF(B42=1, $G$21+($G$22-$G$21)*AL42, $H$21+($H$22-$H$21)*AL42))</f>
        <v>2.3807335070016315E-2</v>
      </c>
      <c r="AN42" s="15">
        <f ca="1">ROUND(AK42*(1-AM42), 0)</f>
        <v>182</v>
      </c>
      <c r="AO42" s="18">
        <f ca="1">SUM(IF(AN42&gt;H42, (AN42-H42)*($G$23+AJ42), 0),IF(AF42&gt;G42,(AF42-G42)*($G$23+AB42),0),IF(X42&gt;F42,(X42-F42)*($G$23+T42),0),IF(P42&gt;E42,(P42-E42)*($G$23+L42),0))</f>
        <v>0</v>
      </c>
      <c r="AP42" s="18">
        <f>-$C$24</f>
        <v>-313614.51120000001</v>
      </c>
      <c r="AQ42" s="17">
        <f ca="1">L42*P42+T42*X42+AB42*AF42+AJ42*AN42-AO42+AP42</f>
        <v>430446.94879999995</v>
      </c>
      <c r="AS42" s="21">
        <f ca="1">SUM(IF(AN42&gt;H42, (AN42-H42), 0),IF(AF42&gt;G42,(AF42-G42),0),IF(X42&gt;F42,(X42-F42),0),IF(P42&gt;E42,(P42-E42),0))</f>
        <v>0</v>
      </c>
      <c r="AU42" s="22">
        <f>AU41+0.1%</f>
        <v>1.2000000000000004E-2</v>
      </c>
      <c r="AV42" s="18">
        <v>421648.52185000211</v>
      </c>
      <c r="AW42" s="18">
        <v>247914.1059928585</v>
      </c>
      <c r="AX42" s="15">
        <v>0</v>
      </c>
      <c r="AY42" s="18">
        <v>0</v>
      </c>
      <c r="AZ42" s="23" t="str">
        <f>IF(AV42=MAX($AV$30:$AV$130),"Optimal Overbooking Rate","")</f>
        <v/>
      </c>
      <c r="BC42" s="15" t="s">
        <v>165</v>
      </c>
      <c r="BD42" s="25">
        <f ca="1">COUNTIF($AQ$29:$AQ$2028,"&lt;-130000")/COUNTA($AQ$29:$AQ$2028)</f>
        <v>5.0000000000000001E-4</v>
      </c>
      <c r="BE42" s="24" t="str">
        <f>CONCATENATE("&gt; ","-",RIGHT(BC42,4))</f>
        <v>&gt; -130k</v>
      </c>
      <c r="BN42" s="15">
        <f>BN41+5</f>
        <v>205</v>
      </c>
      <c r="BO42" s="18">
        <v>185984.28529500059</v>
      </c>
      <c r="BP42" s="18">
        <v>275070.06335251016</v>
      </c>
      <c r="BQ42" s="26">
        <v>0.36</v>
      </c>
      <c r="BR42" s="18">
        <v>1090.7685449999994</v>
      </c>
      <c r="BT42" s="27">
        <f>BT41+50</f>
        <v>2050</v>
      </c>
      <c r="BU42" s="18">
        <v>349491.60513500171</v>
      </c>
      <c r="BV42" s="18">
        <v>232233.93224030844</v>
      </c>
      <c r="BW42" s="26">
        <v>1.01</v>
      </c>
      <c r="BX42" s="18">
        <v>2808.8118700000005</v>
      </c>
    </row>
    <row r="43" spans="1:76" x14ac:dyDescent="0.4">
      <c r="A43" s="15">
        <v>15</v>
      </c>
      <c r="B43" s="15">
        <f ca="1">IF(RAND() &lt; (8/12), 0, 1)</f>
        <v>0</v>
      </c>
      <c r="C43" s="20">
        <f ca="1">RAND()</f>
        <v>0.85797765998504216</v>
      </c>
      <c r="D43" s="15" t="str">
        <f ca="1">LOOKUP(C43,$H$13:$H$16,$F$13:$F$16)</f>
        <v>Boeing 777-300ER</v>
      </c>
      <c r="E43" s="15">
        <f ca="1">LOOKUP(D43,$F$6:$F$9,$I$6:$I$9)</f>
        <v>8</v>
      </c>
      <c r="F43" s="15">
        <f ca="1">LOOKUP(D43,$F$6:$F$9,$J$6:$J$9)</f>
        <v>40</v>
      </c>
      <c r="G43" s="15">
        <f ca="1">LOOKUP(D43,$F$6:$F$9,$K$6:$K$9)</f>
        <v>24</v>
      </c>
      <c r="H43" s="15">
        <f ca="1">LOOKUP(D43,$F$6:$F$9,$L$6:$L$9)</f>
        <v>260</v>
      </c>
      <c r="I43" s="20">
        <f ca="1">RAND()</f>
        <v>0.48372287637069589</v>
      </c>
      <c r="J43" s="15">
        <f ca="1">IF(B43=1, ROUND(_xlfn.NORM.INV(I43,$C$5,$C$6)*(1+$T$14), 0), ROUND(_xlfn.NORM.INV(I43, $D$5, $D$6)*(1+$T$14), 0))</f>
        <v>4</v>
      </c>
      <c r="K43" s="20">
        <f ca="1">RAND()</f>
        <v>0.82632958872182249</v>
      </c>
      <c r="L43" s="18">
        <f ca="1">IF(B43=1, ROUND(_xlfn.NORM.INV(K43,$C$7,$C$8), 2), ROUND(_xlfn.NORM.INV(K43, $D$7, $D$8), 2))</f>
        <v>10920.68</v>
      </c>
      <c r="M43" s="15">
        <f ca="1">MIN(E43,J43)</f>
        <v>4</v>
      </c>
      <c r="N43" s="15">
        <f ca="1">RAND()</f>
        <v>0.52503156805874451</v>
      </c>
      <c r="O43" s="19">
        <f ca="1">(IF(B43=1, $G$21+($G$22-$G$21)*N43, $H$21+($H$22-$H$21)*N43))</f>
        <v>2.5750947041762333E-2</v>
      </c>
      <c r="P43" s="15">
        <f ca="1">ROUND(M43*(1-O43), 0)</f>
        <v>4</v>
      </c>
      <c r="Q43" s="20">
        <f ca="1">RAND()</f>
        <v>0.12597145559935441</v>
      </c>
      <c r="R43" s="15">
        <f ca="1">IF(B43=1, ROUND(_xlfn.NORM.INV(Q43,$C$9,$C$10)*(1+$T$14), 0), ROUND(_xlfn.NORM.INV(Q43, $D$9, $D$10)*(1+$T$14), 0))</f>
        <v>28</v>
      </c>
      <c r="S43" s="20">
        <f ca="1">RAND()</f>
        <v>0.22802939105795994</v>
      </c>
      <c r="T43" s="18">
        <f ca="1">IF(B43=1, ROUND(_xlfn.NORM.INV(S43,$C$11,$C$12), 2), ROUND(_xlfn.NORM.INV(S43, $D$11, $D$12), 2))</f>
        <v>5076.34</v>
      </c>
      <c r="U43" s="15">
        <f ca="1">MIN(F43,R43)</f>
        <v>28</v>
      </c>
      <c r="V43" s="15">
        <f ca="1">RAND()</f>
        <v>0.28693287491337605</v>
      </c>
      <c r="W43" s="19">
        <f ca="1">(IF(B43=1, $G$21+($G$22-$G$21)*V43, $H$21+($H$22-$H$21)*V43))</f>
        <v>1.860798624740128E-2</v>
      </c>
      <c r="X43" s="15">
        <f ca="1">ROUND(U43*(1-W43), 0)</f>
        <v>27</v>
      </c>
      <c r="Y43" s="20">
        <f ca="1">RAND()</f>
        <v>7.3542880342716277E-2</v>
      </c>
      <c r="Z43" s="15">
        <f ca="1">IF(B43=1, ROUND(_xlfn.NORM.INV(Y43,$C$13,$C$14)*(1+$T$14), 0), ROUND(_xlfn.NORM.INV(Y43, $D$13, $D$14)*(1+$T$14), 0))</f>
        <v>22</v>
      </c>
      <c r="AA43" s="20">
        <f ca="1">RAND()</f>
        <v>0.55829833717324306</v>
      </c>
      <c r="AB43" s="18">
        <f ca="1">IF(B43=1, ROUND(_xlfn.NORM.INV(AA43,$C$15,$C$16), 2), ROUND(_xlfn.NORM.INV(AA43, $D$15, $D$16), 2))</f>
        <v>2815.79</v>
      </c>
      <c r="AC43" s="15">
        <f ca="1">MIN(G43,Z43)</f>
        <v>22</v>
      </c>
      <c r="AD43" s="15">
        <f ca="1">RAND()</f>
        <v>0.94446496974260363</v>
      </c>
      <c r="AE43" s="19">
        <f ca="1">(IF(B43=1, $G$21+($G$22-$G$21)*AD43, $H$21+($H$22-$H$21)*AD43))</f>
        <v>3.8333949092278108E-2</v>
      </c>
      <c r="AF43" s="15">
        <f ca="1">ROUND(AC43*(1-AE43), 0)</f>
        <v>21</v>
      </c>
      <c r="AG43" s="20">
        <f ca="1">RAND()</f>
        <v>0.25498477984903067</v>
      </c>
      <c r="AH43" s="15">
        <f ca="1">IF(B43=1, ROUND(_xlfn.NORM.INV(AG43,$C$17,$C$18)*(1+$T$14), 0), ROUND(_xlfn.NORM.INV(AG43, $D$17, $D$18)*(1+$T$14), 0))</f>
        <v>165</v>
      </c>
      <c r="AI43" s="20">
        <f ca="1">RAND()</f>
        <v>0.52444296823680658</v>
      </c>
      <c r="AJ43" s="18">
        <f ca="1">IF(B43=1, ROUND(_xlfn.NORM.INV(AI43,$C$19,$C$20), 2), ROUND(_xlfn.NORM.INV(AI43, $D$19, $D$20), 2))</f>
        <v>1753.39</v>
      </c>
      <c r="AK43" s="15">
        <f ca="1">MIN(ROUND(H43*(1+$C$22),0),AH43)</f>
        <v>165</v>
      </c>
      <c r="AL43" s="20">
        <f ca="1">RAND()</f>
        <v>0.89167534928222569</v>
      </c>
      <c r="AM43" s="19">
        <f ca="1">(IF(B43=1, $G$21+($G$22-$G$21)*AL43, $H$21+($H$22-$H$21)*AL43))</f>
        <v>3.6750260478466773E-2</v>
      </c>
      <c r="AN43" s="15">
        <f ca="1">ROUND(AK43*(1-AM43), 0)</f>
        <v>159</v>
      </c>
      <c r="AO43" s="18">
        <f ca="1">SUM(IF(AN43&gt;H43, (AN43-H43)*($G$23+AJ43), 0),IF(AF43&gt;G43,(AF43-G43)*($G$23+AB43),0),IF(X43&gt;F43,(X43-F43)*($G$23+T43),0),IF(P43&gt;E43,(P43-E43)*($G$23+L43),0))</f>
        <v>0</v>
      </c>
      <c r="AP43" s="18">
        <f>-$C$24</f>
        <v>-313614.51120000001</v>
      </c>
      <c r="AQ43" s="17">
        <f ca="1">L43*P43+T43*X43+AB43*AF43+AJ43*AN43-AO43+AP43</f>
        <v>205049.98879999999</v>
      </c>
      <c r="AS43" s="21">
        <f ca="1">SUM(IF(AN43&gt;H43, (AN43-H43), 0),IF(AF43&gt;G43,(AF43-G43),0),IF(X43&gt;F43,(X43-F43),0),IF(P43&gt;E43,(P43-E43),0))</f>
        <v>0</v>
      </c>
      <c r="AU43" s="22">
        <f>AU42+0.1%</f>
        <v>1.3000000000000005E-2</v>
      </c>
      <c r="AV43" s="18">
        <v>423959.89776500053</v>
      </c>
      <c r="AW43" s="18">
        <v>252837.69436437887</v>
      </c>
      <c r="AX43" s="15">
        <v>0</v>
      </c>
      <c r="AY43" s="18">
        <v>0</v>
      </c>
      <c r="AZ43" s="23" t="str">
        <f>IF(AV43=MAX($AV$30:$AV$130),"Optimal Overbooking Rate","")</f>
        <v/>
      </c>
      <c r="BC43" s="15" t="s">
        <v>164</v>
      </c>
      <c r="BD43" s="25">
        <f ca="1">COUNTIF($AQ$29:$AQ$2028,"&lt;-140000")/COUNTA($AQ$29:$AQ$2028)</f>
        <v>0</v>
      </c>
      <c r="BE43" s="24" t="str">
        <f>CONCATENATE("&gt; ","-",RIGHT(BC43,4))</f>
        <v>&gt; -140k</v>
      </c>
      <c r="BN43" s="15">
        <f>BN42+5</f>
        <v>210</v>
      </c>
      <c r="BO43" s="18">
        <v>200622.79005500005</v>
      </c>
      <c r="BP43" s="18">
        <v>260932.07578227302</v>
      </c>
      <c r="BQ43" s="26">
        <v>0.47</v>
      </c>
      <c r="BR43" s="18">
        <v>1436.9333449999995</v>
      </c>
      <c r="BT43" s="27">
        <f>BT42+50</f>
        <v>2100</v>
      </c>
      <c r="BU43" s="18">
        <v>372303.9156500008</v>
      </c>
      <c r="BV43" s="18">
        <v>239336.5486796794</v>
      </c>
      <c r="BW43" s="26">
        <v>1.03</v>
      </c>
      <c r="BX43" s="18">
        <v>2914.590009999999</v>
      </c>
    </row>
    <row r="44" spans="1:76" x14ac:dyDescent="0.4">
      <c r="A44" s="15">
        <v>16</v>
      </c>
      <c r="B44" s="15">
        <f ca="1">IF(RAND() &lt; (8/12), 0, 1)</f>
        <v>1</v>
      </c>
      <c r="C44" s="20">
        <f ca="1">RAND()</f>
        <v>0.22637229359284561</v>
      </c>
      <c r="D44" s="15" t="str">
        <f ca="1">LOOKUP(C44,$H$13:$H$16,$F$13:$F$16)</f>
        <v>Airbus A380-800</v>
      </c>
      <c r="E44" s="15">
        <f ca="1">LOOKUP(D44,$F$6:$F$9,$I$6:$I$9)</f>
        <v>14</v>
      </c>
      <c r="F44" s="15">
        <f ca="1">LOOKUP(D44,$F$6:$F$9,$J$6:$J$9)</f>
        <v>76</v>
      </c>
      <c r="G44" s="15">
        <f ca="1">LOOKUP(D44,$F$6:$F$9,$K$6:$K$9)</f>
        <v>56</v>
      </c>
      <c r="H44" s="15">
        <f ca="1">LOOKUP(D44,$F$6:$F$9,$L$6:$L$9)</f>
        <v>341</v>
      </c>
      <c r="I44" s="20">
        <f ca="1">RAND()</f>
        <v>0.8540495852940474</v>
      </c>
      <c r="J44" s="15">
        <f ca="1">IF(B44=1, ROUND(_xlfn.NORM.INV(I44,$C$5,$C$6)*(1+$T$14), 0), ROUND(_xlfn.NORM.INV(I44, $D$5, $D$6)*(1+$T$14), 0))</f>
        <v>9</v>
      </c>
      <c r="K44" s="20">
        <f ca="1">RAND()</f>
        <v>0.81413794680495544</v>
      </c>
      <c r="L44" s="18">
        <f ca="1">IF(B44=1, ROUND(_xlfn.NORM.INV(K44,$C$7,$C$8), 2), ROUND(_xlfn.NORM.INV(K44, $D$7, $D$8), 2))</f>
        <v>15269.78</v>
      </c>
      <c r="M44" s="15">
        <f ca="1">MIN(E44,J44)</f>
        <v>9</v>
      </c>
      <c r="N44" s="15">
        <f ca="1">RAND()</f>
        <v>0.30637720316131511</v>
      </c>
      <c r="O44" s="19">
        <f ca="1">(IF(B44=1, $G$21+($G$22-$G$21)*N44, $H$21+($H$22-$H$21)*N44))</f>
        <v>2.5723202110646028E-2</v>
      </c>
      <c r="P44" s="15">
        <f ca="1">ROUND(M44*(1-O44), 0)</f>
        <v>9</v>
      </c>
      <c r="Q44" s="20">
        <f ca="1">RAND()</f>
        <v>0.37025009957432609</v>
      </c>
      <c r="R44" s="15">
        <f ca="1">IF(B44=1, ROUND(_xlfn.NORM.INV(Q44,$C$9,$C$10)*(1+$T$14), 0), ROUND(_xlfn.NORM.INV(Q44, $D$9, $D$10)*(1+$T$14), 0))</f>
        <v>53</v>
      </c>
      <c r="S44" s="20">
        <f ca="1">RAND()</f>
        <v>3.9474454408593096E-2</v>
      </c>
      <c r="T44" s="18">
        <f ca="1">IF(B44=1, ROUND(_xlfn.NORM.INV(S44,$C$11,$C$12), 2), ROUND(_xlfn.NORM.INV(S44, $D$11, $D$12), 2))</f>
        <v>5245.3</v>
      </c>
      <c r="U44" s="15">
        <f ca="1">MIN(F44,R44)</f>
        <v>53</v>
      </c>
      <c r="V44" s="15">
        <f ca="1">RAND()</f>
        <v>0.84916967663887577</v>
      </c>
      <c r="W44" s="19">
        <f ca="1">(IF(B44=1, $G$21+($G$22-$G$21)*V44, $H$21+($H$22-$H$21)*V44))</f>
        <v>4.4720938682360656E-2</v>
      </c>
      <c r="X44" s="15">
        <f ca="1">ROUND(U44*(1-W44), 0)</f>
        <v>51</v>
      </c>
      <c r="Y44" s="20">
        <f ca="1">RAND()</f>
        <v>0.78525702035876932</v>
      </c>
      <c r="Z44" s="15">
        <f ca="1">IF(B44=1, ROUND(_xlfn.NORM.INV(Y44,$C$13,$C$14)*(1+$T$14), 0), ROUND(_xlfn.NORM.INV(Y44, $D$13, $D$14)*(1+$T$14), 0))</f>
        <v>73</v>
      </c>
      <c r="AA44" s="20">
        <f ca="1">RAND()</f>
        <v>0.5877353910086599</v>
      </c>
      <c r="AB44" s="18">
        <f ca="1">IF(B44=1, ROUND(_xlfn.NORM.INV(AA44,$C$15,$C$16), 2), ROUND(_xlfn.NORM.INV(AA44, $D$15, $D$16), 2))</f>
        <v>3749</v>
      </c>
      <c r="AC44" s="15">
        <f ca="1">MIN(G44,Z44)</f>
        <v>56</v>
      </c>
      <c r="AD44" s="15">
        <f ca="1">RAND()</f>
        <v>0.10334077493748928</v>
      </c>
      <c r="AE44" s="19">
        <f ca="1">(IF(B44=1, $G$21+($G$22-$G$21)*AD44, $H$21+($H$22-$H$21)*AD44))</f>
        <v>1.8616927122812123E-2</v>
      </c>
      <c r="AF44" s="15">
        <f ca="1">ROUND(AC44*(1-AE44), 0)</f>
        <v>55</v>
      </c>
      <c r="AG44" s="20">
        <f ca="1">RAND()</f>
        <v>0.77162135759439732</v>
      </c>
      <c r="AH44" s="15">
        <f ca="1">IF(B44=1, ROUND(_xlfn.NORM.INV(AG44,$C$17,$C$18)*(1+$T$14), 0), ROUND(_xlfn.NORM.INV(AG44, $D$17, $D$18)*(1+$T$14), 0))</f>
        <v>398</v>
      </c>
      <c r="AI44" s="20">
        <f ca="1">RAND()</f>
        <v>0.65191365587288685</v>
      </c>
      <c r="AJ44" s="18">
        <f ca="1">IF(B44=1, ROUND(_xlfn.NORM.INV(AI44,$C$19,$C$20), 2), ROUND(_xlfn.NORM.INV(AI44, $D$19, $D$20), 2))</f>
        <v>2393.85</v>
      </c>
      <c r="AK44" s="15">
        <f ca="1">MIN(ROUND(H44*(1+$C$22),0),AH44)</f>
        <v>358</v>
      </c>
      <c r="AL44" s="20">
        <f ca="1">RAND()</f>
        <v>0.68878071137998154</v>
      </c>
      <c r="AM44" s="19">
        <f ca="1">(IF(B44=1, $G$21+($G$22-$G$21)*AL44, $H$21+($H$22-$H$21)*AL44))</f>
        <v>3.910732489829935E-2</v>
      </c>
      <c r="AN44" s="15">
        <f ca="1">ROUND(AK44*(1-AM44), 0)</f>
        <v>344</v>
      </c>
      <c r="AO44" s="18">
        <f ca="1">SUM(IF(AN44&gt;H44, (AN44-H44)*($G$23+AJ44), 0),IF(AF44&gt;G44,(AF44-G44)*($G$23+AB44),0),IF(X44&gt;F44,(X44-F44)*($G$23+T44),0),IF(P44&gt;E44,(P44-E44)*($G$23+L44),0))</f>
        <v>9734.5499999999993</v>
      </c>
      <c r="AP44" s="18">
        <f>-$C$24</f>
        <v>-313614.51120000001</v>
      </c>
      <c r="AQ44" s="17">
        <f ca="1">L44*P44+T44*X44+AB44*AF44+AJ44*AN44-AO44+AP44</f>
        <v>1111268.6588000001</v>
      </c>
      <c r="AS44" s="21">
        <f ca="1">SUM(IF(AN44&gt;H44, (AN44-H44), 0),IF(AF44&gt;G44,(AF44-G44),0),IF(X44&gt;F44,(X44-F44),0),IF(P44&gt;E44,(P44-E44),0))</f>
        <v>3</v>
      </c>
      <c r="AU44" s="22">
        <f>AU43+0.1%</f>
        <v>1.4000000000000005E-2</v>
      </c>
      <c r="AV44" s="18">
        <v>425587.75432500005</v>
      </c>
      <c r="AW44" s="18">
        <v>253556.86659757173</v>
      </c>
      <c r="AX44" s="15">
        <v>0</v>
      </c>
      <c r="AY44" s="18">
        <v>7.7605650000000006</v>
      </c>
      <c r="AZ44" s="23" t="str">
        <f>IF(AV44=MAX($AV$30:$AV$130),"Optimal Overbooking Rate","")</f>
        <v/>
      </c>
      <c r="BC44" s="15" t="s">
        <v>163</v>
      </c>
      <c r="BD44" s="25">
        <f ca="1">COUNTIF($AQ$29:$AQ$2028,"&lt;-150000")/COUNTA($AQ$29:$AQ$2028)</f>
        <v>0</v>
      </c>
      <c r="BE44" s="24" t="str">
        <f>CONCATENATE("&gt; ","-",RIGHT(BC44,4))</f>
        <v>&gt; -150k</v>
      </c>
      <c r="BN44" s="15">
        <f>BN43+5</f>
        <v>215</v>
      </c>
      <c r="BO44" s="18">
        <v>219857.28182500051</v>
      </c>
      <c r="BP44" s="18">
        <v>259292.9729591076</v>
      </c>
      <c r="BQ44" s="26">
        <v>0.4</v>
      </c>
      <c r="BR44" s="18">
        <v>1244.3787999999993</v>
      </c>
      <c r="BT44" s="27">
        <f>BT43+50</f>
        <v>2150</v>
      </c>
      <c r="BU44" s="18">
        <v>385468.82078500115</v>
      </c>
      <c r="BV44" s="18">
        <v>237534.50425959032</v>
      </c>
      <c r="BW44" s="26">
        <v>0.97</v>
      </c>
      <c r="BX44" s="18">
        <v>2806.1237299999993</v>
      </c>
    </row>
    <row r="45" spans="1:76" x14ac:dyDescent="0.4">
      <c r="A45" s="15">
        <v>17</v>
      </c>
      <c r="B45" s="15">
        <f ca="1">IF(RAND() &lt; (8/12), 0, 1)</f>
        <v>0</v>
      </c>
      <c r="C45" s="20">
        <f ca="1">RAND()</f>
        <v>0.86298781415368764</v>
      </c>
      <c r="D45" s="15" t="str">
        <f ca="1">LOOKUP(C45,$H$13:$H$16,$F$13:$F$16)</f>
        <v>Boeing 777-300ER</v>
      </c>
      <c r="E45" s="15">
        <f ca="1">LOOKUP(D45,$F$6:$F$9,$I$6:$I$9)</f>
        <v>8</v>
      </c>
      <c r="F45" s="15">
        <f ca="1">LOOKUP(D45,$F$6:$F$9,$J$6:$J$9)</f>
        <v>40</v>
      </c>
      <c r="G45" s="15">
        <f ca="1">LOOKUP(D45,$F$6:$F$9,$K$6:$K$9)</f>
        <v>24</v>
      </c>
      <c r="H45" s="15">
        <f ca="1">LOOKUP(D45,$F$6:$F$9,$L$6:$L$9)</f>
        <v>260</v>
      </c>
      <c r="I45" s="20">
        <f ca="1">RAND()</f>
        <v>0.49081390387157364</v>
      </c>
      <c r="J45" s="15">
        <f ca="1">IF(B45=1, ROUND(_xlfn.NORM.INV(I45,$C$5,$C$6)*(1+$T$14), 0), ROUND(_xlfn.NORM.INV(I45, $D$5, $D$6)*(1+$T$14), 0))</f>
        <v>4</v>
      </c>
      <c r="K45" s="20">
        <f ca="1">RAND()</f>
        <v>2.485677196192837E-2</v>
      </c>
      <c r="L45" s="18">
        <f ca="1">IF(B45=1, ROUND(_xlfn.NORM.INV(K45,$C$7,$C$8), 2), ROUND(_xlfn.NORM.INV(K45, $D$7, $D$8), 2))</f>
        <v>9597.99</v>
      </c>
      <c r="M45" s="15">
        <f ca="1">MIN(E45,J45)</f>
        <v>4</v>
      </c>
      <c r="N45" s="15">
        <f ca="1">RAND()</f>
        <v>0.15563961752252764</v>
      </c>
      <c r="O45" s="19">
        <f ca="1">(IF(B45=1, $G$21+($G$22-$G$21)*N45, $H$21+($H$22-$H$21)*N45))</f>
        <v>1.4669188525675829E-2</v>
      </c>
      <c r="P45" s="15">
        <f ca="1">ROUND(M45*(1-O45), 0)</f>
        <v>4</v>
      </c>
      <c r="Q45" s="20">
        <f ca="1">RAND()</f>
        <v>0.66858171500281516</v>
      </c>
      <c r="R45" s="15">
        <f ca="1">IF(B45=1, ROUND(_xlfn.NORM.INV(Q45,$C$9,$C$10)*(1+$T$14), 0), ROUND(_xlfn.NORM.INV(Q45, $D$9, $D$10)*(1+$T$14), 0))</f>
        <v>44</v>
      </c>
      <c r="S45" s="20">
        <f ca="1">RAND()</f>
        <v>0.80286297673818618</v>
      </c>
      <c r="T45" s="18">
        <f ca="1">IF(B45=1, ROUND(_xlfn.NORM.INV(S45,$C$11,$C$12), 2), ROUND(_xlfn.NORM.INV(S45, $D$11, $D$12), 2))</f>
        <v>5440.32</v>
      </c>
      <c r="U45" s="15">
        <f ca="1">MIN(F45,R45)</f>
        <v>40</v>
      </c>
      <c r="V45" s="15">
        <f ca="1">RAND()</f>
        <v>0.90356026584084781</v>
      </c>
      <c r="W45" s="19">
        <f ca="1">(IF(B45=1, $G$21+($G$22-$G$21)*V45, $H$21+($H$22-$H$21)*V45))</f>
        <v>3.7106807975225434E-2</v>
      </c>
      <c r="X45" s="15">
        <f ca="1">ROUND(U45*(1-W45), 0)</f>
        <v>39</v>
      </c>
      <c r="Y45" s="20">
        <f ca="1">RAND()</f>
        <v>0.32948116292283958</v>
      </c>
      <c r="Z45" s="15">
        <f ca="1">IF(B45=1, ROUND(_xlfn.NORM.INV(Y45,$C$13,$C$14)*(1+$T$14), 0), ROUND(_xlfn.NORM.INV(Y45, $D$13, $D$14)*(1+$T$14), 0))</f>
        <v>32</v>
      </c>
      <c r="AA45" s="20">
        <f ca="1">RAND()</f>
        <v>0.9669818663077806</v>
      </c>
      <c r="AB45" s="18">
        <f ca="1">IF(B45=1, ROUND(_xlfn.NORM.INV(AA45,$C$15,$C$16), 2), ROUND(_xlfn.NORM.INV(AA45, $D$15, $D$16), 2))</f>
        <v>3021.37</v>
      </c>
      <c r="AC45" s="15">
        <f ca="1">MIN(G45,Z45)</f>
        <v>24</v>
      </c>
      <c r="AD45" s="15">
        <f ca="1">RAND()</f>
        <v>0.11642009783456253</v>
      </c>
      <c r="AE45" s="19">
        <f ca="1">(IF(B45=1, $G$21+($G$22-$G$21)*AD45, $H$21+($H$22-$H$21)*AD45))</f>
        <v>1.3492602935036875E-2</v>
      </c>
      <c r="AF45" s="15">
        <f ca="1">ROUND(AC45*(1-AE45), 0)</f>
        <v>24</v>
      </c>
      <c r="AG45" s="20">
        <f ca="1">RAND()</f>
        <v>0.53314313626378074</v>
      </c>
      <c r="AH45" s="15">
        <f ca="1">IF(B45=1, ROUND(_xlfn.NORM.INV(AG45,$C$17,$C$18)*(1+$T$14), 0), ROUND(_xlfn.NORM.INV(AG45, $D$17, $D$18)*(1+$T$14), 0))</f>
        <v>204</v>
      </c>
      <c r="AI45" s="20">
        <f ca="1">RAND()</f>
        <v>2.7520820390737888E-2</v>
      </c>
      <c r="AJ45" s="18">
        <f ca="1">IF(B45=1, ROUND(_xlfn.NORM.INV(AI45,$C$19,$C$20), 2), ROUND(_xlfn.NORM.INV(AI45, $D$19, $D$20), 2))</f>
        <v>1603</v>
      </c>
      <c r="AK45" s="15">
        <f ca="1">MIN(ROUND(H45*(1+$C$22),0),AH45)</f>
        <v>204</v>
      </c>
      <c r="AL45" s="20">
        <f ca="1">RAND()</f>
        <v>9.7366730588331785E-2</v>
      </c>
      <c r="AM45" s="19">
        <f ca="1">(IF(B45=1, $G$21+($G$22-$G$21)*AL45, $H$21+($H$22-$H$21)*AL45))</f>
        <v>1.2921001917649954E-2</v>
      </c>
      <c r="AN45" s="15">
        <f ca="1">ROUND(AK45*(1-AM45), 0)</f>
        <v>201</v>
      </c>
      <c r="AO45" s="18">
        <f ca="1">SUM(IF(AN45&gt;H45, (AN45-H45)*($G$23+AJ45), 0),IF(AF45&gt;G45,(AF45-G45)*($G$23+AB45),0),IF(X45&gt;F45,(X45-F45)*($G$23+T45),0),IF(P45&gt;E45,(P45-E45)*($G$23+L45),0))</f>
        <v>0</v>
      </c>
      <c r="AP45" s="18">
        <f>-$C$24</f>
        <v>-313614.51120000001</v>
      </c>
      <c r="AQ45" s="17">
        <f ca="1">L45*P45+T45*X45+AB45*AF45+AJ45*AN45-AO45+AP45</f>
        <v>331665.80879999994</v>
      </c>
      <c r="AS45" s="21">
        <f ca="1">SUM(IF(AN45&gt;H45, (AN45-H45), 0),IF(AF45&gt;G45,(AF45-G45),0),IF(X45&gt;F45,(X45-F45),0),IF(P45&gt;E45,(P45-E45),0))</f>
        <v>0</v>
      </c>
      <c r="AU45" s="22">
        <f>AU44+0.1%</f>
        <v>1.5000000000000006E-2</v>
      </c>
      <c r="AV45" s="18">
        <v>426027.0127950008</v>
      </c>
      <c r="AW45" s="18">
        <v>253285.37897179031</v>
      </c>
      <c r="AX45" s="15">
        <v>0</v>
      </c>
      <c r="AY45" s="18">
        <v>6.4496100000000007</v>
      </c>
      <c r="AZ45" s="23" t="str">
        <f>IF(AV45=MAX($AV$30:$AV$130),"Optimal Overbooking Rate","")</f>
        <v/>
      </c>
      <c r="BC45" s="15" t="s">
        <v>162</v>
      </c>
      <c r="BD45" s="25">
        <f ca="1">COUNTIF($AQ$29:$AQ$2028,"&lt;-160000")/COUNTA($AQ$29:$AQ$2028)</f>
        <v>0</v>
      </c>
      <c r="BE45" s="24" t="str">
        <f>CONCATENATE("&gt; ","-",RIGHT(BC45,4))</f>
        <v>&gt; -160k</v>
      </c>
      <c r="BN45" s="15">
        <f>BN44+5</f>
        <v>220</v>
      </c>
      <c r="BO45" s="18">
        <v>238897.33050500049</v>
      </c>
      <c r="BP45" s="18">
        <v>265719.57082624268</v>
      </c>
      <c r="BQ45" s="26">
        <v>0.49</v>
      </c>
      <c r="BR45" s="18">
        <v>1521.0681599999994</v>
      </c>
      <c r="BT45" s="27">
        <f>BT44+50</f>
        <v>2200</v>
      </c>
      <c r="BU45" s="18">
        <v>414693.41793000029</v>
      </c>
      <c r="BV45" s="18">
        <v>252398.71557981751</v>
      </c>
      <c r="BW45" s="26">
        <v>1.04</v>
      </c>
      <c r="BX45" s="18">
        <v>3043.1643049999957</v>
      </c>
    </row>
    <row r="46" spans="1:76" x14ac:dyDescent="0.4">
      <c r="A46" s="15">
        <v>18</v>
      </c>
      <c r="B46" s="15">
        <f ca="1">IF(RAND() &lt; (8/12), 0, 1)</f>
        <v>0</v>
      </c>
      <c r="C46" s="20">
        <f ca="1">RAND()</f>
        <v>0.22205513277701161</v>
      </c>
      <c r="D46" s="15" t="str">
        <f ca="1">LOOKUP(C46,$H$13:$H$16,$F$13:$F$16)</f>
        <v>Airbus A380-800</v>
      </c>
      <c r="E46" s="15">
        <f ca="1">LOOKUP(D46,$F$6:$F$9,$I$6:$I$9)</f>
        <v>14</v>
      </c>
      <c r="F46" s="15">
        <f ca="1">LOOKUP(D46,$F$6:$F$9,$J$6:$J$9)</f>
        <v>76</v>
      </c>
      <c r="G46" s="15">
        <f ca="1">LOOKUP(D46,$F$6:$F$9,$K$6:$K$9)</f>
        <v>56</v>
      </c>
      <c r="H46" s="15">
        <f ca="1">LOOKUP(D46,$F$6:$F$9,$L$6:$L$9)</f>
        <v>341</v>
      </c>
      <c r="I46" s="20">
        <f ca="1">RAND()</f>
        <v>0.7102526283780406</v>
      </c>
      <c r="J46" s="15">
        <f ca="1">IF(B46=1, ROUND(_xlfn.NORM.INV(I46,$C$5,$C$6)*(1+$T$14), 0), ROUND(_xlfn.NORM.INV(I46, $D$5, $D$6)*(1+$T$14), 0))</f>
        <v>5</v>
      </c>
      <c r="K46" s="20">
        <f ca="1">RAND()</f>
        <v>0.57891802057401109</v>
      </c>
      <c r="L46" s="18">
        <f ca="1">IF(B46=1, ROUND(_xlfn.NORM.INV(K46,$C$7,$C$8), 2), ROUND(_xlfn.NORM.INV(K46, $D$7, $D$8), 2))</f>
        <v>10583.13</v>
      </c>
      <c r="M46" s="15">
        <f ca="1">MIN(E46,J46)</f>
        <v>5</v>
      </c>
      <c r="N46" s="15">
        <f ca="1">RAND()</f>
        <v>5.6269196449494463E-2</v>
      </c>
      <c r="O46" s="19">
        <f ca="1">(IF(B46=1, $G$21+($G$22-$G$21)*N46, $H$21+($H$22-$H$21)*N46))</f>
        <v>1.1688075893484834E-2</v>
      </c>
      <c r="P46" s="15">
        <f ca="1">ROUND(M46*(1-O46), 0)</f>
        <v>5</v>
      </c>
      <c r="Q46" s="20">
        <f ca="1">RAND()</f>
        <v>0.32276379984690839</v>
      </c>
      <c r="R46" s="15">
        <f ca="1">IF(B46=1, ROUND(_xlfn.NORM.INV(Q46,$C$9,$C$10)*(1+$T$14), 0), ROUND(_xlfn.NORM.INV(Q46, $D$9, $D$10)*(1+$T$14), 0))</f>
        <v>35</v>
      </c>
      <c r="S46" s="20">
        <f ca="1">RAND()</f>
        <v>0.55072570733614246</v>
      </c>
      <c r="T46" s="18">
        <f ca="1">IF(B46=1, ROUND(_xlfn.NORM.INV(S46,$C$11,$C$12), 2), ROUND(_xlfn.NORM.INV(S46, $D$11, $D$12), 2))</f>
        <v>5275.24</v>
      </c>
      <c r="U46" s="15">
        <f ca="1">MIN(F46,R46)</f>
        <v>35</v>
      </c>
      <c r="V46" s="15">
        <f ca="1">RAND()</f>
        <v>0.78812661414968088</v>
      </c>
      <c r="W46" s="19">
        <f ca="1">(IF(B46=1, $G$21+($G$22-$G$21)*V46, $H$21+($H$22-$H$21)*V46))</f>
        <v>3.3643798424490425E-2</v>
      </c>
      <c r="X46" s="15">
        <f ca="1">ROUND(U46*(1-W46), 0)</f>
        <v>34</v>
      </c>
      <c r="Y46" s="20">
        <f ca="1">RAND()</f>
        <v>0.47392790426262377</v>
      </c>
      <c r="Z46" s="15">
        <f ca="1">IF(B46=1, ROUND(_xlfn.NORM.INV(Y46,$C$13,$C$14)*(1+$T$14), 0), ROUND(_xlfn.NORM.INV(Y46, $D$13, $D$14)*(1+$T$14), 0))</f>
        <v>35</v>
      </c>
      <c r="AA46" s="20">
        <f ca="1">RAND()</f>
        <v>0.13028492664776736</v>
      </c>
      <c r="AB46" s="18">
        <f ca="1">IF(B46=1, ROUND(_xlfn.NORM.INV(AA46,$C$15,$C$16), 2), ROUND(_xlfn.NORM.INV(AA46, $D$15, $D$16), 2))</f>
        <v>2661.23</v>
      </c>
      <c r="AC46" s="15">
        <f ca="1">MIN(G46,Z46)</f>
        <v>35</v>
      </c>
      <c r="AD46" s="15">
        <f ca="1">RAND()</f>
        <v>0.23676381135483271</v>
      </c>
      <c r="AE46" s="19">
        <f ca="1">(IF(B46=1, $G$21+($G$22-$G$21)*AD46, $H$21+($H$22-$H$21)*AD46))</f>
        <v>1.7102914340644981E-2</v>
      </c>
      <c r="AF46" s="15">
        <f ca="1">ROUND(AC46*(1-AE46), 0)</f>
        <v>34</v>
      </c>
      <c r="AG46" s="20">
        <f ca="1">RAND()</f>
        <v>0.77649978249274487</v>
      </c>
      <c r="AH46" s="15">
        <f ca="1">IF(B46=1, ROUND(_xlfn.NORM.INV(AG46,$C$17,$C$18)*(1+$T$14), 0), ROUND(_xlfn.NORM.INV(AG46, $D$17, $D$18)*(1+$T$14), 0))</f>
        <v>239</v>
      </c>
      <c r="AI46" s="20">
        <f ca="1">RAND()</f>
        <v>0.14887988977394728</v>
      </c>
      <c r="AJ46" s="18">
        <f ca="1">IF(B46=1, ROUND(_xlfn.NORM.INV(AI46,$C$19,$C$20), 2), ROUND(_xlfn.NORM.INV(AI46, $D$19, $D$20), 2))</f>
        <v>1669.64</v>
      </c>
      <c r="AK46" s="15">
        <f ca="1">MIN(ROUND(H46*(1+$C$22),0),AH46)</f>
        <v>239</v>
      </c>
      <c r="AL46" s="20">
        <f ca="1">RAND()</f>
        <v>0.38385290547162887</v>
      </c>
      <c r="AM46" s="19">
        <f ca="1">(IF(B46=1, $G$21+($G$22-$G$21)*AL46, $H$21+($H$22-$H$21)*AL46))</f>
        <v>2.1515587164148864E-2</v>
      </c>
      <c r="AN46" s="15">
        <f ca="1">ROUND(AK46*(1-AM46), 0)</f>
        <v>234</v>
      </c>
      <c r="AO46" s="18">
        <f ca="1">SUM(IF(AN46&gt;H46, (AN46-H46)*($G$23+AJ46), 0),IF(AF46&gt;G46,(AF46-G46)*($G$23+AB46),0),IF(X46&gt;F46,(X46-F46)*($G$23+T46),0),IF(P46&gt;E46,(P46-E46)*($G$23+L46),0))</f>
        <v>0</v>
      </c>
      <c r="AP46" s="18">
        <f>-$C$24</f>
        <v>-313614.51120000001</v>
      </c>
      <c r="AQ46" s="17">
        <f ca="1">L46*P46+T46*X46+AB46*AF46+AJ46*AN46-AO46+AP46</f>
        <v>399836.87880000001</v>
      </c>
      <c r="AS46" s="21">
        <f ca="1">SUM(IF(AN46&gt;H46, (AN46-H46), 0),IF(AF46&gt;G46,(AF46-G46),0),IF(X46&gt;F46,(X46-F46),0),IF(P46&gt;E46,(P46-E46),0))</f>
        <v>0</v>
      </c>
      <c r="AU46" s="22">
        <f>AU45+0.1%</f>
        <v>1.6000000000000007E-2</v>
      </c>
      <c r="AV46" s="18">
        <v>420839.36186500138</v>
      </c>
      <c r="AW46" s="18">
        <v>252514.7311491193</v>
      </c>
      <c r="AX46" s="15">
        <v>0</v>
      </c>
      <c r="AY46" s="18">
        <v>11.629900000000001</v>
      </c>
      <c r="AZ46" s="23" t="str">
        <f>IF(AV46=MAX($AV$30:$AV$130),"Optimal Overbooking Rate","")</f>
        <v/>
      </c>
      <c r="BC46" s="15" t="s">
        <v>161</v>
      </c>
      <c r="BD46" s="25">
        <f ca="1">COUNTIF($AQ$29:$AQ$2028,"&lt;-170000")/COUNTA($AQ$29:$AQ$2028)</f>
        <v>0</v>
      </c>
      <c r="BE46" s="24" t="str">
        <f>CONCATENATE("&gt; ","-",RIGHT(BC46,4))</f>
        <v>&gt; -170k</v>
      </c>
      <c r="BN46" s="15">
        <f>BN45+5</f>
        <v>225</v>
      </c>
      <c r="BO46" s="18">
        <v>250660.65717500052</v>
      </c>
      <c r="BP46" s="18">
        <v>260946.24271537535</v>
      </c>
      <c r="BQ46" s="26">
        <v>0.43</v>
      </c>
      <c r="BR46" s="18">
        <v>1368.11175</v>
      </c>
      <c r="BT46" s="27">
        <f>BT45+50</f>
        <v>2250</v>
      </c>
      <c r="BU46" s="18">
        <v>441295.61315500096</v>
      </c>
      <c r="BV46" s="18">
        <v>262244.94653225521</v>
      </c>
      <c r="BW46" s="26">
        <v>1.0900000000000001</v>
      </c>
      <c r="BX46" s="18">
        <v>3249.7797700000015</v>
      </c>
    </row>
    <row r="47" spans="1:76" x14ac:dyDescent="0.4">
      <c r="A47" s="15">
        <v>19</v>
      </c>
      <c r="B47" s="15">
        <f ca="1">IF(RAND() &lt; (8/12), 0, 1)</f>
        <v>1</v>
      </c>
      <c r="C47" s="20">
        <f ca="1">RAND()</f>
        <v>0.56619810805727122</v>
      </c>
      <c r="D47" s="15" t="str">
        <f ca="1">LOOKUP(C47,$H$13:$H$16,$F$13:$F$16)</f>
        <v>Airbus A380-800</v>
      </c>
      <c r="E47" s="15">
        <f ca="1">LOOKUP(D47,$F$6:$F$9,$I$6:$I$9)</f>
        <v>14</v>
      </c>
      <c r="F47" s="15">
        <f ca="1">LOOKUP(D47,$F$6:$F$9,$J$6:$J$9)</f>
        <v>76</v>
      </c>
      <c r="G47" s="15">
        <f ca="1">LOOKUP(D47,$F$6:$F$9,$K$6:$K$9)</f>
        <v>56</v>
      </c>
      <c r="H47" s="15">
        <f ca="1">LOOKUP(D47,$F$6:$F$9,$L$6:$L$9)</f>
        <v>341</v>
      </c>
      <c r="I47" s="20">
        <f ca="1">RAND()</f>
        <v>0.97075535298292004</v>
      </c>
      <c r="J47" s="15">
        <f ca="1">IF(B47=1, ROUND(_xlfn.NORM.INV(I47,$C$5,$C$6)*(1+$T$14), 0), ROUND(_xlfn.NORM.INV(I47, $D$5, $D$6)*(1+$T$14), 0))</f>
        <v>10</v>
      </c>
      <c r="K47" s="20">
        <f ca="1">RAND()</f>
        <v>0.88025282634452362</v>
      </c>
      <c r="L47" s="18">
        <f ca="1">IF(B47=1, ROUND(_xlfn.NORM.INV(K47,$C$7,$C$8), 2), ROUND(_xlfn.NORM.INV(K47, $D$7, $D$8), 2))</f>
        <v>15780.16</v>
      </c>
      <c r="M47" s="15">
        <f ca="1">MIN(E47,J47)</f>
        <v>10</v>
      </c>
      <c r="N47" s="15">
        <f ca="1">RAND()</f>
        <v>0.34122538220041598</v>
      </c>
      <c r="O47" s="19">
        <f ca="1">(IF(B47=1, $G$21+($G$22-$G$21)*N47, $H$21+($H$22-$H$21)*N47))</f>
        <v>2.694288837701456E-2</v>
      </c>
      <c r="P47" s="15">
        <f ca="1">ROUND(M47*(1-O47), 0)</f>
        <v>10</v>
      </c>
      <c r="Q47" s="20">
        <f ca="1">RAND()</f>
        <v>0.28175596347814713</v>
      </c>
      <c r="R47" s="15">
        <f ca="1">IF(B47=1, ROUND(_xlfn.NORM.INV(Q47,$C$9,$C$10)*(1+$T$14), 0), ROUND(_xlfn.NORM.INV(Q47, $D$9, $D$10)*(1+$T$14), 0))</f>
        <v>46</v>
      </c>
      <c r="S47" s="20">
        <f ca="1">RAND()</f>
        <v>0.63621355161573379</v>
      </c>
      <c r="T47" s="18">
        <f ca="1">IF(B47=1, ROUND(_xlfn.NORM.INV(S47,$C$11,$C$12), 2), ROUND(_xlfn.NORM.INV(S47, $D$11, $D$12), 2))</f>
        <v>7143.56</v>
      </c>
      <c r="U47" s="15">
        <f ca="1">MIN(F47,R47)</f>
        <v>46</v>
      </c>
      <c r="V47" s="15">
        <f ca="1">RAND()</f>
        <v>0.65464610590240513</v>
      </c>
      <c r="W47" s="19">
        <f ca="1">(IF(B47=1, $G$21+($G$22-$G$21)*V47, $H$21+($H$22-$H$21)*V47))</f>
        <v>3.7912613706584178E-2</v>
      </c>
      <c r="X47" s="15">
        <f ca="1">ROUND(U47*(1-W47), 0)</f>
        <v>44</v>
      </c>
      <c r="Y47" s="20">
        <f ca="1">RAND()</f>
        <v>0.55693384383642408</v>
      </c>
      <c r="Z47" s="15">
        <f ca="1">IF(B47=1, ROUND(_xlfn.NORM.INV(Y47,$C$13,$C$14)*(1+$T$14), 0), ROUND(_xlfn.NORM.INV(Y47, $D$13, $D$14)*(1+$T$14), 0))</f>
        <v>58</v>
      </c>
      <c r="AA47" s="20">
        <f ca="1">RAND()</f>
        <v>0.24473758809262935</v>
      </c>
      <c r="AB47" s="18">
        <f ca="1">IF(B47=1, ROUND(_xlfn.NORM.INV(AA47,$C$15,$C$16), 2), ROUND(_xlfn.NORM.INV(AA47, $D$15, $D$16), 2))</f>
        <v>3309.99</v>
      </c>
      <c r="AC47" s="15">
        <f ca="1">MIN(G47,Z47)</f>
        <v>56</v>
      </c>
      <c r="AD47" s="15">
        <f ca="1">RAND()</f>
        <v>0.72730015667715764</v>
      </c>
      <c r="AE47" s="19">
        <f ca="1">(IF(B47=1, $G$21+($G$22-$G$21)*AD47, $H$21+($H$22-$H$21)*AD47))</f>
        <v>4.045550548370052E-2</v>
      </c>
      <c r="AF47" s="15">
        <f ca="1">ROUND(AC47*(1-AE47), 0)</f>
        <v>54</v>
      </c>
      <c r="AG47" s="20">
        <f ca="1">RAND()</f>
        <v>0.17342974775124387</v>
      </c>
      <c r="AH47" s="15">
        <f ca="1">IF(B47=1, ROUND(_xlfn.NORM.INV(AG47,$C$17,$C$18)*(1+$T$14), 0), ROUND(_xlfn.NORM.INV(AG47, $D$17, $D$18)*(1+$T$14), 0))</f>
        <v>186</v>
      </c>
      <c r="AI47" s="20">
        <f ca="1">RAND()</f>
        <v>0.30450481777249749</v>
      </c>
      <c r="AJ47" s="18">
        <f ca="1">IF(B47=1, ROUND(_xlfn.NORM.INV(AI47,$C$19,$C$20), 2), ROUND(_xlfn.NORM.INV(AI47, $D$19, $D$20), 2))</f>
        <v>2122.7399999999998</v>
      </c>
      <c r="AK47" s="15">
        <f ca="1">MIN(ROUND(H47*(1+$C$22),0),AH47)</f>
        <v>186</v>
      </c>
      <c r="AL47" s="20">
        <f ca="1">RAND()</f>
        <v>0.82943718396403032</v>
      </c>
      <c r="AM47" s="19">
        <f ca="1">(IF(B47=1, $G$21+($G$22-$G$21)*AL47, $H$21+($H$22-$H$21)*AL47))</f>
        <v>4.4030301438741065E-2</v>
      </c>
      <c r="AN47" s="15">
        <f ca="1">ROUND(AK47*(1-AM47), 0)</f>
        <v>178</v>
      </c>
      <c r="AO47" s="18">
        <f ca="1">SUM(IF(AN47&gt;H47, (AN47-H47)*($G$23+AJ47), 0),IF(AF47&gt;G47,(AF47-G47)*($G$23+AB47),0),IF(X47&gt;F47,(X47-F47)*($G$23+T47),0),IF(P47&gt;E47,(P47-E47)*($G$23+L47),0))</f>
        <v>0</v>
      </c>
      <c r="AP47" s="18">
        <f>-$C$24</f>
        <v>-313614.51120000001</v>
      </c>
      <c r="AQ47" s="17">
        <f ca="1">L47*P47+T47*X47+AB47*AF47+AJ47*AN47-AO47+AP47</f>
        <v>715090.90879999986</v>
      </c>
      <c r="AS47" s="21">
        <f ca="1">SUM(IF(AN47&gt;H47, (AN47-H47), 0),IF(AF47&gt;G47,(AF47-G47),0),IF(X47&gt;F47,(X47-F47),0),IF(P47&gt;E47,(P47-E47),0))</f>
        <v>0</v>
      </c>
      <c r="AU47" s="22">
        <f>AU46+0.1%</f>
        <v>1.7000000000000008E-2</v>
      </c>
      <c r="AV47" s="18">
        <v>419498.69572500046</v>
      </c>
      <c r="AW47" s="18">
        <v>252039.1314658355</v>
      </c>
      <c r="AX47" s="15">
        <v>0</v>
      </c>
      <c r="AY47" s="18">
        <v>11.210075000000002</v>
      </c>
      <c r="AZ47" s="23" t="str">
        <f>IF(AV47=MAX($AV$30:$AV$130),"Optimal Overbooking Rate","")</f>
        <v/>
      </c>
      <c r="BC47" s="15" t="s">
        <v>160</v>
      </c>
      <c r="BD47" s="25">
        <f ca="1">COUNTIF($AQ$29:$AQ$2028,"&lt;-180000")/COUNTA($AQ$29:$AQ$2028)</f>
        <v>0</v>
      </c>
      <c r="BE47" s="24" t="str">
        <f>CONCATENATE("&gt; ","-",RIGHT(BC47,4))</f>
        <v>&gt; -180k</v>
      </c>
      <c r="BN47" s="15">
        <f>BN46+5</f>
        <v>230</v>
      </c>
      <c r="BO47" s="18">
        <v>279845.74875500047</v>
      </c>
      <c r="BP47" s="18">
        <v>267077.96063969284</v>
      </c>
      <c r="BQ47" s="26">
        <v>0.56000000000000005</v>
      </c>
      <c r="BR47" s="18">
        <v>1751.8664000000001</v>
      </c>
      <c r="BT47" s="27">
        <f>BT46+50</f>
        <v>2300</v>
      </c>
      <c r="BU47" s="18">
        <v>451189.66562000086</v>
      </c>
      <c r="BV47" s="18">
        <v>255359.13413183892</v>
      </c>
      <c r="BW47" s="26">
        <v>1.05</v>
      </c>
      <c r="BX47" s="18">
        <v>3201.2268250000034</v>
      </c>
    </row>
    <row r="48" spans="1:76" x14ac:dyDescent="0.4">
      <c r="A48" s="15">
        <v>20</v>
      </c>
      <c r="B48" s="15">
        <f ca="1">IF(RAND() &lt; (8/12), 0, 1)</f>
        <v>0</v>
      </c>
      <c r="C48" s="20">
        <f ca="1">RAND()</f>
        <v>0.75820951696254513</v>
      </c>
      <c r="D48" s="15" t="str">
        <f ca="1">LOOKUP(C48,$H$13:$H$16,$F$13:$F$16)</f>
        <v>Boeing 777-300ER</v>
      </c>
      <c r="E48" s="15">
        <f ca="1">LOOKUP(D48,$F$6:$F$9,$I$6:$I$9)</f>
        <v>8</v>
      </c>
      <c r="F48" s="15">
        <f ca="1">LOOKUP(D48,$F$6:$F$9,$J$6:$J$9)</f>
        <v>40</v>
      </c>
      <c r="G48" s="15">
        <f ca="1">LOOKUP(D48,$F$6:$F$9,$K$6:$K$9)</f>
        <v>24</v>
      </c>
      <c r="H48" s="15">
        <f ca="1">LOOKUP(D48,$F$6:$F$9,$L$6:$L$9)</f>
        <v>260</v>
      </c>
      <c r="I48" s="20">
        <f ca="1">RAND()</f>
        <v>8.4634586491376673E-3</v>
      </c>
      <c r="J48" s="15">
        <f ca="1">IF(B48=1, ROUND(_xlfn.NORM.INV(I48,$C$5,$C$6)*(1+$T$14), 0), ROUND(_xlfn.NORM.INV(I48, $D$5, $D$6)*(1+$T$14), 0))</f>
        <v>2</v>
      </c>
      <c r="K48" s="20">
        <f ca="1">RAND()</f>
        <v>0.80031152780857795</v>
      </c>
      <c r="L48" s="18">
        <f ca="1">IF(B48=1, ROUND(_xlfn.NORM.INV(K48,$C$7,$C$8), 2), ROUND(_xlfn.NORM.INV(K48, $D$7, $D$8), 2))</f>
        <v>10876.46</v>
      </c>
      <c r="M48" s="15">
        <f ca="1">MIN(E48,J48)</f>
        <v>2</v>
      </c>
      <c r="N48" s="15">
        <f ca="1">RAND()</f>
        <v>0.10670544605853871</v>
      </c>
      <c r="O48" s="19">
        <f ca="1">(IF(B48=1, $G$21+($G$22-$G$21)*N48, $H$21+($H$22-$H$21)*N48))</f>
        <v>1.3201163381756162E-2</v>
      </c>
      <c r="P48" s="15">
        <f ca="1">ROUND(M48*(1-O48), 0)</f>
        <v>2</v>
      </c>
      <c r="Q48" s="20">
        <f ca="1">RAND()</f>
        <v>0.99112611427500574</v>
      </c>
      <c r="R48" s="15">
        <f ca="1">IF(B48=1, ROUND(_xlfn.NORM.INV(Q48,$C$9,$C$10)*(1+$T$14), 0), ROUND(_xlfn.NORM.INV(Q48, $D$9, $D$10)*(1+$T$14), 0))</f>
        <v>65</v>
      </c>
      <c r="S48" s="20">
        <f ca="1">RAND()</f>
        <v>0.8528429941949065</v>
      </c>
      <c r="T48" s="18">
        <f ca="1">IF(B48=1, ROUND(_xlfn.NORM.INV(S48,$C$11,$C$12), 2), ROUND(_xlfn.NORM.INV(S48, $D$11, $D$12), 2))</f>
        <v>5485.17</v>
      </c>
      <c r="U48" s="15">
        <f ca="1">MIN(F48,R48)</f>
        <v>40</v>
      </c>
      <c r="V48" s="15">
        <f ca="1">RAND()</f>
        <v>0.69032307981141372</v>
      </c>
      <c r="W48" s="19">
        <f ca="1">(IF(B48=1, $G$21+($G$22-$G$21)*V48, $H$21+($H$22-$H$21)*V48))</f>
        <v>3.070969239434241E-2</v>
      </c>
      <c r="X48" s="15">
        <f ca="1">ROUND(U48*(1-W48), 0)</f>
        <v>39</v>
      </c>
      <c r="Y48" s="20">
        <f ca="1">RAND()</f>
        <v>0.83255764123638809</v>
      </c>
      <c r="Z48" s="15">
        <f ca="1">IF(B48=1, ROUND(_xlfn.NORM.INV(Y48,$C$13,$C$14)*(1+$T$14), 0), ROUND(_xlfn.NORM.INV(Y48, $D$13, $D$14)*(1+$T$14), 0))</f>
        <v>45</v>
      </c>
      <c r="AA48" s="20">
        <f ca="1">RAND()</f>
        <v>0.19713587988798364</v>
      </c>
      <c r="AB48" s="18">
        <f ca="1">IF(B48=1, ROUND(_xlfn.NORM.INV(AA48,$C$15,$C$16), 2), ROUND(_xlfn.NORM.INV(AA48, $D$15, $D$16), 2))</f>
        <v>2694.43</v>
      </c>
      <c r="AC48" s="15">
        <f ca="1">MIN(G48,Z48)</f>
        <v>24</v>
      </c>
      <c r="AD48" s="15">
        <f ca="1">RAND()</f>
        <v>0.90085167197483418</v>
      </c>
      <c r="AE48" s="19">
        <f ca="1">(IF(B48=1, $G$21+($G$22-$G$21)*AD48, $H$21+($H$22-$H$21)*AD48))</f>
        <v>3.7025550159245024E-2</v>
      </c>
      <c r="AF48" s="15">
        <f ca="1">ROUND(AC48*(1-AE48), 0)</f>
        <v>23</v>
      </c>
      <c r="AG48" s="20">
        <f ca="1">RAND()</f>
        <v>0.66581160132414619</v>
      </c>
      <c r="AH48" s="15">
        <f ca="1">IF(B48=1, ROUND(_xlfn.NORM.INV(AG48,$C$17,$C$18)*(1+$T$14), 0), ROUND(_xlfn.NORM.INV(AG48, $D$17, $D$18)*(1+$T$14), 0))</f>
        <v>222</v>
      </c>
      <c r="AI48" s="20">
        <f ca="1">RAND()</f>
        <v>0.45556140961067171</v>
      </c>
      <c r="AJ48" s="18">
        <f ca="1">IF(B48=1, ROUND(_xlfn.NORM.INV(AI48,$C$19,$C$20), 2), ROUND(_xlfn.NORM.INV(AI48, $D$19, $D$20), 2))</f>
        <v>1740.25</v>
      </c>
      <c r="AK48" s="15">
        <f ca="1">MIN(ROUND(H48*(1+$C$22),0),AH48)</f>
        <v>222</v>
      </c>
      <c r="AL48" s="20">
        <f ca="1">RAND()</f>
        <v>0.69854336642717052</v>
      </c>
      <c r="AM48" s="19">
        <f ca="1">(IF(B48=1, $G$21+($G$22-$G$21)*AL48, $H$21+($H$22-$H$21)*AL48))</f>
        <v>3.0956300992815114E-2</v>
      </c>
      <c r="AN48" s="15">
        <f ca="1">ROUND(AK48*(1-AM48), 0)</f>
        <v>215</v>
      </c>
      <c r="AO48" s="18">
        <f ca="1">SUM(IF(AN48&gt;H48, (AN48-H48)*($G$23+AJ48), 0),IF(AF48&gt;G48,(AF48-G48)*($G$23+AB48),0),IF(X48&gt;F48,(X48-F48)*($G$23+T48),0),IF(P48&gt;E48,(P48-E48)*($G$23+L48),0))</f>
        <v>0</v>
      </c>
      <c r="AP48" s="18">
        <f>-$C$24</f>
        <v>-313614.51120000001</v>
      </c>
      <c r="AQ48" s="17">
        <f ca="1">L48*P48+T48*X48+AB48*AF48+AJ48*AN48-AO48+AP48</f>
        <v>358185.67879999994</v>
      </c>
      <c r="AS48" s="21">
        <f ca="1">SUM(IF(AN48&gt;H48, (AN48-H48), 0),IF(AF48&gt;G48,(AF48-G48),0),IF(X48&gt;F48,(X48-F48),0),IF(P48&gt;E48,(P48-E48),0))</f>
        <v>0</v>
      </c>
      <c r="AU48" s="22">
        <f>AU47+0.1%</f>
        <v>1.8000000000000009E-2</v>
      </c>
      <c r="AV48" s="18">
        <v>417173.60407000041</v>
      </c>
      <c r="AW48" s="18">
        <v>243293.37996252932</v>
      </c>
      <c r="AX48" s="15">
        <v>0.03</v>
      </c>
      <c r="AY48" s="18">
        <v>69.488130000000012</v>
      </c>
      <c r="AZ48" s="23" t="str">
        <f>IF(AV48=MAX($AV$30:$AV$130),"Optimal Overbooking Rate","")</f>
        <v/>
      </c>
      <c r="BC48" s="15" t="s">
        <v>159</v>
      </c>
      <c r="BD48" s="25">
        <f ca="1">COUNTIF($AQ$29:$AQ$2028,"&lt;-190000")/COUNTA($AQ$29:$AQ$2028)</f>
        <v>0</v>
      </c>
      <c r="BE48" s="24" t="str">
        <f>CONCATENATE("&gt; ","-",RIGHT(BC48,4))</f>
        <v>&gt; -190k</v>
      </c>
      <c r="BN48" s="15">
        <f>BN47+5</f>
        <v>235</v>
      </c>
      <c r="BO48" s="18">
        <v>290813.3574350003</v>
      </c>
      <c r="BP48" s="18">
        <v>268289.76033972</v>
      </c>
      <c r="BQ48" s="26">
        <v>0.56000000000000005</v>
      </c>
      <c r="BR48" s="18">
        <v>1747.0241849999995</v>
      </c>
      <c r="BT48" s="27">
        <f>BT47+50</f>
        <v>2350</v>
      </c>
      <c r="BU48" s="18">
        <v>467243.52508499991</v>
      </c>
      <c r="BV48" s="18">
        <v>259181.36257820611</v>
      </c>
      <c r="BW48" s="26">
        <v>1.01</v>
      </c>
      <c r="BX48" s="18">
        <v>3099.3515249999991</v>
      </c>
    </row>
    <row r="49" spans="1:76" x14ac:dyDescent="0.4">
      <c r="A49" s="15">
        <v>21</v>
      </c>
      <c r="B49" s="15">
        <f ca="1">IF(RAND() &lt; (8/12), 0, 1)</f>
        <v>0</v>
      </c>
      <c r="C49" s="20">
        <f ca="1">RAND()</f>
        <v>0.17689484884106199</v>
      </c>
      <c r="D49" s="15" t="str">
        <f ca="1">LOOKUP(C49,$H$13:$H$16,$F$13:$F$16)</f>
        <v>Airbus A350-900</v>
      </c>
      <c r="E49" s="15">
        <f ca="1">LOOKUP(D49,$F$6:$F$9,$I$6:$I$9)</f>
        <v>0</v>
      </c>
      <c r="F49" s="15">
        <f ca="1">LOOKUP(D49,$F$6:$F$9,$J$6:$J$9)</f>
        <v>32</v>
      </c>
      <c r="G49" s="15">
        <f ca="1">LOOKUP(D49,$F$6:$F$9,$K$6:$K$9)</f>
        <v>21</v>
      </c>
      <c r="H49" s="15">
        <f ca="1">LOOKUP(D49,$F$6:$F$9,$L$6:$L$9)</f>
        <v>259</v>
      </c>
      <c r="I49" s="20">
        <f ca="1">RAND()</f>
        <v>0.93152343939097582</v>
      </c>
      <c r="J49" s="15">
        <f ca="1">IF(B49=1, ROUND(_xlfn.NORM.INV(I49,$C$5,$C$6)*(1+$T$14), 0), ROUND(_xlfn.NORM.INV(I49, $D$5, $D$6)*(1+$T$14), 0))</f>
        <v>6</v>
      </c>
      <c r="K49" s="20">
        <f ca="1">RAND()</f>
        <v>0.83155913868996023</v>
      </c>
      <c r="L49" s="18">
        <f ca="1">IF(B49=1, ROUND(_xlfn.NORM.INV(K49,$C$7,$C$8), 2), ROUND(_xlfn.NORM.INV(K49, $D$7, $D$8), 2))</f>
        <v>10930.07</v>
      </c>
      <c r="M49" s="15">
        <f ca="1">MIN(E49,J49)</f>
        <v>0</v>
      </c>
      <c r="N49" s="15">
        <f ca="1">RAND()</f>
        <v>0.43634162707516122</v>
      </c>
      <c r="O49" s="19">
        <f ca="1">(IF(B49=1, $G$21+($G$22-$G$21)*N49, $H$21+($H$22-$H$21)*N49))</f>
        <v>2.3090248812254837E-2</v>
      </c>
      <c r="P49" s="15">
        <f ca="1">ROUND(M49*(1-O49), 0)</f>
        <v>0</v>
      </c>
      <c r="Q49" s="20">
        <f ca="1">RAND()</f>
        <v>0.91921562966030268</v>
      </c>
      <c r="R49" s="15">
        <f ca="1">IF(B49=1, ROUND(_xlfn.NORM.INV(Q49,$C$9,$C$10)*(1+$T$14), 0), ROUND(_xlfn.NORM.INV(Q49, $D$9, $D$10)*(1+$T$14), 0))</f>
        <v>55</v>
      </c>
      <c r="S49" s="20">
        <f ca="1">RAND()</f>
        <v>0.59616385691455254</v>
      </c>
      <c r="T49" s="18">
        <f ca="1">IF(B49=1, ROUND(_xlfn.NORM.INV(S49,$C$11,$C$12), 2), ROUND(_xlfn.NORM.INV(S49, $D$11, $D$12), 2))</f>
        <v>5301.66</v>
      </c>
      <c r="U49" s="15">
        <f ca="1">MIN(F49,R49)</f>
        <v>32</v>
      </c>
      <c r="V49" s="15">
        <f ca="1">RAND()</f>
        <v>0.13363515387621316</v>
      </c>
      <c r="W49" s="19">
        <f ca="1">(IF(B49=1, $G$21+($G$22-$G$21)*V49, $H$21+($H$22-$H$21)*V49))</f>
        <v>1.4009054616286395E-2</v>
      </c>
      <c r="X49" s="15">
        <f ca="1">ROUND(U49*(1-W49), 0)</f>
        <v>32</v>
      </c>
      <c r="Y49" s="20">
        <f ca="1">RAND()</f>
        <v>4.851557453912847E-2</v>
      </c>
      <c r="Z49" s="15">
        <f ca="1">IF(B49=1, ROUND(_xlfn.NORM.INV(Y49,$C$13,$C$14)*(1+$T$14), 0), ROUND(_xlfn.NORM.INV(Y49, $D$13, $D$14)*(1+$T$14), 0))</f>
        <v>20</v>
      </c>
      <c r="AA49" s="20">
        <f ca="1">RAND()</f>
        <v>0.3335607420742398</v>
      </c>
      <c r="AB49" s="18">
        <f ca="1">IF(B49=1, ROUND(_xlfn.NORM.INV(AA49,$C$15,$C$16), 2), ROUND(_xlfn.NORM.INV(AA49, $D$15, $D$16), 2))</f>
        <v>2745.7</v>
      </c>
      <c r="AC49" s="15">
        <f ca="1">MIN(G49,Z49)</f>
        <v>20</v>
      </c>
      <c r="AD49" s="15">
        <f ca="1">RAND()</f>
        <v>0.6900012572087536</v>
      </c>
      <c r="AE49" s="19">
        <f ca="1">(IF(B49=1, $G$21+($G$22-$G$21)*AD49, $H$21+($H$22-$H$21)*AD49))</f>
        <v>3.0700037716262604E-2</v>
      </c>
      <c r="AF49" s="15">
        <f ca="1">ROUND(AC49*(1-AE49), 0)</f>
        <v>19</v>
      </c>
      <c r="AG49" s="20">
        <f ca="1">RAND()</f>
        <v>0.8913685637637484</v>
      </c>
      <c r="AH49" s="15">
        <f ca="1">IF(B49=1, ROUND(_xlfn.NORM.INV(AG49,$C$17,$C$18)*(1+$T$14), 0), ROUND(_xlfn.NORM.INV(AG49, $D$17, $D$18)*(1+$T$14), 0))</f>
        <v>264</v>
      </c>
      <c r="AI49" s="20">
        <f ca="1">RAND()</f>
        <v>2.4620994171019817E-2</v>
      </c>
      <c r="AJ49" s="18">
        <f ca="1">IF(B49=1, ROUND(_xlfn.NORM.INV(AI49,$C$19,$C$20), 2), ROUND(_xlfn.NORM.INV(AI49, $D$19, $D$20), 2))</f>
        <v>1599.36</v>
      </c>
      <c r="AK49" s="15">
        <f ca="1">MIN(ROUND(H49*(1+$C$22),0),AH49)</f>
        <v>264</v>
      </c>
      <c r="AL49" s="20">
        <f ca="1">RAND()</f>
        <v>0.88737196475562719</v>
      </c>
      <c r="AM49" s="19">
        <f ca="1">(IF(B49=1, $G$21+($G$22-$G$21)*AL49, $H$21+($H$22-$H$21)*AL49))</f>
        <v>3.6621158942668812E-2</v>
      </c>
      <c r="AN49" s="15">
        <f ca="1">ROUND(AK49*(1-AM49), 0)</f>
        <v>254</v>
      </c>
      <c r="AO49" s="18">
        <f ca="1">SUM(IF(AN49&gt;H49, (AN49-H49)*($G$23+AJ49), 0),IF(AF49&gt;G49,(AF49-G49)*($G$23+AB49),0),IF(X49&gt;F49,(X49-F49)*($G$23+T49),0),IF(P49&gt;E49,(P49-E49)*($G$23+L49),0))</f>
        <v>0</v>
      </c>
      <c r="AP49" s="18">
        <f>-$C$24</f>
        <v>-313614.51120000001</v>
      </c>
      <c r="AQ49" s="17">
        <f ca="1">L49*P49+T49*X49+AB49*AF49+AJ49*AN49-AO49+AP49</f>
        <v>314444.34879999998</v>
      </c>
      <c r="AS49" s="21">
        <f ca="1">SUM(IF(AN49&gt;H49, (AN49-H49), 0),IF(AF49&gt;G49,(AF49-G49),0),IF(X49&gt;F49,(X49-F49),0),IF(P49&gt;E49,(P49-E49),0))</f>
        <v>0</v>
      </c>
      <c r="AU49" s="22">
        <f>AU48+0.1%</f>
        <v>1.900000000000001E-2</v>
      </c>
      <c r="AV49" s="18">
        <v>419188.79512500123</v>
      </c>
      <c r="AW49" s="18">
        <v>241431.63740470877</v>
      </c>
      <c r="AX49" s="15">
        <v>0.02</v>
      </c>
      <c r="AY49" s="18">
        <v>58.478310000000008</v>
      </c>
      <c r="AZ49" s="23" t="str">
        <f>IF(AV49=MAX($AV$30:$AV$130),"Optimal Overbooking Rate","")</f>
        <v/>
      </c>
      <c r="BC49" s="15" t="s">
        <v>158</v>
      </c>
      <c r="BD49" s="25">
        <f ca="1">COUNTIF($AQ$29:$AQ$2028,"&lt;-200000")/COUNTA($AQ$29:$AQ$2028)</f>
        <v>0</v>
      </c>
      <c r="BE49" s="24" t="str">
        <f>CONCATENATE("&gt; ","-",RIGHT(BC49,4))</f>
        <v>&gt; -200k</v>
      </c>
      <c r="BN49" s="15">
        <f>BN48+5</f>
        <v>240</v>
      </c>
      <c r="BO49" s="18">
        <v>298146.50480999972</v>
      </c>
      <c r="BP49" s="18">
        <v>265302.62633886538</v>
      </c>
      <c r="BQ49" s="26">
        <v>0.47</v>
      </c>
      <c r="BR49" s="18">
        <v>1478.7998699999994</v>
      </c>
      <c r="BT49" s="27">
        <f>BT48+50</f>
        <v>2400</v>
      </c>
      <c r="BU49" s="18">
        <v>488992.10561499983</v>
      </c>
      <c r="BV49" s="18">
        <v>263795.69661703525</v>
      </c>
      <c r="BW49" s="26">
        <v>1</v>
      </c>
      <c r="BX49" s="18">
        <v>3113.3025749999993</v>
      </c>
    </row>
    <row r="50" spans="1:76" x14ac:dyDescent="0.4">
      <c r="A50" s="15">
        <v>22</v>
      </c>
      <c r="B50" s="15">
        <f ca="1">IF(RAND() &lt; (8/12), 0, 1)</f>
        <v>0</v>
      </c>
      <c r="C50" s="20">
        <f ca="1">RAND()</f>
        <v>0.91582260001454474</v>
      </c>
      <c r="D50" s="15" t="str">
        <f ca="1">LOOKUP(C50,$H$13:$H$16,$F$13:$F$16)</f>
        <v>Boeing 777-300ER</v>
      </c>
      <c r="E50" s="15">
        <f ca="1">LOOKUP(D50,$F$6:$F$9,$I$6:$I$9)</f>
        <v>8</v>
      </c>
      <c r="F50" s="15">
        <f ca="1">LOOKUP(D50,$F$6:$F$9,$J$6:$J$9)</f>
        <v>40</v>
      </c>
      <c r="G50" s="15">
        <f ca="1">LOOKUP(D50,$F$6:$F$9,$K$6:$K$9)</f>
        <v>24</v>
      </c>
      <c r="H50" s="15">
        <f ca="1">LOOKUP(D50,$F$6:$F$9,$L$6:$L$9)</f>
        <v>260</v>
      </c>
      <c r="I50" s="20">
        <f ca="1">RAND()</f>
        <v>0.20179629519252174</v>
      </c>
      <c r="J50" s="15">
        <f ca="1">IF(B50=1, ROUND(_xlfn.NORM.INV(I50,$C$5,$C$6)*(1+$T$14), 0), ROUND(_xlfn.NORM.INV(I50, $D$5, $D$6)*(1+$T$14), 0))</f>
        <v>3</v>
      </c>
      <c r="K50" s="20">
        <f ca="1">RAND()</f>
        <v>0.87320103882761413</v>
      </c>
      <c r="L50" s="18">
        <f ca="1">IF(B50=1, ROUND(_xlfn.NORM.INV(K50,$C$7,$C$8), 2), ROUND(_xlfn.NORM.INV(K50, $D$7, $D$8), 2))</f>
        <v>11012.7</v>
      </c>
      <c r="M50" s="15">
        <f ca="1">MIN(E50,J50)</f>
        <v>3</v>
      </c>
      <c r="N50" s="15">
        <f ca="1">RAND()</f>
        <v>0.88553220221297335</v>
      </c>
      <c r="O50" s="19">
        <f ca="1">(IF(B50=1, $G$21+($G$22-$G$21)*N50, $H$21+($H$22-$H$21)*N50))</f>
        <v>3.6565966066389198E-2</v>
      </c>
      <c r="P50" s="15">
        <f ca="1">ROUND(M50*(1-O50), 0)</f>
        <v>3</v>
      </c>
      <c r="Q50" s="20">
        <f ca="1">RAND()</f>
        <v>0.4802564542677823</v>
      </c>
      <c r="R50" s="15">
        <f ca="1">IF(B50=1, ROUND(_xlfn.NORM.INV(Q50,$C$9,$C$10)*(1+$T$14), 0), ROUND(_xlfn.NORM.INV(Q50, $D$9, $D$10)*(1+$T$14), 0))</f>
        <v>39</v>
      </c>
      <c r="S50" s="20">
        <f ca="1">RAND()</f>
        <v>0.77818778361584862</v>
      </c>
      <c r="T50" s="18">
        <f ca="1">IF(B50=1, ROUND(_xlfn.NORM.INV(S50,$C$11,$C$12), 2), ROUND(_xlfn.NORM.INV(S50, $D$11, $D$12), 2))</f>
        <v>5420.77</v>
      </c>
      <c r="U50" s="15">
        <f ca="1">MIN(F50,R50)</f>
        <v>39</v>
      </c>
      <c r="V50" s="15">
        <f ca="1">RAND()</f>
        <v>0.82600566071106274</v>
      </c>
      <c r="W50" s="19">
        <f ca="1">(IF(B50=1, $G$21+($G$22-$G$21)*V50, $H$21+($H$22-$H$21)*V50))</f>
        <v>3.4780169821331884E-2</v>
      </c>
      <c r="X50" s="15">
        <f ca="1">ROUND(U50*(1-W50), 0)</f>
        <v>38</v>
      </c>
      <c r="Y50" s="20">
        <f ca="1">RAND()</f>
        <v>0.38864356270160094</v>
      </c>
      <c r="Z50" s="15">
        <f ca="1">IF(B50=1, ROUND(_xlfn.NORM.INV(Y50,$C$13,$C$14)*(1+$T$14), 0), ROUND(_xlfn.NORM.INV(Y50, $D$13, $D$14)*(1+$T$14), 0))</f>
        <v>33</v>
      </c>
      <c r="AA50" s="20">
        <f ca="1">RAND()</f>
        <v>0.22896849365009908</v>
      </c>
      <c r="AB50" s="18">
        <f ca="1">IF(B50=1, ROUND(_xlfn.NORM.INV(AA50,$C$15,$C$16), 2), ROUND(_xlfn.NORM.INV(AA50, $D$15, $D$16), 2))</f>
        <v>2707.76</v>
      </c>
      <c r="AC50" s="15">
        <f ca="1">MIN(G50,Z50)</f>
        <v>24</v>
      </c>
      <c r="AD50" s="15">
        <f ca="1">RAND()</f>
        <v>0.37819655573711186</v>
      </c>
      <c r="AE50" s="19">
        <f ca="1">(IF(B50=1, $G$21+($G$22-$G$21)*AD50, $H$21+($H$22-$H$21)*AD50))</f>
        <v>2.1345896672113354E-2</v>
      </c>
      <c r="AF50" s="15">
        <f ca="1">ROUND(AC50*(1-AE50), 0)</f>
        <v>23</v>
      </c>
      <c r="AG50" s="20">
        <f ca="1">RAND()</f>
        <v>0.57033329655078591</v>
      </c>
      <c r="AH50" s="15">
        <f ca="1">IF(B50=1, ROUND(_xlfn.NORM.INV(AG50,$C$17,$C$18)*(1+$T$14), 0), ROUND(_xlfn.NORM.INV(AG50, $D$17, $D$18)*(1+$T$14), 0))</f>
        <v>209</v>
      </c>
      <c r="AI50" s="20">
        <f ca="1">RAND()</f>
        <v>0.84741778420762615</v>
      </c>
      <c r="AJ50" s="18">
        <f ca="1">IF(B50=1, ROUND(_xlfn.NORM.INV(AI50,$C$19,$C$20), 2), ROUND(_xlfn.NORM.INV(AI50, $D$19, $D$20), 2))</f>
        <v>1826.62</v>
      </c>
      <c r="AK50" s="15">
        <f ca="1">MIN(ROUND(H50*(1+$C$22),0),AH50)</f>
        <v>209</v>
      </c>
      <c r="AL50" s="20">
        <f ca="1">RAND()</f>
        <v>0.80942512821274371</v>
      </c>
      <c r="AM50" s="19">
        <f ca="1">(IF(B50=1, $G$21+($G$22-$G$21)*AL50, $H$21+($H$22-$H$21)*AL50))</f>
        <v>3.4282753846382311E-2</v>
      </c>
      <c r="AN50" s="15">
        <f ca="1">ROUND(AK50*(1-AM50), 0)</f>
        <v>202</v>
      </c>
      <c r="AO50" s="18">
        <f ca="1">SUM(IF(AN50&gt;H50, (AN50-H50)*($G$23+AJ50), 0),IF(AF50&gt;G50,(AF50-G50)*($G$23+AB50),0),IF(X50&gt;F50,(X50-F50)*($G$23+T50),0),IF(P50&gt;E50,(P50-E50)*($G$23+L50),0))</f>
        <v>0</v>
      </c>
      <c r="AP50" s="18">
        <f>-$C$24</f>
        <v>-313614.51120000001</v>
      </c>
      <c r="AQ50" s="17">
        <f ca="1">L50*P50+T50*X50+AB50*AF50+AJ50*AN50-AO50+AP50</f>
        <v>356668.56880000007</v>
      </c>
      <c r="AS50" s="21">
        <f ca="1">SUM(IF(AN50&gt;H50, (AN50-H50), 0),IF(AF50&gt;G50,(AF50-G50),0),IF(X50&gt;F50,(X50-F50),0),IF(P50&gt;E50,(P50-E50),0))</f>
        <v>0</v>
      </c>
      <c r="AU50" s="22">
        <f>AU49+0.1%</f>
        <v>2.0000000000000011E-2</v>
      </c>
      <c r="AV50" s="18">
        <v>431387.17335500097</v>
      </c>
      <c r="AW50" s="18">
        <v>254713.2585084817</v>
      </c>
      <c r="AX50" s="15">
        <v>0.02</v>
      </c>
      <c r="AY50" s="18">
        <v>67.631095000000002</v>
      </c>
      <c r="AZ50" s="23" t="str">
        <f>IF(AV50=MAX($AV$30:$AV$130),"Optimal Overbooking Rate","")</f>
        <v/>
      </c>
      <c r="BC50" s="15" t="s">
        <v>157</v>
      </c>
      <c r="BD50" s="25">
        <f ca="1">COUNTIF($AQ$29:$AQ$2028,"&lt;-210000")/COUNTA($AQ$29:$AQ$2028)</f>
        <v>0</v>
      </c>
      <c r="BE50" s="24" t="str">
        <f>CONCATENATE("&gt; ","-",RIGHT(BC50,4))</f>
        <v>&gt; -210k</v>
      </c>
      <c r="BN50" s="15">
        <f>BN49+5</f>
        <v>245</v>
      </c>
      <c r="BO50" s="18">
        <v>310863.99341000029</v>
      </c>
      <c r="BP50" s="18">
        <v>257016.68107863731</v>
      </c>
      <c r="BQ50" s="26">
        <v>0.55000000000000004</v>
      </c>
      <c r="BR50" s="18">
        <v>1699.3111950000007</v>
      </c>
      <c r="BT50" s="27">
        <f>BT49+50</f>
        <v>2450</v>
      </c>
      <c r="BU50" s="18">
        <v>511961.26761500147</v>
      </c>
      <c r="BV50" s="18">
        <v>280148.92986517138</v>
      </c>
      <c r="BW50" s="26">
        <v>1.04</v>
      </c>
      <c r="BX50" s="18">
        <v>3275.1091899999988</v>
      </c>
    </row>
    <row r="51" spans="1:76" x14ac:dyDescent="0.4">
      <c r="A51" s="15">
        <v>23</v>
      </c>
      <c r="B51" s="15">
        <f ca="1">IF(RAND() &lt; (8/12), 0, 1)</f>
        <v>0</v>
      </c>
      <c r="C51" s="20">
        <f ca="1">RAND()</f>
        <v>0.17552188744384101</v>
      </c>
      <c r="D51" s="15" t="str">
        <f ca="1">LOOKUP(C51,$H$13:$H$16,$F$13:$F$16)</f>
        <v>Airbus A350-900</v>
      </c>
      <c r="E51" s="15">
        <f ca="1">LOOKUP(D51,$F$6:$F$9,$I$6:$I$9)</f>
        <v>0</v>
      </c>
      <c r="F51" s="15">
        <f ca="1">LOOKUP(D51,$F$6:$F$9,$J$6:$J$9)</f>
        <v>32</v>
      </c>
      <c r="G51" s="15">
        <f ca="1">LOOKUP(D51,$F$6:$F$9,$K$6:$K$9)</f>
        <v>21</v>
      </c>
      <c r="H51" s="15">
        <f ca="1">LOOKUP(D51,$F$6:$F$9,$L$6:$L$9)</f>
        <v>259</v>
      </c>
      <c r="I51" s="20">
        <f ca="1">RAND()</f>
        <v>0.33820176038404892</v>
      </c>
      <c r="J51" s="15">
        <f ca="1">IF(B51=1, ROUND(_xlfn.NORM.INV(I51,$C$5,$C$6)*(1+$T$14), 0), ROUND(_xlfn.NORM.INV(I51, $D$5, $D$6)*(1+$T$14), 0))</f>
        <v>4</v>
      </c>
      <c r="K51" s="20">
        <f ca="1">RAND()</f>
        <v>0.50260990656136006</v>
      </c>
      <c r="L51" s="18">
        <f ca="1">IF(B51=1, ROUND(_xlfn.NORM.INV(K51,$C$7,$C$8), 2), ROUND(_xlfn.NORM.INV(K51, $D$7, $D$8), 2))</f>
        <v>10495.36</v>
      </c>
      <c r="M51" s="15">
        <f ca="1">MIN(E51,J51)</f>
        <v>0</v>
      </c>
      <c r="N51" s="15">
        <f ca="1">RAND()</f>
        <v>0.37644697568524754</v>
      </c>
      <c r="O51" s="19">
        <f ca="1">(IF(B51=1, $G$21+($G$22-$G$21)*N51, $H$21+($H$22-$H$21)*N51))</f>
        <v>2.1293409270557426E-2</v>
      </c>
      <c r="P51" s="15">
        <f ca="1">ROUND(M51*(1-O51), 0)</f>
        <v>0</v>
      </c>
      <c r="Q51" s="20">
        <f ca="1">RAND()</f>
        <v>0.92620516600199354</v>
      </c>
      <c r="R51" s="15">
        <f ca="1">IF(B51=1, ROUND(_xlfn.NORM.INV(Q51,$C$9,$C$10)*(1+$T$14), 0), ROUND(_xlfn.NORM.INV(Q51, $D$9, $D$10)*(1+$T$14), 0))</f>
        <v>55</v>
      </c>
      <c r="S51" s="20">
        <f ca="1">RAND()</f>
        <v>0.67818498588513376</v>
      </c>
      <c r="T51" s="18">
        <f ca="1">IF(B51=1, ROUND(_xlfn.NORM.INV(S51,$C$11,$C$12), 2), ROUND(_xlfn.NORM.INV(S51, $D$11, $D$12), 2))</f>
        <v>5351.61</v>
      </c>
      <c r="U51" s="15">
        <f ca="1">MIN(F51,R51)</f>
        <v>32</v>
      </c>
      <c r="V51" s="15">
        <f ca="1">RAND()</f>
        <v>0.10239815573109712</v>
      </c>
      <c r="W51" s="19">
        <f ca="1">(IF(B51=1, $G$21+($G$22-$G$21)*V51, $H$21+($H$22-$H$21)*V51))</f>
        <v>1.3071944671932914E-2</v>
      </c>
      <c r="X51" s="15">
        <f ca="1">ROUND(U51*(1-W51), 0)</f>
        <v>32</v>
      </c>
      <c r="Y51" s="20">
        <f ca="1">RAND()</f>
        <v>0.4476010497955899</v>
      </c>
      <c r="Z51" s="15">
        <f ca="1">IF(B51=1, ROUND(_xlfn.NORM.INV(Y51,$C$13,$C$14)*(1+$T$14), 0), ROUND(_xlfn.NORM.INV(Y51, $D$13, $D$14)*(1+$T$14), 0))</f>
        <v>34</v>
      </c>
      <c r="AA51" s="20">
        <f ca="1">RAND()</f>
        <v>0.54376748704327982</v>
      </c>
      <c r="AB51" s="18">
        <f ca="1">IF(B51=1, ROUND(_xlfn.NORM.INV(AA51,$C$15,$C$16), 2), ROUND(_xlfn.NORM.INV(AA51, $D$15, $D$16), 2))</f>
        <v>2811.33</v>
      </c>
      <c r="AC51" s="15">
        <f ca="1">MIN(G51,Z51)</f>
        <v>21</v>
      </c>
      <c r="AD51" s="15">
        <f ca="1">RAND()</f>
        <v>0.53664106526278255</v>
      </c>
      <c r="AE51" s="19">
        <f ca="1">(IF(B51=1, $G$21+($G$22-$G$21)*AD51, $H$21+($H$22-$H$21)*AD51))</f>
        <v>2.6099231957883474E-2</v>
      </c>
      <c r="AF51" s="15">
        <f ca="1">ROUND(AC51*(1-AE51), 0)</f>
        <v>20</v>
      </c>
      <c r="AG51" s="20">
        <f ca="1">RAND()</f>
        <v>0.40561979696465311</v>
      </c>
      <c r="AH51" s="15">
        <f ca="1">IF(B51=1, ROUND(_xlfn.NORM.INV(AG51,$C$17,$C$18)*(1+$T$14), 0), ROUND(_xlfn.NORM.INV(AG51, $D$17, $D$18)*(1+$T$14), 0))</f>
        <v>187</v>
      </c>
      <c r="AI51" s="20">
        <f ca="1">RAND()</f>
        <v>0.7908862916593048</v>
      </c>
      <c r="AJ51" s="18">
        <f ca="1">IF(B51=1, ROUND(_xlfn.NORM.INV(AI51,$C$19,$C$20), 2), ROUND(_xlfn.NORM.INV(AI51, $D$19, $D$20), 2))</f>
        <v>1810.22</v>
      </c>
      <c r="AK51" s="15">
        <f ca="1">MIN(ROUND(H51*(1+$C$22),0),AH51)</f>
        <v>187</v>
      </c>
      <c r="AL51" s="20">
        <f ca="1">RAND()</f>
        <v>0.59068048685873997</v>
      </c>
      <c r="AM51" s="19">
        <f ca="1">(IF(B51=1, $G$21+($G$22-$G$21)*AL51, $H$21+($H$22-$H$21)*AL51))</f>
        <v>2.7720414605762196E-2</v>
      </c>
      <c r="AN51" s="15">
        <f ca="1">ROUND(AK51*(1-AM51), 0)</f>
        <v>182</v>
      </c>
      <c r="AO51" s="18">
        <f ca="1">SUM(IF(AN51&gt;H51, (AN51-H51)*($G$23+AJ51), 0),IF(AF51&gt;G51,(AF51-G51)*($G$23+AB51),0),IF(X51&gt;F51,(X51-F51)*($G$23+T51),0),IF(P51&gt;E51,(P51-E51)*($G$23+L51),0))</f>
        <v>0</v>
      </c>
      <c r="AP51" s="18">
        <f>-$C$24</f>
        <v>-313614.51120000001</v>
      </c>
      <c r="AQ51" s="17">
        <f ca="1">L51*P51+T51*X51+AB51*AF51+AJ51*AN51-AO51+AP51</f>
        <v>243323.64879999991</v>
      </c>
      <c r="AS51" s="21">
        <f ca="1">SUM(IF(AN51&gt;H51, (AN51-H51), 0),IF(AF51&gt;G51,(AF51-G51),0),IF(X51&gt;F51,(X51-F51),0),IF(P51&gt;E51,(P51-E51),0))</f>
        <v>0</v>
      </c>
      <c r="AU51" s="22">
        <f>AU50+0.1%</f>
        <v>2.1000000000000012E-2</v>
      </c>
      <c r="AV51" s="18">
        <v>418544.38055000012</v>
      </c>
      <c r="AW51" s="18">
        <v>242238.00934764007</v>
      </c>
      <c r="AX51" s="15">
        <v>0.03</v>
      </c>
      <c r="AY51" s="18">
        <v>97.989949999999979</v>
      </c>
      <c r="AZ51" s="23" t="str">
        <f>IF(AV51=MAX($AV$30:$AV$130),"Optimal Overbooking Rate","")</f>
        <v/>
      </c>
      <c r="BC51" s="15" t="s">
        <v>156</v>
      </c>
      <c r="BD51" s="25">
        <f ca="1">COUNTIF($AQ$29:$AQ$2028,"&lt;-220000")/COUNTA($AQ$29:$AQ$2028)</f>
        <v>0</v>
      </c>
      <c r="BE51" s="24" t="str">
        <f>CONCATENATE("&gt; ","-",RIGHT(BC51,4))</f>
        <v>&gt; -220k</v>
      </c>
      <c r="BN51" s="15">
        <f>BN50+5</f>
        <v>250</v>
      </c>
      <c r="BO51" s="18">
        <v>327556.86055000062</v>
      </c>
      <c r="BP51" s="18">
        <v>262236.22433053714</v>
      </c>
      <c r="BQ51" s="26">
        <v>0.59</v>
      </c>
      <c r="BR51" s="18">
        <v>1832.9283749999997</v>
      </c>
      <c r="BT51" s="27">
        <f>BT50+50</f>
        <v>2500</v>
      </c>
      <c r="BU51" s="18">
        <v>522990.30718000163</v>
      </c>
      <c r="BV51" s="18">
        <v>269664.1921484</v>
      </c>
      <c r="BW51" s="26">
        <v>1.01</v>
      </c>
      <c r="BX51" s="18">
        <v>3269.7659800000019</v>
      </c>
    </row>
    <row r="52" spans="1:76" x14ac:dyDescent="0.4">
      <c r="A52" s="15">
        <v>24</v>
      </c>
      <c r="B52" s="15">
        <f ca="1">IF(RAND() &lt; (8/12), 0, 1)</f>
        <v>0</v>
      </c>
      <c r="C52" s="20">
        <f ca="1">RAND()</f>
        <v>0.52096438502355236</v>
      </c>
      <c r="D52" s="15" t="str">
        <f ca="1">LOOKUP(C52,$H$13:$H$16,$F$13:$F$16)</f>
        <v>Airbus A380-800</v>
      </c>
      <c r="E52" s="15">
        <f ca="1">LOOKUP(D52,$F$6:$F$9,$I$6:$I$9)</f>
        <v>14</v>
      </c>
      <c r="F52" s="15">
        <f ca="1">LOOKUP(D52,$F$6:$F$9,$J$6:$J$9)</f>
        <v>76</v>
      </c>
      <c r="G52" s="15">
        <f ca="1">LOOKUP(D52,$F$6:$F$9,$K$6:$K$9)</f>
        <v>56</v>
      </c>
      <c r="H52" s="15">
        <f ca="1">LOOKUP(D52,$F$6:$F$9,$L$6:$L$9)</f>
        <v>341</v>
      </c>
      <c r="I52" s="20">
        <f ca="1">RAND()</f>
        <v>0.74602747673725778</v>
      </c>
      <c r="J52" s="15">
        <f ca="1">IF(B52=1, ROUND(_xlfn.NORM.INV(I52,$C$5,$C$6)*(1+$T$14), 0), ROUND(_xlfn.NORM.INV(I52, $D$5, $D$6)*(1+$T$14), 0))</f>
        <v>5</v>
      </c>
      <c r="K52" s="20">
        <f ca="1">RAND()</f>
        <v>0.68674262380791584</v>
      </c>
      <c r="L52" s="18">
        <f ca="1">IF(B52=1, ROUND(_xlfn.NORM.INV(K52,$C$7,$C$8), 2), ROUND(_xlfn.NORM.INV(K52, $D$7, $D$8), 2))</f>
        <v>10714.17</v>
      </c>
      <c r="M52" s="15">
        <f ca="1">MIN(E52,J52)</f>
        <v>5</v>
      </c>
      <c r="N52" s="15">
        <f ca="1">RAND()</f>
        <v>0.51066745352036691</v>
      </c>
      <c r="O52" s="19">
        <f ca="1">(IF(B52=1, $G$21+($G$22-$G$21)*N52, $H$21+($H$22-$H$21)*N52))</f>
        <v>2.5320023605611006E-2</v>
      </c>
      <c r="P52" s="15">
        <f ca="1">ROUND(M52*(1-O52), 0)</f>
        <v>5</v>
      </c>
      <c r="Q52" s="20">
        <f ca="1">RAND()</f>
        <v>0.69505813665714966</v>
      </c>
      <c r="R52" s="15">
        <f ca="1">IF(B52=1, ROUND(_xlfn.NORM.INV(Q52,$C$9,$C$10)*(1+$T$14), 0), ROUND(_xlfn.NORM.INV(Q52, $D$9, $D$10)*(1+$T$14), 0))</f>
        <v>45</v>
      </c>
      <c r="S52" s="20">
        <f ca="1">RAND()</f>
        <v>0.37534163426495903</v>
      </c>
      <c r="T52" s="18">
        <f ca="1">IF(B52=1, ROUND(_xlfn.NORM.INV(S52,$C$11,$C$12), 2), ROUND(_xlfn.NORM.INV(S52, $D$11, $D$12), 2))</f>
        <v>5173.78</v>
      </c>
      <c r="U52" s="15">
        <f ca="1">MIN(F52,R52)</f>
        <v>45</v>
      </c>
      <c r="V52" s="15">
        <f ca="1">RAND()</f>
        <v>0.53197775711775341</v>
      </c>
      <c r="W52" s="19">
        <f ca="1">(IF(B52=1, $G$21+($G$22-$G$21)*V52, $H$21+($H$22-$H$21)*V52))</f>
        <v>2.5959332713532603E-2</v>
      </c>
      <c r="X52" s="15">
        <f ca="1">ROUND(U52*(1-W52), 0)</f>
        <v>44</v>
      </c>
      <c r="Y52" s="20">
        <f ca="1">RAND()</f>
        <v>2.0812864199071579E-2</v>
      </c>
      <c r="Z52" s="15">
        <f ca="1">IF(B52=1, ROUND(_xlfn.NORM.INV(Y52,$C$13,$C$14)*(1+$T$14), 0), ROUND(_xlfn.NORM.INV(Y52, $D$13, $D$14)*(1+$T$14), 0))</f>
        <v>16</v>
      </c>
      <c r="AA52" s="20">
        <f ca="1">RAND()</f>
        <v>0.8527755692519593</v>
      </c>
      <c r="AB52" s="18">
        <f ca="1">IF(B52=1, ROUND(_xlfn.NORM.INV(AA52,$C$15,$C$16), 2), ROUND(_xlfn.NORM.INV(AA52, $D$15, $D$16), 2))</f>
        <v>2925.39</v>
      </c>
      <c r="AC52" s="15">
        <f ca="1">MIN(G52,Z52)</f>
        <v>16</v>
      </c>
      <c r="AD52" s="15">
        <f ca="1">RAND()</f>
        <v>0.75888773376020013</v>
      </c>
      <c r="AE52" s="19">
        <f ca="1">(IF(B52=1, $G$21+($G$22-$G$21)*AD52, $H$21+($H$22-$H$21)*AD52))</f>
        <v>3.2766632012806003E-2</v>
      </c>
      <c r="AF52" s="15">
        <f ca="1">ROUND(AC52*(1-AE52), 0)</f>
        <v>15</v>
      </c>
      <c r="AG52" s="20">
        <f ca="1">RAND()</f>
        <v>0.47380008777657623</v>
      </c>
      <c r="AH52" s="15">
        <f ca="1">IF(B52=1, ROUND(_xlfn.NORM.INV(AG52,$C$17,$C$18)*(1+$T$14), 0), ROUND(_xlfn.NORM.INV(AG52, $D$17, $D$18)*(1+$T$14), 0))</f>
        <v>196</v>
      </c>
      <c r="AI52" s="20">
        <f ca="1">RAND()</f>
        <v>0.69396744935761823</v>
      </c>
      <c r="AJ52" s="18">
        <f ca="1">IF(B52=1, ROUND(_xlfn.NORM.INV(AI52,$C$19,$C$20), 2), ROUND(_xlfn.NORM.INV(AI52, $D$19, $D$20), 2))</f>
        <v>1787.25</v>
      </c>
      <c r="AK52" s="15">
        <f ca="1">MIN(ROUND(H52*(1+$C$22),0),AH52)</f>
        <v>196</v>
      </c>
      <c r="AL52" s="20">
        <f ca="1">RAND()</f>
        <v>1.6402133224065141E-2</v>
      </c>
      <c r="AM52" s="19">
        <f ca="1">(IF(B52=1, $G$21+($G$22-$G$21)*AL52, $H$21+($H$22-$H$21)*AL52))</f>
        <v>1.0492063996721954E-2</v>
      </c>
      <c r="AN52" s="15">
        <f ca="1">ROUND(AK52*(1-AM52), 0)</f>
        <v>194</v>
      </c>
      <c r="AO52" s="18">
        <f ca="1">SUM(IF(AN52&gt;H52, (AN52-H52)*($G$23+AJ52), 0),IF(AF52&gt;G52,(AF52-G52)*($G$23+AB52),0),IF(X52&gt;F52,(X52-F52)*($G$23+T52),0),IF(P52&gt;E52,(P52-E52)*($G$23+L52),0))</f>
        <v>0</v>
      </c>
      <c r="AP52" s="18">
        <f>-$C$24</f>
        <v>-313614.51120000001</v>
      </c>
      <c r="AQ52" s="17">
        <f ca="1">L52*P52+T52*X52+AB52*AF52+AJ52*AN52-AO52+AP52</f>
        <v>358210.00880000001</v>
      </c>
      <c r="AS52" s="21">
        <f ca="1">SUM(IF(AN52&gt;H52, (AN52-H52), 0),IF(AF52&gt;G52,(AF52-G52),0),IF(X52&gt;F52,(X52-F52),0),IF(P52&gt;E52,(P52-E52),0))</f>
        <v>0</v>
      </c>
      <c r="AU52" s="22">
        <f>AU51+0.1%</f>
        <v>2.2000000000000013E-2</v>
      </c>
      <c r="AV52" s="18">
        <v>430628.20577000041</v>
      </c>
      <c r="AW52" s="18">
        <v>254158.37023651195</v>
      </c>
      <c r="AX52" s="15">
        <v>0.05</v>
      </c>
      <c r="AY52" s="18">
        <v>151.33488499999996</v>
      </c>
      <c r="AZ52" s="23" t="str">
        <f>IF(AV52=MAX($AV$30:$AV$130),"Optimal Overbooking Rate","")</f>
        <v/>
      </c>
      <c r="BC52" s="15" t="s">
        <v>155</v>
      </c>
      <c r="BD52" s="25">
        <f ca="1">COUNTIF($AQ$29:$AQ$2028,"&lt;-230000")/COUNTA($AQ$29:$AQ$2028)</f>
        <v>0</v>
      </c>
      <c r="BE52" s="24" t="str">
        <f>CONCATENATE("&gt; ","-",RIGHT(BC52,4))</f>
        <v>&gt; -230k</v>
      </c>
      <c r="BN52" s="15">
        <f>BN51+5</f>
        <v>255</v>
      </c>
      <c r="BO52" s="18">
        <v>338131.98352500051</v>
      </c>
      <c r="BP52" s="18">
        <v>255594.80280391179</v>
      </c>
      <c r="BQ52" s="26">
        <v>0.61</v>
      </c>
      <c r="BR52" s="18">
        <v>1884.5994549999991</v>
      </c>
      <c r="BT52" s="27">
        <f>BT51+50</f>
        <v>2550</v>
      </c>
      <c r="BU52" s="18">
        <v>553458.12192999991</v>
      </c>
      <c r="BV52" s="18">
        <v>279910.35851102974</v>
      </c>
      <c r="BW52" s="26">
        <v>1.1200000000000001</v>
      </c>
      <c r="BX52" s="18">
        <v>3691.4039250000001</v>
      </c>
    </row>
    <row r="53" spans="1:76" x14ac:dyDescent="0.4">
      <c r="A53" s="15">
        <v>25</v>
      </c>
      <c r="B53" s="15">
        <f ca="1">IF(RAND() &lt; (8/12), 0, 1)</f>
        <v>1</v>
      </c>
      <c r="C53" s="20">
        <f ca="1">RAND()</f>
        <v>0.92922387279599916</v>
      </c>
      <c r="D53" s="15" t="str">
        <f ca="1">LOOKUP(C53,$H$13:$H$16,$F$13:$F$16)</f>
        <v>Boeing 777-300ER</v>
      </c>
      <c r="E53" s="15">
        <f ca="1">LOOKUP(D53,$F$6:$F$9,$I$6:$I$9)</f>
        <v>8</v>
      </c>
      <c r="F53" s="15">
        <f ca="1">LOOKUP(D53,$F$6:$F$9,$J$6:$J$9)</f>
        <v>40</v>
      </c>
      <c r="G53" s="15">
        <f ca="1">LOOKUP(D53,$F$6:$F$9,$K$6:$K$9)</f>
        <v>24</v>
      </c>
      <c r="H53" s="15">
        <f ca="1">LOOKUP(D53,$F$6:$F$9,$L$6:$L$9)</f>
        <v>260</v>
      </c>
      <c r="I53" s="20">
        <f ca="1">RAND()</f>
        <v>0.7899301418756054</v>
      </c>
      <c r="J53" s="15">
        <f ca="1">IF(B53=1, ROUND(_xlfn.NORM.INV(I53,$C$5,$C$6)*(1+$T$14), 0), ROUND(_xlfn.NORM.INV(I53, $D$5, $D$6)*(1+$T$14), 0))</f>
        <v>8</v>
      </c>
      <c r="K53" s="20">
        <f ca="1">RAND()</f>
        <v>0.88328586227923811</v>
      </c>
      <c r="L53" s="18">
        <f ca="1">IF(B53=1, ROUND(_xlfn.NORM.INV(K53,$C$7,$C$8), 2), ROUND(_xlfn.NORM.INV(K53, $D$7, $D$8), 2))</f>
        <v>15807.79</v>
      </c>
      <c r="M53" s="15">
        <f ca="1">MIN(E53,J53)</f>
        <v>8</v>
      </c>
      <c r="N53" s="15">
        <f ca="1">RAND()</f>
        <v>0.40827263220210974</v>
      </c>
      <c r="O53" s="19">
        <f ca="1">(IF(B53=1, $G$21+($G$22-$G$21)*N53, $H$21+($H$22-$H$21)*N53))</f>
        <v>2.9289542127073839E-2</v>
      </c>
      <c r="P53" s="15">
        <f ca="1">ROUND(M53*(1-O53), 0)</f>
        <v>8</v>
      </c>
      <c r="Q53" s="20">
        <f ca="1">RAND()</f>
        <v>0.29144303560506668</v>
      </c>
      <c r="R53" s="15">
        <f ca="1">IF(B53=1, ROUND(_xlfn.NORM.INV(Q53,$C$9,$C$10)*(1+$T$14), 0), ROUND(_xlfn.NORM.INV(Q53, $D$9, $D$10)*(1+$T$14), 0))</f>
        <v>47</v>
      </c>
      <c r="S53" s="20">
        <f ca="1">RAND()</f>
        <v>7.8268803547276278E-2</v>
      </c>
      <c r="T53" s="18">
        <f ca="1">IF(B53=1, ROUND(_xlfn.NORM.INV(S53,$C$11,$C$12), 2), ROUND(_xlfn.NORM.INV(S53, $D$11, $D$12), 2))</f>
        <v>5551.89</v>
      </c>
      <c r="U53" s="15">
        <f ca="1">MIN(F53,R53)</f>
        <v>40</v>
      </c>
      <c r="V53" s="15">
        <f ca="1">RAND()</f>
        <v>0.15682889838368563</v>
      </c>
      <c r="W53" s="19">
        <f ca="1">(IF(B53=1, $G$21+($G$22-$G$21)*V53, $H$21+($H$22-$H$21)*V53))</f>
        <v>2.0489011443428996E-2</v>
      </c>
      <c r="X53" s="15">
        <f ca="1">ROUND(U53*(1-W53), 0)</f>
        <v>39</v>
      </c>
      <c r="Y53" s="20">
        <f ca="1">RAND()</f>
        <v>0.68040478993570586</v>
      </c>
      <c r="Z53" s="15">
        <f ca="1">IF(B53=1, ROUND(_xlfn.NORM.INV(Y53,$C$13,$C$14)*(1+$T$14), 0), ROUND(_xlfn.NORM.INV(Y53, $D$13, $D$14)*(1+$T$14), 0))</f>
        <v>65</v>
      </c>
      <c r="AA53" s="20">
        <f ca="1">RAND()</f>
        <v>0.79420332481128353</v>
      </c>
      <c r="AB53" s="18">
        <f ca="1">IF(B53=1, ROUND(_xlfn.NORM.INV(AA53,$C$15,$C$16), 2), ROUND(_xlfn.NORM.INV(AA53, $D$15, $D$16), 2))</f>
        <v>4037.24</v>
      </c>
      <c r="AC53" s="15">
        <f ca="1">MIN(G53,Z53)</f>
        <v>24</v>
      </c>
      <c r="AD53" s="15">
        <f ca="1">RAND()</f>
        <v>0.76066516450278798</v>
      </c>
      <c r="AE53" s="19">
        <f ca="1">(IF(B53=1, $G$21+($G$22-$G$21)*AD53, $H$21+($H$22-$H$21)*AD53))</f>
        <v>4.1623280757597581E-2</v>
      </c>
      <c r="AF53" s="15">
        <f ca="1">ROUND(AC53*(1-AE53), 0)</f>
        <v>23</v>
      </c>
      <c r="AG53" s="20">
        <f ca="1">RAND()</f>
        <v>0.60172485228508032</v>
      </c>
      <c r="AH53" s="15">
        <f ca="1">IF(B53=1, ROUND(_xlfn.NORM.INV(AG53,$C$17,$C$18)*(1+$T$14), 0), ROUND(_xlfn.NORM.INV(AG53, $D$17, $D$18)*(1+$T$14), 0))</f>
        <v>337</v>
      </c>
      <c r="AI53" s="20">
        <f ca="1">RAND()</f>
        <v>0.71542903391321366</v>
      </c>
      <c r="AJ53" s="18">
        <f ca="1">IF(B53=1, ROUND(_xlfn.NORM.INV(AI53,$C$19,$C$20), 2), ROUND(_xlfn.NORM.INV(AI53, $D$19, $D$20), 2))</f>
        <v>2447.6</v>
      </c>
      <c r="AK53" s="15">
        <f ca="1">MIN(ROUND(H53*(1+$C$22),0),AH53)</f>
        <v>273</v>
      </c>
      <c r="AL53" s="20">
        <f ca="1">RAND()</f>
        <v>0.53209303481338255</v>
      </c>
      <c r="AM53" s="19">
        <f ca="1">(IF(B53=1, $G$21+($G$22-$G$21)*AL53, $H$21+($H$22-$H$21)*AL53))</f>
        <v>3.3623256218468386E-2</v>
      </c>
      <c r="AN53" s="15">
        <f ca="1">ROUND(AK53*(1-AM53), 0)</f>
        <v>264</v>
      </c>
      <c r="AO53" s="18">
        <f ca="1">SUM(IF(AN53&gt;H53, (AN53-H53)*($G$23+AJ53), 0),IF(AF53&gt;G53,(AF53-G53)*($G$23+AB53),0),IF(X53&gt;F53,(X53-F53)*($G$23+T53),0),IF(P53&gt;E53,(P53-E53)*($G$23+L53),0))</f>
        <v>13194.4</v>
      </c>
      <c r="AP53" s="18">
        <f>-$C$24</f>
        <v>-313614.51120000001</v>
      </c>
      <c r="AQ53" s="17">
        <f ca="1">L53*P53+T53*X53+AB53*AF53+AJ53*AN53-AO53+AP53</f>
        <v>755200.03880000021</v>
      </c>
      <c r="AS53" s="21">
        <f ca="1">SUM(IF(AN53&gt;H53, (AN53-H53), 0),IF(AF53&gt;G53,(AF53-G53),0),IF(X53&gt;F53,(X53-F53),0),IF(P53&gt;E53,(P53-E53),0))</f>
        <v>4</v>
      </c>
      <c r="AU53" s="22">
        <f>AU52+0.1%</f>
        <v>2.3000000000000013E-2</v>
      </c>
      <c r="AV53" s="18">
        <v>424843.88492500049</v>
      </c>
      <c r="AW53" s="18">
        <v>247083.22187783229</v>
      </c>
      <c r="AX53" s="15">
        <v>7.0000000000000007E-2</v>
      </c>
      <c r="AY53" s="18">
        <v>193.73966499999995</v>
      </c>
      <c r="AZ53" s="23" t="str">
        <f>IF(AV53=MAX($AV$30:$AV$130),"Optimal Overbooking Rate","")</f>
        <v/>
      </c>
      <c r="BC53" s="15" t="s">
        <v>154</v>
      </c>
      <c r="BD53" s="25">
        <f ca="1">COUNTIF($AQ$29:$AQ$2028,"&lt;-240000")/COUNTA($AQ$29:$AQ$2028)</f>
        <v>0</v>
      </c>
      <c r="BE53" s="24" t="str">
        <f>CONCATENATE("&gt; ","-",RIGHT(BC53,4))</f>
        <v>&gt; -240k</v>
      </c>
      <c r="BN53" s="15">
        <f>BN52+5</f>
        <v>260</v>
      </c>
      <c r="BO53" s="18">
        <v>360974.58375500119</v>
      </c>
      <c r="BP53" s="18">
        <v>260802.58975342533</v>
      </c>
      <c r="BQ53" s="26">
        <v>0.7</v>
      </c>
      <c r="BR53" s="18">
        <v>2124.9068500000003</v>
      </c>
      <c r="BT53" s="27">
        <f>BT52+50</f>
        <v>2600</v>
      </c>
      <c r="BU53" s="18">
        <v>571869.12888500001</v>
      </c>
      <c r="BV53" s="18">
        <v>285918.78626367706</v>
      </c>
      <c r="BW53" s="26">
        <v>1.04</v>
      </c>
      <c r="BX53" s="18">
        <v>3453.4755400000004</v>
      </c>
    </row>
    <row r="54" spans="1:76" x14ac:dyDescent="0.4">
      <c r="A54" s="15">
        <v>26</v>
      </c>
      <c r="B54" s="15">
        <f ca="1">IF(RAND() &lt; (8/12), 0, 1)</f>
        <v>1</v>
      </c>
      <c r="C54" s="20">
        <f ca="1">RAND()</f>
        <v>0.95407029290159961</v>
      </c>
      <c r="D54" s="15" t="str">
        <f ca="1">LOOKUP(C54,$H$13:$H$16,$F$13:$F$16)</f>
        <v>Boeing 777-300ER</v>
      </c>
      <c r="E54" s="15">
        <f ca="1">LOOKUP(D54,$F$6:$F$9,$I$6:$I$9)</f>
        <v>8</v>
      </c>
      <c r="F54" s="15">
        <f ca="1">LOOKUP(D54,$F$6:$F$9,$J$6:$J$9)</f>
        <v>40</v>
      </c>
      <c r="G54" s="15">
        <f ca="1">LOOKUP(D54,$F$6:$F$9,$K$6:$K$9)</f>
        <v>24</v>
      </c>
      <c r="H54" s="15">
        <f ca="1">LOOKUP(D54,$F$6:$F$9,$L$6:$L$9)</f>
        <v>260</v>
      </c>
      <c r="I54" s="20">
        <f ca="1">RAND()</f>
        <v>0.31315119402254632</v>
      </c>
      <c r="J54" s="15">
        <f ca="1">IF(B54=1, ROUND(_xlfn.NORM.INV(I54,$C$5,$C$6)*(1+$T$14), 0), ROUND(_xlfn.NORM.INV(I54, $D$5, $D$6)*(1+$T$14), 0))</f>
        <v>5</v>
      </c>
      <c r="K54" s="20">
        <f ca="1">RAND()</f>
        <v>0.50331126471867749</v>
      </c>
      <c r="L54" s="18">
        <f ca="1">IF(B54=1, ROUND(_xlfn.NORM.INV(K54,$C$7,$C$8), 2), ROUND(_xlfn.NORM.INV(K54, $D$7, $D$8), 2))</f>
        <v>13673.85</v>
      </c>
      <c r="M54" s="15">
        <f ca="1">MIN(E54,J54)</f>
        <v>5</v>
      </c>
      <c r="N54" s="15">
        <f ca="1">RAND()</f>
        <v>0.80591781801895956</v>
      </c>
      <c r="O54" s="19">
        <f ca="1">(IF(B54=1, $G$21+($G$22-$G$21)*N54, $H$21+($H$22-$H$21)*N54))</f>
        <v>4.3207123630663591E-2</v>
      </c>
      <c r="P54" s="15">
        <f ca="1">ROUND(M54*(1-O54), 0)</f>
        <v>5</v>
      </c>
      <c r="Q54" s="20">
        <f ca="1">RAND()</f>
        <v>0.44453985335641677</v>
      </c>
      <c r="R54" s="15">
        <f ca="1">IF(B54=1, ROUND(_xlfn.NORM.INV(Q54,$C$9,$C$10)*(1+$T$14), 0), ROUND(_xlfn.NORM.INV(Q54, $D$9, $D$10)*(1+$T$14), 0))</f>
        <v>57</v>
      </c>
      <c r="S54" s="20">
        <f ca="1">RAND()</f>
        <v>0.52649789618316556</v>
      </c>
      <c r="T54" s="18">
        <f ca="1">IF(B54=1, ROUND(_xlfn.NORM.INV(S54,$C$11,$C$12), 2), ROUND(_xlfn.NORM.INV(S54, $D$11, $D$12), 2))</f>
        <v>6889.38</v>
      </c>
      <c r="U54" s="15">
        <f ca="1">MIN(F54,R54)</f>
        <v>40</v>
      </c>
      <c r="V54" s="15">
        <f ca="1">RAND()</f>
        <v>0.33196195490183322</v>
      </c>
      <c r="W54" s="19">
        <f ca="1">(IF(B54=1, $G$21+($G$22-$G$21)*V54, $H$21+($H$22-$H$21)*V54))</f>
        <v>2.6618668421564164E-2</v>
      </c>
      <c r="X54" s="15">
        <f ca="1">ROUND(U54*(1-W54), 0)</f>
        <v>39</v>
      </c>
      <c r="Y54" s="20">
        <f ca="1">RAND()</f>
        <v>0.45186767807921957</v>
      </c>
      <c r="Z54" s="15">
        <f ca="1">IF(B54=1, ROUND(_xlfn.NORM.INV(Y54,$C$13,$C$14)*(1+$T$14), 0), ROUND(_xlfn.NORM.INV(Y54, $D$13, $D$14)*(1+$T$14), 0))</f>
        <v>52</v>
      </c>
      <c r="AA54" s="20">
        <f ca="1">RAND()</f>
        <v>0.53780982958003309</v>
      </c>
      <c r="AB54" s="18">
        <f ca="1">IF(B54=1, ROUND(_xlfn.NORM.INV(AA54,$C$15,$C$16), 2), ROUND(_xlfn.NORM.INV(AA54, $D$15, $D$16), 2))</f>
        <v>3688.01</v>
      </c>
      <c r="AC54" s="15">
        <f ca="1">MIN(G54,Z54)</f>
        <v>24</v>
      </c>
      <c r="AD54" s="15">
        <f ca="1">RAND()</f>
        <v>0.44651393920287763</v>
      </c>
      <c r="AE54" s="19">
        <f ca="1">(IF(B54=1, $G$21+($G$22-$G$21)*AD54, $H$21+($H$22-$H$21)*AD54))</f>
        <v>3.0627987872100717E-2</v>
      </c>
      <c r="AF54" s="15">
        <f ca="1">ROUND(AC54*(1-AE54), 0)</f>
        <v>23</v>
      </c>
      <c r="AG54" s="20">
        <f ca="1">RAND()</f>
        <v>0.55249435961997817</v>
      </c>
      <c r="AH54" s="15">
        <f ca="1">IF(B54=1, ROUND(_xlfn.NORM.INV(AG54,$C$17,$C$18)*(1+$T$14), 0), ROUND(_xlfn.NORM.INV(AG54, $D$17, $D$18)*(1+$T$14), 0))</f>
        <v>321</v>
      </c>
      <c r="AI54" s="20">
        <f ca="1">RAND()</f>
        <v>8.7427294081051987E-2</v>
      </c>
      <c r="AJ54" s="18">
        <f ca="1">IF(B54=1, ROUND(_xlfn.NORM.INV(AI54,$C$19,$C$20), 2), ROUND(_xlfn.NORM.INV(AI54, $D$19, $D$20), 2))</f>
        <v>1868.68</v>
      </c>
      <c r="AK54" s="15">
        <f ca="1">MIN(ROUND(H54*(1+$C$22),0),AH54)</f>
        <v>273</v>
      </c>
      <c r="AL54" s="20">
        <f ca="1">RAND()</f>
        <v>0.43689139132647015</v>
      </c>
      <c r="AM54" s="19">
        <f ca="1">(IF(B54=1, $G$21+($G$22-$G$21)*AL54, $H$21+($H$22-$H$21)*AL54))</f>
        <v>3.0291198696426457E-2</v>
      </c>
      <c r="AN54" s="15">
        <f ca="1">ROUND(AK54*(1-AM54), 0)</f>
        <v>265</v>
      </c>
      <c r="AO54" s="18">
        <f ca="1">SUM(IF(AN54&gt;H54, (AN54-H54)*($G$23+AJ54), 0),IF(AF54&gt;G54,(AF54-G54)*($G$23+AB54),0),IF(X54&gt;F54,(X54-F54)*($G$23+T54),0),IF(P54&gt;E54,(P54-E54)*($G$23+L54),0))</f>
        <v>13598.400000000001</v>
      </c>
      <c r="AP54" s="18">
        <f>-$C$24</f>
        <v>-313614.51120000001</v>
      </c>
      <c r="AQ54" s="17">
        <f ca="1">L54*P54+T54*X54+AB54*AF54+AJ54*AN54-AO54+AP54</f>
        <v>589866.58880000003</v>
      </c>
      <c r="AS54" s="21">
        <f ca="1">SUM(IF(AN54&gt;H54, (AN54-H54), 0),IF(AF54&gt;G54,(AF54-G54),0),IF(X54&gt;F54,(X54-F54),0),IF(P54&gt;E54,(P54-E54),0))</f>
        <v>5</v>
      </c>
      <c r="AU54" s="22">
        <f>AU53+0.1%</f>
        <v>2.4000000000000014E-2</v>
      </c>
      <c r="AV54" s="18">
        <v>431432.75338000013</v>
      </c>
      <c r="AW54" s="18">
        <v>254104.4225635594</v>
      </c>
      <c r="AX54" s="15">
        <v>0.05</v>
      </c>
      <c r="AY54" s="18">
        <v>159.27550500000001</v>
      </c>
      <c r="AZ54" s="23" t="str">
        <f>IF(AV54=MAX($AV$30:$AV$130),"Optimal Overbooking Rate","")</f>
        <v/>
      </c>
      <c r="BC54" s="15" t="s">
        <v>153</v>
      </c>
      <c r="BD54" s="25">
        <f ca="1">COUNTIF($AQ$29:$AQ$2028,"&lt;-250000")/COUNTA($AQ$29:$AQ$2028)</f>
        <v>0</v>
      </c>
      <c r="BE54" s="24" t="str">
        <f>CONCATENATE("&gt; ","-",RIGHT(BC54,4))</f>
        <v>&gt; -250k</v>
      </c>
      <c r="BN54" s="15">
        <f>BN53+5</f>
        <v>265</v>
      </c>
      <c r="BO54" s="18">
        <v>372162.76541500038</v>
      </c>
      <c r="BP54" s="18">
        <v>264755.12766194309</v>
      </c>
      <c r="BQ54" s="26">
        <v>0.65</v>
      </c>
      <c r="BR54" s="18">
        <v>2006.3788999999992</v>
      </c>
      <c r="BT54" s="27">
        <f>BT53+50</f>
        <v>2650</v>
      </c>
      <c r="BU54" s="18">
        <v>597486.14241999865</v>
      </c>
      <c r="BV54" s="18">
        <v>286532.61322943203</v>
      </c>
      <c r="BW54" s="26">
        <v>0.97</v>
      </c>
      <c r="BX54" s="18">
        <v>3259.9200550000014</v>
      </c>
    </row>
    <row r="55" spans="1:76" x14ac:dyDescent="0.4">
      <c r="A55" s="15">
        <v>27</v>
      </c>
      <c r="B55" s="15">
        <f ca="1">IF(RAND() &lt; (8/12), 0, 1)</f>
        <v>0</v>
      </c>
      <c r="C55" s="20">
        <f ca="1">RAND()</f>
        <v>0.54517962614064963</v>
      </c>
      <c r="D55" s="15" t="str">
        <f ca="1">LOOKUP(C55,$H$13:$H$16,$F$13:$F$16)</f>
        <v>Airbus A380-800</v>
      </c>
      <c r="E55" s="15">
        <f ca="1">LOOKUP(D55,$F$6:$F$9,$I$6:$I$9)</f>
        <v>14</v>
      </c>
      <c r="F55" s="15">
        <f ca="1">LOOKUP(D55,$F$6:$F$9,$J$6:$J$9)</f>
        <v>76</v>
      </c>
      <c r="G55" s="15">
        <f ca="1">LOOKUP(D55,$F$6:$F$9,$K$6:$K$9)</f>
        <v>56</v>
      </c>
      <c r="H55" s="15">
        <f ca="1">LOOKUP(D55,$F$6:$F$9,$L$6:$L$9)</f>
        <v>341</v>
      </c>
      <c r="I55" s="20">
        <f ca="1">RAND()</f>
        <v>0.99771155004883183</v>
      </c>
      <c r="J55" s="15">
        <f ca="1">IF(B55=1, ROUND(_xlfn.NORM.INV(I55,$C$5,$C$6)*(1+$T$14), 0), ROUND(_xlfn.NORM.INV(I55, $D$5, $D$6)*(1+$T$14), 0))</f>
        <v>7</v>
      </c>
      <c r="K55" s="20">
        <f ca="1">RAND()</f>
        <v>0.83294678222283591</v>
      </c>
      <c r="L55" s="18">
        <f ca="1">IF(B55=1, ROUND(_xlfn.NORM.INV(K55,$C$7,$C$8), 2), ROUND(_xlfn.NORM.INV(K55, $D$7, $D$8), 2))</f>
        <v>10932.59</v>
      </c>
      <c r="M55" s="15">
        <f ca="1">MIN(E55,J55)</f>
        <v>7</v>
      </c>
      <c r="N55" s="15">
        <f ca="1">RAND()</f>
        <v>0.81487703799663624</v>
      </c>
      <c r="O55" s="19">
        <f ca="1">(IF(B55=1, $G$21+($G$22-$G$21)*N55, $H$21+($H$22-$H$21)*N55))</f>
        <v>3.4446311139899086E-2</v>
      </c>
      <c r="P55" s="15">
        <f ca="1">ROUND(M55*(1-O55), 0)</f>
        <v>7</v>
      </c>
      <c r="Q55" s="20">
        <f ca="1">RAND()</f>
        <v>0.77110134318606827</v>
      </c>
      <c r="R55" s="15">
        <f ca="1">IF(B55=1, ROUND(_xlfn.NORM.INV(Q55,$C$9,$C$10)*(1+$T$14), 0), ROUND(_xlfn.NORM.INV(Q55, $D$9, $D$10)*(1+$T$14), 0))</f>
        <v>48</v>
      </c>
      <c r="S55" s="20">
        <f ca="1">RAND()</f>
        <v>0.22020336953922715</v>
      </c>
      <c r="T55" s="18">
        <f ca="1">IF(B55=1, ROUND(_xlfn.NORM.INV(S55,$C$11,$C$12), 2), ROUND(_xlfn.NORM.INV(S55, $D$11, $D$12), 2))</f>
        <v>5070.38</v>
      </c>
      <c r="U55" s="15">
        <f ca="1">MIN(F55,R55)</f>
        <v>48</v>
      </c>
      <c r="V55" s="15">
        <f ca="1">RAND()</f>
        <v>0.28090268471709479</v>
      </c>
      <c r="W55" s="19">
        <f ca="1">(IF(B55=1, $G$21+($G$22-$G$21)*V55, $H$21+($H$22-$H$21)*V55))</f>
        <v>1.8427080541512843E-2</v>
      </c>
      <c r="X55" s="15">
        <f ca="1">ROUND(U55*(1-W55), 0)</f>
        <v>47</v>
      </c>
      <c r="Y55" s="20">
        <f ca="1">RAND()</f>
        <v>0.68628878542412919</v>
      </c>
      <c r="Z55" s="15">
        <f ca="1">IF(B55=1, ROUND(_xlfn.NORM.INV(Y55,$C$13,$C$14)*(1+$T$14), 0), ROUND(_xlfn.NORM.INV(Y55, $D$13, $D$14)*(1+$T$14), 0))</f>
        <v>40</v>
      </c>
      <c r="AA55" s="20">
        <f ca="1">RAND()</f>
        <v>0.48005369820633159</v>
      </c>
      <c r="AB55" s="18">
        <f ca="1">IF(B55=1, ROUND(_xlfn.NORM.INV(AA55,$C$15,$C$16), 2), ROUND(_xlfn.NORM.INV(AA55, $D$15, $D$16), 2))</f>
        <v>2791.89</v>
      </c>
      <c r="AC55" s="15">
        <f ca="1">MIN(G55,Z55)</f>
        <v>40</v>
      </c>
      <c r="AD55" s="15">
        <f ca="1">RAND()</f>
        <v>1.0718075304013697E-3</v>
      </c>
      <c r="AE55" s="19">
        <f ca="1">(IF(B55=1, $G$21+($G$22-$G$21)*AD55, $H$21+($H$22-$H$21)*AD55))</f>
        <v>1.0032154225912041E-2</v>
      </c>
      <c r="AF55" s="15">
        <f ca="1">ROUND(AC55*(1-AE55), 0)</f>
        <v>40</v>
      </c>
      <c r="AG55" s="20">
        <f ca="1">RAND()</f>
        <v>0.61335385046675261</v>
      </c>
      <c r="AH55" s="15">
        <f ca="1">IF(B55=1, ROUND(_xlfn.NORM.INV(AG55,$C$17,$C$18)*(1+$T$14), 0), ROUND(_xlfn.NORM.INV(AG55, $D$17, $D$18)*(1+$T$14), 0))</f>
        <v>215</v>
      </c>
      <c r="AI55" s="20">
        <f ca="1">RAND()</f>
        <v>0.66626413575126497</v>
      </c>
      <c r="AJ55" s="18">
        <f ca="1">IF(B55=1, ROUND(_xlfn.NORM.INV(AI55,$C$19,$C$20), 2), ROUND(_xlfn.NORM.INV(AI55, $D$19, $D$20), 2))</f>
        <v>1781.36</v>
      </c>
      <c r="AK55" s="15">
        <f ca="1">MIN(ROUND(H55*(1+$C$22),0),AH55)</f>
        <v>215</v>
      </c>
      <c r="AL55" s="20">
        <f ca="1">RAND()</f>
        <v>0.77116366098337885</v>
      </c>
      <c r="AM55" s="19">
        <f ca="1">(IF(B55=1, $G$21+($G$22-$G$21)*AL55, $H$21+($H$22-$H$21)*AL55))</f>
        <v>3.3134909829501367E-2</v>
      </c>
      <c r="AN55" s="15">
        <f ca="1">ROUND(AK55*(1-AM55), 0)</f>
        <v>208</v>
      </c>
      <c r="AO55" s="18">
        <f ca="1">SUM(IF(AN55&gt;H55, (AN55-H55)*($G$23+AJ55), 0),IF(AF55&gt;G55,(AF55-G55)*($G$23+AB55),0),IF(X55&gt;F55,(X55-F55)*($G$23+T55),0),IF(P55&gt;E55,(P55-E55)*($G$23+L55),0))</f>
        <v>0</v>
      </c>
      <c r="AP55" s="18">
        <f>-$C$24</f>
        <v>-313614.51120000001</v>
      </c>
      <c r="AQ55" s="17">
        <f ca="1">L55*P55+T55*X55+AB55*AF55+AJ55*AN55-AO55+AP55</f>
        <v>483419.95879999996</v>
      </c>
      <c r="AS55" s="21">
        <f ca="1">SUM(IF(AN55&gt;H55, (AN55-H55), 0),IF(AF55&gt;G55,(AF55-G55),0),IF(X55&gt;F55,(X55-F55),0),IF(P55&gt;E55,(P55-E55),0))</f>
        <v>0</v>
      </c>
      <c r="AU55" s="22">
        <f>AU54+0.1%</f>
        <v>2.5000000000000015E-2</v>
      </c>
      <c r="AV55" s="18">
        <v>418790.53176500101</v>
      </c>
      <c r="AW55" s="18">
        <v>247284.35405818658</v>
      </c>
      <c r="AX55" s="15">
        <v>0.11</v>
      </c>
      <c r="AY55" s="18">
        <v>307.19927499999972</v>
      </c>
      <c r="AZ55" s="23" t="str">
        <f>IF(AV55=MAX($AV$30:$AV$130),"Optimal Overbooking Rate","")</f>
        <v/>
      </c>
      <c r="BN55" s="15">
        <f>BN54+5</f>
        <v>270</v>
      </c>
      <c r="BO55" s="18">
        <v>380405.54601000069</v>
      </c>
      <c r="BP55" s="18">
        <v>252729.61516392513</v>
      </c>
      <c r="BQ55" s="26">
        <v>0.8</v>
      </c>
      <c r="BR55" s="18">
        <v>2447.2579499999983</v>
      </c>
      <c r="BT55" s="27">
        <f>BT54+50</f>
        <v>2700</v>
      </c>
      <c r="BU55" s="18">
        <v>611042.96795999992</v>
      </c>
      <c r="BV55" s="18">
        <v>291413.68997434579</v>
      </c>
      <c r="BW55" s="26">
        <v>1.05</v>
      </c>
      <c r="BX55" s="18">
        <v>3610.2652700000012</v>
      </c>
    </row>
    <row r="56" spans="1:76" x14ac:dyDescent="0.4">
      <c r="A56" s="15">
        <v>28</v>
      </c>
      <c r="B56" s="15">
        <f ca="1">IF(RAND() &lt; (8/12), 0, 1)</f>
        <v>0</v>
      </c>
      <c r="C56" s="20">
        <f ca="1">RAND()</f>
        <v>0.19316972460239068</v>
      </c>
      <c r="D56" s="15" t="str">
        <f ca="1">LOOKUP(C56,$H$13:$H$16,$F$13:$F$16)</f>
        <v>Airbus A350-900</v>
      </c>
      <c r="E56" s="15">
        <f ca="1">LOOKUP(D56,$F$6:$F$9,$I$6:$I$9)</f>
        <v>0</v>
      </c>
      <c r="F56" s="15">
        <f ca="1">LOOKUP(D56,$F$6:$F$9,$J$6:$J$9)</f>
        <v>32</v>
      </c>
      <c r="G56" s="15">
        <f ca="1">LOOKUP(D56,$F$6:$F$9,$K$6:$K$9)</f>
        <v>21</v>
      </c>
      <c r="H56" s="15">
        <f ca="1">LOOKUP(D56,$F$6:$F$9,$L$6:$L$9)</f>
        <v>259</v>
      </c>
      <c r="I56" s="20">
        <f ca="1">RAND()</f>
        <v>0.39805604467219724</v>
      </c>
      <c r="J56" s="15">
        <f ca="1">IF(B56=1, ROUND(_xlfn.NORM.INV(I56,$C$5,$C$6)*(1+$T$14), 0), ROUND(_xlfn.NORM.INV(I56, $D$5, $D$6)*(1+$T$14), 0))</f>
        <v>4</v>
      </c>
      <c r="K56" s="20">
        <f ca="1">RAND()</f>
        <v>0.72052971776826069</v>
      </c>
      <c r="L56" s="18">
        <f ca="1">IF(B56=1, ROUND(_xlfn.NORM.INV(K56,$C$7,$C$8), 2), ROUND(_xlfn.NORM.INV(K56, $D$7, $D$8), 2))</f>
        <v>10758.73</v>
      </c>
      <c r="M56" s="15">
        <f ca="1">MIN(E56,J56)</f>
        <v>0</v>
      </c>
      <c r="N56" s="15">
        <f ca="1">RAND()</f>
        <v>0.60045202623327609</v>
      </c>
      <c r="O56" s="19">
        <f ca="1">(IF(B56=1, $G$21+($G$22-$G$21)*N56, $H$21+($H$22-$H$21)*N56))</f>
        <v>2.8013560786998279E-2</v>
      </c>
      <c r="P56" s="15">
        <f ca="1">ROUND(M56*(1-O56), 0)</f>
        <v>0</v>
      </c>
      <c r="Q56" s="20">
        <f ca="1">RAND()</f>
        <v>0.27465105107964571</v>
      </c>
      <c r="R56" s="15">
        <f ca="1">IF(B56=1, ROUND(_xlfn.NORM.INV(Q56,$C$9,$C$10)*(1+$T$14), 0), ROUND(_xlfn.NORM.INV(Q56, $D$9, $D$10)*(1+$T$14), 0))</f>
        <v>34</v>
      </c>
      <c r="S56" s="20">
        <f ca="1">RAND()</f>
        <v>0.90779807198384244</v>
      </c>
      <c r="T56" s="18">
        <f ca="1">IF(B56=1, ROUND(_xlfn.NORM.INV(S56,$C$11,$C$12), 2), ROUND(_xlfn.NORM.INV(S56, $D$11, $D$12), 2))</f>
        <v>5548.66</v>
      </c>
      <c r="U56" s="15">
        <f ca="1">MIN(F56,R56)</f>
        <v>32</v>
      </c>
      <c r="V56" s="15">
        <f ca="1">RAND()</f>
        <v>0.62738453370682923</v>
      </c>
      <c r="W56" s="19">
        <f ca="1">(IF(B56=1, $G$21+($G$22-$G$21)*V56, $H$21+($H$22-$H$21)*V56))</f>
        <v>2.8821536011204879E-2</v>
      </c>
      <c r="X56" s="15">
        <f ca="1">ROUND(U56*(1-W56), 0)</f>
        <v>31</v>
      </c>
      <c r="Y56" s="20">
        <f ca="1">RAND()</f>
        <v>0.19630700519772126</v>
      </c>
      <c r="Z56" s="15">
        <f ca="1">IF(B56=1, ROUND(_xlfn.NORM.INV(Y56,$C$13,$C$14)*(1+$T$14), 0), ROUND(_xlfn.NORM.INV(Y56, $D$13, $D$14)*(1+$T$14), 0))</f>
        <v>28</v>
      </c>
      <c r="AA56" s="20">
        <f ca="1">RAND()</f>
        <v>0.16071512818504907</v>
      </c>
      <c r="AB56" s="18">
        <f ca="1">IF(B56=1, ROUND(_xlfn.NORM.INV(AA56,$C$15,$C$16), 2), ROUND(_xlfn.NORM.INV(AA56, $D$15, $D$16), 2))</f>
        <v>2677.46</v>
      </c>
      <c r="AC56" s="15">
        <f ca="1">MIN(G56,Z56)</f>
        <v>21</v>
      </c>
      <c r="AD56" s="15">
        <f ca="1">RAND()</f>
        <v>0.38371874007641082</v>
      </c>
      <c r="AE56" s="19">
        <f ca="1">(IF(B56=1, $G$21+($G$22-$G$21)*AD56, $H$21+($H$22-$H$21)*AD56))</f>
        <v>2.1511562202292327E-2</v>
      </c>
      <c r="AF56" s="15">
        <f ca="1">ROUND(AC56*(1-AE56), 0)</f>
        <v>21</v>
      </c>
      <c r="AG56" s="20">
        <f ca="1">RAND()</f>
        <v>0.52985622236447727</v>
      </c>
      <c r="AH56" s="15">
        <f ca="1">IF(B56=1, ROUND(_xlfn.NORM.INV(AG56,$C$17,$C$18)*(1+$T$14), 0), ROUND(_xlfn.NORM.INV(AG56, $D$17, $D$18)*(1+$T$14), 0))</f>
        <v>203</v>
      </c>
      <c r="AI56" s="20">
        <f ca="1">RAND()</f>
        <v>9.0668851261806904E-2</v>
      </c>
      <c r="AJ56" s="18">
        <f ca="1">IF(B56=1, ROUND(_xlfn.NORM.INV(AI56,$C$19,$C$20), 2), ROUND(_xlfn.NORM.INV(AI56, $D$19, $D$20), 2))</f>
        <v>1647.2</v>
      </c>
      <c r="AK56" s="15">
        <f ca="1">MIN(ROUND(H56*(1+$C$22),0),AH56)</f>
        <v>203</v>
      </c>
      <c r="AL56" s="20">
        <f ca="1">RAND()</f>
        <v>0.13462424110890903</v>
      </c>
      <c r="AM56" s="19">
        <f ca="1">(IF(B56=1, $G$21+($G$22-$G$21)*AL56, $H$21+($H$22-$H$21)*AL56))</f>
        <v>1.4038727233267271E-2</v>
      </c>
      <c r="AN56" s="15">
        <f ca="1">ROUND(AK56*(1-AM56), 0)</f>
        <v>200</v>
      </c>
      <c r="AO56" s="18">
        <f ca="1">SUM(IF(AN56&gt;H56, (AN56-H56)*($G$23+AJ56), 0),IF(AF56&gt;G56,(AF56-G56)*($G$23+AB56),0),IF(X56&gt;F56,(X56-F56)*($G$23+T56),0),IF(P56&gt;E56,(P56-E56)*($G$23+L56),0))</f>
        <v>0</v>
      </c>
      <c r="AP56" s="18">
        <f>-$C$24</f>
        <v>-313614.51120000001</v>
      </c>
      <c r="AQ56" s="17">
        <f ca="1">L56*P56+T56*X56+AB56*AF56+AJ56*AN56-AO56+AP56</f>
        <v>244060.60879999999</v>
      </c>
      <c r="AS56" s="21">
        <f ca="1">SUM(IF(AN56&gt;H56, (AN56-H56), 0),IF(AF56&gt;G56,(AF56-G56),0),IF(X56&gt;F56,(X56-F56),0),IF(P56&gt;E56,(P56-E56),0))</f>
        <v>0</v>
      </c>
      <c r="AU56" s="22">
        <f>AU55+0.1%</f>
        <v>2.6000000000000016E-2</v>
      </c>
      <c r="AV56" s="18">
        <v>429872.50369999994</v>
      </c>
      <c r="AW56" s="18">
        <v>246131.58936322041</v>
      </c>
      <c r="AX56" s="15">
        <v>0.14000000000000001</v>
      </c>
      <c r="AY56" s="18">
        <v>400.30859499999991</v>
      </c>
      <c r="AZ56" s="23" t="str">
        <f>IF(AV56=MAX($AV$30:$AV$130),"Optimal Overbooking Rate","")</f>
        <v/>
      </c>
      <c r="BN56" s="15">
        <f>BN55+5</f>
        <v>275</v>
      </c>
      <c r="BO56" s="18">
        <v>391777.18407000072</v>
      </c>
      <c r="BP56" s="18">
        <v>248125.10266805813</v>
      </c>
      <c r="BQ56" s="26">
        <v>0.77</v>
      </c>
      <c r="BR56" s="18">
        <v>2341.560684999999</v>
      </c>
      <c r="BT56" s="27">
        <f>BT55+50</f>
        <v>2750</v>
      </c>
      <c r="BU56" s="18">
        <v>633029.18022999936</v>
      </c>
      <c r="BV56" s="18">
        <v>299042.62924976274</v>
      </c>
      <c r="BW56" s="26">
        <v>1.04</v>
      </c>
      <c r="BX56" s="18">
        <v>3633.2782550000015</v>
      </c>
    </row>
    <row r="57" spans="1:76" x14ac:dyDescent="0.4">
      <c r="A57" s="15">
        <v>29</v>
      </c>
      <c r="B57" s="15">
        <f ca="1">IF(RAND() &lt; (8/12), 0, 1)</f>
        <v>0</v>
      </c>
      <c r="C57" s="20">
        <f ca="1">RAND()</f>
        <v>0.5888420294653598</v>
      </c>
      <c r="D57" s="15" t="str">
        <f ca="1">LOOKUP(C57,$H$13:$H$16,$F$13:$F$16)</f>
        <v>Boeing 777-200LR</v>
      </c>
      <c r="E57" s="15">
        <f ca="1">LOOKUP(D57,$F$6:$F$9,$I$6:$I$9)</f>
        <v>0</v>
      </c>
      <c r="F57" s="15">
        <f ca="1">LOOKUP(D57,$F$6:$F$9,$J$6:$J$9)</f>
        <v>38</v>
      </c>
      <c r="G57" s="15">
        <f ca="1">LOOKUP(D57,$F$6:$F$9,$K$6:$K$9)</f>
        <v>0</v>
      </c>
      <c r="H57" s="15">
        <f ca="1">LOOKUP(D57,$F$6:$F$9,$L$6:$L$9)</f>
        <v>264</v>
      </c>
      <c r="I57" s="20">
        <f ca="1">RAND()</f>
        <v>0.95447632433128549</v>
      </c>
      <c r="J57" s="15">
        <f ca="1">IF(B57=1, ROUND(_xlfn.NORM.INV(I57,$C$5,$C$6)*(1+$T$14), 0), ROUND(_xlfn.NORM.INV(I57, $D$5, $D$6)*(1+$T$14), 0))</f>
        <v>6</v>
      </c>
      <c r="K57" s="20">
        <f ca="1">RAND()</f>
        <v>2.4766746785524929E-2</v>
      </c>
      <c r="L57" s="18">
        <f ca="1">IF(B57=1, ROUND(_xlfn.NORM.INV(K57,$C$7,$C$8), 2), ROUND(_xlfn.NORM.INV(K57, $D$7, $D$8), 2))</f>
        <v>9597.2800000000007</v>
      </c>
      <c r="M57" s="15">
        <f ca="1">MIN(E57,J57)</f>
        <v>0</v>
      </c>
      <c r="N57" s="15">
        <f ca="1">RAND()</f>
        <v>4.6451851278268008E-2</v>
      </c>
      <c r="O57" s="19">
        <f ca="1">(IF(B57=1, $G$21+($G$22-$G$21)*N57, $H$21+($H$22-$H$21)*N57))</f>
        <v>1.1393555538348041E-2</v>
      </c>
      <c r="P57" s="15">
        <f ca="1">ROUND(M57*(1-O57), 0)</f>
        <v>0</v>
      </c>
      <c r="Q57" s="20">
        <f ca="1">RAND()</f>
        <v>0.90631840031006039</v>
      </c>
      <c r="R57" s="15">
        <f ca="1">IF(B57=1, ROUND(_xlfn.NORM.INV(Q57,$C$9,$C$10)*(1+$T$14), 0), ROUND(_xlfn.NORM.INV(Q57, $D$9, $D$10)*(1+$T$14), 0))</f>
        <v>54</v>
      </c>
      <c r="S57" s="20">
        <f ca="1">RAND()</f>
        <v>0.69428146807610447</v>
      </c>
      <c r="T57" s="18">
        <f ca="1">IF(B57=1, ROUND(_xlfn.NORM.INV(S57,$C$11,$C$12), 2), ROUND(_xlfn.NORM.INV(S57, $D$11, $D$12), 2))</f>
        <v>5361.96</v>
      </c>
      <c r="U57" s="15">
        <f ca="1">MIN(F57,R57)</f>
        <v>38</v>
      </c>
      <c r="V57" s="15">
        <f ca="1">RAND()</f>
        <v>0.57199901238644524</v>
      </c>
      <c r="W57" s="19">
        <f ca="1">(IF(B57=1, $G$21+($G$22-$G$21)*V57, $H$21+($H$22-$H$21)*V57))</f>
        <v>2.7159970371593359E-2</v>
      </c>
      <c r="X57" s="15">
        <f ca="1">ROUND(U57*(1-W57), 0)</f>
        <v>37</v>
      </c>
      <c r="Y57" s="20">
        <f ca="1">RAND()</f>
        <v>0.24956984795075454</v>
      </c>
      <c r="Z57" s="15">
        <f ca="1">IF(B57=1, ROUND(_xlfn.NORM.INV(Y57,$C$13,$C$14)*(1+$T$14), 0), ROUND(_xlfn.NORM.INV(Y57, $D$13, $D$14)*(1+$T$14), 0))</f>
        <v>29</v>
      </c>
      <c r="AA57" s="20">
        <f ca="1">RAND()</f>
        <v>0.74852045734704176</v>
      </c>
      <c r="AB57" s="18">
        <f ca="1">IF(B57=1, ROUND(_xlfn.NORM.INV(AA57,$C$15,$C$16), 2), ROUND(_xlfn.NORM.INV(AA57, $D$15, $D$16), 2))</f>
        <v>2879.38</v>
      </c>
      <c r="AC57" s="15">
        <f ca="1">MIN(G57,Z57)</f>
        <v>0</v>
      </c>
      <c r="AD57" s="15">
        <f ca="1">RAND()</f>
        <v>0.26599380258076388</v>
      </c>
      <c r="AE57" s="19">
        <f ca="1">(IF(B57=1, $G$21+($G$22-$G$21)*AD57, $H$21+($H$22-$H$21)*AD57))</f>
        <v>1.7979814077422919E-2</v>
      </c>
      <c r="AF57" s="15">
        <f ca="1">ROUND(AC57*(1-AE57), 0)</f>
        <v>0</v>
      </c>
      <c r="AG57" s="20">
        <f ca="1">RAND()</f>
        <v>0.60097353141302079</v>
      </c>
      <c r="AH57" s="15">
        <f ca="1">IF(B57=1, ROUND(_xlfn.NORM.INV(AG57,$C$17,$C$18)*(1+$T$14), 0), ROUND(_xlfn.NORM.INV(AG57, $D$17, $D$18)*(1+$T$14), 0))</f>
        <v>213</v>
      </c>
      <c r="AI57" s="20">
        <f ca="1">RAND()</f>
        <v>0.64015489649591584</v>
      </c>
      <c r="AJ57" s="18">
        <f ca="1">IF(B57=1, ROUND(_xlfn.NORM.INV(AI57,$C$19,$C$20), 2), ROUND(_xlfn.NORM.INV(AI57, $D$19, $D$20), 2))</f>
        <v>1775.99</v>
      </c>
      <c r="AK57" s="15">
        <f ca="1">MIN(ROUND(H57*(1+$C$22),0),AH57)</f>
        <v>213</v>
      </c>
      <c r="AL57" s="20">
        <f ca="1">RAND()</f>
        <v>0.83253731644076545</v>
      </c>
      <c r="AM57" s="19">
        <f ca="1">(IF(B57=1, $G$21+($G$22-$G$21)*AL57, $H$21+($H$22-$H$21)*AL57))</f>
        <v>3.4976119493222962E-2</v>
      </c>
      <c r="AN57" s="15">
        <f ca="1">ROUND(AK57*(1-AM57), 0)</f>
        <v>206</v>
      </c>
      <c r="AO57" s="18">
        <f ca="1">SUM(IF(AN57&gt;H57, (AN57-H57)*($G$23+AJ57), 0),IF(AF57&gt;G57,(AF57-G57)*($G$23+AB57),0),IF(X57&gt;F57,(X57-F57)*($G$23+T57),0),IF(P57&gt;E57,(P57-E57)*($G$23+L57),0))</f>
        <v>0</v>
      </c>
      <c r="AP57" s="18">
        <f>-$C$24</f>
        <v>-313614.51120000001</v>
      </c>
      <c r="AQ57" s="17">
        <f ca="1">L57*P57+T57*X57+AB57*AF57+AJ57*AN57-AO57+AP57</f>
        <v>250631.94879999995</v>
      </c>
      <c r="AS57" s="21">
        <f ca="1">SUM(IF(AN57&gt;H57, (AN57-H57), 0),IF(AF57&gt;G57,(AF57-G57),0),IF(X57&gt;F57,(X57-F57),0),IF(P57&gt;E57,(P57-E57),0))</f>
        <v>0</v>
      </c>
      <c r="AU57" s="22">
        <f>AU56+0.1%</f>
        <v>2.7000000000000017E-2</v>
      </c>
      <c r="AV57" s="18">
        <v>432075.3687350002</v>
      </c>
      <c r="AW57" s="18">
        <v>254017.03413229808</v>
      </c>
      <c r="AX57" s="15">
        <v>0.13</v>
      </c>
      <c r="AY57" s="18">
        <v>378.71502499999991</v>
      </c>
      <c r="AZ57" s="23" t="str">
        <f>IF(AV57=MAX($AV$30:$AV$130),"Optimal Overbooking Rate","")</f>
        <v/>
      </c>
      <c r="BC57" s="23" t="s">
        <v>152</v>
      </c>
      <c r="BE57" s="24" t="s">
        <v>151</v>
      </c>
      <c r="BN57" s="15">
        <f>BN56+5</f>
        <v>280</v>
      </c>
      <c r="BO57" s="18">
        <v>418037.55978000019</v>
      </c>
      <c r="BP57" s="18">
        <v>255387.95844351163</v>
      </c>
      <c r="BQ57" s="26">
        <v>0.87</v>
      </c>
      <c r="BR57" s="18">
        <v>2640.752765000002</v>
      </c>
      <c r="BT57" s="27">
        <f>BT56+50</f>
        <v>2800</v>
      </c>
      <c r="BU57" s="18">
        <v>634949.55508000113</v>
      </c>
      <c r="BV57" s="18">
        <v>292062.01938530256</v>
      </c>
      <c r="BW57" s="26">
        <v>0.97</v>
      </c>
      <c r="BX57" s="18">
        <v>3445.066809999998</v>
      </c>
    </row>
    <row r="58" spans="1:76" x14ac:dyDescent="0.4">
      <c r="A58" s="15">
        <v>30</v>
      </c>
      <c r="B58" s="15">
        <f ca="1">IF(RAND() &lt; (8/12), 0, 1)</f>
        <v>0</v>
      </c>
      <c r="C58" s="20">
        <f ca="1">RAND()</f>
        <v>0.34255398853792562</v>
      </c>
      <c r="D58" s="15" t="str">
        <f ca="1">LOOKUP(C58,$H$13:$H$16,$F$13:$F$16)</f>
        <v>Airbus A380-800</v>
      </c>
      <c r="E58" s="15">
        <f ca="1">LOOKUP(D58,$F$6:$F$9,$I$6:$I$9)</f>
        <v>14</v>
      </c>
      <c r="F58" s="15">
        <f ca="1">LOOKUP(D58,$F$6:$F$9,$J$6:$J$9)</f>
        <v>76</v>
      </c>
      <c r="G58" s="15">
        <f ca="1">LOOKUP(D58,$F$6:$F$9,$K$6:$K$9)</f>
        <v>56</v>
      </c>
      <c r="H58" s="15">
        <f ca="1">LOOKUP(D58,$F$6:$F$9,$L$6:$L$9)</f>
        <v>341</v>
      </c>
      <c r="I58" s="20">
        <f ca="1">RAND()</f>
        <v>0.30877961238057627</v>
      </c>
      <c r="J58" s="15">
        <f ca="1">IF(B58=1, ROUND(_xlfn.NORM.INV(I58,$C$5,$C$6)*(1+$T$14), 0), ROUND(_xlfn.NORM.INV(I58, $D$5, $D$6)*(1+$T$14), 0))</f>
        <v>4</v>
      </c>
      <c r="K58" s="20">
        <f ca="1">RAND()</f>
        <v>0.98540362351132782</v>
      </c>
      <c r="L58" s="18">
        <f ca="1">IF(B58=1, ROUND(_xlfn.NORM.INV(K58,$C$7,$C$8), 2), ROUND(_xlfn.NORM.INV(K58, $D$7, $D$8), 2))</f>
        <v>11486.34</v>
      </c>
      <c r="M58" s="15">
        <f ca="1">MIN(E58,J58)</f>
        <v>4</v>
      </c>
      <c r="N58" s="15">
        <f ca="1">RAND()</f>
        <v>0.84891356771224824</v>
      </c>
      <c r="O58" s="19">
        <f ca="1">(IF(B58=1, $G$21+($G$22-$G$21)*N58, $H$21+($H$22-$H$21)*N58))</f>
        <v>3.546740703136745E-2</v>
      </c>
      <c r="P58" s="15">
        <f ca="1">ROUND(M58*(1-O58), 0)</f>
        <v>4</v>
      </c>
      <c r="Q58" s="20">
        <f ca="1">RAND()</f>
        <v>0.91775769408433494</v>
      </c>
      <c r="R58" s="15">
        <f ca="1">IF(B58=1, ROUND(_xlfn.NORM.INV(Q58,$C$9,$C$10)*(1+$T$14), 0), ROUND(_xlfn.NORM.INV(Q58, $D$9, $D$10)*(1+$T$14), 0))</f>
        <v>54</v>
      </c>
      <c r="S58" s="20">
        <f ca="1">RAND()</f>
        <v>0.80752833316801242</v>
      </c>
      <c r="T58" s="18">
        <f ca="1">IF(B58=1, ROUND(_xlfn.NORM.INV(S58,$C$11,$C$12), 2), ROUND(_xlfn.NORM.INV(S58, $D$11, $D$12), 2))</f>
        <v>5444.18</v>
      </c>
      <c r="U58" s="15">
        <f ca="1">MIN(F58,R58)</f>
        <v>54</v>
      </c>
      <c r="V58" s="15">
        <f ca="1">RAND()</f>
        <v>0.13709324513480048</v>
      </c>
      <c r="W58" s="19">
        <f ca="1">(IF(B58=1, $G$21+($G$22-$G$21)*V58, $H$21+($H$22-$H$21)*V58))</f>
        <v>1.4112797354044014E-2</v>
      </c>
      <c r="X58" s="15">
        <f ca="1">ROUND(U58*(1-W58), 0)</f>
        <v>53</v>
      </c>
      <c r="Y58" s="20">
        <f ca="1">RAND()</f>
        <v>2.3523896313142001E-2</v>
      </c>
      <c r="Z58" s="15">
        <f ca="1">IF(B58=1, ROUND(_xlfn.NORM.INV(Y58,$C$13,$C$14)*(1+$T$14), 0), ROUND(_xlfn.NORM.INV(Y58, $D$13, $D$14)*(1+$T$14), 0))</f>
        <v>17</v>
      </c>
      <c r="AA58" s="20">
        <f ca="1">RAND()</f>
        <v>0.26869916077635625</v>
      </c>
      <c r="AB58" s="18">
        <f ca="1">IF(B58=1, ROUND(_xlfn.NORM.INV(AA58,$C$15,$C$16), 2), ROUND(_xlfn.NORM.INV(AA58, $D$15, $D$16), 2))</f>
        <v>2723.01</v>
      </c>
      <c r="AC58" s="15">
        <f ca="1">MIN(G58,Z58)</f>
        <v>17</v>
      </c>
      <c r="AD58" s="15">
        <f ca="1">RAND()</f>
        <v>0.22021009080197373</v>
      </c>
      <c r="AE58" s="19">
        <f ca="1">(IF(B58=1, $G$21+($G$22-$G$21)*AD58, $H$21+($H$22-$H$21)*AD58))</f>
        <v>1.6606302724059212E-2</v>
      </c>
      <c r="AF58" s="15">
        <f ca="1">ROUND(AC58*(1-AE58), 0)</f>
        <v>17</v>
      </c>
      <c r="AG58" s="20">
        <f ca="1">RAND()</f>
        <v>0.36764128513203076</v>
      </c>
      <c r="AH58" s="15">
        <f ca="1">IF(B58=1, ROUND(_xlfn.NORM.INV(AG58,$C$17,$C$18)*(1+$T$14), 0), ROUND(_xlfn.NORM.INV(AG58, $D$17, $D$18)*(1+$T$14), 0))</f>
        <v>182</v>
      </c>
      <c r="AI58" s="20">
        <f ca="1">RAND()</f>
        <v>0.97103949940736489</v>
      </c>
      <c r="AJ58" s="18">
        <f ca="1">IF(B58=1, ROUND(_xlfn.NORM.INV(AI58,$C$19,$C$20), 2), ROUND(_xlfn.NORM.INV(AI58, $D$19, $D$20), 2))</f>
        <v>1892.77</v>
      </c>
      <c r="AK58" s="15">
        <f ca="1">MIN(ROUND(H58*(1+$C$22),0),AH58)</f>
        <v>182</v>
      </c>
      <c r="AL58" s="20">
        <f ca="1">RAND()</f>
        <v>0.38043789776007086</v>
      </c>
      <c r="AM58" s="19">
        <f ca="1">(IF(B58=1, $G$21+($G$22-$G$21)*AL58, $H$21+($H$22-$H$21)*AL58))</f>
        <v>2.1413136932802126E-2</v>
      </c>
      <c r="AN58" s="15">
        <f ca="1">ROUND(AK58*(1-AM58), 0)</f>
        <v>178</v>
      </c>
      <c r="AO58" s="18">
        <f ca="1">SUM(IF(AN58&gt;H58, (AN58-H58)*($G$23+AJ58), 0),IF(AF58&gt;G58,(AF58-G58)*($G$23+AB58),0),IF(X58&gt;F58,(X58-F58)*($G$23+T58),0),IF(P58&gt;E58,(P58-E58)*($G$23+L58),0))</f>
        <v>0</v>
      </c>
      <c r="AP58" s="18">
        <f>-$C$24</f>
        <v>-313614.51120000001</v>
      </c>
      <c r="AQ58" s="17">
        <f ca="1">L58*P58+T58*X58+AB58*AF58+AJ58*AN58-AO58+AP58</f>
        <v>404076.6188</v>
      </c>
      <c r="AS58" s="21">
        <f ca="1">SUM(IF(AN58&gt;H58, (AN58-H58), 0),IF(AF58&gt;G58,(AF58-G58),0),IF(X58&gt;F58,(X58-F58),0),IF(P58&gt;E58,(P58-E58),0))</f>
        <v>0</v>
      </c>
      <c r="AU58" s="22">
        <f>AU57+0.1%</f>
        <v>2.8000000000000018E-2</v>
      </c>
      <c r="AV58" s="18">
        <v>421580.45216000016</v>
      </c>
      <c r="AW58" s="18">
        <v>250733.10930173012</v>
      </c>
      <c r="AX58" s="15">
        <v>0.13</v>
      </c>
      <c r="AY58" s="18">
        <v>375.86978000000011</v>
      </c>
      <c r="AZ58" s="23" t="str">
        <f>IF(AV58=MAX($AV$30:$AV$130),"Optimal Overbooking Rate","")</f>
        <v/>
      </c>
      <c r="BC58" s="15" t="s">
        <v>150</v>
      </c>
      <c r="BD58" s="25">
        <f ca="1">COUNTIF($AQ$29:$AQ$2028,"&gt;0")/COUNTA($AQ$29:$AQ$2028)</f>
        <v>0.99650000000000005</v>
      </c>
      <c r="BE58" s="24" t="s">
        <v>149</v>
      </c>
      <c r="BN58" s="15">
        <f>BN57+5</f>
        <v>285</v>
      </c>
      <c r="BO58" s="18">
        <v>431846.1272950003</v>
      </c>
      <c r="BP58" s="18">
        <v>255836.63351337481</v>
      </c>
      <c r="BQ58" s="26">
        <v>1.02</v>
      </c>
      <c r="BR58" s="18">
        <v>3050.732135000002</v>
      </c>
      <c r="BT58" s="27">
        <f>BT57+50</f>
        <v>2850</v>
      </c>
      <c r="BU58" s="18">
        <v>668133.24048499961</v>
      </c>
      <c r="BV58" s="18">
        <v>301672.35092789266</v>
      </c>
      <c r="BW58" s="26">
        <v>0.94</v>
      </c>
      <c r="BX58" s="18">
        <v>3368.765234999998</v>
      </c>
    </row>
    <row r="59" spans="1:76" x14ac:dyDescent="0.4">
      <c r="A59" s="15">
        <v>31</v>
      </c>
      <c r="B59" s="15">
        <f ca="1">IF(RAND() &lt; (8/12), 0, 1)</f>
        <v>0</v>
      </c>
      <c r="C59" s="20">
        <f ca="1">RAND()</f>
        <v>0.96425649346548847</v>
      </c>
      <c r="D59" s="15" t="str">
        <f ca="1">LOOKUP(C59,$H$13:$H$16,$F$13:$F$16)</f>
        <v>Boeing 777-300ER</v>
      </c>
      <c r="E59" s="15">
        <f ca="1">LOOKUP(D59,$F$6:$F$9,$I$6:$I$9)</f>
        <v>8</v>
      </c>
      <c r="F59" s="15">
        <f ca="1">LOOKUP(D59,$F$6:$F$9,$J$6:$J$9)</f>
        <v>40</v>
      </c>
      <c r="G59" s="15">
        <f ca="1">LOOKUP(D59,$F$6:$F$9,$K$6:$K$9)</f>
        <v>24</v>
      </c>
      <c r="H59" s="15">
        <f ca="1">LOOKUP(D59,$F$6:$F$9,$L$6:$L$9)</f>
        <v>260</v>
      </c>
      <c r="I59" s="20">
        <f ca="1">RAND()</f>
        <v>0.97277862750653254</v>
      </c>
      <c r="J59" s="15">
        <f ca="1">IF(B59=1, ROUND(_xlfn.NORM.INV(I59,$C$5,$C$6)*(1+$T$14), 0), ROUND(_xlfn.NORM.INV(I59, $D$5, $D$6)*(1+$T$14), 0))</f>
        <v>6</v>
      </c>
      <c r="K59" s="20">
        <f ca="1">RAND()</f>
        <v>0.22508649875181008</v>
      </c>
      <c r="L59" s="18">
        <f ca="1">IF(B59=1, ROUND(_xlfn.NORM.INV(K59,$C$7,$C$8), 2), ROUND(_xlfn.NORM.INV(K59, $D$7, $D$8), 2))</f>
        <v>10148.219999999999</v>
      </c>
      <c r="M59" s="15">
        <f ca="1">MIN(E59,J59)</f>
        <v>6</v>
      </c>
      <c r="N59" s="15">
        <f ca="1">RAND()</f>
        <v>0.99015507023267868</v>
      </c>
      <c r="O59" s="19">
        <f ca="1">(IF(B59=1, $G$21+($G$22-$G$21)*N59, $H$21+($H$22-$H$21)*N59))</f>
        <v>3.9704652106980362E-2</v>
      </c>
      <c r="P59" s="15">
        <f ca="1">ROUND(M59*(1-O59), 0)</f>
        <v>6</v>
      </c>
      <c r="Q59" s="20">
        <f ca="1">RAND()</f>
        <v>0.13396069777832442</v>
      </c>
      <c r="R59" s="15">
        <f ca="1">IF(B59=1, ROUND(_xlfn.NORM.INV(Q59,$C$9,$C$10)*(1+$T$14), 0), ROUND(_xlfn.NORM.INV(Q59, $D$9, $D$10)*(1+$T$14), 0))</f>
        <v>28</v>
      </c>
      <c r="S59" s="20">
        <f ca="1">RAND()</f>
        <v>0.77715961489211705</v>
      </c>
      <c r="T59" s="18">
        <f ca="1">IF(B59=1, ROUND(_xlfn.NORM.INV(S59,$C$11,$C$12), 2), ROUND(_xlfn.NORM.INV(S59, $D$11, $D$12), 2))</f>
        <v>5419.98</v>
      </c>
      <c r="U59" s="15">
        <f ca="1">MIN(F59,R59)</f>
        <v>28</v>
      </c>
      <c r="V59" s="15">
        <f ca="1">RAND()</f>
        <v>0.10181541344871836</v>
      </c>
      <c r="W59" s="19">
        <f ca="1">(IF(B59=1, $G$21+($G$22-$G$21)*V59, $H$21+($H$22-$H$21)*V59))</f>
        <v>1.3054462403461552E-2</v>
      </c>
      <c r="X59" s="15">
        <f ca="1">ROUND(U59*(1-W59), 0)</f>
        <v>28</v>
      </c>
      <c r="Y59" s="20">
        <f ca="1">RAND()</f>
        <v>0.23167989999068184</v>
      </c>
      <c r="Z59" s="15">
        <f ca="1">IF(B59=1, ROUND(_xlfn.NORM.INV(Y59,$C$13,$C$14)*(1+$T$14), 0), ROUND(_xlfn.NORM.INV(Y59, $D$13, $D$14)*(1+$T$14), 0))</f>
        <v>29</v>
      </c>
      <c r="AA59" s="20">
        <f ca="1">RAND()</f>
        <v>0.19139432612820584</v>
      </c>
      <c r="AB59" s="18">
        <f ca="1">IF(B59=1, ROUND(_xlfn.NORM.INV(AA59,$C$15,$C$16), 2), ROUND(_xlfn.NORM.INV(AA59, $D$15, $D$16), 2))</f>
        <v>2691.9</v>
      </c>
      <c r="AC59" s="15">
        <f ca="1">MIN(G59,Z59)</f>
        <v>24</v>
      </c>
      <c r="AD59" s="15">
        <f ca="1">RAND()</f>
        <v>0.97194839361411911</v>
      </c>
      <c r="AE59" s="19">
        <f ca="1">(IF(B59=1, $G$21+($G$22-$G$21)*AD59, $H$21+($H$22-$H$21)*AD59))</f>
        <v>3.9158451808423575E-2</v>
      </c>
      <c r="AF59" s="15">
        <f ca="1">ROUND(AC59*(1-AE59), 0)</f>
        <v>23</v>
      </c>
      <c r="AG59" s="20">
        <f ca="1">RAND()</f>
        <v>0.51561955609879262</v>
      </c>
      <c r="AH59" s="15">
        <f ca="1">IF(B59=1, ROUND(_xlfn.NORM.INV(AG59,$C$17,$C$18)*(1+$T$14), 0), ROUND(_xlfn.NORM.INV(AG59, $D$17, $D$18)*(1+$T$14), 0))</f>
        <v>202</v>
      </c>
      <c r="AI59" s="20">
        <f ca="1">RAND()</f>
        <v>0.51298149621661948</v>
      </c>
      <c r="AJ59" s="18">
        <f ca="1">IF(B59=1, ROUND(_xlfn.NORM.INV(AI59,$C$19,$C$20), 2), ROUND(_xlfn.NORM.INV(AI59, $D$19, $D$20), 2))</f>
        <v>1751.2</v>
      </c>
      <c r="AK59" s="15">
        <f ca="1">MIN(ROUND(H59*(1+$C$22),0),AH59)</f>
        <v>202</v>
      </c>
      <c r="AL59" s="20">
        <f ca="1">RAND()</f>
        <v>0.69482692172575544</v>
      </c>
      <c r="AM59" s="19">
        <f ca="1">(IF(B59=1, $G$21+($G$22-$G$21)*AL59, $H$21+($H$22-$H$21)*AL59))</f>
        <v>3.0844807651772665E-2</v>
      </c>
      <c r="AN59" s="15">
        <f ca="1">ROUND(AK59*(1-AM59), 0)</f>
        <v>196</v>
      </c>
      <c r="AO59" s="18">
        <f ca="1">SUM(IF(AN59&gt;H59, (AN59-H59)*($G$23+AJ59), 0),IF(AF59&gt;G59,(AF59-G59)*($G$23+AB59),0),IF(X59&gt;F59,(X59-F59)*($G$23+T59),0),IF(P59&gt;E59,(P59-E59)*($G$23+L59),0))</f>
        <v>0</v>
      </c>
      <c r="AP59" s="18">
        <f>-$C$24</f>
        <v>-313614.51120000001</v>
      </c>
      <c r="AQ59" s="17">
        <f ca="1">L59*P59+T59*X59+AB59*AF59+AJ59*AN59-AO59+AP59</f>
        <v>304183.14880000002</v>
      </c>
      <c r="AS59" s="21">
        <f ca="1">SUM(IF(AN59&gt;H59, (AN59-H59), 0),IF(AF59&gt;G59,(AF59-G59),0),IF(X59&gt;F59,(X59-F59),0),IF(P59&gt;E59,(P59-E59),0))</f>
        <v>0</v>
      </c>
      <c r="AU59" s="22">
        <f>AU58+0.1%</f>
        <v>2.9000000000000019E-2</v>
      </c>
      <c r="AV59" s="18">
        <v>429231.21822500037</v>
      </c>
      <c r="AW59" s="18">
        <v>245766.38437222465</v>
      </c>
      <c r="AX59" s="15">
        <v>0.22</v>
      </c>
      <c r="AY59" s="18">
        <v>630.23936000000015</v>
      </c>
      <c r="AZ59" s="23" t="str">
        <f>IF(AV59=MAX($AV$30:$AV$130),"Optimal Overbooking Rate","")</f>
        <v/>
      </c>
      <c r="BC59" s="15" t="s">
        <v>148</v>
      </c>
      <c r="BD59" s="25">
        <f ca="1">COUNTIF($AQ$29:$AQ$2028,"&gt;10000")/COUNTA($AQ$29:$AQ$2028)</f>
        <v>0.99650000000000005</v>
      </c>
      <c r="BE59" s="24" t="str">
        <f>CONCATENATE("&gt; ",RIGHT(BC59,3))</f>
        <v>&gt; 10k</v>
      </c>
      <c r="BN59" s="15">
        <f>BN58+5</f>
        <v>290</v>
      </c>
      <c r="BO59" s="18">
        <v>452349.42547500093</v>
      </c>
      <c r="BP59" s="18">
        <v>257621.5787666433</v>
      </c>
      <c r="BQ59" s="26">
        <v>1.03</v>
      </c>
      <c r="BR59" s="18">
        <v>3072.8786850000001</v>
      </c>
      <c r="BT59" s="27">
        <f>BT58+50</f>
        <v>2900</v>
      </c>
      <c r="BU59" s="18">
        <v>693008.26787000219</v>
      </c>
      <c r="BV59" s="18">
        <v>316445.43980238942</v>
      </c>
      <c r="BW59" s="26">
        <v>1.05</v>
      </c>
      <c r="BX59" s="18">
        <v>3783.3283599999982</v>
      </c>
    </row>
    <row r="60" spans="1:76" x14ac:dyDescent="0.4">
      <c r="A60" s="15">
        <v>32</v>
      </c>
      <c r="B60" s="15">
        <f ca="1">IF(RAND() &lt; (8/12), 0, 1)</f>
        <v>1</v>
      </c>
      <c r="C60" s="20">
        <f ca="1">RAND()</f>
        <v>0.90900495440437501</v>
      </c>
      <c r="D60" s="15" t="str">
        <f ca="1">LOOKUP(C60,$H$13:$H$16,$F$13:$F$16)</f>
        <v>Boeing 777-300ER</v>
      </c>
      <c r="E60" s="15">
        <f ca="1">LOOKUP(D60,$F$6:$F$9,$I$6:$I$9)</f>
        <v>8</v>
      </c>
      <c r="F60" s="15">
        <f ca="1">LOOKUP(D60,$F$6:$F$9,$J$6:$J$9)</f>
        <v>40</v>
      </c>
      <c r="G60" s="15">
        <f ca="1">LOOKUP(D60,$F$6:$F$9,$K$6:$K$9)</f>
        <v>24</v>
      </c>
      <c r="H60" s="15">
        <f ca="1">LOOKUP(D60,$F$6:$F$9,$L$6:$L$9)</f>
        <v>260</v>
      </c>
      <c r="I60" s="20">
        <f ca="1">RAND()</f>
        <v>0.65318400284474354</v>
      </c>
      <c r="J60" s="15">
        <f ca="1">IF(B60=1, ROUND(_xlfn.NORM.INV(I60,$C$5,$C$6)*(1+$T$14), 0), ROUND(_xlfn.NORM.INV(I60, $D$5, $D$6)*(1+$T$14), 0))</f>
        <v>7</v>
      </c>
      <c r="K60" s="20">
        <f ca="1">RAND()</f>
        <v>0.13558141110264477</v>
      </c>
      <c r="L60" s="18">
        <f ca="1">IF(B60=1, ROUND(_xlfn.NORM.INV(K60,$C$7,$C$8), 2), ROUND(_xlfn.NORM.INV(K60, $D$7, $D$8), 2))</f>
        <v>11674.42</v>
      </c>
      <c r="M60" s="15">
        <f ca="1">MIN(E60,J60)</f>
        <v>7</v>
      </c>
      <c r="N60" s="15">
        <f ca="1">RAND()</f>
        <v>0.32426992319384396</v>
      </c>
      <c r="O60" s="19">
        <f ca="1">(IF(B60=1, $G$21+($G$22-$G$21)*N60, $H$21+($H$22-$H$21)*N60))</f>
        <v>2.6349447311784541E-2</v>
      </c>
      <c r="P60" s="15">
        <f ca="1">ROUND(M60*(1-O60), 0)</f>
        <v>7</v>
      </c>
      <c r="Q60" s="20">
        <f ca="1">RAND()</f>
        <v>0.94597809356488571</v>
      </c>
      <c r="R60" s="15">
        <f ca="1">IF(B60=1, ROUND(_xlfn.NORM.INV(Q60,$C$9,$C$10)*(1+$T$14), 0), ROUND(_xlfn.NORM.INV(Q60, $D$9, $D$10)*(1+$T$14), 0))</f>
        <v>101</v>
      </c>
      <c r="S60" s="20">
        <f ca="1">RAND()</f>
        <v>0.49573182491699386</v>
      </c>
      <c r="T60" s="18">
        <f ca="1">IF(B60=1, ROUND(_xlfn.NORM.INV(S60,$C$11,$C$12), 2), ROUND(_xlfn.NORM.INV(S60, $D$11, $D$12), 2))</f>
        <v>6819.79</v>
      </c>
      <c r="U60" s="15">
        <f ca="1">MIN(F60,R60)</f>
        <v>40</v>
      </c>
      <c r="V60" s="15">
        <f ca="1">RAND()</f>
        <v>0.36448713099984731</v>
      </c>
      <c r="W60" s="19">
        <f ca="1">(IF(B60=1, $G$21+($G$22-$G$21)*V60, $H$21+($H$22-$H$21)*V60))</f>
        <v>2.7757049584994656E-2</v>
      </c>
      <c r="X60" s="15">
        <f ca="1">ROUND(U60*(1-W60), 0)</f>
        <v>39</v>
      </c>
      <c r="Y60" s="20">
        <f ca="1">RAND()</f>
        <v>0.14242128727273062</v>
      </c>
      <c r="Z60" s="15">
        <f ca="1">IF(B60=1, ROUND(_xlfn.NORM.INV(Y60,$C$13,$C$14)*(1+$T$14), 0), ROUND(_xlfn.NORM.INV(Y60, $D$13, $D$14)*(1+$T$14), 0))</f>
        <v>30</v>
      </c>
      <c r="AA60" s="20">
        <f ca="1">RAND()</f>
        <v>0.27262036652216115</v>
      </c>
      <c r="AB60" s="18">
        <f ca="1">IF(B60=1, ROUND(_xlfn.NORM.INV(AA60,$C$15,$C$16), 2), ROUND(_xlfn.NORM.INV(AA60, $D$15, $D$16), 2))</f>
        <v>3351.46</v>
      </c>
      <c r="AC60" s="15">
        <f ca="1">MIN(G60,Z60)</f>
        <v>24</v>
      </c>
      <c r="AD60" s="15">
        <f ca="1">RAND()</f>
        <v>0.60071498627483055</v>
      </c>
      <c r="AE60" s="19">
        <f ca="1">(IF(B60=1, $G$21+($G$22-$G$21)*AD60, $H$21+($H$22-$H$21)*AD60))</f>
        <v>3.6025024519619073E-2</v>
      </c>
      <c r="AF60" s="15">
        <f ca="1">ROUND(AC60*(1-AE60), 0)</f>
        <v>23</v>
      </c>
      <c r="AG60" s="20">
        <f ca="1">RAND()</f>
        <v>0.8148333477073636</v>
      </c>
      <c r="AH60" s="15">
        <f ca="1">IF(B60=1, ROUND(_xlfn.NORM.INV(AG60,$C$17,$C$18)*(1+$T$14), 0), ROUND(_xlfn.NORM.INV(AG60, $D$17, $D$18)*(1+$T$14), 0))</f>
        <v>417</v>
      </c>
      <c r="AI60" s="20">
        <f ca="1">RAND()</f>
        <v>0.88782472373947663</v>
      </c>
      <c r="AJ60" s="18">
        <f ca="1">IF(B60=1, ROUND(_xlfn.NORM.INV(AI60,$C$19,$C$20), 2), ROUND(_xlfn.NORM.INV(AI60, $D$19, $D$20), 2))</f>
        <v>2641.68</v>
      </c>
      <c r="AK60" s="15">
        <f ca="1">MIN(ROUND(H60*(1+$C$22),0),AH60)</f>
        <v>273</v>
      </c>
      <c r="AL60" s="20">
        <f ca="1">RAND()</f>
        <v>0.64695734324072163</v>
      </c>
      <c r="AM60" s="19">
        <f ca="1">(IF(B60=1, $G$21+($G$22-$G$21)*AL60, $H$21+($H$22-$H$21)*AL60))</f>
        <v>3.7643507013425254E-2</v>
      </c>
      <c r="AN60" s="15">
        <f ca="1">ROUND(AK60*(1-AM60), 0)</f>
        <v>263</v>
      </c>
      <c r="AO60" s="18">
        <f ca="1">SUM(IF(AN60&gt;H60, (AN60-H60)*($G$23+AJ60), 0),IF(AF60&gt;G60,(AF60-G60)*($G$23+AB60),0),IF(X60&gt;F60,(X60-F60)*($G$23+T60),0),IF(P60&gt;E60,(P60-E60)*($G$23+L60),0))</f>
        <v>10478.039999999999</v>
      </c>
      <c r="AP60" s="18">
        <f>-$C$24</f>
        <v>-313614.51120000001</v>
      </c>
      <c r="AQ60" s="17">
        <f ca="1">L60*P60+T60*X60+AB60*AF60+AJ60*AN60-AO60+AP60</f>
        <v>795445.61879999982</v>
      </c>
      <c r="AS60" s="21">
        <f ca="1">SUM(IF(AN60&gt;H60, (AN60-H60), 0),IF(AF60&gt;G60,(AF60-G60),0),IF(X60&gt;F60,(X60-F60),0),IF(P60&gt;E60,(P60-E60),0))</f>
        <v>3</v>
      </c>
      <c r="AU60" s="22">
        <f>AU59+0.1%</f>
        <v>3.000000000000002E-2</v>
      </c>
      <c r="AV60" s="18">
        <v>427646.93652500055</v>
      </c>
      <c r="AW60" s="18">
        <v>241376.01402513598</v>
      </c>
      <c r="AX60" s="15">
        <v>0.25</v>
      </c>
      <c r="AY60" s="18">
        <v>746.11812499999996</v>
      </c>
      <c r="AZ60" s="23" t="str">
        <f>IF(AV60=MAX($AV$30:$AV$130),"Optimal Overbooking Rate","")</f>
        <v/>
      </c>
      <c r="BC60" s="15" t="s">
        <v>147</v>
      </c>
      <c r="BD60" s="25">
        <f ca="1">COUNTIF($AQ$29:$AQ$2028,"&gt;20000")/COUNTA($AQ$29:$AQ$2028)</f>
        <v>0.995</v>
      </c>
      <c r="BE60" s="24" t="str">
        <f>CONCATENATE("&gt; ",RIGHT(BC60,3))</f>
        <v>&gt; 20k</v>
      </c>
      <c r="BN60" s="15">
        <f>BN59+5</f>
        <v>295</v>
      </c>
      <c r="BO60" s="18">
        <v>458336.72575000068</v>
      </c>
      <c r="BP60" s="18">
        <v>256280.62736043552</v>
      </c>
      <c r="BQ60" s="26">
        <v>1.05</v>
      </c>
      <c r="BR60" s="18">
        <v>3115.769464999998</v>
      </c>
      <c r="BT60" s="27">
        <f>BT59+50</f>
        <v>2950</v>
      </c>
      <c r="BU60" s="18">
        <v>691404.45266499964</v>
      </c>
      <c r="BV60" s="18">
        <v>303109.39563095308</v>
      </c>
      <c r="BW60" s="26">
        <v>0.94</v>
      </c>
      <c r="BX60" s="18">
        <v>3434.2884950000016</v>
      </c>
    </row>
    <row r="61" spans="1:76" x14ac:dyDescent="0.4">
      <c r="A61" s="15">
        <v>33</v>
      </c>
      <c r="B61" s="15">
        <f ca="1">IF(RAND() &lt; (8/12), 0, 1)</f>
        <v>0</v>
      </c>
      <c r="C61" s="20">
        <f ca="1">RAND()</f>
        <v>0.908049859557017</v>
      </c>
      <c r="D61" s="15" t="str">
        <f ca="1">LOOKUP(C61,$H$13:$H$16,$F$13:$F$16)</f>
        <v>Boeing 777-300ER</v>
      </c>
      <c r="E61" s="15">
        <f ca="1">LOOKUP(D61,$F$6:$F$9,$I$6:$I$9)</f>
        <v>8</v>
      </c>
      <c r="F61" s="15">
        <f ca="1">LOOKUP(D61,$F$6:$F$9,$J$6:$J$9)</f>
        <v>40</v>
      </c>
      <c r="G61" s="15">
        <f ca="1">LOOKUP(D61,$F$6:$F$9,$K$6:$K$9)</f>
        <v>24</v>
      </c>
      <c r="H61" s="15">
        <f ca="1">LOOKUP(D61,$F$6:$F$9,$L$6:$L$9)</f>
        <v>260</v>
      </c>
      <c r="I61" s="20">
        <f ca="1">RAND()</f>
        <v>0.82060302059290569</v>
      </c>
      <c r="J61" s="15">
        <f ca="1">IF(B61=1, ROUND(_xlfn.NORM.INV(I61,$C$5,$C$6)*(1+$T$14), 0), ROUND(_xlfn.NORM.INV(I61, $D$5, $D$6)*(1+$T$14), 0))</f>
        <v>5</v>
      </c>
      <c r="K61" s="20">
        <f ca="1">RAND()</f>
        <v>5.3900039045415848E-2</v>
      </c>
      <c r="L61" s="18">
        <f ca="1">IF(B61=1, ROUND(_xlfn.NORM.INV(K61,$C$7,$C$8), 2), ROUND(_xlfn.NORM.INV(K61, $D$7, $D$8), 2))</f>
        <v>9759.44</v>
      </c>
      <c r="M61" s="15">
        <f ca="1">MIN(E61,J61)</f>
        <v>5</v>
      </c>
      <c r="N61" s="15">
        <f ca="1">RAND()</f>
        <v>0.12737011216941152</v>
      </c>
      <c r="O61" s="19">
        <f ca="1">(IF(B61=1, $G$21+($G$22-$G$21)*N61, $H$21+($H$22-$H$21)*N61))</f>
        <v>1.3821103365082346E-2</v>
      </c>
      <c r="P61" s="15">
        <f ca="1">ROUND(M61*(1-O61), 0)</f>
        <v>5</v>
      </c>
      <c r="Q61" s="20">
        <f ca="1">RAND()</f>
        <v>0.83692312365868504</v>
      </c>
      <c r="R61" s="15">
        <f ca="1">IF(B61=1, ROUND(_xlfn.NORM.INV(Q61,$C$9,$C$10)*(1+$T$14), 0), ROUND(_xlfn.NORM.INV(Q61, $D$9, $D$10)*(1+$T$14), 0))</f>
        <v>50</v>
      </c>
      <c r="S61" s="20">
        <f ca="1">RAND()</f>
        <v>0.34136177975280224</v>
      </c>
      <c r="T61" s="18">
        <f ca="1">IF(B61=1, ROUND(_xlfn.NORM.INV(S61,$C$11,$C$12), 2), ROUND(_xlfn.NORM.INV(S61, $D$11, $D$12), 2))</f>
        <v>5153.04</v>
      </c>
      <c r="U61" s="15">
        <f ca="1">MIN(F61,R61)</f>
        <v>40</v>
      </c>
      <c r="V61" s="15">
        <f ca="1">RAND()</f>
        <v>0.4302083073838141</v>
      </c>
      <c r="W61" s="19">
        <f ca="1">(IF(B61=1, $G$21+($G$22-$G$21)*V61, $H$21+($H$22-$H$21)*V61))</f>
        <v>2.2906249221514421E-2</v>
      </c>
      <c r="X61" s="15">
        <f ca="1">ROUND(U61*(1-W61), 0)</f>
        <v>39</v>
      </c>
      <c r="Y61" s="20">
        <f ca="1">RAND()</f>
        <v>0.16718444121980103</v>
      </c>
      <c r="Z61" s="15">
        <f ca="1">IF(B61=1, ROUND(_xlfn.NORM.INV(Y61,$C$13,$C$14)*(1+$T$14), 0), ROUND(_xlfn.NORM.INV(Y61, $D$13, $D$14)*(1+$T$14), 0))</f>
        <v>27</v>
      </c>
      <c r="AA61" s="20">
        <f ca="1">RAND()</f>
        <v>0.97208889600925519</v>
      </c>
      <c r="AB61" s="18">
        <f ca="1">IF(B61=1, ROUND(_xlfn.NORM.INV(AA61,$C$15,$C$16), 2), ROUND(_xlfn.NORM.INV(AA61, $D$15, $D$16), 2))</f>
        <v>3030.4</v>
      </c>
      <c r="AC61" s="15">
        <f ca="1">MIN(G61,Z61)</f>
        <v>24</v>
      </c>
      <c r="AD61" s="15">
        <f ca="1">RAND()</f>
        <v>0.24280500345182043</v>
      </c>
      <c r="AE61" s="19">
        <f ca="1">(IF(B61=1, $G$21+($G$22-$G$21)*AD61, $H$21+($H$22-$H$21)*AD61))</f>
        <v>1.7284150103554614E-2</v>
      </c>
      <c r="AF61" s="15">
        <f ca="1">ROUND(AC61*(1-AE61), 0)</f>
        <v>24</v>
      </c>
      <c r="AG61" s="20">
        <f ca="1">RAND()</f>
        <v>0.7255603924592805</v>
      </c>
      <c r="AH61" s="15">
        <f ca="1">IF(B61=1, ROUND(_xlfn.NORM.INV(AG61,$C$17,$C$18)*(1+$T$14), 0), ROUND(_xlfn.NORM.INV(AG61, $D$17, $D$18)*(1+$T$14), 0))</f>
        <v>231</v>
      </c>
      <c r="AI61" s="20">
        <f ca="1">RAND()</f>
        <v>0.2137111894861885</v>
      </c>
      <c r="AJ61" s="18">
        <f ca="1">IF(B61=1, ROUND(_xlfn.NORM.INV(AI61,$C$19,$C$20), 2), ROUND(_xlfn.NORM.INV(AI61, $D$19, $D$20), 2))</f>
        <v>1688.45</v>
      </c>
      <c r="AK61" s="15">
        <f ca="1">MIN(ROUND(H61*(1+$C$22),0),AH61)</f>
        <v>231</v>
      </c>
      <c r="AL61" s="20">
        <f ca="1">RAND()</f>
        <v>0.52401289394084583</v>
      </c>
      <c r="AM61" s="19">
        <f ca="1">(IF(B61=1, $G$21+($G$22-$G$21)*AL61, $H$21+($H$22-$H$21)*AL61))</f>
        <v>2.5720386818225374E-2</v>
      </c>
      <c r="AN61" s="15">
        <f ca="1">ROUND(AK61*(1-AM61), 0)</f>
        <v>225</v>
      </c>
      <c r="AO61" s="18">
        <f ca="1">SUM(IF(AN61&gt;H61, (AN61-H61)*($G$23+AJ61), 0),IF(AF61&gt;G61,(AF61-G61)*($G$23+AB61),0),IF(X61&gt;F61,(X61-F61)*($G$23+T61),0),IF(P61&gt;E61,(P61-E61)*($G$23+L61),0))</f>
        <v>0</v>
      </c>
      <c r="AP61" s="18">
        <f>-$C$24</f>
        <v>-313614.51120000001</v>
      </c>
      <c r="AQ61" s="17">
        <f ca="1">L61*P61+T61*X61+AB61*AF61+AJ61*AN61-AO61+AP61</f>
        <v>388782.09879999998</v>
      </c>
      <c r="AS61" s="21">
        <f ca="1">SUM(IF(AN61&gt;H61, (AN61-H61), 0),IF(AF61&gt;G61,(AF61-G61),0),IF(X61&gt;F61,(X61-F61),0),IF(P61&gt;E61,(P61-E61),0))</f>
        <v>0</v>
      </c>
      <c r="AU61" s="22">
        <f>AU60+0.1%</f>
        <v>3.1000000000000021E-2</v>
      </c>
      <c r="AV61" s="18">
        <v>431411.47234500019</v>
      </c>
      <c r="AW61" s="18">
        <v>254088.88377989567</v>
      </c>
      <c r="AX61" s="15">
        <v>0.24</v>
      </c>
      <c r="AY61" s="18">
        <v>705.66859999999986</v>
      </c>
      <c r="AZ61" s="23" t="str">
        <f>IF(AV61=MAX($AV$30:$AV$130),"Optimal Overbooking Rate","")</f>
        <v/>
      </c>
      <c r="BC61" s="15" t="s">
        <v>146</v>
      </c>
      <c r="BD61" s="25">
        <f ca="1">COUNTIF($AQ$29:$AQ$2028,"&gt;30000")/COUNTA($AQ$29:$AQ$2028)</f>
        <v>0.99399999999999999</v>
      </c>
      <c r="BE61" s="24" t="str">
        <f>CONCATENATE("&gt; ",RIGHT(BC61,3))</f>
        <v>&gt; 30k</v>
      </c>
      <c r="BN61" s="15">
        <f>BN60+5</f>
        <v>300</v>
      </c>
      <c r="BO61" s="18">
        <v>458012.35059500078</v>
      </c>
      <c r="BP61" s="18">
        <v>253461.61691370228</v>
      </c>
      <c r="BQ61" s="26">
        <v>1.1299999999999999</v>
      </c>
      <c r="BR61" s="18">
        <v>3362.7490349999994</v>
      </c>
      <c r="BT61" s="27">
        <f>BT60+50</f>
        <v>3000</v>
      </c>
      <c r="BU61" s="18">
        <v>715227.734140001</v>
      </c>
      <c r="BV61" s="18">
        <v>311606.58572246367</v>
      </c>
      <c r="BW61" s="26">
        <v>1.01</v>
      </c>
      <c r="BX61" s="18">
        <v>3791.8528549999992</v>
      </c>
    </row>
    <row r="62" spans="1:76" x14ac:dyDescent="0.4">
      <c r="A62" s="15">
        <v>34</v>
      </c>
      <c r="B62" s="15">
        <f ca="1">IF(RAND() &lt; (8/12), 0, 1)</f>
        <v>0</v>
      </c>
      <c r="C62" s="20">
        <f ca="1">RAND()</f>
        <v>0.7493037253278777</v>
      </c>
      <c r="D62" s="15" t="str">
        <f ca="1">LOOKUP(C62,$H$13:$H$16,$F$13:$F$16)</f>
        <v>Boeing 777-300ER</v>
      </c>
      <c r="E62" s="15">
        <f ca="1">LOOKUP(D62,$F$6:$F$9,$I$6:$I$9)</f>
        <v>8</v>
      </c>
      <c r="F62" s="15">
        <f ca="1">LOOKUP(D62,$F$6:$F$9,$J$6:$J$9)</f>
        <v>40</v>
      </c>
      <c r="G62" s="15">
        <f ca="1">LOOKUP(D62,$F$6:$F$9,$K$6:$K$9)</f>
        <v>24</v>
      </c>
      <c r="H62" s="15">
        <f ca="1">LOOKUP(D62,$F$6:$F$9,$L$6:$L$9)</f>
        <v>260</v>
      </c>
      <c r="I62" s="20">
        <f ca="1">RAND()</f>
        <v>0.61456076193146469</v>
      </c>
      <c r="J62" s="15">
        <f ca="1">IF(B62=1, ROUND(_xlfn.NORM.INV(I62,$C$5,$C$6)*(1+$T$14), 0), ROUND(_xlfn.NORM.INV(I62, $D$5, $D$6)*(1+$T$14), 0))</f>
        <v>5</v>
      </c>
      <c r="K62" s="20">
        <f ca="1">RAND()</f>
        <v>0.46584769647228674</v>
      </c>
      <c r="L62" s="18">
        <f ca="1">IF(B62=1, ROUND(_xlfn.NORM.INV(K62,$C$7,$C$8), 2), ROUND(_xlfn.NORM.INV(K62, $D$7, $D$8), 2))</f>
        <v>10453.32</v>
      </c>
      <c r="M62" s="15">
        <f ca="1">MIN(E62,J62)</f>
        <v>5</v>
      </c>
      <c r="N62" s="15">
        <f ca="1">RAND()</f>
        <v>0.87565318608699849</v>
      </c>
      <c r="O62" s="19">
        <f ca="1">(IF(B62=1, $G$21+($G$22-$G$21)*N62, $H$21+($H$22-$H$21)*N62))</f>
        <v>3.6269595582609955E-2</v>
      </c>
      <c r="P62" s="15">
        <f ca="1">ROUND(M62*(1-O62), 0)</f>
        <v>5</v>
      </c>
      <c r="Q62" s="20">
        <f ca="1">RAND()</f>
        <v>0.76832767011219383</v>
      </c>
      <c r="R62" s="15">
        <f ca="1">IF(B62=1, ROUND(_xlfn.NORM.INV(Q62,$C$9,$C$10)*(1+$T$14), 0), ROUND(_xlfn.NORM.INV(Q62, $D$9, $D$10)*(1+$T$14), 0))</f>
        <v>48</v>
      </c>
      <c r="S62" s="20">
        <f ca="1">RAND()</f>
        <v>0.26399458079359106</v>
      </c>
      <c r="T62" s="18">
        <f ca="1">IF(B62=1, ROUND(_xlfn.NORM.INV(S62,$C$11,$C$12), 2), ROUND(_xlfn.NORM.INV(S62, $D$11, $D$12), 2))</f>
        <v>5102.38</v>
      </c>
      <c r="U62" s="15">
        <f ca="1">MIN(F62,R62)</f>
        <v>40</v>
      </c>
      <c r="V62" s="15">
        <f ca="1">RAND()</f>
        <v>0.81251653069205365</v>
      </c>
      <c r="W62" s="19">
        <f ca="1">(IF(B62=1, $G$21+($G$22-$G$21)*V62, $H$21+($H$22-$H$21)*V62))</f>
        <v>3.4375495920761612E-2</v>
      </c>
      <c r="X62" s="15">
        <f ca="1">ROUND(U62*(1-W62), 0)</f>
        <v>39</v>
      </c>
      <c r="Y62" s="20">
        <f ca="1">RAND()</f>
        <v>0.71321576908648321</v>
      </c>
      <c r="Z62" s="15">
        <f ca="1">IF(B62=1, ROUND(_xlfn.NORM.INV(Y62,$C$13,$C$14)*(1+$T$14), 0), ROUND(_xlfn.NORM.INV(Y62, $D$13, $D$14)*(1+$T$14), 0))</f>
        <v>41</v>
      </c>
      <c r="AA62" s="20">
        <f ca="1">RAND()</f>
        <v>0.73662481859971052</v>
      </c>
      <c r="AB62" s="18">
        <f ca="1">IF(B62=1, ROUND(_xlfn.NORM.INV(AA62,$C$15,$C$16), 2), ROUND(_xlfn.NORM.INV(AA62, $D$15, $D$16), 2))</f>
        <v>2874.9</v>
      </c>
      <c r="AC62" s="15">
        <f ca="1">MIN(G62,Z62)</f>
        <v>24</v>
      </c>
      <c r="AD62" s="15">
        <f ca="1">RAND()</f>
        <v>8.8185462602816678E-2</v>
      </c>
      <c r="AE62" s="19">
        <f ca="1">(IF(B62=1, $G$21+($G$22-$G$21)*AD62, $H$21+($H$22-$H$21)*AD62))</f>
        <v>1.2645563878084499E-2</v>
      </c>
      <c r="AF62" s="15">
        <f ca="1">ROUND(AC62*(1-AE62), 0)</f>
        <v>24</v>
      </c>
      <c r="AG62" s="20">
        <f ca="1">RAND()</f>
        <v>0.4993993547621316</v>
      </c>
      <c r="AH62" s="15">
        <f ca="1">IF(B62=1, ROUND(_xlfn.NORM.INV(AG62,$C$17,$C$18)*(1+$T$14), 0), ROUND(_xlfn.NORM.INV(AG62, $D$17, $D$18)*(1+$T$14), 0))</f>
        <v>199</v>
      </c>
      <c r="AI62" s="20">
        <f ca="1">RAND()</f>
        <v>0.8453013919092055</v>
      </c>
      <c r="AJ62" s="18">
        <f ca="1">IF(B62=1, ROUND(_xlfn.NORM.INV(AI62,$C$19,$C$20), 2), ROUND(_xlfn.NORM.INV(AI62, $D$19, $D$20), 2))</f>
        <v>1825.94</v>
      </c>
      <c r="AK62" s="15">
        <f ca="1">MIN(ROUND(H62*(1+$C$22),0),AH62)</f>
        <v>199</v>
      </c>
      <c r="AL62" s="20">
        <f ca="1">RAND()</f>
        <v>0.5606547235750392</v>
      </c>
      <c r="AM62" s="19">
        <f ca="1">(IF(B62=1, $G$21+($G$22-$G$21)*AL62, $H$21+($H$22-$H$21)*AL62))</f>
        <v>2.6819641707251173E-2</v>
      </c>
      <c r="AN62" s="15">
        <f ca="1">ROUND(AK62*(1-AM62), 0)</f>
        <v>194</v>
      </c>
      <c r="AO62" s="18">
        <f ca="1">SUM(IF(AN62&gt;H62, (AN62-H62)*($G$23+AJ62), 0),IF(AF62&gt;G62,(AF62-G62)*($G$23+AB62),0),IF(X62&gt;F62,(X62-F62)*($G$23+T62),0),IF(P62&gt;E62,(P62-E62)*($G$23+L62),0))</f>
        <v>0</v>
      </c>
      <c r="AP62" s="18">
        <f>-$C$24</f>
        <v>-313614.51120000001</v>
      </c>
      <c r="AQ62" s="17">
        <f ca="1">L62*P62+T62*X62+AB62*AF62+AJ62*AN62-AO62+AP62</f>
        <v>360874.8688</v>
      </c>
      <c r="AS62" s="21">
        <f ca="1">SUM(IF(AN62&gt;H62, (AN62-H62), 0),IF(AF62&gt;G62,(AF62-G62),0),IF(X62&gt;F62,(X62-F62),0),IF(P62&gt;E62,(P62-E62),0))</f>
        <v>0</v>
      </c>
      <c r="AU62" s="22">
        <f>AU61+0.1%</f>
        <v>3.2000000000000021E-2</v>
      </c>
      <c r="AV62" s="18">
        <v>425060.64673500048</v>
      </c>
      <c r="AW62" s="18">
        <v>251941.47587577658</v>
      </c>
      <c r="AX62" s="15">
        <v>0.22</v>
      </c>
      <c r="AY62" s="18">
        <v>645.36665500000004</v>
      </c>
      <c r="AZ62" s="23" t="str">
        <f>IF(AV62=MAX($AV$30:$AV$130),"Optimal Overbooking Rate","")</f>
        <v/>
      </c>
      <c r="BC62" s="15" t="s">
        <v>145</v>
      </c>
      <c r="BD62" s="25">
        <f ca="1">COUNTIF($AQ$29:$AQ$2028,"&gt;40000")/COUNTA($AQ$29:$AQ$2028)</f>
        <v>0.99399999999999999</v>
      </c>
      <c r="BE62" s="24" t="str">
        <f>CONCATENATE("&gt; ",RIGHT(BC62,3))</f>
        <v>&gt; 40k</v>
      </c>
      <c r="BN62" s="15">
        <f>BN61+5</f>
        <v>305</v>
      </c>
      <c r="BO62" s="18">
        <v>476157.94862500072</v>
      </c>
      <c r="BP62" s="18">
        <v>247811.13600930778</v>
      </c>
      <c r="BQ62" s="26">
        <v>1.22</v>
      </c>
      <c r="BR62" s="18">
        <v>3626.9737650000011</v>
      </c>
      <c r="BT62" s="27">
        <f>BT61+50</f>
        <v>3050</v>
      </c>
      <c r="BU62" s="18">
        <v>742724.42558500089</v>
      </c>
      <c r="BV62" s="18">
        <v>314428.97020231053</v>
      </c>
      <c r="BW62" s="26">
        <v>1.1000000000000001</v>
      </c>
      <c r="BX62" s="18">
        <v>4126.893030000002</v>
      </c>
    </row>
    <row r="63" spans="1:76" x14ac:dyDescent="0.4">
      <c r="A63" s="15">
        <v>35</v>
      </c>
      <c r="B63" s="15">
        <f ca="1">IF(RAND() &lt; (8/12), 0, 1)</f>
        <v>0</v>
      </c>
      <c r="C63" s="20">
        <f ca="1">RAND()</f>
        <v>0.35269180790978016</v>
      </c>
      <c r="D63" s="15" t="str">
        <f ca="1">LOOKUP(C63,$H$13:$H$16,$F$13:$F$16)</f>
        <v>Airbus A380-800</v>
      </c>
      <c r="E63" s="15">
        <f ca="1">LOOKUP(D63,$F$6:$F$9,$I$6:$I$9)</f>
        <v>14</v>
      </c>
      <c r="F63" s="15">
        <f ca="1">LOOKUP(D63,$F$6:$F$9,$J$6:$J$9)</f>
        <v>76</v>
      </c>
      <c r="G63" s="15">
        <f ca="1">LOOKUP(D63,$F$6:$F$9,$K$6:$K$9)</f>
        <v>56</v>
      </c>
      <c r="H63" s="15">
        <f ca="1">LOOKUP(D63,$F$6:$F$9,$L$6:$L$9)</f>
        <v>341</v>
      </c>
      <c r="I63" s="20">
        <f ca="1">RAND()</f>
        <v>0.85118763402318576</v>
      </c>
      <c r="J63" s="15">
        <f ca="1">IF(B63=1, ROUND(_xlfn.NORM.INV(I63,$C$5,$C$6)*(1+$T$14), 0), ROUND(_xlfn.NORM.INV(I63, $D$5, $D$6)*(1+$T$14), 0))</f>
        <v>5</v>
      </c>
      <c r="K63" s="20">
        <f ca="1">RAND()</f>
        <v>6.9089595603345044E-2</v>
      </c>
      <c r="L63" s="18">
        <f ca="1">IF(B63=1, ROUND(_xlfn.NORM.INV(K63,$C$7,$C$8), 2), ROUND(_xlfn.NORM.INV(K63, $D$7, $D$8), 2))</f>
        <v>9816.67</v>
      </c>
      <c r="M63" s="15">
        <f ca="1">MIN(E63,J63)</f>
        <v>5</v>
      </c>
      <c r="N63" s="15">
        <f ca="1">RAND()</f>
        <v>9.3763455904014581E-3</v>
      </c>
      <c r="O63" s="19">
        <f ca="1">(IF(B63=1, $G$21+($G$22-$G$21)*N63, $H$21+($H$22-$H$21)*N63))</f>
        <v>1.0281290367712043E-2</v>
      </c>
      <c r="P63" s="15">
        <f ca="1">ROUND(M63*(1-O63), 0)</f>
        <v>5</v>
      </c>
      <c r="Q63" s="20">
        <f ca="1">RAND()</f>
        <v>0.44223931831877272</v>
      </c>
      <c r="R63" s="15">
        <f ca="1">IF(B63=1, ROUND(_xlfn.NORM.INV(Q63,$C$9,$C$10)*(1+$T$14), 0), ROUND(_xlfn.NORM.INV(Q63, $D$9, $D$10)*(1+$T$14), 0))</f>
        <v>38</v>
      </c>
      <c r="S63" s="20">
        <f ca="1">RAND()</f>
        <v>0.91886034413955209</v>
      </c>
      <c r="T63" s="18">
        <f ca="1">IF(B63=1, ROUND(_xlfn.NORM.INV(S63,$C$11,$C$12), 2), ROUND(_xlfn.NORM.INV(S63, $D$11, $D$12), 2))</f>
        <v>5564.64</v>
      </c>
      <c r="U63" s="15">
        <f ca="1">MIN(F63,R63)</f>
        <v>38</v>
      </c>
      <c r="V63" s="15">
        <f ca="1">RAND()</f>
        <v>0.11802845734354739</v>
      </c>
      <c r="W63" s="19">
        <f ca="1">(IF(B63=1, $G$21+($G$22-$G$21)*V63, $H$21+($H$22-$H$21)*V63))</f>
        <v>1.3540853720306421E-2</v>
      </c>
      <c r="X63" s="15">
        <f ca="1">ROUND(U63*(1-W63), 0)</f>
        <v>37</v>
      </c>
      <c r="Y63" s="20">
        <f ca="1">RAND()</f>
        <v>0.64892723683687237</v>
      </c>
      <c r="Z63" s="15">
        <f ca="1">IF(B63=1, ROUND(_xlfn.NORM.INV(Y63,$C$13,$C$14)*(1+$T$14), 0), ROUND(_xlfn.NORM.INV(Y63, $D$13, $D$14)*(1+$T$14), 0))</f>
        <v>39</v>
      </c>
      <c r="AA63" s="20">
        <f ca="1">RAND()</f>
        <v>0.47601498984908897</v>
      </c>
      <c r="AB63" s="18">
        <f ca="1">IF(B63=1, ROUND(_xlfn.NORM.INV(AA63,$C$15,$C$16), 2), ROUND(_xlfn.NORM.INV(AA63, $D$15, $D$16), 2))</f>
        <v>2790.66</v>
      </c>
      <c r="AC63" s="15">
        <f ca="1">MIN(G63,Z63)</f>
        <v>39</v>
      </c>
      <c r="AD63" s="15">
        <f ca="1">RAND()</f>
        <v>0.47719561196290394</v>
      </c>
      <c r="AE63" s="19">
        <f ca="1">(IF(B63=1, $G$21+($G$22-$G$21)*AD63, $H$21+($H$22-$H$21)*AD63))</f>
        <v>2.4315868358887119E-2</v>
      </c>
      <c r="AF63" s="15">
        <f ca="1">ROUND(AC63*(1-AE63), 0)</f>
        <v>38</v>
      </c>
      <c r="AG63" s="20">
        <f ca="1">RAND()</f>
        <v>0.88647945919978133</v>
      </c>
      <c r="AH63" s="15">
        <f ca="1">IF(B63=1, ROUND(_xlfn.NORM.INV(AG63,$C$17,$C$18)*(1+$T$14), 0), ROUND(_xlfn.NORM.INV(AG63, $D$17, $D$18)*(1+$T$14), 0))</f>
        <v>263</v>
      </c>
      <c r="AI63" s="20">
        <f ca="1">RAND()</f>
        <v>0.51716450196232611</v>
      </c>
      <c r="AJ63" s="18">
        <f ca="1">IF(B63=1, ROUND(_xlfn.NORM.INV(AI63,$C$19,$C$20), 2), ROUND(_xlfn.NORM.INV(AI63, $D$19, $D$20), 2))</f>
        <v>1752</v>
      </c>
      <c r="AK63" s="15">
        <f ca="1">MIN(ROUND(H63*(1+$C$22),0),AH63)</f>
        <v>263</v>
      </c>
      <c r="AL63" s="20">
        <f ca="1">RAND()</f>
        <v>0.11248340699550696</v>
      </c>
      <c r="AM63" s="19">
        <f ca="1">(IF(B63=1, $G$21+($G$22-$G$21)*AL63, $H$21+($H$22-$H$21)*AL63))</f>
        <v>1.3374502209865208E-2</v>
      </c>
      <c r="AN63" s="15">
        <f ca="1">ROUND(AK63*(1-AM63), 0)</f>
        <v>259</v>
      </c>
      <c r="AO63" s="18">
        <f ca="1">SUM(IF(AN63&gt;H63, (AN63-H63)*($G$23+AJ63), 0),IF(AF63&gt;G63,(AF63-G63)*($G$23+AB63),0),IF(X63&gt;F63,(X63-F63)*($G$23+T63),0),IF(P63&gt;E63,(P63-E63)*($G$23+L63),0))</f>
        <v>0</v>
      </c>
      <c r="AP63" s="18">
        <f>-$C$24</f>
        <v>-313614.51120000001</v>
      </c>
      <c r="AQ63" s="17">
        <f ca="1">L63*P63+T63*X63+AB63*AF63+AJ63*AN63-AO63+AP63</f>
        <v>501173.59879999998</v>
      </c>
      <c r="AS63" s="21">
        <f ca="1">SUM(IF(AN63&gt;H63, (AN63-H63), 0),IF(AF63&gt;G63,(AF63-G63),0),IF(X63&gt;F63,(X63-F63),0),IF(P63&gt;E63,(P63-E63),0))</f>
        <v>0</v>
      </c>
      <c r="AU63" s="22">
        <f>AU62+0.1%</f>
        <v>3.3000000000000022E-2</v>
      </c>
      <c r="AV63" s="18">
        <v>427780.98013999971</v>
      </c>
      <c r="AW63" s="18">
        <v>251710.40057165895</v>
      </c>
      <c r="AX63" s="15">
        <v>0.27</v>
      </c>
      <c r="AY63" s="18">
        <v>804.70420500000068</v>
      </c>
      <c r="AZ63" s="23" t="str">
        <f>IF(AV63=MAX($AV$30:$AV$130),"Optimal Overbooking Rate","")</f>
        <v/>
      </c>
      <c r="BC63" s="15" t="s">
        <v>144</v>
      </c>
      <c r="BD63" s="25">
        <f ca="1">COUNTIF($AQ$29:$AQ$2028,"&gt;50000")/COUNTA($AQ$29:$AQ$2028)</f>
        <v>0.99250000000000005</v>
      </c>
      <c r="BE63" s="24" t="str">
        <f>CONCATENATE("&gt; ",RIGHT(BC63,3))</f>
        <v>&gt; 50k</v>
      </c>
      <c r="BN63" s="15">
        <f>BN62+5</f>
        <v>310</v>
      </c>
      <c r="BO63" s="18">
        <v>472472.72664000117</v>
      </c>
      <c r="BP63" s="18">
        <v>240908.0236303256</v>
      </c>
      <c r="BQ63" s="26">
        <v>1.18</v>
      </c>
      <c r="BR63" s="18">
        <v>3468.3437350000013</v>
      </c>
      <c r="BT63" s="27">
        <f>BT62+50</f>
        <v>3100</v>
      </c>
      <c r="BU63" s="18">
        <v>767345.98235000146</v>
      </c>
      <c r="BV63" s="18">
        <v>329717.94470759755</v>
      </c>
      <c r="BW63" s="26">
        <v>0.99</v>
      </c>
      <c r="BX63" s="18">
        <v>3812.7386149999979</v>
      </c>
    </row>
    <row r="64" spans="1:76" x14ac:dyDescent="0.4">
      <c r="A64" s="15">
        <v>36</v>
      </c>
      <c r="B64" s="15">
        <f ca="1">IF(RAND() &lt; (8/12), 0, 1)</f>
        <v>0</v>
      </c>
      <c r="C64" s="20">
        <f ca="1">RAND()</f>
        <v>0.60755712773017057</v>
      </c>
      <c r="D64" s="15" t="str">
        <f ca="1">LOOKUP(C64,$H$13:$H$16,$F$13:$F$16)</f>
        <v>Boeing 777-200LR</v>
      </c>
      <c r="E64" s="15">
        <f ca="1">LOOKUP(D64,$F$6:$F$9,$I$6:$I$9)</f>
        <v>0</v>
      </c>
      <c r="F64" s="15">
        <f ca="1">LOOKUP(D64,$F$6:$F$9,$J$6:$J$9)</f>
        <v>38</v>
      </c>
      <c r="G64" s="15">
        <f ca="1">LOOKUP(D64,$F$6:$F$9,$K$6:$K$9)</f>
        <v>0</v>
      </c>
      <c r="H64" s="15">
        <f ca="1">LOOKUP(D64,$F$6:$F$9,$L$6:$L$9)</f>
        <v>264</v>
      </c>
      <c r="I64" s="20">
        <f ca="1">RAND()</f>
        <v>0.57483559717652055</v>
      </c>
      <c r="J64" s="15">
        <f ca="1">IF(B64=1, ROUND(_xlfn.NORM.INV(I64,$C$5,$C$6)*(1+$T$14), 0), ROUND(_xlfn.NORM.INV(I64, $D$5, $D$6)*(1+$T$14), 0))</f>
        <v>4</v>
      </c>
      <c r="K64" s="20">
        <f ca="1">RAND()</f>
        <v>0.11215282666273629</v>
      </c>
      <c r="L64" s="18">
        <f ca="1">IF(B64=1, ROUND(_xlfn.NORM.INV(K64,$C$7,$C$8), 2), ROUND(_xlfn.NORM.INV(K64, $D$7, $D$8), 2))</f>
        <v>9938.56</v>
      </c>
      <c r="M64" s="15">
        <f ca="1">MIN(E64,J64)</f>
        <v>0</v>
      </c>
      <c r="N64" s="15">
        <f ca="1">RAND()</f>
        <v>0.6263763034296842</v>
      </c>
      <c r="O64" s="19">
        <f ca="1">(IF(B64=1, $G$21+($G$22-$G$21)*N64, $H$21+($H$22-$H$21)*N64))</f>
        <v>2.8791289102890527E-2</v>
      </c>
      <c r="P64" s="15">
        <f ca="1">ROUND(M64*(1-O64), 0)</f>
        <v>0</v>
      </c>
      <c r="Q64" s="20">
        <f ca="1">RAND()</f>
        <v>0.58695300191367361</v>
      </c>
      <c r="R64" s="15">
        <f ca="1">IF(B64=1, ROUND(_xlfn.NORM.INV(Q64,$C$9,$C$10)*(1+$T$14), 0), ROUND(_xlfn.NORM.INV(Q64, $D$9, $D$10)*(1+$T$14), 0))</f>
        <v>42</v>
      </c>
      <c r="S64" s="20">
        <f ca="1">RAND()</f>
        <v>0.78098827903291368</v>
      </c>
      <c r="T64" s="18">
        <f ca="1">IF(B64=1, ROUND(_xlfn.NORM.INV(S64,$C$11,$C$12), 2), ROUND(_xlfn.NORM.INV(S64, $D$11, $D$12), 2))</f>
        <v>5422.92</v>
      </c>
      <c r="U64" s="15">
        <f ca="1">MIN(F64,R64)</f>
        <v>38</v>
      </c>
      <c r="V64" s="15">
        <f ca="1">RAND()</f>
        <v>0.9168459060805928</v>
      </c>
      <c r="W64" s="19">
        <f ca="1">(IF(B64=1, $G$21+($G$22-$G$21)*V64, $H$21+($H$22-$H$21)*V64))</f>
        <v>3.7505377182417782E-2</v>
      </c>
      <c r="X64" s="15">
        <f ca="1">ROUND(U64*(1-W64), 0)</f>
        <v>37</v>
      </c>
      <c r="Y64" s="20">
        <f ca="1">RAND()</f>
        <v>0.31735491270755056</v>
      </c>
      <c r="Z64" s="15">
        <f ca="1">IF(B64=1, ROUND(_xlfn.NORM.INV(Y64,$C$13,$C$14)*(1+$T$14), 0), ROUND(_xlfn.NORM.INV(Y64, $D$13, $D$14)*(1+$T$14), 0))</f>
        <v>31</v>
      </c>
      <c r="AA64" s="20">
        <f ca="1">RAND()</f>
        <v>0.41496927342245493</v>
      </c>
      <c r="AB64" s="18">
        <f ca="1">IF(B64=1, ROUND(_xlfn.NORM.INV(AA64,$C$15,$C$16), 2), ROUND(_xlfn.NORM.INV(AA64, $D$15, $D$16), 2))</f>
        <v>2771.86</v>
      </c>
      <c r="AC64" s="15">
        <f ca="1">MIN(G64,Z64)</f>
        <v>0</v>
      </c>
      <c r="AD64" s="15">
        <f ca="1">RAND()</f>
        <v>0.57877406362059991</v>
      </c>
      <c r="AE64" s="19">
        <f ca="1">(IF(B64=1, $G$21+($G$22-$G$21)*AD64, $H$21+($H$22-$H$21)*AD64))</f>
        <v>2.7363221908617993E-2</v>
      </c>
      <c r="AF64" s="15">
        <f ca="1">ROUND(AC64*(1-AE64), 0)</f>
        <v>0</v>
      </c>
      <c r="AG64" s="20">
        <f ca="1">RAND()</f>
        <v>0.4057591279192625</v>
      </c>
      <c r="AH64" s="15">
        <f ca="1">IF(B64=1, ROUND(_xlfn.NORM.INV(AG64,$C$17,$C$18)*(1+$T$14), 0), ROUND(_xlfn.NORM.INV(AG64, $D$17, $D$18)*(1+$T$14), 0))</f>
        <v>187</v>
      </c>
      <c r="AI64" s="20">
        <f ca="1">RAND()</f>
        <v>0.43296956528168962</v>
      </c>
      <c r="AJ64" s="18">
        <f ca="1">IF(B64=1, ROUND(_xlfn.NORM.INV(AI64,$C$19,$C$20), 2), ROUND(_xlfn.NORM.INV(AI64, $D$19, $D$20), 2))</f>
        <v>1735.91</v>
      </c>
      <c r="AK64" s="15">
        <f ca="1">MIN(ROUND(H64*(1+$C$22),0),AH64)</f>
        <v>187</v>
      </c>
      <c r="AL64" s="20">
        <f ca="1">RAND()</f>
        <v>0.12180805133354633</v>
      </c>
      <c r="AM64" s="19">
        <f ca="1">(IF(B64=1, $G$21+($G$22-$G$21)*AL64, $H$21+($H$22-$H$21)*AL64))</f>
        <v>1.365424154000639E-2</v>
      </c>
      <c r="AN64" s="15">
        <f ca="1">ROUND(AK64*(1-AM64), 0)</f>
        <v>184</v>
      </c>
      <c r="AO64" s="18">
        <f ca="1">SUM(IF(AN64&gt;H64, (AN64-H64)*($G$23+AJ64), 0),IF(AF64&gt;G64,(AF64-G64)*($G$23+AB64),0),IF(X64&gt;F64,(X64-F64)*($G$23+T64),0),IF(P64&gt;E64,(P64-E64)*($G$23+L64),0))</f>
        <v>0</v>
      </c>
      <c r="AP64" s="18">
        <f>-$C$24</f>
        <v>-313614.51120000001</v>
      </c>
      <c r="AQ64" s="17">
        <f ca="1">L64*P64+T64*X64+AB64*AF64+AJ64*AN64-AO64+AP64</f>
        <v>206440.96879999997</v>
      </c>
      <c r="AS64" s="21">
        <f ca="1">SUM(IF(AN64&gt;H64, (AN64-H64), 0),IF(AF64&gt;G64,(AF64-G64),0),IF(X64&gt;F64,(X64-F64),0),IF(P64&gt;E64,(P64-E64),0))</f>
        <v>0</v>
      </c>
      <c r="AU64" s="22">
        <f>AU63+0.1%</f>
        <v>3.4000000000000023E-2</v>
      </c>
      <c r="AV64" s="18">
        <v>430642.23155999981</v>
      </c>
      <c r="AW64" s="18">
        <v>247670.39217382207</v>
      </c>
      <c r="AX64" s="15">
        <v>0.34</v>
      </c>
      <c r="AY64" s="18">
        <v>988.5275950000007</v>
      </c>
      <c r="AZ64" s="23" t="str">
        <f>IF(AV64=MAX($AV$30:$AV$130),"Optimal Overbooking Rate","")</f>
        <v/>
      </c>
      <c r="BC64" s="15" t="s">
        <v>143</v>
      </c>
      <c r="BD64" s="25">
        <f ca="1">COUNTIF($AQ$29:$AQ$2028,"&gt;60000")/COUNTA($AQ$29:$AQ$2028)</f>
        <v>0.99199999999999999</v>
      </c>
      <c r="BE64" s="24" t="str">
        <f>CONCATENATE("&gt; ",RIGHT(BC64,3))</f>
        <v>&gt; 60k</v>
      </c>
      <c r="BN64" s="15">
        <f>BN63+5</f>
        <v>315</v>
      </c>
      <c r="BO64" s="18">
        <v>492136.04383500083</v>
      </c>
      <c r="BP64" s="18">
        <v>248948.59412942635</v>
      </c>
      <c r="BQ64" s="26">
        <v>1.44</v>
      </c>
      <c r="BR64" s="18">
        <v>4238.7337899999966</v>
      </c>
      <c r="BT64" s="27">
        <f>BT63+50</f>
        <v>3150</v>
      </c>
      <c r="BU64" s="18">
        <v>785570.65731999988</v>
      </c>
      <c r="BV64" s="18">
        <v>336341.08445621846</v>
      </c>
      <c r="BW64" s="26">
        <v>1.06</v>
      </c>
      <c r="BX64" s="18">
        <v>4163.892890000001</v>
      </c>
    </row>
    <row r="65" spans="1:76" x14ac:dyDescent="0.4">
      <c r="A65" s="15">
        <v>37</v>
      </c>
      <c r="B65" s="15">
        <f ca="1">IF(RAND() &lt; (8/12), 0, 1)</f>
        <v>1</v>
      </c>
      <c r="C65" s="20">
        <f ca="1">RAND()</f>
        <v>0.83579255211198478</v>
      </c>
      <c r="D65" s="15" t="str">
        <f ca="1">LOOKUP(C65,$H$13:$H$16,$F$13:$F$16)</f>
        <v>Boeing 777-300ER</v>
      </c>
      <c r="E65" s="15">
        <f ca="1">LOOKUP(D65,$F$6:$F$9,$I$6:$I$9)</f>
        <v>8</v>
      </c>
      <c r="F65" s="15">
        <f ca="1">LOOKUP(D65,$F$6:$F$9,$J$6:$J$9)</f>
        <v>40</v>
      </c>
      <c r="G65" s="15">
        <f ca="1">LOOKUP(D65,$F$6:$F$9,$K$6:$K$9)</f>
        <v>24</v>
      </c>
      <c r="H65" s="15">
        <f ca="1">LOOKUP(D65,$F$6:$F$9,$L$6:$L$9)</f>
        <v>260</v>
      </c>
      <c r="I65" s="20">
        <f ca="1">RAND()</f>
        <v>0.61855587305230242</v>
      </c>
      <c r="J65" s="15">
        <f ca="1">IF(B65=1, ROUND(_xlfn.NORM.INV(I65,$C$5,$C$6)*(1+$T$14), 0), ROUND(_xlfn.NORM.INV(I65, $D$5, $D$6)*(1+$T$14), 0))</f>
        <v>7</v>
      </c>
      <c r="K65" s="20">
        <f ca="1">RAND()</f>
        <v>0.55202410715285744</v>
      </c>
      <c r="L65" s="18">
        <f ca="1">IF(B65=1, ROUND(_xlfn.NORM.INV(K65,$C$7,$C$8), 2), ROUND(_xlfn.NORM.INV(K65, $D$7, $D$8), 2))</f>
        <v>13894.73</v>
      </c>
      <c r="M65" s="15">
        <f ca="1">MIN(E65,J65)</f>
        <v>7</v>
      </c>
      <c r="N65" s="15">
        <f ca="1">RAND()</f>
        <v>0.73295484671107625</v>
      </c>
      <c r="O65" s="19">
        <f ca="1">(IF(B65=1, $G$21+($G$22-$G$21)*N65, $H$21+($H$22-$H$21)*N65))</f>
        <v>4.0653419634887666E-2</v>
      </c>
      <c r="P65" s="15">
        <f ca="1">ROUND(M65*(1-O65), 0)</f>
        <v>7</v>
      </c>
      <c r="Q65" s="20">
        <f ca="1">RAND()</f>
        <v>0.45004234545469535</v>
      </c>
      <c r="R65" s="15">
        <f ca="1">IF(B65=1, ROUND(_xlfn.NORM.INV(Q65,$C$9,$C$10)*(1+$T$14), 0), ROUND(_xlfn.NORM.INV(Q65, $D$9, $D$10)*(1+$T$14), 0))</f>
        <v>58</v>
      </c>
      <c r="S65" s="20">
        <f ca="1">RAND()</f>
        <v>0.12696813803085738</v>
      </c>
      <c r="T65" s="18">
        <f ca="1">IF(B65=1, ROUND(_xlfn.NORM.INV(S65,$C$11,$C$12), 2), ROUND(_xlfn.NORM.INV(S65, $D$11, $D$12), 2))</f>
        <v>5800.73</v>
      </c>
      <c r="U65" s="15">
        <f ca="1">MIN(F65,R65)</f>
        <v>40</v>
      </c>
      <c r="V65" s="15">
        <f ca="1">RAND()</f>
        <v>0.66648762012973517</v>
      </c>
      <c r="W65" s="19">
        <f ca="1">(IF(B65=1, $G$21+($G$22-$G$21)*V65, $H$21+($H$22-$H$21)*V65))</f>
        <v>3.8327066704540731E-2</v>
      </c>
      <c r="X65" s="15">
        <f ca="1">ROUND(U65*(1-W65), 0)</f>
        <v>38</v>
      </c>
      <c r="Y65" s="20">
        <f ca="1">RAND()</f>
        <v>3.6771538906880452E-2</v>
      </c>
      <c r="Z65" s="15">
        <f ca="1">IF(B65=1, ROUND(_xlfn.NORM.INV(Y65,$C$13,$C$14)*(1+$T$14), 0), ROUND(_xlfn.NORM.INV(Y65, $D$13, $D$14)*(1+$T$14), 0))</f>
        <v>13</v>
      </c>
      <c r="AA65" s="20">
        <f ca="1">RAND()</f>
        <v>0.37167606047456103</v>
      </c>
      <c r="AB65" s="18">
        <f ca="1">IF(B65=1, ROUND(_xlfn.NORM.INV(AA65,$C$15,$C$16), 2), ROUND(_xlfn.NORM.INV(AA65, $D$15, $D$16), 2))</f>
        <v>3484.91</v>
      </c>
      <c r="AC65" s="15">
        <f ca="1">MIN(G65,Z65)</f>
        <v>13</v>
      </c>
      <c r="AD65" s="15">
        <f ca="1">RAND()</f>
        <v>0.38870058026206933</v>
      </c>
      <c r="AE65" s="19">
        <f ca="1">(IF(B65=1, $G$21+($G$22-$G$21)*AD65, $H$21+($H$22-$H$21)*AD65))</f>
        <v>2.8604520309172425E-2</v>
      </c>
      <c r="AF65" s="15">
        <f ca="1">ROUND(AC65*(1-AE65), 0)</f>
        <v>13</v>
      </c>
      <c r="AG65" s="20">
        <f ca="1">RAND()</f>
        <v>0.17046020694632669</v>
      </c>
      <c r="AH65" s="15">
        <f ca="1">IF(B65=1, ROUND(_xlfn.NORM.INV(AG65,$C$17,$C$18)*(1+$T$14), 0), ROUND(_xlfn.NORM.INV(AG65, $D$17, $D$18)*(1+$T$14), 0))</f>
        <v>185</v>
      </c>
      <c r="AI65" s="20">
        <f ca="1">RAND()</f>
        <v>0.55669007823200012</v>
      </c>
      <c r="AJ65" s="18">
        <f ca="1">IF(B65=1, ROUND(_xlfn.NORM.INV(AI65,$C$19,$C$20), 2), ROUND(_xlfn.NORM.INV(AI65, $D$19, $D$20), 2))</f>
        <v>2319.34</v>
      </c>
      <c r="AK65" s="15">
        <f ca="1">MIN(ROUND(H65*(1+$C$22),0),AH65)</f>
        <v>185</v>
      </c>
      <c r="AL65" s="20">
        <f ca="1">RAND()</f>
        <v>0.66929455304095287</v>
      </c>
      <c r="AM65" s="19">
        <f ca="1">(IF(B65=1, $G$21+($G$22-$G$21)*AL65, $H$21+($H$22-$H$21)*AL65))</f>
        <v>3.8425309356433353E-2</v>
      </c>
      <c r="AN65" s="15">
        <f ca="1">ROUND(AK65*(1-AM65), 0)</f>
        <v>178</v>
      </c>
      <c r="AO65" s="18">
        <f ca="1">SUM(IF(AN65&gt;H65, (AN65-H65)*($G$23+AJ65), 0),IF(AF65&gt;G65,(AF65-G65)*($G$23+AB65),0),IF(X65&gt;F65,(X65-F65)*($G$23+T65),0),IF(P65&gt;E65,(P65-E65)*($G$23+L65),0))</f>
        <v>0</v>
      </c>
      <c r="AP65" s="18">
        <f>-$C$24</f>
        <v>-313614.51120000001</v>
      </c>
      <c r="AQ65" s="17">
        <f ca="1">L65*P65+T65*X65+AB65*AF65+AJ65*AN65-AO65+AP65</f>
        <v>462222.68879999995</v>
      </c>
      <c r="AS65" s="21">
        <f ca="1">SUM(IF(AN65&gt;H65, (AN65-H65), 0),IF(AF65&gt;G65,(AF65-G65),0),IF(X65&gt;F65,(X65-F65),0),IF(P65&gt;E65,(P65-E65),0))</f>
        <v>0</v>
      </c>
      <c r="AU65" s="22">
        <f>AU64+0.1%</f>
        <v>3.5000000000000024E-2</v>
      </c>
      <c r="AV65" s="18">
        <v>433304.31224000186</v>
      </c>
      <c r="AW65" s="18">
        <v>249550.80650937575</v>
      </c>
      <c r="AX65" s="15">
        <v>0.31</v>
      </c>
      <c r="AY65" s="18">
        <v>937.99391500000036</v>
      </c>
      <c r="AZ65" s="23" t="str">
        <f>IF(AV65=MAX($AV$30:$AV$130),"Optimal Overbooking Rate","")</f>
        <v/>
      </c>
      <c r="BC65" s="15" t="s">
        <v>142</v>
      </c>
      <c r="BD65" s="25">
        <f ca="1">COUNTIF($AQ$29:$AQ$2028,"&gt;70000")/COUNTA($AQ$29:$AQ$2028)</f>
        <v>0.99</v>
      </c>
      <c r="BE65" s="24" t="str">
        <f>CONCATENATE("&gt; ",RIGHT(BC65,3))</f>
        <v>&gt; 70k</v>
      </c>
      <c r="BN65" s="15">
        <f>BN64+5</f>
        <v>320</v>
      </c>
      <c r="BO65" s="18">
        <v>505463.70551000081</v>
      </c>
      <c r="BP65" s="18">
        <v>254176.59628521904</v>
      </c>
      <c r="BQ65" s="26">
        <v>1.63</v>
      </c>
      <c r="BR65" s="18">
        <v>4770.7240500000053</v>
      </c>
      <c r="BT65" s="27">
        <f>BT64+50</f>
        <v>3200</v>
      </c>
      <c r="BU65" s="18">
        <v>812318.31008000078</v>
      </c>
      <c r="BV65" s="18">
        <v>345562.4038004991</v>
      </c>
      <c r="BW65" s="26">
        <v>1.06</v>
      </c>
      <c r="BX65" s="18">
        <v>4235.227439999996</v>
      </c>
    </row>
    <row r="66" spans="1:76" x14ac:dyDescent="0.4">
      <c r="A66" s="15">
        <v>38</v>
      </c>
      <c r="B66" s="15">
        <f ca="1">IF(RAND() &lt; (8/12), 0, 1)</f>
        <v>0</v>
      </c>
      <c r="C66" s="20">
        <f ca="1">RAND()</f>
        <v>9.6925502492423266E-2</v>
      </c>
      <c r="D66" s="15" t="str">
        <f ca="1">LOOKUP(C66,$H$13:$H$16,$F$13:$F$16)</f>
        <v>Airbus A350-900</v>
      </c>
      <c r="E66" s="15">
        <f ca="1">LOOKUP(D66,$F$6:$F$9,$I$6:$I$9)</f>
        <v>0</v>
      </c>
      <c r="F66" s="15">
        <f ca="1">LOOKUP(D66,$F$6:$F$9,$J$6:$J$9)</f>
        <v>32</v>
      </c>
      <c r="G66" s="15">
        <f ca="1">LOOKUP(D66,$F$6:$F$9,$K$6:$K$9)</f>
        <v>21</v>
      </c>
      <c r="H66" s="15">
        <f ca="1">LOOKUP(D66,$F$6:$F$9,$L$6:$L$9)</f>
        <v>259</v>
      </c>
      <c r="I66" s="20">
        <f ca="1">RAND()</f>
        <v>6.2668224548517837E-2</v>
      </c>
      <c r="J66" s="15">
        <f ca="1">IF(B66=1, ROUND(_xlfn.NORM.INV(I66,$C$5,$C$6)*(1+$T$14), 0), ROUND(_xlfn.NORM.INV(I66, $D$5, $D$6)*(1+$T$14), 0))</f>
        <v>3</v>
      </c>
      <c r="K66" s="20">
        <f ca="1">RAND()</f>
        <v>0.97750323366732805</v>
      </c>
      <c r="L66" s="18">
        <f ca="1">IF(B66=1, ROUND(_xlfn.NORM.INV(K66,$C$7,$C$8), 2), ROUND(_xlfn.NORM.INV(K66, $D$7, $D$8), 2))</f>
        <v>11406.05</v>
      </c>
      <c r="M66" s="15">
        <f ca="1">MIN(E66,J66)</f>
        <v>0</v>
      </c>
      <c r="N66" s="15">
        <f ca="1">RAND()</f>
        <v>0.72796055889571099</v>
      </c>
      <c r="O66" s="19">
        <f ca="1">(IF(B66=1, $G$21+($G$22-$G$21)*N66, $H$21+($H$22-$H$21)*N66))</f>
        <v>3.1838816766871329E-2</v>
      </c>
      <c r="P66" s="15">
        <f ca="1">ROUND(M66*(1-O66), 0)</f>
        <v>0</v>
      </c>
      <c r="Q66" s="20">
        <f ca="1">RAND()</f>
        <v>0.11926320250455102</v>
      </c>
      <c r="R66" s="15">
        <f ca="1">IF(B66=1, ROUND(_xlfn.NORM.INV(Q66,$C$9,$C$10)*(1+$T$14), 0), ROUND(_xlfn.NORM.INV(Q66, $D$9, $D$10)*(1+$T$14), 0))</f>
        <v>28</v>
      </c>
      <c r="S66" s="20">
        <f ca="1">RAND()</f>
        <v>0.44088579630706659</v>
      </c>
      <c r="T66" s="18">
        <f ca="1">IF(B66=1, ROUND(_xlfn.NORM.INV(S66,$C$11,$C$12), 2), ROUND(_xlfn.NORM.INV(S66, $D$11, $D$12), 2))</f>
        <v>5212.3</v>
      </c>
      <c r="U66" s="15">
        <f ca="1">MIN(F66,R66)</f>
        <v>28</v>
      </c>
      <c r="V66" s="15">
        <f ca="1">RAND()</f>
        <v>0.8301812539566733</v>
      </c>
      <c r="W66" s="19">
        <f ca="1">(IF(B66=1, $G$21+($G$22-$G$21)*V66, $H$21+($H$22-$H$21)*V66))</f>
        <v>3.49054376187002E-2</v>
      </c>
      <c r="X66" s="15">
        <f ca="1">ROUND(U66*(1-W66), 0)</f>
        <v>27</v>
      </c>
      <c r="Y66" s="20">
        <f ca="1">RAND()</f>
        <v>0.51244585575952728</v>
      </c>
      <c r="Z66" s="15">
        <f ca="1">IF(B66=1, ROUND(_xlfn.NORM.INV(Y66,$C$13,$C$14)*(1+$T$14), 0), ROUND(_xlfn.NORM.INV(Y66, $D$13, $D$14)*(1+$T$14), 0))</f>
        <v>36</v>
      </c>
      <c r="AA66" s="20">
        <f ca="1">RAND()</f>
        <v>0.71345214965991155</v>
      </c>
      <c r="AB66" s="18">
        <f ca="1">IF(B66=1, ROUND(_xlfn.NORM.INV(AA66,$C$15,$C$16), 2), ROUND(_xlfn.NORM.INV(AA66, $D$15, $D$16), 2))</f>
        <v>2866.45</v>
      </c>
      <c r="AC66" s="15">
        <f ca="1">MIN(G66,Z66)</f>
        <v>21</v>
      </c>
      <c r="AD66" s="15">
        <f ca="1">RAND()</f>
        <v>0.90291735955209418</v>
      </c>
      <c r="AE66" s="19">
        <f ca="1">(IF(B66=1, $G$21+($G$22-$G$21)*AD66, $H$21+($H$22-$H$21)*AD66))</f>
        <v>3.7087520786562828E-2</v>
      </c>
      <c r="AF66" s="15">
        <f ca="1">ROUND(AC66*(1-AE66), 0)</f>
        <v>20</v>
      </c>
      <c r="AG66" s="20">
        <f ca="1">RAND()</f>
        <v>0.9368272718732028</v>
      </c>
      <c r="AH66" s="15">
        <f ca="1">IF(B66=1, ROUND(_xlfn.NORM.INV(AG66,$C$17,$C$18)*(1+$T$14), 0), ROUND(_xlfn.NORM.INV(AG66, $D$17, $D$18)*(1+$T$14), 0))</f>
        <v>280</v>
      </c>
      <c r="AI66" s="20">
        <f ca="1">RAND()</f>
        <v>0.63040521954385975</v>
      </c>
      <c r="AJ66" s="18">
        <f ca="1">IF(B66=1, ROUND(_xlfn.NORM.INV(AI66,$C$19,$C$20), 2), ROUND(_xlfn.NORM.INV(AI66, $D$19, $D$20), 2))</f>
        <v>1774.02</v>
      </c>
      <c r="AK66" s="15">
        <f ca="1">MIN(ROUND(H66*(1+$C$22),0),AH66)</f>
        <v>272</v>
      </c>
      <c r="AL66" s="20">
        <f ca="1">RAND()</f>
        <v>0.40893659387735803</v>
      </c>
      <c r="AM66" s="19">
        <f ca="1">(IF(B66=1, $G$21+($G$22-$G$21)*AL66, $H$21+($H$22-$H$21)*AL66))</f>
        <v>2.2268097816320741E-2</v>
      </c>
      <c r="AN66" s="15">
        <f ca="1">ROUND(AK66*(1-AM66), 0)</f>
        <v>266</v>
      </c>
      <c r="AO66" s="18">
        <f ca="1">SUM(IF(AN66&gt;H66, (AN66-H66)*($G$23+AJ66), 0),IF(AF66&gt;G66,(AF66-G66)*($G$23+AB66),0),IF(X66&gt;F66,(X66-F66)*($G$23+T66),0),IF(P66&gt;E66,(P66-E66)*($G$23+L66),0))</f>
        <v>18375.14</v>
      </c>
      <c r="AP66" s="18">
        <f>-$C$24</f>
        <v>-313614.51120000001</v>
      </c>
      <c r="AQ66" s="17">
        <f ca="1">L66*P66+T66*X66+AB66*AF66+AJ66*AN66-AO66+AP66</f>
        <v>337960.76880000002</v>
      </c>
      <c r="AS66" s="21">
        <f ca="1">SUM(IF(AN66&gt;H66, (AN66-H66), 0),IF(AF66&gt;G66,(AF66-G66),0),IF(X66&gt;F66,(X66-F66),0),IF(P66&gt;E66,(P66-E66),0))</f>
        <v>7</v>
      </c>
      <c r="AU66" s="22">
        <f>AU65+0.1%</f>
        <v>3.6000000000000025E-2</v>
      </c>
      <c r="AV66" s="18">
        <v>430058.87421500083</v>
      </c>
      <c r="AW66" s="18">
        <v>244237.29784599974</v>
      </c>
      <c r="AX66" s="15">
        <v>0.34</v>
      </c>
      <c r="AY66" s="18">
        <v>1013.4308499999999</v>
      </c>
      <c r="AZ66" s="23" t="str">
        <f>IF(AV66=MAX($AV$30:$AV$130),"Optimal Overbooking Rate","")</f>
        <v/>
      </c>
      <c r="BC66" s="15" t="s">
        <v>141</v>
      </c>
      <c r="BD66" s="25">
        <f ca="1">COUNTIF($AQ$29:$AQ$2028,"&gt;80000")/COUNTA($AQ$29:$AQ$2028)</f>
        <v>0.98650000000000004</v>
      </c>
      <c r="BE66" s="24" t="str">
        <f>CONCATENATE("&gt; ",RIGHT(BC66,3))</f>
        <v>&gt; 80k</v>
      </c>
      <c r="BN66" s="15">
        <f>BN65+5</f>
        <v>325</v>
      </c>
      <c r="BO66" s="18">
        <v>514058.17477500095</v>
      </c>
      <c r="BP66" s="18">
        <v>243469.79900653809</v>
      </c>
      <c r="BQ66" s="26">
        <v>1.58</v>
      </c>
      <c r="BR66" s="18">
        <v>4568.9143549999981</v>
      </c>
      <c r="BT66" s="27">
        <f>BT65+50</f>
        <v>3250</v>
      </c>
      <c r="BU66" s="18">
        <v>829224.81325000105</v>
      </c>
      <c r="BV66" s="18">
        <v>341398.21229260252</v>
      </c>
      <c r="BW66" s="26">
        <v>0.93</v>
      </c>
      <c r="BX66" s="18">
        <v>3711.6967149999973</v>
      </c>
    </row>
    <row r="67" spans="1:76" x14ac:dyDescent="0.4">
      <c r="A67" s="15">
        <v>39</v>
      </c>
      <c r="B67" s="15">
        <f ca="1">IF(RAND() &lt; (8/12), 0, 1)</f>
        <v>0</v>
      </c>
      <c r="C67" s="20">
        <f ca="1">RAND()</f>
        <v>0.6450942429841976</v>
      </c>
      <c r="D67" s="15" t="str">
        <f ca="1">LOOKUP(C67,$H$13:$H$16,$F$13:$F$16)</f>
        <v>Boeing 777-300ER</v>
      </c>
      <c r="E67" s="15">
        <f ca="1">LOOKUP(D67,$F$6:$F$9,$I$6:$I$9)</f>
        <v>8</v>
      </c>
      <c r="F67" s="15">
        <f ca="1">LOOKUP(D67,$F$6:$F$9,$J$6:$J$9)</f>
        <v>40</v>
      </c>
      <c r="G67" s="15">
        <f ca="1">LOOKUP(D67,$F$6:$F$9,$K$6:$K$9)</f>
        <v>24</v>
      </c>
      <c r="H67" s="15">
        <f ca="1">LOOKUP(D67,$F$6:$F$9,$L$6:$L$9)</f>
        <v>260</v>
      </c>
      <c r="I67" s="20">
        <f ca="1">RAND()</f>
        <v>0.63861845281804497</v>
      </c>
      <c r="J67" s="15">
        <f ca="1">IF(B67=1, ROUND(_xlfn.NORM.INV(I67,$C$5,$C$6)*(1+$T$14), 0), ROUND(_xlfn.NORM.INV(I67, $D$5, $D$6)*(1+$T$14), 0))</f>
        <v>5</v>
      </c>
      <c r="K67" s="20">
        <f ca="1">RAND()</f>
        <v>0.44609361337782649</v>
      </c>
      <c r="L67" s="18">
        <f ca="1">IF(B67=1, ROUND(_xlfn.NORM.INV(K67,$C$7,$C$8), 2), ROUND(_xlfn.NORM.INV(K67, $D$7, $D$8), 2))</f>
        <v>10430.61</v>
      </c>
      <c r="M67" s="15">
        <f ca="1">MIN(E67,J67)</f>
        <v>5</v>
      </c>
      <c r="N67" s="15">
        <f ca="1">RAND()</f>
        <v>0.70488379242547239</v>
      </c>
      <c r="O67" s="19">
        <f ca="1">(IF(B67=1, $G$21+($G$22-$G$21)*N67, $H$21+($H$22-$H$21)*N67))</f>
        <v>3.1146513772764173E-2</v>
      </c>
      <c r="P67" s="15">
        <f ca="1">ROUND(M67*(1-O67), 0)</f>
        <v>5</v>
      </c>
      <c r="Q67" s="20">
        <f ca="1">RAND()</f>
        <v>0.75156531298026907</v>
      </c>
      <c r="R67" s="15">
        <f ca="1">IF(B67=1, ROUND(_xlfn.NORM.INV(Q67,$C$9,$C$10)*(1+$T$14), 0), ROUND(_xlfn.NORM.INV(Q67, $D$9, $D$10)*(1+$T$14), 0))</f>
        <v>47</v>
      </c>
      <c r="S67" s="20">
        <f ca="1">RAND()</f>
        <v>0.8792318239216691</v>
      </c>
      <c r="T67" s="18">
        <f ca="1">IF(B67=1, ROUND(_xlfn.NORM.INV(S67,$C$11,$C$12), 2), ROUND(_xlfn.NORM.INV(S67, $D$11, $D$12), 2))</f>
        <v>5513.07</v>
      </c>
      <c r="U67" s="15">
        <f ca="1">MIN(F67,R67)</f>
        <v>40</v>
      </c>
      <c r="V67" s="15">
        <f ca="1">RAND()</f>
        <v>1.1800498384458513E-2</v>
      </c>
      <c r="W67" s="19">
        <f ca="1">(IF(B67=1, $G$21+($G$22-$G$21)*V67, $H$21+($H$22-$H$21)*V67))</f>
        <v>1.0354014951533756E-2</v>
      </c>
      <c r="X67" s="15">
        <f ca="1">ROUND(U67*(1-W67), 0)</f>
        <v>40</v>
      </c>
      <c r="Y67" s="20">
        <f ca="1">RAND()</f>
        <v>0.89605109208220446</v>
      </c>
      <c r="Z67" s="15">
        <f ca="1">IF(B67=1, ROUND(_xlfn.NORM.INV(Y67,$C$13,$C$14)*(1+$T$14), 0), ROUND(_xlfn.NORM.INV(Y67, $D$13, $D$14)*(1+$T$14), 0))</f>
        <v>48</v>
      </c>
      <c r="AA67" s="20">
        <f ca="1">RAND()</f>
        <v>0.65836399674473611</v>
      </c>
      <c r="AB67" s="18">
        <f ca="1">IF(B67=1, ROUND(_xlfn.NORM.INV(AA67,$C$15,$C$16), 2), ROUND(_xlfn.NORM.INV(AA67, $D$15, $D$16), 2))</f>
        <v>2847.55</v>
      </c>
      <c r="AC67" s="15">
        <f ca="1">MIN(G67,Z67)</f>
        <v>24</v>
      </c>
      <c r="AD67" s="15">
        <f ca="1">RAND()</f>
        <v>0.69555239375232591</v>
      </c>
      <c r="AE67" s="19">
        <f ca="1">(IF(B67=1, $G$21+($G$22-$G$21)*AD67, $H$21+($H$22-$H$21)*AD67))</f>
        <v>3.0866571812569778E-2</v>
      </c>
      <c r="AF67" s="15">
        <f ca="1">ROUND(AC67*(1-AE67), 0)</f>
        <v>23</v>
      </c>
      <c r="AG67" s="20">
        <f ca="1">RAND()</f>
        <v>0.61109416323339472</v>
      </c>
      <c r="AH67" s="15">
        <f ca="1">IF(B67=1, ROUND(_xlfn.NORM.INV(AG67,$C$17,$C$18)*(1+$T$14), 0), ROUND(_xlfn.NORM.INV(AG67, $D$17, $D$18)*(1+$T$14), 0))</f>
        <v>214</v>
      </c>
      <c r="AI67" s="20">
        <f ca="1">RAND()</f>
        <v>0.79613458409902416</v>
      </c>
      <c r="AJ67" s="18">
        <f ca="1">IF(B67=1, ROUND(_xlfn.NORM.INV(AI67,$C$19,$C$20), 2), ROUND(_xlfn.NORM.INV(AI67, $D$19, $D$20), 2))</f>
        <v>1811.62</v>
      </c>
      <c r="AK67" s="15">
        <f ca="1">MIN(ROUND(H67*(1+$C$22),0),AH67)</f>
        <v>214</v>
      </c>
      <c r="AL67" s="20">
        <f ca="1">RAND()</f>
        <v>0.38809938387222653</v>
      </c>
      <c r="AM67" s="19">
        <f ca="1">(IF(B67=1, $G$21+($G$22-$G$21)*AL67, $H$21+($H$22-$H$21)*AL67))</f>
        <v>2.1642981516166795E-2</v>
      </c>
      <c r="AN67" s="15">
        <f ca="1">ROUND(AK67*(1-AM67), 0)</f>
        <v>209</v>
      </c>
      <c r="AO67" s="18">
        <f ca="1">SUM(IF(AN67&gt;H67, (AN67-H67)*($G$23+AJ67), 0),IF(AF67&gt;G67,(AF67-G67)*($G$23+AB67),0),IF(X67&gt;F67,(X67-F67)*($G$23+T67),0),IF(P67&gt;E67,(P67-E67)*($G$23+L67),0))</f>
        <v>0</v>
      </c>
      <c r="AP67" s="18">
        <f>-$C$24</f>
        <v>-313614.51120000001</v>
      </c>
      <c r="AQ67" s="17">
        <f ca="1">L67*P67+T67*X67+AB67*AF67+AJ67*AN67-AO67+AP67</f>
        <v>403183.56879999995</v>
      </c>
      <c r="AS67" s="21">
        <f ca="1">SUM(IF(AN67&gt;H67, (AN67-H67), 0),IF(AF67&gt;G67,(AF67-G67),0),IF(X67&gt;F67,(X67-F67),0),IF(P67&gt;E67,(P67-E67),0))</f>
        <v>0</v>
      </c>
      <c r="AU67" s="22">
        <f>AU66+0.1%</f>
        <v>3.7000000000000026E-2</v>
      </c>
      <c r="AV67" s="18">
        <v>434522.71795500035</v>
      </c>
      <c r="AW67" s="18">
        <v>255094.10676082523</v>
      </c>
      <c r="AX67" s="15">
        <v>0.5</v>
      </c>
      <c r="AY67" s="18">
        <v>1503.7336150000003</v>
      </c>
      <c r="AZ67" s="23" t="str">
        <f>IF(AV67=MAX($AV$30:$AV$130),"Optimal Overbooking Rate","")</f>
        <v/>
      </c>
      <c r="BC67" s="15" t="s">
        <v>140</v>
      </c>
      <c r="BD67" s="25">
        <f ca="1">COUNTIF($AQ$29:$AQ$2028,"&gt;90000")/COUNTA($AQ$29:$AQ$2028)</f>
        <v>0.98350000000000004</v>
      </c>
      <c r="BE67" s="24" t="str">
        <f>CONCATENATE("&gt; ",RIGHT(BC67,3))</f>
        <v>&gt; 90k</v>
      </c>
      <c r="BN67" s="15">
        <f>BN66+5</f>
        <v>330</v>
      </c>
      <c r="BO67" s="18">
        <v>537803.90190000052</v>
      </c>
      <c r="BP67" s="18">
        <v>249432.69770431644</v>
      </c>
      <c r="BQ67" s="26">
        <v>1.76</v>
      </c>
      <c r="BR67" s="18">
        <v>5059.7772299999988</v>
      </c>
      <c r="BT67" s="27">
        <f>BT66+50</f>
        <v>3300</v>
      </c>
      <c r="BU67" s="18">
        <v>825098.38726000057</v>
      </c>
      <c r="BV67" s="18">
        <v>339220.36988164391</v>
      </c>
      <c r="BW67" s="26">
        <v>1.02</v>
      </c>
      <c r="BX67" s="18">
        <v>4150.4563850000013</v>
      </c>
    </row>
    <row r="68" spans="1:76" x14ac:dyDescent="0.4">
      <c r="A68" s="15">
        <v>40</v>
      </c>
      <c r="B68" s="15">
        <f ca="1">IF(RAND() &lt; (8/12), 0, 1)</f>
        <v>1</v>
      </c>
      <c r="C68" s="20">
        <f ca="1">RAND()</f>
        <v>0.34507873003053913</v>
      </c>
      <c r="D68" s="15" t="str">
        <f ca="1">LOOKUP(C68,$H$13:$H$16,$F$13:$F$16)</f>
        <v>Airbus A380-800</v>
      </c>
      <c r="E68" s="15">
        <f ca="1">LOOKUP(D68,$F$6:$F$9,$I$6:$I$9)</f>
        <v>14</v>
      </c>
      <c r="F68" s="15">
        <f ca="1">LOOKUP(D68,$F$6:$F$9,$J$6:$J$9)</f>
        <v>76</v>
      </c>
      <c r="G68" s="15">
        <f ca="1">LOOKUP(D68,$F$6:$F$9,$K$6:$K$9)</f>
        <v>56</v>
      </c>
      <c r="H68" s="15">
        <f ca="1">LOOKUP(D68,$F$6:$F$9,$L$6:$L$9)</f>
        <v>341</v>
      </c>
      <c r="I68" s="20">
        <f ca="1">RAND()</f>
        <v>0.27785072219801465</v>
      </c>
      <c r="J68" s="15">
        <f ca="1">IF(B68=1, ROUND(_xlfn.NORM.INV(I68,$C$5,$C$6)*(1+$T$14), 0), ROUND(_xlfn.NORM.INV(I68, $D$5, $D$6)*(1+$T$14), 0))</f>
        <v>5</v>
      </c>
      <c r="K68" s="20">
        <f ca="1">RAND()</f>
        <v>0.32137842360207791</v>
      </c>
      <c r="L68" s="18">
        <f ca="1">IF(B68=1, ROUND(_xlfn.NORM.INV(K68,$C$7,$C$8), 2), ROUND(_xlfn.NORM.INV(K68, $D$7, $D$8), 2))</f>
        <v>12822.37</v>
      </c>
      <c r="M68" s="15">
        <f ca="1">MIN(E68,J68)</f>
        <v>5</v>
      </c>
      <c r="N68" s="15">
        <f ca="1">RAND()</f>
        <v>0.35541122179828</v>
      </c>
      <c r="O68" s="19">
        <f ca="1">(IF(B68=1, $G$21+($G$22-$G$21)*N68, $H$21+($H$22-$H$21)*N68))</f>
        <v>2.7439392762939802E-2</v>
      </c>
      <c r="P68" s="15">
        <f ca="1">ROUND(M68*(1-O68), 0)</f>
        <v>5</v>
      </c>
      <c r="Q68" s="20">
        <f ca="1">RAND()</f>
        <v>0.128887390872652</v>
      </c>
      <c r="R68" s="15">
        <f ca="1">IF(B68=1, ROUND(_xlfn.NORM.INV(Q68,$C$9,$C$10)*(1+$T$14), 0), ROUND(_xlfn.NORM.INV(Q68, $D$9, $D$10)*(1+$T$14), 0))</f>
        <v>32</v>
      </c>
      <c r="S68" s="20">
        <f ca="1">RAND()</f>
        <v>0.20500984696602131</v>
      </c>
      <c r="T68" s="18">
        <f ca="1">IF(B68=1, ROUND(_xlfn.NORM.INV(S68,$C$11,$C$12), 2), ROUND(_xlfn.NORM.INV(S68, $D$11, $D$12), 2))</f>
        <v>6086.56</v>
      </c>
      <c r="U68" s="15">
        <f ca="1">MIN(F68,R68)</f>
        <v>32</v>
      </c>
      <c r="V68" s="15">
        <f ca="1">RAND()</f>
        <v>0.61991231782570189</v>
      </c>
      <c r="W68" s="19">
        <f ca="1">(IF(B68=1, $G$21+($G$22-$G$21)*V68, $H$21+($H$22-$H$21)*V68))</f>
        <v>3.6696931123899566E-2</v>
      </c>
      <c r="X68" s="15">
        <f ca="1">ROUND(U68*(1-W68), 0)</f>
        <v>31</v>
      </c>
      <c r="Y68" s="20">
        <f ca="1">RAND()</f>
        <v>0.90773975062129175</v>
      </c>
      <c r="Z68" s="15">
        <f ca="1">IF(B68=1, ROUND(_xlfn.NORM.INV(Y68,$C$13,$C$14)*(1+$T$14), 0), ROUND(_xlfn.NORM.INV(Y68, $D$13, $D$14)*(1+$T$14), 0))</f>
        <v>85</v>
      </c>
      <c r="AA68" s="20">
        <f ca="1">RAND()</f>
        <v>0.54828894596701638</v>
      </c>
      <c r="AB68" s="18">
        <f ca="1">IF(B68=1, ROUND(_xlfn.NORM.INV(AA68,$C$15,$C$16), 2), ROUND(_xlfn.NORM.INV(AA68, $D$15, $D$16), 2))</f>
        <v>3700.72</v>
      </c>
      <c r="AC68" s="15">
        <f ca="1">MIN(G68,Z68)</f>
        <v>56</v>
      </c>
      <c r="AD68" s="15">
        <f ca="1">RAND()</f>
        <v>0.22570765571631479</v>
      </c>
      <c r="AE68" s="19">
        <f ca="1">(IF(B68=1, $G$21+($G$22-$G$21)*AD68, $H$21+($H$22-$H$21)*AD68))</f>
        <v>2.2899767950071016E-2</v>
      </c>
      <c r="AF68" s="15">
        <f ca="1">ROUND(AC68*(1-AE68), 0)</f>
        <v>55</v>
      </c>
      <c r="AG68" s="20">
        <f ca="1">RAND()</f>
        <v>0.26182646363836126</v>
      </c>
      <c r="AH68" s="15">
        <f ca="1">IF(B68=1, ROUND(_xlfn.NORM.INV(AG68,$C$17,$C$18)*(1+$T$14), 0), ROUND(_xlfn.NORM.INV(AG68, $D$17, $D$18)*(1+$T$14), 0))</f>
        <v>224</v>
      </c>
      <c r="AI68" s="20">
        <f ca="1">RAND()</f>
        <v>0.43816005172257366</v>
      </c>
      <c r="AJ68" s="18">
        <f ca="1">IF(B68=1, ROUND(_xlfn.NORM.INV(AI68,$C$19,$C$20), 2), ROUND(_xlfn.NORM.INV(AI68, $D$19, $D$20), 2))</f>
        <v>2229.6999999999998</v>
      </c>
      <c r="AK68" s="15">
        <f ca="1">MIN(ROUND(H68*(1+$C$22),0),AH68)</f>
        <v>224</v>
      </c>
      <c r="AL68" s="20">
        <f ca="1">RAND()</f>
        <v>0.54881811506597633</v>
      </c>
      <c r="AM68" s="19">
        <f ca="1">(IF(B68=1, $G$21+($G$22-$G$21)*AL68, $H$21+($H$22-$H$21)*AL68))</f>
        <v>3.420863402730917E-2</v>
      </c>
      <c r="AN68" s="15">
        <f ca="1">ROUND(AK68*(1-AM68), 0)</f>
        <v>216</v>
      </c>
      <c r="AO68" s="18">
        <f ca="1">SUM(IF(AN68&gt;H68, (AN68-H68)*($G$23+AJ68), 0),IF(AF68&gt;G68,(AF68-G68)*($G$23+AB68),0),IF(X68&gt;F68,(X68-F68)*($G$23+T68),0),IF(P68&gt;E68,(P68-E68)*($G$23+L68),0))</f>
        <v>0</v>
      </c>
      <c r="AP68" s="18">
        <f>-$C$24</f>
        <v>-313614.51120000001</v>
      </c>
      <c r="AQ68" s="17">
        <f ca="1">L68*P68+T68*X68+AB68*AF68+AJ68*AN68-AO68+AP68</f>
        <v>624335.49879999994</v>
      </c>
      <c r="AS68" s="21">
        <f ca="1">SUM(IF(AN68&gt;H68, (AN68-H68), 0),IF(AF68&gt;G68,(AF68-G68),0),IF(X68&gt;F68,(X68-F68),0),IF(P68&gt;E68,(P68-E68),0))</f>
        <v>0</v>
      </c>
      <c r="AU68" s="22">
        <f>AU67+0.1%</f>
        <v>3.8000000000000027E-2</v>
      </c>
      <c r="AV68" s="18">
        <v>442485.35433000122</v>
      </c>
      <c r="AW68" s="18">
        <v>263126.89920232596</v>
      </c>
      <c r="AX68" s="15">
        <v>0.45</v>
      </c>
      <c r="AY68" s="18">
        <v>1356.0583300000003</v>
      </c>
      <c r="AZ68" s="23" t="str">
        <f>IF(AV68=MAX($AV$30:$AV$130),"Optimal Overbooking Rate","")</f>
        <v/>
      </c>
      <c r="BC68" s="15" t="s">
        <v>139</v>
      </c>
      <c r="BD68" s="25">
        <f ca="1">COUNTIF($AQ$29:$AQ$2028,"&gt;100000")/COUNTA($AQ$29:$AQ$2028)</f>
        <v>0.98050000000000004</v>
      </c>
      <c r="BE68" s="24" t="str">
        <f>CONCATENATE("&gt; ",RIGHT(BC68,4))</f>
        <v>&gt; 100k</v>
      </c>
      <c r="BN68" s="15">
        <f>BN67+5</f>
        <v>335</v>
      </c>
      <c r="BO68" s="18">
        <v>542529.65718000068</v>
      </c>
      <c r="BP68" s="18">
        <v>254575.10023171009</v>
      </c>
      <c r="BQ68" s="26">
        <v>1.94</v>
      </c>
      <c r="BR68" s="18">
        <v>5611.6450450000011</v>
      </c>
      <c r="BT68" s="27">
        <f>BT67+50</f>
        <v>3350</v>
      </c>
      <c r="BU68" s="18">
        <v>871474.69794000161</v>
      </c>
      <c r="BV68" s="18">
        <v>365774.36785883061</v>
      </c>
      <c r="BW68" s="26">
        <v>0.98</v>
      </c>
      <c r="BX68" s="18">
        <v>4020.4987099999994</v>
      </c>
    </row>
    <row r="69" spans="1:76" x14ac:dyDescent="0.4">
      <c r="A69" s="15">
        <v>41</v>
      </c>
      <c r="B69" s="15">
        <f ca="1">IF(RAND() &lt; (8/12), 0, 1)</f>
        <v>0</v>
      </c>
      <c r="C69" s="20">
        <f ca="1">RAND()</f>
        <v>0.54930897556985891</v>
      </c>
      <c r="D69" s="15" t="str">
        <f ca="1">LOOKUP(C69,$H$13:$H$16,$F$13:$F$16)</f>
        <v>Airbus A380-800</v>
      </c>
      <c r="E69" s="15">
        <f ca="1">LOOKUP(D69,$F$6:$F$9,$I$6:$I$9)</f>
        <v>14</v>
      </c>
      <c r="F69" s="15">
        <f ca="1">LOOKUP(D69,$F$6:$F$9,$J$6:$J$9)</f>
        <v>76</v>
      </c>
      <c r="G69" s="15">
        <f ca="1">LOOKUP(D69,$F$6:$F$9,$K$6:$K$9)</f>
        <v>56</v>
      </c>
      <c r="H69" s="15">
        <f ca="1">LOOKUP(D69,$F$6:$F$9,$L$6:$L$9)</f>
        <v>341</v>
      </c>
      <c r="I69" s="20">
        <f ca="1">RAND()</f>
        <v>0.92551361529989939</v>
      </c>
      <c r="J69" s="15">
        <f ca="1">IF(B69=1, ROUND(_xlfn.NORM.INV(I69,$C$5,$C$6)*(1+$T$14), 0), ROUND(_xlfn.NORM.INV(I69, $D$5, $D$6)*(1+$T$14), 0))</f>
        <v>6</v>
      </c>
      <c r="K69" s="20">
        <f ca="1">RAND()</f>
        <v>0.41690616763911392</v>
      </c>
      <c r="L69" s="18">
        <f ca="1">IF(B69=1, ROUND(_xlfn.NORM.INV(K69,$C$7,$C$8), 2), ROUND(_xlfn.NORM.INV(K69, $D$7, $D$8), 2))</f>
        <v>10396.75</v>
      </c>
      <c r="M69" s="15">
        <f ca="1">MIN(E69,J69)</f>
        <v>6</v>
      </c>
      <c r="N69" s="15">
        <f ca="1">RAND()</f>
        <v>1.1297161259678057E-2</v>
      </c>
      <c r="O69" s="19">
        <f ca="1">(IF(B69=1, $G$21+($G$22-$G$21)*N69, $H$21+($H$22-$H$21)*N69))</f>
        <v>1.0338914837790342E-2</v>
      </c>
      <c r="P69" s="15">
        <f ca="1">ROUND(M69*(1-O69), 0)</f>
        <v>6</v>
      </c>
      <c r="Q69" s="20">
        <f ca="1">RAND()</f>
        <v>0.4262894118780689</v>
      </c>
      <c r="R69" s="15">
        <f ca="1">IF(B69=1, ROUND(_xlfn.NORM.INV(Q69,$C$9,$C$10)*(1+$T$14), 0), ROUND(_xlfn.NORM.INV(Q69, $D$9, $D$10)*(1+$T$14), 0))</f>
        <v>38</v>
      </c>
      <c r="S69" s="20">
        <f ca="1">RAND()</f>
        <v>0.90169229809337714</v>
      </c>
      <c r="T69" s="18">
        <f ca="1">IF(B69=1, ROUND(_xlfn.NORM.INV(S69,$C$11,$C$12), 2), ROUND(_xlfn.NORM.INV(S69, $D$11, $D$12), 2))</f>
        <v>5540.44</v>
      </c>
      <c r="U69" s="15">
        <f ca="1">MIN(F69,R69)</f>
        <v>38</v>
      </c>
      <c r="V69" s="15">
        <f ca="1">RAND()</f>
        <v>0.75212252566175575</v>
      </c>
      <c r="W69" s="19">
        <f ca="1">(IF(B69=1, $G$21+($G$22-$G$21)*V69, $H$21+($H$22-$H$21)*V69))</f>
        <v>3.2563675769852675E-2</v>
      </c>
      <c r="X69" s="15">
        <f ca="1">ROUND(U69*(1-W69), 0)</f>
        <v>37</v>
      </c>
      <c r="Y69" s="20">
        <f ca="1">RAND()</f>
        <v>0.22643296248071765</v>
      </c>
      <c r="Z69" s="15">
        <f ca="1">IF(B69=1, ROUND(_xlfn.NORM.INV(Y69,$C$13,$C$14)*(1+$T$14), 0), ROUND(_xlfn.NORM.INV(Y69, $D$13, $D$14)*(1+$T$14), 0))</f>
        <v>29</v>
      </c>
      <c r="AA69" s="20">
        <f ca="1">RAND()</f>
        <v>0.90694897722582024</v>
      </c>
      <c r="AB69" s="18">
        <f ca="1">IF(B69=1, ROUND(_xlfn.NORM.INV(AA69,$C$15,$C$16), 2), ROUND(_xlfn.NORM.INV(AA69, $D$15, $D$16), 2))</f>
        <v>2958.66</v>
      </c>
      <c r="AC69" s="15">
        <f ca="1">MIN(G69,Z69)</f>
        <v>29</v>
      </c>
      <c r="AD69" s="15">
        <f ca="1">RAND()</f>
        <v>0.4581264952034737</v>
      </c>
      <c r="AE69" s="19">
        <f ca="1">(IF(B69=1, $G$21+($G$22-$G$21)*AD69, $H$21+($H$22-$H$21)*AD69))</f>
        <v>2.374379485610421E-2</v>
      </c>
      <c r="AF69" s="15">
        <f ca="1">ROUND(AC69*(1-AE69), 0)</f>
        <v>28</v>
      </c>
      <c r="AG69" s="20">
        <f ca="1">RAND()</f>
        <v>0.66706060413935153</v>
      </c>
      <c r="AH69" s="15">
        <f ca="1">IF(B69=1, ROUND(_xlfn.NORM.INV(AG69,$C$17,$C$18)*(1+$T$14), 0), ROUND(_xlfn.NORM.INV(AG69, $D$17, $D$18)*(1+$T$14), 0))</f>
        <v>222</v>
      </c>
      <c r="AI69" s="20">
        <f ca="1">RAND()</f>
        <v>0.11552237673040477</v>
      </c>
      <c r="AJ69" s="18">
        <f ca="1">IF(B69=1, ROUND(_xlfn.NORM.INV(AI69,$C$19,$C$20), 2), ROUND(_xlfn.NORM.INV(AI69, $D$19, $D$20), 2))</f>
        <v>1657.75</v>
      </c>
      <c r="AK69" s="15">
        <f ca="1">MIN(ROUND(H69*(1+$C$22),0),AH69)</f>
        <v>222</v>
      </c>
      <c r="AL69" s="20">
        <f ca="1">RAND()</f>
        <v>0.78112045094939631</v>
      </c>
      <c r="AM69" s="19">
        <f ca="1">(IF(B69=1, $G$21+($G$22-$G$21)*AL69, $H$21+($H$22-$H$21)*AL69))</f>
        <v>3.3433613528481891E-2</v>
      </c>
      <c r="AN69" s="15">
        <f ca="1">ROUND(AK69*(1-AM69), 0)</f>
        <v>215</v>
      </c>
      <c r="AO69" s="18">
        <f ca="1">SUM(IF(AN69&gt;H69, (AN69-H69)*($G$23+AJ69), 0),IF(AF69&gt;G69,(AF69-G69)*($G$23+AB69),0),IF(X69&gt;F69,(X69-F69)*($G$23+T69),0),IF(P69&gt;E69,(P69-E69)*($G$23+L69),0))</f>
        <v>0</v>
      </c>
      <c r="AP69" s="18">
        <f>-$C$24</f>
        <v>-313614.51120000001</v>
      </c>
      <c r="AQ69" s="17">
        <f ca="1">L69*P69+T69*X69+AB69*AF69+AJ69*AN69-AO69+AP69</f>
        <v>393020.9988</v>
      </c>
      <c r="AS69" s="21">
        <f ca="1">SUM(IF(AN69&gt;H69, (AN69-H69), 0),IF(AF69&gt;G69,(AF69-G69),0),IF(X69&gt;F69,(X69-F69),0),IF(P69&gt;E69,(P69-E69),0))</f>
        <v>0</v>
      </c>
      <c r="AU69" s="22">
        <f>AU68+0.1%</f>
        <v>3.9000000000000028E-2</v>
      </c>
      <c r="AV69" s="18">
        <v>431961.53728500032</v>
      </c>
      <c r="AW69" s="18">
        <v>251965.69619613746</v>
      </c>
      <c r="AX69" s="15">
        <v>0.45</v>
      </c>
      <c r="AY69" s="18">
        <v>1340.121644999999</v>
      </c>
      <c r="AZ69" s="23" t="str">
        <f>IF(AV69=MAX($AV$30:$AV$130),"Optimal Overbooking Rate","")</f>
        <v/>
      </c>
      <c r="BC69" s="15" t="s">
        <v>138</v>
      </c>
      <c r="BD69" s="25">
        <f ca="1">COUNTIF($AQ$29:$AQ$2028,"&gt;110000")/COUNTA($AQ$29:$AQ$2028)</f>
        <v>0.97499999999999998</v>
      </c>
      <c r="BE69" s="24" t="str">
        <f>CONCATENATE("&gt; ",RIGHT(BC69,4))</f>
        <v>&gt; 110k</v>
      </c>
      <c r="BN69" s="15">
        <f>BN68+5</f>
        <v>340</v>
      </c>
      <c r="BO69" s="18">
        <v>544704.38777500065</v>
      </c>
      <c r="BP69" s="18">
        <v>249300.88544770717</v>
      </c>
      <c r="BQ69" s="26">
        <v>1.92</v>
      </c>
      <c r="BR69" s="18">
        <v>5536.006105000004</v>
      </c>
      <c r="BT69" s="27">
        <f>BT68+50</f>
        <v>3400</v>
      </c>
      <c r="BU69" s="18">
        <v>874674.34089500224</v>
      </c>
      <c r="BV69" s="18">
        <v>350685.11392219167</v>
      </c>
      <c r="BW69" s="26">
        <v>1.06</v>
      </c>
      <c r="BX69" s="18">
        <v>4372.5966599999992</v>
      </c>
    </row>
    <row r="70" spans="1:76" x14ac:dyDescent="0.4">
      <c r="A70" s="15">
        <v>42</v>
      </c>
      <c r="B70" s="15">
        <f ca="1">IF(RAND() &lt; (8/12), 0, 1)</f>
        <v>0</v>
      </c>
      <c r="C70" s="20">
        <f ca="1">RAND()</f>
        <v>0.52004246101435614</v>
      </c>
      <c r="D70" s="15" t="str">
        <f ca="1">LOOKUP(C70,$H$13:$H$16,$F$13:$F$16)</f>
        <v>Airbus A380-800</v>
      </c>
      <c r="E70" s="15">
        <f ca="1">LOOKUP(D70,$F$6:$F$9,$I$6:$I$9)</f>
        <v>14</v>
      </c>
      <c r="F70" s="15">
        <f ca="1">LOOKUP(D70,$F$6:$F$9,$J$6:$J$9)</f>
        <v>76</v>
      </c>
      <c r="G70" s="15">
        <f ca="1">LOOKUP(D70,$F$6:$F$9,$K$6:$K$9)</f>
        <v>56</v>
      </c>
      <c r="H70" s="15">
        <f ca="1">LOOKUP(D70,$F$6:$F$9,$L$6:$L$9)</f>
        <v>341</v>
      </c>
      <c r="I70" s="20">
        <f ca="1">RAND()</f>
        <v>0.74942706821455063</v>
      </c>
      <c r="J70" s="15">
        <f ca="1">IF(B70=1, ROUND(_xlfn.NORM.INV(I70,$C$5,$C$6)*(1+$T$14), 0), ROUND(_xlfn.NORM.INV(I70, $D$5, $D$6)*(1+$T$14), 0))</f>
        <v>5</v>
      </c>
      <c r="K70" s="20">
        <f ca="1">RAND()</f>
        <v>0.21559573344307992</v>
      </c>
      <c r="L70" s="18">
        <f ca="1">IF(B70=1, ROUND(_xlfn.NORM.INV(K70,$C$7,$C$8), 2), ROUND(_xlfn.NORM.INV(K70, $D$7, $D$8), 2))</f>
        <v>10133.629999999999</v>
      </c>
      <c r="M70" s="15">
        <f ca="1">MIN(E70,J70)</f>
        <v>5</v>
      </c>
      <c r="N70" s="15">
        <f ca="1">RAND()</f>
        <v>0.36719086162054937</v>
      </c>
      <c r="O70" s="19">
        <f ca="1">(IF(B70=1, $G$21+($G$22-$G$21)*N70, $H$21+($H$22-$H$21)*N70))</f>
        <v>2.1015725848616482E-2</v>
      </c>
      <c r="P70" s="15">
        <f ca="1">ROUND(M70*(1-O70), 0)</f>
        <v>5</v>
      </c>
      <c r="Q70" s="20">
        <f ca="1">RAND()</f>
        <v>0.29483332342483115</v>
      </c>
      <c r="R70" s="15">
        <f ca="1">IF(B70=1, ROUND(_xlfn.NORM.INV(Q70,$C$9,$C$10)*(1+$T$14), 0), ROUND(_xlfn.NORM.INV(Q70, $D$9, $D$10)*(1+$T$14), 0))</f>
        <v>34</v>
      </c>
      <c r="S70" s="20">
        <f ca="1">RAND()</f>
        <v>0.67822123379638488</v>
      </c>
      <c r="T70" s="18">
        <f ca="1">IF(B70=1, ROUND(_xlfn.NORM.INV(S70,$C$11,$C$12), 2), ROUND(_xlfn.NORM.INV(S70, $D$11, $D$12), 2))</f>
        <v>5351.64</v>
      </c>
      <c r="U70" s="15">
        <f ca="1">MIN(F70,R70)</f>
        <v>34</v>
      </c>
      <c r="V70" s="15">
        <f ca="1">RAND()</f>
        <v>0.12805542270613635</v>
      </c>
      <c r="W70" s="19">
        <f ca="1">(IF(B70=1, $G$21+($G$22-$G$21)*V70, $H$21+($H$22-$H$21)*V70))</f>
        <v>1.3841662681184089E-2</v>
      </c>
      <c r="X70" s="15">
        <f ca="1">ROUND(U70*(1-W70), 0)</f>
        <v>34</v>
      </c>
      <c r="Y70" s="20">
        <f ca="1">RAND()</f>
        <v>0.50819354465069499</v>
      </c>
      <c r="Z70" s="15">
        <f ca="1">IF(B70=1, ROUND(_xlfn.NORM.INV(Y70,$C$13,$C$14)*(1+$T$14), 0), ROUND(_xlfn.NORM.INV(Y70, $D$13, $D$14)*(1+$T$14), 0))</f>
        <v>36</v>
      </c>
      <c r="AA70" s="20">
        <f ca="1">RAND()</f>
        <v>8.4483244119115675E-2</v>
      </c>
      <c r="AB70" s="18">
        <f ca="1">IF(B70=1, ROUND(_xlfn.NORM.INV(AA70,$C$15,$C$16), 2), ROUND(_xlfn.NORM.INV(AA70, $D$15, $D$16), 2))</f>
        <v>2630.79</v>
      </c>
      <c r="AC70" s="15">
        <f ca="1">MIN(G70,Z70)</f>
        <v>36</v>
      </c>
      <c r="AD70" s="15">
        <f ca="1">RAND()</f>
        <v>0.88550868672559624</v>
      </c>
      <c r="AE70" s="19">
        <f ca="1">(IF(B70=1, $G$21+($G$22-$G$21)*AD70, $H$21+($H$22-$H$21)*AD70))</f>
        <v>3.6565260601767888E-2</v>
      </c>
      <c r="AF70" s="15">
        <f ca="1">ROUND(AC70*(1-AE70), 0)</f>
        <v>35</v>
      </c>
      <c r="AG70" s="20">
        <f ca="1">RAND()</f>
        <v>0.6408624567424962</v>
      </c>
      <c r="AH70" s="15">
        <f ca="1">IF(B70=1, ROUND(_xlfn.NORM.INV(AG70,$C$17,$C$18)*(1+$T$14), 0), ROUND(_xlfn.NORM.INV(AG70, $D$17, $D$18)*(1+$T$14), 0))</f>
        <v>218</v>
      </c>
      <c r="AI70" s="20">
        <f ca="1">RAND()</f>
        <v>0.61014586989684305</v>
      </c>
      <c r="AJ70" s="18">
        <f ca="1">IF(B70=1, ROUND(_xlfn.NORM.INV(AI70,$C$19,$C$20), 2), ROUND(_xlfn.NORM.INV(AI70, $D$19, $D$20), 2))</f>
        <v>1769.98</v>
      </c>
      <c r="AK70" s="15">
        <f ca="1">MIN(ROUND(H70*(1+$C$22),0),AH70)</f>
        <v>218</v>
      </c>
      <c r="AL70" s="20">
        <f ca="1">RAND()</f>
        <v>0.95337357343337026</v>
      </c>
      <c r="AM70" s="19">
        <f ca="1">(IF(B70=1, $G$21+($G$22-$G$21)*AL70, $H$21+($H$22-$H$21)*AL70))</f>
        <v>3.8601207203001107E-2</v>
      </c>
      <c r="AN70" s="15">
        <f ca="1">ROUND(AK70*(1-AM70), 0)</f>
        <v>210</v>
      </c>
      <c r="AO70" s="18">
        <f ca="1">SUM(IF(AN70&gt;H70, (AN70-H70)*($G$23+AJ70), 0),IF(AF70&gt;G70,(AF70-G70)*($G$23+AB70),0),IF(X70&gt;F70,(X70-F70)*($G$23+T70),0),IF(P70&gt;E70,(P70-E70)*($G$23+L70),0))</f>
        <v>0</v>
      </c>
      <c r="AP70" s="18">
        <f>-$C$24</f>
        <v>-313614.51120000001</v>
      </c>
      <c r="AQ70" s="17">
        <f ca="1">L70*P70+T70*X70+AB70*AF70+AJ70*AN70-AO70+AP70</f>
        <v>382782.84879999998</v>
      </c>
      <c r="AS70" s="21">
        <f ca="1">SUM(IF(AN70&gt;H70, (AN70-H70), 0),IF(AF70&gt;G70,(AF70-G70),0),IF(X70&gt;F70,(X70-F70),0),IF(P70&gt;E70,(P70-E70),0))</f>
        <v>0</v>
      </c>
      <c r="AU70" s="22">
        <f>AU69+0.1%</f>
        <v>4.0000000000000029E-2</v>
      </c>
      <c r="AV70" s="18">
        <v>442460.93917500082</v>
      </c>
      <c r="AW70" s="18">
        <v>255685.50459666483</v>
      </c>
      <c r="AX70" s="15">
        <v>0.51</v>
      </c>
      <c r="AY70" s="18">
        <v>1514.7216950000013</v>
      </c>
      <c r="AZ70" s="23" t="str">
        <f>IF(AV70=MAX($AV$30:$AV$130),"Optimal Overbooking Rate","")</f>
        <v/>
      </c>
      <c r="BC70" s="15" t="s">
        <v>137</v>
      </c>
      <c r="BD70" s="25">
        <f ca="1">COUNTIF($AQ$29:$AQ$2028,"&gt;120000")/COUNTA($AQ$29:$AQ$2028)</f>
        <v>0.97399999999999998</v>
      </c>
      <c r="BE70" s="24" t="str">
        <f>CONCATENATE("&gt; ",RIGHT(BC70,4))</f>
        <v>&gt; 120k</v>
      </c>
      <c r="BN70" s="15">
        <f>BN69+5</f>
        <v>345</v>
      </c>
      <c r="BO70" s="18">
        <v>553694.31234000099</v>
      </c>
      <c r="BP70" s="18">
        <v>244598.79696536253</v>
      </c>
      <c r="BQ70" s="26">
        <v>2.12</v>
      </c>
      <c r="BR70" s="18">
        <v>5994.3302050000075</v>
      </c>
      <c r="BT70" s="27">
        <f>BT69+50</f>
        <v>3450</v>
      </c>
      <c r="BU70" s="18">
        <v>900086.92406499968</v>
      </c>
      <c r="BV70" s="18">
        <v>372131.87446456467</v>
      </c>
      <c r="BW70" s="26">
        <v>1.08</v>
      </c>
      <c r="BX70" s="18">
        <v>4521.6114199999993</v>
      </c>
    </row>
    <row r="71" spans="1:76" x14ac:dyDescent="0.4">
      <c r="A71" s="15">
        <v>43</v>
      </c>
      <c r="B71" s="15">
        <f ca="1">IF(RAND() &lt; (8/12), 0, 1)</f>
        <v>1</v>
      </c>
      <c r="C71" s="20">
        <f ca="1">RAND()</f>
        <v>0.97928831749751344</v>
      </c>
      <c r="D71" s="15" t="str">
        <f ca="1">LOOKUP(C71,$H$13:$H$16,$F$13:$F$16)</f>
        <v>Boeing 777-300ER</v>
      </c>
      <c r="E71" s="15">
        <f ca="1">LOOKUP(D71,$F$6:$F$9,$I$6:$I$9)</f>
        <v>8</v>
      </c>
      <c r="F71" s="15">
        <f ca="1">LOOKUP(D71,$F$6:$F$9,$J$6:$J$9)</f>
        <v>40</v>
      </c>
      <c r="G71" s="15">
        <f ca="1">LOOKUP(D71,$F$6:$F$9,$K$6:$K$9)</f>
        <v>24</v>
      </c>
      <c r="H71" s="15">
        <f ca="1">LOOKUP(D71,$F$6:$F$9,$L$6:$L$9)</f>
        <v>260</v>
      </c>
      <c r="I71" s="20">
        <f ca="1">RAND()</f>
        <v>0.10028584915475891</v>
      </c>
      <c r="J71" s="15">
        <f ca="1">IF(B71=1, ROUND(_xlfn.NORM.INV(I71,$C$5,$C$6)*(1+$T$14), 0), ROUND(_xlfn.NORM.INV(I71, $D$5, $D$6)*(1+$T$14), 0))</f>
        <v>4</v>
      </c>
      <c r="K71" s="20">
        <f ca="1">RAND()</f>
        <v>0.47059731754715595</v>
      </c>
      <c r="L71" s="18">
        <f ca="1">IF(B71=1, ROUND(_xlfn.NORM.INV(K71,$C$7,$C$8), 2), ROUND(_xlfn.NORM.INV(K71, $D$7, $D$8), 2))</f>
        <v>13525.84</v>
      </c>
      <c r="M71" s="15">
        <f ca="1">MIN(E71,J71)</f>
        <v>4</v>
      </c>
      <c r="N71" s="15">
        <f ca="1">RAND()</f>
        <v>0.46816859764655439</v>
      </c>
      <c r="O71" s="19">
        <f ca="1">(IF(B71=1, $G$21+($G$22-$G$21)*N71, $H$21+($H$22-$H$21)*N71))</f>
        <v>3.1385900917629404E-2</v>
      </c>
      <c r="P71" s="15">
        <f ca="1">ROUND(M71*(1-O71), 0)</f>
        <v>4</v>
      </c>
      <c r="Q71" s="20">
        <f ca="1">RAND()</f>
        <v>0.67146548108835324</v>
      </c>
      <c r="R71" s="15">
        <f ca="1">IF(B71=1, ROUND(_xlfn.NORM.INV(Q71,$C$9,$C$10)*(1+$T$14), 0), ROUND(_xlfn.NORM.INV(Q71, $D$9, $D$10)*(1+$T$14), 0))</f>
        <v>72</v>
      </c>
      <c r="S71" s="20">
        <f ca="1">RAND()</f>
        <v>0.13728297049246507</v>
      </c>
      <c r="T71" s="18">
        <f ca="1">IF(B71=1, ROUND(_xlfn.NORM.INV(S71,$C$11,$C$12), 2), ROUND(_xlfn.NORM.INV(S71, $D$11, $D$12), 2))</f>
        <v>5844.22</v>
      </c>
      <c r="U71" s="15">
        <f ca="1">MIN(F71,R71)</f>
        <v>40</v>
      </c>
      <c r="V71" s="15">
        <f ca="1">RAND()</f>
        <v>0.47074181107424795</v>
      </c>
      <c r="W71" s="19">
        <f ca="1">(IF(B71=1, $G$21+($G$22-$G$21)*V71, $H$21+($H$22-$H$21)*V71))</f>
        <v>3.1475963387598678E-2</v>
      </c>
      <c r="X71" s="15">
        <f ca="1">ROUND(U71*(1-W71), 0)</f>
        <v>39</v>
      </c>
      <c r="Y71" s="20">
        <f ca="1">RAND()</f>
        <v>0.70941414617399845</v>
      </c>
      <c r="Z71" s="15">
        <f ca="1">IF(B71=1, ROUND(_xlfn.NORM.INV(Y71,$C$13,$C$14)*(1+$T$14), 0), ROUND(_xlfn.NORM.INV(Y71, $D$13, $D$14)*(1+$T$14), 0))</f>
        <v>67</v>
      </c>
      <c r="AA71" s="20">
        <f ca="1">RAND()</f>
        <v>0.65518803628727285</v>
      </c>
      <c r="AB71" s="18">
        <f ca="1">IF(B71=1, ROUND(_xlfn.NORM.INV(AA71,$C$15,$C$16), 2), ROUND(_xlfn.NORM.INV(AA71, $D$15, $D$16), 2))</f>
        <v>3834.43</v>
      </c>
      <c r="AC71" s="15">
        <f ca="1">MIN(G71,Z71)</f>
        <v>24</v>
      </c>
      <c r="AD71" s="15">
        <f ca="1">RAND()</f>
        <v>6.687723418263547E-2</v>
      </c>
      <c r="AE71" s="19">
        <f ca="1">(IF(B71=1, $G$21+($G$22-$G$21)*AD71, $H$21+($H$22-$H$21)*AD71))</f>
        <v>1.7340703196392242E-2</v>
      </c>
      <c r="AF71" s="15">
        <f ca="1">ROUND(AC71*(1-AE71), 0)</f>
        <v>24</v>
      </c>
      <c r="AG71" s="20">
        <f ca="1">RAND()</f>
        <v>0.88081071723086179</v>
      </c>
      <c r="AH71" s="15">
        <f ca="1">IF(B71=1, ROUND(_xlfn.NORM.INV(AG71,$C$17,$C$18)*(1+$T$14), 0), ROUND(_xlfn.NORM.INV(AG71, $D$17, $D$18)*(1+$T$14), 0))</f>
        <v>453</v>
      </c>
      <c r="AI71" s="20">
        <f ca="1">RAND()</f>
        <v>0.20156239799838893</v>
      </c>
      <c r="AJ71" s="18">
        <f ca="1">IF(B71=1, ROUND(_xlfn.NORM.INV(AI71,$C$19,$C$20), 2), ROUND(_xlfn.NORM.INV(AI71, $D$19, $D$20), 2))</f>
        <v>2025.19</v>
      </c>
      <c r="AK71" s="15">
        <f ca="1">MIN(ROUND(H71*(1+$C$22),0),AH71)</f>
        <v>273</v>
      </c>
      <c r="AL71" s="20">
        <f ca="1">RAND()</f>
        <v>0.83407460582938209</v>
      </c>
      <c r="AM71" s="19">
        <f ca="1">(IF(B71=1, $G$21+($G$22-$G$21)*AL71, $H$21+($H$22-$H$21)*AL71))</f>
        <v>4.419261120402837E-2</v>
      </c>
      <c r="AN71" s="15">
        <f ca="1">ROUND(AK71*(1-AM71), 0)</f>
        <v>261</v>
      </c>
      <c r="AO71" s="18">
        <f ca="1">SUM(IF(AN71&gt;H71, (AN71-H71)*($G$23+AJ71), 0),IF(AF71&gt;G71,(AF71-G71)*($G$23+AB71),0),IF(X71&gt;F71,(X71-F71)*($G$23+T71),0),IF(P71&gt;E71,(P71-E71)*($G$23+L71),0))</f>
        <v>2876.19</v>
      </c>
      <c r="AP71" s="18">
        <f>-$C$24</f>
        <v>-313614.51120000001</v>
      </c>
      <c r="AQ71" s="17">
        <f ca="1">L71*P71+T71*X71+AB71*AF71+AJ71*AN71-AO71+AP71</f>
        <v>586138.14880000008</v>
      </c>
      <c r="AS71" s="21">
        <f ca="1">SUM(IF(AN71&gt;H71, (AN71-H71), 0),IF(AF71&gt;G71,(AF71-G71),0),IF(X71&gt;F71,(X71-F71),0),IF(P71&gt;E71,(P71-E71),0))</f>
        <v>1</v>
      </c>
      <c r="AU71" s="22">
        <f>AU70+0.1%</f>
        <v>4.1000000000000029E-2</v>
      </c>
      <c r="AV71" s="18">
        <v>433482.73522500135</v>
      </c>
      <c r="AW71" s="18">
        <v>255993.05712764928</v>
      </c>
      <c r="AX71" s="15">
        <v>0.56000000000000005</v>
      </c>
      <c r="AY71" s="18">
        <v>1664.9070799999979</v>
      </c>
      <c r="AZ71" s="23" t="str">
        <f>IF(AV71=MAX($AV$30:$AV$130),"Optimal Overbooking Rate","")</f>
        <v/>
      </c>
      <c r="BC71" s="15" t="s">
        <v>136</v>
      </c>
      <c r="BD71" s="25">
        <f ca="1">COUNTIF($AQ$29:$AQ$2028,"&gt;130000")/COUNTA($AQ$29:$AQ$2028)</f>
        <v>0.96450000000000002</v>
      </c>
      <c r="BE71" s="24" t="str">
        <f>CONCATENATE("&gt; ",RIGHT(BC71,4))</f>
        <v>&gt; 130k</v>
      </c>
      <c r="BN71" s="15">
        <f>BN70+5</f>
        <v>350</v>
      </c>
      <c r="BO71" s="18">
        <v>569338.8677450011</v>
      </c>
      <c r="BP71" s="18">
        <v>253892.12658204048</v>
      </c>
      <c r="BQ71" s="26">
        <v>2.3199999999999998</v>
      </c>
      <c r="BR71" s="18">
        <v>6655.605775</v>
      </c>
      <c r="BT71" s="27">
        <f>BT70+50</f>
        <v>3500</v>
      </c>
      <c r="BU71" s="18">
        <v>900625.50419500051</v>
      </c>
      <c r="BV71" s="18">
        <v>345861.23524927063</v>
      </c>
      <c r="BW71" s="26">
        <v>0.95</v>
      </c>
      <c r="BX71" s="18">
        <v>3976.5158249999977</v>
      </c>
    </row>
    <row r="72" spans="1:76" x14ac:dyDescent="0.4">
      <c r="A72" s="15">
        <v>44</v>
      </c>
      <c r="B72" s="15">
        <f ca="1">IF(RAND() &lt; (8/12), 0, 1)</f>
        <v>1</v>
      </c>
      <c r="C72" s="20">
        <f ca="1">RAND()</f>
        <v>0.85678479590846079</v>
      </c>
      <c r="D72" s="15" t="str">
        <f ca="1">LOOKUP(C72,$H$13:$H$16,$F$13:$F$16)</f>
        <v>Boeing 777-300ER</v>
      </c>
      <c r="E72" s="15">
        <f ca="1">LOOKUP(D72,$F$6:$F$9,$I$6:$I$9)</f>
        <v>8</v>
      </c>
      <c r="F72" s="15">
        <f ca="1">LOOKUP(D72,$F$6:$F$9,$J$6:$J$9)</f>
        <v>40</v>
      </c>
      <c r="G72" s="15">
        <f ca="1">LOOKUP(D72,$F$6:$F$9,$K$6:$K$9)</f>
        <v>24</v>
      </c>
      <c r="H72" s="15">
        <f ca="1">LOOKUP(D72,$F$6:$F$9,$L$6:$L$9)</f>
        <v>260</v>
      </c>
      <c r="I72" s="20">
        <f ca="1">RAND()</f>
        <v>5.7013856646981997E-2</v>
      </c>
      <c r="J72" s="15">
        <f ca="1">IF(B72=1, ROUND(_xlfn.NORM.INV(I72,$C$5,$C$6)*(1+$T$14), 0), ROUND(_xlfn.NORM.INV(I72, $D$5, $D$6)*(1+$T$14), 0))</f>
        <v>3</v>
      </c>
      <c r="K72" s="20">
        <f ca="1">RAND()</f>
        <v>2.8705881513024889E-2</v>
      </c>
      <c r="L72" s="18">
        <f ca="1">IF(B72=1, ROUND(_xlfn.NORM.INV(K72,$C$7,$C$8), 2), ROUND(_xlfn.NORM.INV(K72, $D$7, $D$8), 2))</f>
        <v>10232.09</v>
      </c>
      <c r="M72" s="15">
        <f ca="1">MIN(E72,J72)</f>
        <v>3</v>
      </c>
      <c r="N72" s="15">
        <f ca="1">RAND()</f>
        <v>0.82691972546648373</v>
      </c>
      <c r="O72" s="19">
        <f ca="1">(IF(B72=1, $G$21+($G$22-$G$21)*N72, $H$21+($H$22-$H$21)*N72))</f>
        <v>4.3942190391326935E-2</v>
      </c>
      <c r="P72" s="15">
        <f ca="1">ROUND(M72*(1-O72), 0)</f>
        <v>3</v>
      </c>
      <c r="Q72" s="20">
        <f ca="1">RAND()</f>
        <v>0.45018298047814009</v>
      </c>
      <c r="R72" s="15">
        <f ca="1">IF(B72=1, ROUND(_xlfn.NORM.INV(Q72,$C$9,$C$10)*(1+$T$14), 0), ROUND(_xlfn.NORM.INV(Q72, $D$9, $D$10)*(1+$T$14), 0))</f>
        <v>58</v>
      </c>
      <c r="S72" s="20">
        <f ca="1">RAND()</f>
        <v>0.57794427468226639</v>
      </c>
      <c r="T72" s="18">
        <f ca="1">IF(B72=1, ROUND(_xlfn.NORM.INV(S72,$C$11,$C$12), 2), ROUND(_xlfn.NORM.INV(S72, $D$11, $D$12), 2))</f>
        <v>7006.75</v>
      </c>
      <c r="U72" s="15">
        <f ca="1">MIN(F72,R72)</f>
        <v>40</v>
      </c>
      <c r="V72" s="15">
        <f ca="1">RAND()</f>
        <v>0.42390355642805799</v>
      </c>
      <c r="W72" s="19">
        <f ca="1">(IF(B72=1, $G$21+($G$22-$G$21)*V72, $H$21+($H$22-$H$21)*V72))</f>
        <v>2.9836624474982032E-2</v>
      </c>
      <c r="X72" s="15">
        <f ca="1">ROUND(U72*(1-W72), 0)</f>
        <v>39</v>
      </c>
      <c r="Y72" s="20">
        <f ca="1">RAND()</f>
        <v>0.78361018806973637</v>
      </c>
      <c r="Z72" s="15">
        <f ca="1">IF(B72=1, ROUND(_xlfn.NORM.INV(Y72,$C$13,$C$14)*(1+$T$14), 0), ROUND(_xlfn.NORM.INV(Y72, $D$13, $D$14)*(1+$T$14), 0))</f>
        <v>73</v>
      </c>
      <c r="AA72" s="20">
        <f ca="1">RAND()</f>
        <v>8.805283350306492E-2</v>
      </c>
      <c r="AB72" s="18">
        <f ca="1">IF(B72=1, ROUND(_xlfn.NORM.INV(AA72,$C$15,$C$16), 2), ROUND(_xlfn.NORM.INV(AA72, $D$15, $D$16), 2))</f>
        <v>2991.77</v>
      </c>
      <c r="AC72" s="15">
        <f ca="1">MIN(G72,Z72)</f>
        <v>24</v>
      </c>
      <c r="AD72" s="15">
        <f ca="1">RAND()</f>
        <v>0.86981125174262264</v>
      </c>
      <c r="AE72" s="19">
        <f ca="1">(IF(B72=1, $G$21+($G$22-$G$21)*AD72, $H$21+($H$22-$H$21)*AD72))</f>
        <v>4.5443393810991793E-2</v>
      </c>
      <c r="AF72" s="15">
        <f ca="1">ROUND(AC72*(1-AE72), 0)</f>
        <v>23</v>
      </c>
      <c r="AG72" s="20">
        <f ca="1">RAND()</f>
        <v>0.50755053273938733</v>
      </c>
      <c r="AH72" s="15">
        <f ca="1">IF(B72=1, ROUND(_xlfn.NORM.INV(AG72,$C$17,$C$18)*(1+$T$14), 0), ROUND(_xlfn.NORM.INV(AG72, $D$17, $D$18)*(1+$T$14), 0))</f>
        <v>307</v>
      </c>
      <c r="AI72" s="20">
        <f ca="1">RAND()</f>
        <v>0.36495722504492234</v>
      </c>
      <c r="AJ72" s="18">
        <f ca="1">IF(B72=1, ROUND(_xlfn.NORM.INV(AI72,$C$19,$C$20), 2), ROUND(_xlfn.NORM.INV(AI72, $D$19, $D$20), 2))</f>
        <v>2172.71</v>
      </c>
      <c r="AK72" s="15">
        <f ca="1">MIN(ROUND(H72*(1+$C$22),0),AH72)</f>
        <v>273</v>
      </c>
      <c r="AL72" s="20">
        <f ca="1">RAND()</f>
        <v>0.83851163336966195</v>
      </c>
      <c r="AM72" s="19">
        <f ca="1">(IF(B72=1, $G$21+($G$22-$G$21)*AL72, $H$21+($H$22-$H$21)*AL72))</f>
        <v>4.4347907167938169E-2</v>
      </c>
      <c r="AN72" s="15">
        <f ca="1">ROUND(AK72*(1-AM72), 0)</f>
        <v>261</v>
      </c>
      <c r="AO72" s="18">
        <f ca="1">SUM(IF(AN72&gt;H72, (AN72-H72)*($G$23+AJ72), 0),IF(AF72&gt;G72,(AF72-G72)*($G$23+AB72),0),IF(X72&gt;F72,(X72-F72)*($G$23+T72),0),IF(P72&gt;E72,(P72-E72)*($G$23+L72),0))</f>
        <v>3023.71</v>
      </c>
      <c r="AP72" s="18">
        <f>-$C$24</f>
        <v>-313614.51120000001</v>
      </c>
      <c r="AQ72" s="17">
        <f ca="1">L72*P72+T72*X72+AB72*AF72+AJ72*AN72-AO72+AP72</f>
        <v>623209.31880000001</v>
      </c>
      <c r="AS72" s="21">
        <f ca="1">SUM(IF(AN72&gt;H72, (AN72-H72), 0),IF(AF72&gt;G72,(AF72-G72),0),IF(X72&gt;F72,(X72-F72),0),IF(P72&gt;E72,(P72-E72),0))</f>
        <v>1</v>
      </c>
      <c r="AU72" s="22">
        <f>AU71+0.1%</f>
        <v>4.200000000000003E-2</v>
      </c>
      <c r="AV72" s="18">
        <v>443925.80565500032</v>
      </c>
      <c r="AW72" s="18">
        <v>251624.26074035227</v>
      </c>
      <c r="AX72" s="15">
        <v>0.64</v>
      </c>
      <c r="AY72" s="18">
        <v>1931.265329999999</v>
      </c>
      <c r="AZ72" s="23" t="str">
        <f>IF(AV72=MAX($AV$30:$AV$130),"Optimal Overbooking Rate","")</f>
        <v/>
      </c>
      <c r="BC72" s="15" t="s">
        <v>135</v>
      </c>
      <c r="BD72" s="25">
        <f ca="1">COUNTIF($AQ$29:$AQ$2028,"&gt;140000")/COUNTA($AQ$29:$AQ$2028)</f>
        <v>0.95499999999999996</v>
      </c>
      <c r="BE72" s="24" t="str">
        <f>CONCATENATE("&gt; ",RIGHT(BC72,4))</f>
        <v>&gt; 140k</v>
      </c>
    </row>
    <row r="73" spans="1:76" x14ac:dyDescent="0.4">
      <c r="A73" s="15">
        <v>45</v>
      </c>
      <c r="B73" s="15">
        <f ca="1">IF(RAND() &lt; (8/12), 0, 1)</f>
        <v>1</v>
      </c>
      <c r="C73" s="20">
        <f ca="1">RAND()</f>
        <v>0.75005284771790981</v>
      </c>
      <c r="D73" s="15" t="str">
        <f ca="1">LOOKUP(C73,$H$13:$H$16,$F$13:$F$16)</f>
        <v>Boeing 777-300ER</v>
      </c>
      <c r="E73" s="15">
        <f ca="1">LOOKUP(D73,$F$6:$F$9,$I$6:$I$9)</f>
        <v>8</v>
      </c>
      <c r="F73" s="15">
        <f ca="1">LOOKUP(D73,$F$6:$F$9,$J$6:$J$9)</f>
        <v>40</v>
      </c>
      <c r="G73" s="15">
        <f ca="1">LOOKUP(D73,$F$6:$F$9,$K$6:$K$9)</f>
        <v>24</v>
      </c>
      <c r="H73" s="15">
        <f ca="1">LOOKUP(D73,$F$6:$F$9,$L$6:$L$9)</f>
        <v>260</v>
      </c>
      <c r="I73" s="20">
        <f ca="1">RAND()</f>
        <v>0.99487345253189241</v>
      </c>
      <c r="J73" s="15">
        <f ca="1">IF(B73=1, ROUND(_xlfn.NORM.INV(I73,$C$5,$C$6)*(1+$T$14), 0), ROUND(_xlfn.NORM.INV(I73, $D$5, $D$6)*(1+$T$14), 0))</f>
        <v>12</v>
      </c>
      <c r="K73" s="20">
        <f ca="1">RAND()</f>
        <v>0.20145565405887378</v>
      </c>
      <c r="L73" s="18">
        <f ca="1">IF(B73=1, ROUND(_xlfn.NORM.INV(K73,$C$7,$C$8), 2), ROUND(_xlfn.NORM.INV(K73, $D$7, $D$8), 2))</f>
        <v>12150.44</v>
      </c>
      <c r="M73" s="15">
        <f ca="1">MIN(E73,J73)</f>
        <v>8</v>
      </c>
      <c r="N73" s="15">
        <f ca="1">RAND()</f>
        <v>0.51138687852344111</v>
      </c>
      <c r="O73" s="19">
        <f ca="1">(IF(B73=1, $G$21+($G$22-$G$21)*N73, $H$21+($H$22-$H$21)*N73))</f>
        <v>3.2898540748320437E-2</v>
      </c>
      <c r="P73" s="15">
        <f ca="1">ROUND(M73*(1-O73), 0)</f>
        <v>8</v>
      </c>
      <c r="Q73" s="20">
        <f ca="1">RAND()</f>
        <v>0.82915564382925511</v>
      </c>
      <c r="R73" s="15">
        <f ca="1">IF(B73=1, ROUND(_xlfn.NORM.INV(Q73,$C$9,$C$10)*(1+$T$14), 0), ROUND(_xlfn.NORM.INV(Q73, $D$9, $D$10)*(1+$T$14), 0))</f>
        <v>85</v>
      </c>
      <c r="S73" s="20">
        <f ca="1">RAND()</f>
        <v>0.85336883682027753</v>
      </c>
      <c r="T73" s="18">
        <f ca="1">IF(B73=1, ROUND(_xlfn.NORM.INV(S73,$C$11,$C$12), 2), ROUND(_xlfn.NORM.INV(S73, $D$11, $D$12), 2))</f>
        <v>7777.13</v>
      </c>
      <c r="U73" s="15">
        <f ca="1">MIN(F73,R73)</f>
        <v>40</v>
      </c>
      <c r="V73" s="15">
        <f ca="1">RAND()</f>
        <v>0.39130946239287778</v>
      </c>
      <c r="W73" s="19">
        <f ca="1">(IF(B73=1, $G$21+($G$22-$G$21)*V73, $H$21+($H$22-$H$21)*V73))</f>
        <v>2.8695831183750721E-2</v>
      </c>
      <c r="X73" s="15">
        <f ca="1">ROUND(U73*(1-W73), 0)</f>
        <v>39</v>
      </c>
      <c r="Y73" s="20">
        <f ca="1">RAND()</f>
        <v>0.90184651063294285</v>
      </c>
      <c r="Z73" s="15">
        <f ca="1">IF(B73=1, ROUND(_xlfn.NORM.INV(Y73,$C$13,$C$14)*(1+$T$14), 0), ROUND(_xlfn.NORM.INV(Y73, $D$13, $D$14)*(1+$T$14), 0))</f>
        <v>84</v>
      </c>
      <c r="AA73" s="20">
        <f ca="1">RAND()</f>
        <v>0.37641683675869153</v>
      </c>
      <c r="AB73" s="18">
        <f ca="1">IF(B73=1, ROUND(_xlfn.NORM.INV(AA73,$C$15,$C$16), 2), ROUND(_xlfn.NORM.INV(AA73, $D$15, $D$16), 2))</f>
        <v>3490.93</v>
      </c>
      <c r="AC73" s="15">
        <f ca="1">MIN(G73,Z73)</f>
        <v>24</v>
      </c>
      <c r="AD73" s="15">
        <f ca="1">RAND()</f>
        <v>0.27168690187518707</v>
      </c>
      <c r="AE73" s="19">
        <f ca="1">(IF(B73=1, $G$21+($G$22-$G$21)*AD73, $H$21+($H$22-$H$21)*AD73))</f>
        <v>2.4509041565631547E-2</v>
      </c>
      <c r="AF73" s="15">
        <f ca="1">ROUND(AC73*(1-AE73), 0)</f>
        <v>23</v>
      </c>
      <c r="AG73" s="20">
        <f ca="1">RAND()</f>
        <v>0.65517025743561086</v>
      </c>
      <c r="AH73" s="15">
        <f ca="1">IF(B73=1, ROUND(_xlfn.NORM.INV(AG73,$C$17,$C$18)*(1+$T$14), 0), ROUND(_xlfn.NORM.INV(AG73, $D$17, $D$18)*(1+$T$14), 0))</f>
        <v>355</v>
      </c>
      <c r="AI73" s="20">
        <f ca="1">RAND()</f>
        <v>0.16570554395494563</v>
      </c>
      <c r="AJ73" s="18">
        <f ca="1">IF(B73=1, ROUND(_xlfn.NORM.INV(AI73,$C$19,$C$20), 2), ROUND(_xlfn.NORM.INV(AI73, $D$19, $D$20), 2))</f>
        <v>1984.54</v>
      </c>
      <c r="AK73" s="15">
        <f ca="1">MIN(ROUND(H73*(1+$C$22),0),AH73)</f>
        <v>273</v>
      </c>
      <c r="AL73" s="20">
        <f ca="1">RAND()</f>
        <v>0.2572592916816856</v>
      </c>
      <c r="AM73" s="19">
        <f ca="1">(IF(B73=1, $G$21+($G$22-$G$21)*AL73, $H$21+($H$22-$H$21)*AL73))</f>
        <v>2.4004075208858996E-2</v>
      </c>
      <c r="AN73" s="15">
        <f ca="1">ROUND(AK73*(1-AM73), 0)</f>
        <v>266</v>
      </c>
      <c r="AO73" s="18">
        <f ca="1">SUM(IF(AN73&gt;H73, (AN73-H73)*($G$23+AJ73), 0),IF(AF73&gt;G73,(AF73-G73)*($G$23+AB73),0),IF(X73&gt;F73,(X73-F73)*($G$23+T73),0),IF(P73&gt;E73,(P73-E73)*($G$23+L73),0))</f>
        <v>17013.239999999998</v>
      </c>
      <c r="AP73" s="18">
        <f>-$C$24</f>
        <v>-313614.51120000001</v>
      </c>
      <c r="AQ73" s="17">
        <f ca="1">L73*P73+T73*X73+AB73*AF73+AJ73*AN73-AO73+AP73</f>
        <v>678062.86880000005</v>
      </c>
      <c r="AS73" s="21">
        <f ca="1">SUM(IF(AN73&gt;H73, (AN73-H73), 0),IF(AF73&gt;G73,(AF73-G73),0),IF(X73&gt;F73,(X73-F73),0),IF(P73&gt;E73,(P73-E73),0))</f>
        <v>6</v>
      </c>
      <c r="AU73" s="22">
        <f>AU72+0.1%</f>
        <v>4.3000000000000031E-2</v>
      </c>
      <c r="AV73" s="18">
        <v>434155.89023500035</v>
      </c>
      <c r="AW73" s="18">
        <v>252372.53292095676</v>
      </c>
      <c r="AX73" s="15">
        <v>0.63</v>
      </c>
      <c r="AY73" s="18">
        <v>1877.4860400000014</v>
      </c>
      <c r="AZ73" s="23" t="str">
        <f>IF(AV73=MAX($AV$30:$AV$130),"Optimal Overbooking Rate","")</f>
        <v/>
      </c>
      <c r="BC73" s="15" t="s">
        <v>134</v>
      </c>
      <c r="BD73" s="25">
        <f ca="1">COUNTIF($AQ$29:$AQ$2028,"&gt;150000")/COUNTA($AQ$29:$AQ$2028)</f>
        <v>0.94499999999999995</v>
      </c>
      <c r="BE73" s="24" t="str">
        <f>CONCATENATE("&gt; ",RIGHT(BC73,4))</f>
        <v>&gt; 150k</v>
      </c>
    </row>
    <row r="74" spans="1:76" x14ac:dyDescent="0.4">
      <c r="A74" s="15">
        <v>46</v>
      </c>
      <c r="B74" s="15">
        <f ca="1">IF(RAND() &lt; (8/12), 0, 1)</f>
        <v>0</v>
      </c>
      <c r="C74" s="20">
        <f ca="1">RAND()</f>
        <v>0.78671929560436615</v>
      </c>
      <c r="D74" s="15" t="str">
        <f ca="1">LOOKUP(C74,$H$13:$H$16,$F$13:$F$16)</f>
        <v>Boeing 777-300ER</v>
      </c>
      <c r="E74" s="15">
        <f ca="1">LOOKUP(D74,$F$6:$F$9,$I$6:$I$9)</f>
        <v>8</v>
      </c>
      <c r="F74" s="15">
        <f ca="1">LOOKUP(D74,$F$6:$F$9,$J$6:$J$9)</f>
        <v>40</v>
      </c>
      <c r="G74" s="15">
        <f ca="1">LOOKUP(D74,$F$6:$F$9,$K$6:$K$9)</f>
        <v>24</v>
      </c>
      <c r="H74" s="15">
        <f ca="1">LOOKUP(D74,$F$6:$F$9,$L$6:$L$9)</f>
        <v>260</v>
      </c>
      <c r="I74" s="20">
        <f ca="1">RAND()</f>
        <v>0.79485172067244259</v>
      </c>
      <c r="J74" s="15">
        <f ca="1">IF(B74=1, ROUND(_xlfn.NORM.INV(I74,$C$5,$C$6)*(1+$T$14), 0), ROUND(_xlfn.NORM.INV(I74, $D$5, $D$6)*(1+$T$14), 0))</f>
        <v>5</v>
      </c>
      <c r="K74" s="20">
        <f ca="1">RAND()</f>
        <v>0.95104819540261221</v>
      </c>
      <c r="L74" s="18">
        <f ca="1">IF(B74=1, ROUND(_xlfn.NORM.INV(K74,$C$7,$C$8), 2), ROUND(_xlfn.NORM.INV(K74, $D$7, $D$8), 2))</f>
        <v>11246.71</v>
      </c>
      <c r="M74" s="15">
        <f ca="1">MIN(E74,J74)</f>
        <v>5</v>
      </c>
      <c r="N74" s="15">
        <f ca="1">RAND()</f>
        <v>0.265452162496845</v>
      </c>
      <c r="O74" s="19">
        <f ca="1">(IF(B74=1, $G$21+($G$22-$G$21)*N74, $H$21+($H$22-$H$21)*N74))</f>
        <v>1.7963564874905351E-2</v>
      </c>
      <c r="P74" s="15">
        <f ca="1">ROUND(M74*(1-O74), 0)</f>
        <v>5</v>
      </c>
      <c r="Q74" s="20">
        <f ca="1">RAND()</f>
        <v>9.2038112541373729E-2</v>
      </c>
      <c r="R74" s="15">
        <f ca="1">IF(B74=1, ROUND(_xlfn.NORM.INV(Q74,$C$9,$C$10)*(1+$T$14), 0), ROUND(_xlfn.NORM.INV(Q74, $D$9, $D$10)*(1+$T$14), 0))</f>
        <v>26</v>
      </c>
      <c r="S74" s="20">
        <f ca="1">RAND()</f>
        <v>0.23720684766673772</v>
      </c>
      <c r="T74" s="18">
        <f ca="1">IF(B74=1, ROUND(_xlfn.NORM.INV(S74,$C$11,$C$12), 2), ROUND(_xlfn.NORM.INV(S74, $D$11, $D$12), 2))</f>
        <v>5083.18</v>
      </c>
      <c r="U74" s="15">
        <f ca="1">MIN(F74,R74)</f>
        <v>26</v>
      </c>
      <c r="V74" s="15">
        <f ca="1">RAND()</f>
        <v>0.70910542355257389</v>
      </c>
      <c r="W74" s="19">
        <f ca="1">(IF(B74=1, $G$21+($G$22-$G$21)*V74, $H$21+($H$22-$H$21)*V74))</f>
        <v>3.1273162706577214E-2</v>
      </c>
      <c r="X74" s="15">
        <f ca="1">ROUND(U74*(1-W74), 0)</f>
        <v>25</v>
      </c>
      <c r="Y74" s="20">
        <f ca="1">RAND()</f>
        <v>0.71335693744037132</v>
      </c>
      <c r="Z74" s="15">
        <f ca="1">IF(B74=1, ROUND(_xlfn.NORM.INV(Y74,$C$13,$C$14)*(1+$T$14), 0), ROUND(_xlfn.NORM.INV(Y74, $D$13, $D$14)*(1+$T$14), 0))</f>
        <v>41</v>
      </c>
      <c r="AA74" s="20">
        <f ca="1">RAND()</f>
        <v>0.46975714325986362</v>
      </c>
      <c r="AB74" s="18">
        <f ca="1">IF(B74=1, ROUND(_xlfn.NORM.INV(AA74,$C$15,$C$16), 2), ROUND(_xlfn.NORM.INV(AA74, $D$15, $D$16), 2))</f>
        <v>2788.75</v>
      </c>
      <c r="AC74" s="15">
        <f ca="1">MIN(G74,Z74)</f>
        <v>24</v>
      </c>
      <c r="AD74" s="15">
        <f ca="1">RAND()</f>
        <v>0.52066973163097929</v>
      </c>
      <c r="AE74" s="19">
        <f ca="1">(IF(B74=1, $G$21+($G$22-$G$21)*AD74, $H$21+($H$22-$H$21)*AD74))</f>
        <v>2.5620091948929377E-2</v>
      </c>
      <c r="AF74" s="15">
        <f ca="1">ROUND(AC74*(1-AE74), 0)</f>
        <v>23</v>
      </c>
      <c r="AG74" s="20">
        <f ca="1">RAND()</f>
        <v>0.47546377477294677</v>
      </c>
      <c r="AH74" s="15">
        <f ca="1">IF(B74=1, ROUND(_xlfn.NORM.INV(AG74,$C$17,$C$18)*(1+$T$14), 0), ROUND(_xlfn.NORM.INV(AG74, $D$17, $D$18)*(1+$T$14), 0))</f>
        <v>196</v>
      </c>
      <c r="AI74" s="20">
        <f ca="1">RAND()</f>
        <v>0.92849330895108484</v>
      </c>
      <c r="AJ74" s="18">
        <f ca="1">IF(B74=1, ROUND(_xlfn.NORM.INV(AI74,$C$19,$C$20), 2), ROUND(_xlfn.NORM.INV(AI74, $D$19, $D$20), 2))</f>
        <v>1859.99</v>
      </c>
      <c r="AK74" s="15">
        <f ca="1">MIN(ROUND(H74*(1+$C$22),0),AH74)</f>
        <v>196</v>
      </c>
      <c r="AL74" s="20">
        <f ca="1">RAND()</f>
        <v>0.43588255269652865</v>
      </c>
      <c r="AM74" s="19">
        <f ca="1">(IF(B74=1, $G$21+($G$22-$G$21)*AL74, $H$21+($H$22-$H$21)*AL74))</f>
        <v>2.3076476580895858E-2</v>
      </c>
      <c r="AN74" s="15">
        <f ca="1">ROUND(AK74*(1-AM74), 0)</f>
        <v>191</v>
      </c>
      <c r="AO74" s="18">
        <f ca="1">SUM(IF(AN74&gt;H74, (AN74-H74)*($G$23+AJ74), 0),IF(AF74&gt;G74,(AF74-G74)*($G$23+AB74),0),IF(X74&gt;F74,(X74-F74)*($G$23+T74),0),IF(P74&gt;E74,(P74-E74)*($G$23+L74),0))</f>
        <v>0</v>
      </c>
      <c r="AP74" s="18">
        <f>-$C$24</f>
        <v>-313614.51120000001</v>
      </c>
      <c r="AQ74" s="17">
        <f ca="1">L74*P74+T74*X74+AB74*AF74+AJ74*AN74-AO74+AP74</f>
        <v>289097.87880000001</v>
      </c>
      <c r="AS74" s="21">
        <f ca="1">SUM(IF(AN74&gt;H74, (AN74-H74), 0),IF(AF74&gt;G74,(AF74-G74),0),IF(X74&gt;F74,(X74-F74),0),IF(P74&gt;E74,(P74-E74),0))</f>
        <v>0</v>
      </c>
      <c r="AU74" s="22">
        <f>AU73+0.1%</f>
        <v>4.4000000000000032E-2</v>
      </c>
      <c r="AV74" s="18">
        <v>441809.68079500087</v>
      </c>
      <c r="AW74" s="18">
        <v>256814.78801212937</v>
      </c>
      <c r="AX74" s="15">
        <v>0.64</v>
      </c>
      <c r="AY74" s="18">
        <v>1934.0824800000003</v>
      </c>
      <c r="AZ74" s="23" t="str">
        <f>IF(AV74=MAX($AV$30:$AV$130),"Optimal Overbooking Rate","")</f>
        <v/>
      </c>
      <c r="BC74" s="15" t="s">
        <v>133</v>
      </c>
      <c r="BD74" s="25">
        <f ca="1">COUNTIF($AQ$29:$AQ$2028,"&gt;160000")/COUNTA($AQ$29:$AQ$2028)</f>
        <v>0.9355</v>
      </c>
      <c r="BE74" s="24" t="str">
        <f>CONCATENATE("&gt; ",RIGHT(BC74,4))</f>
        <v>&gt; 160k</v>
      </c>
    </row>
    <row r="75" spans="1:76" x14ac:dyDescent="0.4">
      <c r="A75" s="15">
        <v>47</v>
      </c>
      <c r="B75" s="15">
        <f ca="1">IF(RAND() &lt; (8/12), 0, 1)</f>
        <v>0</v>
      </c>
      <c r="C75" s="20">
        <f ca="1">RAND()</f>
        <v>0.14998534959139365</v>
      </c>
      <c r="D75" s="15" t="str">
        <f ca="1">LOOKUP(C75,$H$13:$H$16,$F$13:$F$16)</f>
        <v>Airbus A350-900</v>
      </c>
      <c r="E75" s="15">
        <f ca="1">LOOKUP(D75,$F$6:$F$9,$I$6:$I$9)</f>
        <v>0</v>
      </c>
      <c r="F75" s="15">
        <f ca="1">LOOKUP(D75,$F$6:$F$9,$J$6:$J$9)</f>
        <v>32</v>
      </c>
      <c r="G75" s="15">
        <f ca="1">LOOKUP(D75,$F$6:$F$9,$K$6:$K$9)</f>
        <v>21</v>
      </c>
      <c r="H75" s="15">
        <f ca="1">LOOKUP(D75,$F$6:$F$9,$L$6:$L$9)</f>
        <v>259</v>
      </c>
      <c r="I75" s="20">
        <f ca="1">RAND()</f>
        <v>0.34698847067284044</v>
      </c>
      <c r="J75" s="15">
        <f ca="1">IF(B75=1, ROUND(_xlfn.NORM.INV(I75,$C$5,$C$6)*(1+$T$14), 0), ROUND(_xlfn.NORM.INV(I75, $D$5, $D$6)*(1+$T$14), 0))</f>
        <v>4</v>
      </c>
      <c r="K75" s="20">
        <f ca="1">RAND()</f>
        <v>0.69893970286779394</v>
      </c>
      <c r="L75" s="18">
        <f ca="1">IF(B75=1, ROUND(_xlfn.NORM.INV(K75,$C$7,$C$8), 2), ROUND(_xlfn.NORM.INV(K75, $D$7, $D$8), 2))</f>
        <v>10729.99</v>
      </c>
      <c r="M75" s="15">
        <f ca="1">MIN(E75,J75)</f>
        <v>0</v>
      </c>
      <c r="N75" s="15">
        <f ca="1">RAND()</f>
        <v>0.86581012284196568</v>
      </c>
      <c r="O75" s="19">
        <f ca="1">(IF(B75=1, $G$21+($G$22-$G$21)*N75, $H$21+($H$22-$H$21)*N75))</f>
        <v>3.5974303685258967E-2</v>
      </c>
      <c r="P75" s="15">
        <f ca="1">ROUND(M75*(1-O75), 0)</f>
        <v>0</v>
      </c>
      <c r="Q75" s="20">
        <f ca="1">RAND()</f>
        <v>0.58203853928708316</v>
      </c>
      <c r="R75" s="15">
        <f ca="1">IF(B75=1, ROUND(_xlfn.NORM.INV(Q75,$C$9,$C$10)*(1+$T$14), 0), ROUND(_xlfn.NORM.INV(Q75, $D$9, $D$10)*(1+$T$14), 0))</f>
        <v>42</v>
      </c>
      <c r="S75" s="20">
        <f ca="1">RAND()</f>
        <v>0.11265662585707026</v>
      </c>
      <c r="T75" s="18">
        <f ca="1">IF(B75=1, ROUND(_xlfn.NORM.INV(S75,$C$11,$C$12), 2), ROUND(_xlfn.NORM.INV(S75, $D$11, $D$12), 2))</f>
        <v>4969.88</v>
      </c>
      <c r="U75" s="15">
        <f ca="1">MIN(F75,R75)</f>
        <v>32</v>
      </c>
      <c r="V75" s="15">
        <f ca="1">RAND()</f>
        <v>0.95368207222705914</v>
      </c>
      <c r="W75" s="19">
        <f ca="1">(IF(B75=1, $G$21+($G$22-$G$21)*V75, $H$21+($H$22-$H$21)*V75))</f>
        <v>3.8610462166811771E-2</v>
      </c>
      <c r="X75" s="15">
        <f ca="1">ROUND(U75*(1-W75), 0)</f>
        <v>31</v>
      </c>
      <c r="Y75" s="20">
        <f ca="1">RAND()</f>
        <v>0.86682198556872692</v>
      </c>
      <c r="Z75" s="15">
        <f ca="1">IF(B75=1, ROUND(_xlfn.NORM.INV(Y75,$C$13,$C$14)*(1+$T$14), 0), ROUND(_xlfn.NORM.INV(Y75, $D$13, $D$14)*(1+$T$14), 0))</f>
        <v>46</v>
      </c>
      <c r="AA75" s="20">
        <f ca="1">RAND()</f>
        <v>0.1451639638995873</v>
      </c>
      <c r="AB75" s="18">
        <f ca="1">IF(B75=1, ROUND(_xlfn.NORM.INV(AA75,$C$15,$C$16), 2), ROUND(_xlfn.NORM.INV(AA75, $D$15, $D$16), 2))</f>
        <v>2669.46</v>
      </c>
      <c r="AC75" s="15">
        <f ca="1">MIN(G75,Z75)</f>
        <v>21</v>
      </c>
      <c r="AD75" s="15">
        <f ca="1">RAND()</f>
        <v>2.2256925386997861E-2</v>
      </c>
      <c r="AE75" s="19">
        <f ca="1">(IF(B75=1, $G$21+($G$22-$G$21)*AD75, $H$21+($H$22-$H$21)*AD75))</f>
        <v>1.0667707761609937E-2</v>
      </c>
      <c r="AF75" s="15">
        <f ca="1">ROUND(AC75*(1-AE75), 0)</f>
        <v>21</v>
      </c>
      <c r="AG75" s="20">
        <f ca="1">RAND()</f>
        <v>0.88676957907055309</v>
      </c>
      <c r="AH75" s="15">
        <f ca="1">IF(B75=1, ROUND(_xlfn.NORM.INV(AG75,$C$17,$C$18)*(1+$T$14), 0), ROUND(_xlfn.NORM.INV(AG75, $D$17, $D$18)*(1+$T$14), 0))</f>
        <v>263</v>
      </c>
      <c r="AI75" s="20">
        <f ca="1">RAND()</f>
        <v>0.33044364402844584</v>
      </c>
      <c r="AJ75" s="18">
        <f ca="1">IF(B75=1, ROUND(_xlfn.NORM.INV(AI75,$C$19,$C$20), 2), ROUND(_xlfn.NORM.INV(AI75, $D$19, $D$20), 2))</f>
        <v>1715.41</v>
      </c>
      <c r="AK75" s="15">
        <f ca="1">MIN(ROUND(H75*(1+$C$22),0),AH75)</f>
        <v>263</v>
      </c>
      <c r="AL75" s="20">
        <f ca="1">RAND()</f>
        <v>0.58075549870716192</v>
      </c>
      <c r="AM75" s="19">
        <f ca="1">(IF(B75=1, $G$21+($G$22-$G$21)*AL75, $H$21+($H$22-$H$21)*AL75))</f>
        <v>2.7422664961214857E-2</v>
      </c>
      <c r="AN75" s="15">
        <f ca="1">ROUND(AK75*(1-AM75), 0)</f>
        <v>256</v>
      </c>
      <c r="AO75" s="18">
        <f ca="1">SUM(IF(AN75&gt;H75, (AN75-H75)*($G$23+AJ75), 0),IF(AF75&gt;G75,(AF75-G75)*($G$23+AB75),0),IF(X75&gt;F75,(X75-F75)*($G$23+T75),0),IF(P75&gt;E75,(P75-E75)*($G$23+L75),0))</f>
        <v>0</v>
      </c>
      <c r="AP75" s="18">
        <f>-$C$24</f>
        <v>-313614.51120000001</v>
      </c>
      <c r="AQ75" s="17">
        <f ca="1">L75*P75+T75*X75+AB75*AF75+AJ75*AN75-AO75+AP75</f>
        <v>335655.38880000002</v>
      </c>
      <c r="AS75" s="21">
        <f ca="1">SUM(IF(AN75&gt;H75, (AN75-H75), 0),IF(AF75&gt;G75,(AF75-G75),0),IF(X75&gt;F75,(X75-F75),0),IF(P75&gt;E75,(P75-E75),0))</f>
        <v>0</v>
      </c>
      <c r="AU75" s="22">
        <f>AU74+0.1%</f>
        <v>4.5000000000000033E-2</v>
      </c>
      <c r="AV75" s="18">
        <v>430692.42255000153</v>
      </c>
      <c r="AW75" s="18">
        <v>252580.22495268559</v>
      </c>
      <c r="AX75" s="15">
        <v>0.72</v>
      </c>
      <c r="AY75" s="18">
        <v>2161.5596150000001</v>
      </c>
      <c r="AZ75" s="23" t="str">
        <f>IF(AV75=MAX($AV$30:$AV$130),"Optimal Overbooking Rate","")</f>
        <v/>
      </c>
      <c r="BC75" s="15" t="s">
        <v>132</v>
      </c>
      <c r="BD75" s="25">
        <f ca="1">COUNTIF($AQ$29:$AQ$2028,"&gt;170000")/COUNTA($AQ$29:$AQ$2028)</f>
        <v>0.92400000000000004</v>
      </c>
      <c r="BE75" s="24" t="str">
        <f>CONCATENATE("&gt; ",RIGHT(BC75,4))</f>
        <v>&gt; 170k</v>
      </c>
    </row>
    <row r="76" spans="1:76" x14ac:dyDescent="0.4">
      <c r="A76" s="15">
        <v>48</v>
      </c>
      <c r="B76" s="15">
        <f ca="1">IF(RAND() &lt; (8/12), 0, 1)</f>
        <v>0</v>
      </c>
      <c r="C76" s="20">
        <f ca="1">RAND()</f>
        <v>0.24503113903424956</v>
      </c>
      <c r="D76" s="15" t="str">
        <f ca="1">LOOKUP(C76,$H$13:$H$16,$F$13:$F$16)</f>
        <v>Airbus A380-800</v>
      </c>
      <c r="E76" s="15">
        <f ca="1">LOOKUP(D76,$F$6:$F$9,$I$6:$I$9)</f>
        <v>14</v>
      </c>
      <c r="F76" s="15">
        <f ca="1">LOOKUP(D76,$F$6:$F$9,$J$6:$J$9)</f>
        <v>76</v>
      </c>
      <c r="G76" s="15">
        <f ca="1">LOOKUP(D76,$F$6:$F$9,$K$6:$K$9)</f>
        <v>56</v>
      </c>
      <c r="H76" s="15">
        <f ca="1">LOOKUP(D76,$F$6:$F$9,$L$6:$L$9)</f>
        <v>341</v>
      </c>
      <c r="I76" s="20">
        <f ca="1">RAND()</f>
        <v>0.37785774168053321</v>
      </c>
      <c r="J76" s="15">
        <f ca="1">IF(B76=1, ROUND(_xlfn.NORM.INV(I76,$C$5,$C$6)*(1+$T$14), 0), ROUND(_xlfn.NORM.INV(I76, $D$5, $D$6)*(1+$T$14), 0))</f>
        <v>4</v>
      </c>
      <c r="K76" s="20">
        <f ca="1">RAND()</f>
        <v>0.19507396777356734</v>
      </c>
      <c r="L76" s="18">
        <f ca="1">IF(B76=1, ROUND(_xlfn.NORM.INV(K76,$C$7,$C$8), 2), ROUND(_xlfn.NORM.INV(K76, $D$7, $D$8), 2))</f>
        <v>10100.719999999999</v>
      </c>
      <c r="M76" s="15">
        <f ca="1">MIN(E76,J76)</f>
        <v>4</v>
      </c>
      <c r="N76" s="15">
        <f ca="1">RAND()</f>
        <v>0.26073053015365122</v>
      </c>
      <c r="O76" s="19">
        <f ca="1">(IF(B76=1, $G$21+($G$22-$G$21)*N76, $H$21+($H$22-$H$21)*N76))</f>
        <v>1.7821915904609537E-2</v>
      </c>
      <c r="P76" s="15">
        <f ca="1">ROUND(M76*(1-O76), 0)</f>
        <v>4</v>
      </c>
      <c r="Q76" s="20">
        <f ca="1">RAND()</f>
        <v>0.13507789901138478</v>
      </c>
      <c r="R76" s="15">
        <f ca="1">IF(B76=1, ROUND(_xlfn.NORM.INV(Q76,$C$9,$C$10)*(1+$T$14), 0), ROUND(_xlfn.NORM.INV(Q76, $D$9, $D$10)*(1+$T$14), 0))</f>
        <v>28</v>
      </c>
      <c r="S76" s="20">
        <f ca="1">RAND()</f>
        <v>0.33240650564950447</v>
      </c>
      <c r="T76" s="18">
        <f ca="1">IF(B76=1, ROUND(_xlfn.NORM.INV(S76,$C$11,$C$12), 2), ROUND(_xlfn.NORM.INV(S76, $D$11, $D$12), 2))</f>
        <v>5147.45</v>
      </c>
      <c r="U76" s="15">
        <f ca="1">MIN(F76,R76)</f>
        <v>28</v>
      </c>
      <c r="V76" s="15">
        <f ca="1">RAND()</f>
        <v>0.4423884100897908</v>
      </c>
      <c r="W76" s="19">
        <f ca="1">(IF(B76=1, $G$21+($G$22-$G$21)*V76, $H$21+($H$22-$H$21)*V76))</f>
        <v>2.3271652302693721E-2</v>
      </c>
      <c r="X76" s="15">
        <f ca="1">ROUND(U76*(1-W76), 0)</f>
        <v>27</v>
      </c>
      <c r="Y76" s="20">
        <f ca="1">RAND()</f>
        <v>0.69457642063028047</v>
      </c>
      <c r="Z76" s="15">
        <f ca="1">IF(B76=1, ROUND(_xlfn.NORM.INV(Y76,$C$13,$C$14)*(1+$T$14), 0), ROUND(_xlfn.NORM.INV(Y76, $D$13, $D$14)*(1+$T$14), 0))</f>
        <v>41</v>
      </c>
      <c r="AA76" s="20">
        <f ca="1">RAND()</f>
        <v>0.35049435551996633</v>
      </c>
      <c r="AB76" s="18">
        <f ca="1">IF(B76=1, ROUND(_xlfn.NORM.INV(AA76,$C$15,$C$16), 2), ROUND(_xlfn.NORM.INV(AA76, $D$15, $D$16), 2))</f>
        <v>2751.3</v>
      </c>
      <c r="AC76" s="15">
        <f ca="1">MIN(G76,Z76)</f>
        <v>41</v>
      </c>
      <c r="AD76" s="15">
        <f ca="1">RAND()</f>
        <v>9.380517332589533E-2</v>
      </c>
      <c r="AE76" s="19">
        <f ca="1">(IF(B76=1, $G$21+($G$22-$G$21)*AD76, $H$21+($H$22-$H$21)*AD76))</f>
        <v>1.2814155199776859E-2</v>
      </c>
      <c r="AF76" s="15">
        <f ca="1">ROUND(AC76*(1-AE76), 0)</f>
        <v>40</v>
      </c>
      <c r="AG76" s="20">
        <f ca="1">RAND()</f>
        <v>0.93625801093512084</v>
      </c>
      <c r="AH76" s="15">
        <f ca="1">IF(B76=1, ROUND(_xlfn.NORM.INV(AG76,$C$17,$C$18)*(1+$T$14), 0), ROUND(_xlfn.NORM.INV(AG76, $D$17, $D$18)*(1+$T$14), 0))</f>
        <v>280</v>
      </c>
      <c r="AI76" s="20">
        <f ca="1">RAND()</f>
        <v>0.84781072110487476</v>
      </c>
      <c r="AJ76" s="18">
        <f ca="1">IF(B76=1, ROUND(_xlfn.NORM.INV(AI76,$C$19,$C$20), 2), ROUND(_xlfn.NORM.INV(AI76, $D$19, $D$20), 2))</f>
        <v>1826.75</v>
      </c>
      <c r="AK76" s="15">
        <f ca="1">MIN(ROUND(H76*(1+$C$22),0),AH76)</f>
        <v>280</v>
      </c>
      <c r="AL76" s="20">
        <f ca="1">RAND()</f>
        <v>0.38368052982248813</v>
      </c>
      <c r="AM76" s="19">
        <f ca="1">(IF(B76=1, $G$21+($G$22-$G$21)*AL76, $H$21+($H$22-$H$21)*AL76))</f>
        <v>2.1510415894674645E-2</v>
      </c>
      <c r="AN76" s="15">
        <f ca="1">ROUND(AK76*(1-AM76), 0)</f>
        <v>274</v>
      </c>
      <c r="AO76" s="18">
        <f ca="1">SUM(IF(AN76&gt;H76, (AN76-H76)*($G$23+AJ76), 0),IF(AF76&gt;G76,(AF76-G76)*($G$23+AB76),0),IF(X76&gt;F76,(X76-F76)*($G$23+T76),0),IF(P76&gt;E76,(P76-E76)*($G$23+L76),0))</f>
        <v>0</v>
      </c>
      <c r="AP76" s="18">
        <f>-$C$24</f>
        <v>-313614.51120000001</v>
      </c>
      <c r="AQ76" s="17">
        <f ca="1">L76*P76+T76*X76+AB76*AF76+AJ76*AN76-AO76+AP76</f>
        <v>476351.01880000002</v>
      </c>
      <c r="AS76" s="21">
        <f ca="1">SUM(IF(AN76&gt;H76, (AN76-H76), 0),IF(AF76&gt;G76,(AF76-G76),0),IF(X76&gt;F76,(X76-F76),0),IF(P76&gt;E76,(P76-E76),0))</f>
        <v>0</v>
      </c>
      <c r="AU76" s="22">
        <f>AU75+0.1%</f>
        <v>4.6000000000000034E-2</v>
      </c>
      <c r="AV76" s="18">
        <v>440102.1734699994</v>
      </c>
      <c r="AW76" s="18">
        <v>250676.62650133515</v>
      </c>
      <c r="AX76" s="15">
        <v>0.93</v>
      </c>
      <c r="AY76" s="18">
        <v>2740.4507350000003</v>
      </c>
      <c r="AZ76" s="23" t="str">
        <f>IF(AV76=MAX($AV$30:$AV$130),"Optimal Overbooking Rate","")</f>
        <v/>
      </c>
      <c r="BC76" s="15" t="s">
        <v>131</v>
      </c>
      <c r="BD76" s="25">
        <f ca="1">COUNTIF($AQ$29:$AQ$2028,"&gt;180000")/COUNTA($AQ$29:$AQ$2028)</f>
        <v>0.91349999999999998</v>
      </c>
      <c r="BE76" s="24" t="str">
        <f>CONCATENATE("&gt; ",RIGHT(BC76,4))</f>
        <v>&gt; 180k</v>
      </c>
    </row>
    <row r="77" spans="1:76" x14ac:dyDescent="0.4">
      <c r="A77" s="15">
        <v>49</v>
      </c>
      <c r="B77" s="15">
        <f ca="1">IF(RAND() &lt; (8/12), 0, 1)</f>
        <v>1</v>
      </c>
      <c r="C77" s="20">
        <f ca="1">RAND()</f>
        <v>0.36882975306691523</v>
      </c>
      <c r="D77" s="15" t="str">
        <f ca="1">LOOKUP(C77,$H$13:$H$16,$F$13:$F$16)</f>
        <v>Airbus A380-800</v>
      </c>
      <c r="E77" s="15">
        <f ca="1">LOOKUP(D77,$F$6:$F$9,$I$6:$I$9)</f>
        <v>14</v>
      </c>
      <c r="F77" s="15">
        <f ca="1">LOOKUP(D77,$F$6:$F$9,$J$6:$J$9)</f>
        <v>76</v>
      </c>
      <c r="G77" s="15">
        <f ca="1">LOOKUP(D77,$F$6:$F$9,$K$6:$K$9)</f>
        <v>56</v>
      </c>
      <c r="H77" s="15">
        <f ca="1">LOOKUP(D77,$F$6:$F$9,$L$6:$L$9)</f>
        <v>341</v>
      </c>
      <c r="I77" s="20">
        <f ca="1">RAND()</f>
        <v>4.8377824795258428E-2</v>
      </c>
      <c r="J77" s="15">
        <f ca="1">IF(B77=1, ROUND(_xlfn.NORM.INV(I77,$C$5,$C$6)*(1+$T$14), 0), ROUND(_xlfn.NORM.INV(I77, $D$5, $D$6)*(1+$T$14), 0))</f>
        <v>3</v>
      </c>
      <c r="K77" s="20">
        <f ca="1">RAND()</f>
        <v>0.15658318805423688</v>
      </c>
      <c r="L77" s="18">
        <f ca="1">IF(B77=1, ROUND(_xlfn.NORM.INV(K77,$C$7,$C$8), 2), ROUND(_xlfn.NORM.INV(K77, $D$7, $D$8), 2))</f>
        <v>11839.95</v>
      </c>
      <c r="M77" s="15">
        <f ca="1">MIN(E77,J77)</f>
        <v>3</v>
      </c>
      <c r="N77" s="15">
        <f ca="1">RAND()</f>
        <v>0.39690211880820225</v>
      </c>
      <c r="O77" s="19">
        <f ca="1">(IF(B77=1, $G$21+($G$22-$G$21)*N77, $H$21+($H$22-$H$21)*N77))</f>
        <v>2.8891574158287081E-2</v>
      </c>
      <c r="P77" s="15">
        <f ca="1">ROUND(M77*(1-O77), 0)</f>
        <v>3</v>
      </c>
      <c r="Q77" s="20">
        <f ca="1">RAND()</f>
        <v>0.11846943487007566</v>
      </c>
      <c r="R77" s="15">
        <f ca="1">IF(B77=1, ROUND(_xlfn.NORM.INV(Q77,$C$9,$C$10)*(1+$T$14), 0), ROUND(_xlfn.NORM.INV(Q77, $D$9, $D$10)*(1+$T$14), 0))</f>
        <v>31</v>
      </c>
      <c r="S77" s="20">
        <f ca="1">RAND()</f>
        <v>0.94901707431288096</v>
      </c>
      <c r="T77" s="18">
        <f ca="1">IF(B77=1, ROUND(_xlfn.NORM.INV(S77,$C$11,$C$12), 2), ROUND(_xlfn.NORM.INV(S77, $D$11, $D$12), 2))</f>
        <v>8304.09</v>
      </c>
      <c r="U77" s="15">
        <f ca="1">MIN(F77,R77)</f>
        <v>31</v>
      </c>
      <c r="V77" s="15">
        <f ca="1">RAND()</f>
        <v>0.25836650029262209</v>
      </c>
      <c r="W77" s="19">
        <f ca="1">(IF(B77=1, $G$21+($G$22-$G$21)*V77, $H$21+($H$22-$H$21)*V77))</f>
        <v>2.4042827510241775E-2</v>
      </c>
      <c r="X77" s="15">
        <f ca="1">ROUND(U77*(1-W77), 0)</f>
        <v>30</v>
      </c>
      <c r="Y77" s="20">
        <f ca="1">RAND()</f>
        <v>0.96332547978057359</v>
      </c>
      <c r="Z77" s="15">
        <f ca="1">IF(B77=1, ROUND(_xlfn.NORM.INV(Y77,$C$13,$C$14)*(1+$T$14), 0), ROUND(_xlfn.NORM.INV(Y77, $D$13, $D$14)*(1+$T$14), 0))</f>
        <v>96</v>
      </c>
      <c r="AA77" s="20">
        <f ca="1">RAND()</f>
        <v>0.45463235608260066</v>
      </c>
      <c r="AB77" s="18">
        <f ca="1">IF(B77=1, ROUND(_xlfn.NORM.INV(AA77,$C$15,$C$16), 2), ROUND(_xlfn.NORM.INV(AA77, $D$15, $D$16), 2))</f>
        <v>3587.56</v>
      </c>
      <c r="AC77" s="15">
        <f ca="1">MIN(G77,Z77)</f>
        <v>56</v>
      </c>
      <c r="AD77" s="15">
        <f ca="1">RAND()</f>
        <v>0.53397648057411995</v>
      </c>
      <c r="AE77" s="19">
        <f ca="1">(IF(B77=1, $G$21+($G$22-$G$21)*AD77, $H$21+($H$22-$H$21)*AD77))</f>
        <v>3.3689176820094202E-2</v>
      </c>
      <c r="AF77" s="15">
        <f ca="1">ROUND(AC77*(1-AE77), 0)</f>
        <v>54</v>
      </c>
      <c r="AG77" s="20">
        <f ca="1">RAND()</f>
        <v>0.22028292169791552</v>
      </c>
      <c r="AH77" s="15">
        <f ca="1">IF(B77=1, ROUND(_xlfn.NORM.INV(AG77,$C$17,$C$18)*(1+$T$14), 0), ROUND(_xlfn.NORM.INV(AG77, $D$17, $D$18)*(1+$T$14), 0))</f>
        <v>207</v>
      </c>
      <c r="AI77" s="20">
        <f ca="1">RAND()</f>
        <v>0.85988491189161953</v>
      </c>
      <c r="AJ77" s="18">
        <f ca="1">IF(B77=1, ROUND(_xlfn.NORM.INV(AI77,$C$19,$C$20), 2), ROUND(_xlfn.NORM.INV(AI77, $D$19, $D$20), 2))</f>
        <v>2601.04</v>
      </c>
      <c r="AK77" s="15">
        <f ca="1">MIN(ROUND(H77*(1+$C$22),0),AH77)</f>
        <v>207</v>
      </c>
      <c r="AL77" s="20">
        <f ca="1">RAND()</f>
        <v>0.99530637747201856</v>
      </c>
      <c r="AM77" s="19">
        <f ca="1">(IF(B77=1, $G$21+($G$22-$G$21)*AL77, $H$21+($H$22-$H$21)*AL77))</f>
        <v>4.9835723211520654E-2</v>
      </c>
      <c r="AN77" s="15">
        <f ca="1">ROUND(AK77*(1-AM77), 0)</f>
        <v>197</v>
      </c>
      <c r="AO77" s="18">
        <f ca="1">SUM(IF(AN77&gt;H77, (AN77-H77)*($G$23+AJ77), 0),IF(AF77&gt;G77,(AF77-G77)*($G$23+AB77),0),IF(X77&gt;F77,(X77-F77)*($G$23+T77),0),IF(P77&gt;E77,(P77-E77)*($G$23+L77),0))</f>
        <v>0</v>
      </c>
      <c r="AP77" s="18">
        <f>-$C$24</f>
        <v>-313614.51120000001</v>
      </c>
      <c r="AQ77" s="17">
        <f ca="1">L77*P77+T77*X77+AB77*AF77+AJ77*AN77-AO77+AP77</f>
        <v>677161.15880000009</v>
      </c>
      <c r="AS77" s="21">
        <f ca="1">SUM(IF(AN77&gt;H77, (AN77-H77), 0),IF(AF77&gt;G77,(AF77-G77),0),IF(X77&gt;F77,(X77-F77),0),IF(P77&gt;E77,(P77-E77),0))</f>
        <v>0</v>
      </c>
      <c r="AU77" s="22">
        <f>AU76+0.1%</f>
        <v>4.7000000000000035E-2</v>
      </c>
      <c r="AV77" s="18">
        <v>435869.13472499972</v>
      </c>
      <c r="AW77" s="18">
        <v>239863.83757036438</v>
      </c>
      <c r="AX77" s="15">
        <v>0.77</v>
      </c>
      <c r="AY77" s="18">
        <v>2299.3405149999994</v>
      </c>
      <c r="AZ77" s="23" t="str">
        <f>IF(AV77=MAX($AV$30:$AV$130),"Optimal Overbooking Rate","")</f>
        <v/>
      </c>
      <c r="BC77" s="15" t="s">
        <v>130</v>
      </c>
      <c r="BD77" s="25">
        <f ca="1">COUNTIF($AQ$29:$AQ$2028,"&gt;190000")/COUNTA($AQ$29:$AQ$2028)</f>
        <v>0.89949999999999997</v>
      </c>
      <c r="BE77" s="24" t="str">
        <f>CONCATENATE("&gt; ",RIGHT(BC77,4))</f>
        <v>&gt; 190k</v>
      </c>
    </row>
    <row r="78" spans="1:76" x14ac:dyDescent="0.4">
      <c r="A78" s="15">
        <v>50</v>
      </c>
      <c r="B78" s="15">
        <f ca="1">IF(RAND() &lt; (8/12), 0, 1)</f>
        <v>1</v>
      </c>
      <c r="C78" s="20">
        <f ca="1">RAND()</f>
        <v>0.56446917548597741</v>
      </c>
      <c r="D78" s="15" t="str">
        <f ca="1">LOOKUP(C78,$H$13:$H$16,$F$13:$F$16)</f>
        <v>Airbus A380-800</v>
      </c>
      <c r="E78" s="15">
        <f ca="1">LOOKUP(D78,$F$6:$F$9,$I$6:$I$9)</f>
        <v>14</v>
      </c>
      <c r="F78" s="15">
        <f ca="1">LOOKUP(D78,$F$6:$F$9,$J$6:$J$9)</f>
        <v>76</v>
      </c>
      <c r="G78" s="15">
        <f ca="1">LOOKUP(D78,$F$6:$F$9,$K$6:$K$9)</f>
        <v>56</v>
      </c>
      <c r="H78" s="15">
        <f ca="1">LOOKUP(D78,$F$6:$F$9,$L$6:$L$9)</f>
        <v>341</v>
      </c>
      <c r="I78" s="20">
        <f ca="1">RAND()</f>
        <v>0.26646579140114757</v>
      </c>
      <c r="J78" s="15">
        <f ca="1">IF(B78=1, ROUND(_xlfn.NORM.INV(I78,$C$5,$C$6)*(1+$T$14), 0), ROUND(_xlfn.NORM.INV(I78, $D$5, $D$6)*(1+$T$14), 0))</f>
        <v>5</v>
      </c>
      <c r="K78" s="20">
        <f ca="1">RAND()</f>
        <v>4.4123518150675611E-2</v>
      </c>
      <c r="L78" s="18">
        <f ca="1">IF(B78=1, ROUND(_xlfn.NORM.INV(K78,$C$7,$C$8), 2), ROUND(_xlfn.NORM.INV(K78, $D$7, $D$8), 2))</f>
        <v>10584.56</v>
      </c>
      <c r="M78" s="15">
        <f ca="1">MIN(E78,J78)</f>
        <v>5</v>
      </c>
      <c r="N78" s="15">
        <f ca="1">RAND()</f>
        <v>0.86011228596398959</v>
      </c>
      <c r="O78" s="19">
        <f ca="1">(IF(B78=1, $G$21+($G$22-$G$21)*N78, $H$21+($H$22-$H$21)*N78))</f>
        <v>4.5103930008739634E-2</v>
      </c>
      <c r="P78" s="15">
        <f ca="1">ROUND(M78*(1-O78), 0)</f>
        <v>5</v>
      </c>
      <c r="Q78" s="20">
        <f ca="1">RAND()</f>
        <v>0.6952035185810107</v>
      </c>
      <c r="R78" s="15">
        <f ca="1">IF(B78=1, ROUND(_xlfn.NORM.INV(Q78,$C$9,$C$10)*(1+$T$14), 0), ROUND(_xlfn.NORM.INV(Q78, $D$9, $D$10)*(1+$T$14), 0))</f>
        <v>74</v>
      </c>
      <c r="S78" s="20">
        <f ca="1">RAND()</f>
        <v>0.25526241702813113</v>
      </c>
      <c r="T78" s="18">
        <f ca="1">IF(B78=1, ROUND(_xlfn.NORM.INV(S78,$C$11,$C$12), 2), ROUND(_xlfn.NORM.INV(S78, $D$11, $D$12), 2))</f>
        <v>6236.1</v>
      </c>
      <c r="U78" s="15">
        <f ca="1">MIN(F78,R78)</f>
        <v>74</v>
      </c>
      <c r="V78" s="15">
        <f ca="1">RAND()</f>
        <v>0.28170973210470496</v>
      </c>
      <c r="W78" s="19">
        <f ca="1">(IF(B78=1, $G$21+($G$22-$G$21)*V78, $H$21+($H$22-$H$21)*V78))</f>
        <v>2.4859840623664673E-2</v>
      </c>
      <c r="X78" s="15">
        <f ca="1">ROUND(U78*(1-W78), 0)</f>
        <v>72</v>
      </c>
      <c r="Y78" s="20">
        <f ca="1">RAND()</f>
        <v>0.42449011773709777</v>
      </c>
      <c r="Z78" s="15">
        <f ca="1">IF(B78=1, ROUND(_xlfn.NORM.INV(Y78,$C$13,$C$14)*(1+$T$14), 0), ROUND(_xlfn.NORM.INV(Y78, $D$13, $D$14)*(1+$T$14), 0))</f>
        <v>50</v>
      </c>
      <c r="AA78" s="20">
        <f ca="1">RAND()</f>
        <v>0.59221702205190996</v>
      </c>
      <c r="AB78" s="18">
        <f ca="1">IF(B78=1, ROUND(_xlfn.NORM.INV(AA78,$C$15,$C$16), 2), ROUND(_xlfn.NORM.INV(AA78, $D$15, $D$16), 2))</f>
        <v>3754.54</v>
      </c>
      <c r="AC78" s="15">
        <f ca="1">MIN(G78,Z78)</f>
        <v>50</v>
      </c>
      <c r="AD78" s="15">
        <f ca="1">RAND()</f>
        <v>0.88002846095353893</v>
      </c>
      <c r="AE78" s="19">
        <f ca="1">(IF(B78=1, $G$21+($G$22-$G$21)*AD78, $H$21+($H$22-$H$21)*AD78))</f>
        <v>4.5800996133373864E-2</v>
      </c>
      <c r="AF78" s="15">
        <f ca="1">ROUND(AC78*(1-AE78), 0)</f>
        <v>48</v>
      </c>
      <c r="AG78" s="20">
        <f ca="1">RAND()</f>
        <v>0.45533788074476822</v>
      </c>
      <c r="AH78" s="15">
        <f ca="1">IF(B78=1, ROUND(_xlfn.NORM.INV(AG78,$C$17,$C$18)*(1+$T$14), 0), ROUND(_xlfn.NORM.INV(AG78, $D$17, $D$18)*(1+$T$14), 0))</f>
        <v>290</v>
      </c>
      <c r="AI78" s="20">
        <f ca="1">RAND()</f>
        <v>0.25621242677271228</v>
      </c>
      <c r="AJ78" s="18">
        <f ca="1">IF(B78=1, ROUND(_xlfn.NORM.INV(AI78,$C$19,$C$20), 2), ROUND(_xlfn.NORM.INV(AI78, $D$19, $D$20), 2))</f>
        <v>2079.59</v>
      </c>
      <c r="AK78" s="15">
        <f ca="1">MIN(ROUND(H78*(1+$C$22),0),AH78)</f>
        <v>290</v>
      </c>
      <c r="AL78" s="20">
        <f ca="1">RAND()</f>
        <v>0.39103861365633763</v>
      </c>
      <c r="AM78" s="19">
        <f ca="1">(IF(B78=1, $G$21+($G$22-$G$21)*AL78, $H$21+($H$22-$H$21)*AL78))</f>
        <v>2.8686351477971817E-2</v>
      </c>
      <c r="AN78" s="15">
        <f ca="1">ROUND(AK78*(1-AM78), 0)</f>
        <v>282</v>
      </c>
      <c r="AO78" s="18">
        <f ca="1">SUM(IF(AN78&gt;H78, (AN78-H78)*($G$23+AJ78), 0),IF(AF78&gt;G78,(AF78-G78)*($G$23+AB78),0),IF(X78&gt;F78,(X78-F78)*($G$23+T78),0),IF(P78&gt;E78,(P78-E78)*($G$23+L78),0))</f>
        <v>0</v>
      </c>
      <c r="AP78" s="18">
        <f>-$C$24</f>
        <v>-313614.51120000001</v>
      </c>
      <c r="AQ78" s="17">
        <f ca="1">L78*P78+T78*X78+AB78*AF78+AJ78*AN78-AO78+AP78</f>
        <v>954969.78879999975</v>
      </c>
      <c r="AS78" s="21">
        <f ca="1">SUM(IF(AN78&gt;H78, (AN78-H78), 0),IF(AF78&gt;G78,(AF78-G78),0),IF(X78&gt;F78,(X78-F78),0),IF(P78&gt;E78,(P78-E78),0))</f>
        <v>0</v>
      </c>
      <c r="AU78" s="22">
        <f>AU77+0.1%</f>
        <v>4.8000000000000036E-2</v>
      </c>
      <c r="AV78" s="18">
        <v>433967.32562500029</v>
      </c>
      <c r="AW78" s="18">
        <v>257242.87600823041</v>
      </c>
      <c r="AX78" s="15">
        <v>0.76</v>
      </c>
      <c r="AY78" s="18">
        <v>2287.985205</v>
      </c>
      <c r="AZ78" s="23" t="str">
        <f>IF(AV78=MAX($AV$30:$AV$130),"Optimal Overbooking Rate","")</f>
        <v/>
      </c>
      <c r="BC78" s="15" t="s">
        <v>129</v>
      </c>
      <c r="BD78" s="25">
        <f ca="1">COUNTIF($AQ$29:$AQ$2028,"&gt;200000")/COUNTA($AQ$29:$AQ$2028)</f>
        <v>0.88900000000000001</v>
      </c>
      <c r="BE78" s="24" t="str">
        <f>CONCATENATE("&gt; ",RIGHT(BC78,4))</f>
        <v>&gt; 200k</v>
      </c>
    </row>
    <row r="79" spans="1:76" x14ac:dyDescent="0.4">
      <c r="A79" s="15">
        <v>51</v>
      </c>
      <c r="B79" s="15">
        <f ca="1">IF(RAND() &lt; (8/12), 0, 1)</f>
        <v>1</v>
      </c>
      <c r="C79" s="20">
        <f ca="1">RAND()</f>
        <v>0.62018296675955409</v>
      </c>
      <c r="D79" s="15" t="str">
        <f ca="1">LOOKUP(C79,$H$13:$H$16,$F$13:$F$16)</f>
        <v>Boeing 777-300ER</v>
      </c>
      <c r="E79" s="15">
        <f ca="1">LOOKUP(D79,$F$6:$F$9,$I$6:$I$9)</f>
        <v>8</v>
      </c>
      <c r="F79" s="15">
        <f ca="1">LOOKUP(D79,$F$6:$F$9,$J$6:$J$9)</f>
        <v>40</v>
      </c>
      <c r="G79" s="15">
        <f ca="1">LOOKUP(D79,$F$6:$F$9,$K$6:$K$9)</f>
        <v>24</v>
      </c>
      <c r="H79" s="15">
        <f ca="1">LOOKUP(D79,$F$6:$F$9,$L$6:$L$9)</f>
        <v>260</v>
      </c>
      <c r="I79" s="20">
        <f ca="1">RAND()</f>
        <v>1.1318222031540981E-2</v>
      </c>
      <c r="J79" s="15">
        <f ca="1">IF(B79=1, ROUND(_xlfn.NORM.INV(I79,$C$5,$C$6)*(1+$T$14), 0), ROUND(_xlfn.NORM.INV(I79, $D$5, $D$6)*(1+$T$14), 0))</f>
        <v>2</v>
      </c>
      <c r="K79" s="20">
        <f ca="1">RAND()</f>
        <v>0.88690912352265194</v>
      </c>
      <c r="L79" s="18">
        <f ca="1">IF(B79=1, ROUND(_xlfn.NORM.INV(K79,$C$7,$C$8), 2), ROUND(_xlfn.NORM.INV(K79, $D$7, $D$8), 2))</f>
        <v>15841.47</v>
      </c>
      <c r="M79" s="15">
        <f ca="1">MIN(E79,J79)</f>
        <v>2</v>
      </c>
      <c r="N79" s="15">
        <f ca="1">RAND()</f>
        <v>0.78815900068552236</v>
      </c>
      <c r="O79" s="19">
        <f ca="1">(IF(B79=1, $G$21+($G$22-$G$21)*N79, $H$21+($H$22-$H$21)*N79))</f>
        <v>4.2585565023993285E-2</v>
      </c>
      <c r="P79" s="15">
        <f ca="1">ROUND(M79*(1-O79), 0)</f>
        <v>2</v>
      </c>
      <c r="Q79" s="20">
        <f ca="1">RAND()</f>
        <v>0.37436326791282437</v>
      </c>
      <c r="R79" s="15">
        <f ca="1">IF(B79=1, ROUND(_xlfn.NORM.INV(Q79,$C$9,$C$10)*(1+$T$14), 0), ROUND(_xlfn.NORM.INV(Q79, $D$9, $D$10)*(1+$T$14), 0))</f>
        <v>53</v>
      </c>
      <c r="S79" s="20">
        <f ca="1">RAND()</f>
        <v>0.13657104869348902</v>
      </c>
      <c r="T79" s="18">
        <f ca="1">IF(B79=1, ROUND(_xlfn.NORM.INV(S79,$C$11,$C$12), 2), ROUND(_xlfn.NORM.INV(S79, $D$11, $D$12), 2))</f>
        <v>5841.3</v>
      </c>
      <c r="U79" s="15">
        <f ca="1">MIN(F79,R79)</f>
        <v>40</v>
      </c>
      <c r="V79" s="15">
        <f ca="1">RAND()</f>
        <v>0.56056354696740052</v>
      </c>
      <c r="W79" s="19">
        <f ca="1">(IF(B79=1, $G$21+($G$22-$G$21)*V79, $H$21+($H$22-$H$21)*V79))</f>
        <v>3.4619724143859019E-2</v>
      </c>
      <c r="X79" s="15">
        <f ca="1">ROUND(U79*(1-W79), 0)</f>
        <v>39</v>
      </c>
      <c r="Y79" s="20">
        <f ca="1">RAND()</f>
        <v>0.46520344008552772</v>
      </c>
      <c r="Z79" s="15">
        <f ca="1">IF(B79=1, ROUND(_xlfn.NORM.INV(Y79,$C$13,$C$14)*(1+$T$14), 0), ROUND(_xlfn.NORM.INV(Y79, $D$13, $D$14)*(1+$T$14), 0))</f>
        <v>53</v>
      </c>
      <c r="AA79" s="20">
        <f ca="1">RAND()</f>
        <v>0.63492333818861291</v>
      </c>
      <c r="AB79" s="18">
        <f ca="1">IF(B79=1, ROUND(_xlfn.NORM.INV(AA79,$C$15,$C$16), 2), ROUND(_xlfn.NORM.INV(AA79, $D$15, $D$16), 2))</f>
        <v>3808.24</v>
      </c>
      <c r="AC79" s="15">
        <f ca="1">MIN(G79,Z79)</f>
        <v>24</v>
      </c>
      <c r="AD79" s="15">
        <f ca="1">RAND()</f>
        <v>0.16221066239773863</v>
      </c>
      <c r="AE79" s="19">
        <f ca="1">(IF(B79=1, $G$21+($G$22-$G$21)*AD79, $H$21+($H$22-$H$21)*AD79))</f>
        <v>2.0677373183920853E-2</v>
      </c>
      <c r="AF79" s="15">
        <f ca="1">ROUND(AC79*(1-AE79), 0)</f>
        <v>24</v>
      </c>
      <c r="AG79" s="20">
        <f ca="1">RAND()</f>
        <v>0.87756420117816569</v>
      </c>
      <c r="AH79" s="15">
        <f ca="1">IF(B79=1, ROUND(_xlfn.NORM.INV(AG79,$C$17,$C$18)*(1+$T$14), 0), ROUND(_xlfn.NORM.INV(AG79, $D$17, $D$18)*(1+$T$14), 0))</f>
        <v>451</v>
      </c>
      <c r="AI79" s="20">
        <f ca="1">RAND()</f>
        <v>0.30351921312024033</v>
      </c>
      <c r="AJ79" s="18">
        <f ca="1">IF(B79=1, ROUND(_xlfn.NORM.INV(AI79,$C$19,$C$20), 2), ROUND(_xlfn.NORM.INV(AI79, $D$19, $D$20), 2))</f>
        <v>2121.9</v>
      </c>
      <c r="AK79" s="15">
        <f ca="1">MIN(ROUND(H79*(1+$C$22),0),AH79)</f>
        <v>273</v>
      </c>
      <c r="AL79" s="20">
        <f ca="1">RAND()</f>
        <v>4.7950161342609876E-2</v>
      </c>
      <c r="AM79" s="19">
        <f ca="1">(IF(B79=1, $G$21+($G$22-$G$21)*AL79, $H$21+($H$22-$H$21)*AL79))</f>
        <v>1.6678255646991345E-2</v>
      </c>
      <c r="AN79" s="15">
        <f ca="1">ROUND(AK79*(1-AM79), 0)</f>
        <v>268</v>
      </c>
      <c r="AO79" s="18">
        <f ca="1">SUM(IF(AN79&gt;H79, (AN79-H79)*($G$23+AJ79), 0),IF(AF79&gt;G79,(AF79-G79)*($G$23+AB79),0),IF(X79&gt;F79,(X79-F79)*($G$23+T79),0),IF(P79&gt;E79,(P79-E79)*($G$23+L79),0))</f>
        <v>23783.200000000001</v>
      </c>
      <c r="AP79" s="18">
        <f>-$C$24</f>
        <v>-313614.51120000001</v>
      </c>
      <c r="AQ79" s="17">
        <f ca="1">L79*P79+T79*X79+AB79*AF79+AJ79*AN79-AO79+AP79</f>
        <v>582162.88880000007</v>
      </c>
      <c r="AS79" s="21">
        <f ca="1">SUM(IF(AN79&gt;H79, (AN79-H79), 0),IF(AF79&gt;G79,(AF79-G79),0),IF(X79&gt;F79,(X79-F79),0),IF(P79&gt;E79,(P79-E79),0))</f>
        <v>8</v>
      </c>
      <c r="AU79" s="22">
        <f>AU78+0.1%</f>
        <v>4.9000000000000037E-2</v>
      </c>
      <c r="AV79" s="18">
        <v>438108.85459499987</v>
      </c>
      <c r="AW79" s="18">
        <v>248494.04758688889</v>
      </c>
      <c r="AX79" s="15">
        <v>0.99</v>
      </c>
      <c r="AY79" s="18">
        <v>2969.4645099999975</v>
      </c>
      <c r="AZ79" s="23" t="str">
        <f>IF(AV79=MAX($AV$30:$AV$130),"Optimal Overbooking Rate","")</f>
        <v/>
      </c>
      <c r="BC79" s="15" t="s">
        <v>128</v>
      </c>
      <c r="BD79" s="25">
        <f ca="1">COUNTIF($AQ$29:$AQ$2028,"&gt;210000")/COUNTA($AQ$29:$AQ$2028)</f>
        <v>0.87549999999999994</v>
      </c>
      <c r="BE79" s="24" t="str">
        <f>CONCATENATE("&gt; ",RIGHT(BC79,4))</f>
        <v>&gt; 210k</v>
      </c>
    </row>
    <row r="80" spans="1:76" x14ac:dyDescent="0.4">
      <c r="A80" s="15">
        <v>52</v>
      </c>
      <c r="B80" s="15">
        <f ca="1">IF(RAND() &lt; (8/12), 0, 1)</f>
        <v>0</v>
      </c>
      <c r="C80" s="20">
        <f ca="1">RAND()</f>
        <v>0.16596291504164984</v>
      </c>
      <c r="D80" s="15" t="str">
        <f ca="1">LOOKUP(C80,$H$13:$H$16,$F$13:$F$16)</f>
        <v>Airbus A350-900</v>
      </c>
      <c r="E80" s="15">
        <f ca="1">LOOKUP(D80,$F$6:$F$9,$I$6:$I$9)</f>
        <v>0</v>
      </c>
      <c r="F80" s="15">
        <f ca="1">LOOKUP(D80,$F$6:$F$9,$J$6:$J$9)</f>
        <v>32</v>
      </c>
      <c r="G80" s="15">
        <f ca="1">LOOKUP(D80,$F$6:$F$9,$K$6:$K$9)</f>
        <v>21</v>
      </c>
      <c r="H80" s="15">
        <f ca="1">LOOKUP(D80,$F$6:$F$9,$L$6:$L$9)</f>
        <v>259</v>
      </c>
      <c r="I80" s="20">
        <f ca="1">RAND()</f>
        <v>0.2179136644844416</v>
      </c>
      <c r="J80" s="15">
        <f ca="1">IF(B80=1, ROUND(_xlfn.NORM.INV(I80,$C$5,$C$6)*(1+$T$14), 0), ROUND(_xlfn.NORM.INV(I80, $D$5, $D$6)*(1+$T$14), 0))</f>
        <v>3</v>
      </c>
      <c r="K80" s="20">
        <f ca="1">RAND()</f>
        <v>0.18266475430797202</v>
      </c>
      <c r="L80" s="18">
        <f ca="1">IF(B80=1, ROUND(_xlfn.NORM.INV(K80,$C$7,$C$8), 2), ROUND(_xlfn.NORM.INV(K80, $D$7, $D$8), 2))</f>
        <v>10079.799999999999</v>
      </c>
      <c r="M80" s="15">
        <f ca="1">MIN(E80,J80)</f>
        <v>0</v>
      </c>
      <c r="N80" s="15">
        <f ca="1">RAND()</f>
        <v>0.3547645860598021</v>
      </c>
      <c r="O80" s="19">
        <f ca="1">(IF(B80=1, $G$21+($G$22-$G$21)*N80, $H$21+($H$22-$H$21)*N80))</f>
        <v>2.0642937581794064E-2</v>
      </c>
      <c r="P80" s="15">
        <f ca="1">ROUND(M80*(1-O80), 0)</f>
        <v>0</v>
      </c>
      <c r="Q80" s="20">
        <f ca="1">RAND()</f>
        <v>0.40564007465555585</v>
      </c>
      <c r="R80" s="15">
        <f ca="1">IF(B80=1, ROUND(_xlfn.NORM.INV(Q80,$C$9,$C$10)*(1+$T$14), 0), ROUND(_xlfn.NORM.INV(Q80, $D$9, $D$10)*(1+$T$14), 0))</f>
        <v>37</v>
      </c>
      <c r="S80" s="20">
        <f ca="1">RAND()</f>
        <v>0.9355966773971951</v>
      </c>
      <c r="T80" s="18">
        <f ca="1">IF(B80=1, ROUND(_xlfn.NORM.INV(S80,$C$11,$C$12), 2), ROUND(_xlfn.NORM.INV(S80, $D$11, $D$12), 2))</f>
        <v>5592.3</v>
      </c>
      <c r="U80" s="15">
        <f ca="1">MIN(F80,R80)</f>
        <v>32</v>
      </c>
      <c r="V80" s="15">
        <f ca="1">RAND()</f>
        <v>0.53469944791852952</v>
      </c>
      <c r="W80" s="19">
        <f ca="1">(IF(B80=1, $G$21+($G$22-$G$21)*V80, $H$21+($H$22-$H$21)*V80))</f>
        <v>2.6040983437555884E-2</v>
      </c>
      <c r="X80" s="15">
        <f ca="1">ROUND(U80*(1-W80), 0)</f>
        <v>31</v>
      </c>
      <c r="Y80" s="20">
        <f ca="1">RAND()</f>
        <v>0.46832017639518897</v>
      </c>
      <c r="Z80" s="15">
        <f ca="1">IF(B80=1, ROUND(_xlfn.NORM.INV(Y80,$C$13,$C$14)*(1+$T$14), 0), ROUND(_xlfn.NORM.INV(Y80, $D$13, $D$14)*(1+$T$14), 0))</f>
        <v>35</v>
      </c>
      <c r="AA80" s="20">
        <f ca="1">RAND()</f>
        <v>0.145939287476195</v>
      </c>
      <c r="AB80" s="18">
        <f ca="1">IF(B80=1, ROUND(_xlfn.NORM.INV(AA80,$C$15,$C$16), 2), ROUND(_xlfn.NORM.INV(AA80, $D$15, $D$16), 2))</f>
        <v>2669.87</v>
      </c>
      <c r="AC80" s="15">
        <f ca="1">MIN(G80,Z80)</f>
        <v>21</v>
      </c>
      <c r="AD80" s="15">
        <f ca="1">RAND()</f>
        <v>0.51568757495152528</v>
      </c>
      <c r="AE80" s="19">
        <f ca="1">(IF(B80=1, $G$21+($G$22-$G$21)*AD80, $H$21+($H$22-$H$21)*AD80))</f>
        <v>2.5470627248545756E-2</v>
      </c>
      <c r="AF80" s="15">
        <f ca="1">ROUND(AC80*(1-AE80), 0)</f>
        <v>20</v>
      </c>
      <c r="AG80" s="20">
        <f ca="1">RAND()</f>
        <v>0.16702667422977613</v>
      </c>
      <c r="AH80" s="15">
        <f ca="1">IF(B80=1, ROUND(_xlfn.NORM.INV(AG80,$C$17,$C$18)*(1+$T$14), 0), ROUND(_xlfn.NORM.INV(AG80, $D$17, $D$18)*(1+$T$14), 0))</f>
        <v>149</v>
      </c>
      <c r="AI80" s="20">
        <f ca="1">RAND()</f>
        <v>0.16606102344259355</v>
      </c>
      <c r="AJ80" s="18">
        <f ca="1">IF(B80=1, ROUND(_xlfn.NORM.INV(AI80,$C$19,$C$20), 2), ROUND(_xlfn.NORM.INV(AI80, $D$19, $D$20), 2))</f>
        <v>1675.06</v>
      </c>
      <c r="AK80" s="15">
        <f ca="1">MIN(ROUND(H80*(1+$C$22),0),AH80)</f>
        <v>149</v>
      </c>
      <c r="AL80" s="20">
        <f ca="1">RAND()</f>
        <v>3.6065727694205019E-2</v>
      </c>
      <c r="AM80" s="19">
        <f ca="1">(IF(B80=1, $G$21+($G$22-$G$21)*AL80, $H$21+($H$22-$H$21)*AL80))</f>
        <v>1.108197183082615E-2</v>
      </c>
      <c r="AN80" s="15">
        <f ca="1">ROUND(AK80*(1-AM80), 0)</f>
        <v>147</v>
      </c>
      <c r="AO80" s="18">
        <f ca="1">SUM(IF(AN80&gt;H80, (AN80-H80)*($G$23+AJ80), 0),IF(AF80&gt;G80,(AF80-G80)*($G$23+AB80),0),IF(X80&gt;F80,(X80-F80)*($G$23+T80),0),IF(P80&gt;E80,(P80-E80)*($G$23+L80),0))</f>
        <v>0</v>
      </c>
      <c r="AP80" s="18">
        <f>-$C$24</f>
        <v>-313614.51120000001</v>
      </c>
      <c r="AQ80" s="17">
        <f ca="1">L80*P80+T80*X80+AB80*AF80+AJ80*AN80-AO80+AP80</f>
        <v>159378.00880000001</v>
      </c>
      <c r="AS80" s="21">
        <f ca="1">SUM(IF(AN80&gt;H80, (AN80-H80), 0),IF(AF80&gt;G80,(AF80-G80),0),IF(X80&gt;F80,(X80-F80),0),IF(P80&gt;E80,(P80-E80),0))</f>
        <v>0</v>
      </c>
      <c r="AU80" s="22">
        <f>AU79+0.1%</f>
        <v>5.0000000000000037E-2</v>
      </c>
      <c r="AV80" s="18">
        <v>439594.77117000025</v>
      </c>
      <c r="AW80" s="18">
        <v>260591.51957908043</v>
      </c>
      <c r="AX80" s="15">
        <v>0.99</v>
      </c>
      <c r="AY80" s="18">
        <v>2941.6535099999983</v>
      </c>
      <c r="AZ80" s="23" t="str">
        <f>IF(AV80=MAX($AV$30:$AV$130),"Optimal Overbooking Rate","")</f>
        <v/>
      </c>
      <c r="BC80" s="15" t="s">
        <v>127</v>
      </c>
      <c r="BD80" s="25">
        <f ca="1">COUNTIF($AQ$29:$AQ$2028,"&gt;220000")/COUNTA($AQ$29:$AQ$2028)</f>
        <v>0.85850000000000004</v>
      </c>
      <c r="BE80" s="24" t="str">
        <f>CONCATENATE("&gt; ",RIGHT(BC80,4))</f>
        <v>&gt; 220k</v>
      </c>
    </row>
    <row r="81" spans="1:57" x14ac:dyDescent="0.4">
      <c r="A81" s="15">
        <v>53</v>
      </c>
      <c r="B81" s="15">
        <f ca="1">IF(RAND() &lt; (8/12), 0, 1)</f>
        <v>0</v>
      </c>
      <c r="C81" s="20">
        <f ca="1">RAND()</f>
        <v>0.55113445093771984</v>
      </c>
      <c r="D81" s="15" t="str">
        <f ca="1">LOOKUP(C81,$H$13:$H$16,$F$13:$F$16)</f>
        <v>Airbus A380-800</v>
      </c>
      <c r="E81" s="15">
        <f ca="1">LOOKUP(D81,$F$6:$F$9,$I$6:$I$9)</f>
        <v>14</v>
      </c>
      <c r="F81" s="15">
        <f ca="1">LOOKUP(D81,$F$6:$F$9,$J$6:$J$9)</f>
        <v>76</v>
      </c>
      <c r="G81" s="15">
        <f ca="1">LOOKUP(D81,$F$6:$F$9,$K$6:$K$9)</f>
        <v>56</v>
      </c>
      <c r="H81" s="15">
        <f ca="1">LOOKUP(D81,$F$6:$F$9,$L$6:$L$9)</f>
        <v>341</v>
      </c>
      <c r="I81" s="20">
        <f ca="1">RAND()</f>
        <v>0.4271726579648375</v>
      </c>
      <c r="J81" s="15">
        <f ca="1">IF(B81=1, ROUND(_xlfn.NORM.INV(I81,$C$5,$C$6)*(1+$T$14), 0), ROUND(_xlfn.NORM.INV(I81, $D$5, $D$6)*(1+$T$14), 0))</f>
        <v>4</v>
      </c>
      <c r="K81" s="20">
        <f ca="1">RAND()</f>
        <v>0.46859300317036245</v>
      </c>
      <c r="L81" s="18">
        <f ca="1">IF(B81=1, ROUND(_xlfn.NORM.INV(K81,$C$7,$C$8), 2), ROUND(_xlfn.NORM.INV(K81, $D$7, $D$8), 2))</f>
        <v>10456.459999999999</v>
      </c>
      <c r="M81" s="15">
        <f ca="1">MIN(E81,J81)</f>
        <v>4</v>
      </c>
      <c r="N81" s="15">
        <f ca="1">RAND()</f>
        <v>0.70129497092770821</v>
      </c>
      <c r="O81" s="19">
        <f ca="1">(IF(B81=1, $G$21+($G$22-$G$21)*N81, $H$21+($H$22-$H$21)*N81))</f>
        <v>3.1038849127831246E-2</v>
      </c>
      <c r="P81" s="15">
        <f ca="1">ROUND(M81*(1-O81), 0)</f>
        <v>4</v>
      </c>
      <c r="Q81" s="20">
        <f ca="1">RAND()</f>
        <v>0.54070591883031438</v>
      </c>
      <c r="R81" s="15">
        <f ca="1">IF(B81=1, ROUND(_xlfn.NORM.INV(Q81,$C$9,$C$10)*(1+$T$14), 0), ROUND(_xlfn.NORM.INV(Q81, $D$9, $D$10)*(1+$T$14), 0))</f>
        <v>41</v>
      </c>
      <c r="S81" s="20">
        <f ca="1">RAND()</f>
        <v>0.51892515317462062</v>
      </c>
      <c r="T81" s="18">
        <f ca="1">IF(B81=1, ROUND(_xlfn.NORM.INV(S81,$C$11,$C$12), 2), ROUND(_xlfn.NORM.INV(S81, $D$11, $D$12), 2))</f>
        <v>5257</v>
      </c>
      <c r="U81" s="15">
        <f ca="1">MIN(F81,R81)</f>
        <v>41</v>
      </c>
      <c r="V81" s="15">
        <f ca="1">RAND()</f>
        <v>0.78551807531274853</v>
      </c>
      <c r="W81" s="19">
        <f ca="1">(IF(B81=1, $G$21+($G$22-$G$21)*V81, $H$21+($H$22-$H$21)*V81))</f>
        <v>3.3565542259382457E-2</v>
      </c>
      <c r="X81" s="15">
        <f ca="1">ROUND(U81*(1-W81), 0)</f>
        <v>40</v>
      </c>
      <c r="Y81" s="20">
        <f ca="1">RAND()</f>
        <v>0.64450746750749655</v>
      </c>
      <c r="Z81" s="15">
        <f ca="1">IF(B81=1, ROUND(_xlfn.NORM.INV(Y81,$C$13,$C$14)*(1+$T$14), 0), ROUND(_xlfn.NORM.INV(Y81, $D$13, $D$14)*(1+$T$14), 0))</f>
        <v>39</v>
      </c>
      <c r="AA81" s="20">
        <f ca="1">RAND()</f>
        <v>0.84539990608933768</v>
      </c>
      <c r="AB81" s="18">
        <f ca="1">IF(B81=1, ROUND(_xlfn.NORM.INV(AA81,$C$15,$C$16), 2), ROUND(_xlfn.NORM.INV(AA81, $D$15, $D$16), 2))</f>
        <v>2921.56</v>
      </c>
      <c r="AC81" s="15">
        <f ca="1">MIN(G81,Z81)</f>
        <v>39</v>
      </c>
      <c r="AD81" s="15">
        <f ca="1">RAND()</f>
        <v>3.7883789757997444E-2</v>
      </c>
      <c r="AE81" s="19">
        <f ca="1">(IF(B81=1, $G$21+($G$22-$G$21)*AD81, $H$21+($H$22-$H$21)*AD81))</f>
        <v>1.1136513692739923E-2</v>
      </c>
      <c r="AF81" s="15">
        <f ca="1">ROUND(AC81*(1-AE81), 0)</f>
        <v>39</v>
      </c>
      <c r="AG81" s="20">
        <f ca="1">RAND()</f>
        <v>0.52628934931448301</v>
      </c>
      <c r="AH81" s="15">
        <f ca="1">IF(B81=1, ROUND(_xlfn.NORM.INV(AG81,$C$17,$C$18)*(1+$T$14), 0), ROUND(_xlfn.NORM.INV(AG81, $D$17, $D$18)*(1+$T$14), 0))</f>
        <v>203</v>
      </c>
      <c r="AI81" s="20">
        <f ca="1">RAND()</f>
        <v>0.7304000272550073</v>
      </c>
      <c r="AJ81" s="18">
        <f ca="1">IF(B81=1, ROUND(_xlfn.NORM.INV(AI81,$C$19,$C$20), 2), ROUND(_xlfn.NORM.INV(AI81, $D$19, $D$20), 2))</f>
        <v>1795.37</v>
      </c>
      <c r="AK81" s="15">
        <f ca="1">MIN(ROUND(H81*(1+$C$22),0),AH81)</f>
        <v>203</v>
      </c>
      <c r="AL81" s="20">
        <f ca="1">RAND()</f>
        <v>0.66343780995394097</v>
      </c>
      <c r="AM81" s="19">
        <f ca="1">(IF(B81=1, $G$21+($G$22-$G$21)*AL81, $H$21+($H$22-$H$21)*AL81))</f>
        <v>2.9903134298618225E-2</v>
      </c>
      <c r="AN81" s="15">
        <f ca="1">ROUND(AK81*(1-AM81), 0)</f>
        <v>197</v>
      </c>
      <c r="AO81" s="18">
        <f ca="1">SUM(IF(AN81&gt;H81, (AN81-H81)*($G$23+AJ81), 0),IF(AF81&gt;G81,(AF81-G81)*($G$23+AB81),0),IF(X81&gt;F81,(X81-F81)*($G$23+T81),0),IF(P81&gt;E81,(P81-E81)*($G$23+L81),0))</f>
        <v>0</v>
      </c>
      <c r="AP81" s="18">
        <f>-$C$24</f>
        <v>-313614.51120000001</v>
      </c>
      <c r="AQ81" s="17">
        <f ca="1">L81*P81+T81*X81+AB81*AF81+AJ81*AN81-AO81+AP81</f>
        <v>406120.05879999994</v>
      </c>
      <c r="AS81" s="21">
        <f ca="1">SUM(IF(AN81&gt;H81, (AN81-H81), 0),IF(AF81&gt;G81,(AF81-G81),0),IF(X81&gt;F81,(X81-F81),0),IF(P81&gt;E81,(P81-E81),0))</f>
        <v>0</v>
      </c>
      <c r="AU81" s="22">
        <f>AU80+0.1%</f>
        <v>5.1000000000000038E-2</v>
      </c>
      <c r="AV81" s="18">
        <v>437520.75250000006</v>
      </c>
      <c r="AW81" s="18">
        <v>251781.36253846867</v>
      </c>
      <c r="AX81" s="15">
        <v>1</v>
      </c>
      <c r="AY81" s="18">
        <v>2969.5425549999991</v>
      </c>
      <c r="AZ81" s="23" t="str">
        <f>IF(AV81=MAX($AV$30:$AV$130),"Optimal Overbooking Rate","")</f>
        <v/>
      </c>
      <c r="BC81" s="15" t="s">
        <v>126</v>
      </c>
      <c r="BD81" s="25">
        <f ca="1">COUNTIF($AQ$29:$AQ$2028,"&gt;230000")/COUNTA($AQ$29:$AQ$2028)</f>
        <v>0.83699999999999997</v>
      </c>
      <c r="BE81" s="24" t="str">
        <f>CONCATENATE("&gt; ",RIGHT(BC81,4))</f>
        <v>&gt; 230k</v>
      </c>
    </row>
    <row r="82" spans="1:57" x14ac:dyDescent="0.4">
      <c r="A82" s="15">
        <v>54</v>
      </c>
      <c r="B82" s="15">
        <f ca="1">IF(RAND() &lt; (8/12), 0, 1)</f>
        <v>0</v>
      </c>
      <c r="C82" s="20">
        <f ca="1">RAND()</f>
        <v>0.20008680722836436</v>
      </c>
      <c r="D82" s="15" t="str">
        <f ca="1">LOOKUP(C82,$H$13:$H$16,$F$13:$F$16)</f>
        <v>Airbus A350-900</v>
      </c>
      <c r="E82" s="15">
        <f ca="1">LOOKUP(D82,$F$6:$F$9,$I$6:$I$9)</f>
        <v>0</v>
      </c>
      <c r="F82" s="15">
        <f ca="1">LOOKUP(D82,$F$6:$F$9,$J$6:$J$9)</f>
        <v>32</v>
      </c>
      <c r="G82" s="15">
        <f ca="1">LOOKUP(D82,$F$6:$F$9,$K$6:$K$9)</f>
        <v>21</v>
      </c>
      <c r="H82" s="15">
        <f ca="1">LOOKUP(D82,$F$6:$F$9,$L$6:$L$9)</f>
        <v>259</v>
      </c>
      <c r="I82" s="20">
        <f ca="1">RAND()</f>
        <v>0.91220158677591512</v>
      </c>
      <c r="J82" s="15">
        <f ca="1">IF(B82=1, ROUND(_xlfn.NORM.INV(I82,$C$5,$C$6)*(1+$T$14), 0), ROUND(_xlfn.NORM.INV(I82, $D$5, $D$6)*(1+$T$14), 0))</f>
        <v>6</v>
      </c>
      <c r="K82" s="20">
        <f ca="1">RAND()</f>
        <v>0.17844284310613046</v>
      </c>
      <c r="L82" s="18">
        <f ca="1">IF(B82=1, ROUND(_xlfn.NORM.INV(K82,$C$7,$C$8), 2), ROUND(_xlfn.NORM.INV(K82, $D$7, $D$8), 2))</f>
        <v>10072.48</v>
      </c>
      <c r="M82" s="15">
        <f ca="1">MIN(E82,J82)</f>
        <v>0</v>
      </c>
      <c r="N82" s="15">
        <f ca="1">RAND()</f>
        <v>0.76676933259924041</v>
      </c>
      <c r="O82" s="19">
        <f ca="1">(IF(B82=1, $G$21+($G$22-$G$21)*N82, $H$21+($H$22-$H$21)*N82))</f>
        <v>3.3003079977977211E-2</v>
      </c>
      <c r="P82" s="15">
        <f ca="1">ROUND(M82*(1-O82), 0)</f>
        <v>0</v>
      </c>
      <c r="Q82" s="20">
        <f ca="1">RAND()</f>
        <v>0.74346410047428602</v>
      </c>
      <c r="R82" s="15">
        <f ca="1">IF(B82=1, ROUND(_xlfn.NORM.INV(Q82,$C$9,$C$10)*(1+$T$14), 0), ROUND(_xlfn.NORM.INV(Q82, $D$9, $D$10)*(1+$T$14), 0))</f>
        <v>47</v>
      </c>
      <c r="S82" s="20">
        <f ca="1">RAND()</f>
        <v>0.34922230311110747</v>
      </c>
      <c r="T82" s="18">
        <f ca="1">IF(B82=1, ROUND(_xlfn.NORM.INV(S82,$C$11,$C$12), 2), ROUND(_xlfn.NORM.INV(S82, $D$11, $D$12), 2))</f>
        <v>5157.8999999999996</v>
      </c>
      <c r="U82" s="15">
        <f ca="1">MIN(F82,R82)</f>
        <v>32</v>
      </c>
      <c r="V82" s="15">
        <f ca="1">RAND()</f>
        <v>7.7486728979841213E-2</v>
      </c>
      <c r="W82" s="19">
        <f ca="1">(IF(B82=1, $G$21+($G$22-$G$21)*V82, $H$21+($H$22-$H$21)*V82))</f>
        <v>1.2324601869395237E-2</v>
      </c>
      <c r="X82" s="15">
        <f ca="1">ROUND(U82*(1-W82), 0)</f>
        <v>32</v>
      </c>
      <c r="Y82" s="20">
        <f ca="1">RAND()</f>
        <v>0.73535689774533619</v>
      </c>
      <c r="Z82" s="15">
        <f ca="1">IF(B82=1, ROUND(_xlfn.NORM.INV(Y82,$C$13,$C$14)*(1+$T$14), 0), ROUND(_xlfn.NORM.INV(Y82, $D$13, $D$14)*(1+$T$14), 0))</f>
        <v>42</v>
      </c>
      <c r="AA82" s="20">
        <f ca="1">RAND()</f>
        <v>0.73488653576970842</v>
      </c>
      <c r="AB82" s="18">
        <f ca="1">IF(B82=1, ROUND(_xlfn.NORM.INV(AA82,$C$15,$C$16), 2), ROUND(_xlfn.NORM.INV(AA82, $D$15, $D$16), 2))</f>
        <v>2874.25</v>
      </c>
      <c r="AC82" s="15">
        <f ca="1">MIN(G82,Z82)</f>
        <v>21</v>
      </c>
      <c r="AD82" s="15">
        <f ca="1">RAND()</f>
        <v>0.38676621551578083</v>
      </c>
      <c r="AE82" s="19">
        <f ca="1">(IF(B82=1, $G$21+($G$22-$G$21)*AD82, $H$21+($H$22-$H$21)*AD82))</f>
        <v>2.1602986465473425E-2</v>
      </c>
      <c r="AF82" s="15">
        <f ca="1">ROUND(AC82*(1-AE82), 0)</f>
        <v>21</v>
      </c>
      <c r="AG82" s="20">
        <f ca="1">RAND()</f>
        <v>0.82935246943906449</v>
      </c>
      <c r="AH82" s="15">
        <f ca="1">IF(B82=1, ROUND(_xlfn.NORM.INV(AG82,$C$17,$C$18)*(1+$T$14), 0), ROUND(_xlfn.NORM.INV(AG82, $D$17, $D$18)*(1+$T$14), 0))</f>
        <v>249</v>
      </c>
      <c r="AI82" s="20">
        <f ca="1">RAND()</f>
        <v>0.83410525211815967</v>
      </c>
      <c r="AJ82" s="18">
        <f ca="1">IF(B82=1, ROUND(_xlfn.NORM.INV(AI82,$C$19,$C$20), 2), ROUND(_xlfn.NORM.INV(AI82, $D$19, $D$20), 2))</f>
        <v>1822.45</v>
      </c>
      <c r="AK82" s="15">
        <f ca="1">MIN(ROUND(H82*(1+$C$22),0),AH82)</f>
        <v>249</v>
      </c>
      <c r="AL82" s="20">
        <f ca="1">RAND()</f>
        <v>0.97064475074226264</v>
      </c>
      <c r="AM82" s="19">
        <f ca="1">(IF(B82=1, $G$21+($G$22-$G$21)*AL82, $H$21+($H$22-$H$21)*AL82))</f>
        <v>3.9119342522267876E-2</v>
      </c>
      <c r="AN82" s="15">
        <f ca="1">ROUND(AK82*(1-AM82), 0)</f>
        <v>239</v>
      </c>
      <c r="AO82" s="18">
        <f ca="1">SUM(IF(AN82&gt;H82, (AN82-H82)*($G$23+AJ82), 0),IF(AF82&gt;G82,(AF82-G82)*($G$23+AB82),0),IF(X82&gt;F82,(X82-F82)*($G$23+T82),0),IF(P82&gt;E82,(P82-E82)*($G$23+L82),0))</f>
        <v>0</v>
      </c>
      <c r="AP82" s="18">
        <f>-$C$24</f>
        <v>-313614.51120000001</v>
      </c>
      <c r="AQ82" s="17">
        <f ca="1">L82*P82+T82*X82+AB82*AF82+AJ82*AN82-AO82+AP82</f>
        <v>347363.08879999997</v>
      </c>
      <c r="AS82" s="21">
        <f ca="1">SUM(IF(AN82&gt;H82, (AN82-H82), 0),IF(AF82&gt;G82,(AF82-G82),0),IF(X82&gt;F82,(X82-F82),0),IF(P82&gt;E82,(P82-E82),0))</f>
        <v>0</v>
      </c>
      <c r="AU82" s="22">
        <f>AU81+0.1%</f>
        <v>5.2000000000000039E-2</v>
      </c>
      <c r="AV82" s="18">
        <v>440619.45963500004</v>
      </c>
      <c r="AW82" s="18">
        <v>251137.97881621603</v>
      </c>
      <c r="AX82" s="15">
        <v>1.1599999999999999</v>
      </c>
      <c r="AY82" s="18">
        <v>3479.2240450000027</v>
      </c>
      <c r="AZ82" s="23" t="str">
        <f>IF(AV82=MAX($AV$30:$AV$130),"Optimal Overbooking Rate","")</f>
        <v/>
      </c>
      <c r="BC82" s="15" t="s">
        <v>125</v>
      </c>
      <c r="BD82" s="25">
        <f ca="1">COUNTIF($AQ$29:$AQ$2028,"&gt;240000")/COUNTA($AQ$29:$AQ$2028)</f>
        <v>0.82150000000000001</v>
      </c>
      <c r="BE82" s="24" t="str">
        <f>CONCATENATE("&gt; ",RIGHT(BC82,4))</f>
        <v>&gt; 240k</v>
      </c>
    </row>
    <row r="83" spans="1:57" x14ac:dyDescent="0.4">
      <c r="A83" s="15">
        <v>55</v>
      </c>
      <c r="B83" s="15">
        <f ca="1">IF(RAND() &lt; (8/12), 0, 1)</f>
        <v>0</v>
      </c>
      <c r="C83" s="20">
        <f ca="1">RAND()</f>
        <v>0.26482444488387935</v>
      </c>
      <c r="D83" s="15" t="str">
        <f ca="1">LOOKUP(C83,$H$13:$H$16,$F$13:$F$16)</f>
        <v>Airbus A380-800</v>
      </c>
      <c r="E83" s="15">
        <f ca="1">LOOKUP(D83,$F$6:$F$9,$I$6:$I$9)</f>
        <v>14</v>
      </c>
      <c r="F83" s="15">
        <f ca="1">LOOKUP(D83,$F$6:$F$9,$J$6:$J$9)</f>
        <v>76</v>
      </c>
      <c r="G83" s="15">
        <f ca="1">LOOKUP(D83,$F$6:$F$9,$K$6:$K$9)</f>
        <v>56</v>
      </c>
      <c r="H83" s="15">
        <f ca="1">LOOKUP(D83,$F$6:$F$9,$L$6:$L$9)</f>
        <v>341</v>
      </c>
      <c r="I83" s="20">
        <f ca="1">RAND()</f>
        <v>0.33873644908944422</v>
      </c>
      <c r="J83" s="15">
        <f ca="1">IF(B83=1, ROUND(_xlfn.NORM.INV(I83,$C$5,$C$6)*(1+$T$14), 0), ROUND(_xlfn.NORM.INV(I83, $D$5, $D$6)*(1+$T$14), 0))</f>
        <v>4</v>
      </c>
      <c r="K83" s="20">
        <f ca="1">RAND()</f>
        <v>7.6886376590200145E-2</v>
      </c>
      <c r="L83" s="18">
        <f ca="1">IF(B83=1, ROUND(_xlfn.NORM.INV(K83,$C$7,$C$8), 2), ROUND(_xlfn.NORM.INV(K83, $D$7, $D$8), 2))</f>
        <v>9842.32</v>
      </c>
      <c r="M83" s="15">
        <f ca="1">MIN(E83,J83)</f>
        <v>4</v>
      </c>
      <c r="N83" s="15">
        <f ca="1">RAND()</f>
        <v>0.3291879860219814</v>
      </c>
      <c r="O83" s="19">
        <f ca="1">(IF(B83=1, $G$21+($G$22-$G$21)*N83, $H$21+($H$22-$H$21)*N83))</f>
        <v>1.9875639580659441E-2</v>
      </c>
      <c r="P83" s="15">
        <f ca="1">ROUND(M83*(1-O83), 0)</f>
        <v>4</v>
      </c>
      <c r="Q83" s="20">
        <f ca="1">RAND()</f>
        <v>0.92225599495657495</v>
      </c>
      <c r="R83" s="15">
        <f ca="1">IF(B83=1, ROUND(_xlfn.NORM.INV(Q83,$C$9,$C$10)*(1+$T$14), 0), ROUND(_xlfn.NORM.INV(Q83, $D$9, $D$10)*(1+$T$14), 0))</f>
        <v>55</v>
      </c>
      <c r="S83" s="20">
        <f ca="1">RAND()</f>
        <v>0.72799853585462226</v>
      </c>
      <c r="T83" s="18">
        <f ca="1">IF(B83=1, ROUND(_xlfn.NORM.INV(S83,$C$11,$C$12), 2), ROUND(_xlfn.NORM.INV(S83, $D$11, $D$12), 2))</f>
        <v>5384.46</v>
      </c>
      <c r="U83" s="15">
        <f ca="1">MIN(F83,R83)</f>
        <v>55</v>
      </c>
      <c r="V83" s="15">
        <f ca="1">RAND()</f>
        <v>0.89959978145267727</v>
      </c>
      <c r="W83" s="19">
        <f ca="1">(IF(B83=1, $G$21+($G$22-$G$21)*V83, $H$21+($H$22-$H$21)*V83))</f>
        <v>3.6987993443580315E-2</v>
      </c>
      <c r="X83" s="15">
        <f ca="1">ROUND(U83*(1-W83), 0)</f>
        <v>53</v>
      </c>
      <c r="Y83" s="20">
        <f ca="1">RAND()</f>
        <v>0.25389318556615403</v>
      </c>
      <c r="Z83" s="15">
        <f ca="1">IF(B83=1, ROUND(_xlfn.NORM.INV(Y83,$C$13,$C$14)*(1+$T$14), 0), ROUND(_xlfn.NORM.INV(Y83, $D$13, $D$14)*(1+$T$14), 0))</f>
        <v>29</v>
      </c>
      <c r="AA83" s="20">
        <f ca="1">RAND()</f>
        <v>0.51792275128795928</v>
      </c>
      <c r="AB83" s="18">
        <f ca="1">IF(B83=1, ROUND(_xlfn.NORM.INV(AA83,$C$15,$C$16), 2), ROUND(_xlfn.NORM.INV(AA83, $D$15, $D$16), 2))</f>
        <v>2803.43</v>
      </c>
      <c r="AC83" s="15">
        <f ca="1">MIN(G83,Z83)</f>
        <v>29</v>
      </c>
      <c r="AD83" s="15">
        <f ca="1">RAND()</f>
        <v>0.20851200114044466</v>
      </c>
      <c r="AE83" s="19">
        <f ca="1">(IF(B83=1, $G$21+($G$22-$G$21)*AD83, $H$21+($H$22-$H$21)*AD83))</f>
        <v>1.625536003421334E-2</v>
      </c>
      <c r="AF83" s="15">
        <f ca="1">ROUND(AC83*(1-AE83), 0)</f>
        <v>29</v>
      </c>
      <c r="AG83" s="20">
        <f ca="1">RAND()</f>
        <v>0.67162741558745376</v>
      </c>
      <c r="AH83" s="15">
        <f ca="1">IF(B83=1, ROUND(_xlfn.NORM.INV(AG83,$C$17,$C$18)*(1+$T$14), 0), ROUND(_xlfn.NORM.INV(AG83, $D$17, $D$18)*(1+$T$14), 0))</f>
        <v>223</v>
      </c>
      <c r="AI83" s="20">
        <f ca="1">RAND()</f>
        <v>0.1238616638796205</v>
      </c>
      <c r="AJ83" s="18">
        <f ca="1">IF(B83=1, ROUND(_xlfn.NORM.INV(AI83,$C$19,$C$20), 2), ROUND(_xlfn.NORM.INV(AI83, $D$19, $D$20), 2))</f>
        <v>1660.93</v>
      </c>
      <c r="AK83" s="15">
        <f ca="1">MIN(ROUND(H83*(1+$C$22),0),AH83)</f>
        <v>223</v>
      </c>
      <c r="AL83" s="20">
        <f ca="1">RAND()</f>
        <v>0.67760309263964325</v>
      </c>
      <c r="AM83" s="19">
        <f ca="1">(IF(B83=1, $G$21+($G$22-$G$21)*AL83, $H$21+($H$22-$H$21)*AL83))</f>
        <v>3.0328092779189297E-2</v>
      </c>
      <c r="AN83" s="15">
        <f ca="1">ROUND(AK83*(1-AM83), 0)</f>
        <v>216</v>
      </c>
      <c r="AO83" s="18">
        <f ca="1">SUM(IF(AN83&gt;H83, (AN83-H83)*($G$23+AJ83), 0),IF(AF83&gt;G83,(AF83-G83)*($G$23+AB83),0),IF(X83&gt;F83,(X83-F83)*($G$23+T83),0),IF(P83&gt;E83,(P83-E83)*($G$23+L83),0))</f>
        <v>0</v>
      </c>
      <c r="AP83" s="18">
        <f>-$C$24</f>
        <v>-313614.51120000001</v>
      </c>
      <c r="AQ83" s="17">
        <f ca="1">L83*P83+T83*X83+AB83*AF83+AJ83*AN83-AO83+AP83</f>
        <v>451191.4988</v>
      </c>
      <c r="AS83" s="21">
        <f ca="1">SUM(IF(AN83&gt;H83, (AN83-H83), 0),IF(AF83&gt;G83,(AF83-G83),0),IF(X83&gt;F83,(X83-F83),0),IF(P83&gt;E83,(P83-E83),0))</f>
        <v>0</v>
      </c>
      <c r="AU83" s="22">
        <f>AU82+0.1%</f>
        <v>5.300000000000004E-2</v>
      </c>
      <c r="AV83" s="18">
        <v>426443.21277000022</v>
      </c>
      <c r="AW83" s="18">
        <v>238807.3244572538</v>
      </c>
      <c r="AX83" s="15">
        <v>1.2</v>
      </c>
      <c r="AY83" s="18">
        <v>3566.1831349999975</v>
      </c>
      <c r="AZ83" s="23" t="str">
        <f>IF(AV83=MAX($AV$30:$AV$130),"Optimal Overbooking Rate","")</f>
        <v/>
      </c>
      <c r="BC83" s="15" t="s">
        <v>124</v>
      </c>
      <c r="BD83" s="25">
        <f ca="1">COUNTIF($AQ$29:$AQ$2028,"&gt;250000")/COUNTA($AQ$29:$AQ$2028)</f>
        <v>0.80349999999999999</v>
      </c>
      <c r="BE83" s="24" t="str">
        <f>CONCATENATE("&gt; ",RIGHT(BC83,4))</f>
        <v>&gt; 250k</v>
      </c>
    </row>
    <row r="84" spans="1:57" x14ac:dyDescent="0.4">
      <c r="A84" s="15">
        <v>56</v>
      </c>
      <c r="B84" s="15">
        <f ca="1">IF(RAND() &lt; (8/12), 0, 1)</f>
        <v>1</v>
      </c>
      <c r="C84" s="20">
        <f ca="1">RAND()</f>
        <v>0.72723069729841683</v>
      </c>
      <c r="D84" s="15" t="str">
        <f ca="1">LOOKUP(C84,$H$13:$H$16,$F$13:$F$16)</f>
        <v>Boeing 777-300ER</v>
      </c>
      <c r="E84" s="15">
        <f ca="1">LOOKUP(D84,$F$6:$F$9,$I$6:$I$9)</f>
        <v>8</v>
      </c>
      <c r="F84" s="15">
        <f ca="1">LOOKUP(D84,$F$6:$F$9,$J$6:$J$9)</f>
        <v>40</v>
      </c>
      <c r="G84" s="15">
        <f ca="1">LOOKUP(D84,$F$6:$F$9,$K$6:$K$9)</f>
        <v>24</v>
      </c>
      <c r="H84" s="15">
        <f ca="1">LOOKUP(D84,$F$6:$F$9,$L$6:$L$9)</f>
        <v>260</v>
      </c>
      <c r="I84" s="20">
        <f ca="1">RAND()</f>
        <v>0.36895651264411211</v>
      </c>
      <c r="J84" s="15">
        <f ca="1">IF(B84=1, ROUND(_xlfn.NORM.INV(I84,$C$5,$C$6)*(1+$T$14), 0), ROUND(_xlfn.NORM.INV(I84, $D$5, $D$6)*(1+$T$14), 0))</f>
        <v>6</v>
      </c>
      <c r="K84" s="20">
        <f ca="1">RAND()</f>
        <v>0.37733394376360274</v>
      </c>
      <c r="L84" s="18">
        <f ca="1">IF(B84=1, ROUND(_xlfn.NORM.INV(K84,$C$7,$C$8), 2), ROUND(_xlfn.NORM.INV(K84, $D$7, $D$8), 2))</f>
        <v>13095.33</v>
      </c>
      <c r="M84" s="15">
        <f ca="1">MIN(E84,J84)</f>
        <v>6</v>
      </c>
      <c r="N84" s="15">
        <f ca="1">RAND()</f>
        <v>0.66907743988025936</v>
      </c>
      <c r="O84" s="19">
        <f ca="1">(IF(B84=1, $G$21+($G$22-$G$21)*N84, $H$21+($H$22-$H$21)*N84))</f>
        <v>3.8417710395809081E-2</v>
      </c>
      <c r="P84" s="15">
        <f ca="1">ROUND(M84*(1-O84), 0)</f>
        <v>6</v>
      </c>
      <c r="Q84" s="20">
        <f ca="1">RAND()</f>
        <v>0.67628694158257219</v>
      </c>
      <c r="R84" s="15">
        <f ca="1">IF(B84=1, ROUND(_xlfn.NORM.INV(Q84,$C$9,$C$10)*(1+$T$14), 0), ROUND(_xlfn.NORM.INV(Q84, $D$9, $D$10)*(1+$T$14), 0))</f>
        <v>72</v>
      </c>
      <c r="S84" s="20">
        <f ca="1">RAND()</f>
        <v>0.91717700931178536</v>
      </c>
      <c r="T84" s="18">
        <f ca="1">IF(B84=1, ROUND(_xlfn.NORM.INV(S84,$C$11,$C$12), 2), ROUND(_xlfn.NORM.INV(S84, $D$11, $D$12), 2))</f>
        <v>8079.51</v>
      </c>
      <c r="U84" s="15">
        <f ca="1">MIN(F84,R84)</f>
        <v>40</v>
      </c>
      <c r="V84" s="15">
        <f ca="1">RAND()</f>
        <v>0.51117015416690159</v>
      </c>
      <c r="W84" s="19">
        <f ca="1">(IF(B84=1, $G$21+($G$22-$G$21)*V84, $H$21+($H$22-$H$21)*V84))</f>
        <v>3.2890955395841553E-2</v>
      </c>
      <c r="X84" s="15">
        <f ca="1">ROUND(U84*(1-W84), 0)</f>
        <v>39</v>
      </c>
      <c r="Y84" s="20">
        <f ca="1">RAND()</f>
        <v>3.2748257609420683E-2</v>
      </c>
      <c r="Z84" s="15">
        <f ca="1">IF(B84=1, ROUND(_xlfn.NORM.INV(Y84,$C$13,$C$14)*(1+$T$14), 0), ROUND(_xlfn.NORM.INV(Y84, $D$13, $D$14)*(1+$T$14), 0))</f>
        <v>12</v>
      </c>
      <c r="AA84" s="20">
        <f ca="1">RAND()</f>
        <v>0.25226526735807275</v>
      </c>
      <c r="AB84" s="18">
        <f ca="1">IF(B84=1, ROUND(_xlfn.NORM.INV(AA84,$C$15,$C$16), 2), ROUND(_xlfn.NORM.INV(AA84, $D$15, $D$16), 2))</f>
        <v>3321.42</v>
      </c>
      <c r="AC84" s="15">
        <f ca="1">MIN(G84,Z84)</f>
        <v>12</v>
      </c>
      <c r="AD84" s="15">
        <f ca="1">RAND()</f>
        <v>0.23827335503233515</v>
      </c>
      <c r="AE84" s="19">
        <f ca="1">(IF(B84=1, $G$21+($G$22-$G$21)*AD84, $H$21+($H$22-$H$21)*AD84))</f>
        <v>2.3339567426131733E-2</v>
      </c>
      <c r="AF84" s="15">
        <f ca="1">ROUND(AC84*(1-AE84), 0)</f>
        <v>12</v>
      </c>
      <c r="AG84" s="20">
        <f ca="1">RAND()</f>
        <v>9.8835146322027501E-2</v>
      </c>
      <c r="AH84" s="15">
        <f ca="1">IF(B84=1, ROUND(_xlfn.NORM.INV(AG84,$C$17,$C$18)*(1+$T$14), 0), ROUND(_xlfn.NORM.INV(AG84, $D$17, $D$18)*(1+$T$14), 0))</f>
        <v>142</v>
      </c>
      <c r="AI84" s="20">
        <f ca="1">RAND()</f>
        <v>0.97508382788788361</v>
      </c>
      <c r="AJ84" s="18">
        <f ca="1">IF(B84=1, ROUND(_xlfn.NORM.INV(AI84,$C$19,$C$20), 2), ROUND(_xlfn.NORM.INV(AI84, $D$19, $D$20), 2))</f>
        <v>2866.02</v>
      </c>
      <c r="AK84" s="15">
        <f ca="1">MIN(ROUND(H84*(1+$C$22),0),AH84)</f>
        <v>142</v>
      </c>
      <c r="AL84" s="20">
        <f ca="1">RAND()</f>
        <v>0.11268379802475492</v>
      </c>
      <c r="AM84" s="19">
        <f ca="1">(IF(B84=1, $G$21+($G$22-$G$21)*AL84, $H$21+($H$22-$H$21)*AL84))</f>
        <v>1.8943932930866422E-2</v>
      </c>
      <c r="AN84" s="15">
        <f ca="1">ROUND(AK84*(1-AM84), 0)</f>
        <v>139</v>
      </c>
      <c r="AO84" s="18">
        <f ca="1">SUM(IF(AN84&gt;H84, (AN84-H84)*($G$23+AJ84), 0),IF(AF84&gt;G84,(AF84-G84)*($G$23+AB84),0),IF(X84&gt;F84,(X84-F84)*($G$23+T84),0),IF(P84&gt;E84,(P84-E84)*($G$23+L84),0))</f>
        <v>0</v>
      </c>
      <c r="AP84" s="18">
        <f>-$C$24</f>
        <v>-313614.51120000001</v>
      </c>
      <c r="AQ84" s="17">
        <f ca="1">L84*P84+T84*X84+AB84*AF84+AJ84*AN84-AO84+AP84</f>
        <v>518292.17879999994</v>
      </c>
      <c r="AS84" s="21">
        <f ca="1">SUM(IF(AN84&gt;H84, (AN84-H84), 0),IF(AF84&gt;G84,(AF84-G84),0),IF(X84&gt;F84,(X84-F84),0),IF(P84&gt;E84,(P84-E84),0))</f>
        <v>0</v>
      </c>
      <c r="AU84" s="22">
        <f>AU83+0.1%</f>
        <v>5.4000000000000041E-2</v>
      </c>
      <c r="AV84" s="18">
        <v>438321.34606999997</v>
      </c>
      <c r="AW84" s="18">
        <v>247329.86195821804</v>
      </c>
      <c r="AX84" s="15">
        <v>1.23</v>
      </c>
      <c r="AY84" s="18">
        <v>3664.2068750000017</v>
      </c>
      <c r="AZ84" s="23" t="str">
        <f>IF(AV84=MAX($AV$30:$AV$130),"Optimal Overbooking Rate","")</f>
        <v/>
      </c>
      <c r="BC84" s="15" t="s">
        <v>123</v>
      </c>
      <c r="BD84" s="25">
        <f ca="1">COUNTIF($AQ$29:$AQ$2028,"&gt;260000")/COUNTA($AQ$29:$AQ$2028)</f>
        <v>0.78849999999999998</v>
      </c>
      <c r="BE84" s="24" t="str">
        <f>CONCATENATE("&gt; ",RIGHT(BC84,4))</f>
        <v>&gt; 260k</v>
      </c>
    </row>
    <row r="85" spans="1:57" x14ac:dyDescent="0.4">
      <c r="A85" s="15">
        <v>57</v>
      </c>
      <c r="B85" s="15">
        <f ca="1">IF(RAND() &lt; (8/12), 0, 1)</f>
        <v>1</v>
      </c>
      <c r="C85" s="20">
        <f ca="1">RAND()</f>
        <v>0.41208107980229103</v>
      </c>
      <c r="D85" s="15" t="str">
        <f ca="1">LOOKUP(C85,$H$13:$H$16,$F$13:$F$16)</f>
        <v>Airbus A380-800</v>
      </c>
      <c r="E85" s="15">
        <f ca="1">LOOKUP(D85,$F$6:$F$9,$I$6:$I$9)</f>
        <v>14</v>
      </c>
      <c r="F85" s="15">
        <f ca="1">LOOKUP(D85,$F$6:$F$9,$J$6:$J$9)</f>
        <v>76</v>
      </c>
      <c r="G85" s="15">
        <f ca="1">LOOKUP(D85,$F$6:$F$9,$K$6:$K$9)</f>
        <v>56</v>
      </c>
      <c r="H85" s="15">
        <f ca="1">LOOKUP(D85,$F$6:$F$9,$L$6:$L$9)</f>
        <v>341</v>
      </c>
      <c r="I85" s="20">
        <f ca="1">RAND()</f>
        <v>0.17741478665019483</v>
      </c>
      <c r="J85" s="15">
        <f ca="1">IF(B85=1, ROUND(_xlfn.NORM.INV(I85,$C$5,$C$6)*(1+$T$14), 0), ROUND(_xlfn.NORM.INV(I85, $D$5, $D$6)*(1+$T$14), 0))</f>
        <v>4</v>
      </c>
      <c r="K85" s="20">
        <f ca="1">RAND()</f>
        <v>0.63379645745180224</v>
      </c>
      <c r="L85" s="18">
        <f ca="1">IF(B85=1, ROUND(_xlfn.NORM.INV(K85,$C$7,$C$8), 2), ROUND(_xlfn.NORM.INV(K85, $D$7, $D$8), 2))</f>
        <v>14275.51</v>
      </c>
      <c r="M85" s="15">
        <f ca="1">MIN(E85,J85)</f>
        <v>4</v>
      </c>
      <c r="N85" s="15">
        <f ca="1">RAND()</f>
        <v>0.50150449022647769</v>
      </c>
      <c r="O85" s="19">
        <f ca="1">(IF(B85=1, $G$21+($G$22-$G$21)*N85, $H$21+($H$22-$H$21)*N85))</f>
        <v>3.2552657157926719E-2</v>
      </c>
      <c r="P85" s="15">
        <f ca="1">ROUND(M85*(1-O85), 0)</f>
        <v>4</v>
      </c>
      <c r="Q85" s="20">
        <f ca="1">RAND()</f>
        <v>0.16151367635509839</v>
      </c>
      <c r="R85" s="15">
        <f ca="1">IF(B85=1, ROUND(_xlfn.NORM.INV(Q85,$C$9,$C$10)*(1+$T$14), 0), ROUND(_xlfn.NORM.INV(Q85, $D$9, $D$10)*(1+$T$14), 0))</f>
        <v>36</v>
      </c>
      <c r="S85" s="20">
        <f ca="1">RAND()</f>
        <v>0.95269703409276685</v>
      </c>
      <c r="T85" s="18">
        <f ca="1">IF(B85=1, ROUND(_xlfn.NORM.INV(S85,$C$11,$C$12), 2), ROUND(_xlfn.NORM.INV(S85, $D$11, $D$12), 2))</f>
        <v>8336.73</v>
      </c>
      <c r="U85" s="15">
        <f ca="1">MIN(F85,R85)</f>
        <v>36</v>
      </c>
      <c r="V85" s="15">
        <f ca="1">RAND()</f>
        <v>0.60801240984984462</v>
      </c>
      <c r="W85" s="19">
        <f ca="1">(IF(B85=1, $G$21+($G$22-$G$21)*V85, $H$21+($H$22-$H$21)*V85))</f>
        <v>3.6280434344744567E-2</v>
      </c>
      <c r="X85" s="15">
        <f ca="1">ROUND(U85*(1-W85), 0)</f>
        <v>35</v>
      </c>
      <c r="Y85" s="20">
        <f ca="1">RAND()</f>
        <v>0.5762457293181571</v>
      </c>
      <c r="Z85" s="15">
        <f ca="1">IF(B85=1, ROUND(_xlfn.NORM.INV(Y85,$C$13,$C$14)*(1+$T$14), 0), ROUND(_xlfn.NORM.INV(Y85, $D$13, $D$14)*(1+$T$14), 0))</f>
        <v>59</v>
      </c>
      <c r="AA85" s="20">
        <f ca="1">RAND()</f>
        <v>4.113473853462879E-2</v>
      </c>
      <c r="AB85" s="18">
        <f ca="1">IF(B85=1, ROUND(_xlfn.NORM.INV(AA85,$C$15,$C$16), 2), ROUND(_xlfn.NORM.INV(AA85, $D$15, $D$16), 2))</f>
        <v>2806.7</v>
      </c>
      <c r="AC85" s="15">
        <f ca="1">MIN(G85,Z85)</f>
        <v>56</v>
      </c>
      <c r="AD85" s="15">
        <f ca="1">RAND()</f>
        <v>0.65341137798423443</v>
      </c>
      <c r="AE85" s="19">
        <f ca="1">(IF(B85=1, $G$21+($G$22-$G$21)*AD85, $H$21+($H$22-$H$21)*AD85))</f>
        <v>3.7869398229448209E-2</v>
      </c>
      <c r="AF85" s="15">
        <f ca="1">ROUND(AC85*(1-AE85), 0)</f>
        <v>54</v>
      </c>
      <c r="AG85" s="20">
        <f ca="1">RAND()</f>
        <v>0.42419422702051779</v>
      </c>
      <c r="AH85" s="15">
        <f ca="1">IF(B85=1, ROUND(_xlfn.NORM.INV(AG85,$C$17,$C$18)*(1+$T$14), 0), ROUND(_xlfn.NORM.INV(AG85, $D$17, $D$18)*(1+$T$14), 0))</f>
        <v>280</v>
      </c>
      <c r="AI85" s="20">
        <f ca="1">RAND()</f>
        <v>0.35456202371063805</v>
      </c>
      <c r="AJ85" s="18">
        <f ca="1">IF(B85=1, ROUND(_xlfn.NORM.INV(AI85,$C$19,$C$20), 2), ROUND(_xlfn.NORM.INV(AI85, $D$19, $D$20), 2))</f>
        <v>2164.36</v>
      </c>
      <c r="AK85" s="15">
        <f ca="1">MIN(ROUND(H85*(1+$C$22),0),AH85)</f>
        <v>280</v>
      </c>
      <c r="AL85" s="20">
        <f ca="1">RAND()</f>
        <v>0.91189454971492179</v>
      </c>
      <c r="AM85" s="19">
        <f ca="1">(IF(B85=1, $G$21+($G$22-$G$21)*AL85, $H$21+($H$22-$H$21)*AL85))</f>
        <v>4.6916309240022262E-2</v>
      </c>
      <c r="AN85" s="15">
        <f ca="1">ROUND(AK85*(1-AM85), 0)</f>
        <v>267</v>
      </c>
      <c r="AO85" s="18">
        <f ca="1">SUM(IF(AN85&gt;H85, (AN85-H85)*($G$23+AJ85), 0),IF(AF85&gt;G85,(AF85-G85)*($G$23+AB85),0),IF(X85&gt;F85,(X85-F85)*($G$23+T85),0),IF(P85&gt;E85,(P85-E85)*($G$23+L85),0))</f>
        <v>0</v>
      </c>
      <c r="AP85" s="18">
        <f>-$C$24</f>
        <v>-313614.51120000001</v>
      </c>
      <c r="AQ85" s="17">
        <f ca="1">L85*P85+T85*X85+AB85*AF85+AJ85*AN85-AO85+AP85</f>
        <v>764718.99879999994</v>
      </c>
      <c r="AS85" s="21">
        <f ca="1">SUM(IF(AN85&gt;H85, (AN85-H85), 0),IF(AF85&gt;G85,(AF85-G85),0),IF(X85&gt;F85,(X85-F85),0),IF(P85&gt;E85,(P85-E85),0))</f>
        <v>0</v>
      </c>
      <c r="AU85" s="22">
        <f>AU84+0.1%</f>
        <v>5.5000000000000042E-2</v>
      </c>
      <c r="AV85" s="18">
        <v>452445.29824500001</v>
      </c>
      <c r="AW85" s="18">
        <v>256861.64982996471</v>
      </c>
      <c r="AX85" s="15">
        <v>1.33</v>
      </c>
      <c r="AY85" s="18">
        <v>4001.7934699999978</v>
      </c>
      <c r="AZ85" s="23" t="str">
        <f>IF(AV85=MAX($AV$30:$AV$130),"Optimal Overbooking Rate","")</f>
        <v/>
      </c>
      <c r="BC85" s="15" t="s">
        <v>122</v>
      </c>
      <c r="BD85" s="25">
        <f ca="1">COUNTIF($AQ$29:$AQ$2028,"&gt;270000")/COUNTA($AQ$29:$AQ$2028)</f>
        <v>0.76600000000000001</v>
      </c>
      <c r="BE85" s="24" t="str">
        <f>CONCATENATE("&gt; ",RIGHT(BC85,4))</f>
        <v>&gt; 270k</v>
      </c>
    </row>
    <row r="86" spans="1:57" x14ac:dyDescent="0.4">
      <c r="A86" s="15">
        <v>58</v>
      </c>
      <c r="B86" s="15">
        <f ca="1">IF(RAND() &lt; (8/12), 0, 1)</f>
        <v>0</v>
      </c>
      <c r="C86" s="20">
        <f ca="1">RAND()</f>
        <v>0.48479998999155516</v>
      </c>
      <c r="D86" s="15" t="str">
        <f ca="1">LOOKUP(C86,$H$13:$H$16,$F$13:$F$16)</f>
        <v>Airbus A380-800</v>
      </c>
      <c r="E86" s="15">
        <f ca="1">LOOKUP(D86,$F$6:$F$9,$I$6:$I$9)</f>
        <v>14</v>
      </c>
      <c r="F86" s="15">
        <f ca="1">LOOKUP(D86,$F$6:$F$9,$J$6:$J$9)</f>
        <v>76</v>
      </c>
      <c r="G86" s="15">
        <f ca="1">LOOKUP(D86,$F$6:$F$9,$K$6:$K$9)</f>
        <v>56</v>
      </c>
      <c r="H86" s="15">
        <f ca="1">LOOKUP(D86,$F$6:$F$9,$L$6:$L$9)</f>
        <v>341</v>
      </c>
      <c r="I86" s="20">
        <f ca="1">RAND()</f>
        <v>0.21837207663843605</v>
      </c>
      <c r="J86" s="15">
        <f ca="1">IF(B86=1, ROUND(_xlfn.NORM.INV(I86,$C$5,$C$6)*(1+$T$14), 0), ROUND(_xlfn.NORM.INV(I86, $D$5, $D$6)*(1+$T$14), 0))</f>
        <v>3</v>
      </c>
      <c r="K86" s="20">
        <f ca="1">RAND()</f>
        <v>0.62475815030618542</v>
      </c>
      <c r="L86" s="18">
        <f ca="1">IF(B86=1, ROUND(_xlfn.NORM.INV(K86,$C$7,$C$8), 2), ROUND(_xlfn.NORM.INV(K86, $D$7, $D$8), 2))</f>
        <v>10637.31</v>
      </c>
      <c r="M86" s="15">
        <f ca="1">MIN(E86,J86)</f>
        <v>3</v>
      </c>
      <c r="N86" s="15">
        <f ca="1">RAND()</f>
        <v>0.64110961813246803</v>
      </c>
      <c r="O86" s="19">
        <f ca="1">(IF(B86=1, $G$21+($G$22-$G$21)*N86, $H$21+($H$22-$H$21)*N86))</f>
        <v>2.9233288543974043E-2</v>
      </c>
      <c r="P86" s="15">
        <f ca="1">ROUND(M86*(1-O86), 0)</f>
        <v>3</v>
      </c>
      <c r="Q86" s="20">
        <f ca="1">RAND()</f>
        <v>0.21964488094164947</v>
      </c>
      <c r="R86" s="15">
        <f ca="1">IF(B86=1, ROUND(_xlfn.NORM.INV(Q86,$C$9,$C$10)*(1+$T$14), 0), ROUND(_xlfn.NORM.INV(Q86, $D$9, $D$10)*(1+$T$14), 0))</f>
        <v>32</v>
      </c>
      <c r="S86" s="20">
        <f ca="1">RAND()</f>
        <v>0.44875921584695089</v>
      </c>
      <c r="T86" s="18">
        <f ca="1">IF(B86=1, ROUND(_xlfn.NORM.INV(S86,$C$11,$C$12), 2), ROUND(_xlfn.NORM.INV(S86, $D$11, $D$12), 2))</f>
        <v>5216.84</v>
      </c>
      <c r="U86" s="15">
        <f ca="1">MIN(F86,R86)</f>
        <v>32</v>
      </c>
      <c r="V86" s="15">
        <f ca="1">RAND()</f>
        <v>0.50968568519434942</v>
      </c>
      <c r="W86" s="19">
        <f ca="1">(IF(B86=1, $G$21+($G$22-$G$21)*V86, $H$21+($H$22-$H$21)*V86))</f>
        <v>2.5290570555830484E-2</v>
      </c>
      <c r="X86" s="15">
        <f ca="1">ROUND(U86*(1-W86), 0)</f>
        <v>31</v>
      </c>
      <c r="Y86" s="20">
        <f ca="1">RAND()</f>
        <v>0.18892797149130947</v>
      </c>
      <c r="Z86" s="15">
        <f ca="1">IF(B86=1, ROUND(_xlfn.NORM.INV(Y86,$C$13,$C$14)*(1+$T$14), 0), ROUND(_xlfn.NORM.INV(Y86, $D$13, $D$14)*(1+$T$14), 0))</f>
        <v>27</v>
      </c>
      <c r="AA86" s="20">
        <f ca="1">RAND()</f>
        <v>0.50147439083827006</v>
      </c>
      <c r="AB86" s="18">
        <f ca="1">IF(B86=1, ROUND(_xlfn.NORM.INV(AA86,$C$15,$C$16), 2), ROUND(_xlfn.NORM.INV(AA86, $D$15, $D$16), 2))</f>
        <v>2798.42</v>
      </c>
      <c r="AC86" s="15">
        <f ca="1">MIN(G86,Z86)</f>
        <v>27</v>
      </c>
      <c r="AD86" s="15">
        <f ca="1">RAND()</f>
        <v>0.34165619163326488</v>
      </c>
      <c r="AE86" s="19">
        <f ca="1">(IF(B86=1, $G$21+($G$22-$G$21)*AD86, $H$21+($H$22-$H$21)*AD86))</f>
        <v>2.0249685748997947E-2</v>
      </c>
      <c r="AF86" s="15">
        <f ca="1">ROUND(AC86*(1-AE86), 0)</f>
        <v>26</v>
      </c>
      <c r="AG86" s="20">
        <f ca="1">RAND()</f>
        <v>0.96526131110692148</v>
      </c>
      <c r="AH86" s="15">
        <f ca="1">IF(B86=1, ROUND(_xlfn.NORM.INV(AG86,$C$17,$C$18)*(1+$T$14), 0), ROUND(_xlfn.NORM.INV(AG86, $D$17, $D$18)*(1+$T$14), 0))</f>
        <v>295</v>
      </c>
      <c r="AI86" s="20">
        <f ca="1">RAND()</f>
        <v>0.40019269986374295</v>
      </c>
      <c r="AJ86" s="18">
        <f ca="1">IF(B86=1, ROUND(_xlfn.NORM.INV(AI86,$C$19,$C$20), 2), ROUND(_xlfn.NORM.INV(AI86, $D$19, $D$20), 2))</f>
        <v>1729.52</v>
      </c>
      <c r="AK86" s="15">
        <f ca="1">MIN(ROUND(H86*(1+$C$22),0),AH86)</f>
        <v>295</v>
      </c>
      <c r="AL86" s="20">
        <f ca="1">RAND()</f>
        <v>0.58471958276872893</v>
      </c>
      <c r="AM86" s="19">
        <f ca="1">(IF(B86=1, $G$21+($G$22-$G$21)*AL86, $H$21+($H$22-$H$21)*AL86))</f>
        <v>2.7541587483061868E-2</v>
      </c>
      <c r="AN86" s="15">
        <f ca="1">ROUND(AK86*(1-AM86), 0)</f>
        <v>287</v>
      </c>
      <c r="AO86" s="18">
        <f ca="1">SUM(IF(AN86&gt;H86, (AN86-H86)*($G$23+AJ86), 0),IF(AF86&gt;G86,(AF86-G86)*($G$23+AB86),0),IF(X86&gt;F86,(X86-F86)*($G$23+T86),0),IF(P86&gt;E86,(P86-E86)*($G$23+L86),0))</f>
        <v>0</v>
      </c>
      <c r="AP86" s="18">
        <f>-$C$24</f>
        <v>-313614.51120000001</v>
      </c>
      <c r="AQ86" s="17">
        <f ca="1">L86*P86+T86*X86+AB86*AF86+AJ86*AN86-AO86+AP86</f>
        <v>449150.6188</v>
      </c>
      <c r="AS86" s="21">
        <f ca="1">SUM(IF(AN86&gt;H86, (AN86-H86), 0),IF(AF86&gt;G86,(AF86-G86),0),IF(X86&gt;F86,(X86-F86),0),IF(P86&gt;E86,(P86-E86),0))</f>
        <v>0</v>
      </c>
      <c r="AU86" s="22">
        <f>AU85+0.1%</f>
        <v>5.6000000000000043E-2</v>
      </c>
      <c r="AV86" s="18">
        <v>446417.19636500045</v>
      </c>
      <c r="AW86" s="18">
        <v>256762.91187151795</v>
      </c>
      <c r="AX86" s="15">
        <v>1.37</v>
      </c>
      <c r="AY86" s="18">
        <v>4108.092964999998</v>
      </c>
      <c r="AZ86" s="23" t="str">
        <f>IF(AV86=MAX($AV$30:$AV$130),"Optimal Overbooking Rate","")</f>
        <v/>
      </c>
      <c r="BC86" s="15" t="s">
        <v>121</v>
      </c>
      <c r="BD86" s="25">
        <f ca="1">COUNTIF($AQ$29:$AQ$2028,"&gt;280000")/COUNTA($AQ$29:$AQ$2028)</f>
        <v>0.74299999999999999</v>
      </c>
      <c r="BE86" s="24" t="str">
        <f>CONCATENATE("&gt; ",RIGHT(BC86,4))</f>
        <v>&gt; 280k</v>
      </c>
    </row>
    <row r="87" spans="1:57" x14ac:dyDescent="0.4">
      <c r="A87" s="15">
        <v>59</v>
      </c>
      <c r="B87" s="15">
        <f ca="1">IF(RAND() &lt; (8/12), 0, 1)</f>
        <v>1</v>
      </c>
      <c r="C87" s="20">
        <f ca="1">RAND()</f>
        <v>0.7494777315960286</v>
      </c>
      <c r="D87" s="15" t="str">
        <f ca="1">LOOKUP(C87,$H$13:$H$16,$F$13:$F$16)</f>
        <v>Boeing 777-300ER</v>
      </c>
      <c r="E87" s="15">
        <f ca="1">LOOKUP(D87,$F$6:$F$9,$I$6:$I$9)</f>
        <v>8</v>
      </c>
      <c r="F87" s="15">
        <f ca="1">LOOKUP(D87,$F$6:$F$9,$J$6:$J$9)</f>
        <v>40</v>
      </c>
      <c r="G87" s="15">
        <f ca="1">LOOKUP(D87,$F$6:$F$9,$K$6:$K$9)</f>
        <v>24</v>
      </c>
      <c r="H87" s="15">
        <f ca="1">LOOKUP(D87,$F$6:$F$9,$L$6:$L$9)</f>
        <v>260</v>
      </c>
      <c r="I87" s="20">
        <f ca="1">RAND()</f>
        <v>1.1312960829289564E-2</v>
      </c>
      <c r="J87" s="15">
        <f ca="1">IF(B87=1, ROUND(_xlfn.NORM.INV(I87,$C$5,$C$6)*(1+$T$14), 0), ROUND(_xlfn.NORM.INV(I87, $D$5, $D$6)*(1+$T$14), 0))</f>
        <v>2</v>
      </c>
      <c r="K87" s="20">
        <f ca="1">RAND()</f>
        <v>0.67054275628632587</v>
      </c>
      <c r="L87" s="18">
        <f ca="1">IF(B87=1, ROUND(_xlfn.NORM.INV(K87,$C$7,$C$8), 2), ROUND(_xlfn.NORM.INV(K87, $D$7, $D$8), 2))</f>
        <v>14454.93</v>
      </c>
      <c r="M87" s="15">
        <f ca="1">MIN(E87,J87)</f>
        <v>2</v>
      </c>
      <c r="N87" s="15">
        <f ca="1">RAND()</f>
        <v>0.54405981483894039</v>
      </c>
      <c r="O87" s="19">
        <f ca="1">(IF(B87=1, $G$21+($G$22-$G$21)*N87, $H$21+($H$22-$H$21)*N87))</f>
        <v>3.4042093519362916E-2</v>
      </c>
      <c r="P87" s="15">
        <f ca="1">ROUND(M87*(1-O87), 0)</f>
        <v>2</v>
      </c>
      <c r="Q87" s="20">
        <f ca="1">RAND()</f>
        <v>0.12226529708295253</v>
      </c>
      <c r="R87" s="15">
        <f ca="1">IF(B87=1, ROUND(_xlfn.NORM.INV(Q87,$C$9,$C$10)*(1+$T$14), 0), ROUND(_xlfn.NORM.INV(Q87, $D$9, $D$10)*(1+$T$14), 0))</f>
        <v>32</v>
      </c>
      <c r="S87" s="20">
        <f ca="1">RAND()</f>
        <v>0.95297791010289501</v>
      </c>
      <c r="T87" s="18">
        <f ca="1">IF(B87=1, ROUND(_xlfn.NORM.INV(S87,$C$11,$C$12), 2), ROUND(_xlfn.NORM.INV(S87, $D$11, $D$12), 2))</f>
        <v>8339.2999999999993</v>
      </c>
      <c r="U87" s="15">
        <f ca="1">MIN(F87,R87)</f>
        <v>32</v>
      </c>
      <c r="V87" s="15">
        <f ca="1">RAND()</f>
        <v>0.40645843793832448</v>
      </c>
      <c r="W87" s="19">
        <f ca="1">(IF(B87=1, $G$21+($G$22-$G$21)*V87, $H$21+($H$22-$H$21)*V87))</f>
        <v>2.9226045327841357E-2</v>
      </c>
      <c r="X87" s="15">
        <f ca="1">ROUND(U87*(1-W87), 0)</f>
        <v>31</v>
      </c>
      <c r="Y87" s="20">
        <f ca="1">RAND()</f>
        <v>0.34387843561403686</v>
      </c>
      <c r="Z87" s="15">
        <f ca="1">IF(B87=1, ROUND(_xlfn.NORM.INV(Y87,$C$13,$C$14)*(1+$T$14), 0), ROUND(_xlfn.NORM.INV(Y87, $D$13, $D$14)*(1+$T$14), 0))</f>
        <v>45</v>
      </c>
      <c r="AA87" s="20">
        <f ca="1">RAND()</f>
        <v>0.30167910040897172</v>
      </c>
      <c r="AB87" s="18">
        <f ca="1">IF(B87=1, ROUND(_xlfn.NORM.INV(AA87,$C$15,$C$16), 2), ROUND(_xlfn.NORM.INV(AA87, $D$15, $D$16), 2))</f>
        <v>3392.5</v>
      </c>
      <c r="AC87" s="15">
        <f ca="1">MIN(G87,Z87)</f>
        <v>24</v>
      </c>
      <c r="AD87" s="15">
        <f ca="1">RAND()</f>
        <v>0.83453343925497769</v>
      </c>
      <c r="AE87" s="19">
        <f ca="1">(IF(B87=1, $G$21+($G$22-$G$21)*AD87, $H$21+($H$22-$H$21)*AD87))</f>
        <v>4.4208670373924217E-2</v>
      </c>
      <c r="AF87" s="15">
        <f ca="1">ROUND(AC87*(1-AE87), 0)</f>
        <v>23</v>
      </c>
      <c r="AG87" s="20">
        <f ca="1">RAND()</f>
        <v>0.14834933962724994</v>
      </c>
      <c r="AH87" s="15">
        <f ca="1">IF(B87=1, ROUND(_xlfn.NORM.INV(AG87,$C$17,$C$18)*(1+$T$14), 0), ROUND(_xlfn.NORM.INV(AG87, $D$17, $D$18)*(1+$T$14), 0))</f>
        <v>173</v>
      </c>
      <c r="AI87" s="20">
        <f ca="1">RAND()</f>
        <v>0.71412124499591345</v>
      </c>
      <c r="AJ87" s="18">
        <f ca="1">IF(B87=1, ROUND(_xlfn.NORM.INV(AI87,$C$19,$C$20), 2), ROUND(_xlfn.NORM.INV(AI87, $D$19, $D$20), 2))</f>
        <v>2446.44</v>
      </c>
      <c r="AK87" s="15">
        <f ca="1">MIN(ROUND(H87*(1+$C$22),0),AH87)</f>
        <v>173</v>
      </c>
      <c r="AL87" s="20">
        <f ca="1">RAND()</f>
        <v>0.314585281300235</v>
      </c>
      <c r="AM87" s="19">
        <f ca="1">(IF(B87=1, $G$21+($G$22-$G$21)*AL87, $H$21+($H$22-$H$21)*AL87))</f>
        <v>2.6010484845508226E-2</v>
      </c>
      <c r="AN87" s="15">
        <f ca="1">ROUND(AK87*(1-AM87), 0)</f>
        <v>169</v>
      </c>
      <c r="AO87" s="18">
        <f ca="1">SUM(IF(AN87&gt;H87, (AN87-H87)*($G$23+AJ87), 0),IF(AF87&gt;G87,(AF87-G87)*($G$23+AB87),0),IF(X87&gt;F87,(X87-F87)*($G$23+T87),0),IF(P87&gt;E87,(P87-E87)*($G$23+L87),0))</f>
        <v>0</v>
      </c>
      <c r="AP87" s="18">
        <f>-$C$24</f>
        <v>-313614.51120000001</v>
      </c>
      <c r="AQ87" s="17">
        <f ca="1">L87*P87+T87*X87+AB87*AF87+AJ87*AN87-AO87+AP87</f>
        <v>465289.50880000001</v>
      </c>
      <c r="AS87" s="21">
        <f ca="1">SUM(IF(AN87&gt;H87, (AN87-H87), 0),IF(AF87&gt;G87,(AF87-G87),0),IF(X87&gt;F87,(X87-F87),0),IF(P87&gt;E87,(P87-E87),0))</f>
        <v>0</v>
      </c>
      <c r="AU87" s="22">
        <f>AU86+0.1%</f>
        <v>5.7000000000000044E-2</v>
      </c>
      <c r="AV87" s="18">
        <v>439173.89808500092</v>
      </c>
      <c r="AW87" s="18">
        <v>246131.7571912898</v>
      </c>
      <c r="AX87" s="15">
        <v>1.41</v>
      </c>
      <c r="AY87" s="18">
        <v>4185.9307999999974</v>
      </c>
      <c r="AZ87" s="23" t="str">
        <f>IF(AV87=MAX($AV$30:$AV$130),"Optimal Overbooking Rate","")</f>
        <v/>
      </c>
      <c r="BC87" s="15" t="s">
        <v>120</v>
      </c>
      <c r="BD87" s="25">
        <f ca="1">COUNTIF($AQ$29:$AQ$2028,"&gt;290000")/COUNTA($AQ$29:$AQ$2028)</f>
        <v>0.72050000000000003</v>
      </c>
      <c r="BE87" s="24" t="str">
        <f>CONCATENATE("&gt; ",RIGHT(BC87,4))</f>
        <v>&gt; 290k</v>
      </c>
    </row>
    <row r="88" spans="1:57" x14ac:dyDescent="0.4">
      <c r="A88" s="15">
        <v>60</v>
      </c>
      <c r="B88" s="15">
        <f ca="1">IF(RAND() &lt; (8/12), 0, 1)</f>
        <v>0</v>
      </c>
      <c r="C88" s="20">
        <f ca="1">RAND()</f>
        <v>0.44634209815409931</v>
      </c>
      <c r="D88" s="15" t="str">
        <f ca="1">LOOKUP(C88,$H$13:$H$16,$F$13:$F$16)</f>
        <v>Airbus A380-800</v>
      </c>
      <c r="E88" s="15">
        <f ca="1">LOOKUP(D88,$F$6:$F$9,$I$6:$I$9)</f>
        <v>14</v>
      </c>
      <c r="F88" s="15">
        <f ca="1">LOOKUP(D88,$F$6:$F$9,$J$6:$J$9)</f>
        <v>76</v>
      </c>
      <c r="G88" s="15">
        <f ca="1">LOOKUP(D88,$F$6:$F$9,$K$6:$K$9)</f>
        <v>56</v>
      </c>
      <c r="H88" s="15">
        <f ca="1">LOOKUP(D88,$F$6:$F$9,$L$6:$L$9)</f>
        <v>341</v>
      </c>
      <c r="I88" s="20">
        <f ca="1">RAND()</f>
        <v>0.11080723952823712</v>
      </c>
      <c r="J88" s="15">
        <f ca="1">IF(B88=1, ROUND(_xlfn.NORM.INV(I88,$C$5,$C$6)*(1+$T$14), 0), ROUND(_xlfn.NORM.INV(I88, $D$5, $D$6)*(1+$T$14), 0))</f>
        <v>3</v>
      </c>
      <c r="K88" s="20">
        <f ca="1">RAND()</f>
        <v>0.63817022548584001</v>
      </c>
      <c r="L88" s="18">
        <f ca="1">IF(B88=1, ROUND(_xlfn.NORM.INV(K88,$C$7,$C$8), 2), ROUND(_xlfn.NORM.INV(K88, $D$7, $D$8), 2))</f>
        <v>10653.52</v>
      </c>
      <c r="M88" s="15">
        <f ca="1">MIN(E88,J88)</f>
        <v>3</v>
      </c>
      <c r="N88" s="15">
        <f ca="1">RAND()</f>
        <v>0.93633986274660674</v>
      </c>
      <c r="O88" s="19">
        <f ca="1">(IF(B88=1, $G$21+($G$22-$G$21)*N88, $H$21+($H$22-$H$21)*N88))</f>
        <v>3.8090195882398203E-2</v>
      </c>
      <c r="P88" s="15">
        <f ca="1">ROUND(M88*(1-O88), 0)</f>
        <v>3</v>
      </c>
      <c r="Q88" s="20">
        <f ca="1">RAND()</f>
        <v>0.63623512239926983</v>
      </c>
      <c r="R88" s="15">
        <f ca="1">IF(B88=1, ROUND(_xlfn.NORM.INV(Q88,$C$9,$C$10)*(1+$T$14), 0), ROUND(_xlfn.NORM.INV(Q88, $D$9, $D$10)*(1+$T$14), 0))</f>
        <v>44</v>
      </c>
      <c r="S88" s="20">
        <f ca="1">RAND()</f>
        <v>0.68613400625141074</v>
      </c>
      <c r="T88" s="18">
        <f ca="1">IF(B88=1, ROUND(_xlfn.NORM.INV(S88,$C$11,$C$12), 2), ROUND(_xlfn.NORM.INV(S88, $D$11, $D$12), 2))</f>
        <v>5356.69</v>
      </c>
      <c r="U88" s="15">
        <f ca="1">MIN(F88,R88)</f>
        <v>44</v>
      </c>
      <c r="V88" s="15">
        <f ca="1">RAND()</f>
        <v>0.63407742213682816</v>
      </c>
      <c r="W88" s="19">
        <f ca="1">(IF(B88=1, $G$21+($G$22-$G$21)*V88, $H$21+($H$22-$H$21)*V88))</f>
        <v>2.9022322664104844E-2</v>
      </c>
      <c r="X88" s="15">
        <f ca="1">ROUND(U88*(1-W88), 0)</f>
        <v>43</v>
      </c>
      <c r="Y88" s="20">
        <f ca="1">RAND()</f>
        <v>0.52491055152369626</v>
      </c>
      <c r="Z88" s="15">
        <f ca="1">IF(B88=1, ROUND(_xlfn.NORM.INV(Y88,$C$13,$C$14)*(1+$T$14), 0), ROUND(_xlfn.NORM.INV(Y88, $D$13, $D$14)*(1+$T$14), 0))</f>
        <v>36</v>
      </c>
      <c r="AA88" s="20">
        <f ca="1">RAND()</f>
        <v>0.40650220399956405</v>
      </c>
      <c r="AB88" s="18">
        <f ca="1">IF(B88=1, ROUND(_xlfn.NORM.INV(AA88,$C$15,$C$16), 2), ROUND(_xlfn.NORM.INV(AA88, $D$15, $D$16), 2))</f>
        <v>2769.22</v>
      </c>
      <c r="AC88" s="15">
        <f ca="1">MIN(G88,Z88)</f>
        <v>36</v>
      </c>
      <c r="AD88" s="15">
        <f ca="1">RAND()</f>
        <v>7.8052408246498839E-2</v>
      </c>
      <c r="AE88" s="19">
        <f ca="1">(IF(B88=1, $G$21+($G$22-$G$21)*AD88, $H$21+($H$22-$H$21)*AD88))</f>
        <v>1.2341572247394966E-2</v>
      </c>
      <c r="AF88" s="15">
        <f ca="1">ROUND(AC88*(1-AE88), 0)</f>
        <v>36</v>
      </c>
      <c r="AG88" s="20">
        <f ca="1">RAND()</f>
        <v>0.10170983345202611</v>
      </c>
      <c r="AH88" s="15">
        <f ca="1">IF(B88=1, ROUND(_xlfn.NORM.INV(AG88,$C$17,$C$18)*(1+$T$14), 0), ROUND(_xlfn.NORM.INV(AG88, $D$17, $D$18)*(1+$T$14), 0))</f>
        <v>133</v>
      </c>
      <c r="AI88" s="20">
        <f ca="1">RAND()</f>
        <v>0.9224094921157252</v>
      </c>
      <c r="AJ88" s="18">
        <f ca="1">IF(B88=1, ROUND(_xlfn.NORM.INV(AI88,$C$19,$C$20), 2), ROUND(_xlfn.NORM.INV(AI88, $D$19, $D$20), 2))</f>
        <v>1856.7</v>
      </c>
      <c r="AK88" s="15">
        <f ca="1">MIN(ROUND(H88*(1+$C$22),0),AH88)</f>
        <v>133</v>
      </c>
      <c r="AL88" s="20">
        <f ca="1">RAND()</f>
        <v>0.3164728028637781</v>
      </c>
      <c r="AM88" s="19">
        <f ca="1">(IF(B88=1, $G$21+($G$22-$G$21)*AL88, $H$21+($H$22-$H$21)*AL88))</f>
        <v>1.9494184085913344E-2</v>
      </c>
      <c r="AN88" s="15">
        <f ca="1">ROUND(AK88*(1-AM88), 0)</f>
        <v>130</v>
      </c>
      <c r="AO88" s="18">
        <f ca="1">SUM(IF(AN88&gt;H88, (AN88-H88)*($G$23+AJ88), 0),IF(AF88&gt;G88,(AF88-G88)*($G$23+AB88),0),IF(X88&gt;F88,(X88-F88)*($G$23+T88),0),IF(P88&gt;E88,(P88-E88)*($G$23+L88),0))</f>
        <v>0</v>
      </c>
      <c r="AP88" s="18">
        <f>-$C$24</f>
        <v>-313614.51120000001</v>
      </c>
      <c r="AQ88" s="17">
        <f ca="1">L88*P88+T88*X88+AB88*AF88+AJ88*AN88-AO88+AP88</f>
        <v>289746.6387999999</v>
      </c>
      <c r="AS88" s="21">
        <f ca="1">SUM(IF(AN88&gt;H88, (AN88-H88), 0),IF(AF88&gt;G88,(AF88-G88),0),IF(X88&gt;F88,(X88-F88),0),IF(P88&gt;E88,(P88-E88),0))</f>
        <v>0</v>
      </c>
      <c r="AU88" s="22">
        <f>AU87+0.1%</f>
        <v>5.8000000000000045E-2</v>
      </c>
      <c r="AV88" s="18">
        <v>447607.12117500068</v>
      </c>
      <c r="AW88" s="18">
        <v>262592.937457658</v>
      </c>
      <c r="AX88" s="15">
        <v>1.47</v>
      </c>
      <c r="AY88" s="18">
        <v>4451.639629999996</v>
      </c>
      <c r="AZ88" s="23" t="str">
        <f>IF(AV88=MAX($AV$30:$AV$130),"Optimal Overbooking Rate","")</f>
        <v/>
      </c>
      <c r="BC88" s="15" t="s">
        <v>119</v>
      </c>
      <c r="BD88" s="25">
        <f ca="1">COUNTIF($AQ$29:$AQ$2028,"&gt;300000")/COUNTA($AQ$29:$AQ$2028)</f>
        <v>0.69950000000000001</v>
      </c>
      <c r="BE88" s="24" t="str">
        <f>CONCATENATE("&gt; ",RIGHT(BC88,4))</f>
        <v>&gt; 300k</v>
      </c>
    </row>
    <row r="89" spans="1:57" x14ac:dyDescent="0.4">
      <c r="A89" s="15">
        <v>61</v>
      </c>
      <c r="B89" s="15">
        <f ca="1">IF(RAND() &lt; (8/12), 0, 1)</f>
        <v>0</v>
      </c>
      <c r="C89" s="20">
        <f ca="1">RAND()</f>
        <v>0.89007891652864179</v>
      </c>
      <c r="D89" s="15" t="str">
        <f ca="1">LOOKUP(C89,$H$13:$H$16,$F$13:$F$16)</f>
        <v>Boeing 777-300ER</v>
      </c>
      <c r="E89" s="15">
        <f ca="1">LOOKUP(D89,$F$6:$F$9,$I$6:$I$9)</f>
        <v>8</v>
      </c>
      <c r="F89" s="15">
        <f ca="1">LOOKUP(D89,$F$6:$F$9,$J$6:$J$9)</f>
        <v>40</v>
      </c>
      <c r="G89" s="15">
        <f ca="1">LOOKUP(D89,$F$6:$F$9,$K$6:$K$9)</f>
        <v>24</v>
      </c>
      <c r="H89" s="15">
        <f ca="1">LOOKUP(D89,$F$6:$F$9,$L$6:$L$9)</f>
        <v>260</v>
      </c>
      <c r="I89" s="20">
        <f ca="1">RAND()</f>
        <v>0.73468705033999482</v>
      </c>
      <c r="J89" s="15">
        <f ca="1">IF(B89=1, ROUND(_xlfn.NORM.INV(I89,$C$5,$C$6)*(1+$T$14), 0), ROUND(_xlfn.NORM.INV(I89, $D$5, $D$6)*(1+$T$14), 0))</f>
        <v>5</v>
      </c>
      <c r="K89" s="20">
        <f ca="1">RAND()</f>
        <v>0.7037033693380208</v>
      </c>
      <c r="L89" s="18">
        <f ca="1">IF(B89=1, ROUND(_xlfn.NORM.INV(K89,$C$7,$C$8), 2), ROUND(_xlfn.NORM.INV(K89, $D$7, $D$8), 2))</f>
        <v>10736.25</v>
      </c>
      <c r="M89" s="15">
        <f ca="1">MIN(E89,J89)</f>
        <v>5</v>
      </c>
      <c r="N89" s="15">
        <f ca="1">RAND()</f>
        <v>0.36077504505625335</v>
      </c>
      <c r="O89" s="19">
        <f ca="1">(IF(B89=1, $G$21+($G$22-$G$21)*N89, $H$21+($H$22-$H$21)*N89))</f>
        <v>2.08232513516876E-2</v>
      </c>
      <c r="P89" s="15">
        <f ca="1">ROUND(M89*(1-O89), 0)</f>
        <v>5</v>
      </c>
      <c r="Q89" s="20">
        <f ca="1">RAND()</f>
        <v>0.93867432111641746</v>
      </c>
      <c r="R89" s="15">
        <f ca="1">IF(B89=1, ROUND(_xlfn.NORM.INV(Q89,$C$9,$C$10)*(1+$T$14), 0), ROUND(_xlfn.NORM.INV(Q89, $D$9, $D$10)*(1+$T$14), 0))</f>
        <v>56</v>
      </c>
      <c r="S89" s="20">
        <f ca="1">RAND()</f>
        <v>8.2885473147463307E-2</v>
      </c>
      <c r="T89" s="18">
        <f ca="1">IF(B89=1, ROUND(_xlfn.NORM.INV(S89,$C$11,$C$12), 2), ROUND(_xlfn.NORM.INV(S89, $D$11, $D$12), 2))</f>
        <v>4930.37</v>
      </c>
      <c r="U89" s="15">
        <f ca="1">MIN(F89,R89)</f>
        <v>40</v>
      </c>
      <c r="V89" s="15">
        <f ca="1">RAND()</f>
        <v>0.30772952330104553</v>
      </c>
      <c r="W89" s="19">
        <f ca="1">(IF(B89=1, $G$21+($G$22-$G$21)*V89, $H$21+($H$22-$H$21)*V89))</f>
        <v>1.9231885699031365E-2</v>
      </c>
      <c r="X89" s="15">
        <f ca="1">ROUND(U89*(1-W89), 0)</f>
        <v>39</v>
      </c>
      <c r="Y89" s="20">
        <f ca="1">RAND()</f>
        <v>0.5865278553742207</v>
      </c>
      <c r="Z89" s="15">
        <f ca="1">IF(B89=1, ROUND(_xlfn.NORM.INV(Y89,$C$13,$C$14)*(1+$T$14), 0), ROUND(_xlfn.NORM.INV(Y89, $D$13, $D$14)*(1+$T$14), 0))</f>
        <v>38</v>
      </c>
      <c r="AA89" s="20">
        <f ca="1">RAND()</f>
        <v>0.40183497848988936</v>
      </c>
      <c r="AB89" s="18">
        <f ca="1">IF(B89=1, ROUND(_xlfn.NORM.INV(AA89,$C$15,$C$16), 2), ROUND(_xlfn.NORM.INV(AA89, $D$15, $D$16), 2))</f>
        <v>2767.75</v>
      </c>
      <c r="AC89" s="15">
        <f ca="1">MIN(G89,Z89)</f>
        <v>24</v>
      </c>
      <c r="AD89" s="15">
        <f ca="1">RAND()</f>
        <v>0.29234826640887024</v>
      </c>
      <c r="AE89" s="19">
        <f ca="1">(IF(B89=1, $G$21+($G$22-$G$21)*AD89, $H$21+($H$22-$H$21)*AD89))</f>
        <v>1.8770447992266105E-2</v>
      </c>
      <c r="AF89" s="15">
        <f ca="1">ROUND(AC89*(1-AE89), 0)</f>
        <v>24</v>
      </c>
      <c r="AG89" s="20">
        <f ca="1">RAND()</f>
        <v>1.2623025352997419E-2</v>
      </c>
      <c r="AH89" s="15">
        <f ca="1">IF(B89=1, ROUND(_xlfn.NORM.INV(AG89,$C$17,$C$18)*(1+$T$14), 0), ROUND(_xlfn.NORM.INV(AG89, $D$17, $D$18)*(1+$T$14), 0))</f>
        <v>82</v>
      </c>
      <c r="AI89" s="20">
        <f ca="1">RAND()</f>
        <v>0.21863586371911814</v>
      </c>
      <c r="AJ89" s="18">
        <f ca="1">IF(B89=1, ROUND(_xlfn.NORM.INV(AI89,$C$19,$C$20), 2), ROUND(_xlfn.NORM.INV(AI89, $D$19, $D$20), 2))</f>
        <v>1689.72</v>
      </c>
      <c r="AK89" s="15">
        <f ca="1">MIN(ROUND(H89*(1+$C$22),0),AH89)</f>
        <v>82</v>
      </c>
      <c r="AL89" s="20">
        <f ca="1">RAND()</f>
        <v>0.48036515986096251</v>
      </c>
      <c r="AM89" s="19">
        <f ca="1">(IF(B89=1, $G$21+($G$22-$G$21)*AL89, $H$21+($H$22-$H$21)*AL89))</f>
        <v>2.4410954795828874E-2</v>
      </c>
      <c r="AN89" s="15">
        <f ca="1">ROUND(AK89*(1-AM89), 0)</f>
        <v>80</v>
      </c>
      <c r="AO89" s="18">
        <f ca="1">SUM(IF(AN89&gt;H89, (AN89-H89)*($G$23+AJ89), 0),IF(AF89&gt;G89,(AF89-G89)*($G$23+AB89),0),IF(X89&gt;F89,(X89-F89)*($G$23+T89),0),IF(P89&gt;E89,(P89-E89)*($G$23+L89),0))</f>
        <v>0</v>
      </c>
      <c r="AP89" s="18">
        <f>-$C$24</f>
        <v>-313614.51120000001</v>
      </c>
      <c r="AQ89" s="17">
        <f ca="1">L89*P89+T89*X89+AB89*AF89+AJ89*AN89-AO89+AP89</f>
        <v>133954.76880000002</v>
      </c>
      <c r="AS89" s="21">
        <f ca="1">SUM(IF(AN89&gt;H89, (AN89-H89), 0),IF(AF89&gt;G89,(AF89-G89),0),IF(X89&gt;F89,(X89-F89),0),IF(P89&gt;E89,(P89-E89),0))</f>
        <v>0</v>
      </c>
      <c r="AU89" s="22">
        <f>AU88+0.1%</f>
        <v>5.9000000000000045E-2</v>
      </c>
      <c r="AV89" s="18">
        <v>455179.75044500129</v>
      </c>
      <c r="AW89" s="18">
        <v>259940.0193715145</v>
      </c>
      <c r="AX89" s="15">
        <v>1.47</v>
      </c>
      <c r="AY89" s="18">
        <v>4438.1796450000029</v>
      </c>
      <c r="AZ89" s="23" t="str">
        <f>IF(AV89=MAX($AV$30:$AV$130),"Optimal Overbooking Rate","")</f>
        <v/>
      </c>
      <c r="BC89" s="15" t="s">
        <v>118</v>
      </c>
      <c r="BD89" s="25">
        <f ca="1">COUNTIF($AQ$29:$AQ$2028,"&gt;310000")/COUNTA($AQ$29:$AQ$2028)</f>
        <v>0.67849999999999999</v>
      </c>
      <c r="BE89" s="24" t="str">
        <f>CONCATENATE("&gt; ",RIGHT(BC89,4))</f>
        <v>&gt; 310k</v>
      </c>
    </row>
    <row r="90" spans="1:57" x14ac:dyDescent="0.4">
      <c r="A90" s="15">
        <v>62</v>
      </c>
      <c r="B90" s="15">
        <f ca="1">IF(RAND() &lt; (8/12), 0, 1)</f>
        <v>0</v>
      </c>
      <c r="C90" s="20">
        <f ca="1">RAND()</f>
        <v>0.27125601411518541</v>
      </c>
      <c r="D90" s="15" t="str">
        <f ca="1">LOOKUP(C90,$H$13:$H$16,$F$13:$F$16)</f>
        <v>Airbus A380-800</v>
      </c>
      <c r="E90" s="15">
        <f ca="1">LOOKUP(D90,$F$6:$F$9,$I$6:$I$9)</f>
        <v>14</v>
      </c>
      <c r="F90" s="15">
        <f ca="1">LOOKUP(D90,$F$6:$F$9,$J$6:$J$9)</f>
        <v>76</v>
      </c>
      <c r="G90" s="15">
        <f ca="1">LOOKUP(D90,$F$6:$F$9,$K$6:$K$9)</f>
        <v>56</v>
      </c>
      <c r="H90" s="15">
        <f ca="1">LOOKUP(D90,$F$6:$F$9,$L$6:$L$9)</f>
        <v>341</v>
      </c>
      <c r="I90" s="20">
        <f ca="1">RAND()</f>
        <v>0.61756659519887303</v>
      </c>
      <c r="J90" s="15">
        <f ca="1">IF(B90=1, ROUND(_xlfn.NORM.INV(I90,$C$5,$C$6)*(1+$T$14), 0), ROUND(_xlfn.NORM.INV(I90, $D$5, $D$6)*(1+$T$14), 0))</f>
        <v>5</v>
      </c>
      <c r="K90" s="20">
        <f ca="1">RAND()</f>
        <v>0.94091902026664032</v>
      </c>
      <c r="L90" s="18">
        <f ca="1">IF(B90=1, ROUND(_xlfn.NORM.INV(K90,$C$7,$C$8), 2), ROUND(_xlfn.NORM.INV(K90, $D$7, $D$8), 2))</f>
        <v>11204.52</v>
      </c>
      <c r="M90" s="15">
        <f ca="1">MIN(E90,J90)</f>
        <v>5</v>
      </c>
      <c r="N90" s="15">
        <f ca="1">RAND()</f>
        <v>0.13743245446587049</v>
      </c>
      <c r="O90" s="19">
        <f ca="1">(IF(B90=1, $G$21+($G$22-$G$21)*N90, $H$21+($H$22-$H$21)*N90))</f>
        <v>1.4122973633976115E-2</v>
      </c>
      <c r="P90" s="15">
        <f ca="1">ROUND(M90*(1-O90), 0)</f>
        <v>5</v>
      </c>
      <c r="Q90" s="20">
        <f ca="1">RAND()</f>
        <v>0.68218159875588658</v>
      </c>
      <c r="R90" s="15">
        <f ca="1">IF(B90=1, ROUND(_xlfn.NORM.INV(Q90,$C$9,$C$10)*(1+$T$14), 0), ROUND(_xlfn.NORM.INV(Q90, $D$9, $D$10)*(1+$T$14), 0))</f>
        <v>45</v>
      </c>
      <c r="S90" s="20">
        <f ca="1">RAND()</f>
        <v>0.39015887972476782</v>
      </c>
      <c r="T90" s="18">
        <f ca="1">IF(B90=1, ROUND(_xlfn.NORM.INV(S90,$C$11,$C$12), 2), ROUND(_xlfn.NORM.INV(S90, $D$11, $D$12), 2))</f>
        <v>5182.63</v>
      </c>
      <c r="U90" s="15">
        <f ca="1">MIN(F90,R90)</f>
        <v>45</v>
      </c>
      <c r="V90" s="15">
        <f ca="1">RAND()</f>
        <v>0.55082115412824495</v>
      </c>
      <c r="W90" s="19">
        <f ca="1">(IF(B90=1, $G$21+($G$22-$G$21)*V90, $H$21+($H$22-$H$21)*V90))</f>
        <v>2.6524634623847347E-2</v>
      </c>
      <c r="X90" s="15">
        <f ca="1">ROUND(U90*(1-W90), 0)</f>
        <v>44</v>
      </c>
      <c r="Y90" s="20">
        <f ca="1">RAND()</f>
        <v>0.86861524165409942</v>
      </c>
      <c r="Z90" s="15">
        <f ca="1">IF(B90=1, ROUND(_xlfn.NORM.INV(Y90,$C$13,$C$14)*(1+$T$14), 0), ROUND(_xlfn.NORM.INV(Y90, $D$13, $D$14)*(1+$T$14), 0))</f>
        <v>46</v>
      </c>
      <c r="AA90" s="20">
        <f ca="1">RAND()</f>
        <v>0.61666169588773656</v>
      </c>
      <c r="AB90" s="18">
        <f ca="1">IF(B90=1, ROUND(_xlfn.NORM.INV(AA90,$C$15,$C$16), 2), ROUND(_xlfn.NORM.INV(AA90, $D$15, $D$16), 2))</f>
        <v>2834.03</v>
      </c>
      <c r="AC90" s="15">
        <f ca="1">MIN(G90,Z90)</f>
        <v>46</v>
      </c>
      <c r="AD90" s="15">
        <f ca="1">RAND()</f>
        <v>0.57155162161027051</v>
      </c>
      <c r="AE90" s="19">
        <f ca="1">(IF(B90=1, $G$21+($G$22-$G$21)*AD90, $H$21+($H$22-$H$21)*AD90))</f>
        <v>2.7146548648308115E-2</v>
      </c>
      <c r="AF90" s="15">
        <f ca="1">ROUND(AC90*(1-AE90), 0)</f>
        <v>45</v>
      </c>
      <c r="AG90" s="20">
        <f ca="1">RAND()</f>
        <v>0.22347690416889998</v>
      </c>
      <c r="AH90" s="15">
        <f ca="1">IF(B90=1, ROUND(_xlfn.NORM.INV(AG90,$C$17,$C$18)*(1+$T$14), 0), ROUND(_xlfn.NORM.INV(AG90, $D$17, $D$18)*(1+$T$14), 0))</f>
        <v>160</v>
      </c>
      <c r="AI90" s="20">
        <f ca="1">RAND()</f>
        <v>0.3177928044267323</v>
      </c>
      <c r="AJ90" s="18">
        <f ca="1">IF(B90=1, ROUND(_xlfn.NORM.INV(AI90,$C$19,$C$20), 2), ROUND(_xlfn.NORM.INV(AI90, $D$19, $D$20), 2))</f>
        <v>1712.73</v>
      </c>
      <c r="AK90" s="15">
        <f ca="1">MIN(ROUND(H90*(1+$C$22),0),AH90)</f>
        <v>160</v>
      </c>
      <c r="AL90" s="20">
        <f ca="1">RAND()</f>
        <v>0.23541688010168971</v>
      </c>
      <c r="AM90" s="19">
        <f ca="1">(IF(B90=1, $G$21+($G$22-$G$21)*AL90, $H$21+($H$22-$H$21)*AL90))</f>
        <v>1.7062506403050692E-2</v>
      </c>
      <c r="AN90" s="15">
        <f ca="1">ROUND(AK90*(1-AM90), 0)</f>
        <v>157</v>
      </c>
      <c r="AO90" s="18">
        <f ca="1">SUM(IF(AN90&gt;H90, (AN90-H90)*($G$23+AJ90), 0),IF(AF90&gt;G90,(AF90-G90)*($G$23+AB90),0),IF(X90&gt;F90,(X90-F90)*($G$23+T90),0),IF(P90&gt;E90,(P90-E90)*($G$23+L90),0))</f>
        <v>0</v>
      </c>
      <c r="AP90" s="18">
        <f>-$C$24</f>
        <v>-313614.51120000001</v>
      </c>
      <c r="AQ90" s="17">
        <f ca="1">L90*P90+T90*X90+AB90*AF90+AJ90*AN90-AO90+AP90</f>
        <v>366873.76880000002</v>
      </c>
      <c r="AS90" s="21">
        <f ca="1">SUM(IF(AN90&gt;H90, (AN90-H90), 0),IF(AF90&gt;G90,(AF90-G90),0),IF(X90&gt;F90,(X90-F90),0),IF(P90&gt;E90,(P90-E90),0))</f>
        <v>0</v>
      </c>
      <c r="AU90" s="22">
        <f>AU89+0.1%</f>
        <v>6.0000000000000046E-2</v>
      </c>
      <c r="AV90" s="18">
        <v>445237.2122800005</v>
      </c>
      <c r="AW90" s="18">
        <v>254298.62278811948</v>
      </c>
      <c r="AX90" s="15">
        <v>1.59</v>
      </c>
      <c r="AY90" s="18">
        <v>4815.2329999999993</v>
      </c>
      <c r="AZ90" s="23" t="str">
        <f>IF(AV90=MAX($AV$30:$AV$130),"Optimal Overbooking Rate","")</f>
        <v/>
      </c>
      <c r="BC90" s="15" t="s">
        <v>117</v>
      </c>
      <c r="BD90" s="25">
        <f ca="1">COUNTIF($AQ$29:$AQ$2028,"&gt;320000")/COUNTA($AQ$29:$AQ$2028)</f>
        <v>0.65249999999999997</v>
      </c>
      <c r="BE90" s="24" t="str">
        <f>CONCATENATE("&gt; ",RIGHT(BC90,4))</f>
        <v>&gt; 320k</v>
      </c>
    </row>
    <row r="91" spans="1:57" x14ac:dyDescent="0.4">
      <c r="A91" s="15">
        <v>63</v>
      </c>
      <c r="B91" s="15">
        <f ca="1">IF(RAND() &lt; (8/12), 0, 1)</f>
        <v>0</v>
      </c>
      <c r="C91" s="20">
        <f ca="1">RAND()</f>
        <v>5.0497237205364032E-2</v>
      </c>
      <c r="D91" s="15" t="str">
        <f ca="1">LOOKUP(C91,$H$13:$H$16,$F$13:$F$16)</f>
        <v>Airbus A350-900</v>
      </c>
      <c r="E91" s="15">
        <f ca="1">LOOKUP(D91,$F$6:$F$9,$I$6:$I$9)</f>
        <v>0</v>
      </c>
      <c r="F91" s="15">
        <f ca="1">LOOKUP(D91,$F$6:$F$9,$J$6:$J$9)</f>
        <v>32</v>
      </c>
      <c r="G91" s="15">
        <f ca="1">LOOKUP(D91,$F$6:$F$9,$K$6:$K$9)</f>
        <v>21</v>
      </c>
      <c r="H91" s="15">
        <f ca="1">LOOKUP(D91,$F$6:$F$9,$L$6:$L$9)</f>
        <v>259</v>
      </c>
      <c r="I91" s="20">
        <f ca="1">RAND()</f>
        <v>0.18640283923340317</v>
      </c>
      <c r="J91" s="15">
        <f ca="1">IF(B91=1, ROUND(_xlfn.NORM.INV(I91,$C$5,$C$6)*(1+$T$14), 0), ROUND(_xlfn.NORM.INV(I91, $D$5, $D$6)*(1+$T$14), 0))</f>
        <v>3</v>
      </c>
      <c r="K91" s="20">
        <f ca="1">RAND()</f>
        <v>0.17127932456090489</v>
      </c>
      <c r="L91" s="18">
        <f ca="1">IF(B91=1, ROUND(_xlfn.NORM.INV(K91,$C$7,$C$8), 2), ROUND(_xlfn.NORM.INV(K91, $D$7, $D$8), 2))</f>
        <v>10059.81</v>
      </c>
      <c r="M91" s="15">
        <f ca="1">MIN(E91,J91)</f>
        <v>0</v>
      </c>
      <c r="N91" s="15">
        <f ca="1">RAND()</f>
        <v>0.89674957904944763</v>
      </c>
      <c r="O91" s="19">
        <f ca="1">(IF(B91=1, $G$21+($G$22-$G$21)*N91, $H$21+($H$22-$H$21)*N91))</f>
        <v>3.6902487371483425E-2</v>
      </c>
      <c r="P91" s="15">
        <f ca="1">ROUND(M91*(1-O91), 0)</f>
        <v>0</v>
      </c>
      <c r="Q91" s="20">
        <f ca="1">RAND()</f>
        <v>0.16825294869851026</v>
      </c>
      <c r="R91" s="15">
        <f ca="1">IF(B91=1, ROUND(_xlfn.NORM.INV(Q91,$C$9,$C$10)*(1+$T$14), 0), ROUND(_xlfn.NORM.INV(Q91, $D$9, $D$10)*(1+$T$14), 0))</f>
        <v>30</v>
      </c>
      <c r="S91" s="20">
        <f ca="1">RAND()</f>
        <v>0.11088251770216784</v>
      </c>
      <c r="T91" s="18">
        <f ca="1">IF(B91=1, ROUND(_xlfn.NORM.INV(S91,$C$11,$C$12), 2), ROUND(_xlfn.NORM.INV(S91, $D$11, $D$12), 2))</f>
        <v>4967.76</v>
      </c>
      <c r="U91" s="15">
        <f ca="1">MIN(F91,R91)</f>
        <v>30</v>
      </c>
      <c r="V91" s="15">
        <f ca="1">RAND()</f>
        <v>0.57748461363282177</v>
      </c>
      <c r="W91" s="19">
        <f ca="1">(IF(B91=1, $G$21+($G$22-$G$21)*V91, $H$21+($H$22-$H$21)*V91))</f>
        <v>2.7324538408984654E-2</v>
      </c>
      <c r="X91" s="15">
        <f ca="1">ROUND(U91*(1-W91), 0)</f>
        <v>29</v>
      </c>
      <c r="Y91" s="20">
        <f ca="1">RAND()</f>
        <v>0.19717073382558181</v>
      </c>
      <c r="Z91" s="15">
        <f ca="1">IF(B91=1, ROUND(_xlfn.NORM.INV(Y91,$C$13,$C$14)*(1+$T$14), 0), ROUND(_xlfn.NORM.INV(Y91, $D$13, $D$14)*(1+$T$14), 0))</f>
        <v>28</v>
      </c>
      <c r="AA91" s="20">
        <f ca="1">RAND()</f>
        <v>0.72760099518672383</v>
      </c>
      <c r="AB91" s="18">
        <f ca="1">IF(B91=1, ROUND(_xlfn.NORM.INV(AA91,$C$15,$C$16), 2), ROUND(_xlfn.NORM.INV(AA91, $D$15, $D$16), 2))</f>
        <v>2871.57</v>
      </c>
      <c r="AC91" s="15">
        <f ca="1">MIN(G91,Z91)</f>
        <v>21</v>
      </c>
      <c r="AD91" s="15">
        <f ca="1">RAND()</f>
        <v>0.39590654682374826</v>
      </c>
      <c r="AE91" s="19">
        <f ca="1">(IF(B91=1, $G$21+($G$22-$G$21)*AD91, $H$21+($H$22-$H$21)*AD91))</f>
        <v>2.1877196404712446E-2</v>
      </c>
      <c r="AF91" s="15">
        <f ca="1">ROUND(AC91*(1-AE91), 0)</f>
        <v>21</v>
      </c>
      <c r="AG91" s="20">
        <f ca="1">RAND()</f>
        <v>0.72775506458222106</v>
      </c>
      <c r="AH91" s="15">
        <f ca="1">IF(B91=1, ROUND(_xlfn.NORM.INV(AG91,$C$17,$C$18)*(1+$T$14), 0), ROUND(_xlfn.NORM.INV(AG91, $D$17, $D$18)*(1+$T$14), 0))</f>
        <v>231</v>
      </c>
      <c r="AI91" s="20">
        <f ca="1">RAND()</f>
        <v>0.92319713363959754</v>
      </c>
      <c r="AJ91" s="18">
        <f ca="1">IF(B91=1, ROUND(_xlfn.NORM.INV(AI91,$C$19,$C$20), 2), ROUND(_xlfn.NORM.INV(AI91, $D$19, $D$20), 2))</f>
        <v>1857.12</v>
      </c>
      <c r="AK91" s="15">
        <f ca="1">MIN(ROUND(H91*(1+$C$22),0),AH91)</f>
        <v>231</v>
      </c>
      <c r="AL91" s="20">
        <f ca="1">RAND()</f>
        <v>0.45260040945042213</v>
      </c>
      <c r="AM91" s="19">
        <f ca="1">(IF(B91=1, $G$21+($G$22-$G$21)*AL91, $H$21+($H$22-$H$21)*AL91))</f>
        <v>2.3578012283512664E-2</v>
      </c>
      <c r="AN91" s="15">
        <f ca="1">ROUND(AK91*(1-AM91), 0)</f>
        <v>226</v>
      </c>
      <c r="AO91" s="18">
        <f ca="1">SUM(IF(AN91&gt;H91, (AN91-H91)*($G$23+AJ91), 0),IF(AF91&gt;G91,(AF91-G91)*($G$23+AB91),0),IF(X91&gt;F91,(X91-F91)*($G$23+T91),0),IF(P91&gt;E91,(P91-E91)*($G$23+L91),0))</f>
        <v>0</v>
      </c>
      <c r="AP91" s="18">
        <f>-$C$24</f>
        <v>-313614.51120000001</v>
      </c>
      <c r="AQ91" s="17">
        <f ca="1">L91*P91+T91*X91+AB91*AF91+AJ91*AN91-AO91+AP91</f>
        <v>310462.6188</v>
      </c>
      <c r="AS91" s="21">
        <f ca="1">SUM(IF(AN91&gt;H91, (AN91-H91), 0),IF(AF91&gt;G91,(AF91-G91),0),IF(X91&gt;F91,(X91-F91),0),IF(P91&gt;E91,(P91-E91),0))</f>
        <v>0</v>
      </c>
      <c r="AU91" s="22">
        <f>AU90+0.1%</f>
        <v>6.1000000000000047E-2</v>
      </c>
      <c r="AV91" s="18">
        <v>435392.73893500044</v>
      </c>
      <c r="AW91" s="18">
        <v>247308.88460754754</v>
      </c>
      <c r="AX91" s="15">
        <v>1.57</v>
      </c>
      <c r="AY91" s="18">
        <v>4674.9908199999954</v>
      </c>
      <c r="AZ91" s="23" t="str">
        <f>IF(AV91=MAX($AV$30:$AV$130),"Optimal Overbooking Rate","")</f>
        <v/>
      </c>
      <c r="BC91" s="15" t="s">
        <v>116</v>
      </c>
      <c r="BD91" s="25">
        <f ca="1">COUNTIF($AQ$29:$AQ$2028,"&gt;330000")/COUNTA($AQ$29:$AQ$2028)</f>
        <v>0.62649999999999995</v>
      </c>
      <c r="BE91" s="24" t="str">
        <f>CONCATENATE("&gt; ",RIGHT(BC91,4))</f>
        <v>&gt; 330k</v>
      </c>
    </row>
    <row r="92" spans="1:57" x14ac:dyDescent="0.4">
      <c r="A92" s="15">
        <v>64</v>
      </c>
      <c r="B92" s="15">
        <f ca="1">IF(RAND() &lt; (8/12), 0, 1)</f>
        <v>1</v>
      </c>
      <c r="C92" s="20">
        <f ca="1">RAND()</f>
        <v>0.92495527542725686</v>
      </c>
      <c r="D92" s="15" t="str">
        <f ca="1">LOOKUP(C92,$H$13:$H$16,$F$13:$F$16)</f>
        <v>Boeing 777-300ER</v>
      </c>
      <c r="E92" s="15">
        <f ca="1">LOOKUP(D92,$F$6:$F$9,$I$6:$I$9)</f>
        <v>8</v>
      </c>
      <c r="F92" s="15">
        <f ca="1">LOOKUP(D92,$F$6:$F$9,$J$6:$J$9)</f>
        <v>40</v>
      </c>
      <c r="G92" s="15">
        <f ca="1">LOOKUP(D92,$F$6:$F$9,$K$6:$K$9)</f>
        <v>24</v>
      </c>
      <c r="H92" s="15">
        <f ca="1">LOOKUP(D92,$F$6:$F$9,$L$6:$L$9)</f>
        <v>260</v>
      </c>
      <c r="I92" s="20">
        <f ca="1">RAND()</f>
        <v>0.59600252358803529</v>
      </c>
      <c r="J92" s="15">
        <f ca="1">IF(B92=1, ROUND(_xlfn.NORM.INV(I92,$C$5,$C$6)*(1+$T$14), 0), ROUND(_xlfn.NORM.INV(I92, $D$5, $D$6)*(1+$T$14), 0))</f>
        <v>7</v>
      </c>
      <c r="K92" s="20">
        <f ca="1">RAND()</f>
        <v>0.18101685192872985</v>
      </c>
      <c r="L92" s="18">
        <f ca="1">IF(B92=1, ROUND(_xlfn.NORM.INV(K92,$C$7,$C$8), 2), ROUND(_xlfn.NORM.INV(K92, $D$7, $D$8), 2))</f>
        <v>12015.07</v>
      </c>
      <c r="M92" s="15">
        <f ca="1">MIN(E92,J92)</f>
        <v>7</v>
      </c>
      <c r="N92" s="15">
        <f ca="1">RAND()</f>
        <v>0.44960844589557603</v>
      </c>
      <c r="O92" s="19">
        <f ca="1">(IF(B92=1, $G$21+($G$22-$G$21)*N92, $H$21+($H$22-$H$21)*N92))</f>
        <v>3.0736295606345162E-2</v>
      </c>
      <c r="P92" s="15">
        <f ca="1">ROUND(M92*(1-O92), 0)</f>
        <v>7</v>
      </c>
      <c r="Q92" s="20">
        <f ca="1">RAND()</f>
        <v>0.7701372965326273</v>
      </c>
      <c r="R92" s="15">
        <f ca="1">IF(B92=1, ROUND(_xlfn.NORM.INV(Q92,$C$9,$C$10)*(1+$T$14), 0), ROUND(_xlfn.NORM.INV(Q92, $D$9, $D$10)*(1+$T$14), 0))</f>
        <v>80</v>
      </c>
      <c r="S92" s="20">
        <f ca="1">RAND()</f>
        <v>0.53732891079584078</v>
      </c>
      <c r="T92" s="18">
        <f ca="1">IF(B92=1, ROUND(_xlfn.NORM.INV(S92,$C$11,$C$12), 2), ROUND(_xlfn.NORM.INV(S92, $D$11, $D$12), 2))</f>
        <v>6913.94</v>
      </c>
      <c r="U92" s="15">
        <f ca="1">MIN(F92,R92)</f>
        <v>40</v>
      </c>
      <c r="V92" s="15">
        <f ca="1">RAND()</f>
        <v>5.3620994202192795E-2</v>
      </c>
      <c r="W92" s="19">
        <f ca="1">(IF(B92=1, $G$21+($G$22-$G$21)*V92, $H$21+($H$22-$H$21)*V92))</f>
        <v>1.6876734797076749E-2</v>
      </c>
      <c r="X92" s="15">
        <f ca="1">ROUND(U92*(1-W92), 0)</f>
        <v>39</v>
      </c>
      <c r="Y92" s="20">
        <f ca="1">RAND()</f>
        <v>4.7089270556376239E-2</v>
      </c>
      <c r="Z92" s="15">
        <f ca="1">IF(B92=1, ROUND(_xlfn.NORM.INV(Y92,$C$13,$C$14)*(1+$T$14), 0), ROUND(_xlfn.NORM.INV(Y92, $D$13, $D$14)*(1+$T$14), 0))</f>
        <v>16</v>
      </c>
      <c r="AA92" s="20">
        <f ca="1">RAND()</f>
        <v>0.6794643753434344</v>
      </c>
      <c r="AB92" s="18">
        <f ca="1">IF(B92=1, ROUND(_xlfn.NORM.INV(AA92,$C$15,$C$16), 2), ROUND(_xlfn.NORM.INV(AA92, $D$15, $D$16), 2))</f>
        <v>3866.57</v>
      </c>
      <c r="AC92" s="15">
        <f ca="1">MIN(G92,Z92)</f>
        <v>16</v>
      </c>
      <c r="AD92" s="15">
        <f ca="1">RAND()</f>
        <v>0.72088280841391061</v>
      </c>
      <c r="AE92" s="19">
        <f ca="1">(IF(B92=1, $G$21+($G$22-$G$21)*AD92, $H$21+($H$22-$H$21)*AD92))</f>
        <v>4.0230898294486873E-2</v>
      </c>
      <c r="AF92" s="15">
        <f ca="1">ROUND(AC92*(1-AE92), 0)</f>
        <v>15</v>
      </c>
      <c r="AG92" s="20">
        <f ca="1">RAND()</f>
        <v>0.46853005971913386</v>
      </c>
      <c r="AH92" s="15">
        <f ca="1">IF(B92=1, ROUND(_xlfn.NORM.INV(AG92,$C$17,$C$18)*(1+$T$14), 0), ROUND(_xlfn.NORM.INV(AG92, $D$17, $D$18)*(1+$T$14), 0))</f>
        <v>295</v>
      </c>
      <c r="AI92" s="20">
        <f ca="1">RAND()</f>
        <v>0.67479442845551796</v>
      </c>
      <c r="AJ92" s="18">
        <f ca="1">IF(B92=1, ROUND(_xlfn.NORM.INV(AI92,$C$19,$C$20), 2), ROUND(_xlfn.NORM.INV(AI92, $D$19, $D$20), 2))</f>
        <v>2412.6999999999998</v>
      </c>
      <c r="AK92" s="15">
        <f ca="1">MIN(ROUND(H92*(1+$C$22),0),AH92)</f>
        <v>273</v>
      </c>
      <c r="AL92" s="20">
        <f ca="1">RAND()</f>
        <v>0.58181180470612337</v>
      </c>
      <c r="AM92" s="19">
        <f ca="1">(IF(B92=1, $G$21+($G$22-$G$21)*AL92, $H$21+($H$22-$H$21)*AL92))</f>
        <v>3.5363413164714322E-2</v>
      </c>
      <c r="AN92" s="15">
        <f ca="1">ROUND(AK92*(1-AM92), 0)</f>
        <v>263</v>
      </c>
      <c r="AO92" s="18">
        <f ca="1">SUM(IF(AN92&gt;H92, (AN92-H92)*($G$23+AJ92), 0),IF(AF92&gt;G92,(AF92-G92)*($G$23+AB92),0),IF(X92&gt;F92,(X92-F92)*($G$23+T92),0),IF(P92&gt;E92,(P92-E92)*($G$23+L92),0))</f>
        <v>9791.0999999999985</v>
      </c>
      <c r="AP92" s="18">
        <f>-$C$24</f>
        <v>-313614.51120000001</v>
      </c>
      <c r="AQ92" s="17">
        <f ca="1">L92*P92+T92*X92+AB92*AF92+AJ92*AN92-AO92+AP92</f>
        <v>722882.18879999989</v>
      </c>
      <c r="AS92" s="21">
        <f ca="1">SUM(IF(AN92&gt;H92, (AN92-H92), 0),IF(AF92&gt;G92,(AF92-G92),0),IF(X92&gt;F92,(X92-F92),0),IF(P92&gt;E92,(P92-E92),0))</f>
        <v>3</v>
      </c>
      <c r="AU92" s="22">
        <f>AU91+0.1%</f>
        <v>6.2000000000000048E-2</v>
      </c>
      <c r="AV92" s="18">
        <v>441836.71539000055</v>
      </c>
      <c r="AW92" s="18">
        <v>247298.25513710879</v>
      </c>
      <c r="AX92" s="15">
        <v>1.56</v>
      </c>
      <c r="AY92" s="18">
        <v>4689.1528600000011</v>
      </c>
      <c r="AZ92" s="23" t="str">
        <f>IF(AV92=MAX($AV$30:$AV$130),"Optimal Overbooking Rate","")</f>
        <v/>
      </c>
      <c r="BC92" s="15" t="s">
        <v>115</v>
      </c>
      <c r="BD92" s="25">
        <f ca="1">COUNTIF($AQ$29:$AQ$2028,"&gt;340000")/COUNTA($AQ$29:$AQ$2028)</f>
        <v>0.59450000000000003</v>
      </c>
      <c r="BE92" s="24" t="str">
        <f>CONCATENATE("&gt; ",RIGHT(BC92,4))</f>
        <v>&gt; 340k</v>
      </c>
    </row>
    <row r="93" spans="1:57" x14ac:dyDescent="0.4">
      <c r="A93" s="15">
        <v>65</v>
      </c>
      <c r="B93" s="15">
        <f ca="1">IF(RAND() &lt; (8/12), 0, 1)</f>
        <v>0</v>
      </c>
      <c r="C93" s="20">
        <f ca="1">RAND()</f>
        <v>0.13553256762074251</v>
      </c>
      <c r="D93" s="15" t="str">
        <f ca="1">LOOKUP(C93,$H$13:$H$16,$F$13:$F$16)</f>
        <v>Airbus A350-900</v>
      </c>
      <c r="E93" s="15">
        <f ca="1">LOOKUP(D93,$F$6:$F$9,$I$6:$I$9)</f>
        <v>0</v>
      </c>
      <c r="F93" s="15">
        <f ca="1">LOOKUP(D93,$F$6:$F$9,$J$6:$J$9)</f>
        <v>32</v>
      </c>
      <c r="G93" s="15">
        <f ca="1">LOOKUP(D93,$F$6:$F$9,$K$6:$K$9)</f>
        <v>21</v>
      </c>
      <c r="H93" s="15">
        <f ca="1">LOOKUP(D93,$F$6:$F$9,$L$6:$L$9)</f>
        <v>259</v>
      </c>
      <c r="I93" s="20">
        <f ca="1">RAND()</f>
        <v>0.34156660670011008</v>
      </c>
      <c r="J93" s="15">
        <f ca="1">IF(B93=1, ROUND(_xlfn.NORM.INV(I93,$C$5,$C$6)*(1+$T$14), 0), ROUND(_xlfn.NORM.INV(I93, $D$5, $D$6)*(1+$T$14), 0))</f>
        <v>4</v>
      </c>
      <c r="K93" s="20">
        <f ca="1">RAND()</f>
        <v>0.27862143536818229</v>
      </c>
      <c r="L93" s="18">
        <f ca="1">IF(B93=1, ROUND(_xlfn.NORM.INV(K93,$C$7,$C$8), 2), ROUND(_xlfn.NORM.INV(K93, $D$7, $D$8), 2))</f>
        <v>10224.879999999999</v>
      </c>
      <c r="M93" s="15">
        <f ca="1">MIN(E93,J93)</f>
        <v>0</v>
      </c>
      <c r="N93" s="15">
        <f ca="1">RAND()</f>
        <v>0.4068603663135828</v>
      </c>
      <c r="O93" s="19">
        <f ca="1">(IF(B93=1, $G$21+($G$22-$G$21)*N93, $H$21+($H$22-$H$21)*N93))</f>
        <v>2.2205810989407486E-2</v>
      </c>
      <c r="P93" s="15">
        <f ca="1">ROUND(M93*(1-O93), 0)</f>
        <v>0</v>
      </c>
      <c r="Q93" s="20">
        <f ca="1">RAND()</f>
        <v>0.17396060419832138</v>
      </c>
      <c r="R93" s="15">
        <f ca="1">IF(B93=1, ROUND(_xlfn.NORM.INV(Q93,$C$9,$C$10)*(1+$T$14), 0), ROUND(_xlfn.NORM.INV(Q93, $D$9, $D$10)*(1+$T$14), 0))</f>
        <v>30</v>
      </c>
      <c r="S93" s="20">
        <f ca="1">RAND()</f>
        <v>0.66664897886609475</v>
      </c>
      <c r="T93" s="18">
        <f ca="1">IF(B93=1, ROUND(_xlfn.NORM.INV(S93,$C$11,$C$12), 2), ROUND(_xlfn.NORM.INV(S93, $D$11, $D$12), 2))</f>
        <v>5344.33</v>
      </c>
      <c r="U93" s="15">
        <f ca="1">MIN(F93,R93)</f>
        <v>30</v>
      </c>
      <c r="V93" s="15">
        <f ca="1">RAND()</f>
        <v>0.74565468481386732</v>
      </c>
      <c r="W93" s="19">
        <f ca="1">(IF(B93=1, $G$21+($G$22-$G$21)*V93, $H$21+($H$22-$H$21)*V93))</f>
        <v>3.2369640544416017E-2</v>
      </c>
      <c r="X93" s="15">
        <f ca="1">ROUND(U93*(1-W93), 0)</f>
        <v>29</v>
      </c>
      <c r="Y93" s="20">
        <f ca="1">RAND()</f>
        <v>0.5710125172610524</v>
      </c>
      <c r="Z93" s="15">
        <f ca="1">IF(B93=1, ROUND(_xlfn.NORM.INV(Y93,$C$13,$C$14)*(1+$T$14), 0), ROUND(_xlfn.NORM.INV(Y93, $D$13, $D$14)*(1+$T$14), 0))</f>
        <v>37</v>
      </c>
      <c r="AA93" s="20">
        <f ca="1">RAND()</f>
        <v>0.93267931860523157</v>
      </c>
      <c r="AB93" s="18">
        <f ca="1">IF(B93=1, ROUND(_xlfn.NORM.INV(AA93,$C$15,$C$16), 2), ROUND(_xlfn.NORM.INV(AA93, $D$15, $D$16), 2))</f>
        <v>2979.79</v>
      </c>
      <c r="AC93" s="15">
        <f ca="1">MIN(G93,Z93)</f>
        <v>21</v>
      </c>
      <c r="AD93" s="15">
        <f ca="1">RAND()</f>
        <v>0.79232314556670591</v>
      </c>
      <c r="AE93" s="19">
        <f ca="1">(IF(B93=1, $G$21+($G$22-$G$21)*AD93, $H$21+($H$22-$H$21)*AD93))</f>
        <v>3.3769694367001175E-2</v>
      </c>
      <c r="AF93" s="15">
        <f ca="1">ROUND(AC93*(1-AE93), 0)</f>
        <v>20</v>
      </c>
      <c r="AG93" s="20">
        <f ca="1">RAND()</f>
        <v>0.48604738042212814</v>
      </c>
      <c r="AH93" s="15">
        <f ca="1">IF(B93=1, ROUND(_xlfn.NORM.INV(AG93,$C$17,$C$18)*(1+$T$14), 0), ROUND(_xlfn.NORM.INV(AG93, $D$17, $D$18)*(1+$T$14), 0))</f>
        <v>198</v>
      </c>
      <c r="AI93" s="20">
        <f ca="1">RAND()</f>
        <v>0.50721064417751616</v>
      </c>
      <c r="AJ93" s="18">
        <f ca="1">IF(B93=1, ROUND(_xlfn.NORM.INV(AI93,$C$19,$C$20), 2), ROUND(_xlfn.NORM.INV(AI93, $D$19, $D$20), 2))</f>
        <v>1750.1</v>
      </c>
      <c r="AK93" s="15">
        <f ca="1">MIN(ROUND(H93*(1+$C$22),0),AH93)</f>
        <v>198</v>
      </c>
      <c r="AL93" s="20">
        <f ca="1">RAND()</f>
        <v>0.91716313039835118</v>
      </c>
      <c r="AM93" s="19">
        <f ca="1">(IF(B93=1, $G$21+($G$22-$G$21)*AL93, $H$21+($H$22-$H$21)*AL93))</f>
        <v>3.7514893911950536E-2</v>
      </c>
      <c r="AN93" s="15">
        <f ca="1">ROUND(AK93*(1-AM93), 0)</f>
        <v>191</v>
      </c>
      <c r="AO93" s="18">
        <f ca="1">SUM(IF(AN93&gt;H93, (AN93-H93)*($G$23+AJ93), 0),IF(AF93&gt;G93,(AF93-G93)*($G$23+AB93),0),IF(X93&gt;F93,(X93-F93)*($G$23+T93),0),IF(P93&gt;E93,(P93-E93)*($G$23+L93),0))</f>
        <v>0</v>
      </c>
      <c r="AP93" s="18">
        <f>-$C$24</f>
        <v>-313614.51120000001</v>
      </c>
      <c r="AQ93" s="17">
        <f ca="1">L93*P93+T93*X93+AB93*AF93+AJ93*AN93-AO93+AP93</f>
        <v>235235.95879999996</v>
      </c>
      <c r="AS93" s="21">
        <f ca="1">SUM(IF(AN93&gt;H93, (AN93-H93), 0),IF(AF93&gt;G93,(AF93-G93),0),IF(X93&gt;F93,(X93-F93),0),IF(P93&gt;E93,(P93-E93),0))</f>
        <v>0</v>
      </c>
      <c r="AU93" s="22">
        <f>AU92+0.1%</f>
        <v>6.3000000000000042E-2</v>
      </c>
      <c r="AV93" s="18">
        <v>440594.78899500123</v>
      </c>
      <c r="AW93" s="18">
        <v>250453.82174912814</v>
      </c>
      <c r="AX93" s="15">
        <v>1.6</v>
      </c>
      <c r="AY93" s="18">
        <v>4817.176835000002</v>
      </c>
      <c r="AZ93" s="23" t="str">
        <f>IF(AV93=MAX($AV$30:$AV$130),"Optimal Overbooking Rate","")</f>
        <v/>
      </c>
      <c r="BC93" s="15" t="s">
        <v>114</v>
      </c>
      <c r="BD93" s="25">
        <f ca="1">COUNTIF($AQ$29:$AQ$2028,"&gt;350000")/COUNTA($AQ$29:$AQ$2028)</f>
        <v>0.56799999999999995</v>
      </c>
      <c r="BE93" s="24" t="str">
        <f>CONCATENATE("&gt; ",RIGHT(BC93,4))</f>
        <v>&gt; 350k</v>
      </c>
    </row>
    <row r="94" spans="1:57" x14ac:dyDescent="0.4">
      <c r="A94" s="15">
        <v>66</v>
      </c>
      <c r="B94" s="15">
        <f ca="1">IF(RAND() &lt; (8/12), 0, 1)</f>
        <v>1</v>
      </c>
      <c r="C94" s="20">
        <f ca="1">RAND()</f>
        <v>0.84456004454027211</v>
      </c>
      <c r="D94" s="15" t="str">
        <f ca="1">LOOKUP(C94,$H$13:$H$16,$F$13:$F$16)</f>
        <v>Boeing 777-300ER</v>
      </c>
      <c r="E94" s="15">
        <f ca="1">LOOKUP(D94,$F$6:$F$9,$I$6:$I$9)</f>
        <v>8</v>
      </c>
      <c r="F94" s="15">
        <f ca="1">LOOKUP(D94,$F$6:$F$9,$J$6:$J$9)</f>
        <v>40</v>
      </c>
      <c r="G94" s="15">
        <f ca="1">LOOKUP(D94,$F$6:$F$9,$K$6:$K$9)</f>
        <v>24</v>
      </c>
      <c r="H94" s="15">
        <f ca="1">LOOKUP(D94,$F$6:$F$9,$L$6:$L$9)</f>
        <v>260</v>
      </c>
      <c r="I94" s="20">
        <f ca="1">RAND()</f>
        <v>0.79370439783338509</v>
      </c>
      <c r="J94" s="15">
        <f ca="1">IF(B94=1, ROUND(_xlfn.NORM.INV(I94,$C$5,$C$6)*(1+$T$14), 0), ROUND(_xlfn.NORM.INV(I94, $D$5, $D$6)*(1+$T$14), 0))</f>
        <v>8</v>
      </c>
      <c r="K94" s="20">
        <f ca="1">RAND()</f>
        <v>0.50854055354204297</v>
      </c>
      <c r="L94" s="18">
        <f ca="1">IF(B94=1, ROUND(_xlfn.NORM.INV(K94,$C$7,$C$8), 2), ROUND(_xlfn.NORM.INV(K94, $D$7, $D$8), 2))</f>
        <v>13697.49</v>
      </c>
      <c r="M94" s="15">
        <f ca="1">MIN(E94,J94)</f>
        <v>8</v>
      </c>
      <c r="N94" s="15">
        <f ca="1">RAND()</f>
        <v>0.92689426310948941</v>
      </c>
      <c r="O94" s="19">
        <f ca="1">(IF(B94=1, $G$21+($G$22-$G$21)*N94, $H$21+($H$22-$H$21)*N94))</f>
        <v>4.7441299208832131E-2</v>
      </c>
      <c r="P94" s="15">
        <f ca="1">ROUND(M94*(1-O94), 0)</f>
        <v>8</v>
      </c>
      <c r="Q94" s="20">
        <f ca="1">RAND()</f>
        <v>0.27766312018672212</v>
      </c>
      <c r="R94" s="15">
        <f ca="1">IF(B94=1, ROUND(_xlfn.NORM.INV(Q94,$C$9,$C$10)*(1+$T$14), 0), ROUND(_xlfn.NORM.INV(Q94, $D$9, $D$10)*(1+$T$14), 0))</f>
        <v>46</v>
      </c>
      <c r="S94" s="20">
        <f ca="1">RAND()</f>
        <v>0.11500118226935663</v>
      </c>
      <c r="T94" s="18">
        <f ca="1">IF(B94=1, ROUND(_xlfn.NORM.INV(S94,$C$11,$C$12), 2), ROUND(_xlfn.NORM.INV(S94, $D$11, $D$12), 2))</f>
        <v>5747.07</v>
      </c>
      <c r="U94" s="15">
        <f ca="1">MIN(F94,R94)</f>
        <v>40</v>
      </c>
      <c r="V94" s="15">
        <f ca="1">RAND()</f>
        <v>0.23264019544671211</v>
      </c>
      <c r="W94" s="19">
        <f ca="1">(IF(B94=1, $G$21+($G$22-$G$21)*V94, $H$21+($H$22-$H$21)*V94))</f>
        <v>2.3142406840634924E-2</v>
      </c>
      <c r="X94" s="15">
        <f ca="1">ROUND(U94*(1-W94), 0)</f>
        <v>39</v>
      </c>
      <c r="Y94" s="20">
        <f ca="1">RAND()</f>
        <v>0.96220353253977076</v>
      </c>
      <c r="Z94" s="15">
        <f ca="1">IF(B94=1, ROUND(_xlfn.NORM.INV(Y94,$C$13,$C$14)*(1+$T$14), 0), ROUND(_xlfn.NORM.INV(Y94, $D$13, $D$14)*(1+$T$14), 0))</f>
        <v>96</v>
      </c>
      <c r="AA94" s="20">
        <f ca="1">RAND()</f>
        <v>0.69158490004163653</v>
      </c>
      <c r="AB94" s="18">
        <f ca="1">IF(B94=1, ROUND(_xlfn.NORM.INV(AA94,$C$15,$C$16), 2), ROUND(_xlfn.NORM.INV(AA94, $D$15, $D$16), 2))</f>
        <v>3882.99</v>
      </c>
      <c r="AC94" s="15">
        <f ca="1">MIN(G94,Z94)</f>
        <v>24</v>
      </c>
      <c r="AD94" s="15">
        <f ca="1">RAND()</f>
        <v>0.80477761381983581</v>
      </c>
      <c r="AE94" s="19">
        <f ca="1">(IF(B94=1, $G$21+($G$22-$G$21)*AD94, $H$21+($H$22-$H$21)*AD94))</f>
        <v>4.316721648369426E-2</v>
      </c>
      <c r="AF94" s="15">
        <f ca="1">ROUND(AC94*(1-AE94), 0)</f>
        <v>23</v>
      </c>
      <c r="AG94" s="20">
        <f ca="1">RAND()</f>
        <v>0.34782724633851558</v>
      </c>
      <c r="AH94" s="15">
        <f ca="1">IF(B94=1, ROUND(_xlfn.NORM.INV(AG94,$C$17,$C$18)*(1+$T$14), 0), ROUND(_xlfn.NORM.INV(AG94, $D$17, $D$18)*(1+$T$14), 0))</f>
        <v>255</v>
      </c>
      <c r="AI94" s="20">
        <f ca="1">RAND()</f>
        <v>0.99114030855117796</v>
      </c>
      <c r="AJ94" s="18">
        <f ca="1">IF(B94=1, ROUND(_xlfn.NORM.INV(AI94,$C$19,$C$20), 2), ROUND(_xlfn.NORM.INV(AI94, $D$19, $D$20), 2))</f>
        <v>2989.26</v>
      </c>
      <c r="AK94" s="15">
        <f ca="1">MIN(ROUND(H94*(1+$C$22),0),AH94)</f>
        <v>255</v>
      </c>
      <c r="AL94" s="20">
        <f ca="1">RAND()</f>
        <v>0.79787388625726174</v>
      </c>
      <c r="AM94" s="19">
        <f ca="1">(IF(B94=1, $G$21+($G$22-$G$21)*AL94, $H$21+($H$22-$H$21)*AL94))</f>
        <v>4.2925586019004161E-2</v>
      </c>
      <c r="AN94" s="15">
        <f ca="1">ROUND(AK94*(1-AM94), 0)</f>
        <v>244</v>
      </c>
      <c r="AO94" s="18">
        <f ca="1">SUM(IF(AN94&gt;H94, (AN94-H94)*($G$23+AJ94), 0),IF(AF94&gt;G94,(AF94-G94)*($G$23+AB94),0),IF(X94&gt;F94,(X94-F94)*($G$23+T94),0),IF(P94&gt;E94,(P94-E94)*($G$23+L94),0))</f>
        <v>0</v>
      </c>
      <c r="AP94" s="18">
        <f>-$C$24</f>
        <v>-313614.51120000001</v>
      </c>
      <c r="AQ94" s="17">
        <f ca="1">L94*P94+T94*X94+AB94*AF94+AJ94*AN94-AO94+AP94</f>
        <v>838789.3487999998</v>
      </c>
      <c r="AS94" s="21">
        <f ca="1">SUM(IF(AN94&gt;H94, (AN94-H94), 0),IF(AF94&gt;G94,(AF94-G94),0),IF(X94&gt;F94,(X94-F94),0),IF(P94&gt;E94,(P94-E94),0))</f>
        <v>0</v>
      </c>
      <c r="AU94" s="22">
        <f>AU93+0.1%</f>
        <v>6.4000000000000043E-2</v>
      </c>
      <c r="AV94" s="18">
        <v>444430.12412500125</v>
      </c>
      <c r="AW94" s="18">
        <v>250074.3562950374</v>
      </c>
      <c r="AX94" s="15">
        <v>1.96</v>
      </c>
      <c r="AY94" s="18">
        <v>5905.441090000003</v>
      </c>
      <c r="AZ94" s="23" t="str">
        <f>IF(AV94=MAX($AV$30:$AV$130),"Optimal Overbooking Rate","")</f>
        <v/>
      </c>
      <c r="BC94" s="15" t="s">
        <v>113</v>
      </c>
      <c r="BD94" s="25">
        <f ca="1">COUNTIF($AQ$29:$AQ$2028,"&gt;360000")/COUNTA($AQ$29:$AQ$2028)</f>
        <v>0.54249999999999998</v>
      </c>
      <c r="BE94" s="24" t="str">
        <f>CONCATENATE("&gt; ",RIGHT(BC94,4))</f>
        <v>&gt; 360k</v>
      </c>
    </row>
    <row r="95" spans="1:57" x14ac:dyDescent="0.4">
      <c r="A95" s="15">
        <v>67</v>
      </c>
      <c r="B95" s="15">
        <f ca="1">IF(RAND() &lt; (8/12), 0, 1)</f>
        <v>1</v>
      </c>
      <c r="C95" s="20">
        <f ca="1">RAND()</f>
        <v>0.68275044081948832</v>
      </c>
      <c r="D95" s="15" t="str">
        <f ca="1">LOOKUP(C95,$H$13:$H$16,$F$13:$F$16)</f>
        <v>Boeing 777-300ER</v>
      </c>
      <c r="E95" s="15">
        <f ca="1">LOOKUP(D95,$F$6:$F$9,$I$6:$I$9)</f>
        <v>8</v>
      </c>
      <c r="F95" s="15">
        <f ca="1">LOOKUP(D95,$F$6:$F$9,$J$6:$J$9)</f>
        <v>40</v>
      </c>
      <c r="G95" s="15">
        <f ca="1">LOOKUP(D95,$F$6:$F$9,$K$6:$K$9)</f>
        <v>24</v>
      </c>
      <c r="H95" s="15">
        <f ca="1">LOOKUP(D95,$F$6:$F$9,$L$6:$L$9)</f>
        <v>260</v>
      </c>
      <c r="I95" s="20">
        <f ca="1">RAND()</f>
        <v>2.1930986767114358E-2</v>
      </c>
      <c r="J95" s="15">
        <f ca="1">IF(B95=1, ROUND(_xlfn.NORM.INV(I95,$C$5,$C$6)*(1+$T$14), 0), ROUND(_xlfn.NORM.INV(I95, $D$5, $D$6)*(1+$T$14), 0))</f>
        <v>2</v>
      </c>
      <c r="K95" s="20">
        <f ca="1">RAND()</f>
        <v>0.85679944726610424</v>
      </c>
      <c r="L95" s="18">
        <f ca="1">IF(B95=1, ROUND(_xlfn.NORM.INV(K95,$C$7,$C$8), 2), ROUND(_xlfn.NORM.INV(K95, $D$7, $D$8), 2))</f>
        <v>15581.42</v>
      </c>
      <c r="M95" s="15">
        <f ca="1">MIN(E95,J95)</f>
        <v>2</v>
      </c>
      <c r="N95" s="15">
        <f ca="1">RAND()</f>
        <v>0.69136475701529609</v>
      </c>
      <c r="O95" s="19">
        <f ca="1">(IF(B95=1, $G$21+($G$22-$G$21)*N95, $H$21+($H$22-$H$21)*N95))</f>
        <v>3.9197766495535365E-2</v>
      </c>
      <c r="P95" s="15">
        <f ca="1">ROUND(M95*(1-O95), 0)</f>
        <v>2</v>
      </c>
      <c r="Q95" s="20">
        <f ca="1">RAND()</f>
        <v>0.63972359763592701</v>
      </c>
      <c r="R95" s="15">
        <f ca="1">IF(B95=1, ROUND(_xlfn.NORM.INV(Q95,$C$9,$C$10)*(1+$T$14), 0), ROUND(_xlfn.NORM.INV(Q95, $D$9, $D$10)*(1+$T$14), 0))</f>
        <v>70</v>
      </c>
      <c r="S95" s="20">
        <f ca="1">RAND()</f>
        <v>0.93764646061573109</v>
      </c>
      <c r="T95" s="18">
        <f ca="1">IF(B95=1, ROUND(_xlfn.NORM.INV(S95,$C$11,$C$12), 2), ROUND(_xlfn.NORM.INV(S95, $D$11, $D$12), 2))</f>
        <v>8213.85</v>
      </c>
      <c r="U95" s="15">
        <f ca="1">MIN(F95,R95)</f>
        <v>40</v>
      </c>
      <c r="V95" s="15">
        <f ca="1">RAND()</f>
        <v>0.39373924377141378</v>
      </c>
      <c r="W95" s="19">
        <f ca="1">(IF(B95=1, $G$21+($G$22-$G$21)*V95, $H$21+($H$22-$H$21)*V95))</f>
        <v>2.8780873531999485E-2</v>
      </c>
      <c r="X95" s="15">
        <f ca="1">ROUND(U95*(1-W95), 0)</f>
        <v>39</v>
      </c>
      <c r="Y95" s="20">
        <f ca="1">RAND()</f>
        <v>0.63314058071413093</v>
      </c>
      <c r="Z95" s="15">
        <f ca="1">IF(B95=1, ROUND(_xlfn.NORM.INV(Y95,$C$13,$C$14)*(1+$T$14), 0), ROUND(_xlfn.NORM.INV(Y95, $D$13, $D$14)*(1+$T$14), 0))</f>
        <v>62</v>
      </c>
      <c r="AA95" s="20">
        <f ca="1">RAND()</f>
        <v>0.62588231201135625</v>
      </c>
      <c r="AB95" s="18">
        <f ca="1">IF(B95=1, ROUND(_xlfn.NORM.INV(AA95,$C$15,$C$16), 2), ROUND(_xlfn.NORM.INV(AA95, $D$15, $D$16), 2))</f>
        <v>3796.72</v>
      </c>
      <c r="AC95" s="15">
        <f ca="1">MIN(G95,Z95)</f>
        <v>24</v>
      </c>
      <c r="AD95" s="15">
        <f ca="1">RAND()</f>
        <v>0.77577767602114267</v>
      </c>
      <c r="AE95" s="19">
        <f ca="1">(IF(B95=1, $G$21+($G$22-$G$21)*AD95, $H$21+($H$22-$H$21)*AD95))</f>
        <v>4.2152218660739996E-2</v>
      </c>
      <c r="AF95" s="15">
        <f ca="1">ROUND(AC95*(1-AE95), 0)</f>
        <v>23</v>
      </c>
      <c r="AG95" s="20">
        <f ca="1">RAND()</f>
        <v>0.17009096878482266</v>
      </c>
      <c r="AH95" s="15">
        <f ca="1">IF(B95=1, ROUND(_xlfn.NORM.INV(AG95,$C$17,$C$18)*(1+$T$14), 0), ROUND(_xlfn.NORM.INV(AG95, $D$17, $D$18)*(1+$T$14), 0))</f>
        <v>184</v>
      </c>
      <c r="AI95" s="20">
        <f ca="1">RAND()</f>
        <v>0.35505562214602349</v>
      </c>
      <c r="AJ95" s="18">
        <f ca="1">IF(B95=1, ROUND(_xlfn.NORM.INV(AI95,$C$19,$C$20), 2), ROUND(_xlfn.NORM.INV(AI95, $D$19, $D$20), 2))</f>
        <v>2164.7600000000002</v>
      </c>
      <c r="AK95" s="15">
        <f ca="1">MIN(ROUND(H95*(1+$C$22),0),AH95)</f>
        <v>184</v>
      </c>
      <c r="AL95" s="20">
        <f ca="1">RAND()</f>
        <v>0.64351990190125374</v>
      </c>
      <c r="AM95" s="19">
        <f ca="1">(IF(B95=1, $G$21+($G$22-$G$21)*AL95, $H$21+($H$22-$H$21)*AL95))</f>
        <v>3.7523196566543883E-2</v>
      </c>
      <c r="AN95" s="15">
        <f ca="1">ROUND(AK95*(1-AM95), 0)</f>
        <v>177</v>
      </c>
      <c r="AO95" s="18">
        <f ca="1">SUM(IF(AN95&gt;H95, (AN95-H95)*($G$23+AJ95), 0),IF(AF95&gt;G95,(AF95-G95)*($G$23+AB95),0),IF(X95&gt;F95,(X95-F95)*($G$23+T95),0),IF(P95&gt;E95,(P95-E95)*($G$23+L95),0))</f>
        <v>0</v>
      </c>
      <c r="AP95" s="18">
        <f>-$C$24</f>
        <v>-313614.51120000001</v>
      </c>
      <c r="AQ95" s="17">
        <f ca="1">L95*P95+T95*X95+AB95*AF95+AJ95*AN95-AO95+AP95</f>
        <v>508375.55880000006</v>
      </c>
      <c r="AS95" s="21">
        <f ca="1">SUM(IF(AN95&gt;H95, (AN95-H95), 0),IF(AF95&gt;G95,(AF95-G95),0),IF(X95&gt;F95,(X95-F95),0),IF(P95&gt;E95,(P95-E95),0))</f>
        <v>0</v>
      </c>
      <c r="AU95" s="22">
        <f>AU94+0.1%</f>
        <v>6.5000000000000044E-2</v>
      </c>
      <c r="AV95" s="18">
        <v>445060.58499</v>
      </c>
      <c r="AW95" s="18">
        <v>253880.45274441611</v>
      </c>
      <c r="AX95" s="15">
        <v>1.9</v>
      </c>
      <c r="AY95" s="18">
        <v>5686.8830899999994</v>
      </c>
      <c r="AZ95" s="23" t="str">
        <f>IF(AV95=MAX($AV$30:$AV$130),"Optimal Overbooking Rate","")</f>
        <v/>
      </c>
      <c r="BC95" s="15" t="s">
        <v>112</v>
      </c>
      <c r="BD95" s="25">
        <f ca="1">COUNTIF($AQ$29:$AQ$2028,"&gt;370000")/COUNTA($AQ$29:$AQ$2028)</f>
        <v>0.51900000000000002</v>
      </c>
      <c r="BE95" s="24" t="str">
        <f>CONCATENATE("&gt; ",RIGHT(BC95,4))</f>
        <v>&gt; 370k</v>
      </c>
    </row>
    <row r="96" spans="1:57" x14ac:dyDescent="0.4">
      <c r="A96" s="15">
        <v>68</v>
      </c>
      <c r="B96" s="15">
        <f ca="1">IF(RAND() &lt; (8/12), 0, 1)</f>
        <v>1</v>
      </c>
      <c r="C96" s="20">
        <f ca="1">RAND()</f>
        <v>0.89399887049000726</v>
      </c>
      <c r="D96" s="15" t="str">
        <f ca="1">LOOKUP(C96,$H$13:$H$16,$F$13:$F$16)</f>
        <v>Boeing 777-300ER</v>
      </c>
      <c r="E96" s="15">
        <f ca="1">LOOKUP(D96,$F$6:$F$9,$I$6:$I$9)</f>
        <v>8</v>
      </c>
      <c r="F96" s="15">
        <f ca="1">LOOKUP(D96,$F$6:$F$9,$J$6:$J$9)</f>
        <v>40</v>
      </c>
      <c r="G96" s="15">
        <f ca="1">LOOKUP(D96,$F$6:$F$9,$K$6:$K$9)</f>
        <v>24</v>
      </c>
      <c r="H96" s="15">
        <f ca="1">LOOKUP(D96,$F$6:$F$9,$L$6:$L$9)</f>
        <v>260</v>
      </c>
      <c r="I96" s="20">
        <f ca="1">RAND()</f>
        <v>0.66088825283356234</v>
      </c>
      <c r="J96" s="15">
        <f ca="1">IF(B96=1, ROUND(_xlfn.NORM.INV(I96,$C$5,$C$6)*(1+$T$14), 0), ROUND(_xlfn.NORM.INV(I96, $D$5, $D$6)*(1+$T$14), 0))</f>
        <v>7</v>
      </c>
      <c r="K96" s="20">
        <f ca="1">RAND()</f>
        <v>0.92812793158049189</v>
      </c>
      <c r="L96" s="18">
        <f ca="1">IF(B96=1, ROUND(_xlfn.NORM.INV(K96,$C$7,$C$8), 2), ROUND(_xlfn.NORM.INV(K96, $D$7, $D$8), 2))</f>
        <v>16295.46</v>
      </c>
      <c r="M96" s="15">
        <f ca="1">MIN(E96,J96)</f>
        <v>7</v>
      </c>
      <c r="N96" s="15">
        <f ca="1">RAND()</f>
        <v>0.17475271442197815</v>
      </c>
      <c r="O96" s="19">
        <f ca="1">(IF(B96=1, $G$21+($G$22-$G$21)*N96, $H$21+($H$22-$H$21)*N96))</f>
        <v>2.1116345004769235E-2</v>
      </c>
      <c r="P96" s="15">
        <f ca="1">ROUND(M96*(1-O96), 0)</f>
        <v>7</v>
      </c>
      <c r="Q96" s="20">
        <f ca="1">RAND()</f>
        <v>0.32705237620776673</v>
      </c>
      <c r="R96" s="15">
        <f ca="1">IF(B96=1, ROUND(_xlfn.NORM.INV(Q96,$C$9,$C$10)*(1+$T$14), 0), ROUND(_xlfn.NORM.INV(Q96, $D$9, $D$10)*(1+$T$14), 0))</f>
        <v>50</v>
      </c>
      <c r="S96" s="20">
        <f ca="1">RAND()</f>
        <v>0.19202355316553754</v>
      </c>
      <c r="T96" s="18">
        <f ca="1">IF(B96=1, ROUND(_xlfn.NORM.INV(S96,$C$11,$C$12), 2), ROUND(_xlfn.NORM.INV(S96, $D$11, $D$12), 2))</f>
        <v>6044.53</v>
      </c>
      <c r="U96" s="15">
        <f ca="1">MIN(F96,R96)</f>
        <v>40</v>
      </c>
      <c r="V96" s="15">
        <f ca="1">RAND()</f>
        <v>0.17137185087579077</v>
      </c>
      <c r="W96" s="19">
        <f ca="1">(IF(B96=1, $G$21+($G$22-$G$21)*V96, $H$21+($H$22-$H$21)*V96))</f>
        <v>2.0998014780652677E-2</v>
      </c>
      <c r="X96" s="15">
        <f ca="1">ROUND(U96*(1-W96), 0)</f>
        <v>39</v>
      </c>
      <c r="Y96" s="20">
        <f ca="1">RAND()</f>
        <v>0.52611800852803381</v>
      </c>
      <c r="Z96" s="15">
        <f ca="1">IF(B96=1, ROUND(_xlfn.NORM.INV(Y96,$C$13,$C$14)*(1+$T$14), 0), ROUND(_xlfn.NORM.INV(Y96, $D$13, $D$14)*(1+$T$14), 0))</f>
        <v>56</v>
      </c>
      <c r="AA96" s="20">
        <f ca="1">RAND()</f>
        <v>0.98286786838191564</v>
      </c>
      <c r="AB96" s="18">
        <f ca="1">IF(B96=1, ROUND(_xlfn.NORM.INV(AA96,$C$15,$C$16), 2), ROUND(_xlfn.NORM.INV(AA96, $D$15, $D$16), 2))</f>
        <v>4660.43</v>
      </c>
      <c r="AC96" s="15">
        <f ca="1">MIN(G96,Z96)</f>
        <v>24</v>
      </c>
      <c r="AD96" s="15">
        <f ca="1">RAND()</f>
        <v>0.51796593941742652</v>
      </c>
      <c r="AE96" s="19">
        <f ca="1">(IF(B96=1, $G$21+($G$22-$G$21)*AD96, $H$21+($H$22-$H$21)*AD96))</f>
        <v>3.312880787960993E-2</v>
      </c>
      <c r="AF96" s="15">
        <f ca="1">ROUND(AC96*(1-AE96), 0)</f>
        <v>23</v>
      </c>
      <c r="AG96" s="20">
        <f ca="1">RAND()</f>
        <v>0.87527158017716089</v>
      </c>
      <c r="AH96" s="15">
        <f ca="1">IF(B96=1, ROUND(_xlfn.NORM.INV(AG96,$C$17,$C$18)*(1+$T$14), 0), ROUND(_xlfn.NORM.INV(AG96, $D$17, $D$18)*(1+$T$14), 0))</f>
        <v>450</v>
      </c>
      <c r="AI96" s="20">
        <f ca="1">RAND()</f>
        <v>0.70226581621717576</v>
      </c>
      <c r="AJ96" s="18">
        <f ca="1">IF(B96=1, ROUND(_xlfn.NORM.INV(AI96,$C$19,$C$20), 2), ROUND(_xlfn.NORM.INV(AI96, $D$19, $D$20), 2))</f>
        <v>2436.06</v>
      </c>
      <c r="AK96" s="15">
        <f ca="1">MIN(ROUND(H96*(1+$C$22),0),AH96)</f>
        <v>273</v>
      </c>
      <c r="AL96" s="20">
        <f ca="1">RAND()</f>
        <v>0.27281608446367178</v>
      </c>
      <c r="AM96" s="19">
        <f ca="1">(IF(B96=1, $G$21+($G$22-$G$21)*AL96, $H$21+($H$22-$H$21)*AL96))</f>
        <v>2.4548562956228513E-2</v>
      </c>
      <c r="AN96" s="15">
        <f ca="1">ROUND(AK96*(1-AM96), 0)</f>
        <v>266</v>
      </c>
      <c r="AO96" s="18">
        <f ca="1">SUM(IF(AN96&gt;H96, (AN96-H96)*($G$23+AJ96), 0),IF(AF96&gt;G96,(AF96-G96)*($G$23+AB96),0),IF(X96&gt;F96,(X96-F96)*($G$23+T96),0),IF(P96&gt;E96,(P96-E96)*($G$23+L96),0))</f>
        <v>19722.36</v>
      </c>
      <c r="AP96" s="18">
        <f>-$C$24</f>
        <v>-313614.51120000001</v>
      </c>
      <c r="AQ96" s="17">
        <f ca="1">L96*P96+T96*X96+AB96*AF96+AJ96*AN96-AO96+AP96</f>
        <v>771649.86879999982</v>
      </c>
      <c r="AS96" s="21">
        <f ca="1">SUM(IF(AN96&gt;H96, (AN96-H96), 0),IF(AF96&gt;G96,(AF96-G96),0),IF(X96&gt;F96,(X96-F96),0),IF(P96&gt;E96,(P96-E96),0))</f>
        <v>6</v>
      </c>
      <c r="AU96" s="22">
        <f>AU95+0.1%</f>
        <v>6.6000000000000045E-2</v>
      </c>
      <c r="AV96" s="18">
        <v>448677.57309500012</v>
      </c>
      <c r="AW96" s="18">
        <v>253021.24492558811</v>
      </c>
      <c r="AX96" s="15">
        <v>1.99</v>
      </c>
      <c r="AY96" s="18">
        <v>6019.9193399999958</v>
      </c>
      <c r="AZ96" s="23" t="str">
        <f>IF(AV96=MAX($AV$30:$AV$130),"Optimal Overbooking Rate","")</f>
        <v/>
      </c>
      <c r="BC96" s="15" t="s">
        <v>111</v>
      </c>
      <c r="BD96" s="25">
        <f ca="1">COUNTIF($AQ$29:$AQ$2028,"&gt;380000")/COUNTA($AQ$29:$AQ$2028)</f>
        <v>0.496</v>
      </c>
      <c r="BE96" s="24" t="str">
        <f>CONCATENATE("&gt; ",RIGHT(BC96,4))</f>
        <v>&gt; 380k</v>
      </c>
    </row>
    <row r="97" spans="1:57" x14ac:dyDescent="0.4">
      <c r="A97" s="15">
        <v>69</v>
      </c>
      <c r="B97" s="15">
        <f ca="1">IF(RAND() &lt; (8/12), 0, 1)</f>
        <v>1</v>
      </c>
      <c r="C97" s="20">
        <f ca="1">RAND()</f>
        <v>0.25873372608246703</v>
      </c>
      <c r="D97" s="15" t="str">
        <f ca="1">LOOKUP(C97,$H$13:$H$16,$F$13:$F$16)</f>
        <v>Airbus A380-800</v>
      </c>
      <c r="E97" s="15">
        <f ca="1">LOOKUP(D97,$F$6:$F$9,$I$6:$I$9)</f>
        <v>14</v>
      </c>
      <c r="F97" s="15">
        <f ca="1">LOOKUP(D97,$F$6:$F$9,$J$6:$J$9)</f>
        <v>76</v>
      </c>
      <c r="G97" s="15">
        <f ca="1">LOOKUP(D97,$F$6:$F$9,$K$6:$K$9)</f>
        <v>56</v>
      </c>
      <c r="H97" s="15">
        <f ca="1">LOOKUP(D97,$F$6:$F$9,$L$6:$L$9)</f>
        <v>341</v>
      </c>
      <c r="I97" s="20">
        <f ca="1">RAND()</f>
        <v>0.44010575374941552</v>
      </c>
      <c r="J97" s="15">
        <f ca="1">IF(B97=1, ROUND(_xlfn.NORM.INV(I97,$C$5,$C$6)*(1+$T$14), 0), ROUND(_xlfn.NORM.INV(I97, $D$5, $D$6)*(1+$T$14), 0))</f>
        <v>6</v>
      </c>
      <c r="K97" s="20">
        <f ca="1">RAND()</f>
        <v>4.2681833548320669E-2</v>
      </c>
      <c r="L97" s="18">
        <f ca="1">IF(B97=1, ROUND(_xlfn.NORM.INV(K97,$C$7,$C$8), 2), ROUND(_xlfn.NORM.INV(K97, $D$7, $D$8), 2))</f>
        <v>10556.32</v>
      </c>
      <c r="M97" s="15">
        <f ca="1">MIN(E97,J97)</f>
        <v>6</v>
      </c>
      <c r="N97" s="15">
        <f ca="1">RAND()</f>
        <v>0.61890932451618808</v>
      </c>
      <c r="O97" s="19">
        <f ca="1">(IF(B97=1, $G$21+($G$22-$G$21)*N97, $H$21+($H$22-$H$21)*N97))</f>
        <v>3.6661826358066585E-2</v>
      </c>
      <c r="P97" s="15">
        <f ca="1">ROUND(M97*(1-O97), 0)</f>
        <v>6</v>
      </c>
      <c r="Q97" s="20">
        <f ca="1">RAND()</f>
        <v>0.25467074889408459</v>
      </c>
      <c r="R97" s="15">
        <f ca="1">IF(B97=1, ROUND(_xlfn.NORM.INV(Q97,$C$9,$C$10)*(1+$T$14), 0), ROUND(_xlfn.NORM.INV(Q97, $D$9, $D$10)*(1+$T$14), 0))</f>
        <v>44</v>
      </c>
      <c r="S97" s="20">
        <f ca="1">RAND()</f>
        <v>0.29526268121104127</v>
      </c>
      <c r="T97" s="18">
        <f ca="1">IF(B97=1, ROUND(_xlfn.NORM.INV(S97,$C$11,$C$12), 2), ROUND(_xlfn.NORM.INV(S97, $D$11, $D$12), 2))</f>
        <v>6344.25</v>
      </c>
      <c r="U97" s="15">
        <f ca="1">MIN(F97,R97)</f>
        <v>44</v>
      </c>
      <c r="V97" s="15">
        <f ca="1">RAND()</f>
        <v>0.55551418342678593</v>
      </c>
      <c r="W97" s="19">
        <f ca="1">(IF(B97=1, $G$21+($G$22-$G$21)*V97, $H$21+($H$22-$H$21)*V97))</f>
        <v>3.4442996419937505E-2</v>
      </c>
      <c r="X97" s="15">
        <f ca="1">ROUND(U97*(1-W97), 0)</f>
        <v>42</v>
      </c>
      <c r="Y97" s="20">
        <f ca="1">RAND()</f>
        <v>0.66625051726968498</v>
      </c>
      <c r="Z97" s="15">
        <f ca="1">IF(B97=1, ROUND(_xlfn.NORM.INV(Y97,$C$13,$C$14)*(1+$T$14), 0), ROUND(_xlfn.NORM.INV(Y97, $D$13, $D$14)*(1+$T$14), 0))</f>
        <v>65</v>
      </c>
      <c r="AA97" s="20">
        <f ca="1">RAND()</f>
        <v>0.34009249960275312</v>
      </c>
      <c r="AB97" s="18">
        <f ca="1">IF(B97=1, ROUND(_xlfn.NORM.INV(AA97,$C$15,$C$16), 2), ROUND(_xlfn.NORM.INV(AA97, $D$15, $D$16), 2))</f>
        <v>3444.13</v>
      </c>
      <c r="AC97" s="15">
        <f ca="1">MIN(G97,Z97)</f>
        <v>56</v>
      </c>
      <c r="AD97" s="15">
        <f ca="1">RAND()</f>
        <v>0.28498446907962582</v>
      </c>
      <c r="AE97" s="19">
        <f ca="1">(IF(B97=1, $G$21+($G$22-$G$21)*AD97, $H$21+($H$22-$H$21)*AD97))</f>
        <v>2.4974456417786905E-2</v>
      </c>
      <c r="AF97" s="15">
        <f ca="1">ROUND(AC97*(1-AE97), 0)</f>
        <v>55</v>
      </c>
      <c r="AG97" s="20">
        <f ca="1">RAND()</f>
        <v>0.5357871117851114</v>
      </c>
      <c r="AH97" s="15">
        <f ca="1">IF(B97=1, ROUND(_xlfn.NORM.INV(AG97,$C$17,$C$18)*(1+$T$14), 0), ROUND(_xlfn.NORM.INV(AG97, $D$17, $D$18)*(1+$T$14), 0))</f>
        <v>316</v>
      </c>
      <c r="AI97" s="20">
        <f ca="1">RAND()</f>
        <v>0.84344808174726948</v>
      </c>
      <c r="AJ97" s="18">
        <f ca="1">IF(B97=1, ROUND(_xlfn.NORM.INV(AI97,$C$19,$C$20), 2), ROUND(_xlfn.NORM.INV(AI97, $D$19, $D$20), 2))</f>
        <v>2579.67</v>
      </c>
      <c r="AK97" s="15">
        <f ca="1">MIN(ROUND(H97*(1+$C$22),0),AH97)</f>
        <v>316</v>
      </c>
      <c r="AL97" s="20">
        <f ca="1">RAND()</f>
        <v>0.42305611992576986</v>
      </c>
      <c r="AM97" s="19">
        <f ca="1">(IF(B97=1, $G$21+($G$22-$G$21)*AL97, $H$21+($H$22-$H$21)*AL97))</f>
        <v>2.9806964197401947E-2</v>
      </c>
      <c r="AN97" s="15">
        <f ca="1">ROUND(AK97*(1-AM97), 0)</f>
        <v>307</v>
      </c>
      <c r="AO97" s="18">
        <f ca="1">SUM(IF(AN97&gt;H97, (AN97-H97)*($G$23+AJ97), 0),IF(AF97&gt;G97,(AF97-G97)*($G$23+AB97),0),IF(X97&gt;F97,(X97-F97)*($G$23+T97),0),IF(P97&gt;E97,(P97-E97)*($G$23+L97),0))</f>
        <v>0</v>
      </c>
      <c r="AP97" s="18">
        <f>-$C$24</f>
        <v>-313614.51120000001</v>
      </c>
      <c r="AQ97" s="17">
        <f ca="1">L97*P97+T97*X97+AB97*AF97+AJ97*AN97-AO97+AP97</f>
        <v>997567.74879999994</v>
      </c>
      <c r="AS97" s="21">
        <f ca="1">SUM(IF(AN97&gt;H97, (AN97-H97), 0),IF(AF97&gt;G97,(AF97-G97),0),IF(X97&gt;F97,(X97-F97),0),IF(P97&gt;E97,(P97-E97),0))</f>
        <v>0</v>
      </c>
      <c r="AU97" s="22">
        <f>AU96+0.1%</f>
        <v>6.7000000000000046E-2</v>
      </c>
      <c r="AV97" s="18">
        <v>434012.82912500057</v>
      </c>
      <c r="AW97" s="18">
        <v>247509.91354557165</v>
      </c>
      <c r="AX97" s="15">
        <v>1.85</v>
      </c>
      <c r="AY97" s="18">
        <v>5551.4050499999958</v>
      </c>
      <c r="AZ97" s="23" t="str">
        <f>IF(AV97=MAX($AV$30:$AV$130),"Optimal Overbooking Rate","")</f>
        <v/>
      </c>
      <c r="BC97" s="15" t="s">
        <v>110</v>
      </c>
      <c r="BD97" s="25">
        <f ca="1">COUNTIF($AQ$29:$AQ$2028,"&gt;390000")/COUNTA($AQ$29:$AQ$2028)</f>
        <v>0.47449999999999998</v>
      </c>
      <c r="BE97" s="24" t="str">
        <f>CONCATENATE("&gt; ",RIGHT(BC97,4))</f>
        <v>&gt; 390k</v>
      </c>
    </row>
    <row r="98" spans="1:57" x14ac:dyDescent="0.4">
      <c r="A98" s="15">
        <v>70</v>
      </c>
      <c r="B98" s="15">
        <f ca="1">IF(RAND() &lt; (8/12), 0, 1)</f>
        <v>0</v>
      </c>
      <c r="C98" s="20">
        <f ca="1">RAND()</f>
        <v>0.51964563576883227</v>
      </c>
      <c r="D98" s="15" t="str">
        <f ca="1">LOOKUP(C98,$H$13:$H$16,$F$13:$F$16)</f>
        <v>Airbus A380-800</v>
      </c>
      <c r="E98" s="15">
        <f ca="1">LOOKUP(D98,$F$6:$F$9,$I$6:$I$9)</f>
        <v>14</v>
      </c>
      <c r="F98" s="15">
        <f ca="1">LOOKUP(D98,$F$6:$F$9,$J$6:$J$9)</f>
        <v>76</v>
      </c>
      <c r="G98" s="15">
        <f ca="1">LOOKUP(D98,$F$6:$F$9,$K$6:$K$9)</f>
        <v>56</v>
      </c>
      <c r="H98" s="15">
        <f ca="1">LOOKUP(D98,$F$6:$F$9,$L$6:$L$9)</f>
        <v>341</v>
      </c>
      <c r="I98" s="20">
        <f ca="1">RAND()</f>
        <v>0.99693434710015849</v>
      </c>
      <c r="J98" s="15">
        <f ca="1">IF(B98=1, ROUND(_xlfn.NORM.INV(I98,$C$5,$C$6)*(1+$T$14), 0), ROUND(_xlfn.NORM.INV(I98, $D$5, $D$6)*(1+$T$14), 0))</f>
        <v>7</v>
      </c>
      <c r="K98" s="20">
        <f ca="1">RAND()</f>
        <v>0.30680772838743287</v>
      </c>
      <c r="L98" s="18">
        <f ca="1">IF(B98=1, ROUND(_xlfn.NORM.INV(K98,$C$7,$C$8), 2), ROUND(_xlfn.NORM.INV(K98, $D$7, $D$8), 2))</f>
        <v>10262.26</v>
      </c>
      <c r="M98" s="15">
        <f ca="1">MIN(E98,J98)</f>
        <v>7</v>
      </c>
      <c r="N98" s="15">
        <f ca="1">RAND()</f>
        <v>0.82376319603991388</v>
      </c>
      <c r="O98" s="19">
        <f ca="1">(IF(B98=1, $G$21+($G$22-$G$21)*N98, $H$21+($H$22-$H$21)*N98))</f>
        <v>3.4712895881197414E-2</v>
      </c>
      <c r="P98" s="15">
        <f ca="1">ROUND(M98*(1-O98), 0)</f>
        <v>7</v>
      </c>
      <c r="Q98" s="20">
        <f ca="1">RAND()</f>
        <v>0.7531864194493445</v>
      </c>
      <c r="R98" s="15">
        <f ca="1">IF(B98=1, ROUND(_xlfn.NORM.INV(Q98,$C$9,$C$10)*(1+$T$14), 0), ROUND(_xlfn.NORM.INV(Q98, $D$9, $D$10)*(1+$T$14), 0))</f>
        <v>47</v>
      </c>
      <c r="S98" s="20">
        <f ca="1">RAND()</f>
        <v>0.80320023785848382</v>
      </c>
      <c r="T98" s="18">
        <f ca="1">IF(B98=1, ROUND(_xlfn.NORM.INV(S98,$C$11,$C$12), 2), ROUND(_xlfn.NORM.INV(S98, $D$11, $D$12), 2))</f>
        <v>5440.6</v>
      </c>
      <c r="U98" s="15">
        <f ca="1">MIN(F98,R98)</f>
        <v>47</v>
      </c>
      <c r="V98" s="15">
        <f ca="1">RAND()</f>
        <v>0.28860200938767322</v>
      </c>
      <c r="W98" s="19">
        <f ca="1">(IF(B98=1, $G$21+($G$22-$G$21)*V98, $H$21+($H$22-$H$21)*V98))</f>
        <v>1.8658060281630195E-2</v>
      </c>
      <c r="X98" s="15">
        <f ca="1">ROUND(U98*(1-W98), 0)</f>
        <v>46</v>
      </c>
      <c r="Y98" s="20">
        <f ca="1">RAND()</f>
        <v>0.96910944862056525</v>
      </c>
      <c r="Z98" s="15">
        <f ca="1">IF(B98=1, ROUND(_xlfn.NORM.INV(Y98,$C$13,$C$14)*(1+$T$14), 0), ROUND(_xlfn.NORM.INV(Y98, $D$13, $D$14)*(1+$T$14), 0))</f>
        <v>53</v>
      </c>
      <c r="AA98" s="20">
        <f ca="1">RAND()</f>
        <v>0.66250763395216095</v>
      </c>
      <c r="AB98" s="18">
        <f ca="1">IF(B98=1, ROUND(_xlfn.NORM.INV(AA98,$C$15,$C$16), 2), ROUND(_xlfn.NORM.INV(AA98, $D$15, $D$16), 2))</f>
        <v>2848.93</v>
      </c>
      <c r="AC98" s="15">
        <f ca="1">MIN(G98,Z98)</f>
        <v>53</v>
      </c>
      <c r="AD98" s="15">
        <f ca="1">RAND()</f>
        <v>0.58725964021642307</v>
      </c>
      <c r="AE98" s="19">
        <f ca="1">(IF(B98=1, $G$21+($G$22-$G$21)*AD98, $H$21+($H$22-$H$21)*AD98))</f>
        <v>2.7617789206492695E-2</v>
      </c>
      <c r="AF98" s="15">
        <f ca="1">ROUND(AC98*(1-AE98), 0)</f>
        <v>52</v>
      </c>
      <c r="AG98" s="20">
        <f ca="1">RAND()</f>
        <v>0.39429481442490677</v>
      </c>
      <c r="AH98" s="15">
        <f ca="1">IF(B98=1, ROUND(_xlfn.NORM.INV(AG98,$C$17,$C$18)*(1+$T$14), 0), ROUND(_xlfn.NORM.INV(AG98, $D$17, $D$18)*(1+$T$14), 0))</f>
        <v>185</v>
      </c>
      <c r="AI98" s="20">
        <f ca="1">RAND()</f>
        <v>0.69435989529426045</v>
      </c>
      <c r="AJ98" s="18">
        <f ca="1">IF(B98=1, ROUND(_xlfn.NORM.INV(AI98,$C$19,$C$20), 2), ROUND(_xlfn.NORM.INV(AI98, $D$19, $D$20), 2))</f>
        <v>1787.34</v>
      </c>
      <c r="AK98" s="15">
        <f ca="1">MIN(ROUND(H98*(1+$C$22),0),AH98)</f>
        <v>185</v>
      </c>
      <c r="AL98" s="20">
        <f ca="1">RAND()</f>
        <v>0.27018734473484374</v>
      </c>
      <c r="AM98" s="19">
        <f ca="1">(IF(B98=1, $G$21+($G$22-$G$21)*AL98, $H$21+($H$22-$H$21)*AL98))</f>
        <v>1.8105620342045312E-2</v>
      </c>
      <c r="AN98" s="15">
        <f ca="1">ROUND(AK98*(1-AM98), 0)</f>
        <v>182</v>
      </c>
      <c r="AO98" s="18">
        <f ca="1">SUM(IF(AN98&gt;H98, (AN98-H98)*($G$23+AJ98), 0),IF(AF98&gt;G98,(AF98-G98)*($G$23+AB98),0),IF(X98&gt;F98,(X98-F98)*($G$23+T98),0),IF(P98&gt;E98,(P98-E98)*($G$23+L98),0))</f>
        <v>0</v>
      </c>
      <c r="AP98" s="18">
        <f>-$C$24</f>
        <v>-313614.51120000001</v>
      </c>
      <c r="AQ98" s="17">
        <f ca="1">L98*P98+T98*X98+AB98*AF98+AJ98*AN98-AO98+AP98</f>
        <v>481929.14880000002</v>
      </c>
      <c r="AS98" s="21">
        <f ca="1">SUM(IF(AN98&gt;H98, (AN98-H98), 0),IF(AF98&gt;G98,(AF98-G98),0),IF(X98&gt;F98,(X98-F98),0),IF(P98&gt;E98,(P98-E98),0))</f>
        <v>0</v>
      </c>
      <c r="AU98" s="22">
        <f>AU97+0.1%</f>
        <v>6.8000000000000047E-2</v>
      </c>
      <c r="AV98" s="18">
        <v>440868.08109000017</v>
      </c>
      <c r="AW98" s="18">
        <v>241192.10420667066</v>
      </c>
      <c r="AX98" s="15">
        <v>1.96</v>
      </c>
      <c r="AY98" s="18">
        <v>5859.6290549999967</v>
      </c>
      <c r="AZ98" s="23" t="str">
        <f>IF(AV98=MAX($AV$30:$AV$130),"Optimal Overbooking Rate","")</f>
        <v/>
      </c>
      <c r="BC98" s="15" t="s">
        <v>109</v>
      </c>
      <c r="BD98" s="25">
        <f ca="1">COUNTIF($AQ$29:$AQ$2028,"&gt;400000")/COUNTA($AQ$29:$AQ$2028)</f>
        <v>0.45600000000000002</v>
      </c>
      <c r="BE98" s="24" t="str">
        <f>CONCATENATE("&gt; ",RIGHT(BC98,4))</f>
        <v>&gt; 400k</v>
      </c>
    </row>
    <row r="99" spans="1:57" x14ac:dyDescent="0.4">
      <c r="A99" s="15">
        <v>71</v>
      </c>
      <c r="B99" s="15">
        <f ca="1">IF(RAND() &lt; (8/12), 0, 1)</f>
        <v>1</v>
      </c>
      <c r="C99" s="20">
        <f ca="1">RAND()</f>
        <v>0.97330797979957306</v>
      </c>
      <c r="D99" s="15" t="str">
        <f ca="1">LOOKUP(C99,$H$13:$H$16,$F$13:$F$16)</f>
        <v>Boeing 777-300ER</v>
      </c>
      <c r="E99" s="15">
        <f ca="1">LOOKUP(D99,$F$6:$F$9,$I$6:$I$9)</f>
        <v>8</v>
      </c>
      <c r="F99" s="15">
        <f ca="1">LOOKUP(D99,$F$6:$F$9,$J$6:$J$9)</f>
        <v>40</v>
      </c>
      <c r="G99" s="15">
        <f ca="1">LOOKUP(D99,$F$6:$F$9,$K$6:$K$9)</f>
        <v>24</v>
      </c>
      <c r="H99" s="15">
        <f ca="1">LOOKUP(D99,$F$6:$F$9,$L$6:$L$9)</f>
        <v>260</v>
      </c>
      <c r="I99" s="20">
        <f ca="1">RAND()</f>
        <v>0.18874621412813553</v>
      </c>
      <c r="J99" s="15">
        <f ca="1">IF(B99=1, ROUND(_xlfn.NORM.INV(I99,$C$5,$C$6)*(1+$T$14), 0), ROUND(_xlfn.NORM.INV(I99, $D$5, $D$6)*(1+$T$14), 0))</f>
        <v>4</v>
      </c>
      <c r="K99" s="20">
        <f ca="1">RAND()</f>
        <v>0.62413469643223418</v>
      </c>
      <c r="L99" s="18">
        <f ca="1">IF(B99=1, ROUND(_xlfn.NORM.INV(K99,$C$7,$C$8), 2), ROUND(_xlfn.NORM.INV(K99, $D$7, $D$8), 2))</f>
        <v>14229.41</v>
      </c>
      <c r="M99" s="15">
        <f ca="1">MIN(E99,J99)</f>
        <v>4</v>
      </c>
      <c r="N99" s="15">
        <f ca="1">RAND()</f>
        <v>0.61503811231887806</v>
      </c>
      <c r="O99" s="19">
        <f ca="1">(IF(B99=1, $G$21+($G$22-$G$21)*N99, $H$21+($H$22-$H$21)*N99))</f>
        <v>3.6526333931160733E-2</v>
      </c>
      <c r="P99" s="15">
        <f ca="1">ROUND(M99*(1-O99), 0)</f>
        <v>4</v>
      </c>
      <c r="Q99" s="20">
        <f ca="1">RAND()</f>
        <v>0.81506626122270898</v>
      </c>
      <c r="R99" s="15">
        <f ca="1">IF(B99=1, ROUND(_xlfn.NORM.INV(Q99,$C$9,$C$10)*(1+$T$14), 0), ROUND(_xlfn.NORM.INV(Q99, $D$9, $D$10)*(1+$T$14), 0))</f>
        <v>83</v>
      </c>
      <c r="S99" s="20">
        <f ca="1">RAND()</f>
        <v>0.49250985293773886</v>
      </c>
      <c r="T99" s="18">
        <f ca="1">IF(B99=1, ROUND(_xlfn.NORM.INV(S99,$C$11,$C$12), 2), ROUND(_xlfn.NORM.INV(S99, $D$11, $D$12), 2))</f>
        <v>6812.51</v>
      </c>
      <c r="U99" s="15">
        <f ca="1">MIN(F99,R99)</f>
        <v>40</v>
      </c>
      <c r="V99" s="15">
        <f ca="1">RAND()</f>
        <v>0.49548996582288218</v>
      </c>
      <c r="W99" s="19">
        <f ca="1">(IF(B99=1, $G$21+($G$22-$G$21)*V99, $H$21+($H$22-$H$21)*V99))</f>
        <v>3.2342148803800874E-2</v>
      </c>
      <c r="X99" s="15">
        <f ca="1">ROUND(U99*(1-W99), 0)</f>
        <v>39</v>
      </c>
      <c r="Y99" s="20">
        <f ca="1">RAND()</f>
        <v>0.45295986941640765</v>
      </c>
      <c r="Z99" s="15">
        <f ca="1">IF(B99=1, ROUND(_xlfn.NORM.INV(Y99,$C$13,$C$14)*(1+$T$14), 0), ROUND(_xlfn.NORM.INV(Y99, $D$13, $D$14)*(1+$T$14), 0))</f>
        <v>52</v>
      </c>
      <c r="AA99" s="20">
        <f ca="1">RAND()</f>
        <v>0.25041423249921146</v>
      </c>
      <c r="AB99" s="18">
        <f ca="1">IF(B99=1, ROUND(_xlfn.NORM.INV(AA99,$C$15,$C$16), 2), ROUND(_xlfn.NORM.INV(AA99, $D$15, $D$16), 2))</f>
        <v>3318.62</v>
      </c>
      <c r="AC99" s="15">
        <f ca="1">MIN(G99,Z99)</f>
        <v>24</v>
      </c>
      <c r="AD99" s="15">
        <f ca="1">RAND()</f>
        <v>0.7468559655608481</v>
      </c>
      <c r="AE99" s="19">
        <f ca="1">(IF(B99=1, $G$21+($G$22-$G$21)*AD99, $H$21+($H$22-$H$21)*AD99))</f>
        <v>4.1139958794629686E-2</v>
      </c>
      <c r="AF99" s="15">
        <f ca="1">ROUND(AC99*(1-AE99), 0)</f>
        <v>23</v>
      </c>
      <c r="AG99" s="20">
        <f ca="1">RAND()</f>
        <v>0.38808780816936195</v>
      </c>
      <c r="AH99" s="15">
        <f ca="1">IF(B99=1, ROUND(_xlfn.NORM.INV(AG99,$C$17,$C$18)*(1+$T$14), 0), ROUND(_xlfn.NORM.INV(AG99, $D$17, $D$18)*(1+$T$14), 0))</f>
        <v>269</v>
      </c>
      <c r="AI99" s="20">
        <f ca="1">RAND()</f>
        <v>0.51883741463666821</v>
      </c>
      <c r="AJ99" s="18">
        <f ca="1">IF(B99=1, ROUND(_xlfn.NORM.INV(AI99,$C$19,$C$20), 2), ROUND(_xlfn.NORM.INV(AI99, $D$19, $D$20), 2))</f>
        <v>2290.6799999999998</v>
      </c>
      <c r="AK99" s="15">
        <f ca="1">MIN(ROUND(H99*(1+$C$22),0),AH99)</f>
        <v>269</v>
      </c>
      <c r="AL99" s="20">
        <f ca="1">RAND()</f>
        <v>0.61569459594422005</v>
      </c>
      <c r="AM99" s="19">
        <f ca="1">(IF(B99=1, $G$21+($G$22-$G$21)*AL99, $H$21+($H$22-$H$21)*AL99))</f>
        <v>3.6549310858047704E-2</v>
      </c>
      <c r="AN99" s="15">
        <f ca="1">ROUND(AK99*(1-AM99), 0)</f>
        <v>259</v>
      </c>
      <c r="AO99" s="18">
        <f ca="1">SUM(IF(AN99&gt;H99, (AN99-H99)*($G$23+AJ99), 0),IF(AF99&gt;G99,(AF99-G99)*($G$23+AB99),0),IF(X99&gt;F99,(X99-F99)*($G$23+T99),0),IF(P99&gt;E99,(P99-E99)*($G$23+L99),0))</f>
        <v>0</v>
      </c>
      <c r="AP99" s="18">
        <f>-$C$24</f>
        <v>-313614.51120000001</v>
      </c>
      <c r="AQ99" s="17">
        <f ca="1">L99*P99+T99*X99+AB99*AF99+AJ99*AN99-AO99+AP99</f>
        <v>678605.39880000008</v>
      </c>
      <c r="AS99" s="21">
        <f ca="1">SUM(IF(AN99&gt;H99, (AN99-H99), 0),IF(AF99&gt;G99,(AF99-G99),0),IF(X99&gt;F99,(X99-F99),0),IF(P99&gt;E99,(P99-E99),0))</f>
        <v>0</v>
      </c>
      <c r="AU99" s="22">
        <f>AU98+0.1%</f>
        <v>6.9000000000000047E-2</v>
      </c>
      <c r="AV99" s="18">
        <v>450942.3396250002</v>
      </c>
      <c r="AW99" s="18">
        <v>248638.24554833755</v>
      </c>
      <c r="AX99" s="15">
        <v>2.21</v>
      </c>
      <c r="AY99" s="18">
        <v>6682.721324999995</v>
      </c>
      <c r="AZ99" s="23" t="str">
        <f>IF(AV99=MAX($AV$30:$AV$130),"Optimal Overbooking Rate","")</f>
        <v/>
      </c>
      <c r="BC99" s="15" t="s">
        <v>108</v>
      </c>
      <c r="BD99" s="25">
        <f ca="1">COUNTIF($AQ$29:$AQ$2028,"&gt;410000")/COUNTA($AQ$29:$AQ$2028)</f>
        <v>0.4355</v>
      </c>
      <c r="BE99" s="24" t="str">
        <f>CONCATENATE("&gt; ",RIGHT(BC99,4))</f>
        <v>&gt; 410k</v>
      </c>
    </row>
    <row r="100" spans="1:57" x14ac:dyDescent="0.4">
      <c r="A100" s="15">
        <v>72</v>
      </c>
      <c r="B100" s="15">
        <f ca="1">IF(RAND() &lt; (8/12), 0, 1)</f>
        <v>0</v>
      </c>
      <c r="C100" s="20">
        <f ca="1">RAND()</f>
        <v>3.3227430828165261E-2</v>
      </c>
      <c r="D100" s="15" t="str">
        <f ca="1">LOOKUP(C100,$H$13:$H$16,$F$13:$F$16)</f>
        <v>Airbus A350-900</v>
      </c>
      <c r="E100" s="15">
        <f ca="1">LOOKUP(D100,$F$6:$F$9,$I$6:$I$9)</f>
        <v>0</v>
      </c>
      <c r="F100" s="15">
        <f ca="1">LOOKUP(D100,$F$6:$F$9,$J$6:$J$9)</f>
        <v>32</v>
      </c>
      <c r="G100" s="15">
        <f ca="1">LOOKUP(D100,$F$6:$F$9,$K$6:$K$9)</f>
        <v>21</v>
      </c>
      <c r="H100" s="15">
        <f ca="1">LOOKUP(D100,$F$6:$F$9,$L$6:$L$9)</f>
        <v>259</v>
      </c>
      <c r="I100" s="20">
        <f ca="1">RAND()</f>
        <v>0.29929743272829823</v>
      </c>
      <c r="J100" s="15">
        <f ca="1">IF(B100=1, ROUND(_xlfn.NORM.INV(I100,$C$5,$C$6)*(1+$T$14), 0), ROUND(_xlfn.NORM.INV(I100, $D$5, $D$6)*(1+$T$14), 0))</f>
        <v>4</v>
      </c>
      <c r="K100" s="20">
        <f ca="1">RAND()</f>
        <v>0.10045479779878996</v>
      </c>
      <c r="L100" s="18">
        <f ca="1">IF(B100=1, ROUND(_xlfn.NORM.INV(K100,$C$7,$C$8), 2), ROUND(_xlfn.NORM.INV(K100, $D$7, $D$8), 2))</f>
        <v>9909.48</v>
      </c>
      <c r="M100" s="15">
        <f ca="1">MIN(E100,J100)</f>
        <v>0</v>
      </c>
      <c r="N100" s="15">
        <f ca="1">RAND()</f>
        <v>0.34644348110253687</v>
      </c>
      <c r="O100" s="19">
        <f ca="1">(IF(B100=1, $G$21+($G$22-$G$21)*N100, $H$21+($H$22-$H$21)*N100))</f>
        <v>2.0393304433076104E-2</v>
      </c>
      <c r="P100" s="15">
        <f ca="1">ROUND(M100*(1-O100), 0)</f>
        <v>0</v>
      </c>
      <c r="Q100" s="20">
        <f ca="1">RAND()</f>
        <v>0.90570831510505356</v>
      </c>
      <c r="R100" s="15">
        <f ca="1">IF(B100=1, ROUND(_xlfn.NORM.INV(Q100,$C$9,$C$10)*(1+$T$14), 0), ROUND(_xlfn.NORM.INV(Q100, $D$9, $D$10)*(1+$T$14), 0))</f>
        <v>54</v>
      </c>
      <c r="S100" s="20">
        <f ca="1">RAND()</f>
        <v>0.29000817953912505</v>
      </c>
      <c r="T100" s="18">
        <f ca="1">IF(B100=1, ROUND(_xlfn.NORM.INV(S100,$C$11,$C$12), 2), ROUND(_xlfn.NORM.INV(S100, $D$11, $D$12), 2))</f>
        <v>5120.09</v>
      </c>
      <c r="U100" s="15">
        <f ca="1">MIN(F100,R100)</f>
        <v>32</v>
      </c>
      <c r="V100" s="15">
        <f ca="1">RAND()</f>
        <v>0.48635010038567639</v>
      </c>
      <c r="W100" s="19">
        <f ca="1">(IF(B100=1, $G$21+($G$22-$G$21)*V100, $H$21+($H$22-$H$21)*V100))</f>
        <v>2.4590503011570293E-2</v>
      </c>
      <c r="X100" s="15">
        <f ca="1">ROUND(U100*(1-W100), 0)</f>
        <v>31</v>
      </c>
      <c r="Y100" s="20">
        <f ca="1">RAND()</f>
        <v>0.11248413750950625</v>
      </c>
      <c r="Z100" s="15">
        <f ca="1">IF(B100=1, ROUND(_xlfn.NORM.INV(Y100,$C$13,$C$14)*(1+$T$14), 0), ROUND(_xlfn.NORM.INV(Y100, $D$13, $D$14)*(1+$T$14), 0))</f>
        <v>24</v>
      </c>
      <c r="AA100" s="20">
        <f ca="1">RAND()</f>
        <v>0.8615155616022564</v>
      </c>
      <c r="AB100" s="18">
        <f ca="1">IF(B100=1, ROUND(_xlfn.NORM.INV(AA100,$C$15,$C$16), 2), ROUND(_xlfn.NORM.INV(AA100, $D$15, $D$16), 2))</f>
        <v>2930.1</v>
      </c>
      <c r="AC100" s="15">
        <f ca="1">MIN(G100,Z100)</f>
        <v>21</v>
      </c>
      <c r="AD100" s="15">
        <f ca="1">RAND()</f>
        <v>0.32172803962565555</v>
      </c>
      <c r="AE100" s="19">
        <f ca="1">(IF(B100=1, $G$21+($G$22-$G$21)*AD100, $H$21+($H$22-$H$21)*AD100))</f>
        <v>1.9651841188769666E-2</v>
      </c>
      <c r="AF100" s="15">
        <f ca="1">ROUND(AC100*(1-AE100), 0)</f>
        <v>21</v>
      </c>
      <c r="AG100" s="20">
        <f ca="1">RAND()</f>
        <v>0.76207147767547234</v>
      </c>
      <c r="AH100" s="15">
        <f ca="1">IF(B100=1, ROUND(_xlfn.NORM.INV(AG100,$C$17,$C$18)*(1+$T$14), 0), ROUND(_xlfn.NORM.INV(AG100, $D$17, $D$18)*(1+$T$14), 0))</f>
        <v>237</v>
      </c>
      <c r="AI100" s="20">
        <f ca="1">RAND()</f>
        <v>0.80665378657840658</v>
      </c>
      <c r="AJ100" s="18">
        <f ca="1">IF(B100=1, ROUND(_xlfn.NORM.INV(AI100,$C$19,$C$20), 2), ROUND(_xlfn.NORM.INV(AI100, $D$19, $D$20), 2))</f>
        <v>1814.48</v>
      </c>
      <c r="AK100" s="15">
        <f ca="1">MIN(ROUND(H100*(1+$C$22),0),AH100)</f>
        <v>237</v>
      </c>
      <c r="AL100" s="20">
        <f ca="1">RAND()</f>
        <v>0.74428730180391167</v>
      </c>
      <c r="AM100" s="19">
        <f ca="1">(IF(B100=1, $G$21+($G$22-$G$21)*AL100, $H$21+($H$22-$H$21)*AL100))</f>
        <v>3.2328619054117352E-2</v>
      </c>
      <c r="AN100" s="15">
        <f ca="1">ROUND(AK100*(1-AM100), 0)</f>
        <v>229</v>
      </c>
      <c r="AO100" s="18">
        <f ca="1">SUM(IF(AN100&gt;H100, (AN100-H100)*($G$23+AJ100), 0),IF(AF100&gt;G100,(AF100-G100)*($G$23+AB100),0),IF(X100&gt;F100,(X100-F100)*($G$23+T100),0),IF(P100&gt;E100,(P100-E100)*($G$23+L100),0))</f>
        <v>0</v>
      </c>
      <c r="AP100" s="18">
        <f>-$C$24</f>
        <v>-313614.51120000001</v>
      </c>
      <c r="AQ100" s="17">
        <f ca="1">L100*P100+T100*X100+AB100*AF100+AJ100*AN100-AO100+AP100</f>
        <v>322156.29880000005</v>
      </c>
      <c r="AS100" s="21">
        <f ca="1">SUM(IF(AN100&gt;H100, (AN100-H100), 0),IF(AF100&gt;G100,(AF100-G100),0),IF(X100&gt;F100,(X100-F100),0),IF(P100&gt;E100,(P100-E100),0))</f>
        <v>0</v>
      </c>
      <c r="AU100" s="22">
        <f>AU99+0.1%</f>
        <v>7.0000000000000048E-2</v>
      </c>
      <c r="AV100" s="18">
        <v>455111.67034000019</v>
      </c>
      <c r="AW100" s="18">
        <v>262486.70687259024</v>
      </c>
      <c r="AX100" s="15">
        <v>2.16</v>
      </c>
      <c r="AY100" s="18">
        <v>6519.8420450000076</v>
      </c>
      <c r="AZ100" s="23" t="str">
        <f>IF(AV100=MAX($AV$30:$AV$130),"Optimal Overbooking Rate","")</f>
        <v/>
      </c>
      <c r="BC100" s="15" t="s">
        <v>107</v>
      </c>
      <c r="BD100" s="25">
        <f ca="1">COUNTIF($AQ$29:$AQ$2028,"&gt;420000")/COUNTA($AQ$29:$AQ$2028)</f>
        <v>0.41199999999999998</v>
      </c>
      <c r="BE100" s="24" t="str">
        <f>CONCATENATE("&gt; ",RIGHT(BC100,4))</f>
        <v>&gt; 420k</v>
      </c>
    </row>
    <row r="101" spans="1:57" x14ac:dyDescent="0.4">
      <c r="A101" s="15">
        <v>73</v>
      </c>
      <c r="B101" s="15">
        <f ca="1">IF(RAND() &lt; (8/12), 0, 1)</f>
        <v>1</v>
      </c>
      <c r="C101" s="20">
        <f ca="1">RAND()</f>
        <v>0.39622822250392464</v>
      </c>
      <c r="D101" s="15" t="str">
        <f ca="1">LOOKUP(C101,$H$13:$H$16,$F$13:$F$16)</f>
        <v>Airbus A380-800</v>
      </c>
      <c r="E101" s="15">
        <f ca="1">LOOKUP(D101,$F$6:$F$9,$I$6:$I$9)</f>
        <v>14</v>
      </c>
      <c r="F101" s="15">
        <f ca="1">LOOKUP(D101,$F$6:$F$9,$J$6:$J$9)</f>
        <v>76</v>
      </c>
      <c r="G101" s="15">
        <f ca="1">LOOKUP(D101,$F$6:$F$9,$K$6:$K$9)</f>
        <v>56</v>
      </c>
      <c r="H101" s="15">
        <f ca="1">LOOKUP(D101,$F$6:$F$9,$L$6:$L$9)</f>
        <v>341</v>
      </c>
      <c r="I101" s="20">
        <f ca="1">RAND()</f>
        <v>0.57980688984676398</v>
      </c>
      <c r="J101" s="15">
        <f ca="1">IF(B101=1, ROUND(_xlfn.NORM.INV(I101,$C$5,$C$6)*(1+$T$14), 0), ROUND(_xlfn.NORM.INV(I101, $D$5, $D$6)*(1+$T$14), 0))</f>
        <v>7</v>
      </c>
      <c r="K101" s="20">
        <f ca="1">RAND()</f>
        <v>0.17527636857797968</v>
      </c>
      <c r="L101" s="18">
        <f ca="1">IF(B101=1, ROUND(_xlfn.NORM.INV(K101,$C$7,$C$8), 2), ROUND(_xlfn.NORM.INV(K101, $D$7, $D$8), 2))</f>
        <v>11975.36</v>
      </c>
      <c r="M101" s="15">
        <f ca="1">MIN(E101,J101)</f>
        <v>7</v>
      </c>
      <c r="N101" s="15">
        <f ca="1">RAND()</f>
        <v>0.1810144835815658</v>
      </c>
      <c r="O101" s="19">
        <f ca="1">(IF(B101=1, $G$21+($G$22-$G$21)*N101, $H$21+($H$22-$H$21)*N101))</f>
        <v>2.1335506925354804E-2</v>
      </c>
      <c r="P101" s="15">
        <f ca="1">ROUND(M101*(1-O101), 0)</f>
        <v>7</v>
      </c>
      <c r="Q101" s="20">
        <f ca="1">RAND()</f>
        <v>0.6704623063730677</v>
      </c>
      <c r="R101" s="15">
        <f ca="1">IF(B101=1, ROUND(_xlfn.NORM.INV(Q101,$C$9,$C$10)*(1+$T$14), 0), ROUND(_xlfn.NORM.INV(Q101, $D$9, $D$10)*(1+$T$14), 0))</f>
        <v>72</v>
      </c>
      <c r="S101" s="20">
        <f ca="1">RAND()</f>
        <v>0.13687836386804875</v>
      </c>
      <c r="T101" s="18">
        <f ca="1">IF(B101=1, ROUND(_xlfn.NORM.INV(S101,$C$11,$C$12), 2), ROUND(_xlfn.NORM.INV(S101, $D$11, $D$12), 2))</f>
        <v>5842.56</v>
      </c>
      <c r="U101" s="15">
        <f ca="1">MIN(F101,R101)</f>
        <v>72</v>
      </c>
      <c r="V101" s="15">
        <f ca="1">RAND()</f>
        <v>0.67493292345477685</v>
      </c>
      <c r="W101" s="19">
        <f ca="1">(IF(B101=1, $G$21+($G$22-$G$21)*V101, $H$21+($H$22-$H$21)*V101))</f>
        <v>3.8622652320917189E-2</v>
      </c>
      <c r="X101" s="15">
        <f ca="1">ROUND(U101*(1-W101), 0)</f>
        <v>69</v>
      </c>
      <c r="Y101" s="20">
        <f ca="1">RAND()</f>
        <v>0.29046854303968361</v>
      </c>
      <c r="Z101" s="15">
        <f ca="1">IF(B101=1, ROUND(_xlfn.NORM.INV(Y101,$C$13,$C$14)*(1+$T$14), 0), ROUND(_xlfn.NORM.INV(Y101, $D$13, $D$14)*(1+$T$14), 0))</f>
        <v>42</v>
      </c>
      <c r="AA101" s="20">
        <f ca="1">RAND()</f>
        <v>0.89418044591683088</v>
      </c>
      <c r="AB101" s="18">
        <f ca="1">IF(B101=1, ROUND(_xlfn.NORM.INV(AA101,$C$15,$C$16), 2), ROUND(_xlfn.NORM.INV(AA101, $D$15, $D$16), 2))</f>
        <v>4243.0600000000004</v>
      </c>
      <c r="AC101" s="15">
        <f ca="1">MIN(G101,Z101)</f>
        <v>42</v>
      </c>
      <c r="AD101" s="15">
        <f ca="1">RAND()</f>
        <v>0.5874123744635309</v>
      </c>
      <c r="AE101" s="19">
        <f ca="1">(IF(B101=1, $G$21+($G$22-$G$21)*AD101, $H$21+($H$22-$H$21)*AD101))</f>
        <v>3.5559433106223587E-2</v>
      </c>
      <c r="AF101" s="15">
        <f ca="1">ROUND(AC101*(1-AE101), 0)</f>
        <v>41</v>
      </c>
      <c r="AG101" s="20">
        <f ca="1">RAND()</f>
        <v>0.86643704628827301</v>
      </c>
      <c r="AH101" s="15">
        <f ca="1">IF(B101=1, ROUND(_xlfn.NORM.INV(AG101,$C$17,$C$18)*(1+$T$14), 0), ROUND(_xlfn.NORM.INV(AG101, $D$17, $D$18)*(1+$T$14), 0))</f>
        <v>444</v>
      </c>
      <c r="AI101" s="20">
        <f ca="1">RAND()</f>
        <v>0.38657200191601149</v>
      </c>
      <c r="AJ101" s="18">
        <f ca="1">IF(B101=1, ROUND(_xlfn.NORM.INV(AI101,$C$19,$C$20), 2), ROUND(_xlfn.NORM.INV(AI101, $D$19, $D$20), 2))</f>
        <v>2189.84</v>
      </c>
      <c r="AK101" s="15">
        <f ca="1">MIN(ROUND(H101*(1+$C$22),0),AH101)</f>
        <v>358</v>
      </c>
      <c r="AL101" s="20">
        <f ca="1">RAND()</f>
        <v>0.80062404176842927</v>
      </c>
      <c r="AM101" s="19">
        <f ca="1">(IF(B101=1, $G$21+($G$22-$G$21)*AL101, $H$21+($H$22-$H$21)*AL101))</f>
        <v>4.3021841461895027E-2</v>
      </c>
      <c r="AN101" s="15">
        <f ca="1">ROUND(AK101*(1-AM101), 0)</f>
        <v>343</v>
      </c>
      <c r="AO101" s="18">
        <f ca="1">SUM(IF(AN101&gt;H101, (AN101-H101)*($G$23+AJ101), 0),IF(AF101&gt;G101,(AF101-G101)*($G$23+AB101),0),IF(X101&gt;F101,(X101-F101)*($G$23+T101),0),IF(P101&gt;E101,(P101-E101)*($G$23+L101),0))</f>
        <v>6081.68</v>
      </c>
      <c r="AP101" s="18">
        <f>-$C$24</f>
        <v>-313614.51120000001</v>
      </c>
      <c r="AQ101" s="17">
        <f ca="1">L101*P101+T101*X101+AB101*AF101+AJ101*AN101-AO101+AP101</f>
        <v>1092348.5488000002</v>
      </c>
      <c r="AS101" s="21">
        <f ca="1">SUM(IF(AN101&gt;H101, (AN101-H101), 0),IF(AF101&gt;G101,(AF101-G101),0),IF(X101&gt;F101,(X101-F101),0),IF(P101&gt;E101,(P101-E101),0))</f>
        <v>2</v>
      </c>
      <c r="AU101" s="22">
        <f>AU100+0.1%</f>
        <v>7.1000000000000049E-2</v>
      </c>
      <c r="AV101" s="18">
        <v>451599.12971000007</v>
      </c>
      <c r="AW101" s="18">
        <v>251451.07550509731</v>
      </c>
      <c r="AX101" s="15">
        <v>2.16</v>
      </c>
      <c r="AY101" s="18">
        <v>6427.9734100000014</v>
      </c>
      <c r="AZ101" s="23" t="str">
        <f>IF(AV101=MAX($AV$30:$AV$130),"Optimal Overbooking Rate","")</f>
        <v/>
      </c>
      <c r="BC101" s="15" t="s">
        <v>106</v>
      </c>
      <c r="BD101" s="25">
        <f ca="1">COUNTIF($AQ$29:$AQ$2028,"&gt;430000")/COUNTA($AQ$29:$AQ$2028)</f>
        <v>0.39850000000000002</v>
      </c>
      <c r="BE101" s="24" t="str">
        <f>CONCATENATE("&gt; ",RIGHT(BC101,4))</f>
        <v>&gt; 430k</v>
      </c>
    </row>
    <row r="102" spans="1:57" x14ac:dyDescent="0.4">
      <c r="A102" s="15">
        <v>74</v>
      </c>
      <c r="B102" s="15">
        <f ca="1">IF(RAND() &lt; (8/12), 0, 1)</f>
        <v>1</v>
      </c>
      <c r="C102" s="20">
        <f ca="1">RAND()</f>
        <v>0.7431376237947902</v>
      </c>
      <c r="D102" s="15" t="str">
        <f ca="1">LOOKUP(C102,$H$13:$H$16,$F$13:$F$16)</f>
        <v>Boeing 777-300ER</v>
      </c>
      <c r="E102" s="15">
        <f ca="1">LOOKUP(D102,$F$6:$F$9,$I$6:$I$9)</f>
        <v>8</v>
      </c>
      <c r="F102" s="15">
        <f ca="1">LOOKUP(D102,$F$6:$F$9,$J$6:$J$9)</f>
        <v>40</v>
      </c>
      <c r="G102" s="15">
        <f ca="1">LOOKUP(D102,$F$6:$F$9,$K$6:$K$9)</f>
        <v>24</v>
      </c>
      <c r="H102" s="15">
        <f ca="1">LOOKUP(D102,$F$6:$F$9,$L$6:$L$9)</f>
        <v>260</v>
      </c>
      <c r="I102" s="20">
        <f ca="1">RAND()</f>
        <v>0.63190714500980083</v>
      </c>
      <c r="J102" s="15">
        <f ca="1">IF(B102=1, ROUND(_xlfn.NORM.INV(I102,$C$5,$C$6)*(1+$T$14), 0), ROUND(_xlfn.NORM.INV(I102, $D$5, $D$6)*(1+$T$14), 0))</f>
        <v>7</v>
      </c>
      <c r="K102" s="20">
        <f ca="1">RAND()</f>
        <v>0.63587433634710244</v>
      </c>
      <c r="L102" s="18">
        <f ca="1">IF(B102=1, ROUND(_xlfn.NORM.INV(K102,$C$7,$C$8), 2), ROUND(_xlfn.NORM.INV(K102, $D$7, $D$8), 2))</f>
        <v>14285.48</v>
      </c>
      <c r="M102" s="15">
        <f ca="1">MIN(E102,J102)</f>
        <v>7</v>
      </c>
      <c r="N102" s="15">
        <f ca="1">RAND()</f>
        <v>0.40610316664575341</v>
      </c>
      <c r="O102" s="19">
        <f ca="1">(IF(B102=1, $G$21+($G$22-$G$21)*N102, $H$21+($H$22-$H$21)*N102))</f>
        <v>2.9213610832601371E-2</v>
      </c>
      <c r="P102" s="15">
        <f ca="1">ROUND(M102*(1-O102), 0)</f>
        <v>7</v>
      </c>
      <c r="Q102" s="20">
        <f ca="1">RAND()</f>
        <v>0.13405155517753808</v>
      </c>
      <c r="R102" s="15">
        <f ca="1">IF(B102=1, ROUND(_xlfn.NORM.INV(Q102,$C$9,$C$10)*(1+$T$14), 0), ROUND(_xlfn.NORM.INV(Q102, $D$9, $D$10)*(1+$T$14), 0))</f>
        <v>33</v>
      </c>
      <c r="S102" s="20">
        <f ca="1">RAND()</f>
        <v>0.78572669262171413</v>
      </c>
      <c r="T102" s="18">
        <f ca="1">IF(B102=1, ROUND(_xlfn.NORM.INV(S102,$C$11,$C$12), 2), ROUND(_xlfn.NORM.INV(S102, $D$11, $D$12), 2))</f>
        <v>7543.31</v>
      </c>
      <c r="U102" s="15">
        <f ca="1">MIN(F102,R102)</f>
        <v>33</v>
      </c>
      <c r="V102" s="15">
        <f ca="1">RAND()</f>
        <v>0.88106232782865357</v>
      </c>
      <c r="W102" s="19">
        <f ca="1">(IF(B102=1, $G$21+($G$22-$G$21)*V102, $H$21+($H$22-$H$21)*V102))</f>
        <v>4.5837181474002876E-2</v>
      </c>
      <c r="X102" s="15">
        <f ca="1">ROUND(U102*(1-W102), 0)</f>
        <v>31</v>
      </c>
      <c r="Y102" s="20">
        <f ca="1">RAND()</f>
        <v>0.22277359316598333</v>
      </c>
      <c r="Z102" s="15">
        <f ca="1">IF(B102=1, ROUND(_xlfn.NORM.INV(Y102,$C$13,$C$14)*(1+$T$14), 0), ROUND(_xlfn.NORM.INV(Y102, $D$13, $D$14)*(1+$T$14), 0))</f>
        <v>37</v>
      </c>
      <c r="AA102" s="20">
        <f ca="1">RAND()</f>
        <v>0.42609313206474253</v>
      </c>
      <c r="AB102" s="18">
        <f ca="1">IF(B102=1, ROUND(_xlfn.NORM.INV(AA102,$C$15,$C$16), 2), ROUND(_xlfn.NORM.INV(AA102, $D$15, $D$16), 2))</f>
        <v>3552.76</v>
      </c>
      <c r="AC102" s="15">
        <f ca="1">MIN(G102,Z102)</f>
        <v>24</v>
      </c>
      <c r="AD102" s="15">
        <f ca="1">RAND()</f>
        <v>0.49425786443634223</v>
      </c>
      <c r="AE102" s="19">
        <f ca="1">(IF(B102=1, $G$21+($G$22-$G$21)*AD102, $H$21+($H$22-$H$21)*AD102))</f>
        <v>3.2299025255271979E-2</v>
      </c>
      <c r="AF102" s="15">
        <f ca="1">ROUND(AC102*(1-AE102), 0)</f>
        <v>23</v>
      </c>
      <c r="AG102" s="20">
        <f ca="1">RAND()</f>
        <v>0.4303663570521763</v>
      </c>
      <c r="AH102" s="15">
        <f ca="1">IF(B102=1, ROUND(_xlfn.NORM.INV(AG102,$C$17,$C$18)*(1+$T$14), 0), ROUND(_xlfn.NORM.INV(AG102, $D$17, $D$18)*(1+$T$14), 0))</f>
        <v>282</v>
      </c>
      <c r="AI102" s="20">
        <f ca="1">RAND()</f>
        <v>0.56806172411907252</v>
      </c>
      <c r="AJ102" s="18">
        <f ca="1">IF(B102=1, ROUND(_xlfn.NORM.INV(AI102,$C$19,$C$20), 2), ROUND(_xlfn.NORM.INV(AI102, $D$19, $D$20), 2))</f>
        <v>2328.0100000000002</v>
      </c>
      <c r="AK102" s="15">
        <f ca="1">MIN(ROUND(H102*(1+$C$22),0),AH102)</f>
        <v>273</v>
      </c>
      <c r="AL102" s="20">
        <f ca="1">RAND()</f>
        <v>0.35949006021549101</v>
      </c>
      <c r="AM102" s="19">
        <f ca="1">(IF(B102=1, $G$21+($G$22-$G$21)*AL102, $H$21+($H$22-$H$21)*AL102))</f>
        <v>2.7582152107542186E-2</v>
      </c>
      <c r="AN102" s="15">
        <f ca="1">ROUND(AK102*(1-AM102), 0)</f>
        <v>265</v>
      </c>
      <c r="AO102" s="18">
        <f ca="1">SUM(IF(AN102&gt;H102, (AN102-H102)*($G$23+AJ102), 0),IF(AF102&gt;G102,(AF102-G102)*($G$23+AB102),0),IF(X102&gt;F102,(X102-F102)*($G$23+T102),0),IF(P102&gt;E102,(P102-E102)*($G$23+L102),0))</f>
        <v>15895.050000000001</v>
      </c>
      <c r="AP102" s="18">
        <f>-$C$24</f>
        <v>-313614.51120000001</v>
      </c>
      <c r="AQ102" s="17">
        <f ca="1">L102*P102+T102*X102+AB102*AF102+AJ102*AN102-AO102+AP102</f>
        <v>702967.53879999998</v>
      </c>
      <c r="AS102" s="21">
        <f ca="1">SUM(IF(AN102&gt;H102, (AN102-H102), 0),IF(AF102&gt;G102,(AF102-G102),0),IF(X102&gt;F102,(X102-F102),0),IF(P102&gt;E102,(P102-E102),0))</f>
        <v>5</v>
      </c>
      <c r="AU102" s="22">
        <f>AU101+0.1%</f>
        <v>7.200000000000005E-2</v>
      </c>
      <c r="AV102" s="18">
        <v>449938.45229500084</v>
      </c>
      <c r="AW102" s="18">
        <v>254530.24718302389</v>
      </c>
      <c r="AX102" s="15">
        <v>2.34</v>
      </c>
      <c r="AY102" s="18">
        <v>7041.7630249999993</v>
      </c>
      <c r="AZ102" s="23" t="str">
        <f>IF(AV102=MAX($AV$30:$AV$130),"Optimal Overbooking Rate","")</f>
        <v/>
      </c>
      <c r="BC102" s="15" t="s">
        <v>105</v>
      </c>
      <c r="BD102" s="25">
        <f ca="1">COUNTIF($AQ$29:$AQ$2028,"&gt;440000")/COUNTA($AQ$29:$AQ$2028)</f>
        <v>0.3775</v>
      </c>
      <c r="BE102" s="24" t="str">
        <f>CONCATENATE("&gt; ",RIGHT(BC102,4))</f>
        <v>&gt; 440k</v>
      </c>
    </row>
    <row r="103" spans="1:57" x14ac:dyDescent="0.4">
      <c r="A103" s="15">
        <v>75</v>
      </c>
      <c r="B103" s="15">
        <f ca="1">IF(RAND() &lt; (8/12), 0, 1)</f>
        <v>0</v>
      </c>
      <c r="C103" s="20">
        <f ca="1">RAND()</f>
        <v>0.48129119602022685</v>
      </c>
      <c r="D103" s="15" t="str">
        <f ca="1">LOOKUP(C103,$H$13:$H$16,$F$13:$F$16)</f>
        <v>Airbus A380-800</v>
      </c>
      <c r="E103" s="15">
        <f ca="1">LOOKUP(D103,$F$6:$F$9,$I$6:$I$9)</f>
        <v>14</v>
      </c>
      <c r="F103" s="15">
        <f ca="1">LOOKUP(D103,$F$6:$F$9,$J$6:$J$9)</f>
        <v>76</v>
      </c>
      <c r="G103" s="15">
        <f ca="1">LOOKUP(D103,$F$6:$F$9,$K$6:$K$9)</f>
        <v>56</v>
      </c>
      <c r="H103" s="15">
        <f ca="1">LOOKUP(D103,$F$6:$F$9,$L$6:$L$9)</f>
        <v>341</v>
      </c>
      <c r="I103" s="20">
        <f ca="1">RAND()</f>
        <v>0.61408633768294973</v>
      </c>
      <c r="J103" s="15">
        <f ca="1">IF(B103=1, ROUND(_xlfn.NORM.INV(I103,$C$5,$C$6)*(1+$T$14), 0), ROUND(_xlfn.NORM.INV(I103, $D$5, $D$6)*(1+$T$14), 0))</f>
        <v>5</v>
      </c>
      <c r="K103" s="20">
        <f ca="1">RAND()</f>
        <v>0.24468166503279321</v>
      </c>
      <c r="L103" s="18">
        <f ca="1">IF(B103=1, ROUND(_xlfn.NORM.INV(K103,$C$7,$C$8), 2), ROUND(_xlfn.NORM.INV(K103, $D$7, $D$8), 2))</f>
        <v>10177.299999999999</v>
      </c>
      <c r="M103" s="15">
        <f ca="1">MIN(E103,J103)</f>
        <v>5</v>
      </c>
      <c r="N103" s="15">
        <f ca="1">RAND()</f>
        <v>0.97199185100602892</v>
      </c>
      <c r="O103" s="19">
        <f ca="1">(IF(B103=1, $G$21+($G$22-$G$21)*N103, $H$21+($H$22-$H$21)*N103))</f>
        <v>3.9159755530180869E-2</v>
      </c>
      <c r="P103" s="15">
        <f ca="1">ROUND(M103*(1-O103), 0)</f>
        <v>5</v>
      </c>
      <c r="Q103" s="20">
        <f ca="1">RAND()</f>
        <v>0.84612498540160141</v>
      </c>
      <c r="R103" s="15">
        <f ca="1">IF(B103=1, ROUND(_xlfn.NORM.INV(Q103,$C$9,$C$10)*(1+$T$14), 0), ROUND(_xlfn.NORM.INV(Q103, $D$9, $D$10)*(1+$T$14), 0))</f>
        <v>51</v>
      </c>
      <c r="S103" s="20">
        <f ca="1">RAND()</f>
        <v>0.44604048156020781</v>
      </c>
      <c r="T103" s="18">
        <f ca="1">IF(B103=1, ROUND(_xlfn.NORM.INV(S103,$C$11,$C$12), 2), ROUND(_xlfn.NORM.INV(S103, $D$11, $D$12), 2))</f>
        <v>5215.2700000000004</v>
      </c>
      <c r="U103" s="15">
        <f ca="1">MIN(F103,R103)</f>
        <v>51</v>
      </c>
      <c r="V103" s="15">
        <f ca="1">RAND()</f>
        <v>0.13288135667074008</v>
      </c>
      <c r="W103" s="19">
        <f ca="1">(IF(B103=1, $G$21+($G$22-$G$21)*V103, $H$21+($H$22-$H$21)*V103))</f>
        <v>1.3986440700122203E-2</v>
      </c>
      <c r="X103" s="15">
        <f ca="1">ROUND(U103*(1-W103), 0)</f>
        <v>50</v>
      </c>
      <c r="Y103" s="20">
        <f ca="1">RAND()</f>
        <v>0.85935586381405804</v>
      </c>
      <c r="Z103" s="15">
        <f ca="1">IF(B103=1, ROUND(_xlfn.NORM.INV(Y103,$C$13,$C$14)*(1+$T$14), 0), ROUND(_xlfn.NORM.INV(Y103, $D$13, $D$14)*(1+$T$14), 0))</f>
        <v>46</v>
      </c>
      <c r="AA103" s="20">
        <f ca="1">RAND()</f>
        <v>0.65824694023047303</v>
      </c>
      <c r="AB103" s="18">
        <f ca="1">IF(B103=1, ROUND(_xlfn.NORM.INV(AA103,$C$15,$C$16), 2), ROUND(_xlfn.NORM.INV(AA103, $D$15, $D$16), 2))</f>
        <v>2847.52</v>
      </c>
      <c r="AC103" s="15">
        <f ca="1">MIN(G103,Z103)</f>
        <v>46</v>
      </c>
      <c r="AD103" s="15">
        <f ca="1">RAND()</f>
        <v>0.58201200556897736</v>
      </c>
      <c r="AE103" s="19">
        <f ca="1">(IF(B103=1, $G$21+($G$22-$G$21)*AD103, $H$21+($H$22-$H$21)*AD103))</f>
        <v>2.746036016706932E-2</v>
      </c>
      <c r="AF103" s="15">
        <f ca="1">ROUND(AC103*(1-AE103), 0)</f>
        <v>45</v>
      </c>
      <c r="AG103" s="20">
        <f ca="1">RAND()</f>
        <v>0.94676673758154828</v>
      </c>
      <c r="AH103" s="15">
        <f ca="1">IF(B103=1, ROUND(_xlfn.NORM.INV(AG103,$C$17,$C$18)*(1+$T$14), 0), ROUND(_xlfn.NORM.INV(AG103, $D$17, $D$18)*(1+$T$14), 0))</f>
        <v>284</v>
      </c>
      <c r="AI103" s="20">
        <f ca="1">RAND()</f>
        <v>0.91515155690061234</v>
      </c>
      <c r="AJ103" s="18">
        <f ca="1">IF(B103=1, ROUND(_xlfn.NORM.INV(AI103,$C$19,$C$20), 2), ROUND(_xlfn.NORM.INV(AI103, $D$19, $D$20), 2))</f>
        <v>1853.04</v>
      </c>
      <c r="AK103" s="15">
        <f ca="1">MIN(ROUND(H103*(1+$C$22),0),AH103)</f>
        <v>284</v>
      </c>
      <c r="AL103" s="20">
        <f ca="1">RAND()</f>
        <v>0.16148725359450311</v>
      </c>
      <c r="AM103" s="19">
        <f ca="1">(IF(B103=1, $G$21+($G$22-$G$21)*AL103, $H$21+($H$22-$H$21)*AL103))</f>
        <v>1.4844617607835092E-2</v>
      </c>
      <c r="AN103" s="15">
        <f ca="1">ROUND(AK103*(1-AM103), 0)</f>
        <v>280</v>
      </c>
      <c r="AO103" s="18">
        <f ca="1">SUM(IF(AN103&gt;H103, (AN103-H103)*($G$23+AJ103), 0),IF(AF103&gt;G103,(AF103-G103)*($G$23+AB103),0),IF(X103&gt;F103,(X103-F103)*($G$23+T103),0),IF(P103&gt;E103,(P103-E103)*($G$23+L103),0))</f>
        <v>0</v>
      </c>
      <c r="AP103" s="18">
        <f>-$C$24</f>
        <v>-313614.51120000001</v>
      </c>
      <c r="AQ103" s="17">
        <f ca="1">L103*P103+T103*X103+AB103*AF103+AJ103*AN103-AO103+AP103</f>
        <v>645025.08880000003</v>
      </c>
      <c r="AS103" s="21">
        <f ca="1">SUM(IF(AN103&gt;H103, (AN103-H103), 0),IF(AF103&gt;G103,(AF103-G103),0),IF(X103&gt;F103,(X103-F103),0),IF(P103&gt;E103,(P103-E103),0))</f>
        <v>0</v>
      </c>
      <c r="AU103" s="22">
        <f>AU102+0.1%</f>
        <v>7.3000000000000051E-2</v>
      </c>
      <c r="AV103" s="18">
        <v>448909.86098500097</v>
      </c>
      <c r="AW103" s="18">
        <v>252925.13387694079</v>
      </c>
      <c r="AX103" s="15">
        <v>2.4500000000000002</v>
      </c>
      <c r="AY103" s="18">
        <v>7430.6371499999959</v>
      </c>
      <c r="AZ103" s="23" t="str">
        <f>IF(AV103=MAX($AV$30:$AV$130),"Optimal Overbooking Rate","")</f>
        <v/>
      </c>
      <c r="BC103" s="15" t="s">
        <v>104</v>
      </c>
      <c r="BD103" s="25">
        <f ca="1">COUNTIF($AQ$29:$AQ$2028,"&gt;450000")/COUNTA($AQ$29:$AQ$2028)</f>
        <v>0.36199999999999999</v>
      </c>
      <c r="BE103" s="24" t="str">
        <f>CONCATENATE("&gt; ",RIGHT(BC103,4))</f>
        <v>&gt; 450k</v>
      </c>
    </row>
    <row r="104" spans="1:57" x14ac:dyDescent="0.4">
      <c r="A104" s="15">
        <v>76</v>
      </c>
      <c r="B104" s="15">
        <f ca="1">IF(RAND() &lt; (8/12), 0, 1)</f>
        <v>0</v>
      </c>
      <c r="C104" s="20">
        <f ca="1">RAND()</f>
        <v>0.35241734381178802</v>
      </c>
      <c r="D104" s="15" t="str">
        <f ca="1">LOOKUP(C104,$H$13:$H$16,$F$13:$F$16)</f>
        <v>Airbus A380-800</v>
      </c>
      <c r="E104" s="15">
        <f ca="1">LOOKUP(D104,$F$6:$F$9,$I$6:$I$9)</f>
        <v>14</v>
      </c>
      <c r="F104" s="15">
        <f ca="1">LOOKUP(D104,$F$6:$F$9,$J$6:$J$9)</f>
        <v>76</v>
      </c>
      <c r="G104" s="15">
        <f ca="1">LOOKUP(D104,$F$6:$F$9,$K$6:$K$9)</f>
        <v>56</v>
      </c>
      <c r="H104" s="15">
        <f ca="1">LOOKUP(D104,$F$6:$F$9,$L$6:$L$9)</f>
        <v>341</v>
      </c>
      <c r="I104" s="20">
        <f ca="1">RAND()</f>
        <v>0.85869482818579701</v>
      </c>
      <c r="J104" s="15">
        <f ca="1">IF(B104=1, ROUND(_xlfn.NORM.INV(I104,$C$5,$C$6)*(1+$T$14), 0), ROUND(_xlfn.NORM.INV(I104, $D$5, $D$6)*(1+$T$14), 0))</f>
        <v>5</v>
      </c>
      <c r="K104" s="20">
        <f ca="1">RAND()</f>
        <v>0.73625256509109371</v>
      </c>
      <c r="L104" s="18">
        <f ca="1">IF(B104=1, ROUND(_xlfn.NORM.INV(K104,$C$7,$C$8), 2), ROUND(_xlfn.NORM.INV(K104, $D$7, $D$8), 2))</f>
        <v>10780.35</v>
      </c>
      <c r="M104" s="15">
        <f ca="1">MIN(E104,J104)</f>
        <v>5</v>
      </c>
      <c r="N104" s="15">
        <f ca="1">RAND()</f>
        <v>0.38063154088038809</v>
      </c>
      <c r="O104" s="19">
        <f ca="1">(IF(B104=1, $G$21+($G$22-$G$21)*N104, $H$21+($H$22-$H$21)*N104))</f>
        <v>2.1418946226411641E-2</v>
      </c>
      <c r="P104" s="15">
        <f ca="1">ROUND(M104*(1-O104), 0)</f>
        <v>5</v>
      </c>
      <c r="Q104" s="20">
        <f ca="1">RAND()</f>
        <v>8.5299561373270105E-2</v>
      </c>
      <c r="R104" s="15">
        <f ca="1">IF(B104=1, ROUND(_xlfn.NORM.INV(Q104,$C$9,$C$10)*(1+$T$14), 0), ROUND(_xlfn.NORM.INV(Q104, $D$9, $D$10)*(1+$T$14), 0))</f>
        <v>26</v>
      </c>
      <c r="S104" s="20">
        <f ca="1">RAND()</f>
        <v>0.79941003536198141</v>
      </c>
      <c r="T104" s="18">
        <f ca="1">IF(B104=1, ROUND(_xlfn.NORM.INV(S104,$C$11,$C$12), 2), ROUND(_xlfn.NORM.INV(S104, $D$11, $D$12), 2))</f>
        <v>5437.5</v>
      </c>
      <c r="U104" s="15">
        <f ca="1">MIN(F104,R104)</f>
        <v>26</v>
      </c>
      <c r="V104" s="15">
        <f ca="1">RAND()</f>
        <v>0.27217845592171874</v>
      </c>
      <c r="W104" s="19">
        <f ca="1">(IF(B104=1, $G$21+($G$22-$G$21)*V104, $H$21+($H$22-$H$21)*V104))</f>
        <v>1.8165353677651562E-2</v>
      </c>
      <c r="X104" s="15">
        <f ca="1">ROUND(U104*(1-W104), 0)</f>
        <v>26</v>
      </c>
      <c r="Y104" s="20">
        <f ca="1">RAND()</f>
        <v>0.4261621355518691</v>
      </c>
      <c r="Z104" s="15">
        <f ca="1">IF(B104=1, ROUND(_xlfn.NORM.INV(Y104,$C$13,$C$14)*(1+$T$14), 0), ROUND(_xlfn.NORM.INV(Y104, $D$13, $D$14)*(1+$T$14), 0))</f>
        <v>34</v>
      </c>
      <c r="AA104" s="20">
        <f ca="1">RAND()</f>
        <v>0.28852511055508789</v>
      </c>
      <c r="AB104" s="18">
        <f ca="1">IF(B104=1, ROUND(_xlfn.NORM.INV(AA104,$C$15,$C$16), 2), ROUND(_xlfn.NORM.INV(AA104, $D$15, $D$16), 2))</f>
        <v>2730.19</v>
      </c>
      <c r="AC104" s="15">
        <f ca="1">MIN(G104,Z104)</f>
        <v>34</v>
      </c>
      <c r="AD104" s="15">
        <f ca="1">RAND()</f>
        <v>0.62316302618794406</v>
      </c>
      <c r="AE104" s="19">
        <f ca="1">(IF(B104=1, $G$21+($G$22-$G$21)*AD104, $H$21+($H$22-$H$21)*AD104))</f>
        <v>2.8694890785638319E-2</v>
      </c>
      <c r="AF104" s="15">
        <f ca="1">ROUND(AC104*(1-AE104), 0)</f>
        <v>33</v>
      </c>
      <c r="AG104" s="20">
        <f ca="1">RAND()</f>
        <v>0.55536944504980568</v>
      </c>
      <c r="AH104" s="15">
        <f ca="1">IF(B104=1, ROUND(_xlfn.NORM.INV(AG104,$C$17,$C$18)*(1+$T$14), 0), ROUND(_xlfn.NORM.INV(AG104, $D$17, $D$18)*(1+$T$14), 0))</f>
        <v>207</v>
      </c>
      <c r="AI104" s="20">
        <f ca="1">RAND()</f>
        <v>0.34295306630677924</v>
      </c>
      <c r="AJ104" s="18">
        <f ca="1">IF(B104=1, ROUND(_xlfn.NORM.INV(AI104,$C$19,$C$20), 2), ROUND(_xlfn.NORM.INV(AI104, $D$19, $D$20), 2))</f>
        <v>1718.01</v>
      </c>
      <c r="AK104" s="15">
        <f ca="1">MIN(ROUND(H104*(1+$C$22),0),AH104)</f>
        <v>207</v>
      </c>
      <c r="AL104" s="20">
        <f ca="1">RAND()</f>
        <v>0.74702489700524199</v>
      </c>
      <c r="AM104" s="19">
        <f ca="1">(IF(B104=1, $G$21+($G$22-$G$21)*AL104, $H$21+($H$22-$H$21)*AL104))</f>
        <v>3.2410746910157259E-2</v>
      </c>
      <c r="AN104" s="15">
        <f ca="1">ROUND(AK104*(1-AM104), 0)</f>
        <v>200</v>
      </c>
      <c r="AO104" s="18">
        <f ca="1">SUM(IF(AN104&gt;H104, (AN104-H104)*($G$23+AJ104), 0),IF(AF104&gt;G104,(AF104-G104)*($G$23+AB104),0),IF(X104&gt;F104,(X104-F104)*($G$23+T104),0),IF(P104&gt;E104,(P104-E104)*($G$23+L104),0))</f>
        <v>0</v>
      </c>
      <c r="AP104" s="18">
        <f>-$C$24</f>
        <v>-313614.51120000001</v>
      </c>
      <c r="AQ104" s="17">
        <f ca="1">L104*P104+T104*X104+AB104*AF104+AJ104*AN104-AO104+AP104</f>
        <v>315360.50880000001</v>
      </c>
      <c r="AS104" s="21">
        <f ca="1">SUM(IF(AN104&gt;H104, (AN104-H104), 0),IF(AF104&gt;G104,(AF104-G104),0),IF(X104&gt;F104,(X104-F104),0),IF(P104&gt;E104,(P104-E104),0))</f>
        <v>0</v>
      </c>
      <c r="AU104" s="22">
        <f>AU103+0.1%</f>
        <v>7.4000000000000052E-2</v>
      </c>
      <c r="AV104" s="18">
        <v>460197.05105000059</v>
      </c>
      <c r="AW104" s="18">
        <v>261897.28648142383</v>
      </c>
      <c r="AX104" s="15">
        <v>2.4900000000000002</v>
      </c>
      <c r="AY104" s="18">
        <v>7616.6490550000035</v>
      </c>
      <c r="AZ104" s="23" t="str">
        <f>IF(AV104=MAX($AV$30:$AV$130),"Optimal Overbooking Rate","")</f>
        <v/>
      </c>
      <c r="BC104" s="15" t="s">
        <v>103</v>
      </c>
      <c r="BD104" s="25">
        <f ca="1">COUNTIF($AQ$29:$AQ$2028,"&gt;460000")/COUNTA($AQ$29:$AQ$2028)</f>
        <v>0.34499999999999997</v>
      </c>
      <c r="BE104" s="24" t="str">
        <f>CONCATENATE("&gt; ",RIGHT(BC104,4))</f>
        <v>&gt; 460k</v>
      </c>
    </row>
    <row r="105" spans="1:57" x14ac:dyDescent="0.4">
      <c r="A105" s="15">
        <v>77</v>
      </c>
      <c r="B105" s="15">
        <f ca="1">IF(RAND() &lt; (8/12), 0, 1)</f>
        <v>1</v>
      </c>
      <c r="C105" s="20">
        <f ca="1">RAND()</f>
        <v>0.44766549652554632</v>
      </c>
      <c r="D105" s="15" t="str">
        <f ca="1">LOOKUP(C105,$H$13:$H$16,$F$13:$F$16)</f>
        <v>Airbus A380-800</v>
      </c>
      <c r="E105" s="15">
        <f ca="1">LOOKUP(D105,$F$6:$F$9,$I$6:$I$9)</f>
        <v>14</v>
      </c>
      <c r="F105" s="15">
        <f ca="1">LOOKUP(D105,$F$6:$F$9,$J$6:$J$9)</f>
        <v>76</v>
      </c>
      <c r="G105" s="15">
        <f ca="1">LOOKUP(D105,$F$6:$F$9,$K$6:$K$9)</f>
        <v>56</v>
      </c>
      <c r="H105" s="15">
        <f ca="1">LOOKUP(D105,$F$6:$F$9,$L$6:$L$9)</f>
        <v>341</v>
      </c>
      <c r="I105" s="20">
        <f ca="1">RAND()</f>
        <v>0.92050666656034663</v>
      </c>
      <c r="J105" s="15">
        <f ca="1">IF(B105=1, ROUND(_xlfn.NORM.INV(I105,$C$5,$C$6)*(1+$T$14), 0), ROUND(_xlfn.NORM.INV(I105, $D$5, $D$6)*(1+$T$14), 0))</f>
        <v>9</v>
      </c>
      <c r="K105" s="20">
        <f ca="1">RAND()</f>
        <v>0.8642007874466664</v>
      </c>
      <c r="L105" s="18">
        <f ca="1">IF(B105=1, ROUND(_xlfn.NORM.INV(K105,$C$7,$C$8), 2), ROUND(_xlfn.NORM.INV(K105, $D$7, $D$8), 2))</f>
        <v>15641.54</v>
      </c>
      <c r="M105" s="15">
        <f ca="1">MIN(E105,J105)</f>
        <v>9</v>
      </c>
      <c r="N105" s="15">
        <f ca="1">RAND()</f>
        <v>0.40580943497930322</v>
      </c>
      <c r="O105" s="19">
        <f ca="1">(IF(B105=1, $G$21+($G$22-$G$21)*N105, $H$21+($H$22-$H$21)*N105))</f>
        <v>2.9203330224275612E-2</v>
      </c>
      <c r="P105" s="15">
        <f ca="1">ROUND(M105*(1-O105), 0)</f>
        <v>9</v>
      </c>
      <c r="Q105" s="20">
        <f ca="1">RAND()</f>
        <v>0.53479776820977865</v>
      </c>
      <c r="R105" s="15">
        <f ca="1">IF(B105=1, ROUND(_xlfn.NORM.INV(Q105,$C$9,$C$10)*(1+$T$14), 0), ROUND(_xlfn.NORM.INV(Q105, $D$9, $D$10)*(1+$T$14), 0))</f>
        <v>63</v>
      </c>
      <c r="S105" s="20">
        <f ca="1">RAND()</f>
        <v>0.69107725145739296</v>
      </c>
      <c r="T105" s="18">
        <f ca="1">IF(B105=1, ROUND(_xlfn.NORM.INV(S105,$C$11,$C$12), 2), ROUND(_xlfn.NORM.INV(S105, $D$11, $D$12), 2))</f>
        <v>7279.31</v>
      </c>
      <c r="U105" s="15">
        <f ca="1">MIN(F105,R105)</f>
        <v>63</v>
      </c>
      <c r="V105" s="15">
        <f ca="1">RAND()</f>
        <v>0.54595837763952093</v>
      </c>
      <c r="W105" s="19">
        <f ca="1">(IF(B105=1, $G$21+($G$22-$G$21)*V105, $H$21+($H$22-$H$21)*V105))</f>
        <v>3.4108543217383235E-2</v>
      </c>
      <c r="X105" s="15">
        <f ca="1">ROUND(U105*(1-W105), 0)</f>
        <v>61</v>
      </c>
      <c r="Y105" s="20">
        <f ca="1">RAND()</f>
        <v>0.11875809489964695</v>
      </c>
      <c r="Z105" s="15">
        <f ca="1">IF(B105=1, ROUND(_xlfn.NORM.INV(Y105,$C$13,$C$14)*(1+$T$14), 0), ROUND(_xlfn.NORM.INV(Y105, $D$13, $D$14)*(1+$T$14), 0))</f>
        <v>27</v>
      </c>
      <c r="AA105" s="20">
        <f ca="1">RAND()</f>
        <v>0.13882581882599221</v>
      </c>
      <c r="AB105" s="18">
        <f ca="1">IF(B105=1, ROUND(_xlfn.NORM.INV(AA105,$C$15,$C$16), 2), ROUND(_xlfn.NORM.INV(AA105, $D$15, $D$16), 2))</f>
        <v>3120.29</v>
      </c>
      <c r="AC105" s="15">
        <f ca="1">MIN(G105,Z105)</f>
        <v>27</v>
      </c>
      <c r="AD105" s="15">
        <f ca="1">RAND()</f>
        <v>9.7252643211715895E-2</v>
      </c>
      <c r="AE105" s="19">
        <f ca="1">(IF(B105=1, $G$21+($G$22-$G$21)*AD105, $H$21+($H$22-$H$21)*AD105))</f>
        <v>1.8403842512410055E-2</v>
      </c>
      <c r="AF105" s="15">
        <f ca="1">ROUND(AC105*(1-AE105), 0)</f>
        <v>27</v>
      </c>
      <c r="AG105" s="20">
        <f ca="1">RAND()</f>
        <v>0.6253171780449952</v>
      </c>
      <c r="AH105" s="15">
        <f ca="1">IF(B105=1, ROUND(_xlfn.NORM.INV(AG105,$C$17,$C$18)*(1+$T$14), 0), ROUND(_xlfn.NORM.INV(AG105, $D$17, $D$18)*(1+$T$14), 0))</f>
        <v>345</v>
      </c>
      <c r="AI105" s="20">
        <f ca="1">RAND()</f>
        <v>1.8522498877665772E-2</v>
      </c>
      <c r="AJ105" s="18">
        <f ca="1">IF(B105=1, ROUND(_xlfn.NORM.INV(AI105,$C$19,$C$20), 2), ROUND(_xlfn.NORM.INV(AI105, $D$19, $D$20), 2))</f>
        <v>1649.71</v>
      </c>
      <c r="AK105" s="15">
        <f ca="1">MIN(ROUND(H105*(1+$C$22),0),AH105)</f>
        <v>345</v>
      </c>
      <c r="AL105" s="20">
        <f ca="1">RAND()</f>
        <v>0.73613810978906569</v>
      </c>
      <c r="AM105" s="19">
        <f ca="1">(IF(B105=1, $G$21+($G$22-$G$21)*AL105, $H$21+($H$22-$H$21)*AL105))</f>
        <v>4.0764833842617303E-2</v>
      </c>
      <c r="AN105" s="15">
        <f ca="1">ROUND(AK105*(1-AM105), 0)</f>
        <v>331</v>
      </c>
      <c r="AO105" s="18">
        <f ca="1">SUM(IF(AN105&gt;H105, (AN105-H105)*($G$23+AJ105), 0),IF(AF105&gt;G105,(AF105-G105)*($G$23+AB105),0),IF(X105&gt;F105,(X105-F105)*($G$23+T105),0),IF(P105&gt;E105,(P105-E105)*($G$23+L105),0))</f>
        <v>0</v>
      </c>
      <c r="AP105" s="18">
        <f>-$C$24</f>
        <v>-313614.51120000001</v>
      </c>
      <c r="AQ105" s="17">
        <f ca="1">L105*P105+T105*X105+AB105*AF105+AJ105*AN105-AO105+AP105</f>
        <v>901499.0987999998</v>
      </c>
      <c r="AS105" s="21">
        <f ca="1">SUM(IF(AN105&gt;H105, (AN105-H105), 0),IF(AF105&gt;G105,(AF105-G105),0),IF(X105&gt;F105,(X105-F105),0),IF(P105&gt;E105,(P105-E105),0))</f>
        <v>0</v>
      </c>
      <c r="AU105" s="22">
        <f>AU104+0.1%</f>
        <v>7.5000000000000053E-2</v>
      </c>
      <c r="AV105" s="18">
        <v>448069.15166500071</v>
      </c>
      <c r="AW105" s="18">
        <v>250264.76116802249</v>
      </c>
      <c r="AX105" s="15">
        <v>2.52</v>
      </c>
      <c r="AY105" s="18">
        <v>7590.1927549999991</v>
      </c>
      <c r="AZ105" s="23" t="str">
        <f>IF(AV105=MAX($AV$30:$AV$130),"Optimal Overbooking Rate","")</f>
        <v/>
      </c>
      <c r="BC105" s="15" t="s">
        <v>102</v>
      </c>
      <c r="BD105" s="25">
        <f ca="1">COUNTIF($AQ$29:$AQ$2028,"&gt;470000")/COUNTA($AQ$29:$AQ$2028)</f>
        <v>0.33250000000000002</v>
      </c>
      <c r="BE105" s="24" t="str">
        <f>CONCATENATE("&gt; ",RIGHT(BC105,4))</f>
        <v>&gt; 470k</v>
      </c>
    </row>
    <row r="106" spans="1:57" x14ac:dyDescent="0.4">
      <c r="A106" s="15">
        <v>78</v>
      </c>
      <c r="B106" s="15">
        <f ca="1">IF(RAND() &lt; (8/12), 0, 1)</f>
        <v>0</v>
      </c>
      <c r="C106" s="20">
        <f ca="1">RAND()</f>
        <v>8.4644964374881004E-2</v>
      </c>
      <c r="D106" s="15" t="str">
        <f ca="1">LOOKUP(C106,$H$13:$H$16,$F$13:$F$16)</f>
        <v>Airbus A350-900</v>
      </c>
      <c r="E106" s="15">
        <f ca="1">LOOKUP(D106,$F$6:$F$9,$I$6:$I$9)</f>
        <v>0</v>
      </c>
      <c r="F106" s="15">
        <f ca="1">LOOKUP(D106,$F$6:$F$9,$J$6:$J$9)</f>
        <v>32</v>
      </c>
      <c r="G106" s="15">
        <f ca="1">LOOKUP(D106,$F$6:$F$9,$K$6:$K$9)</f>
        <v>21</v>
      </c>
      <c r="H106" s="15">
        <f ca="1">LOOKUP(D106,$F$6:$F$9,$L$6:$L$9)</f>
        <v>259</v>
      </c>
      <c r="I106" s="20">
        <f ca="1">RAND()</f>
        <v>0.46119014356963783</v>
      </c>
      <c r="J106" s="15">
        <f ca="1">IF(B106=1, ROUND(_xlfn.NORM.INV(I106,$C$5,$C$6)*(1+$T$14), 0), ROUND(_xlfn.NORM.INV(I106, $D$5, $D$6)*(1+$T$14), 0))</f>
        <v>4</v>
      </c>
      <c r="K106" s="20">
        <f ca="1">RAND()</f>
        <v>0.19531277900539701</v>
      </c>
      <c r="L106" s="18">
        <f ca="1">IF(B106=1, ROUND(_xlfn.NORM.INV(K106,$C$7,$C$8), 2), ROUND(_xlfn.NORM.INV(K106, $D$7, $D$8), 2))</f>
        <v>10101.120000000001</v>
      </c>
      <c r="M106" s="15">
        <f ca="1">MIN(E106,J106)</f>
        <v>0</v>
      </c>
      <c r="N106" s="15">
        <f ca="1">RAND()</f>
        <v>0.75699536853724181</v>
      </c>
      <c r="O106" s="19">
        <f ca="1">(IF(B106=1, $G$21+($G$22-$G$21)*N106, $H$21+($H$22-$H$21)*N106))</f>
        <v>3.2709861056117256E-2</v>
      </c>
      <c r="P106" s="15">
        <f ca="1">ROUND(M106*(1-O106), 0)</f>
        <v>0</v>
      </c>
      <c r="Q106" s="20">
        <f ca="1">RAND()</f>
        <v>0.70674820336295807</v>
      </c>
      <c r="R106" s="15">
        <f ca="1">IF(B106=1, ROUND(_xlfn.NORM.INV(Q106,$C$9,$C$10)*(1+$T$14), 0), ROUND(_xlfn.NORM.INV(Q106, $D$9, $D$10)*(1+$T$14), 0))</f>
        <v>46</v>
      </c>
      <c r="S106" s="20">
        <f ca="1">RAND()</f>
        <v>0.99654596984108124</v>
      </c>
      <c r="T106" s="18">
        <f ca="1">IF(B106=1, ROUND(_xlfn.NORM.INV(S106,$C$11,$C$12), 2), ROUND(_xlfn.NORM.INV(S106, $D$11, $D$12), 2))</f>
        <v>5861.75</v>
      </c>
      <c r="U106" s="15">
        <f ca="1">MIN(F106,R106)</f>
        <v>32</v>
      </c>
      <c r="V106" s="15">
        <f ca="1">RAND()</f>
        <v>0.39693822557966141</v>
      </c>
      <c r="W106" s="19">
        <f ca="1">(IF(B106=1, $G$21+($G$22-$G$21)*V106, $H$21+($H$22-$H$21)*V106))</f>
        <v>2.1908146767389843E-2</v>
      </c>
      <c r="X106" s="15">
        <f ca="1">ROUND(U106*(1-W106), 0)</f>
        <v>31</v>
      </c>
      <c r="Y106" s="20">
        <f ca="1">RAND()</f>
        <v>0.33952280245569955</v>
      </c>
      <c r="Z106" s="15">
        <f ca="1">IF(B106=1, ROUND(_xlfn.NORM.INV(Y106,$C$13,$C$14)*(1+$T$14), 0), ROUND(_xlfn.NORM.INV(Y106, $D$13, $D$14)*(1+$T$14), 0))</f>
        <v>32</v>
      </c>
      <c r="AA106" s="20">
        <f ca="1">RAND()</f>
        <v>0.74902158229589266</v>
      </c>
      <c r="AB106" s="18">
        <f ca="1">IF(B106=1, ROUND(_xlfn.NORM.INV(AA106,$C$15,$C$16), 2), ROUND(_xlfn.NORM.INV(AA106, $D$15, $D$16), 2))</f>
        <v>2879.57</v>
      </c>
      <c r="AC106" s="15">
        <f ca="1">MIN(G106,Z106)</f>
        <v>21</v>
      </c>
      <c r="AD106" s="15">
        <f ca="1">RAND()</f>
        <v>0.16222680481977869</v>
      </c>
      <c r="AE106" s="19">
        <f ca="1">(IF(B106=1, $G$21+($G$22-$G$21)*AD106, $H$21+($H$22-$H$21)*AD106))</f>
        <v>1.4866804144593361E-2</v>
      </c>
      <c r="AF106" s="15">
        <f ca="1">ROUND(AC106*(1-AE106), 0)</f>
        <v>21</v>
      </c>
      <c r="AG106" s="20">
        <f ca="1">RAND()</f>
        <v>1.5062858883534314E-2</v>
      </c>
      <c r="AH106" s="15">
        <f ca="1">IF(B106=1, ROUND(_xlfn.NORM.INV(AG106,$C$17,$C$18)*(1+$T$14), 0), ROUND(_xlfn.NORM.INV(AG106, $D$17, $D$18)*(1+$T$14), 0))</f>
        <v>86</v>
      </c>
      <c r="AI106" s="20">
        <f ca="1">RAND()</f>
        <v>0.22142161328699117</v>
      </c>
      <c r="AJ106" s="18">
        <f ca="1">IF(B106=1, ROUND(_xlfn.NORM.INV(AI106,$C$19,$C$20), 2), ROUND(_xlfn.NORM.INV(AI106, $D$19, $D$20), 2))</f>
        <v>1690.44</v>
      </c>
      <c r="AK106" s="15">
        <f ca="1">MIN(ROUND(H106*(1+$C$22),0),AH106)</f>
        <v>86</v>
      </c>
      <c r="AL106" s="20">
        <f ca="1">RAND()</f>
        <v>8.8136398566318164E-2</v>
      </c>
      <c r="AM106" s="19">
        <f ca="1">(IF(B106=1, $G$21+($G$22-$G$21)*AL106, $H$21+($H$22-$H$21)*AL106))</f>
        <v>1.2644091956989545E-2</v>
      </c>
      <c r="AN106" s="15">
        <f ca="1">ROUND(AK106*(1-AM106), 0)</f>
        <v>85</v>
      </c>
      <c r="AO106" s="18">
        <f ca="1">SUM(IF(AN106&gt;H106, (AN106-H106)*($G$23+AJ106), 0),IF(AF106&gt;G106,(AF106-G106)*($G$23+AB106),0),IF(X106&gt;F106,(X106-F106)*($G$23+T106),0),IF(P106&gt;E106,(P106-E106)*($G$23+L106),0))</f>
        <v>0</v>
      </c>
      <c r="AP106" s="18">
        <f>-$C$24</f>
        <v>-313614.51120000001</v>
      </c>
      <c r="AQ106" s="17">
        <f ca="1">L106*P106+T106*X106+AB106*AF106+AJ106*AN106-AO106+AP106</f>
        <v>72258.108799999987</v>
      </c>
      <c r="AS106" s="21">
        <f ca="1">SUM(IF(AN106&gt;H106, (AN106-H106), 0),IF(AF106&gt;G106,(AF106-G106),0),IF(X106&gt;F106,(X106-F106),0),IF(P106&gt;E106,(P106-E106),0))</f>
        <v>0</v>
      </c>
      <c r="AU106" s="22">
        <f>AU105+0.1%</f>
        <v>7.6000000000000054E-2</v>
      </c>
      <c r="AV106" s="18">
        <v>455535.29205000063</v>
      </c>
      <c r="AW106" s="18">
        <v>257614.42145344152</v>
      </c>
      <c r="AX106" s="15">
        <v>2.64</v>
      </c>
      <c r="AY106" s="18">
        <v>7926.830689999997</v>
      </c>
      <c r="AZ106" s="23" t="str">
        <f>IF(AV106=MAX($AV$30:$AV$130),"Optimal Overbooking Rate","")</f>
        <v/>
      </c>
      <c r="BC106" s="15" t="s">
        <v>101</v>
      </c>
      <c r="BD106" s="25">
        <f ca="1">COUNTIF($AQ$29:$AQ$2028,"&gt;480000")/COUNTA($AQ$29:$AQ$2028)</f>
        <v>0.31950000000000001</v>
      </c>
      <c r="BE106" s="24" t="str">
        <f>CONCATENATE("&gt; ",RIGHT(BC106,4))</f>
        <v>&gt; 480k</v>
      </c>
    </row>
    <row r="107" spans="1:57" x14ac:dyDescent="0.4">
      <c r="A107" s="15">
        <v>79</v>
      </c>
      <c r="B107" s="15">
        <f ca="1">IF(RAND() &lt; (8/12), 0, 1)</f>
        <v>0</v>
      </c>
      <c r="C107" s="20">
        <f ca="1">RAND()</f>
        <v>0.29628323185374106</v>
      </c>
      <c r="D107" s="15" t="str">
        <f ca="1">LOOKUP(C107,$H$13:$H$16,$F$13:$F$16)</f>
        <v>Airbus A380-800</v>
      </c>
      <c r="E107" s="15">
        <f ca="1">LOOKUP(D107,$F$6:$F$9,$I$6:$I$9)</f>
        <v>14</v>
      </c>
      <c r="F107" s="15">
        <f ca="1">LOOKUP(D107,$F$6:$F$9,$J$6:$J$9)</f>
        <v>76</v>
      </c>
      <c r="G107" s="15">
        <f ca="1">LOOKUP(D107,$F$6:$F$9,$K$6:$K$9)</f>
        <v>56</v>
      </c>
      <c r="H107" s="15">
        <f ca="1">LOOKUP(D107,$F$6:$F$9,$L$6:$L$9)</f>
        <v>341</v>
      </c>
      <c r="I107" s="20">
        <f ca="1">RAND()</f>
        <v>0.63428033801803307</v>
      </c>
      <c r="J107" s="15">
        <f ca="1">IF(B107=1, ROUND(_xlfn.NORM.INV(I107,$C$5,$C$6)*(1+$T$14), 0), ROUND(_xlfn.NORM.INV(I107, $D$5, $D$6)*(1+$T$14), 0))</f>
        <v>5</v>
      </c>
      <c r="K107" s="20">
        <f ca="1">RAND()</f>
        <v>0.65435654595470849</v>
      </c>
      <c r="L107" s="18">
        <f ca="1">IF(B107=1, ROUND(_xlfn.NORM.INV(K107,$C$7,$C$8), 2), ROUND(_xlfn.NORM.INV(K107, $D$7, $D$8), 2))</f>
        <v>10673.37</v>
      </c>
      <c r="M107" s="15">
        <f ca="1">MIN(E107,J107)</f>
        <v>5</v>
      </c>
      <c r="N107" s="15">
        <f ca="1">RAND()</f>
        <v>0.94829323605821247</v>
      </c>
      <c r="O107" s="19">
        <f ca="1">(IF(B107=1, $G$21+($G$22-$G$21)*N107, $H$21+($H$22-$H$21)*N107))</f>
        <v>3.8448797081746373E-2</v>
      </c>
      <c r="P107" s="15">
        <f ca="1">ROUND(M107*(1-O107), 0)</f>
        <v>5</v>
      </c>
      <c r="Q107" s="20">
        <f ca="1">RAND()</f>
        <v>1.7390884870464252E-2</v>
      </c>
      <c r="R107" s="15">
        <f ca="1">IF(B107=1, ROUND(_xlfn.NORM.INV(Q107,$C$9,$C$10)*(1+$T$14), 0), ROUND(_xlfn.NORM.INV(Q107, $D$9, $D$10)*(1+$T$14), 0))</f>
        <v>18</v>
      </c>
      <c r="S107" s="20">
        <f ca="1">RAND()</f>
        <v>0.98260454750247317</v>
      </c>
      <c r="T107" s="18">
        <f ca="1">IF(B107=1, ROUND(_xlfn.NORM.INV(S107,$C$11,$C$12), 2), ROUND(_xlfn.NORM.INV(S107, $D$11, $D$12), 2))</f>
        <v>5727.2</v>
      </c>
      <c r="U107" s="15">
        <f ca="1">MIN(F107,R107)</f>
        <v>18</v>
      </c>
      <c r="V107" s="15">
        <f ca="1">RAND()</f>
        <v>0.98277639321869148</v>
      </c>
      <c r="W107" s="19">
        <f ca="1">(IF(B107=1, $G$21+($G$22-$G$21)*V107, $H$21+($H$22-$H$21)*V107))</f>
        <v>3.9483291796560745E-2</v>
      </c>
      <c r="X107" s="15">
        <f ca="1">ROUND(U107*(1-W107), 0)</f>
        <v>17</v>
      </c>
      <c r="Y107" s="20">
        <f ca="1">RAND()</f>
        <v>0.35825376272418319</v>
      </c>
      <c r="Z107" s="15">
        <f ca="1">IF(B107=1, ROUND(_xlfn.NORM.INV(Y107,$C$13,$C$14)*(1+$T$14), 0), ROUND(_xlfn.NORM.INV(Y107, $D$13, $D$14)*(1+$T$14), 0))</f>
        <v>32</v>
      </c>
      <c r="AA107" s="20">
        <f ca="1">RAND()</f>
        <v>0.69339663293524734</v>
      </c>
      <c r="AB107" s="18">
        <f ca="1">IF(B107=1, ROUND(_xlfn.NORM.INV(AA107,$C$15,$C$16), 2), ROUND(_xlfn.NORM.INV(AA107, $D$15, $D$16), 2))</f>
        <v>2859.4</v>
      </c>
      <c r="AC107" s="15">
        <f ca="1">MIN(G107,Z107)</f>
        <v>32</v>
      </c>
      <c r="AD107" s="15">
        <f ca="1">RAND()</f>
        <v>0.89671849227931943</v>
      </c>
      <c r="AE107" s="19">
        <f ca="1">(IF(B107=1, $G$21+($G$22-$G$21)*AD107, $H$21+($H$22-$H$21)*AD107))</f>
        <v>3.6901554768379585E-2</v>
      </c>
      <c r="AF107" s="15">
        <f ca="1">ROUND(AC107*(1-AE107), 0)</f>
        <v>31</v>
      </c>
      <c r="AG107" s="20">
        <f ca="1">RAND()</f>
        <v>0.26604927839077752</v>
      </c>
      <c r="AH107" s="15">
        <f ca="1">IF(B107=1, ROUND(_xlfn.NORM.INV(AG107,$C$17,$C$18)*(1+$T$14), 0), ROUND(_xlfn.NORM.INV(AG107, $D$17, $D$18)*(1+$T$14), 0))</f>
        <v>167</v>
      </c>
      <c r="AI107" s="20">
        <f ca="1">RAND()</f>
        <v>0.45123642350932069</v>
      </c>
      <c r="AJ107" s="18">
        <f ca="1">IF(B107=1, ROUND(_xlfn.NORM.INV(AI107,$C$19,$C$20), 2), ROUND(_xlfn.NORM.INV(AI107, $D$19, $D$20), 2))</f>
        <v>1739.42</v>
      </c>
      <c r="AK107" s="15">
        <f ca="1">MIN(ROUND(H107*(1+$C$22),0),AH107)</f>
        <v>167</v>
      </c>
      <c r="AL107" s="20">
        <f ca="1">RAND()</f>
        <v>6.6177615979587823E-2</v>
      </c>
      <c r="AM107" s="19">
        <f ca="1">(IF(B107=1, $G$21+($G$22-$G$21)*AL107, $H$21+($H$22-$H$21)*AL107))</f>
        <v>1.1985328479387635E-2</v>
      </c>
      <c r="AN107" s="15">
        <f ca="1">ROUND(AK107*(1-AM107), 0)</f>
        <v>165</v>
      </c>
      <c r="AO107" s="18">
        <f ca="1">SUM(IF(AN107&gt;H107, (AN107-H107)*($G$23+AJ107), 0),IF(AF107&gt;G107,(AF107-G107)*($G$23+AB107),0),IF(X107&gt;F107,(X107-F107)*($G$23+T107),0),IF(P107&gt;E107,(P107-E107)*($G$23+L107),0))</f>
        <v>0</v>
      </c>
      <c r="AP107" s="18">
        <f>-$C$24</f>
        <v>-313614.51120000001</v>
      </c>
      <c r="AQ107" s="17">
        <f ca="1">L107*P107+T107*X107+AB107*AF107+AJ107*AN107-AO107+AP107</f>
        <v>212760.43879999995</v>
      </c>
      <c r="AS107" s="21">
        <f ca="1">SUM(IF(AN107&gt;H107, (AN107-H107), 0),IF(AF107&gt;G107,(AF107-G107),0),IF(X107&gt;F107,(X107-F107),0),IF(P107&gt;E107,(P107-E107),0))</f>
        <v>0</v>
      </c>
      <c r="AU107" s="22">
        <f>AU106+0.1%</f>
        <v>7.7000000000000055E-2</v>
      </c>
      <c r="AV107" s="18">
        <v>447473.45247500186</v>
      </c>
      <c r="AW107" s="18">
        <v>256732.24346791694</v>
      </c>
      <c r="AX107" s="15">
        <v>2.54</v>
      </c>
      <c r="AY107" s="18">
        <v>7657.2495750000053</v>
      </c>
      <c r="AZ107" s="23" t="str">
        <f>IF(AV107=MAX($AV$30:$AV$130),"Optimal Overbooking Rate","")</f>
        <v/>
      </c>
      <c r="BC107" s="15" t="s">
        <v>100</v>
      </c>
      <c r="BD107" s="25">
        <f ca="1">COUNTIF($AQ$29:$AQ$2028,"&gt;490000")/COUNTA($AQ$29:$AQ$2028)</f>
        <v>0.30249999999999999</v>
      </c>
      <c r="BE107" s="24" t="str">
        <f>CONCATENATE("&gt; ",RIGHT(BC107,4))</f>
        <v>&gt; 490k</v>
      </c>
    </row>
    <row r="108" spans="1:57" x14ac:dyDescent="0.4">
      <c r="A108" s="15">
        <v>80</v>
      </c>
      <c r="B108" s="15">
        <f ca="1">IF(RAND() &lt; (8/12), 0, 1)</f>
        <v>0</v>
      </c>
      <c r="C108" s="20">
        <f ca="1">RAND()</f>
        <v>2.8808144904365673E-2</v>
      </c>
      <c r="D108" s="15" t="str">
        <f ca="1">LOOKUP(C108,$H$13:$H$16,$F$13:$F$16)</f>
        <v>Airbus A350-900</v>
      </c>
      <c r="E108" s="15">
        <f ca="1">LOOKUP(D108,$F$6:$F$9,$I$6:$I$9)</f>
        <v>0</v>
      </c>
      <c r="F108" s="15">
        <f ca="1">LOOKUP(D108,$F$6:$F$9,$J$6:$J$9)</f>
        <v>32</v>
      </c>
      <c r="G108" s="15">
        <f ca="1">LOOKUP(D108,$F$6:$F$9,$K$6:$K$9)</f>
        <v>21</v>
      </c>
      <c r="H108" s="15">
        <f ca="1">LOOKUP(D108,$F$6:$F$9,$L$6:$L$9)</f>
        <v>259</v>
      </c>
      <c r="I108" s="20">
        <f ca="1">RAND()</f>
        <v>0.81750318002020905</v>
      </c>
      <c r="J108" s="15">
        <f ca="1">IF(B108=1, ROUND(_xlfn.NORM.INV(I108,$C$5,$C$6)*(1+$T$14), 0), ROUND(_xlfn.NORM.INV(I108, $D$5, $D$6)*(1+$T$14), 0))</f>
        <v>5</v>
      </c>
      <c r="K108" s="20">
        <f ca="1">RAND()</f>
        <v>0.35209790125047336</v>
      </c>
      <c r="L108" s="18">
        <f ca="1">IF(B108=1, ROUND(_xlfn.NORM.INV(K108,$C$7,$C$8), 2), ROUND(_xlfn.NORM.INV(K108, $D$7, $D$8), 2))</f>
        <v>10319.34</v>
      </c>
      <c r="M108" s="15">
        <f ca="1">MIN(E108,J108)</f>
        <v>0</v>
      </c>
      <c r="N108" s="15">
        <f ca="1">RAND()</f>
        <v>0.41271161825157909</v>
      </c>
      <c r="O108" s="19">
        <f ca="1">(IF(B108=1, $G$21+($G$22-$G$21)*N108, $H$21+($H$22-$H$21)*N108))</f>
        <v>2.2381348547547371E-2</v>
      </c>
      <c r="P108" s="15">
        <f ca="1">ROUND(M108*(1-O108), 0)</f>
        <v>0</v>
      </c>
      <c r="Q108" s="20">
        <f ca="1">RAND()</f>
        <v>0.71344760357172787</v>
      </c>
      <c r="R108" s="15">
        <f ca="1">IF(B108=1, ROUND(_xlfn.NORM.INV(Q108,$C$9,$C$10)*(1+$T$14), 0), ROUND(_xlfn.NORM.INV(Q108, $D$9, $D$10)*(1+$T$14), 0))</f>
        <v>46</v>
      </c>
      <c r="S108" s="20">
        <f ca="1">RAND()</f>
        <v>0.80314232512068484</v>
      </c>
      <c r="T108" s="18">
        <f ca="1">IF(B108=1, ROUND(_xlfn.NORM.INV(S108,$C$11,$C$12), 2), ROUND(_xlfn.NORM.INV(S108, $D$11, $D$12), 2))</f>
        <v>5440.55</v>
      </c>
      <c r="U108" s="15">
        <f ca="1">MIN(F108,R108)</f>
        <v>32</v>
      </c>
      <c r="V108" s="15">
        <f ca="1">RAND()</f>
        <v>0.28174214973699352</v>
      </c>
      <c r="W108" s="19">
        <f ca="1">(IF(B108=1, $G$21+($G$22-$G$21)*V108, $H$21+($H$22-$H$21)*V108))</f>
        <v>1.8452264492109807E-2</v>
      </c>
      <c r="X108" s="15">
        <f ca="1">ROUND(U108*(1-W108), 0)</f>
        <v>31</v>
      </c>
      <c r="Y108" s="20">
        <f ca="1">RAND()</f>
        <v>0.25683462552363912</v>
      </c>
      <c r="Z108" s="15">
        <f ca="1">IF(B108=1, ROUND(_xlfn.NORM.INV(Y108,$C$13,$C$14)*(1+$T$14), 0), ROUND(_xlfn.NORM.INV(Y108, $D$13, $D$14)*(1+$T$14), 0))</f>
        <v>30</v>
      </c>
      <c r="AA108" s="20">
        <f ca="1">RAND()</f>
        <v>0.45750610648005685</v>
      </c>
      <c r="AB108" s="18">
        <f ca="1">IF(B108=1, ROUND(_xlfn.NORM.INV(AA108,$C$15,$C$16), 2), ROUND(_xlfn.NORM.INV(AA108, $D$15, $D$16), 2))</f>
        <v>2785</v>
      </c>
      <c r="AC108" s="15">
        <f ca="1">MIN(G108,Z108)</f>
        <v>21</v>
      </c>
      <c r="AD108" s="15">
        <f ca="1">RAND()</f>
        <v>0.70393126808818096</v>
      </c>
      <c r="AE108" s="19">
        <f ca="1">(IF(B108=1, $G$21+($G$22-$G$21)*AD108, $H$21+($H$22-$H$21)*AD108))</f>
        <v>3.1117938042645427E-2</v>
      </c>
      <c r="AF108" s="15">
        <f ca="1">ROUND(AC108*(1-AE108), 0)</f>
        <v>20</v>
      </c>
      <c r="AG108" s="20">
        <f ca="1">RAND()</f>
        <v>0.83048750092384305</v>
      </c>
      <c r="AH108" s="15">
        <f ca="1">IF(B108=1, ROUND(_xlfn.NORM.INV(AG108,$C$17,$C$18)*(1+$T$14), 0), ROUND(_xlfn.NORM.INV(AG108, $D$17, $D$18)*(1+$T$14), 0))</f>
        <v>250</v>
      </c>
      <c r="AI108" s="20">
        <f ca="1">RAND()</f>
        <v>0.60093860690473289</v>
      </c>
      <c r="AJ108" s="18">
        <f ca="1">IF(B108=1, ROUND(_xlfn.NORM.INV(AI108,$C$19,$C$20), 2), ROUND(_xlfn.NORM.INV(AI108, $D$19, $D$20), 2))</f>
        <v>1768.16</v>
      </c>
      <c r="AK108" s="15">
        <f ca="1">MIN(ROUND(H108*(1+$C$22),0),AH108)</f>
        <v>250</v>
      </c>
      <c r="AL108" s="20">
        <f ca="1">RAND()</f>
        <v>0.49457581885294333</v>
      </c>
      <c r="AM108" s="19">
        <f ca="1">(IF(B108=1, $G$21+($G$22-$G$21)*AL108, $H$21+($H$22-$H$21)*AL108))</f>
        <v>2.4837274565588298E-2</v>
      </c>
      <c r="AN108" s="15">
        <f ca="1">ROUND(AK108*(1-AM108), 0)</f>
        <v>244</v>
      </c>
      <c r="AO108" s="18">
        <f ca="1">SUM(IF(AN108&gt;H108, (AN108-H108)*($G$23+AJ108), 0),IF(AF108&gt;G108,(AF108-G108)*($G$23+AB108),0),IF(X108&gt;F108,(X108-F108)*($G$23+T108),0),IF(P108&gt;E108,(P108-E108)*($G$23+L108),0))</f>
        <v>0</v>
      </c>
      <c r="AP108" s="18">
        <f>-$C$24</f>
        <v>-313614.51120000001</v>
      </c>
      <c r="AQ108" s="17">
        <f ca="1">L108*P108+T108*X108+AB108*AF108+AJ108*AN108-AO108+AP108</f>
        <v>342173.57880000008</v>
      </c>
      <c r="AS108" s="21">
        <f ca="1">SUM(IF(AN108&gt;H108, (AN108-H108), 0),IF(AF108&gt;G108,(AF108-G108),0),IF(X108&gt;F108,(X108-F108),0),IF(P108&gt;E108,(P108-E108),0))</f>
        <v>0</v>
      </c>
      <c r="AU108" s="22">
        <f>AU107+0.1%</f>
        <v>7.8000000000000055E-2</v>
      </c>
      <c r="AV108" s="18">
        <v>455758.56234500097</v>
      </c>
      <c r="AW108" s="18">
        <v>251578.1879035715</v>
      </c>
      <c r="AX108" s="15">
        <v>2.66</v>
      </c>
      <c r="AY108" s="18">
        <v>7979.7389500000036</v>
      </c>
      <c r="AZ108" s="23" t="str">
        <f>IF(AV108=MAX($AV$30:$AV$130),"Optimal Overbooking Rate","")</f>
        <v/>
      </c>
      <c r="BC108" s="15" t="s">
        <v>99</v>
      </c>
      <c r="BD108" s="25">
        <f ca="1">COUNTIF($AQ$29:$AQ$2028,"&gt;500000")/COUNTA($AQ$29:$AQ$2028)</f>
        <v>0.29499999999999998</v>
      </c>
      <c r="BE108" s="24" t="str">
        <f>CONCATENATE("&gt; ",RIGHT(BC108,4))</f>
        <v>&gt; 500k</v>
      </c>
    </row>
    <row r="109" spans="1:57" x14ac:dyDescent="0.4">
      <c r="A109" s="15">
        <v>81</v>
      </c>
      <c r="B109" s="15">
        <f ca="1">IF(RAND() &lt; (8/12), 0, 1)</f>
        <v>0</v>
      </c>
      <c r="C109" s="20">
        <f ca="1">RAND()</f>
        <v>0.55201142892643329</v>
      </c>
      <c r="D109" s="15" t="str">
        <f ca="1">LOOKUP(C109,$H$13:$H$16,$F$13:$F$16)</f>
        <v>Airbus A380-800</v>
      </c>
      <c r="E109" s="15">
        <f ca="1">LOOKUP(D109,$F$6:$F$9,$I$6:$I$9)</f>
        <v>14</v>
      </c>
      <c r="F109" s="15">
        <f ca="1">LOOKUP(D109,$F$6:$F$9,$J$6:$J$9)</f>
        <v>76</v>
      </c>
      <c r="G109" s="15">
        <f ca="1">LOOKUP(D109,$F$6:$F$9,$K$6:$K$9)</f>
        <v>56</v>
      </c>
      <c r="H109" s="15">
        <f ca="1">LOOKUP(D109,$F$6:$F$9,$L$6:$L$9)</f>
        <v>341</v>
      </c>
      <c r="I109" s="20">
        <f ca="1">RAND()</f>
        <v>0.34242829975179578</v>
      </c>
      <c r="J109" s="15">
        <f ca="1">IF(B109=1, ROUND(_xlfn.NORM.INV(I109,$C$5,$C$6)*(1+$T$14), 0), ROUND(_xlfn.NORM.INV(I109, $D$5, $D$6)*(1+$T$14), 0))</f>
        <v>4</v>
      </c>
      <c r="K109" s="20">
        <f ca="1">RAND()</f>
        <v>3.0102221992423961E-2</v>
      </c>
      <c r="L109" s="18">
        <f ca="1">IF(B109=1, ROUND(_xlfn.NORM.INV(K109,$C$7,$C$8), 2), ROUND(_xlfn.NORM.INV(K109, $D$7, $D$8), 2))</f>
        <v>9635.8700000000008</v>
      </c>
      <c r="M109" s="15">
        <f ca="1">MIN(E109,J109)</f>
        <v>4</v>
      </c>
      <c r="N109" s="15">
        <f ca="1">RAND()</f>
        <v>0.99941047572339992</v>
      </c>
      <c r="O109" s="19">
        <f ca="1">(IF(B109=1, $G$21+($G$22-$G$21)*N109, $H$21+($H$22-$H$21)*N109))</f>
        <v>3.9982314271701999E-2</v>
      </c>
      <c r="P109" s="15">
        <f ca="1">ROUND(M109*(1-O109), 0)</f>
        <v>4</v>
      </c>
      <c r="Q109" s="20">
        <f ca="1">RAND()</f>
        <v>0.4286383329071064</v>
      </c>
      <c r="R109" s="15">
        <f ca="1">IF(B109=1, ROUND(_xlfn.NORM.INV(Q109,$C$9,$C$10)*(1+$T$14), 0), ROUND(_xlfn.NORM.INV(Q109, $D$9, $D$10)*(1+$T$14), 0))</f>
        <v>38</v>
      </c>
      <c r="S109" s="20">
        <f ca="1">RAND()</f>
        <v>7.5182076419062493E-2</v>
      </c>
      <c r="T109" s="18">
        <f ca="1">IF(B109=1, ROUND(_xlfn.NORM.INV(S109,$C$11,$C$12), 2), ROUND(_xlfn.NORM.INV(S109, $D$11, $D$12), 2))</f>
        <v>4918.4399999999996</v>
      </c>
      <c r="U109" s="15">
        <f ca="1">MIN(F109,R109)</f>
        <v>38</v>
      </c>
      <c r="V109" s="15">
        <f ca="1">RAND()</f>
        <v>4.2059808399324106E-2</v>
      </c>
      <c r="W109" s="19">
        <f ca="1">(IF(B109=1, $G$21+($G$22-$G$21)*V109, $H$21+($H$22-$H$21)*V109))</f>
        <v>1.1261794251979724E-2</v>
      </c>
      <c r="X109" s="15">
        <f ca="1">ROUND(U109*(1-W109), 0)</f>
        <v>38</v>
      </c>
      <c r="Y109" s="20">
        <f ca="1">RAND()</f>
        <v>0.94699053640584419</v>
      </c>
      <c r="Z109" s="15">
        <f ca="1">IF(B109=1, ROUND(_xlfn.NORM.INV(Y109,$C$13,$C$14)*(1+$T$14), 0), ROUND(_xlfn.NORM.INV(Y109, $D$13, $D$14)*(1+$T$14), 0))</f>
        <v>51</v>
      </c>
      <c r="AA109" s="20">
        <f ca="1">RAND()</f>
        <v>0.73340036292155986</v>
      </c>
      <c r="AB109" s="18">
        <f ca="1">IF(B109=1, ROUND(_xlfn.NORM.INV(AA109,$C$15,$C$16), 2), ROUND(_xlfn.NORM.INV(AA109, $D$15, $D$16), 2))</f>
        <v>2873.7</v>
      </c>
      <c r="AC109" s="15">
        <f ca="1">MIN(G109,Z109)</f>
        <v>51</v>
      </c>
      <c r="AD109" s="15">
        <f ca="1">RAND()</f>
        <v>2.2787956544840893E-2</v>
      </c>
      <c r="AE109" s="19">
        <f ca="1">(IF(B109=1, $G$21+($G$22-$G$21)*AD109, $H$21+($H$22-$H$21)*AD109))</f>
        <v>1.0683638696345227E-2</v>
      </c>
      <c r="AF109" s="15">
        <f ca="1">ROUND(AC109*(1-AE109), 0)</f>
        <v>50</v>
      </c>
      <c r="AG109" s="20">
        <f ca="1">RAND()</f>
        <v>0.83630761820505928</v>
      </c>
      <c r="AH109" s="15">
        <f ca="1">IF(B109=1, ROUND(_xlfn.NORM.INV(AG109,$C$17,$C$18)*(1+$T$14), 0), ROUND(_xlfn.NORM.INV(AG109, $D$17, $D$18)*(1+$T$14), 0))</f>
        <v>251</v>
      </c>
      <c r="AI109" s="20">
        <f ca="1">RAND()</f>
        <v>0.62909186717424215</v>
      </c>
      <c r="AJ109" s="18">
        <f ca="1">IF(B109=1, ROUND(_xlfn.NORM.INV(AI109,$C$19,$C$20), 2), ROUND(_xlfn.NORM.INV(AI109, $D$19, $D$20), 2))</f>
        <v>1773.75</v>
      </c>
      <c r="AK109" s="15">
        <f ca="1">MIN(ROUND(H109*(1+$C$22),0),AH109)</f>
        <v>251</v>
      </c>
      <c r="AL109" s="20">
        <f ca="1">RAND()</f>
        <v>0.77540907574461071</v>
      </c>
      <c r="AM109" s="19">
        <f ca="1">(IF(B109=1, $G$21+($G$22-$G$21)*AL109, $H$21+($H$22-$H$21)*AL109))</f>
        <v>3.3262272272338321E-2</v>
      </c>
      <c r="AN109" s="15">
        <f ca="1">ROUND(AK109*(1-AM109), 0)</f>
        <v>243</v>
      </c>
      <c r="AO109" s="18">
        <f ca="1">SUM(IF(AN109&gt;H109, (AN109-H109)*($G$23+AJ109), 0),IF(AF109&gt;G109,(AF109-G109)*($G$23+AB109),0),IF(X109&gt;F109,(X109-F109)*($G$23+T109),0),IF(P109&gt;E109,(P109-E109)*($G$23+L109),0))</f>
        <v>0</v>
      </c>
      <c r="AP109" s="18">
        <f>-$C$24</f>
        <v>-313614.51120000001</v>
      </c>
      <c r="AQ109" s="17">
        <f ca="1">L109*P109+T109*X109+AB109*AF109+AJ109*AN109-AO109+AP109</f>
        <v>486535.93879999995</v>
      </c>
      <c r="AS109" s="21">
        <f ca="1">SUM(IF(AN109&gt;H109, (AN109-H109), 0),IF(AF109&gt;G109,(AF109-G109),0),IF(X109&gt;F109,(X109-F109),0),IF(P109&gt;E109,(P109-E109),0))</f>
        <v>0</v>
      </c>
      <c r="AU109" s="22">
        <f>AU108+0.1%</f>
        <v>7.9000000000000056E-2</v>
      </c>
      <c r="AV109" s="18">
        <v>446365.30423500139</v>
      </c>
      <c r="AW109" s="18">
        <v>248025.50065323629</v>
      </c>
      <c r="AX109" s="15">
        <v>2.76</v>
      </c>
      <c r="AY109" s="18">
        <v>8387.5100000000057</v>
      </c>
      <c r="AZ109" s="23" t="str">
        <f>IF(AV109=MAX($AV$30:$AV$130),"Optimal Overbooking Rate","")</f>
        <v/>
      </c>
      <c r="BC109" s="15" t="s">
        <v>98</v>
      </c>
      <c r="BD109" s="25">
        <f ca="1">COUNTIF($AQ$29:$AQ$2028,"&gt;510000")/COUNTA($AQ$29:$AQ$2028)</f>
        <v>0.28249999999999997</v>
      </c>
      <c r="BE109" s="24" t="str">
        <f>CONCATENATE("&gt; ",RIGHT(BC109,4))</f>
        <v>&gt; 510k</v>
      </c>
    </row>
    <row r="110" spans="1:57" x14ac:dyDescent="0.4">
      <c r="A110" s="15">
        <v>82</v>
      </c>
      <c r="B110" s="15">
        <f ca="1">IF(RAND() &lt; (8/12), 0, 1)</f>
        <v>1</v>
      </c>
      <c r="C110" s="20">
        <f ca="1">RAND()</f>
        <v>8.5430884915963623E-2</v>
      </c>
      <c r="D110" s="15" t="str">
        <f ca="1">LOOKUP(C110,$H$13:$H$16,$F$13:$F$16)</f>
        <v>Airbus A350-900</v>
      </c>
      <c r="E110" s="15">
        <f ca="1">LOOKUP(D110,$F$6:$F$9,$I$6:$I$9)</f>
        <v>0</v>
      </c>
      <c r="F110" s="15">
        <f ca="1">LOOKUP(D110,$F$6:$F$9,$J$6:$J$9)</f>
        <v>32</v>
      </c>
      <c r="G110" s="15">
        <f ca="1">LOOKUP(D110,$F$6:$F$9,$K$6:$K$9)</f>
        <v>21</v>
      </c>
      <c r="H110" s="15">
        <f ca="1">LOOKUP(D110,$F$6:$F$9,$L$6:$L$9)</f>
        <v>259</v>
      </c>
      <c r="I110" s="20">
        <f ca="1">RAND()</f>
        <v>0.32418487209078284</v>
      </c>
      <c r="J110" s="15">
        <f ca="1">IF(B110=1, ROUND(_xlfn.NORM.INV(I110,$C$5,$C$6)*(1+$T$14), 0), ROUND(_xlfn.NORM.INV(I110, $D$5, $D$6)*(1+$T$14), 0))</f>
        <v>5</v>
      </c>
      <c r="K110" s="20">
        <f ca="1">RAND()</f>
        <v>0.3428007362312474</v>
      </c>
      <c r="L110" s="18">
        <f ca="1">IF(B110=1, ROUND(_xlfn.NORM.INV(K110,$C$7,$C$8), 2), ROUND(_xlfn.NORM.INV(K110, $D$7, $D$8), 2))</f>
        <v>12928.8</v>
      </c>
      <c r="M110" s="15">
        <f ca="1">MIN(E110,J110)</f>
        <v>0</v>
      </c>
      <c r="N110" s="15">
        <f ca="1">RAND()</f>
        <v>0.5741489634203728</v>
      </c>
      <c r="O110" s="19">
        <f ca="1">(IF(B110=1, $G$21+($G$22-$G$21)*N110, $H$21+($H$22-$H$21)*N110))</f>
        <v>3.5095213719713053E-2</v>
      </c>
      <c r="P110" s="15">
        <f ca="1">ROUND(M110*(1-O110), 0)</f>
        <v>0</v>
      </c>
      <c r="Q110" s="20">
        <f ca="1">RAND()</f>
        <v>0.73087787614997168</v>
      </c>
      <c r="R110" s="15">
        <f ca="1">IF(B110=1, ROUND(_xlfn.NORM.INV(Q110,$C$9,$C$10)*(1+$T$14), 0), ROUND(_xlfn.NORM.INV(Q110, $D$9, $D$10)*(1+$T$14), 0))</f>
        <v>76</v>
      </c>
      <c r="S110" s="20">
        <f ca="1">RAND()</f>
        <v>0.85588954002045337</v>
      </c>
      <c r="T110" s="18">
        <f ca="1">IF(B110=1, ROUND(_xlfn.NORM.INV(S110,$C$11,$C$12), 2), ROUND(_xlfn.NORM.INV(S110, $D$11, $D$12), 2))</f>
        <v>7787.09</v>
      </c>
      <c r="U110" s="15">
        <f ca="1">MIN(F110,R110)</f>
        <v>32</v>
      </c>
      <c r="V110" s="15">
        <f ca="1">RAND()</f>
        <v>6.4669546124151767E-2</v>
      </c>
      <c r="W110" s="19">
        <f ca="1">(IF(B110=1, $G$21+($G$22-$G$21)*V110, $H$21+($H$22-$H$21)*V110))</f>
        <v>1.7263434114345312E-2</v>
      </c>
      <c r="X110" s="15">
        <f ca="1">ROUND(U110*(1-W110), 0)</f>
        <v>31</v>
      </c>
      <c r="Y110" s="20">
        <f ca="1">RAND()</f>
        <v>0.5164952746749516</v>
      </c>
      <c r="Z110" s="15">
        <f ca="1">IF(B110=1, ROUND(_xlfn.NORM.INV(Y110,$C$13,$C$14)*(1+$T$14), 0), ROUND(_xlfn.NORM.INV(Y110, $D$13, $D$14)*(1+$T$14), 0))</f>
        <v>56</v>
      </c>
      <c r="AA110" s="20">
        <f ca="1">RAND()</f>
        <v>0.40826893242640172</v>
      </c>
      <c r="AB110" s="18">
        <f ca="1">IF(B110=1, ROUND(_xlfn.NORM.INV(AA110,$C$15,$C$16), 2), ROUND(_xlfn.NORM.INV(AA110, $D$15, $D$16), 2))</f>
        <v>3530.8</v>
      </c>
      <c r="AC110" s="15">
        <f ca="1">MIN(G110,Z110)</f>
        <v>21</v>
      </c>
      <c r="AD110" s="15">
        <f ca="1">RAND()</f>
        <v>0.95080037469556322</v>
      </c>
      <c r="AE110" s="19">
        <f ca="1">(IF(B110=1, $G$21+($G$22-$G$21)*AD110, $H$21+($H$22-$H$21)*AD110))</f>
        <v>4.8278013114344716E-2</v>
      </c>
      <c r="AF110" s="15">
        <f ca="1">ROUND(AC110*(1-AE110), 0)</f>
        <v>20</v>
      </c>
      <c r="AG110" s="20">
        <f ca="1">RAND()</f>
        <v>0.36559710617379937</v>
      </c>
      <c r="AH110" s="15">
        <f ca="1">IF(B110=1, ROUND(_xlfn.NORM.INV(AG110,$C$17,$C$18)*(1+$T$14), 0), ROUND(_xlfn.NORM.INV(AG110, $D$17, $D$18)*(1+$T$14), 0))</f>
        <v>261</v>
      </c>
      <c r="AI110" s="20">
        <f ca="1">RAND()</f>
        <v>0.92904711428136666</v>
      </c>
      <c r="AJ110" s="18">
        <f ca="1">IF(B110=1, ROUND(_xlfn.NORM.INV(AI110,$C$19,$C$20), 2), ROUND(_xlfn.NORM.INV(AI110, $D$19, $D$20), 2))</f>
        <v>2717.94</v>
      </c>
      <c r="AK110" s="15">
        <f ca="1">MIN(ROUND(H110*(1+$C$22),0),AH110)</f>
        <v>261</v>
      </c>
      <c r="AL110" s="20">
        <f ca="1">RAND()</f>
        <v>0.53832847272880002</v>
      </c>
      <c r="AM110" s="19">
        <f ca="1">(IF(B110=1, $G$21+($G$22-$G$21)*AL110, $H$21+($H$22-$H$21)*AL110))</f>
        <v>3.3841496545507999E-2</v>
      </c>
      <c r="AN110" s="15">
        <f ca="1">ROUND(AK110*(1-AM110), 0)</f>
        <v>252</v>
      </c>
      <c r="AO110" s="18">
        <f ca="1">SUM(IF(AN110&gt;H110, (AN110-H110)*($G$23+AJ110), 0),IF(AF110&gt;G110,(AF110-G110)*($G$23+AB110),0),IF(X110&gt;F110,(X110-F110)*($G$23+T110),0),IF(P110&gt;E110,(P110-E110)*($G$23+L110),0))</f>
        <v>0</v>
      </c>
      <c r="AP110" s="18">
        <f>-$C$24</f>
        <v>-313614.51120000001</v>
      </c>
      <c r="AQ110" s="17">
        <f ca="1">L110*P110+T110*X110+AB110*AF110+AJ110*AN110-AO110+AP110</f>
        <v>683322.15880000009</v>
      </c>
      <c r="AS110" s="21">
        <f ca="1">SUM(IF(AN110&gt;H110, (AN110-H110), 0),IF(AF110&gt;G110,(AF110-G110),0),IF(X110&gt;F110,(X110-F110),0),IF(P110&gt;E110,(P110-E110),0))</f>
        <v>0</v>
      </c>
      <c r="AU110" s="22">
        <f>AU109+0.1%</f>
        <v>8.0000000000000057E-2</v>
      </c>
      <c r="AV110" s="18">
        <v>460182.23106000101</v>
      </c>
      <c r="AW110" s="18">
        <v>254757.32803446727</v>
      </c>
      <c r="AX110" s="15">
        <v>2.74</v>
      </c>
      <c r="AY110" s="18">
        <v>8229.7173199999979</v>
      </c>
      <c r="AZ110" s="23" t="str">
        <f>IF(AV110=MAX($AV$30:$AV$130),"Optimal Overbooking Rate","")</f>
        <v/>
      </c>
      <c r="BC110" s="15" t="s">
        <v>97</v>
      </c>
      <c r="BD110" s="25">
        <f ca="1">COUNTIF($AQ$29:$AQ$2028,"&gt;520000")/COUNTA($AQ$29:$AQ$2028)</f>
        <v>0.27450000000000002</v>
      </c>
      <c r="BE110" s="24" t="str">
        <f>CONCATENATE("&gt; ",RIGHT(BC110,4))</f>
        <v>&gt; 520k</v>
      </c>
    </row>
    <row r="111" spans="1:57" x14ac:dyDescent="0.4">
      <c r="A111" s="15">
        <v>83</v>
      </c>
      <c r="B111" s="15">
        <f ca="1">IF(RAND() &lt; (8/12), 0, 1)</f>
        <v>1</v>
      </c>
      <c r="C111" s="20">
        <f ca="1">RAND()</f>
        <v>0.38710608755748677</v>
      </c>
      <c r="D111" s="15" t="str">
        <f ca="1">LOOKUP(C111,$H$13:$H$16,$F$13:$F$16)</f>
        <v>Airbus A380-800</v>
      </c>
      <c r="E111" s="15">
        <f ca="1">LOOKUP(D111,$F$6:$F$9,$I$6:$I$9)</f>
        <v>14</v>
      </c>
      <c r="F111" s="15">
        <f ca="1">LOOKUP(D111,$F$6:$F$9,$J$6:$J$9)</f>
        <v>76</v>
      </c>
      <c r="G111" s="15">
        <f ca="1">LOOKUP(D111,$F$6:$F$9,$K$6:$K$9)</f>
        <v>56</v>
      </c>
      <c r="H111" s="15">
        <f ca="1">LOOKUP(D111,$F$6:$F$9,$L$6:$L$9)</f>
        <v>341</v>
      </c>
      <c r="I111" s="20">
        <f ca="1">RAND()</f>
        <v>0.85877280708583881</v>
      </c>
      <c r="J111" s="15">
        <f ca="1">IF(B111=1, ROUND(_xlfn.NORM.INV(I111,$C$5,$C$6)*(1+$T$14), 0), ROUND(_xlfn.NORM.INV(I111, $D$5, $D$6)*(1+$T$14), 0))</f>
        <v>9</v>
      </c>
      <c r="K111" s="20">
        <f ca="1">RAND()</f>
        <v>0.6347853857051079</v>
      </c>
      <c r="L111" s="18">
        <f ca="1">IF(B111=1, ROUND(_xlfn.NORM.INV(K111,$C$7,$C$8), 2), ROUND(_xlfn.NORM.INV(K111, $D$7, $D$8), 2))</f>
        <v>14280.26</v>
      </c>
      <c r="M111" s="15">
        <f ca="1">MIN(E111,J111)</f>
        <v>9</v>
      </c>
      <c r="N111" s="15">
        <f ca="1">RAND()</f>
        <v>0.86435156543351277</v>
      </c>
      <c r="O111" s="19">
        <f ca="1">(IF(B111=1, $G$21+($G$22-$G$21)*N111, $H$21+($H$22-$H$21)*N111))</f>
        <v>4.5252304790172948E-2</v>
      </c>
      <c r="P111" s="15">
        <f ca="1">ROUND(M111*(1-O111), 0)</f>
        <v>9</v>
      </c>
      <c r="Q111" s="20">
        <f ca="1">RAND()</f>
        <v>0.29971024031841764</v>
      </c>
      <c r="R111" s="15">
        <f ca="1">IF(B111=1, ROUND(_xlfn.NORM.INV(Q111,$C$9,$C$10)*(1+$T$14), 0), ROUND(_xlfn.NORM.INV(Q111, $D$9, $D$10)*(1+$T$14), 0))</f>
        <v>48</v>
      </c>
      <c r="S111" s="20">
        <f ca="1">RAND()</f>
        <v>0.95803625662095959</v>
      </c>
      <c r="T111" s="18">
        <f ca="1">IF(B111=1, ROUND(_xlfn.NORM.INV(S111,$C$11,$C$12), 2), ROUND(_xlfn.NORM.INV(S111, $D$11, $D$12), 2))</f>
        <v>8387.9</v>
      </c>
      <c r="U111" s="15">
        <f ca="1">MIN(F111,R111)</f>
        <v>48</v>
      </c>
      <c r="V111" s="15">
        <f ca="1">RAND()</f>
        <v>6.8937769617663514E-2</v>
      </c>
      <c r="W111" s="19">
        <f ca="1">(IF(B111=1, $G$21+($G$22-$G$21)*V111, $H$21+($H$22-$H$21)*V111))</f>
        <v>1.7412821936618222E-2</v>
      </c>
      <c r="X111" s="15">
        <f ca="1">ROUND(U111*(1-W111), 0)</f>
        <v>47</v>
      </c>
      <c r="Y111" s="20">
        <f ca="1">RAND()</f>
        <v>0.93744991892997731</v>
      </c>
      <c r="Z111" s="15">
        <f ca="1">IF(B111=1, ROUND(_xlfn.NORM.INV(Y111,$C$13,$C$14)*(1+$T$14), 0), ROUND(_xlfn.NORM.INV(Y111, $D$13, $D$14)*(1+$T$14), 0))</f>
        <v>90</v>
      </c>
      <c r="AA111" s="20">
        <f ca="1">RAND()</f>
        <v>0.60681828613037003</v>
      </c>
      <c r="AB111" s="18">
        <f ca="1">IF(B111=1, ROUND(_xlfn.NORM.INV(AA111,$C$15,$C$16), 2), ROUND(_xlfn.NORM.INV(AA111, $D$15, $D$16), 2))</f>
        <v>3772.71</v>
      </c>
      <c r="AC111" s="15">
        <f ca="1">MIN(G111,Z111)</f>
        <v>56</v>
      </c>
      <c r="AD111" s="15">
        <f ca="1">RAND()</f>
        <v>0.31392606117191491</v>
      </c>
      <c r="AE111" s="19">
        <f ca="1">(IF(B111=1, $G$21+($G$22-$G$21)*AD111, $H$21+($H$22-$H$21)*AD111))</f>
        <v>2.5987412141017022E-2</v>
      </c>
      <c r="AF111" s="15">
        <f ca="1">ROUND(AC111*(1-AE111), 0)</f>
        <v>55</v>
      </c>
      <c r="AG111" s="20">
        <f ca="1">RAND()</f>
        <v>0.96647435829111605</v>
      </c>
      <c r="AH111" s="15">
        <f ca="1">IF(B111=1, ROUND(_xlfn.NORM.INV(AG111,$C$17,$C$18)*(1+$T$14), 0), ROUND(_xlfn.NORM.INV(AG111, $D$17, $D$18)*(1+$T$14), 0))</f>
        <v>535</v>
      </c>
      <c r="AI111" s="20">
        <f ca="1">RAND()</f>
        <v>0.16804100078986495</v>
      </c>
      <c r="AJ111" s="18">
        <f ca="1">IF(B111=1, ROUND(_xlfn.NORM.INV(AI111,$C$19,$C$20), 2), ROUND(_xlfn.NORM.INV(AI111, $D$19, $D$20), 2))</f>
        <v>1987.35</v>
      </c>
      <c r="AK111" s="15">
        <f ca="1">MIN(ROUND(H111*(1+$C$22),0),AH111)</f>
        <v>358</v>
      </c>
      <c r="AL111" s="20">
        <f ca="1">RAND()</f>
        <v>0.20926001064695576</v>
      </c>
      <c r="AM111" s="19">
        <f ca="1">(IF(B111=1, $G$21+($G$22-$G$21)*AL111, $H$21+($H$22-$H$21)*AL111))</f>
        <v>2.232410037264345E-2</v>
      </c>
      <c r="AN111" s="15">
        <f ca="1">ROUND(AK111*(1-AM111), 0)</f>
        <v>350</v>
      </c>
      <c r="AO111" s="18">
        <f ca="1">SUM(IF(AN111&gt;H111, (AN111-H111)*($G$23+AJ111), 0),IF(AF111&gt;G111,(AF111-G111)*($G$23+AB111),0),IF(X111&gt;F111,(X111-F111)*($G$23+T111),0),IF(P111&gt;E111,(P111-E111)*($G$23+L111),0))</f>
        <v>25545.149999999998</v>
      </c>
      <c r="AP111" s="18">
        <f>-$C$24</f>
        <v>-313614.51120000001</v>
      </c>
      <c r="AQ111" s="17">
        <f ca="1">L111*P111+T111*X111+AB111*AF111+AJ111*AN111-AO111+AP111</f>
        <v>1086665.5288</v>
      </c>
      <c r="AS111" s="21">
        <f ca="1">SUM(IF(AN111&gt;H111, (AN111-H111), 0),IF(AF111&gt;G111,(AF111-G111),0),IF(X111&gt;F111,(X111-F111),0),IF(P111&gt;E111,(P111-E111),0))</f>
        <v>9</v>
      </c>
      <c r="AU111" s="22">
        <f>AU110+0.1%</f>
        <v>8.1000000000000058E-2</v>
      </c>
      <c r="AV111" s="18">
        <v>454206.88414500054</v>
      </c>
      <c r="AW111" s="18">
        <v>260723.3300493389</v>
      </c>
      <c r="AX111" s="15">
        <v>2.89</v>
      </c>
      <c r="AY111" s="18">
        <v>8723.6467199999915</v>
      </c>
      <c r="AZ111" s="23" t="str">
        <f>IF(AV111=MAX($AV$30:$AV$130),"Optimal Overbooking Rate","")</f>
        <v/>
      </c>
      <c r="BC111" s="15" t="s">
        <v>96</v>
      </c>
      <c r="BD111" s="25">
        <f ca="1">COUNTIF($AQ$29:$AQ$2028,"&gt;530000")/COUNTA($AQ$29:$AQ$2028)</f>
        <v>0.26550000000000001</v>
      </c>
      <c r="BE111" s="24" t="str">
        <f>CONCATENATE("&gt; ",RIGHT(BC111,4))</f>
        <v>&gt; 530k</v>
      </c>
    </row>
    <row r="112" spans="1:57" x14ac:dyDescent="0.4">
      <c r="A112" s="15">
        <v>84</v>
      </c>
      <c r="B112" s="15">
        <f ca="1">IF(RAND() &lt; (8/12), 0, 1)</f>
        <v>0</v>
      </c>
      <c r="C112" s="20">
        <f ca="1">RAND()</f>
        <v>0.17400473580469256</v>
      </c>
      <c r="D112" s="15" t="str">
        <f ca="1">LOOKUP(C112,$H$13:$H$16,$F$13:$F$16)</f>
        <v>Airbus A350-900</v>
      </c>
      <c r="E112" s="15">
        <f ca="1">LOOKUP(D112,$F$6:$F$9,$I$6:$I$9)</f>
        <v>0</v>
      </c>
      <c r="F112" s="15">
        <f ca="1">LOOKUP(D112,$F$6:$F$9,$J$6:$J$9)</f>
        <v>32</v>
      </c>
      <c r="G112" s="15">
        <f ca="1">LOOKUP(D112,$F$6:$F$9,$K$6:$K$9)</f>
        <v>21</v>
      </c>
      <c r="H112" s="15">
        <f ca="1">LOOKUP(D112,$F$6:$F$9,$L$6:$L$9)</f>
        <v>259</v>
      </c>
      <c r="I112" s="20">
        <f ca="1">RAND()</f>
        <v>0.17958303376780893</v>
      </c>
      <c r="J112" s="15">
        <f ca="1">IF(B112=1, ROUND(_xlfn.NORM.INV(I112,$C$5,$C$6)*(1+$T$14), 0), ROUND(_xlfn.NORM.INV(I112, $D$5, $D$6)*(1+$T$14), 0))</f>
        <v>3</v>
      </c>
      <c r="K112" s="20">
        <f ca="1">RAND()</f>
        <v>0.80572858165025363</v>
      </c>
      <c r="L112" s="18">
        <f ca="1">IF(B112=1, ROUND(_xlfn.NORM.INV(K112,$C$7,$C$8), 2), ROUND(_xlfn.NORM.INV(K112, $D$7, $D$8), 2))</f>
        <v>10885.36</v>
      </c>
      <c r="M112" s="15">
        <f ca="1">MIN(E112,J112)</f>
        <v>0</v>
      </c>
      <c r="N112" s="15">
        <f ca="1">RAND()</f>
        <v>0.36389027270656404</v>
      </c>
      <c r="O112" s="19">
        <f ca="1">(IF(B112=1, $G$21+($G$22-$G$21)*N112, $H$21+($H$22-$H$21)*N112))</f>
        <v>2.0916708181196921E-2</v>
      </c>
      <c r="P112" s="15">
        <f ca="1">ROUND(M112*(1-O112), 0)</f>
        <v>0</v>
      </c>
      <c r="Q112" s="20">
        <f ca="1">RAND()</f>
        <v>0.19014266057477125</v>
      </c>
      <c r="R112" s="15">
        <f ca="1">IF(B112=1, ROUND(_xlfn.NORM.INV(Q112,$C$9,$C$10)*(1+$T$14), 0), ROUND(_xlfn.NORM.INV(Q112, $D$9, $D$10)*(1+$T$14), 0))</f>
        <v>31</v>
      </c>
      <c r="S112" s="20">
        <f ca="1">RAND()</f>
        <v>0.73924295894265557</v>
      </c>
      <c r="T112" s="18">
        <f ca="1">IF(B112=1, ROUND(_xlfn.NORM.INV(S112,$C$11,$C$12), 2), ROUND(_xlfn.NORM.INV(S112, $D$11, $D$12), 2))</f>
        <v>5392.26</v>
      </c>
      <c r="U112" s="15">
        <f ca="1">MIN(F112,R112)</f>
        <v>31</v>
      </c>
      <c r="V112" s="15">
        <f ca="1">RAND()</f>
        <v>0.25982633838817082</v>
      </c>
      <c r="W112" s="19">
        <f ca="1">(IF(B112=1, $G$21+($G$22-$G$21)*V112, $H$21+($H$22-$H$21)*V112))</f>
        <v>1.7794790151645125E-2</v>
      </c>
      <c r="X112" s="15">
        <f ca="1">ROUND(U112*(1-W112), 0)</f>
        <v>30</v>
      </c>
      <c r="Y112" s="20">
        <f ca="1">RAND()</f>
        <v>0.73693216484336443</v>
      </c>
      <c r="Z112" s="15">
        <f ca="1">IF(B112=1, ROUND(_xlfn.NORM.INV(Y112,$C$13,$C$14)*(1+$T$14), 0), ROUND(_xlfn.NORM.INV(Y112, $D$13, $D$14)*(1+$T$14), 0))</f>
        <v>42</v>
      </c>
      <c r="AA112" s="20">
        <f ca="1">RAND()</f>
        <v>0.32836181720851443</v>
      </c>
      <c r="AB112" s="18">
        <f ca="1">IF(B112=1, ROUND(_xlfn.NORM.INV(AA112,$C$15,$C$16), 2), ROUND(_xlfn.NORM.INV(AA112, $D$15, $D$16), 2))</f>
        <v>2743.95</v>
      </c>
      <c r="AC112" s="15">
        <f ca="1">MIN(G112,Z112)</f>
        <v>21</v>
      </c>
      <c r="AD112" s="15">
        <f ca="1">RAND()</f>
        <v>0.92663145074418074</v>
      </c>
      <c r="AE112" s="19">
        <f ca="1">(IF(B112=1, $G$21+($G$22-$G$21)*AD112, $H$21+($H$22-$H$21)*AD112))</f>
        <v>3.7798943522325421E-2</v>
      </c>
      <c r="AF112" s="15">
        <f ca="1">ROUND(AC112*(1-AE112), 0)</f>
        <v>20</v>
      </c>
      <c r="AG112" s="20">
        <f ca="1">RAND()</f>
        <v>0.8751989675600943</v>
      </c>
      <c r="AH112" s="15">
        <f ca="1">IF(B112=1, ROUND(_xlfn.NORM.INV(AG112,$C$17,$C$18)*(1+$T$14), 0), ROUND(_xlfn.NORM.INV(AG112, $D$17, $D$18)*(1+$T$14), 0))</f>
        <v>260</v>
      </c>
      <c r="AI112" s="20">
        <f ca="1">RAND()</f>
        <v>0.33652175041494659</v>
      </c>
      <c r="AJ112" s="18">
        <f ca="1">IF(B112=1, ROUND(_xlfn.NORM.INV(AI112,$C$19,$C$20), 2), ROUND(_xlfn.NORM.INV(AI112, $D$19, $D$20), 2))</f>
        <v>1716.68</v>
      </c>
      <c r="AK112" s="15">
        <f ca="1">MIN(ROUND(H112*(1+$C$22),0),AH112)</f>
        <v>260</v>
      </c>
      <c r="AL112" s="20">
        <f ca="1">RAND()</f>
        <v>0.82481667498892575</v>
      </c>
      <c r="AM112" s="19">
        <f ca="1">(IF(B112=1, $G$21+($G$22-$G$21)*AL112, $H$21+($H$22-$H$21)*AL112))</f>
        <v>3.474450024966777E-2</v>
      </c>
      <c r="AN112" s="15">
        <f ca="1">ROUND(AK112*(1-AM112), 0)</f>
        <v>251</v>
      </c>
      <c r="AO112" s="18">
        <f ca="1">SUM(IF(AN112&gt;H112, (AN112-H112)*($G$23+AJ112), 0),IF(AF112&gt;G112,(AF112-G112)*($G$23+AB112),0),IF(X112&gt;F112,(X112-F112)*($G$23+T112),0),IF(P112&gt;E112,(P112-E112)*($G$23+L112),0))</f>
        <v>0</v>
      </c>
      <c r="AP112" s="18">
        <f>-$C$24</f>
        <v>-313614.51120000001</v>
      </c>
      <c r="AQ112" s="17">
        <f ca="1">L112*P112+T112*X112+AB112*AF112+AJ112*AN112-AO112+AP112</f>
        <v>333918.96879999997</v>
      </c>
      <c r="AS112" s="21">
        <f ca="1">SUM(IF(AN112&gt;H112, (AN112-H112), 0),IF(AF112&gt;G112,(AF112-G112),0),IF(X112&gt;F112,(X112-F112),0),IF(P112&gt;E112,(P112-E112),0))</f>
        <v>0</v>
      </c>
      <c r="AU112" s="22">
        <f>AU111+0.1%</f>
        <v>8.2000000000000059E-2</v>
      </c>
      <c r="AV112" s="18">
        <v>460016.01953999983</v>
      </c>
      <c r="AW112" s="18">
        <v>257376.65826454066</v>
      </c>
      <c r="AX112" s="15">
        <v>2.99</v>
      </c>
      <c r="AY112" s="18">
        <v>9061.0302550000033</v>
      </c>
      <c r="AZ112" s="23" t="str">
        <f>IF(AV112=MAX($AV$30:$AV$130),"Optimal Overbooking Rate","")</f>
        <v/>
      </c>
      <c r="BC112" s="15" t="s">
        <v>95</v>
      </c>
      <c r="BD112" s="25">
        <f ca="1">COUNTIF($AQ$29:$AQ$2028,"&gt;540000")/COUNTA($AQ$29:$AQ$2028)</f>
        <v>0.25750000000000001</v>
      </c>
      <c r="BE112" s="24" t="str">
        <f>CONCATENATE("&gt; ",RIGHT(BC112,4))</f>
        <v>&gt; 540k</v>
      </c>
    </row>
    <row r="113" spans="1:57" x14ac:dyDescent="0.4">
      <c r="A113" s="15">
        <v>85</v>
      </c>
      <c r="B113" s="15">
        <f ca="1">IF(RAND() &lt; (8/12), 0, 1)</f>
        <v>0</v>
      </c>
      <c r="C113" s="20">
        <f ca="1">RAND()</f>
        <v>0.3540658578379321</v>
      </c>
      <c r="D113" s="15" t="str">
        <f ca="1">LOOKUP(C113,$H$13:$H$16,$F$13:$F$16)</f>
        <v>Airbus A380-800</v>
      </c>
      <c r="E113" s="15">
        <f ca="1">LOOKUP(D113,$F$6:$F$9,$I$6:$I$9)</f>
        <v>14</v>
      </c>
      <c r="F113" s="15">
        <f ca="1">LOOKUP(D113,$F$6:$F$9,$J$6:$J$9)</f>
        <v>76</v>
      </c>
      <c r="G113" s="15">
        <f ca="1">LOOKUP(D113,$F$6:$F$9,$K$6:$K$9)</f>
        <v>56</v>
      </c>
      <c r="H113" s="15">
        <f ca="1">LOOKUP(D113,$F$6:$F$9,$L$6:$L$9)</f>
        <v>341</v>
      </c>
      <c r="I113" s="20">
        <f ca="1">RAND()</f>
        <v>4.1884507287951234E-2</v>
      </c>
      <c r="J113" s="15">
        <f ca="1">IF(B113=1, ROUND(_xlfn.NORM.INV(I113,$C$5,$C$6)*(1+$T$14), 0), ROUND(_xlfn.NORM.INV(I113, $D$5, $D$6)*(1+$T$14), 0))</f>
        <v>2</v>
      </c>
      <c r="K113" s="20">
        <f ca="1">RAND()</f>
        <v>0.39208392276467008</v>
      </c>
      <c r="L113" s="18">
        <f ca="1">IF(B113=1, ROUND(_xlfn.NORM.INV(K113,$C$7,$C$8), 2), ROUND(_xlfn.NORM.INV(K113, $D$7, $D$8), 2))</f>
        <v>10367.549999999999</v>
      </c>
      <c r="M113" s="15">
        <f ca="1">MIN(E113,J113)</f>
        <v>2</v>
      </c>
      <c r="N113" s="15">
        <f ca="1">RAND()</f>
        <v>0.65629480400700491</v>
      </c>
      <c r="O113" s="19">
        <f ca="1">(IF(B113=1, $G$21+($G$22-$G$21)*N113, $H$21+($H$22-$H$21)*N113))</f>
        <v>2.9688844120210146E-2</v>
      </c>
      <c r="P113" s="15">
        <f ca="1">ROUND(M113*(1-O113), 0)</f>
        <v>2</v>
      </c>
      <c r="Q113" s="20">
        <f ca="1">RAND()</f>
        <v>0.41989660039045595</v>
      </c>
      <c r="R113" s="15">
        <f ca="1">IF(B113=1, ROUND(_xlfn.NORM.INV(Q113,$C$9,$C$10)*(1+$T$14), 0), ROUND(_xlfn.NORM.INV(Q113, $D$9, $D$10)*(1+$T$14), 0))</f>
        <v>38</v>
      </c>
      <c r="S113" s="20">
        <f ca="1">RAND()</f>
        <v>8.8870065902804662E-2</v>
      </c>
      <c r="T113" s="18">
        <f ca="1">IF(B113=1, ROUND(_xlfn.NORM.INV(S113,$C$11,$C$12), 2), ROUND(_xlfn.NORM.INV(S113, $D$11, $D$12), 2))</f>
        <v>4939.07</v>
      </c>
      <c r="U113" s="15">
        <f ca="1">MIN(F113,R113)</f>
        <v>38</v>
      </c>
      <c r="V113" s="15">
        <f ca="1">RAND()</f>
        <v>0.78581333725772862</v>
      </c>
      <c r="W113" s="19">
        <f ca="1">(IF(B113=1, $G$21+($G$22-$G$21)*V113, $H$21+($H$22-$H$21)*V113))</f>
        <v>3.3574400117731856E-2</v>
      </c>
      <c r="X113" s="15">
        <f ca="1">ROUND(U113*(1-W113), 0)</f>
        <v>37</v>
      </c>
      <c r="Y113" s="20">
        <f ca="1">RAND()</f>
        <v>9.7007140034198747E-2</v>
      </c>
      <c r="Z113" s="15">
        <f ca="1">IF(B113=1, ROUND(_xlfn.NORM.INV(Y113,$C$13,$C$14)*(1+$T$14), 0), ROUND(_xlfn.NORM.INV(Y113, $D$13, $D$14)*(1+$T$14), 0))</f>
        <v>23</v>
      </c>
      <c r="AA113" s="20">
        <f ca="1">RAND()</f>
        <v>0.75187341033949551</v>
      </c>
      <c r="AB113" s="18">
        <f ca="1">IF(B113=1, ROUND(_xlfn.NORM.INV(AA113,$C$15,$C$16), 2), ROUND(_xlfn.NORM.INV(AA113, $D$15, $D$16), 2))</f>
        <v>2880.66</v>
      </c>
      <c r="AC113" s="15">
        <f ca="1">MIN(G113,Z113)</f>
        <v>23</v>
      </c>
      <c r="AD113" s="15">
        <f ca="1">RAND()</f>
        <v>0.30855497582993408</v>
      </c>
      <c r="AE113" s="19">
        <f ca="1">(IF(B113=1, $G$21+($G$22-$G$21)*AD113, $H$21+($H$22-$H$21)*AD113))</f>
        <v>1.9256649274898022E-2</v>
      </c>
      <c r="AF113" s="15">
        <f ca="1">ROUND(AC113*(1-AE113), 0)</f>
        <v>23</v>
      </c>
      <c r="AG113" s="20">
        <f ca="1">RAND()</f>
        <v>8.4436269952363752E-3</v>
      </c>
      <c r="AH113" s="15">
        <f ca="1">IF(B113=1, ROUND(_xlfn.NORM.INV(AG113,$C$17,$C$18)*(1+$T$14), 0), ROUND(_xlfn.NORM.INV(AG113, $D$17, $D$18)*(1+$T$14), 0))</f>
        <v>74</v>
      </c>
      <c r="AI113" s="20">
        <f ca="1">RAND()</f>
        <v>0.20156631815231618</v>
      </c>
      <c r="AJ113" s="18">
        <f ca="1">IF(B113=1, ROUND(_xlfn.NORM.INV(AI113,$C$19,$C$20), 2), ROUND(_xlfn.NORM.INV(AI113, $D$19, $D$20), 2))</f>
        <v>1685.22</v>
      </c>
      <c r="AK113" s="15">
        <f ca="1">MIN(ROUND(H113*(1+$C$22),0),AH113)</f>
        <v>74</v>
      </c>
      <c r="AL113" s="20">
        <f ca="1">RAND()</f>
        <v>0.58627656464553146</v>
      </c>
      <c r="AM113" s="19">
        <f ca="1">(IF(B113=1, $G$21+($G$22-$G$21)*AL113, $H$21+($H$22-$H$21)*AL113))</f>
        <v>2.7588296939365944E-2</v>
      </c>
      <c r="AN113" s="15">
        <f ca="1">ROUND(AK113*(1-AM113), 0)</f>
        <v>72</v>
      </c>
      <c r="AO113" s="18">
        <f ca="1">SUM(IF(AN113&gt;H113, (AN113-H113)*($G$23+AJ113), 0),IF(AF113&gt;G113,(AF113-G113)*($G$23+AB113),0),IF(X113&gt;F113,(X113-F113)*($G$23+T113),0),IF(P113&gt;E113,(P113-E113)*($G$23+L113),0))</f>
        <v>0</v>
      </c>
      <c r="AP113" s="18">
        <f>-$C$24</f>
        <v>-313614.51120000001</v>
      </c>
      <c r="AQ113" s="17">
        <f ca="1">L113*P113+T113*X113+AB113*AF113+AJ113*AN113-AO113+AP113</f>
        <v>77457.198799999955</v>
      </c>
      <c r="AS113" s="21">
        <f ca="1">SUM(IF(AN113&gt;H113, (AN113-H113), 0),IF(AF113&gt;G113,(AF113-G113),0),IF(X113&gt;F113,(X113-F113),0),IF(P113&gt;E113,(P113-E113),0))</f>
        <v>0</v>
      </c>
      <c r="AU113" s="22">
        <f>AU112+0.1%</f>
        <v>8.300000000000006E-2</v>
      </c>
      <c r="AV113" s="18">
        <v>447877.55757000018</v>
      </c>
      <c r="AW113" s="18">
        <v>252554.49135712156</v>
      </c>
      <c r="AX113" s="15">
        <v>2.92</v>
      </c>
      <c r="AY113" s="18">
        <v>8821.2230299999974</v>
      </c>
      <c r="AZ113" s="23" t="str">
        <f>IF(AV113=MAX($AV$30:$AV$130),"Optimal Overbooking Rate","")</f>
        <v/>
      </c>
      <c r="BC113" s="15" t="s">
        <v>94</v>
      </c>
      <c r="BD113" s="25">
        <f ca="1">COUNTIF($AQ$29:$AQ$2028,"&gt;550000")/COUNTA($AQ$29:$AQ$2028)</f>
        <v>0.246</v>
      </c>
      <c r="BE113" s="24" t="str">
        <f>CONCATENATE("&gt; ",RIGHT(BC113,4))</f>
        <v>&gt; 550k</v>
      </c>
    </row>
    <row r="114" spans="1:57" x14ac:dyDescent="0.4">
      <c r="A114" s="15">
        <v>86</v>
      </c>
      <c r="B114" s="15">
        <f ca="1">IF(RAND() &lt; (8/12), 0, 1)</f>
        <v>1</v>
      </c>
      <c r="C114" s="20">
        <f ca="1">RAND()</f>
        <v>6.6273297847671109E-2</v>
      </c>
      <c r="D114" s="15" t="str">
        <f ca="1">LOOKUP(C114,$H$13:$H$16,$F$13:$F$16)</f>
        <v>Airbus A350-900</v>
      </c>
      <c r="E114" s="15">
        <f ca="1">LOOKUP(D114,$F$6:$F$9,$I$6:$I$9)</f>
        <v>0</v>
      </c>
      <c r="F114" s="15">
        <f ca="1">LOOKUP(D114,$F$6:$F$9,$J$6:$J$9)</f>
        <v>32</v>
      </c>
      <c r="G114" s="15">
        <f ca="1">LOOKUP(D114,$F$6:$F$9,$K$6:$K$9)</f>
        <v>21</v>
      </c>
      <c r="H114" s="15">
        <f ca="1">LOOKUP(D114,$F$6:$F$9,$L$6:$L$9)</f>
        <v>259</v>
      </c>
      <c r="I114" s="20">
        <f ca="1">RAND()</f>
        <v>0.11808505303432593</v>
      </c>
      <c r="J114" s="15">
        <f ca="1">IF(B114=1, ROUND(_xlfn.NORM.INV(I114,$C$5,$C$6)*(1+$T$14), 0), ROUND(_xlfn.NORM.INV(I114, $D$5, $D$6)*(1+$T$14), 0))</f>
        <v>4</v>
      </c>
      <c r="K114" s="20">
        <f ca="1">RAND()</f>
        <v>8.6491819588916385E-2</v>
      </c>
      <c r="L114" s="18">
        <f ca="1">IF(B114=1, ROUND(_xlfn.NORM.INV(K114,$C$7,$C$8), 2), ROUND(_xlfn.NORM.INV(K114, $D$7, $D$8), 2))</f>
        <v>11201.4</v>
      </c>
      <c r="M114" s="15">
        <f ca="1">MIN(E114,J114)</f>
        <v>0</v>
      </c>
      <c r="N114" s="15">
        <f ca="1">RAND()</f>
        <v>0.75746371420006808</v>
      </c>
      <c r="O114" s="19">
        <f ca="1">(IF(B114=1, $G$21+($G$22-$G$21)*N114, $H$21+($H$22-$H$21)*N114))</f>
        <v>4.151122999700238E-2</v>
      </c>
      <c r="P114" s="15">
        <f ca="1">ROUND(M114*(1-O114), 0)</f>
        <v>0</v>
      </c>
      <c r="Q114" s="20">
        <f ca="1">RAND()</f>
        <v>0.56966401446546244</v>
      </c>
      <c r="R114" s="15">
        <f ca="1">IF(B114=1, ROUND(_xlfn.NORM.INV(Q114,$C$9,$C$10)*(1+$T$14), 0), ROUND(_xlfn.NORM.INV(Q114, $D$9, $D$10)*(1+$T$14), 0))</f>
        <v>65</v>
      </c>
      <c r="S114" s="20">
        <f ca="1">RAND()</f>
        <v>0.79260944005375567</v>
      </c>
      <c r="T114" s="18">
        <f ca="1">IF(B114=1, ROUND(_xlfn.NORM.INV(S114,$C$11,$C$12), 2), ROUND(_xlfn.NORM.INV(S114, $D$11, $D$12), 2))</f>
        <v>7564.79</v>
      </c>
      <c r="U114" s="15">
        <f ca="1">MIN(F114,R114)</f>
        <v>32</v>
      </c>
      <c r="V114" s="15">
        <f ca="1">RAND()</f>
        <v>0.34336937395018541</v>
      </c>
      <c r="W114" s="19">
        <f ca="1">(IF(B114=1, $G$21+($G$22-$G$21)*V114, $H$21+($H$22-$H$21)*V114))</f>
        <v>2.7017928088256489E-2</v>
      </c>
      <c r="X114" s="15">
        <f ca="1">ROUND(U114*(1-W114), 0)</f>
        <v>31</v>
      </c>
      <c r="Y114" s="20">
        <f ca="1">RAND()</f>
        <v>0.62857811691671206</v>
      </c>
      <c r="Z114" s="15">
        <f ca="1">IF(B114=1, ROUND(_xlfn.NORM.INV(Y114,$C$13,$C$14)*(1+$T$14), 0), ROUND(_xlfn.NORM.INV(Y114, $D$13, $D$14)*(1+$T$14), 0))</f>
        <v>62</v>
      </c>
      <c r="AA114" s="20">
        <f ca="1">RAND()</f>
        <v>0.27611529699960202</v>
      </c>
      <c r="AB114" s="18">
        <f ca="1">IF(B114=1, ROUND(_xlfn.NORM.INV(AA114,$C$15,$C$16), 2), ROUND(_xlfn.NORM.INV(AA114, $D$15, $D$16), 2))</f>
        <v>3356.5</v>
      </c>
      <c r="AC114" s="15">
        <f ca="1">MIN(G114,Z114)</f>
        <v>21</v>
      </c>
      <c r="AD114" s="15">
        <f ca="1">RAND()</f>
        <v>0.39426556651070843</v>
      </c>
      <c r="AE114" s="19">
        <f ca="1">(IF(B114=1, $G$21+($G$22-$G$21)*AD114, $H$21+($H$22-$H$21)*AD114))</f>
        <v>2.8799294827874796E-2</v>
      </c>
      <c r="AF114" s="15">
        <f ca="1">ROUND(AC114*(1-AE114), 0)</f>
        <v>20</v>
      </c>
      <c r="AG114" s="20">
        <f ca="1">RAND()</f>
        <v>0.33518551361710947</v>
      </c>
      <c r="AH114" s="15">
        <f ca="1">IF(B114=1, ROUND(_xlfn.NORM.INV(AG114,$C$17,$C$18)*(1+$T$14), 0), ROUND(_xlfn.NORM.INV(AG114, $D$17, $D$18)*(1+$T$14), 0))</f>
        <v>251</v>
      </c>
      <c r="AI114" s="20">
        <f ca="1">RAND()</f>
        <v>0.66979242506144943</v>
      </c>
      <c r="AJ114" s="18">
        <f ca="1">IF(B114=1, ROUND(_xlfn.NORM.INV(AI114,$C$19,$C$20), 2), ROUND(_xlfn.NORM.INV(AI114, $D$19, $D$20), 2))</f>
        <v>2408.5300000000002</v>
      </c>
      <c r="AK114" s="15">
        <f ca="1">MIN(ROUND(H114*(1+$C$22),0),AH114)</f>
        <v>251</v>
      </c>
      <c r="AL114" s="20">
        <f ca="1">RAND()</f>
        <v>0.89257570496313532</v>
      </c>
      <c r="AM114" s="19">
        <f ca="1">(IF(B114=1, $G$21+($G$22-$G$21)*AL114, $H$21+($H$22-$H$21)*AL114))</f>
        <v>4.6240149673709735E-2</v>
      </c>
      <c r="AN114" s="15">
        <f ca="1">ROUND(AK114*(1-AM114), 0)</f>
        <v>239</v>
      </c>
      <c r="AO114" s="18">
        <f ca="1">SUM(IF(AN114&gt;H114, (AN114-H114)*($G$23+AJ114), 0),IF(AF114&gt;G114,(AF114-G114)*($G$23+AB114),0),IF(X114&gt;F114,(X114-F114)*($G$23+T114),0),IF(P114&gt;E114,(P114-E114)*($G$23+L114),0))</f>
        <v>0</v>
      </c>
      <c r="AP114" s="18">
        <f>-$C$24</f>
        <v>-313614.51120000001</v>
      </c>
      <c r="AQ114" s="17">
        <f ca="1">L114*P114+T114*X114+AB114*AF114+AJ114*AN114-AO114+AP114</f>
        <v>563662.64880000008</v>
      </c>
      <c r="AS114" s="21">
        <f ca="1">SUM(IF(AN114&gt;H114, (AN114-H114), 0),IF(AF114&gt;G114,(AF114-G114),0),IF(X114&gt;F114,(X114-F114),0),IF(P114&gt;E114,(P114-E114),0))</f>
        <v>0</v>
      </c>
      <c r="AU114" s="22">
        <f>AU113+0.1%</f>
        <v>8.4000000000000061E-2</v>
      </c>
      <c r="AV114" s="18">
        <v>456304.39937000128</v>
      </c>
      <c r="AW114" s="18">
        <v>255478.21367822299</v>
      </c>
      <c r="AX114" s="15">
        <v>3.21</v>
      </c>
      <c r="AY114" s="18">
        <v>9678.59058</v>
      </c>
      <c r="AZ114" s="23" t="str">
        <f>IF(AV114=MAX($AV$30:$AV$130),"Optimal Overbooking Rate","")</f>
        <v/>
      </c>
      <c r="BC114" s="15" t="s">
        <v>93</v>
      </c>
      <c r="BD114" s="25">
        <f ca="1">COUNTIF($AQ$29:$AQ$2028,"&gt;560000")/COUNTA($AQ$29:$AQ$2028)</f>
        <v>0.24049999999999999</v>
      </c>
      <c r="BE114" s="24" t="str">
        <f>CONCATENATE("&gt; ",RIGHT(BC114,4))</f>
        <v>&gt; 560k</v>
      </c>
    </row>
    <row r="115" spans="1:57" x14ac:dyDescent="0.4">
      <c r="A115" s="15">
        <v>87</v>
      </c>
      <c r="B115" s="15">
        <f ca="1">IF(RAND() &lt; (8/12), 0, 1)</f>
        <v>1</v>
      </c>
      <c r="C115" s="20">
        <f ca="1">RAND()</f>
        <v>6.2622577688001391E-2</v>
      </c>
      <c r="D115" s="15" t="str">
        <f ca="1">LOOKUP(C115,$H$13:$H$16,$F$13:$F$16)</f>
        <v>Airbus A350-900</v>
      </c>
      <c r="E115" s="15">
        <f ca="1">LOOKUP(D115,$F$6:$F$9,$I$6:$I$9)</f>
        <v>0</v>
      </c>
      <c r="F115" s="15">
        <f ca="1">LOOKUP(D115,$F$6:$F$9,$J$6:$J$9)</f>
        <v>32</v>
      </c>
      <c r="G115" s="15">
        <f ca="1">LOOKUP(D115,$F$6:$F$9,$K$6:$K$9)</f>
        <v>21</v>
      </c>
      <c r="H115" s="15">
        <f ca="1">LOOKUP(D115,$F$6:$F$9,$L$6:$L$9)</f>
        <v>259</v>
      </c>
      <c r="I115" s="20">
        <f ca="1">RAND()</f>
        <v>0.5884932853835434</v>
      </c>
      <c r="J115" s="15">
        <f ca="1">IF(B115=1, ROUND(_xlfn.NORM.INV(I115,$C$5,$C$6)*(1+$T$14), 0), ROUND(_xlfn.NORM.INV(I115, $D$5, $D$6)*(1+$T$14), 0))</f>
        <v>7</v>
      </c>
      <c r="K115" s="20">
        <f ca="1">RAND()</f>
        <v>0.79766720998367124</v>
      </c>
      <c r="L115" s="18">
        <f ca="1">IF(B115=1, ROUND(_xlfn.NORM.INV(K115,$C$7,$C$8), 2), ROUND(_xlfn.NORM.INV(K115, $D$7, $D$8), 2))</f>
        <v>15161.7</v>
      </c>
      <c r="M115" s="15">
        <f ca="1">MIN(E115,J115)</f>
        <v>0</v>
      </c>
      <c r="N115" s="15">
        <f ca="1">RAND()</f>
        <v>0.78906426962468112</v>
      </c>
      <c r="O115" s="19">
        <f ca="1">(IF(B115=1, $G$21+($G$22-$G$21)*N115, $H$21+($H$22-$H$21)*N115))</f>
        <v>4.2617249436863847E-2</v>
      </c>
      <c r="P115" s="15">
        <f ca="1">ROUND(M115*(1-O115), 0)</f>
        <v>0</v>
      </c>
      <c r="Q115" s="20">
        <f ca="1">RAND()</f>
        <v>0.53131848048744723</v>
      </c>
      <c r="R115" s="15">
        <f ca="1">IF(B115=1, ROUND(_xlfn.NORM.INV(Q115,$C$9,$C$10)*(1+$T$14), 0), ROUND(_xlfn.NORM.INV(Q115, $D$9, $D$10)*(1+$T$14), 0))</f>
        <v>63</v>
      </c>
      <c r="S115" s="20">
        <f ca="1">RAND()</f>
        <v>0.59388001979037897</v>
      </c>
      <c r="T115" s="18">
        <f ca="1">IF(B115=1, ROUND(_xlfn.NORM.INV(S115,$C$11,$C$12), 2), ROUND(_xlfn.NORM.INV(S115, $D$11, $D$12), 2))</f>
        <v>7043.63</v>
      </c>
      <c r="U115" s="15">
        <f ca="1">MIN(F115,R115)</f>
        <v>32</v>
      </c>
      <c r="V115" s="15">
        <f ca="1">RAND()</f>
        <v>0.4781212389793682</v>
      </c>
      <c r="W115" s="19">
        <f ca="1">(IF(B115=1, $G$21+($G$22-$G$21)*V115, $H$21+($H$22-$H$21)*V115))</f>
        <v>3.1734243364277888E-2</v>
      </c>
      <c r="X115" s="15">
        <f ca="1">ROUND(U115*(1-W115), 0)</f>
        <v>31</v>
      </c>
      <c r="Y115" s="20">
        <f ca="1">RAND()</f>
        <v>0.88176312921175293</v>
      </c>
      <c r="Z115" s="15">
        <f ca="1">IF(B115=1, ROUND(_xlfn.NORM.INV(Y115,$C$13,$C$14)*(1+$T$14), 0), ROUND(_xlfn.NORM.INV(Y115, $D$13, $D$14)*(1+$T$14), 0))</f>
        <v>82</v>
      </c>
      <c r="AA115" s="20">
        <f ca="1">RAND()</f>
        <v>0.50985364117068632</v>
      </c>
      <c r="AB115" s="18">
        <f ca="1">IF(B115=1, ROUND(_xlfn.NORM.INV(AA115,$C$15,$C$16), 2), ROUND(_xlfn.NORM.INV(AA115, $D$15, $D$16), 2))</f>
        <v>3654.25</v>
      </c>
      <c r="AC115" s="15">
        <f ca="1">MIN(G115,Z115)</f>
        <v>21</v>
      </c>
      <c r="AD115" s="15">
        <f ca="1">RAND()</f>
        <v>0.5343308153406221</v>
      </c>
      <c r="AE115" s="19">
        <f ca="1">(IF(B115=1, $G$21+($G$22-$G$21)*AD115, $H$21+($H$22-$H$21)*AD115))</f>
        <v>3.3701578536921774E-2</v>
      </c>
      <c r="AF115" s="15">
        <f ca="1">ROUND(AC115*(1-AE115), 0)</f>
        <v>20</v>
      </c>
      <c r="AG115" s="20">
        <f ca="1">RAND()</f>
        <v>0.81880788165104512</v>
      </c>
      <c r="AH115" s="15">
        <f ca="1">IF(B115=1, ROUND(_xlfn.NORM.INV(AG115,$C$17,$C$18)*(1+$T$14), 0), ROUND(_xlfn.NORM.INV(AG115, $D$17, $D$18)*(1+$T$14), 0))</f>
        <v>419</v>
      </c>
      <c r="AI115" s="20">
        <f ca="1">RAND()</f>
        <v>0.91200591229586636</v>
      </c>
      <c r="AJ115" s="18">
        <f ca="1">IF(B115=1, ROUND(_xlfn.NORM.INV(AI115,$C$19,$C$20), 2), ROUND(_xlfn.NORM.INV(AI115, $D$19, $D$20), 2))</f>
        <v>2683.21</v>
      </c>
      <c r="AK115" s="15">
        <f ca="1">MIN(ROUND(H115*(1+$C$22),0),AH115)</f>
        <v>272</v>
      </c>
      <c r="AL115" s="20">
        <f ca="1">RAND()</f>
        <v>0.21708579528570116</v>
      </c>
      <c r="AM115" s="19">
        <f ca="1">(IF(B115=1, $G$21+($G$22-$G$21)*AL115, $H$21+($H$22-$H$21)*AL115))</f>
        <v>2.2598002834999541E-2</v>
      </c>
      <c r="AN115" s="15">
        <f ca="1">ROUND(AK115*(1-AM115), 0)</f>
        <v>266</v>
      </c>
      <c r="AO115" s="18">
        <f ca="1">SUM(IF(AN115&gt;H115, (AN115-H115)*($G$23+AJ115), 0),IF(AF115&gt;G115,(AF115-G115)*($G$23+AB115),0),IF(X115&gt;F115,(X115-F115)*($G$23+T115),0),IF(P115&gt;E115,(P115-E115)*($G$23+L115),0))</f>
        <v>24739.47</v>
      </c>
      <c r="AP115" s="18">
        <f>-$C$24</f>
        <v>-313614.51120000001</v>
      </c>
      <c r="AQ115" s="17">
        <f ca="1">L115*P115+T115*X115+AB115*AF115+AJ115*AN115-AO115+AP115</f>
        <v>666817.40880000009</v>
      </c>
      <c r="AS115" s="21">
        <f ca="1">SUM(IF(AN115&gt;H115, (AN115-H115), 0),IF(AF115&gt;G115,(AF115-G115),0),IF(X115&gt;F115,(X115-F115),0),IF(P115&gt;E115,(P115-E115),0))</f>
        <v>7</v>
      </c>
      <c r="AU115" s="22">
        <f>AU114+0.1%</f>
        <v>8.5000000000000062E-2</v>
      </c>
      <c r="AV115" s="18">
        <v>447707.9080300004</v>
      </c>
      <c r="AW115" s="18">
        <v>248201.7925848669</v>
      </c>
      <c r="AX115" s="15">
        <v>3.1</v>
      </c>
      <c r="AY115" s="18">
        <v>9316.49571500001</v>
      </c>
      <c r="AZ115" s="23" t="str">
        <f>IF(AV115=MAX($AV$30:$AV$130),"Optimal Overbooking Rate","")</f>
        <v/>
      </c>
      <c r="BC115" s="15" t="s">
        <v>92</v>
      </c>
      <c r="BD115" s="25">
        <f ca="1">COUNTIF($AQ$29:$AQ$2028,"&gt;570000")/COUNTA($AQ$29:$AQ$2028)</f>
        <v>0.23200000000000001</v>
      </c>
      <c r="BE115" s="24" t="str">
        <f>CONCATENATE("&gt; ",RIGHT(BC115,4))</f>
        <v>&gt; 570k</v>
      </c>
    </row>
    <row r="116" spans="1:57" x14ac:dyDescent="0.4">
      <c r="A116" s="15">
        <v>88</v>
      </c>
      <c r="B116" s="15">
        <f ca="1">IF(RAND() &lt; (8/12), 0, 1)</f>
        <v>1</v>
      </c>
      <c r="C116" s="20">
        <f ca="1">RAND()</f>
        <v>0.53481064647851373</v>
      </c>
      <c r="D116" s="15" t="str">
        <f ca="1">LOOKUP(C116,$H$13:$H$16,$F$13:$F$16)</f>
        <v>Airbus A380-800</v>
      </c>
      <c r="E116" s="15">
        <f ca="1">LOOKUP(D116,$F$6:$F$9,$I$6:$I$9)</f>
        <v>14</v>
      </c>
      <c r="F116" s="15">
        <f ca="1">LOOKUP(D116,$F$6:$F$9,$J$6:$J$9)</f>
        <v>76</v>
      </c>
      <c r="G116" s="15">
        <f ca="1">LOOKUP(D116,$F$6:$F$9,$K$6:$K$9)</f>
        <v>56</v>
      </c>
      <c r="H116" s="15">
        <f ca="1">LOOKUP(D116,$F$6:$F$9,$L$6:$L$9)</f>
        <v>341</v>
      </c>
      <c r="I116" s="20">
        <f ca="1">RAND()</f>
        <v>0.53270028847803896</v>
      </c>
      <c r="J116" s="15">
        <f ca="1">IF(B116=1, ROUND(_xlfn.NORM.INV(I116,$C$5,$C$6)*(1+$T$14), 0), ROUND(_xlfn.NORM.INV(I116, $D$5, $D$6)*(1+$T$14), 0))</f>
        <v>6</v>
      </c>
      <c r="K116" s="20">
        <f ca="1">RAND()</f>
        <v>0.70085158270486514</v>
      </c>
      <c r="L116" s="18">
        <f ca="1">IF(B116=1, ROUND(_xlfn.NORM.INV(K116,$C$7,$C$8), 2), ROUND(_xlfn.NORM.INV(K116, $D$7, $D$8), 2))</f>
        <v>14609.01</v>
      </c>
      <c r="M116" s="15">
        <f ca="1">MIN(E116,J116)</f>
        <v>6</v>
      </c>
      <c r="N116" s="15">
        <f ca="1">RAND()</f>
        <v>0.84580329236276763</v>
      </c>
      <c r="O116" s="19">
        <f ca="1">(IF(B116=1, $G$21+($G$22-$G$21)*N116, $H$21+($H$22-$H$21)*N116))</f>
        <v>4.4603115232696874E-2</v>
      </c>
      <c r="P116" s="15">
        <f ca="1">ROUND(M116*(1-O116), 0)</f>
        <v>6</v>
      </c>
      <c r="Q116" s="20">
        <f ca="1">RAND()</f>
        <v>0.81732047224154036</v>
      </c>
      <c r="R116" s="15">
        <f ca="1">IF(B116=1, ROUND(_xlfn.NORM.INV(Q116,$C$9,$C$10)*(1+$T$14), 0), ROUND(_xlfn.NORM.INV(Q116, $D$9, $D$10)*(1+$T$14), 0))</f>
        <v>84</v>
      </c>
      <c r="S116" s="20">
        <f ca="1">RAND()</f>
        <v>0.82961947899036437</v>
      </c>
      <c r="T116" s="18">
        <f ca="1">IF(B116=1, ROUND(_xlfn.NORM.INV(S116,$C$11,$C$12), 2), ROUND(_xlfn.NORM.INV(S116, $D$11, $D$12), 2))</f>
        <v>7688.47</v>
      </c>
      <c r="U116" s="15">
        <f ca="1">MIN(F116,R116)</f>
        <v>76</v>
      </c>
      <c r="V116" s="15">
        <f ca="1">RAND()</f>
        <v>0.60480925503089356</v>
      </c>
      <c r="W116" s="19">
        <f ca="1">(IF(B116=1, $G$21+($G$22-$G$21)*V116, $H$21+($H$22-$H$21)*V116))</f>
        <v>3.6168323926081276E-2</v>
      </c>
      <c r="X116" s="15">
        <f ca="1">ROUND(U116*(1-W116), 0)</f>
        <v>73</v>
      </c>
      <c r="Y116" s="20">
        <f ca="1">RAND()</f>
        <v>0.22839415397872065</v>
      </c>
      <c r="Z116" s="15">
        <f ca="1">IF(B116=1, ROUND(_xlfn.NORM.INV(Y116,$C$13,$C$14)*(1+$T$14), 0), ROUND(_xlfn.NORM.INV(Y116, $D$13, $D$14)*(1+$T$14), 0))</f>
        <v>37</v>
      </c>
      <c r="AA116" s="20">
        <f ca="1">RAND()</f>
        <v>0.53839403846084244</v>
      </c>
      <c r="AB116" s="18">
        <f ca="1">IF(B116=1, ROUND(_xlfn.NORM.INV(AA116,$C$15,$C$16), 2), ROUND(_xlfn.NORM.INV(AA116, $D$15, $D$16), 2))</f>
        <v>3688.72</v>
      </c>
      <c r="AC116" s="15">
        <f ca="1">MIN(G116,Z116)</f>
        <v>37</v>
      </c>
      <c r="AD116" s="15">
        <f ca="1">RAND()</f>
        <v>0.62075662778737606</v>
      </c>
      <c r="AE116" s="19">
        <f ca="1">(IF(B116=1, $G$21+($G$22-$G$21)*AD116, $H$21+($H$22-$H$21)*AD116))</f>
        <v>3.6726481972558164E-2</v>
      </c>
      <c r="AF116" s="15">
        <f ca="1">ROUND(AC116*(1-AE116), 0)</f>
        <v>36</v>
      </c>
      <c r="AG116" s="20">
        <f ca="1">RAND()</f>
        <v>1.9537875199809096E-2</v>
      </c>
      <c r="AH116" s="15">
        <f ca="1">IF(B116=1, ROUND(_xlfn.NORM.INV(AG116,$C$17,$C$18)*(1+$T$14), 0), ROUND(_xlfn.NORM.INV(AG116, $D$17, $D$18)*(1+$T$14), 0))</f>
        <v>45</v>
      </c>
      <c r="AI116" s="20">
        <f ca="1">RAND()</f>
        <v>0.81521810222979096</v>
      </c>
      <c r="AJ116" s="18">
        <f ca="1">IF(B116=1, ROUND(_xlfn.NORM.INV(AI116,$C$19,$C$20), 2), ROUND(_xlfn.NORM.INV(AI116, $D$19, $D$20), 2))</f>
        <v>2546.1799999999998</v>
      </c>
      <c r="AK116" s="15">
        <f ca="1">MIN(ROUND(H116*(1+$C$22),0),AH116)</f>
        <v>45</v>
      </c>
      <c r="AL116" s="20">
        <f ca="1">RAND()</f>
        <v>0.3610860212764696</v>
      </c>
      <c r="AM116" s="19">
        <f ca="1">(IF(B116=1, $G$21+($G$22-$G$21)*AL116, $H$21+($H$22-$H$21)*AL116))</f>
        <v>2.7638010744676436E-2</v>
      </c>
      <c r="AN116" s="15">
        <f ca="1">ROUND(AK116*(1-AM116), 0)</f>
        <v>44</v>
      </c>
      <c r="AO116" s="18">
        <f ca="1">SUM(IF(AN116&gt;H116, (AN116-H116)*($G$23+AJ116), 0),IF(AF116&gt;G116,(AF116-G116)*($G$23+AB116),0),IF(X116&gt;F116,(X116-F116)*($G$23+T116),0),IF(P116&gt;E116,(P116-E116)*($G$23+L116),0))</f>
        <v>0</v>
      </c>
      <c r="AP116" s="18">
        <f>-$C$24</f>
        <v>-313614.51120000001</v>
      </c>
      <c r="AQ116" s="17">
        <f ca="1">L116*P116+T116*X116+AB116*AF116+AJ116*AN116-AO116+AP116</f>
        <v>580123.69880000013</v>
      </c>
      <c r="AS116" s="21">
        <f ca="1">SUM(IF(AN116&gt;H116, (AN116-H116), 0),IF(AF116&gt;G116,(AF116-G116),0),IF(X116&gt;F116,(X116-F116),0),IF(P116&gt;E116,(P116-E116),0))</f>
        <v>0</v>
      </c>
      <c r="AU116" s="22">
        <f>AU115+0.1%</f>
        <v>8.6000000000000063E-2</v>
      </c>
      <c r="AV116" s="18">
        <v>453870.63269000081</v>
      </c>
      <c r="AW116" s="18">
        <v>256507.71037229875</v>
      </c>
      <c r="AX116" s="15">
        <v>3.06</v>
      </c>
      <c r="AY116" s="18">
        <v>9199.2086950000121</v>
      </c>
      <c r="AZ116" s="23" t="str">
        <f>IF(AV116=MAX($AV$30:$AV$130),"Optimal Overbooking Rate","")</f>
        <v/>
      </c>
      <c r="BC116" s="15" t="s">
        <v>91</v>
      </c>
      <c r="BD116" s="25">
        <f ca="1">COUNTIF($AQ$29:$AQ$2028,"&gt;580000")/COUNTA($AQ$29:$AQ$2028)</f>
        <v>0.22600000000000001</v>
      </c>
      <c r="BE116" s="24" t="str">
        <f>CONCATENATE("&gt; ",RIGHT(BC116,4))</f>
        <v>&gt; 580k</v>
      </c>
    </row>
    <row r="117" spans="1:57" x14ac:dyDescent="0.4">
      <c r="A117" s="15">
        <v>89</v>
      </c>
      <c r="B117" s="15">
        <f ca="1">IF(RAND() &lt; (8/12), 0, 1)</f>
        <v>0</v>
      </c>
      <c r="C117" s="20">
        <f ca="1">RAND()</f>
        <v>0.1127024978678306</v>
      </c>
      <c r="D117" s="15" t="str">
        <f ca="1">LOOKUP(C117,$H$13:$H$16,$F$13:$F$16)</f>
        <v>Airbus A350-900</v>
      </c>
      <c r="E117" s="15">
        <f ca="1">LOOKUP(D117,$F$6:$F$9,$I$6:$I$9)</f>
        <v>0</v>
      </c>
      <c r="F117" s="15">
        <f ca="1">LOOKUP(D117,$F$6:$F$9,$J$6:$J$9)</f>
        <v>32</v>
      </c>
      <c r="G117" s="15">
        <f ca="1">LOOKUP(D117,$F$6:$F$9,$K$6:$K$9)</f>
        <v>21</v>
      </c>
      <c r="H117" s="15">
        <f ca="1">LOOKUP(D117,$F$6:$F$9,$L$6:$L$9)</f>
        <v>259</v>
      </c>
      <c r="I117" s="20">
        <f ca="1">RAND()</f>
        <v>0.80138272187657222</v>
      </c>
      <c r="J117" s="15">
        <f ca="1">IF(B117=1, ROUND(_xlfn.NORM.INV(I117,$C$5,$C$6)*(1+$T$14), 0), ROUND(_xlfn.NORM.INV(I117, $D$5, $D$6)*(1+$T$14), 0))</f>
        <v>5</v>
      </c>
      <c r="K117" s="20">
        <f ca="1">RAND()</f>
        <v>0.19940278050271454</v>
      </c>
      <c r="L117" s="18">
        <f ca="1">IF(B117=1, ROUND(_xlfn.NORM.INV(K117,$C$7,$C$8), 2), ROUND(_xlfn.NORM.INV(K117, $D$7, $D$8), 2))</f>
        <v>10107.83</v>
      </c>
      <c r="M117" s="15">
        <f ca="1">MIN(E117,J117)</f>
        <v>0</v>
      </c>
      <c r="N117" s="15">
        <f ca="1">RAND()</f>
        <v>0.73536226854965481</v>
      </c>
      <c r="O117" s="19">
        <f ca="1">(IF(B117=1, $G$21+($G$22-$G$21)*N117, $H$21+($H$22-$H$21)*N117))</f>
        <v>3.2060868056489646E-2</v>
      </c>
      <c r="P117" s="15">
        <f ca="1">ROUND(M117*(1-O117), 0)</f>
        <v>0</v>
      </c>
      <c r="Q117" s="20">
        <f ca="1">RAND()</f>
        <v>0.87061912941553077</v>
      </c>
      <c r="R117" s="15">
        <f ca="1">IF(B117=1, ROUND(_xlfn.NORM.INV(Q117,$C$9,$C$10)*(1+$T$14), 0), ROUND(_xlfn.NORM.INV(Q117, $D$9, $D$10)*(1+$T$14), 0))</f>
        <v>52</v>
      </c>
      <c r="S117" s="20">
        <f ca="1">RAND()</f>
        <v>0.6251576590880098</v>
      </c>
      <c r="T117" s="18">
        <f ca="1">IF(B117=1, ROUND(_xlfn.NORM.INV(S117,$C$11,$C$12), 2), ROUND(_xlfn.NORM.INV(S117, $D$11, $D$12), 2))</f>
        <v>5318.9</v>
      </c>
      <c r="U117" s="15">
        <f ca="1">MIN(F117,R117)</f>
        <v>32</v>
      </c>
      <c r="V117" s="15">
        <f ca="1">RAND()</f>
        <v>7.4547527282423975E-2</v>
      </c>
      <c r="W117" s="19">
        <f ca="1">(IF(B117=1, $G$21+($G$22-$G$21)*V117, $H$21+($H$22-$H$21)*V117))</f>
        <v>1.2236425818472719E-2</v>
      </c>
      <c r="X117" s="15">
        <f ca="1">ROUND(U117*(1-W117), 0)</f>
        <v>32</v>
      </c>
      <c r="Y117" s="20">
        <f ca="1">RAND()</f>
        <v>0.24859971197694164</v>
      </c>
      <c r="Z117" s="15">
        <f ca="1">IF(B117=1, ROUND(_xlfn.NORM.INV(Y117,$C$13,$C$14)*(1+$T$14), 0), ROUND(_xlfn.NORM.INV(Y117, $D$13, $D$14)*(1+$T$14), 0))</f>
        <v>29</v>
      </c>
      <c r="AA117" s="20">
        <f ca="1">RAND()</f>
        <v>0.91967835853347757</v>
      </c>
      <c r="AB117" s="18">
        <f ca="1">IF(B117=1, ROUND(_xlfn.NORM.INV(AA117,$C$15,$C$16), 2), ROUND(_xlfn.NORM.INV(AA117, $D$15, $D$16), 2))</f>
        <v>2968.47</v>
      </c>
      <c r="AC117" s="15">
        <f ca="1">MIN(G117,Z117)</f>
        <v>21</v>
      </c>
      <c r="AD117" s="15">
        <f ca="1">RAND()</f>
        <v>0.59997123868507418</v>
      </c>
      <c r="AE117" s="19">
        <f ca="1">(IF(B117=1, $G$21+($G$22-$G$21)*AD117, $H$21+($H$22-$H$21)*AD117))</f>
        <v>2.7999137160552225E-2</v>
      </c>
      <c r="AF117" s="15">
        <f ca="1">ROUND(AC117*(1-AE117), 0)</f>
        <v>20</v>
      </c>
      <c r="AG117" s="20">
        <f ca="1">RAND()</f>
        <v>0.57949798869449265</v>
      </c>
      <c r="AH117" s="15">
        <f ca="1">IF(B117=1, ROUND(_xlfn.NORM.INV(AG117,$C$17,$C$18)*(1+$T$14), 0), ROUND(_xlfn.NORM.INV(AG117, $D$17, $D$18)*(1+$T$14), 0))</f>
        <v>210</v>
      </c>
      <c r="AI117" s="20">
        <f ca="1">RAND()</f>
        <v>0.66654957666779024</v>
      </c>
      <c r="AJ117" s="18">
        <f ca="1">IF(B117=1, ROUND(_xlfn.NORM.INV(AI117,$C$19,$C$20), 2), ROUND(_xlfn.NORM.INV(AI117, $D$19, $D$20), 2))</f>
        <v>1781.42</v>
      </c>
      <c r="AK117" s="15">
        <f ca="1">MIN(ROUND(H117*(1+$C$22),0),AH117)</f>
        <v>210</v>
      </c>
      <c r="AL117" s="20">
        <f ca="1">RAND()</f>
        <v>0.15224423726721836</v>
      </c>
      <c r="AM117" s="19">
        <f ca="1">(IF(B117=1, $G$21+($G$22-$G$21)*AL117, $H$21+($H$22-$H$21)*AL117))</f>
        <v>1.4567327118016551E-2</v>
      </c>
      <c r="AN117" s="15">
        <f ca="1">ROUND(AK117*(1-AM117), 0)</f>
        <v>207</v>
      </c>
      <c r="AO117" s="18">
        <f ca="1">SUM(IF(AN117&gt;H117, (AN117-H117)*($G$23+AJ117), 0),IF(AF117&gt;G117,(AF117-G117)*($G$23+AB117),0),IF(X117&gt;F117,(X117-F117)*($G$23+T117),0),IF(P117&gt;E117,(P117-E117)*($G$23+L117),0))</f>
        <v>0</v>
      </c>
      <c r="AP117" s="18">
        <f>-$C$24</f>
        <v>-313614.51120000001</v>
      </c>
      <c r="AQ117" s="17">
        <f ca="1">L117*P117+T117*X117+AB117*AF117+AJ117*AN117-AO117+AP117</f>
        <v>284713.62880000001</v>
      </c>
      <c r="AS117" s="21">
        <f ca="1">SUM(IF(AN117&gt;H117, (AN117-H117), 0),IF(AF117&gt;G117,(AF117-G117),0),IF(X117&gt;F117,(X117-F117),0),IF(P117&gt;E117,(P117-E117),0))</f>
        <v>0</v>
      </c>
      <c r="AU117" s="22">
        <f>AU116+0.1%</f>
        <v>8.7000000000000063E-2</v>
      </c>
      <c r="AV117" s="18">
        <v>450921.93688000058</v>
      </c>
      <c r="AW117" s="18">
        <v>249754.20162220977</v>
      </c>
      <c r="AX117" s="15">
        <v>3.32</v>
      </c>
      <c r="AY117" s="18">
        <v>9944.0230499999961</v>
      </c>
      <c r="AZ117" s="23" t="str">
        <f>IF(AV117=MAX($AV$30:$AV$130),"Optimal Overbooking Rate","")</f>
        <v/>
      </c>
      <c r="BC117" s="15" t="s">
        <v>90</v>
      </c>
      <c r="BD117" s="25">
        <f ca="1">COUNTIF($AQ$29:$AQ$2028,"&gt;590000")/COUNTA($AQ$29:$AQ$2028)</f>
        <v>0.2155</v>
      </c>
      <c r="BE117" s="24" t="str">
        <f>CONCATENATE("&gt; ",RIGHT(BC117,4))</f>
        <v>&gt; 590k</v>
      </c>
    </row>
    <row r="118" spans="1:57" x14ac:dyDescent="0.4">
      <c r="A118" s="15">
        <v>90</v>
      </c>
      <c r="B118" s="15">
        <f ca="1">IF(RAND() &lt; (8/12), 0, 1)</f>
        <v>1</v>
      </c>
      <c r="C118" s="20">
        <f ca="1">RAND()</f>
        <v>0.75629252227577104</v>
      </c>
      <c r="D118" s="15" t="str">
        <f ca="1">LOOKUP(C118,$H$13:$H$16,$F$13:$F$16)</f>
        <v>Boeing 777-300ER</v>
      </c>
      <c r="E118" s="15">
        <f ca="1">LOOKUP(D118,$F$6:$F$9,$I$6:$I$9)</f>
        <v>8</v>
      </c>
      <c r="F118" s="15">
        <f ca="1">LOOKUP(D118,$F$6:$F$9,$J$6:$J$9)</f>
        <v>40</v>
      </c>
      <c r="G118" s="15">
        <f ca="1">LOOKUP(D118,$F$6:$F$9,$K$6:$K$9)</f>
        <v>24</v>
      </c>
      <c r="H118" s="15">
        <f ca="1">LOOKUP(D118,$F$6:$F$9,$L$6:$L$9)</f>
        <v>260</v>
      </c>
      <c r="I118" s="20">
        <f ca="1">RAND()</f>
        <v>0.93325667851470873</v>
      </c>
      <c r="J118" s="15">
        <f ca="1">IF(B118=1, ROUND(_xlfn.NORM.INV(I118,$C$5,$C$6)*(1+$T$14), 0), ROUND(_xlfn.NORM.INV(I118, $D$5, $D$6)*(1+$T$14), 0))</f>
        <v>9</v>
      </c>
      <c r="K118" s="20">
        <f ca="1">RAND()</f>
        <v>0.67902407226195405</v>
      </c>
      <c r="L118" s="18">
        <f ca="1">IF(B118=1, ROUND(_xlfn.NORM.INV(K118,$C$7,$C$8), 2), ROUND(_xlfn.NORM.INV(K118, $D$7, $D$8), 2))</f>
        <v>14497.42</v>
      </c>
      <c r="M118" s="15">
        <f ca="1">MIN(E118,J118)</f>
        <v>8</v>
      </c>
      <c r="N118" s="15">
        <f ca="1">RAND()</f>
        <v>0.63063443168365663</v>
      </c>
      <c r="O118" s="19">
        <f ca="1">(IF(B118=1, $G$21+($G$22-$G$21)*N118, $H$21+($H$22-$H$21)*N118))</f>
        <v>3.7072205108927989E-2</v>
      </c>
      <c r="P118" s="15">
        <f ca="1">ROUND(M118*(1-O118), 0)</f>
        <v>8</v>
      </c>
      <c r="Q118" s="20">
        <f ca="1">RAND()</f>
        <v>0.83182977863862628</v>
      </c>
      <c r="R118" s="15">
        <f ca="1">IF(B118=1, ROUND(_xlfn.NORM.INV(Q118,$C$9,$C$10)*(1+$T$14), 0), ROUND(_xlfn.NORM.INV(Q118, $D$9, $D$10)*(1+$T$14), 0))</f>
        <v>85</v>
      </c>
      <c r="S118" s="20">
        <f ca="1">RAND()</f>
        <v>5.3014845432670321E-2</v>
      </c>
      <c r="T118" s="18">
        <f ca="1">IF(B118=1, ROUND(_xlfn.NORM.INV(S118,$C$11,$C$12), 2), ROUND(_xlfn.NORM.INV(S118, $D$11, $D$12), 2))</f>
        <v>5372.01</v>
      </c>
      <c r="U118" s="15">
        <f ca="1">MIN(F118,R118)</f>
        <v>40</v>
      </c>
      <c r="V118" s="15">
        <f ca="1">RAND()</f>
        <v>0.73209532082400586</v>
      </c>
      <c r="W118" s="19">
        <f ca="1">(IF(B118=1, $G$21+($G$22-$G$21)*V118, $H$21+($H$22-$H$21)*V118))</f>
        <v>4.0623336228840207E-2</v>
      </c>
      <c r="X118" s="15">
        <f ca="1">ROUND(U118*(1-W118), 0)</f>
        <v>38</v>
      </c>
      <c r="Y118" s="20">
        <f ca="1">RAND()</f>
        <v>0.18504494675787775</v>
      </c>
      <c r="Z118" s="15">
        <f ca="1">IF(B118=1, ROUND(_xlfn.NORM.INV(Y118,$C$13,$C$14)*(1+$T$14), 0), ROUND(_xlfn.NORM.INV(Y118, $D$13, $D$14)*(1+$T$14), 0))</f>
        <v>34</v>
      </c>
      <c r="AA118" s="20">
        <f ca="1">RAND()</f>
        <v>0.43340735850109002</v>
      </c>
      <c r="AB118" s="18">
        <f ca="1">IF(B118=1, ROUND(_xlfn.NORM.INV(AA118,$C$15,$C$16), 2), ROUND(_xlfn.NORM.INV(AA118, $D$15, $D$16), 2))</f>
        <v>3561.72</v>
      </c>
      <c r="AC118" s="15">
        <f ca="1">MIN(G118,Z118)</f>
        <v>24</v>
      </c>
      <c r="AD118" s="15">
        <f ca="1">RAND()</f>
        <v>0.5699575439697514</v>
      </c>
      <c r="AE118" s="19">
        <f ca="1">(IF(B118=1, $G$21+($G$22-$G$21)*AD118, $H$21+($H$22-$H$21)*AD118))</f>
        <v>3.4948514038941302E-2</v>
      </c>
      <c r="AF118" s="15">
        <f ca="1">ROUND(AC118*(1-AE118), 0)</f>
        <v>23</v>
      </c>
      <c r="AG118" s="20">
        <f ca="1">RAND()</f>
        <v>0.5458273908775384</v>
      </c>
      <c r="AH118" s="15">
        <f ca="1">IF(B118=1, ROUND(_xlfn.NORM.INV(AG118,$C$17,$C$18)*(1+$T$14), 0), ROUND(_xlfn.NORM.INV(AG118, $D$17, $D$18)*(1+$T$14), 0))</f>
        <v>319</v>
      </c>
      <c r="AI118" s="20">
        <f ca="1">RAND()</f>
        <v>0.36499342497124176</v>
      </c>
      <c r="AJ118" s="18">
        <f ca="1">IF(B118=1, ROUND(_xlfn.NORM.INV(AI118,$C$19,$C$20), 2), ROUND(_xlfn.NORM.INV(AI118, $D$19, $D$20), 2))</f>
        <v>2172.7399999999998</v>
      </c>
      <c r="AK118" s="15">
        <f ca="1">MIN(ROUND(H118*(1+$C$22),0),AH118)</f>
        <v>273</v>
      </c>
      <c r="AL118" s="20">
        <f ca="1">RAND()</f>
        <v>0.63750158209874019</v>
      </c>
      <c r="AM118" s="19">
        <f ca="1">(IF(B118=1, $G$21+($G$22-$G$21)*AL118, $H$21+($H$22-$H$21)*AL118))</f>
        <v>3.7312555373455909E-2</v>
      </c>
      <c r="AN118" s="15">
        <f ca="1">ROUND(AK118*(1-AM118), 0)</f>
        <v>263</v>
      </c>
      <c r="AO118" s="18">
        <f ca="1">SUM(IF(AN118&gt;H118, (AN118-H118)*($G$23+AJ118), 0),IF(AF118&gt;G118,(AF118-G118)*($G$23+AB118),0),IF(X118&gt;F118,(X118-F118)*($G$23+T118),0),IF(P118&gt;E118,(P118-E118)*($G$23+L118),0))</f>
        <v>9071.2199999999993</v>
      </c>
      <c r="AP118" s="18">
        <f>-$C$24</f>
        <v>-313614.51120000001</v>
      </c>
      <c r="AQ118" s="17">
        <f ca="1">L118*P118+T118*X118+AB118*AF118+AJ118*AN118-AO118+AP118</f>
        <v>650780.18879999989</v>
      </c>
      <c r="AS118" s="21">
        <f ca="1">SUM(IF(AN118&gt;H118, (AN118-H118), 0),IF(AF118&gt;G118,(AF118-G118),0),IF(X118&gt;F118,(X118-F118),0),IF(P118&gt;E118,(P118-E118),0))</f>
        <v>3</v>
      </c>
      <c r="AU118" s="22">
        <f>AU117+0.1%</f>
        <v>8.8000000000000064E-2</v>
      </c>
      <c r="AV118" s="18">
        <v>452518.8477300005</v>
      </c>
      <c r="AW118" s="18">
        <v>248900.21201816382</v>
      </c>
      <c r="AX118" s="15">
        <v>3.13</v>
      </c>
      <c r="AY118" s="18">
        <v>9435.3513299999977</v>
      </c>
      <c r="AZ118" s="23" t="str">
        <f>IF(AV118=MAX($AV$30:$AV$130),"Optimal Overbooking Rate","")</f>
        <v/>
      </c>
      <c r="BC118" s="15" t="s">
        <v>89</v>
      </c>
      <c r="BD118" s="25">
        <f ca="1">COUNTIF($AQ$29:$AQ$2028,"&gt;600000")/COUNTA($AQ$29:$AQ$2028)</f>
        <v>0.20699999999999999</v>
      </c>
      <c r="BE118" s="24" t="str">
        <f>CONCATENATE("&gt; ",RIGHT(BC118,4))</f>
        <v>&gt; 600k</v>
      </c>
    </row>
    <row r="119" spans="1:57" x14ac:dyDescent="0.4">
      <c r="A119" s="15">
        <v>91</v>
      </c>
      <c r="B119" s="15">
        <f ca="1">IF(RAND() &lt; (8/12), 0, 1)</f>
        <v>0</v>
      </c>
      <c r="C119" s="20">
        <f ca="1">RAND()</f>
        <v>0.68742902843752129</v>
      </c>
      <c r="D119" s="15" t="str">
        <f ca="1">LOOKUP(C119,$H$13:$H$16,$F$13:$F$16)</f>
        <v>Boeing 777-300ER</v>
      </c>
      <c r="E119" s="15">
        <f ca="1">LOOKUP(D119,$F$6:$F$9,$I$6:$I$9)</f>
        <v>8</v>
      </c>
      <c r="F119" s="15">
        <f ca="1">LOOKUP(D119,$F$6:$F$9,$J$6:$J$9)</f>
        <v>40</v>
      </c>
      <c r="G119" s="15">
        <f ca="1">LOOKUP(D119,$F$6:$F$9,$K$6:$K$9)</f>
        <v>24</v>
      </c>
      <c r="H119" s="15">
        <f ca="1">LOOKUP(D119,$F$6:$F$9,$L$6:$L$9)</f>
        <v>260</v>
      </c>
      <c r="I119" s="20">
        <f ca="1">RAND()</f>
        <v>0.68441601705249733</v>
      </c>
      <c r="J119" s="15">
        <f ca="1">IF(B119=1, ROUND(_xlfn.NORM.INV(I119,$C$5,$C$6)*(1+$T$14), 0), ROUND(_xlfn.NORM.INV(I119, $D$5, $D$6)*(1+$T$14), 0))</f>
        <v>5</v>
      </c>
      <c r="K119" s="20">
        <f ca="1">RAND()</f>
        <v>0.13536516748454075</v>
      </c>
      <c r="L119" s="18">
        <f ca="1">IF(B119=1, ROUND(_xlfn.NORM.INV(K119,$C$7,$C$8), 2), ROUND(_xlfn.NORM.INV(K119, $D$7, $D$8), 2))</f>
        <v>9990.41</v>
      </c>
      <c r="M119" s="15">
        <f ca="1">MIN(E119,J119)</f>
        <v>5</v>
      </c>
      <c r="N119" s="15">
        <f ca="1">RAND()</f>
        <v>0.27534889696489961</v>
      </c>
      <c r="O119" s="19">
        <f ca="1">(IF(B119=1, $G$21+($G$22-$G$21)*N119, $H$21+($H$22-$H$21)*N119))</f>
        <v>1.826046690894699E-2</v>
      </c>
      <c r="P119" s="15">
        <f ca="1">ROUND(M119*(1-O119), 0)</f>
        <v>5</v>
      </c>
      <c r="Q119" s="20">
        <f ca="1">RAND()</f>
        <v>0.99330642768129762</v>
      </c>
      <c r="R119" s="15">
        <f ca="1">IF(B119=1, ROUND(_xlfn.NORM.INV(Q119,$C$9,$C$10)*(1+$T$14), 0), ROUND(_xlfn.NORM.INV(Q119, $D$9, $D$10)*(1+$T$14), 0))</f>
        <v>66</v>
      </c>
      <c r="S119" s="20">
        <f ca="1">RAND()</f>
        <v>0.93128422802725797</v>
      </c>
      <c r="T119" s="18">
        <f ca="1">IF(B119=1, ROUND(_xlfn.NORM.INV(S119,$C$11,$C$12), 2), ROUND(_xlfn.NORM.INV(S119, $D$11, $D$12), 2))</f>
        <v>5584.69</v>
      </c>
      <c r="U119" s="15">
        <f ca="1">MIN(F119,R119)</f>
        <v>40</v>
      </c>
      <c r="V119" s="15">
        <f ca="1">RAND()</f>
        <v>0.36865204720081812</v>
      </c>
      <c r="W119" s="19">
        <f ca="1">(IF(B119=1, $G$21+($G$22-$G$21)*V119, $H$21+($H$22-$H$21)*V119))</f>
        <v>2.1059561416024546E-2</v>
      </c>
      <c r="X119" s="15">
        <f ca="1">ROUND(U119*(1-W119), 0)</f>
        <v>39</v>
      </c>
      <c r="Y119" s="20">
        <f ca="1">RAND()</f>
        <v>0.58921249822197763</v>
      </c>
      <c r="Z119" s="15">
        <f ca="1">IF(B119=1, ROUND(_xlfn.NORM.INV(Y119,$C$13,$C$14)*(1+$T$14), 0), ROUND(_xlfn.NORM.INV(Y119, $D$13, $D$14)*(1+$T$14), 0))</f>
        <v>38</v>
      </c>
      <c r="AA119" s="20">
        <f ca="1">RAND()</f>
        <v>0.72273645065827596</v>
      </c>
      <c r="AB119" s="18">
        <f ca="1">IF(B119=1, ROUND(_xlfn.NORM.INV(AA119,$C$15,$C$16), 2), ROUND(_xlfn.NORM.INV(AA119, $D$15, $D$16), 2))</f>
        <v>2869.79</v>
      </c>
      <c r="AC119" s="15">
        <f ca="1">MIN(G119,Z119)</f>
        <v>24</v>
      </c>
      <c r="AD119" s="15">
        <f ca="1">RAND()</f>
        <v>0.93169883157242106</v>
      </c>
      <c r="AE119" s="19">
        <f ca="1">(IF(B119=1, $G$21+($G$22-$G$21)*AD119, $H$21+($H$22-$H$21)*AD119))</f>
        <v>3.7950964947172629E-2</v>
      </c>
      <c r="AF119" s="15">
        <f ca="1">ROUND(AC119*(1-AE119), 0)</f>
        <v>23</v>
      </c>
      <c r="AG119" s="20">
        <f ca="1">RAND()</f>
        <v>0.34191369033187669</v>
      </c>
      <c r="AH119" s="15">
        <f ca="1">IF(B119=1, ROUND(_xlfn.NORM.INV(AG119,$C$17,$C$18)*(1+$T$14), 0), ROUND(_xlfn.NORM.INV(AG119, $D$17, $D$18)*(1+$T$14), 0))</f>
        <v>178</v>
      </c>
      <c r="AI119" s="20">
        <f ca="1">RAND()</f>
        <v>0.11241800102816191</v>
      </c>
      <c r="AJ119" s="18">
        <f ca="1">IF(B119=1, ROUND(_xlfn.NORM.INV(AI119,$C$19,$C$20), 2), ROUND(_xlfn.NORM.INV(AI119, $D$19, $D$20), 2))</f>
        <v>1656.53</v>
      </c>
      <c r="AK119" s="15">
        <f ca="1">MIN(ROUND(H119*(1+$C$22),0),AH119)</f>
        <v>178</v>
      </c>
      <c r="AL119" s="20">
        <f ca="1">RAND()</f>
        <v>0.95695096016021886</v>
      </c>
      <c r="AM119" s="19">
        <f ca="1">(IF(B119=1, $G$21+($G$22-$G$21)*AL119, $H$21+($H$22-$H$21)*AL119))</f>
        <v>3.8708528804806568E-2</v>
      </c>
      <c r="AN119" s="15">
        <f ca="1">ROUND(AK119*(1-AM119), 0)</f>
        <v>171</v>
      </c>
      <c r="AO119" s="18">
        <f ca="1">SUM(IF(AN119&gt;H119, (AN119-H119)*($G$23+AJ119), 0),IF(AF119&gt;G119,(AF119-G119)*($G$23+AB119),0),IF(X119&gt;F119,(X119-F119)*($G$23+T119),0),IF(P119&gt;E119,(P119-E119)*($G$23+L119),0))</f>
        <v>0</v>
      </c>
      <c r="AP119" s="18">
        <f>-$C$24</f>
        <v>-313614.51120000001</v>
      </c>
      <c r="AQ119" s="17">
        <f ca="1">L119*P119+T119*X119+AB119*AF119+AJ119*AN119-AO119+AP119</f>
        <v>303412.2488</v>
      </c>
      <c r="AS119" s="21">
        <f ca="1">SUM(IF(AN119&gt;H119, (AN119-H119), 0),IF(AF119&gt;G119,(AF119-G119),0),IF(X119&gt;F119,(X119-F119),0),IF(P119&gt;E119,(P119-E119),0))</f>
        <v>0</v>
      </c>
      <c r="AU119" s="22">
        <f>AU118+0.1%</f>
        <v>8.9000000000000065E-2</v>
      </c>
      <c r="AV119" s="18">
        <v>459180.02029000042</v>
      </c>
      <c r="AW119" s="18">
        <v>253236.67931335687</v>
      </c>
      <c r="AX119" s="15">
        <v>3.29</v>
      </c>
      <c r="AY119" s="18">
        <v>9955.5214449999967</v>
      </c>
      <c r="AZ119" s="23" t="str">
        <f>IF(AV119=MAX($AV$30:$AV$130),"Optimal Overbooking Rate","")</f>
        <v/>
      </c>
      <c r="BC119" s="15" t="s">
        <v>88</v>
      </c>
      <c r="BD119" s="25">
        <f ca="1">COUNTIF($AQ$29:$AQ$2028,"&gt;610000")/COUNTA($AQ$29:$AQ$2028)</f>
        <v>0.19700000000000001</v>
      </c>
      <c r="BE119" s="24" t="str">
        <f>CONCATENATE("&gt; ",RIGHT(BC119,4))</f>
        <v>&gt; 610k</v>
      </c>
    </row>
    <row r="120" spans="1:57" x14ac:dyDescent="0.4">
      <c r="A120" s="15">
        <v>92</v>
      </c>
      <c r="B120" s="15">
        <f ca="1">IF(RAND() &lt; (8/12), 0, 1)</f>
        <v>0</v>
      </c>
      <c r="C120" s="20">
        <f ca="1">RAND()</f>
        <v>0.41171976956645351</v>
      </c>
      <c r="D120" s="15" t="str">
        <f ca="1">LOOKUP(C120,$H$13:$H$16,$F$13:$F$16)</f>
        <v>Airbus A380-800</v>
      </c>
      <c r="E120" s="15">
        <f ca="1">LOOKUP(D120,$F$6:$F$9,$I$6:$I$9)</f>
        <v>14</v>
      </c>
      <c r="F120" s="15">
        <f ca="1">LOOKUP(D120,$F$6:$F$9,$J$6:$J$9)</f>
        <v>76</v>
      </c>
      <c r="G120" s="15">
        <f ca="1">LOOKUP(D120,$F$6:$F$9,$K$6:$K$9)</f>
        <v>56</v>
      </c>
      <c r="H120" s="15">
        <f ca="1">LOOKUP(D120,$F$6:$F$9,$L$6:$L$9)</f>
        <v>341</v>
      </c>
      <c r="I120" s="20">
        <f ca="1">RAND()</f>
        <v>0.49235003777371267</v>
      </c>
      <c r="J120" s="15">
        <f ca="1">IF(B120=1, ROUND(_xlfn.NORM.INV(I120,$C$5,$C$6)*(1+$T$14), 0), ROUND(_xlfn.NORM.INV(I120, $D$5, $D$6)*(1+$T$14), 0))</f>
        <v>4</v>
      </c>
      <c r="K120" s="20">
        <f ca="1">RAND()</f>
        <v>0.52380548625746592</v>
      </c>
      <c r="L120" s="18">
        <f ca="1">IF(B120=1, ROUND(_xlfn.NORM.INV(K120,$C$7,$C$8), 2), ROUND(_xlfn.NORM.INV(K120, $D$7, $D$8), 2))</f>
        <v>10519.59</v>
      </c>
      <c r="M120" s="15">
        <f ca="1">MIN(E120,J120)</f>
        <v>4</v>
      </c>
      <c r="N120" s="15">
        <f ca="1">RAND()</f>
        <v>0.87564439006462358</v>
      </c>
      <c r="O120" s="19">
        <f ca="1">(IF(B120=1, $G$21+($G$22-$G$21)*N120, $H$21+($H$22-$H$21)*N120))</f>
        <v>3.6269331701938703E-2</v>
      </c>
      <c r="P120" s="15">
        <f ca="1">ROUND(M120*(1-O120), 0)</f>
        <v>4</v>
      </c>
      <c r="Q120" s="20">
        <f ca="1">RAND()</f>
        <v>0.20756460207330496</v>
      </c>
      <c r="R120" s="15">
        <f ca="1">IF(B120=1, ROUND(_xlfn.NORM.INV(Q120,$C$9,$C$10)*(1+$T$14), 0), ROUND(_xlfn.NORM.INV(Q120, $D$9, $D$10)*(1+$T$14), 0))</f>
        <v>31</v>
      </c>
      <c r="S120" s="20">
        <f ca="1">RAND()</f>
        <v>0.44940405139266448</v>
      </c>
      <c r="T120" s="18">
        <f ca="1">IF(B120=1, ROUND(_xlfn.NORM.INV(S120,$C$11,$C$12), 2), ROUND(_xlfn.NORM.INV(S120, $D$11, $D$12), 2))</f>
        <v>5217.21</v>
      </c>
      <c r="U120" s="15">
        <f ca="1">MIN(F120,R120)</f>
        <v>31</v>
      </c>
      <c r="V120" s="15">
        <f ca="1">RAND()</f>
        <v>0.60780232930207578</v>
      </c>
      <c r="W120" s="19">
        <f ca="1">(IF(B120=1, $G$21+($G$22-$G$21)*V120, $H$21+($H$22-$H$21)*V120))</f>
        <v>2.8234069879062275E-2</v>
      </c>
      <c r="X120" s="15">
        <f ca="1">ROUND(U120*(1-W120), 0)</f>
        <v>30</v>
      </c>
      <c r="Y120" s="20">
        <f ca="1">RAND()</f>
        <v>0.40401901418549635</v>
      </c>
      <c r="Z120" s="15">
        <f ca="1">IF(B120=1, ROUND(_xlfn.NORM.INV(Y120,$C$13,$C$14)*(1+$T$14), 0), ROUND(_xlfn.NORM.INV(Y120, $D$13, $D$14)*(1+$T$14), 0))</f>
        <v>33</v>
      </c>
      <c r="AA120" s="20">
        <f ca="1">RAND()</f>
        <v>0.98261598612944501</v>
      </c>
      <c r="AB120" s="18">
        <f ca="1">IF(B120=1, ROUND(_xlfn.NORM.INV(AA120,$C$15,$C$16), 2), ROUND(_xlfn.NORM.INV(AA120, $D$15, $D$16), 2))</f>
        <v>3054.54</v>
      </c>
      <c r="AC120" s="15">
        <f ca="1">MIN(G120,Z120)</f>
        <v>33</v>
      </c>
      <c r="AD120" s="15">
        <f ca="1">RAND()</f>
        <v>0.52555531041947845</v>
      </c>
      <c r="AE120" s="19">
        <f ca="1">(IF(B120=1, $G$21+($G$22-$G$21)*AD120, $H$21+($H$22-$H$21)*AD120))</f>
        <v>2.5766659312584352E-2</v>
      </c>
      <c r="AF120" s="15">
        <f ca="1">ROUND(AC120*(1-AE120), 0)</f>
        <v>32</v>
      </c>
      <c r="AG120" s="20">
        <f ca="1">RAND()</f>
        <v>0.35846607695529975</v>
      </c>
      <c r="AH120" s="15">
        <f ca="1">IF(B120=1, ROUND(_xlfn.NORM.INV(AG120,$C$17,$C$18)*(1+$T$14), 0), ROUND(_xlfn.NORM.INV(AG120, $D$17, $D$18)*(1+$T$14), 0))</f>
        <v>180</v>
      </c>
      <c r="AI120" s="20">
        <f ca="1">RAND()</f>
        <v>0.58725342325047336</v>
      </c>
      <c r="AJ120" s="18">
        <f ca="1">IF(B120=1, ROUND(_xlfn.NORM.INV(AI120,$C$19,$C$20), 2), ROUND(_xlfn.NORM.INV(AI120, $D$19, $D$20), 2))</f>
        <v>1765.48</v>
      </c>
      <c r="AK120" s="15">
        <f ca="1">MIN(ROUND(H120*(1+$C$22),0),AH120)</f>
        <v>180</v>
      </c>
      <c r="AL120" s="20">
        <f ca="1">RAND()</f>
        <v>0.28349060260332171</v>
      </c>
      <c r="AM120" s="19">
        <f ca="1">(IF(B120=1, $G$21+($G$22-$G$21)*AL120, $H$21+($H$22-$H$21)*AL120))</f>
        <v>1.8504718078099652E-2</v>
      </c>
      <c r="AN120" s="15">
        <f ca="1">ROUND(AK120*(1-AM120), 0)</f>
        <v>177</v>
      </c>
      <c r="AO120" s="18">
        <f ca="1">SUM(IF(AN120&gt;H120, (AN120-H120)*($G$23+AJ120), 0),IF(AF120&gt;G120,(AF120-G120)*($G$23+AB120),0),IF(X120&gt;F120,(X120-F120)*($G$23+T120),0),IF(P120&gt;E120,(P120-E120)*($G$23+L120),0))</f>
        <v>0</v>
      </c>
      <c r="AP120" s="18">
        <f>-$C$24</f>
        <v>-313614.51120000001</v>
      </c>
      <c r="AQ120" s="17">
        <f ca="1">L120*P120+T120*X120+AB120*AF120+AJ120*AN120-AO120+AP120</f>
        <v>295215.3887999999</v>
      </c>
      <c r="AS120" s="21">
        <f ca="1">SUM(IF(AN120&gt;H120, (AN120-H120), 0),IF(AF120&gt;G120,(AF120-G120),0),IF(X120&gt;F120,(X120-F120),0),IF(P120&gt;E120,(P120-E120),0))</f>
        <v>0</v>
      </c>
      <c r="AU120" s="22">
        <f>AU119+0.1%</f>
        <v>9.0000000000000066E-2</v>
      </c>
      <c r="AV120" s="18">
        <v>468335.55406000069</v>
      </c>
      <c r="AW120" s="18">
        <v>266015.12091377209</v>
      </c>
      <c r="AX120" s="15">
        <v>3.44</v>
      </c>
      <c r="AY120" s="18">
        <v>10508.766574999994</v>
      </c>
      <c r="AZ120" s="23" t="str">
        <f>IF(AV120=MAX($AV$30:$AV$130),"Optimal Overbooking Rate","")</f>
        <v/>
      </c>
      <c r="BC120" s="15" t="s">
        <v>87</v>
      </c>
      <c r="BD120" s="25">
        <f ca="1">COUNTIF($AQ$29:$AQ$2028,"&gt;620000")/COUNTA($AQ$29:$AQ$2028)</f>
        <v>0.191</v>
      </c>
      <c r="BE120" s="24" t="str">
        <f>CONCATENATE("&gt; ",RIGHT(BC120,4))</f>
        <v>&gt; 620k</v>
      </c>
    </row>
    <row r="121" spans="1:57" x14ac:dyDescent="0.4">
      <c r="A121" s="15">
        <v>93</v>
      </c>
      <c r="B121" s="15">
        <f ca="1">IF(RAND() &lt; (8/12), 0, 1)</f>
        <v>0</v>
      </c>
      <c r="C121" s="20">
        <f ca="1">RAND()</f>
        <v>1.3195824190255334E-2</v>
      </c>
      <c r="D121" s="15" t="str">
        <f ca="1">LOOKUP(C121,$H$13:$H$16,$F$13:$F$16)</f>
        <v>Airbus A350-900</v>
      </c>
      <c r="E121" s="15">
        <f ca="1">LOOKUP(D121,$F$6:$F$9,$I$6:$I$9)</f>
        <v>0</v>
      </c>
      <c r="F121" s="15">
        <f ca="1">LOOKUP(D121,$F$6:$F$9,$J$6:$J$9)</f>
        <v>32</v>
      </c>
      <c r="G121" s="15">
        <f ca="1">LOOKUP(D121,$F$6:$F$9,$K$6:$K$9)</f>
        <v>21</v>
      </c>
      <c r="H121" s="15">
        <f ca="1">LOOKUP(D121,$F$6:$F$9,$L$6:$L$9)</f>
        <v>259</v>
      </c>
      <c r="I121" s="20">
        <f ca="1">RAND()</f>
        <v>0.97433578775476182</v>
      </c>
      <c r="J121" s="15">
        <f ca="1">IF(B121=1, ROUND(_xlfn.NORM.INV(I121,$C$5,$C$6)*(1+$T$14), 0), ROUND(_xlfn.NORM.INV(I121, $D$5, $D$6)*(1+$T$14), 0))</f>
        <v>6</v>
      </c>
      <c r="K121" s="20">
        <f ca="1">RAND()</f>
        <v>0.8736491594859066</v>
      </c>
      <c r="L121" s="18">
        <f ca="1">IF(B121=1, ROUND(_xlfn.NORM.INV(K121,$C$7,$C$8), 2), ROUND(_xlfn.NORM.INV(K121, $D$7, $D$8), 2))</f>
        <v>11013.68</v>
      </c>
      <c r="M121" s="15">
        <f ca="1">MIN(E121,J121)</f>
        <v>0</v>
      </c>
      <c r="N121" s="15">
        <f ca="1">RAND()</f>
        <v>0.68370828700316322</v>
      </c>
      <c r="O121" s="19">
        <f ca="1">(IF(B121=1, $G$21+($G$22-$G$21)*N121, $H$21+($H$22-$H$21)*N121))</f>
        <v>3.0511248610094896E-2</v>
      </c>
      <c r="P121" s="15">
        <f ca="1">ROUND(M121*(1-O121), 0)</f>
        <v>0</v>
      </c>
      <c r="Q121" s="20">
        <f ca="1">RAND()</f>
        <v>0.21028346001886411</v>
      </c>
      <c r="R121" s="15">
        <f ca="1">IF(B121=1, ROUND(_xlfn.NORM.INV(Q121,$C$9,$C$10)*(1+$T$14), 0), ROUND(_xlfn.NORM.INV(Q121, $D$9, $D$10)*(1+$T$14), 0))</f>
        <v>31</v>
      </c>
      <c r="S121" s="20">
        <f ca="1">RAND()</f>
        <v>0.10477786671348488</v>
      </c>
      <c r="T121" s="18">
        <f ca="1">IF(B121=1, ROUND(_xlfn.NORM.INV(S121,$C$11,$C$12), 2), ROUND(_xlfn.NORM.INV(S121, $D$11, $D$12), 2))</f>
        <v>4960.25</v>
      </c>
      <c r="U121" s="15">
        <f ca="1">MIN(F121,R121)</f>
        <v>31</v>
      </c>
      <c r="V121" s="15">
        <f ca="1">RAND()</f>
        <v>0.25342439259706062</v>
      </c>
      <c r="W121" s="19">
        <f ca="1">(IF(B121=1, $G$21+($G$22-$G$21)*V121, $H$21+($H$22-$H$21)*V121))</f>
        <v>1.7602731777911818E-2</v>
      </c>
      <c r="X121" s="15">
        <f ca="1">ROUND(U121*(1-W121), 0)</f>
        <v>30</v>
      </c>
      <c r="Y121" s="20">
        <f ca="1">RAND()</f>
        <v>0.46577139077255936</v>
      </c>
      <c r="Z121" s="15">
        <f ca="1">IF(B121=1, ROUND(_xlfn.NORM.INV(Y121,$C$13,$C$14)*(1+$T$14), 0), ROUND(_xlfn.NORM.INV(Y121, $D$13, $D$14)*(1+$T$14), 0))</f>
        <v>35</v>
      </c>
      <c r="AA121" s="20">
        <f ca="1">RAND()</f>
        <v>0.42042349454752848</v>
      </c>
      <c r="AB121" s="18">
        <f ca="1">IF(B121=1, ROUND(_xlfn.NORM.INV(AA121,$C$15,$C$16), 2), ROUND(_xlfn.NORM.INV(AA121, $D$15, $D$16), 2))</f>
        <v>2773.56</v>
      </c>
      <c r="AC121" s="15">
        <f ca="1">MIN(G121,Z121)</f>
        <v>21</v>
      </c>
      <c r="AD121" s="15">
        <f ca="1">RAND()</f>
        <v>0.10388214233561988</v>
      </c>
      <c r="AE121" s="19">
        <f ca="1">(IF(B121=1, $G$21+($G$22-$G$21)*AD121, $H$21+($H$22-$H$21)*AD121))</f>
        <v>1.3116464270068597E-2</v>
      </c>
      <c r="AF121" s="15">
        <f ca="1">ROUND(AC121*(1-AE121), 0)</f>
        <v>21</v>
      </c>
      <c r="AG121" s="20">
        <f ca="1">RAND()</f>
        <v>0.24374709763910407</v>
      </c>
      <c r="AH121" s="15">
        <f ca="1">IF(B121=1, ROUND(_xlfn.NORM.INV(AG121,$C$17,$C$18)*(1+$T$14), 0), ROUND(_xlfn.NORM.INV(AG121, $D$17, $D$18)*(1+$T$14), 0))</f>
        <v>163</v>
      </c>
      <c r="AI121" s="20">
        <f ca="1">RAND()</f>
        <v>5.2023060102280083E-2</v>
      </c>
      <c r="AJ121" s="18">
        <f ca="1">IF(B121=1, ROUND(_xlfn.NORM.INV(AI121,$C$19,$C$20), 2), ROUND(_xlfn.NORM.INV(AI121, $D$19, $D$20), 2))</f>
        <v>1625.25</v>
      </c>
      <c r="AK121" s="15">
        <f ca="1">MIN(ROUND(H121*(1+$C$22),0),AH121)</f>
        <v>163</v>
      </c>
      <c r="AL121" s="20">
        <f ca="1">RAND()</f>
        <v>0.50066137925492871</v>
      </c>
      <c r="AM121" s="19">
        <f ca="1">(IF(B121=1, $G$21+($G$22-$G$21)*AL121, $H$21+($H$22-$H$21)*AL121))</f>
        <v>2.5019841377647858E-2</v>
      </c>
      <c r="AN121" s="15">
        <f ca="1">ROUND(AK121*(1-AM121), 0)</f>
        <v>159</v>
      </c>
      <c r="AO121" s="18">
        <f ca="1">SUM(IF(AN121&gt;H121, (AN121-H121)*($G$23+AJ121), 0),IF(AF121&gt;G121,(AF121-G121)*($G$23+AB121),0),IF(X121&gt;F121,(X121-F121)*($G$23+T121),0),IF(P121&gt;E121,(P121-E121)*($G$23+L121),0))</f>
        <v>0</v>
      </c>
      <c r="AP121" s="18">
        <f>-$C$24</f>
        <v>-313614.51120000001</v>
      </c>
      <c r="AQ121" s="17">
        <f ca="1">L121*P121+T121*X121+AB121*AF121+AJ121*AN121-AO121+AP121</f>
        <v>151852.4988</v>
      </c>
      <c r="AS121" s="21">
        <f ca="1">SUM(IF(AN121&gt;H121, (AN121-H121), 0),IF(AF121&gt;G121,(AF121-G121),0),IF(X121&gt;F121,(X121-F121),0),IF(P121&gt;E121,(P121-E121),0))</f>
        <v>0</v>
      </c>
      <c r="AU121" s="22">
        <f>AU120+0.1%</f>
        <v>9.1000000000000067E-2</v>
      </c>
      <c r="AV121" s="18">
        <v>469232.34410500125</v>
      </c>
      <c r="AW121" s="18">
        <v>259797.89102445438</v>
      </c>
      <c r="AX121" s="15">
        <v>3.72</v>
      </c>
      <c r="AY121" s="18">
        <v>11155.494134999999</v>
      </c>
      <c r="AZ121" s="23" t="str">
        <f>IF(AV121=MAX($AV$30:$AV$130),"Optimal Overbooking Rate","")</f>
        <v>Optimal Overbooking Rate</v>
      </c>
      <c r="BC121" s="15" t="s">
        <v>86</v>
      </c>
      <c r="BD121" s="25">
        <f ca="1">COUNTIF($AQ$29:$AQ$2028,"&gt;630000")/COUNTA($AQ$29:$AQ$2028)</f>
        <v>0.186</v>
      </c>
      <c r="BE121" s="24" t="str">
        <f>CONCATENATE("&gt; ",RIGHT(BC121,4))</f>
        <v>&gt; 630k</v>
      </c>
    </row>
    <row r="122" spans="1:57" x14ac:dyDescent="0.4">
      <c r="A122" s="15">
        <v>94</v>
      </c>
      <c r="B122" s="15">
        <f ca="1">IF(RAND() &lt; (8/12), 0, 1)</f>
        <v>0</v>
      </c>
      <c r="C122" s="20">
        <f ca="1">RAND()</f>
        <v>4.4624566463532189E-2</v>
      </c>
      <c r="D122" s="15" t="str">
        <f ca="1">LOOKUP(C122,$H$13:$H$16,$F$13:$F$16)</f>
        <v>Airbus A350-900</v>
      </c>
      <c r="E122" s="15">
        <f ca="1">LOOKUP(D122,$F$6:$F$9,$I$6:$I$9)</f>
        <v>0</v>
      </c>
      <c r="F122" s="15">
        <f ca="1">LOOKUP(D122,$F$6:$F$9,$J$6:$J$9)</f>
        <v>32</v>
      </c>
      <c r="G122" s="15">
        <f ca="1">LOOKUP(D122,$F$6:$F$9,$K$6:$K$9)</f>
        <v>21</v>
      </c>
      <c r="H122" s="15">
        <f ca="1">LOOKUP(D122,$F$6:$F$9,$L$6:$L$9)</f>
        <v>259</v>
      </c>
      <c r="I122" s="20">
        <f ca="1">RAND()</f>
        <v>1.4564417352087911E-2</v>
      </c>
      <c r="J122" s="15">
        <f ca="1">IF(B122=1, ROUND(_xlfn.NORM.INV(I122,$C$5,$C$6)*(1+$T$14), 0), ROUND(_xlfn.NORM.INV(I122, $D$5, $D$6)*(1+$T$14), 0))</f>
        <v>2</v>
      </c>
      <c r="K122" s="20">
        <f ca="1">RAND()</f>
        <v>0.51888518997958999</v>
      </c>
      <c r="L122" s="18">
        <f ca="1">IF(B122=1, ROUND(_xlfn.NORM.INV(K122,$C$7,$C$8), 2), ROUND(_xlfn.NORM.INV(K122, $D$7, $D$8), 2))</f>
        <v>10513.96</v>
      </c>
      <c r="M122" s="15">
        <f ca="1">MIN(E122,J122)</f>
        <v>0</v>
      </c>
      <c r="N122" s="15">
        <f ca="1">RAND()</f>
        <v>0.56902612693026478</v>
      </c>
      <c r="O122" s="19">
        <f ca="1">(IF(B122=1, $G$21+($G$22-$G$21)*N122, $H$21+($H$22-$H$21)*N122))</f>
        <v>2.7070783807907943E-2</v>
      </c>
      <c r="P122" s="15">
        <f ca="1">ROUND(M122*(1-O122), 0)</f>
        <v>0</v>
      </c>
      <c r="Q122" s="20">
        <f ca="1">RAND()</f>
        <v>0.76939626646119719</v>
      </c>
      <c r="R122" s="15">
        <f ca="1">IF(B122=1, ROUND(_xlfn.NORM.INV(Q122,$C$9,$C$10)*(1+$T$14), 0), ROUND(_xlfn.NORM.INV(Q122, $D$9, $D$10)*(1+$T$14), 0))</f>
        <v>48</v>
      </c>
      <c r="S122" s="20">
        <f ca="1">RAND()</f>
        <v>0.57342208580143006</v>
      </c>
      <c r="T122" s="18">
        <f ca="1">IF(B122=1, ROUND(_xlfn.NORM.INV(S122,$C$11,$C$12), 2), ROUND(_xlfn.NORM.INV(S122, $D$11, $D$12), 2))</f>
        <v>5288.37</v>
      </c>
      <c r="U122" s="15">
        <f ca="1">MIN(F122,R122)</f>
        <v>32</v>
      </c>
      <c r="V122" s="15">
        <f ca="1">RAND()</f>
        <v>0.81794963499176565</v>
      </c>
      <c r="W122" s="19">
        <f ca="1">(IF(B122=1, $G$21+($G$22-$G$21)*V122, $H$21+($H$22-$H$21)*V122))</f>
        <v>3.4538489049752971E-2</v>
      </c>
      <c r="X122" s="15">
        <f ca="1">ROUND(U122*(1-W122), 0)</f>
        <v>31</v>
      </c>
      <c r="Y122" s="20">
        <f ca="1">RAND()</f>
        <v>0.85404709631620168</v>
      </c>
      <c r="Z122" s="15">
        <f ca="1">IF(B122=1, ROUND(_xlfn.NORM.INV(Y122,$C$13,$C$14)*(1+$T$14), 0), ROUND(_xlfn.NORM.INV(Y122, $D$13, $D$14)*(1+$T$14), 0))</f>
        <v>46</v>
      </c>
      <c r="AA122" s="20">
        <f ca="1">RAND()</f>
        <v>0.34028800582573049</v>
      </c>
      <c r="AB122" s="18">
        <f ca="1">IF(B122=1, ROUND(_xlfn.NORM.INV(AA122,$C$15,$C$16), 2), ROUND(_xlfn.NORM.INV(AA122, $D$15, $D$16), 2))</f>
        <v>2747.93</v>
      </c>
      <c r="AC122" s="15">
        <f ca="1">MIN(G122,Z122)</f>
        <v>21</v>
      </c>
      <c r="AD122" s="15">
        <f ca="1">RAND()</f>
        <v>0.46687190479456042</v>
      </c>
      <c r="AE122" s="19">
        <f ca="1">(IF(B122=1, $G$21+($G$22-$G$21)*AD122, $H$21+($H$22-$H$21)*AD122))</f>
        <v>2.4006157143836811E-2</v>
      </c>
      <c r="AF122" s="15">
        <f ca="1">ROUND(AC122*(1-AE122), 0)</f>
        <v>20</v>
      </c>
      <c r="AG122" s="20">
        <f ca="1">RAND()</f>
        <v>0.64606326057411534</v>
      </c>
      <c r="AH122" s="15">
        <f ca="1">IF(B122=1, ROUND(_xlfn.NORM.INV(AG122,$C$17,$C$18)*(1+$T$14), 0), ROUND(_xlfn.NORM.INV(AG122, $D$17, $D$18)*(1+$T$14), 0))</f>
        <v>219</v>
      </c>
      <c r="AI122" s="20">
        <f ca="1">RAND()</f>
        <v>8.4928059299707703E-2</v>
      </c>
      <c r="AJ122" s="18">
        <f ca="1">IF(B122=1, ROUND(_xlfn.NORM.INV(AI122,$C$19,$C$20), 2), ROUND(_xlfn.NORM.INV(AI122, $D$19, $D$20), 2))</f>
        <v>1644.46</v>
      </c>
      <c r="AK122" s="15">
        <f ca="1">MIN(ROUND(H122*(1+$C$22),0),AH122)</f>
        <v>219</v>
      </c>
      <c r="AL122" s="20">
        <f ca="1">RAND()</f>
        <v>0.42063504531533757</v>
      </c>
      <c r="AM122" s="19">
        <f ca="1">(IF(B122=1, $G$21+($G$22-$G$21)*AL122, $H$21+($H$22-$H$21)*AL122))</f>
        <v>2.2619051359460129E-2</v>
      </c>
      <c r="AN122" s="15">
        <f ca="1">ROUND(AK122*(1-AM122), 0)</f>
        <v>214</v>
      </c>
      <c r="AO122" s="18">
        <f ca="1">SUM(IF(AN122&gt;H122, (AN122-H122)*($G$23+AJ122), 0),IF(AF122&gt;G122,(AF122-G122)*($G$23+AB122),0),IF(X122&gt;F122,(X122-F122)*($G$23+T122),0),IF(P122&gt;E122,(P122-E122)*($G$23+L122),0))</f>
        <v>0</v>
      </c>
      <c r="AP122" s="18">
        <f>-$C$24</f>
        <v>-313614.51120000001</v>
      </c>
      <c r="AQ122" s="17">
        <f ca="1">L122*P122+T122*X122+AB122*AF122+AJ122*AN122-AO122+AP122</f>
        <v>257197.9988</v>
      </c>
      <c r="AS122" s="21">
        <f ca="1">SUM(IF(AN122&gt;H122, (AN122-H122), 0),IF(AF122&gt;G122,(AF122-G122),0),IF(X122&gt;F122,(X122-F122),0),IF(P122&gt;E122,(P122-E122),0))</f>
        <v>0</v>
      </c>
      <c r="AU122" s="22">
        <f>AU121+0.1%</f>
        <v>9.2000000000000068E-2</v>
      </c>
      <c r="AV122" s="18">
        <v>449243.83442500012</v>
      </c>
      <c r="AW122" s="18">
        <v>245928.29830733707</v>
      </c>
      <c r="AX122" s="15">
        <v>3.46</v>
      </c>
      <c r="AY122" s="18">
        <v>10517.384100000008</v>
      </c>
      <c r="AZ122" s="23" t="str">
        <f>IF(AV122=MAX($AV$30:$AV$130),"Optimal Overbooking Rate","")</f>
        <v/>
      </c>
      <c r="BC122" s="15" t="s">
        <v>85</v>
      </c>
      <c r="BD122" s="25">
        <f ca="1">COUNTIF($AQ$29:$AQ$2028,"&gt;640000")/COUNTA($AQ$29:$AQ$2028)</f>
        <v>0.17949999999999999</v>
      </c>
      <c r="BE122" s="24" t="str">
        <f>CONCATENATE("&gt; ",RIGHT(BC122,4))</f>
        <v>&gt; 640k</v>
      </c>
    </row>
    <row r="123" spans="1:57" x14ac:dyDescent="0.4">
      <c r="A123" s="15">
        <v>95</v>
      </c>
      <c r="B123" s="15">
        <f ca="1">IF(RAND() &lt; (8/12), 0, 1)</f>
        <v>1</v>
      </c>
      <c r="C123" s="20">
        <f ca="1">RAND()</f>
        <v>0.77117681980609409</v>
      </c>
      <c r="D123" s="15" t="str">
        <f ca="1">LOOKUP(C123,$H$13:$H$16,$F$13:$F$16)</f>
        <v>Boeing 777-300ER</v>
      </c>
      <c r="E123" s="15">
        <f ca="1">LOOKUP(D123,$F$6:$F$9,$I$6:$I$9)</f>
        <v>8</v>
      </c>
      <c r="F123" s="15">
        <f ca="1">LOOKUP(D123,$F$6:$F$9,$J$6:$J$9)</f>
        <v>40</v>
      </c>
      <c r="G123" s="15">
        <f ca="1">LOOKUP(D123,$F$6:$F$9,$K$6:$K$9)</f>
        <v>24</v>
      </c>
      <c r="H123" s="15">
        <f ca="1">LOOKUP(D123,$F$6:$F$9,$L$6:$L$9)</f>
        <v>260</v>
      </c>
      <c r="I123" s="20">
        <f ca="1">RAND()</f>
        <v>0.31983325964856113</v>
      </c>
      <c r="J123" s="15">
        <f ca="1">IF(B123=1, ROUND(_xlfn.NORM.INV(I123,$C$5,$C$6)*(1+$T$14), 0), ROUND(_xlfn.NORM.INV(I123, $D$5, $D$6)*(1+$T$14), 0))</f>
        <v>5</v>
      </c>
      <c r="K123" s="20">
        <f ca="1">RAND()</f>
        <v>0.31365824261053665</v>
      </c>
      <c r="L123" s="18">
        <f ca="1">IF(B123=1, ROUND(_xlfn.NORM.INV(K123,$C$7,$C$8), 2), ROUND(_xlfn.NORM.INV(K123, $D$7, $D$8), 2))</f>
        <v>12783.31</v>
      </c>
      <c r="M123" s="15">
        <f ca="1">MIN(E123,J123)</f>
        <v>5</v>
      </c>
      <c r="N123" s="15">
        <f ca="1">RAND()</f>
        <v>0.33836943683682941</v>
      </c>
      <c r="O123" s="19">
        <f ca="1">(IF(B123=1, $G$21+($G$22-$G$21)*N123, $H$21+($H$22-$H$21)*N123))</f>
        <v>2.6842930289289031E-2</v>
      </c>
      <c r="P123" s="15">
        <f ca="1">ROUND(M123*(1-O123), 0)</f>
        <v>5</v>
      </c>
      <c r="Q123" s="20">
        <f ca="1">RAND()</f>
        <v>0.14065989053102301</v>
      </c>
      <c r="R123" s="15">
        <f ca="1">IF(B123=1, ROUND(_xlfn.NORM.INV(Q123,$C$9,$C$10)*(1+$T$14), 0), ROUND(_xlfn.NORM.INV(Q123, $D$9, $D$10)*(1+$T$14), 0))</f>
        <v>34</v>
      </c>
      <c r="S123" s="20">
        <f ca="1">RAND()</f>
        <v>0.56565322822148045</v>
      </c>
      <c r="T123" s="18">
        <f ca="1">IF(B123=1, ROUND(_xlfn.NORM.INV(S123,$C$11,$C$12), 2), ROUND(_xlfn.NORM.INV(S123, $D$11, $D$12), 2))</f>
        <v>6978.51</v>
      </c>
      <c r="U123" s="15">
        <f ca="1">MIN(F123,R123)</f>
        <v>34</v>
      </c>
      <c r="V123" s="15">
        <f ca="1">RAND()</f>
        <v>0.10316473797010817</v>
      </c>
      <c r="W123" s="19">
        <f ca="1">(IF(B123=1, $G$21+($G$22-$G$21)*V123, $H$21+($H$22-$H$21)*V123))</f>
        <v>1.8610765828953785E-2</v>
      </c>
      <c r="X123" s="15">
        <f ca="1">ROUND(U123*(1-W123), 0)</f>
        <v>33</v>
      </c>
      <c r="Y123" s="20">
        <f ca="1">RAND()</f>
        <v>0.36975899947499413</v>
      </c>
      <c r="Z123" s="15">
        <f ca="1">IF(B123=1, ROUND(_xlfn.NORM.INV(Y123,$C$13,$C$14)*(1+$T$14), 0), ROUND(_xlfn.NORM.INV(Y123, $D$13, $D$14)*(1+$T$14), 0))</f>
        <v>47</v>
      </c>
      <c r="AA123" s="20">
        <f ca="1">RAND()</f>
        <v>3.1323109137387672E-2</v>
      </c>
      <c r="AB123" s="18">
        <f ca="1">IF(B123=1, ROUND(_xlfn.NORM.INV(AA123,$C$15,$C$16), 2), ROUND(_xlfn.NORM.INV(AA123, $D$15, $D$16), 2))</f>
        <v>2747.06</v>
      </c>
      <c r="AC123" s="15">
        <f ca="1">MIN(G123,Z123)</f>
        <v>24</v>
      </c>
      <c r="AD123" s="15">
        <f ca="1">RAND()</f>
        <v>0.556176211758449</v>
      </c>
      <c r="AE123" s="19">
        <f ca="1">(IF(B123=1, $G$21+($G$22-$G$21)*AD123, $H$21+($H$22-$H$21)*AD123))</f>
        <v>3.446616741154572E-2</v>
      </c>
      <c r="AF123" s="15">
        <f ca="1">ROUND(AC123*(1-AE123), 0)</f>
        <v>23</v>
      </c>
      <c r="AG123" s="20">
        <f ca="1">RAND()</f>
        <v>0.71598840642082517</v>
      </c>
      <c r="AH123" s="15">
        <f ca="1">IF(B123=1, ROUND(_xlfn.NORM.INV(AG123,$C$17,$C$18)*(1+$T$14), 0), ROUND(_xlfn.NORM.INV(AG123, $D$17, $D$18)*(1+$T$14), 0))</f>
        <v>376</v>
      </c>
      <c r="AI123" s="20">
        <f ca="1">RAND()</f>
        <v>0.77867775005328044</v>
      </c>
      <c r="AJ123" s="18">
        <f ca="1">IF(B123=1, ROUND(_xlfn.NORM.INV(AI123,$C$19,$C$20), 2), ROUND(_xlfn.NORM.INV(AI123, $D$19, $D$20), 2))</f>
        <v>2507.2399999999998</v>
      </c>
      <c r="AK123" s="15">
        <f ca="1">MIN(ROUND(H123*(1+$C$22),0),AH123)</f>
        <v>273</v>
      </c>
      <c r="AL123" s="20">
        <f ca="1">RAND()</f>
        <v>0.5444377573307243</v>
      </c>
      <c r="AM123" s="19">
        <f ca="1">(IF(B123=1, $G$21+($G$22-$G$21)*AL123, $H$21+($H$22-$H$21)*AL123))</f>
        <v>3.4055321506575351E-2</v>
      </c>
      <c r="AN123" s="15">
        <f ca="1">ROUND(AK123*(1-AM123), 0)</f>
        <v>264</v>
      </c>
      <c r="AO123" s="18">
        <f ca="1">SUM(IF(AN123&gt;H123, (AN123-H123)*($G$23+AJ123), 0),IF(AF123&gt;G123,(AF123-G123)*($G$23+AB123),0),IF(X123&gt;F123,(X123-F123)*($G$23+T123),0),IF(P123&gt;E123,(P123-E123)*($G$23+L123),0))</f>
        <v>13432.96</v>
      </c>
      <c r="AP123" s="18">
        <f>-$C$24</f>
        <v>-313614.51120000001</v>
      </c>
      <c r="AQ123" s="17">
        <f ca="1">L123*P123+T123*X123+AB123*AF123+AJ123*AN123-AO123+AP123</f>
        <v>692253.64880000008</v>
      </c>
      <c r="AS123" s="21">
        <f ca="1">SUM(IF(AN123&gt;H123, (AN123-H123), 0),IF(AF123&gt;G123,(AF123-G123),0),IF(X123&gt;F123,(X123-F123),0),IF(P123&gt;E123,(P123-E123),0))</f>
        <v>4</v>
      </c>
      <c r="AU123" s="22">
        <f>AU122+0.1%</f>
        <v>9.3000000000000069E-2</v>
      </c>
      <c r="AV123" s="18">
        <v>459219.51148000208</v>
      </c>
      <c r="AW123" s="18">
        <v>260608.62839002366</v>
      </c>
      <c r="AX123" s="15">
        <v>3.7</v>
      </c>
      <c r="AY123" s="18">
        <v>11207.576724999999</v>
      </c>
      <c r="AZ123" s="23" t="str">
        <f>IF(AV123=MAX($AV$30:$AV$130),"Optimal Overbooking Rate","")</f>
        <v/>
      </c>
      <c r="BC123" s="15" t="s">
        <v>84</v>
      </c>
      <c r="BD123" s="25">
        <f ca="1">COUNTIF($AQ$29:$AQ$2028,"&gt;650000")/COUNTA($AQ$29:$AQ$2028)</f>
        <v>0.17</v>
      </c>
      <c r="BE123" s="24" t="str">
        <f>CONCATENATE("&gt; ",RIGHT(BC123,4))</f>
        <v>&gt; 650k</v>
      </c>
    </row>
    <row r="124" spans="1:57" x14ac:dyDescent="0.4">
      <c r="A124" s="15">
        <v>96</v>
      </c>
      <c r="B124" s="15">
        <f ca="1">IF(RAND() &lt; (8/12), 0, 1)</f>
        <v>0</v>
      </c>
      <c r="C124" s="20">
        <f ca="1">RAND()</f>
        <v>0.66729911249705409</v>
      </c>
      <c r="D124" s="15" t="str">
        <f ca="1">LOOKUP(C124,$H$13:$H$16,$F$13:$F$16)</f>
        <v>Boeing 777-300ER</v>
      </c>
      <c r="E124" s="15">
        <f ca="1">LOOKUP(D124,$F$6:$F$9,$I$6:$I$9)</f>
        <v>8</v>
      </c>
      <c r="F124" s="15">
        <f ca="1">LOOKUP(D124,$F$6:$F$9,$J$6:$J$9)</f>
        <v>40</v>
      </c>
      <c r="G124" s="15">
        <f ca="1">LOOKUP(D124,$F$6:$F$9,$K$6:$K$9)</f>
        <v>24</v>
      </c>
      <c r="H124" s="15">
        <f ca="1">LOOKUP(D124,$F$6:$F$9,$L$6:$L$9)</f>
        <v>260</v>
      </c>
      <c r="I124" s="20">
        <f ca="1">RAND()</f>
        <v>0.88184700449557873</v>
      </c>
      <c r="J124" s="15">
        <f ca="1">IF(B124=1, ROUND(_xlfn.NORM.INV(I124,$C$5,$C$6)*(1+$T$14), 0), ROUND(_xlfn.NORM.INV(I124, $D$5, $D$6)*(1+$T$14), 0))</f>
        <v>5</v>
      </c>
      <c r="K124" s="20">
        <f ca="1">RAND()</f>
        <v>0.97622342627020675</v>
      </c>
      <c r="L124" s="18">
        <f ca="1">IF(B124=1, ROUND(_xlfn.NORM.INV(K124,$C$7,$C$8), 2), ROUND(_xlfn.NORM.INV(K124, $D$7, $D$8), 2))</f>
        <v>11395.4</v>
      </c>
      <c r="M124" s="15">
        <f ca="1">MIN(E124,J124)</f>
        <v>5</v>
      </c>
      <c r="N124" s="15">
        <f ca="1">RAND()</f>
        <v>0.20324669893258396</v>
      </c>
      <c r="O124" s="19">
        <f ca="1">(IF(B124=1, $G$21+($G$22-$G$21)*N124, $H$21+($H$22-$H$21)*N124))</f>
        <v>1.6097400967977519E-2</v>
      </c>
      <c r="P124" s="15">
        <f ca="1">ROUND(M124*(1-O124), 0)</f>
        <v>5</v>
      </c>
      <c r="Q124" s="20">
        <f ca="1">RAND()</f>
        <v>0.92968425375946717</v>
      </c>
      <c r="R124" s="15">
        <f ca="1">IF(B124=1, ROUND(_xlfn.NORM.INV(Q124,$C$9,$C$10)*(1+$T$14), 0), ROUND(_xlfn.NORM.INV(Q124, $D$9, $D$10)*(1+$T$14), 0))</f>
        <v>55</v>
      </c>
      <c r="S124" s="20">
        <f ca="1">RAND()</f>
        <v>0.73940902550903043</v>
      </c>
      <c r="T124" s="18">
        <f ca="1">IF(B124=1, ROUND(_xlfn.NORM.INV(S124,$C$11,$C$12), 2), ROUND(_xlfn.NORM.INV(S124, $D$11, $D$12), 2))</f>
        <v>5392.38</v>
      </c>
      <c r="U124" s="15">
        <f ca="1">MIN(F124,R124)</f>
        <v>40</v>
      </c>
      <c r="V124" s="15">
        <f ca="1">RAND()</f>
        <v>0.24835658545180428</v>
      </c>
      <c r="W124" s="19">
        <f ca="1">(IF(B124=1, $G$21+($G$22-$G$21)*V124, $H$21+($H$22-$H$21)*V124))</f>
        <v>1.7450697563554128E-2</v>
      </c>
      <c r="X124" s="15">
        <f ca="1">ROUND(U124*(1-W124), 0)</f>
        <v>39</v>
      </c>
      <c r="Y124" s="20">
        <f ca="1">RAND()</f>
        <v>0.52202993554883437</v>
      </c>
      <c r="Z124" s="15">
        <f ca="1">IF(B124=1, ROUND(_xlfn.NORM.INV(Y124,$C$13,$C$14)*(1+$T$14), 0), ROUND(_xlfn.NORM.INV(Y124, $D$13, $D$14)*(1+$T$14), 0))</f>
        <v>36</v>
      </c>
      <c r="AA124" s="20">
        <f ca="1">RAND()</f>
        <v>0.22978493688434132</v>
      </c>
      <c r="AB124" s="18">
        <f ca="1">IF(B124=1, ROUND(_xlfn.NORM.INV(AA124,$C$15,$C$16), 2), ROUND(_xlfn.NORM.INV(AA124, $D$15, $D$16), 2))</f>
        <v>2708.09</v>
      </c>
      <c r="AC124" s="15">
        <f ca="1">MIN(G124,Z124)</f>
        <v>24</v>
      </c>
      <c r="AD124" s="15">
        <f ca="1">RAND()</f>
        <v>0.80303979372752576</v>
      </c>
      <c r="AE124" s="19">
        <f ca="1">(IF(B124=1, $G$21+($G$22-$G$21)*AD124, $H$21+($H$22-$H$21)*AD124))</f>
        <v>3.4091193811825772E-2</v>
      </c>
      <c r="AF124" s="15">
        <f ca="1">ROUND(AC124*(1-AE124), 0)</f>
        <v>23</v>
      </c>
      <c r="AG124" s="20">
        <f ca="1">RAND()</f>
        <v>0.88997238096166653</v>
      </c>
      <c r="AH124" s="15">
        <f ca="1">IF(B124=1, ROUND(_xlfn.NORM.INV(AG124,$C$17,$C$18)*(1+$T$14), 0), ROUND(_xlfn.NORM.INV(AG124, $D$17, $D$18)*(1+$T$14), 0))</f>
        <v>264</v>
      </c>
      <c r="AI124" s="20">
        <f ca="1">RAND()</f>
        <v>0.10921288326344403</v>
      </c>
      <c r="AJ124" s="18">
        <f ca="1">IF(B124=1, ROUND(_xlfn.NORM.INV(AI124,$C$19,$C$20), 2), ROUND(_xlfn.NORM.INV(AI124, $D$19, $D$20), 2))</f>
        <v>1655.24</v>
      </c>
      <c r="AK124" s="15">
        <f ca="1">MIN(ROUND(H124*(1+$C$22),0),AH124)</f>
        <v>264</v>
      </c>
      <c r="AL124" s="20">
        <f ca="1">RAND()</f>
        <v>0.33970188832319592</v>
      </c>
      <c r="AM124" s="19">
        <f ca="1">(IF(B124=1, $G$21+($G$22-$G$21)*AL124, $H$21+($H$22-$H$21)*AL124))</f>
        <v>2.0191056649695879E-2</v>
      </c>
      <c r="AN124" s="15">
        <f ca="1">ROUND(AK124*(1-AM124), 0)</f>
        <v>259</v>
      </c>
      <c r="AO124" s="18">
        <f ca="1">SUM(IF(AN124&gt;H124, (AN124-H124)*($G$23+AJ124), 0),IF(AF124&gt;G124,(AF124-G124)*($G$23+AB124),0),IF(X124&gt;F124,(X124-F124)*($G$23+T124),0),IF(P124&gt;E124,(P124-E124)*($G$23+L124),0))</f>
        <v>0</v>
      </c>
      <c r="AP124" s="18">
        <f>-$C$24</f>
        <v>-313614.51120000001</v>
      </c>
      <c r="AQ124" s="17">
        <f ca="1">L124*P124+T124*X124+AB124*AF124+AJ124*AN124-AO124+AP124</f>
        <v>444658.53880000004</v>
      </c>
      <c r="AS124" s="21">
        <f ca="1">SUM(IF(AN124&gt;H124, (AN124-H124), 0),IF(AF124&gt;G124,(AF124-G124),0),IF(X124&gt;F124,(X124-F124),0),IF(P124&gt;E124,(P124-E124),0))</f>
        <v>0</v>
      </c>
      <c r="AU124" s="22">
        <f>AU123+0.1%</f>
        <v>9.400000000000007E-2</v>
      </c>
      <c r="AV124" s="18">
        <v>453200.73469500052</v>
      </c>
      <c r="AW124" s="18">
        <v>257258.22541775173</v>
      </c>
      <c r="AX124" s="15">
        <v>3.6</v>
      </c>
      <c r="AY124" s="18">
        <v>10909.996190000002</v>
      </c>
      <c r="AZ124" s="23" t="str">
        <f>IF(AV124=MAX($AV$30:$AV$130),"Optimal Overbooking Rate","")</f>
        <v/>
      </c>
      <c r="BC124" s="15" t="s">
        <v>83</v>
      </c>
      <c r="BD124" s="25">
        <f ca="1">COUNTIF($AQ$29:$AQ$2028,"&gt;660000")/COUNTA($AQ$29:$AQ$2028)</f>
        <v>0.16450000000000001</v>
      </c>
      <c r="BE124" s="24" t="str">
        <f>CONCATENATE("&gt; ",RIGHT(BC124,4))</f>
        <v>&gt; 660k</v>
      </c>
    </row>
    <row r="125" spans="1:57" x14ac:dyDescent="0.4">
      <c r="A125" s="15">
        <v>97</v>
      </c>
      <c r="B125" s="15">
        <f ca="1">IF(RAND() &lt; (8/12), 0, 1)</f>
        <v>1</v>
      </c>
      <c r="C125" s="20">
        <f ca="1">RAND()</f>
        <v>2.9204482699903389E-2</v>
      </c>
      <c r="D125" s="15" t="str">
        <f ca="1">LOOKUP(C125,$H$13:$H$16,$F$13:$F$16)</f>
        <v>Airbus A350-900</v>
      </c>
      <c r="E125" s="15">
        <f ca="1">LOOKUP(D125,$F$6:$F$9,$I$6:$I$9)</f>
        <v>0</v>
      </c>
      <c r="F125" s="15">
        <f ca="1">LOOKUP(D125,$F$6:$F$9,$J$6:$J$9)</f>
        <v>32</v>
      </c>
      <c r="G125" s="15">
        <f ca="1">LOOKUP(D125,$F$6:$F$9,$K$6:$K$9)</f>
        <v>21</v>
      </c>
      <c r="H125" s="15">
        <f ca="1">LOOKUP(D125,$F$6:$F$9,$L$6:$L$9)</f>
        <v>259</v>
      </c>
      <c r="I125" s="20">
        <f ca="1">RAND()</f>
        <v>0.1133476824365931</v>
      </c>
      <c r="J125" s="15">
        <f ca="1">IF(B125=1, ROUND(_xlfn.NORM.INV(I125,$C$5,$C$6)*(1+$T$14), 0), ROUND(_xlfn.NORM.INV(I125, $D$5, $D$6)*(1+$T$14), 0))</f>
        <v>4</v>
      </c>
      <c r="K125" s="20">
        <f ca="1">RAND()</f>
        <v>0.5783500645656936</v>
      </c>
      <c r="L125" s="18">
        <f ca="1">IF(B125=1, ROUND(_xlfn.NORM.INV(K125,$C$7,$C$8), 2), ROUND(_xlfn.NORM.INV(K125, $D$7, $D$8), 2))</f>
        <v>14015.37</v>
      </c>
      <c r="M125" s="15">
        <f ca="1">MIN(E125,J125)</f>
        <v>0</v>
      </c>
      <c r="N125" s="15">
        <f ca="1">RAND()</f>
        <v>0.34500864900897066</v>
      </c>
      <c r="O125" s="19">
        <f ca="1">(IF(B125=1, $G$21+($G$22-$G$21)*N125, $H$21+($H$22-$H$21)*N125))</f>
        <v>2.7075302715313974E-2</v>
      </c>
      <c r="P125" s="15">
        <f ca="1">ROUND(M125*(1-O125), 0)</f>
        <v>0</v>
      </c>
      <c r="Q125" s="20">
        <f ca="1">RAND()</f>
        <v>0.32540142759083668</v>
      </c>
      <c r="R125" s="15">
        <f ca="1">IF(B125=1, ROUND(_xlfn.NORM.INV(Q125,$C$9,$C$10)*(1+$T$14), 0), ROUND(_xlfn.NORM.INV(Q125, $D$9, $D$10)*(1+$T$14), 0))</f>
        <v>49</v>
      </c>
      <c r="S125" s="20">
        <f ca="1">RAND()</f>
        <v>0.40642870449127955</v>
      </c>
      <c r="T125" s="18">
        <f ca="1">IF(B125=1, ROUND(_xlfn.NORM.INV(S125,$C$11,$C$12), 2), ROUND(_xlfn.NORM.INV(S125, $D$11, $D$12), 2))</f>
        <v>6615.97</v>
      </c>
      <c r="U125" s="15">
        <f ca="1">MIN(F125,R125)</f>
        <v>32</v>
      </c>
      <c r="V125" s="15">
        <f ca="1">RAND()</f>
        <v>0.16781646258026617</v>
      </c>
      <c r="W125" s="19">
        <f ca="1">(IF(B125=1, $G$21+($G$22-$G$21)*V125, $H$21+($H$22-$H$21)*V125))</f>
        <v>2.0873576190309315E-2</v>
      </c>
      <c r="X125" s="15">
        <f ca="1">ROUND(U125*(1-W125), 0)</f>
        <v>31</v>
      </c>
      <c r="Y125" s="20">
        <f ca="1">RAND()</f>
        <v>5.1657849732323013E-2</v>
      </c>
      <c r="Z125" s="15">
        <f ca="1">IF(B125=1, ROUND(_xlfn.NORM.INV(Y125,$C$13,$C$14)*(1+$T$14), 0), ROUND(_xlfn.NORM.INV(Y125, $D$13, $D$14)*(1+$T$14), 0))</f>
        <v>17</v>
      </c>
      <c r="AA125" s="20">
        <f ca="1">RAND()</f>
        <v>0.21090373769813697</v>
      </c>
      <c r="AB125" s="18">
        <f ca="1">IF(B125=1, ROUND(_xlfn.NORM.INV(AA125,$C$15,$C$16), 2), ROUND(_xlfn.NORM.INV(AA125, $D$15, $D$16), 2))</f>
        <v>3256.06</v>
      </c>
      <c r="AC125" s="15">
        <f ca="1">MIN(G125,Z125)</f>
        <v>17</v>
      </c>
      <c r="AD125" s="15">
        <f ca="1">RAND()</f>
        <v>0.67267793586002611</v>
      </c>
      <c r="AE125" s="19">
        <f ca="1">(IF(B125=1, $G$21+($G$22-$G$21)*AD125, $H$21+($H$22-$H$21)*AD125))</f>
        <v>3.8543727755100912E-2</v>
      </c>
      <c r="AF125" s="15">
        <f ca="1">ROUND(AC125*(1-AE125), 0)</f>
        <v>16</v>
      </c>
      <c r="AG125" s="20">
        <f ca="1">RAND()</f>
        <v>0.11332978715879138</v>
      </c>
      <c r="AH125" s="15">
        <f ca="1">IF(B125=1, ROUND(_xlfn.NORM.INV(AG125,$C$17,$C$18)*(1+$T$14), 0), ROUND(_xlfn.NORM.INV(AG125, $D$17, $D$18)*(1+$T$14), 0))</f>
        <v>152</v>
      </c>
      <c r="AI125" s="20">
        <f ca="1">RAND()</f>
        <v>2.6886418529509681E-2</v>
      </c>
      <c r="AJ125" s="18">
        <f ca="1">IF(B125=1, ROUND(_xlfn.NORM.INV(AI125,$C$19,$C$20), 2), ROUND(_xlfn.NORM.INV(AI125, $D$19, $D$20), 2))</f>
        <v>1696.78</v>
      </c>
      <c r="AK125" s="15">
        <f ca="1">MIN(ROUND(H125*(1+$C$22),0),AH125)</f>
        <v>152</v>
      </c>
      <c r="AL125" s="20">
        <f ca="1">RAND()</f>
        <v>0.16059146291319504</v>
      </c>
      <c r="AM125" s="19">
        <f ca="1">(IF(B125=1, $G$21+($G$22-$G$21)*AL125, $H$21+($H$22-$H$21)*AL125))</f>
        <v>2.0620701201961827E-2</v>
      </c>
      <c r="AN125" s="15">
        <f ca="1">ROUND(AK125*(1-AM125), 0)</f>
        <v>149</v>
      </c>
      <c r="AO125" s="18">
        <f ca="1">SUM(IF(AN125&gt;H125, (AN125-H125)*($G$23+AJ125), 0),IF(AF125&gt;G125,(AF125-G125)*($G$23+AB125),0),IF(X125&gt;F125,(X125-F125)*($G$23+T125),0),IF(P125&gt;E125,(P125-E125)*($G$23+L125),0))</f>
        <v>0</v>
      </c>
      <c r="AP125" s="18">
        <f>-$C$24</f>
        <v>-313614.51120000001</v>
      </c>
      <c r="AQ125" s="17">
        <f ca="1">L125*P125+T125*X125+AB125*AF125+AJ125*AN125-AO125+AP125</f>
        <v>196397.73879999999</v>
      </c>
      <c r="AS125" s="21">
        <f ca="1">SUM(IF(AN125&gt;H125, (AN125-H125), 0),IF(AF125&gt;G125,(AF125-G125),0),IF(X125&gt;F125,(X125-F125),0),IF(P125&gt;E125,(P125-E125),0))</f>
        <v>0</v>
      </c>
      <c r="AU125" s="22">
        <f>AU124+0.1%</f>
        <v>9.500000000000007E-2</v>
      </c>
      <c r="AV125" s="18">
        <v>449168.98809000163</v>
      </c>
      <c r="AW125" s="18">
        <v>250396.98803035493</v>
      </c>
      <c r="AX125" s="15">
        <v>3.87</v>
      </c>
      <c r="AY125" s="18">
        <v>11681.133214999996</v>
      </c>
      <c r="AZ125" s="23" t="str">
        <f>IF(AV125=MAX($AV$30:$AV$130),"Optimal Overbooking Rate","")</f>
        <v/>
      </c>
      <c r="BC125" s="15" t="s">
        <v>82</v>
      </c>
      <c r="BD125" s="25">
        <f ca="1">COUNTIF($AQ$29:$AQ$2028,"&gt;670000")/COUNTA($AQ$29:$AQ$2028)</f>
        <v>0.156</v>
      </c>
      <c r="BE125" s="24" t="str">
        <f>CONCATENATE("&gt; ",RIGHT(BC125,4))</f>
        <v>&gt; 670k</v>
      </c>
    </row>
    <row r="126" spans="1:57" x14ac:dyDescent="0.4">
      <c r="A126" s="15">
        <v>98</v>
      </c>
      <c r="B126" s="15">
        <f ca="1">IF(RAND() &lt; (8/12), 0, 1)</f>
        <v>0</v>
      </c>
      <c r="C126" s="20">
        <f ca="1">RAND()</f>
        <v>0.74547576895324053</v>
      </c>
      <c r="D126" s="15" t="str">
        <f ca="1">LOOKUP(C126,$H$13:$H$16,$F$13:$F$16)</f>
        <v>Boeing 777-300ER</v>
      </c>
      <c r="E126" s="15">
        <f ca="1">LOOKUP(D126,$F$6:$F$9,$I$6:$I$9)</f>
        <v>8</v>
      </c>
      <c r="F126" s="15">
        <f ca="1">LOOKUP(D126,$F$6:$F$9,$J$6:$J$9)</f>
        <v>40</v>
      </c>
      <c r="G126" s="15">
        <f ca="1">LOOKUP(D126,$F$6:$F$9,$K$6:$K$9)</f>
        <v>24</v>
      </c>
      <c r="H126" s="15">
        <f ca="1">LOOKUP(D126,$F$6:$F$9,$L$6:$L$9)</f>
        <v>260</v>
      </c>
      <c r="I126" s="20">
        <f ca="1">RAND()</f>
        <v>0.98213523773884726</v>
      </c>
      <c r="J126" s="15">
        <f ca="1">IF(B126=1, ROUND(_xlfn.NORM.INV(I126,$C$5,$C$6)*(1+$T$14), 0), ROUND(_xlfn.NORM.INV(I126, $D$5, $D$6)*(1+$T$14), 0))</f>
        <v>6</v>
      </c>
      <c r="K126" s="20">
        <f ca="1">RAND()</f>
        <v>4.434484686159379E-2</v>
      </c>
      <c r="L126" s="18">
        <f ca="1">IF(B126=1, ROUND(_xlfn.NORM.INV(K126,$C$7,$C$8), 2), ROUND(_xlfn.NORM.INV(K126, $D$7, $D$8), 2))</f>
        <v>9716.52</v>
      </c>
      <c r="M126" s="15">
        <f ca="1">MIN(E126,J126)</f>
        <v>6</v>
      </c>
      <c r="N126" s="15">
        <f ca="1">RAND()</f>
        <v>0.4785350590924472</v>
      </c>
      <c r="O126" s="19">
        <f ca="1">(IF(B126=1, $G$21+($G$22-$G$21)*N126, $H$21+($H$22-$H$21)*N126))</f>
        <v>2.4356051772773418E-2</v>
      </c>
      <c r="P126" s="15">
        <f ca="1">ROUND(M126*(1-O126), 0)</f>
        <v>6</v>
      </c>
      <c r="Q126" s="20">
        <f ca="1">RAND()</f>
        <v>0.65700642754364802</v>
      </c>
      <c r="R126" s="15">
        <f ca="1">IF(B126=1, ROUND(_xlfn.NORM.INV(Q126,$C$9,$C$10)*(1+$T$14), 0), ROUND(_xlfn.NORM.INV(Q126, $D$9, $D$10)*(1+$T$14), 0))</f>
        <v>44</v>
      </c>
      <c r="S126" s="20">
        <f ca="1">RAND()</f>
        <v>0.68639006097587696</v>
      </c>
      <c r="T126" s="18">
        <f ca="1">IF(B126=1, ROUND(_xlfn.NORM.INV(S126,$C$11,$C$12), 2), ROUND(_xlfn.NORM.INV(S126, $D$11, $D$12), 2))</f>
        <v>5356.86</v>
      </c>
      <c r="U126" s="15">
        <f ca="1">MIN(F126,R126)</f>
        <v>40</v>
      </c>
      <c r="V126" s="15">
        <f ca="1">RAND()</f>
        <v>9.4567889167497698E-2</v>
      </c>
      <c r="W126" s="19">
        <f ca="1">(IF(B126=1, $G$21+($G$22-$G$21)*V126, $H$21+($H$22-$H$21)*V126))</f>
        <v>1.2837036675024931E-2</v>
      </c>
      <c r="X126" s="15">
        <f ca="1">ROUND(U126*(1-W126), 0)</f>
        <v>39</v>
      </c>
      <c r="Y126" s="20">
        <f ca="1">RAND()</f>
        <v>0.49385766981455048</v>
      </c>
      <c r="Z126" s="15">
        <f ca="1">IF(B126=1, ROUND(_xlfn.NORM.INV(Y126,$C$13,$C$14)*(1+$T$14), 0), ROUND(_xlfn.NORM.INV(Y126, $D$13, $D$14)*(1+$T$14), 0))</f>
        <v>36</v>
      </c>
      <c r="AA126" s="20">
        <f ca="1">RAND()</f>
        <v>0.46358102884826569</v>
      </c>
      <c r="AB126" s="18">
        <f ca="1">IF(B126=1, ROUND(_xlfn.NORM.INV(AA126,$C$15,$C$16), 2), ROUND(_xlfn.NORM.INV(AA126, $D$15, $D$16), 2))</f>
        <v>2786.86</v>
      </c>
      <c r="AC126" s="15">
        <f ca="1">MIN(G126,Z126)</f>
        <v>24</v>
      </c>
      <c r="AD126" s="15">
        <f ca="1">RAND()</f>
        <v>0.74981427280895374</v>
      </c>
      <c r="AE126" s="19">
        <f ca="1">(IF(B126=1, $G$21+($G$22-$G$21)*AD126, $H$21+($H$22-$H$21)*AD126))</f>
        <v>3.2494428184268613E-2</v>
      </c>
      <c r="AF126" s="15">
        <f ca="1">ROUND(AC126*(1-AE126), 0)</f>
        <v>23</v>
      </c>
      <c r="AG126" s="20">
        <f ca="1">RAND()</f>
        <v>0.26353849527417483</v>
      </c>
      <c r="AH126" s="15">
        <f ca="1">IF(B126=1, ROUND(_xlfn.NORM.INV(AG126,$C$17,$C$18)*(1+$T$14), 0), ROUND(_xlfn.NORM.INV(AG126, $D$17, $D$18)*(1+$T$14), 0))</f>
        <v>166</v>
      </c>
      <c r="AI126" s="20">
        <f ca="1">RAND()</f>
        <v>0.59941622787915072</v>
      </c>
      <c r="AJ126" s="18">
        <f ca="1">IF(B126=1, ROUND(_xlfn.NORM.INV(AI126,$C$19,$C$20), 2), ROUND(_xlfn.NORM.INV(AI126, $D$19, $D$20), 2))</f>
        <v>1767.86</v>
      </c>
      <c r="AK126" s="15">
        <f ca="1">MIN(ROUND(H126*(1+$C$22),0),AH126)</f>
        <v>166</v>
      </c>
      <c r="AL126" s="20">
        <f ca="1">RAND()</f>
        <v>0.68402389445440204</v>
      </c>
      <c r="AM126" s="19">
        <f ca="1">(IF(B126=1, $G$21+($G$22-$G$21)*AL126, $H$21+($H$22-$H$21)*AL126))</f>
        <v>3.0520716833632063E-2</v>
      </c>
      <c r="AN126" s="15">
        <f ca="1">ROUND(AK126*(1-AM126), 0)</f>
        <v>161</v>
      </c>
      <c r="AO126" s="18">
        <f ca="1">SUM(IF(AN126&gt;H126, (AN126-H126)*($G$23+AJ126), 0),IF(AF126&gt;G126,(AF126-G126)*($G$23+AB126),0),IF(X126&gt;F126,(X126-F126)*($G$23+T126),0),IF(P126&gt;E126,(P126-E126)*($G$23+L126),0))</f>
        <v>0</v>
      </c>
      <c r="AP126" s="18">
        <f>-$C$24</f>
        <v>-313614.51120000001</v>
      </c>
      <c r="AQ126" s="17">
        <f ca="1">L126*P126+T126*X126+AB126*AF126+AJ126*AN126-AO126+AP126</f>
        <v>302325.3887999999</v>
      </c>
      <c r="AS126" s="21">
        <f ca="1">SUM(IF(AN126&gt;H126, (AN126-H126), 0),IF(AF126&gt;G126,(AF126-G126),0),IF(X126&gt;F126,(X126-F126),0),IF(P126&gt;E126,(P126-E126),0))</f>
        <v>0</v>
      </c>
      <c r="AU126" s="22">
        <f>AU125+0.1%</f>
        <v>9.6000000000000071E-2</v>
      </c>
      <c r="AV126" s="18">
        <v>450474.24353000085</v>
      </c>
      <c r="AW126" s="18">
        <v>245534.56839660328</v>
      </c>
      <c r="AX126" s="15">
        <v>3.87</v>
      </c>
      <c r="AY126" s="18">
        <v>11677.276925000004</v>
      </c>
      <c r="AZ126" s="23" t="str">
        <f>IF(AV126=MAX($AV$30:$AV$130),"Optimal Overbooking Rate","")</f>
        <v/>
      </c>
      <c r="BC126" s="15" t="s">
        <v>81</v>
      </c>
      <c r="BD126" s="25">
        <f ca="1">COUNTIF($AQ$29:$AQ$2028,"&gt;680000")/COUNTA($AQ$29:$AQ$2028)</f>
        <v>0.1515</v>
      </c>
      <c r="BE126" s="24" t="str">
        <f>CONCATENATE("&gt; ",RIGHT(BC126,4))</f>
        <v>&gt; 680k</v>
      </c>
    </row>
    <row r="127" spans="1:57" x14ac:dyDescent="0.4">
      <c r="A127" s="15">
        <v>99</v>
      </c>
      <c r="B127" s="15">
        <f ca="1">IF(RAND() &lt; (8/12), 0, 1)</f>
        <v>0</v>
      </c>
      <c r="C127" s="20">
        <f ca="1">RAND()</f>
        <v>0.11492262462498415</v>
      </c>
      <c r="D127" s="15" t="str">
        <f ca="1">LOOKUP(C127,$H$13:$H$16,$F$13:$F$16)</f>
        <v>Airbus A350-900</v>
      </c>
      <c r="E127" s="15">
        <f ca="1">LOOKUP(D127,$F$6:$F$9,$I$6:$I$9)</f>
        <v>0</v>
      </c>
      <c r="F127" s="15">
        <f ca="1">LOOKUP(D127,$F$6:$F$9,$J$6:$J$9)</f>
        <v>32</v>
      </c>
      <c r="G127" s="15">
        <f ca="1">LOOKUP(D127,$F$6:$F$9,$K$6:$K$9)</f>
        <v>21</v>
      </c>
      <c r="H127" s="15">
        <f ca="1">LOOKUP(D127,$F$6:$F$9,$L$6:$L$9)</f>
        <v>259</v>
      </c>
      <c r="I127" s="20">
        <f ca="1">RAND()</f>
        <v>0.63631801014675926</v>
      </c>
      <c r="J127" s="15">
        <f ca="1">IF(B127=1, ROUND(_xlfn.NORM.INV(I127,$C$5,$C$6)*(1+$T$14), 0), ROUND(_xlfn.NORM.INV(I127, $D$5, $D$6)*(1+$T$14), 0))</f>
        <v>5</v>
      </c>
      <c r="K127" s="20">
        <f ca="1">RAND()</f>
        <v>0.39915765285857041</v>
      </c>
      <c r="L127" s="18">
        <f ca="1">IF(B127=1, ROUND(_xlfn.NORM.INV(K127,$C$7,$C$8), 2), ROUND(_xlfn.NORM.INV(K127, $D$7, $D$8), 2))</f>
        <v>10375.92</v>
      </c>
      <c r="M127" s="15">
        <f ca="1">MIN(E127,J127)</f>
        <v>0</v>
      </c>
      <c r="N127" s="15">
        <f ca="1">RAND()</f>
        <v>0.65851783435767675</v>
      </c>
      <c r="O127" s="19">
        <f ca="1">(IF(B127=1, $G$21+($G$22-$G$21)*N127, $H$21+($H$22-$H$21)*N127))</f>
        <v>2.97555350307303E-2</v>
      </c>
      <c r="P127" s="15">
        <f ca="1">ROUND(M127*(1-O127), 0)</f>
        <v>0</v>
      </c>
      <c r="Q127" s="20">
        <f ca="1">RAND()</f>
        <v>0.13185864682583281</v>
      </c>
      <c r="R127" s="15">
        <f ca="1">IF(B127=1, ROUND(_xlfn.NORM.INV(Q127,$C$9,$C$10)*(1+$T$14), 0), ROUND(_xlfn.NORM.INV(Q127, $D$9, $D$10)*(1+$T$14), 0))</f>
        <v>28</v>
      </c>
      <c r="S127" s="20">
        <f ca="1">RAND()</f>
        <v>0.19643340282394572</v>
      </c>
      <c r="T127" s="18">
        <f ca="1">IF(B127=1, ROUND(_xlfn.NORM.INV(S127,$C$11,$C$12), 2), ROUND(_xlfn.NORM.INV(S127, $D$11, $D$12), 2))</f>
        <v>5051.4799999999996</v>
      </c>
      <c r="U127" s="15">
        <f ca="1">MIN(F127,R127)</f>
        <v>28</v>
      </c>
      <c r="V127" s="15">
        <f ca="1">RAND()</f>
        <v>0.9821064907687872</v>
      </c>
      <c r="W127" s="19">
        <f ca="1">(IF(B127=1, $G$21+($G$22-$G$21)*V127, $H$21+($H$22-$H$21)*V127))</f>
        <v>3.9463194723063616E-2</v>
      </c>
      <c r="X127" s="15">
        <f ca="1">ROUND(U127*(1-W127), 0)</f>
        <v>27</v>
      </c>
      <c r="Y127" s="20">
        <f ca="1">RAND()</f>
        <v>0.60162369510872538</v>
      </c>
      <c r="Z127" s="15">
        <f ca="1">IF(B127=1, ROUND(_xlfn.NORM.INV(Y127,$C$13,$C$14)*(1+$T$14), 0), ROUND(_xlfn.NORM.INV(Y127, $D$13, $D$14)*(1+$T$14), 0))</f>
        <v>38</v>
      </c>
      <c r="AA127" s="20">
        <f ca="1">RAND()</f>
        <v>0.96636624821523509</v>
      </c>
      <c r="AB127" s="18">
        <f ca="1">IF(B127=1, ROUND(_xlfn.NORM.INV(AA127,$C$15,$C$16), 2), ROUND(_xlfn.NORM.INV(AA127, $D$15, $D$16), 2))</f>
        <v>3020.36</v>
      </c>
      <c r="AC127" s="15">
        <f ca="1">MIN(G127,Z127)</f>
        <v>21</v>
      </c>
      <c r="AD127" s="15">
        <f ca="1">RAND()</f>
        <v>3.1307771245901561E-2</v>
      </c>
      <c r="AE127" s="19">
        <f ca="1">(IF(B127=1, $G$21+($G$22-$G$21)*AD127, $H$21+($H$22-$H$21)*AD127))</f>
        <v>1.0939233137377047E-2</v>
      </c>
      <c r="AF127" s="15">
        <f ca="1">ROUND(AC127*(1-AE127), 0)</f>
        <v>21</v>
      </c>
      <c r="AG127" s="20">
        <f ca="1">RAND()</f>
        <v>0.27572772271734336</v>
      </c>
      <c r="AH127" s="15">
        <f ca="1">IF(B127=1, ROUND(_xlfn.NORM.INV(AG127,$C$17,$C$18)*(1+$T$14), 0), ROUND(_xlfn.NORM.INV(AG127, $D$17, $D$18)*(1+$T$14), 0))</f>
        <v>168</v>
      </c>
      <c r="AI127" s="20">
        <f ca="1">RAND()</f>
        <v>0.55480514374854761</v>
      </c>
      <c r="AJ127" s="18">
        <f ca="1">IF(B127=1, ROUND(_xlfn.NORM.INV(AI127,$C$19,$C$20), 2), ROUND(_xlfn.NORM.INV(AI127, $D$19, $D$20), 2))</f>
        <v>1759.2</v>
      </c>
      <c r="AK127" s="15">
        <f ca="1">MIN(ROUND(H127*(1+$C$22),0),AH127)</f>
        <v>168</v>
      </c>
      <c r="AL127" s="20">
        <f ca="1">RAND()</f>
        <v>0.76949873803221192</v>
      </c>
      <c r="AM127" s="19">
        <f ca="1">(IF(B127=1, $G$21+($G$22-$G$21)*AL127, $H$21+($H$22-$H$21)*AL127))</f>
        <v>3.3084962140966359E-2</v>
      </c>
      <c r="AN127" s="15">
        <f ca="1">ROUND(AK127*(1-AM127), 0)</f>
        <v>162</v>
      </c>
      <c r="AO127" s="18">
        <f ca="1">SUM(IF(AN127&gt;H127, (AN127-H127)*($G$23+AJ127), 0),IF(AF127&gt;G127,(AF127-G127)*($G$23+AB127),0),IF(X127&gt;F127,(X127-F127)*($G$23+T127),0),IF(P127&gt;E127,(P127-E127)*($G$23+L127),0))</f>
        <v>0</v>
      </c>
      <c r="AP127" s="18">
        <f>-$C$24</f>
        <v>-313614.51120000001</v>
      </c>
      <c r="AQ127" s="17">
        <f ca="1">L127*P127+T127*X127+AB127*AF127+AJ127*AN127-AO127+AP127</f>
        <v>171193.40880000003</v>
      </c>
      <c r="AS127" s="21">
        <f ca="1">SUM(IF(AN127&gt;H127, (AN127-H127), 0),IF(AF127&gt;G127,(AF127-G127),0),IF(X127&gt;F127,(X127-F127),0),IF(P127&gt;E127,(P127-E127),0))</f>
        <v>0</v>
      </c>
      <c r="AU127" s="22">
        <f>AU126+0.1%</f>
        <v>9.7000000000000072E-2</v>
      </c>
      <c r="AV127" s="18">
        <v>457441.63607000059</v>
      </c>
      <c r="AW127" s="18">
        <v>253347.31461718946</v>
      </c>
      <c r="AX127" s="15">
        <v>3.94</v>
      </c>
      <c r="AY127" s="18">
        <v>11897.299805000002</v>
      </c>
      <c r="AZ127" s="23" t="str">
        <f>IF(AV127=MAX($AV$30:$AV$130),"Optimal Overbooking Rate","")</f>
        <v/>
      </c>
      <c r="BC127" s="15" t="s">
        <v>80</v>
      </c>
      <c r="BD127" s="25">
        <f ca="1">COUNTIF($AQ$29:$AQ$2028,"&gt;690000")/COUNTA($AQ$29:$AQ$2028)</f>
        <v>0.14199999999999999</v>
      </c>
      <c r="BE127" s="24" t="str">
        <f>CONCATENATE("&gt; ",RIGHT(BC127,4))</f>
        <v>&gt; 690k</v>
      </c>
    </row>
    <row r="128" spans="1:57" x14ac:dyDescent="0.4">
      <c r="A128" s="15">
        <v>100</v>
      </c>
      <c r="B128" s="15">
        <f ca="1">IF(RAND() &lt; (8/12), 0, 1)</f>
        <v>1</v>
      </c>
      <c r="C128" s="20">
        <f ca="1">RAND()</f>
        <v>0.69221853305596659</v>
      </c>
      <c r="D128" s="15" t="str">
        <f ca="1">LOOKUP(C128,$H$13:$H$16,$F$13:$F$16)</f>
        <v>Boeing 777-300ER</v>
      </c>
      <c r="E128" s="15">
        <f ca="1">LOOKUP(D128,$F$6:$F$9,$I$6:$I$9)</f>
        <v>8</v>
      </c>
      <c r="F128" s="15">
        <f ca="1">LOOKUP(D128,$F$6:$F$9,$J$6:$J$9)</f>
        <v>40</v>
      </c>
      <c r="G128" s="15">
        <f ca="1">LOOKUP(D128,$F$6:$F$9,$K$6:$K$9)</f>
        <v>24</v>
      </c>
      <c r="H128" s="15">
        <f ca="1">LOOKUP(D128,$F$6:$F$9,$L$6:$L$9)</f>
        <v>260</v>
      </c>
      <c r="I128" s="20">
        <f ca="1">RAND()</f>
        <v>0.41385757897956599</v>
      </c>
      <c r="J128" s="15">
        <f ca="1">IF(B128=1, ROUND(_xlfn.NORM.INV(I128,$C$5,$C$6)*(1+$T$14), 0), ROUND(_xlfn.NORM.INV(I128, $D$5, $D$6)*(1+$T$14), 0))</f>
        <v>6</v>
      </c>
      <c r="K128" s="20">
        <f ca="1">RAND()</f>
        <v>8.3389997320043596E-2</v>
      </c>
      <c r="L128" s="18">
        <f ca="1">IF(B128=1, ROUND(_xlfn.NORM.INV(K128,$C$7,$C$8), 2), ROUND(_xlfn.NORM.INV(K128, $D$7, $D$8), 2))</f>
        <v>11165.43</v>
      </c>
      <c r="M128" s="15">
        <f ca="1">MIN(E128,J128)</f>
        <v>6</v>
      </c>
      <c r="N128" s="15">
        <f ca="1">RAND()</f>
        <v>0.87181320562520703</v>
      </c>
      <c r="O128" s="19">
        <f ca="1">(IF(B128=1, $G$21+($G$22-$G$21)*N128, $H$21+($H$22-$H$21)*N128))</f>
        <v>4.5513462196882251E-2</v>
      </c>
      <c r="P128" s="15">
        <f ca="1">ROUND(M128*(1-O128), 0)</f>
        <v>6</v>
      </c>
      <c r="Q128" s="20">
        <f ca="1">RAND()</f>
        <v>0.44353458051118766</v>
      </c>
      <c r="R128" s="15">
        <f ca="1">IF(B128=1, ROUND(_xlfn.NORM.INV(Q128,$C$9,$C$10)*(1+$T$14), 0), ROUND(_xlfn.NORM.INV(Q128, $D$9, $D$10)*(1+$T$14), 0))</f>
        <v>57</v>
      </c>
      <c r="S128" s="20">
        <f ca="1">RAND()</f>
        <v>0.91263592582301645</v>
      </c>
      <c r="T128" s="18">
        <f ca="1">IF(B128=1, ROUND(_xlfn.NORM.INV(S128,$C$11,$C$12), 2), ROUND(_xlfn.NORM.INV(S128, $D$11, $D$12), 2))</f>
        <v>8053.21</v>
      </c>
      <c r="U128" s="15">
        <f ca="1">MIN(F128,R128)</f>
        <v>40</v>
      </c>
      <c r="V128" s="15">
        <f ca="1">RAND()</f>
        <v>0.60538209263508513</v>
      </c>
      <c r="W128" s="19">
        <f ca="1">(IF(B128=1, $G$21+($G$22-$G$21)*V128, $H$21+($H$22-$H$21)*V128))</f>
        <v>3.6188373242227984E-2</v>
      </c>
      <c r="X128" s="15">
        <f ca="1">ROUND(U128*(1-W128), 0)</f>
        <v>39</v>
      </c>
      <c r="Y128" s="20">
        <f ca="1">RAND()</f>
        <v>0.16312920840049794</v>
      </c>
      <c r="Z128" s="15">
        <f ca="1">IF(B128=1, ROUND(_xlfn.NORM.INV(Y128,$C$13,$C$14)*(1+$T$14), 0), ROUND(_xlfn.NORM.INV(Y128, $D$13, $D$14)*(1+$T$14), 0))</f>
        <v>32</v>
      </c>
      <c r="AA128" s="20">
        <f ca="1">RAND()</f>
        <v>0.6861750059023185</v>
      </c>
      <c r="AB128" s="18">
        <f ca="1">IF(B128=1, ROUND(_xlfn.NORM.INV(AA128,$C$15,$C$16), 2), ROUND(_xlfn.NORM.INV(AA128, $D$15, $D$16), 2))</f>
        <v>3875.63</v>
      </c>
      <c r="AC128" s="15">
        <f ca="1">MIN(G128,Z128)</f>
        <v>24</v>
      </c>
      <c r="AD128" s="15">
        <f ca="1">RAND()</f>
        <v>0.90611526101713136</v>
      </c>
      <c r="AE128" s="19">
        <f ca="1">(IF(B128=1, $G$21+($G$22-$G$21)*AD128, $H$21+($H$22-$H$21)*AD128))</f>
        <v>4.6714034135599602E-2</v>
      </c>
      <c r="AF128" s="15">
        <f ca="1">ROUND(AC128*(1-AE128), 0)</f>
        <v>23</v>
      </c>
      <c r="AG128" s="20">
        <f ca="1">RAND()</f>
        <v>0.8097699505835404</v>
      </c>
      <c r="AH128" s="15">
        <f ca="1">IF(B128=1, ROUND(_xlfn.NORM.INV(AG128,$C$17,$C$18)*(1+$T$14), 0), ROUND(_xlfn.NORM.INV(AG128, $D$17, $D$18)*(1+$T$14), 0))</f>
        <v>415</v>
      </c>
      <c r="AI128" s="20">
        <f ca="1">RAND()</f>
        <v>0.46357582958090604</v>
      </c>
      <c r="AJ128" s="18">
        <f ca="1">IF(B128=1, ROUND(_xlfn.NORM.INV(AI128,$C$19,$C$20), 2), ROUND(_xlfn.NORM.INV(AI128, $D$19, $D$20), 2))</f>
        <v>2249</v>
      </c>
      <c r="AK128" s="15">
        <f ca="1">MIN(ROUND(H128*(1+$C$22),0),AH128)</f>
        <v>273</v>
      </c>
      <c r="AL128" s="20">
        <f ca="1">RAND()</f>
        <v>0.63315456519866731</v>
      </c>
      <c r="AM128" s="19">
        <f ca="1">(IF(B128=1, $G$21+($G$22-$G$21)*AL128, $H$21+($H$22-$H$21)*AL128))</f>
        <v>3.7160409781953355E-2</v>
      </c>
      <c r="AN128" s="15">
        <f ca="1">ROUND(AK128*(1-AM128), 0)</f>
        <v>263</v>
      </c>
      <c r="AO128" s="18">
        <f ca="1">SUM(IF(AN128&gt;H128, (AN128-H128)*($G$23+AJ128), 0),IF(AF128&gt;G128,(AF128-G128)*($G$23+AB128),0),IF(X128&gt;F128,(X128-F128)*($G$23+T128),0),IF(P128&gt;E128,(P128-E128)*($G$23+L128),0))</f>
        <v>9300</v>
      </c>
      <c r="AP128" s="18">
        <f>-$C$24</f>
        <v>-313614.51120000001</v>
      </c>
      <c r="AQ128" s="17">
        <f ca="1">L128*P128+T128*X128+AB128*AF128+AJ128*AN128-AO128+AP128</f>
        <v>738779.74879999994</v>
      </c>
      <c r="AS128" s="21">
        <f ca="1">SUM(IF(AN128&gt;H128, (AN128-H128), 0),IF(AF128&gt;G128,(AF128-G128),0),IF(X128&gt;F128,(X128-F128),0),IF(P128&gt;E128,(P128-E128),0))</f>
        <v>3</v>
      </c>
      <c r="AU128" s="22">
        <f>AU127+0.1%</f>
        <v>9.8000000000000073E-2</v>
      </c>
      <c r="AV128" s="18">
        <v>459915.9768800005</v>
      </c>
      <c r="AW128" s="18">
        <v>250329.4037134558</v>
      </c>
      <c r="AX128" s="15">
        <v>4.08</v>
      </c>
      <c r="AY128" s="18">
        <v>12298.500080000014</v>
      </c>
      <c r="AZ128" s="23" t="str">
        <f>IF(AV128=MAX($AV$30:$AV$130),"Optimal Overbooking Rate","")</f>
        <v/>
      </c>
      <c r="BC128" s="15" t="s">
        <v>79</v>
      </c>
      <c r="BD128" s="25">
        <f ca="1">COUNTIF($AQ$29:$AQ$2028,"&gt;700000")/COUNTA($AQ$29:$AQ$2028)</f>
        <v>0.13600000000000001</v>
      </c>
      <c r="BE128" s="24" t="str">
        <f>CONCATENATE("&gt; ",RIGHT(BC128,4))</f>
        <v>&gt; 700k</v>
      </c>
    </row>
    <row r="129" spans="1:52" x14ac:dyDescent="0.4">
      <c r="A129" s="15">
        <v>101</v>
      </c>
      <c r="B129" s="15">
        <f ca="1">IF(RAND() &lt; (8/12), 0, 1)</f>
        <v>1</v>
      </c>
      <c r="C129" s="20">
        <f ca="1">RAND()</f>
        <v>0.35793259681043899</v>
      </c>
      <c r="D129" s="15" t="str">
        <f ca="1">LOOKUP(C129,$H$13:$H$16,$F$13:$F$16)</f>
        <v>Airbus A380-800</v>
      </c>
      <c r="E129" s="15">
        <f ca="1">LOOKUP(D129,$F$6:$F$9,$I$6:$I$9)</f>
        <v>14</v>
      </c>
      <c r="F129" s="15">
        <f ca="1">LOOKUP(D129,$F$6:$F$9,$J$6:$J$9)</f>
        <v>76</v>
      </c>
      <c r="G129" s="15">
        <f ca="1">LOOKUP(D129,$F$6:$F$9,$K$6:$K$9)</f>
        <v>56</v>
      </c>
      <c r="H129" s="15">
        <f ca="1">LOOKUP(D129,$F$6:$F$9,$L$6:$L$9)</f>
        <v>341</v>
      </c>
      <c r="I129" s="20">
        <f ca="1">RAND()</f>
        <v>6.408344888390094E-2</v>
      </c>
      <c r="J129" s="15">
        <f ca="1">IF(B129=1, ROUND(_xlfn.NORM.INV(I129,$C$5,$C$6)*(1+$T$14), 0), ROUND(_xlfn.NORM.INV(I129, $D$5, $D$6)*(1+$T$14), 0))</f>
        <v>3</v>
      </c>
      <c r="K129" s="20">
        <f ca="1">RAND()</f>
        <v>0.83017387712195301</v>
      </c>
      <c r="L129" s="18">
        <f ca="1">IF(B129=1, ROUND(_xlfn.NORM.INV(K129,$C$7,$C$8), 2), ROUND(_xlfn.NORM.INV(K129, $D$7, $D$8), 2))</f>
        <v>15380.88</v>
      </c>
      <c r="M129" s="15">
        <f ca="1">MIN(E129,J129)</f>
        <v>3</v>
      </c>
      <c r="N129" s="15">
        <f ca="1">RAND()</f>
        <v>0.65080784850718132</v>
      </c>
      <c r="O129" s="19">
        <f ca="1">(IF(B129=1, $G$21+($G$22-$G$21)*N129, $H$21+($H$22-$H$21)*N129))</f>
        <v>3.7778274697751343E-2</v>
      </c>
      <c r="P129" s="15">
        <f ca="1">ROUND(M129*(1-O129), 0)</f>
        <v>3</v>
      </c>
      <c r="Q129" s="20">
        <f ca="1">RAND()</f>
        <v>0.14540465550300818</v>
      </c>
      <c r="R129" s="15">
        <f ca="1">IF(B129=1, ROUND(_xlfn.NORM.INV(Q129,$C$9,$C$10)*(1+$T$14), 0), ROUND(_xlfn.NORM.INV(Q129, $D$9, $D$10)*(1+$T$14), 0))</f>
        <v>34</v>
      </c>
      <c r="S129" s="20">
        <f ca="1">RAND()</f>
        <v>0.34660585411705347</v>
      </c>
      <c r="T129" s="18">
        <f ca="1">IF(B129=1, ROUND(_xlfn.NORM.INV(S129,$C$11,$C$12), 2), ROUND(_xlfn.NORM.INV(S129, $D$11, $D$12), 2))</f>
        <v>6473.72</v>
      </c>
      <c r="U129" s="15">
        <f ca="1">MIN(F129,R129)</f>
        <v>34</v>
      </c>
      <c r="V129" s="15">
        <f ca="1">RAND()</f>
        <v>6.8051268206963278E-2</v>
      </c>
      <c r="W129" s="19">
        <f ca="1">(IF(B129=1, $G$21+($G$22-$G$21)*V129, $H$21+($H$22-$H$21)*V129))</f>
        <v>1.7381794387243715E-2</v>
      </c>
      <c r="X129" s="15">
        <f ca="1">ROUND(U129*(1-W129), 0)</f>
        <v>33</v>
      </c>
      <c r="Y129" s="20">
        <f ca="1">RAND()</f>
        <v>0.94964115641261571</v>
      </c>
      <c r="Z129" s="15">
        <f ca="1">IF(B129=1, ROUND(_xlfn.NORM.INV(Y129,$C$13,$C$14)*(1+$T$14), 0), ROUND(_xlfn.NORM.INV(Y129, $D$13, $D$14)*(1+$T$14), 0))</f>
        <v>93</v>
      </c>
      <c r="AA129" s="20">
        <f ca="1">RAND()</f>
        <v>0.76497760295763884</v>
      </c>
      <c r="AB129" s="18">
        <f ca="1">IF(B129=1, ROUND(_xlfn.NORM.INV(AA129,$C$15,$C$16), 2), ROUND(_xlfn.NORM.INV(AA129, $D$15, $D$16), 2))</f>
        <v>3989.78</v>
      </c>
      <c r="AC129" s="15">
        <f ca="1">MIN(G129,Z129)</f>
        <v>56</v>
      </c>
      <c r="AD129" s="15">
        <f ca="1">RAND()</f>
        <v>0.32827568074035418</v>
      </c>
      <c r="AE129" s="19">
        <f ca="1">(IF(B129=1, $G$21+($G$22-$G$21)*AD129, $H$21+($H$22-$H$21)*AD129))</f>
        <v>2.6489648825912399E-2</v>
      </c>
      <c r="AF129" s="15">
        <f ca="1">ROUND(AC129*(1-AE129), 0)</f>
        <v>55</v>
      </c>
      <c r="AG129" s="20">
        <f ca="1">RAND()</f>
        <v>9.4130286014849851E-2</v>
      </c>
      <c r="AH129" s="15">
        <f ca="1">IF(B129=1, ROUND(_xlfn.NORM.INV(AG129,$C$17,$C$18)*(1+$T$14), 0), ROUND(_xlfn.NORM.INV(AG129, $D$17, $D$18)*(1+$T$14), 0))</f>
        <v>139</v>
      </c>
      <c r="AI129" s="20">
        <f ca="1">RAND()</f>
        <v>0.6144782865232693</v>
      </c>
      <c r="AJ129" s="18">
        <f ca="1">IF(B129=1, ROUND(_xlfn.NORM.INV(AI129,$C$19,$C$20), 2), ROUND(_xlfn.NORM.INV(AI129, $D$19, $D$20), 2))</f>
        <v>2363.9499999999998</v>
      </c>
      <c r="AK129" s="15">
        <f ca="1">MIN(ROUND(H129*(1+$C$22),0),AH129)</f>
        <v>139</v>
      </c>
      <c r="AL129" s="20">
        <f ca="1">RAND()</f>
        <v>0.87231265869976482</v>
      </c>
      <c r="AM129" s="19">
        <f ca="1">(IF(B129=1, $G$21+($G$22-$G$21)*AL129, $H$21+($H$22-$H$21)*AL129))</f>
        <v>4.553094305449177E-2</v>
      </c>
      <c r="AN129" s="15">
        <f ca="1">ROUND(AK129*(1-AM129), 0)</f>
        <v>133</v>
      </c>
      <c r="AO129" s="18">
        <f ca="1">SUM(IF(AN129&gt;H129, (AN129-H129)*($G$23+AJ129), 0),IF(AF129&gt;G129,(AF129-G129)*($G$23+AB129),0),IF(X129&gt;F129,(X129-F129)*($G$23+T129),0),IF(P129&gt;E129,(P129-E129)*($G$23+L129),0))</f>
        <v>0</v>
      </c>
      <c r="AP129" s="18">
        <f>-$C$24</f>
        <v>-313614.51120000001</v>
      </c>
      <c r="AQ129" s="17">
        <f ca="1">L129*P129+T129*X129+AB129*AF129+AJ129*AN129-AO129+AP129</f>
        <v>480004.13880000002</v>
      </c>
      <c r="AS129" s="21">
        <f ca="1">SUM(IF(AN129&gt;H129, (AN129-H129), 0),IF(AF129&gt;G129,(AF129-G129),0),IF(X129&gt;F129,(X129-F129),0),IF(P129&gt;E129,(P129-E129),0))</f>
        <v>0</v>
      </c>
      <c r="AU129" s="22">
        <f>AU128+0.1%</f>
        <v>9.9000000000000074E-2</v>
      </c>
      <c r="AV129" s="18">
        <v>454767.28347500076</v>
      </c>
      <c r="AW129" s="18">
        <v>245841.97794625117</v>
      </c>
      <c r="AX129" s="15">
        <v>4.2699999999999996</v>
      </c>
      <c r="AY129" s="18">
        <v>12633.813729999994</v>
      </c>
      <c r="AZ129" s="23" t="str">
        <f>IF(AV129=MAX($AV$30:$AV$130),"Optimal Overbooking Rate","")</f>
        <v/>
      </c>
    </row>
    <row r="130" spans="1:52" x14ac:dyDescent="0.4">
      <c r="A130" s="15">
        <v>102</v>
      </c>
      <c r="B130" s="15">
        <f ca="1">IF(RAND() &lt; (8/12), 0, 1)</f>
        <v>0</v>
      </c>
      <c r="C130" s="20">
        <f ca="1">RAND()</f>
        <v>0.49681673470286536</v>
      </c>
      <c r="D130" s="15" t="str">
        <f ca="1">LOOKUP(C130,$H$13:$H$16,$F$13:$F$16)</f>
        <v>Airbus A380-800</v>
      </c>
      <c r="E130" s="15">
        <f ca="1">LOOKUP(D130,$F$6:$F$9,$I$6:$I$9)</f>
        <v>14</v>
      </c>
      <c r="F130" s="15">
        <f ca="1">LOOKUP(D130,$F$6:$F$9,$J$6:$J$9)</f>
        <v>76</v>
      </c>
      <c r="G130" s="15">
        <f ca="1">LOOKUP(D130,$F$6:$F$9,$K$6:$K$9)</f>
        <v>56</v>
      </c>
      <c r="H130" s="15">
        <f ca="1">LOOKUP(D130,$F$6:$F$9,$L$6:$L$9)</f>
        <v>341</v>
      </c>
      <c r="I130" s="20">
        <f ca="1">RAND()</f>
        <v>0.57403140616099801</v>
      </c>
      <c r="J130" s="15">
        <f ca="1">IF(B130=1, ROUND(_xlfn.NORM.INV(I130,$C$5,$C$6)*(1+$T$14), 0), ROUND(_xlfn.NORM.INV(I130, $D$5, $D$6)*(1+$T$14), 0))</f>
        <v>4</v>
      </c>
      <c r="K130" s="20">
        <f ca="1">RAND()</f>
        <v>0.8905456267125863</v>
      </c>
      <c r="L130" s="18">
        <f ca="1">IF(B130=1, ROUND(_xlfn.NORM.INV(K130,$C$7,$C$8), 2), ROUND(_xlfn.NORM.INV(K130, $D$7, $D$8), 2))</f>
        <v>11052.71</v>
      </c>
      <c r="M130" s="15">
        <f ca="1">MIN(E130,J130)</f>
        <v>4</v>
      </c>
      <c r="N130" s="15">
        <f ca="1">RAND()</f>
        <v>0.80800876711697278</v>
      </c>
      <c r="O130" s="19">
        <f ca="1">(IF(B130=1, $G$21+($G$22-$G$21)*N130, $H$21+($H$22-$H$21)*N130))</f>
        <v>3.424026301350918E-2</v>
      </c>
      <c r="P130" s="15">
        <f ca="1">ROUND(M130*(1-O130), 0)</f>
        <v>4</v>
      </c>
      <c r="Q130" s="20">
        <f ca="1">RAND()</f>
        <v>0.24893203531733366</v>
      </c>
      <c r="R130" s="15">
        <f ca="1">IF(B130=1, ROUND(_xlfn.NORM.INV(Q130,$C$9,$C$10)*(1+$T$14), 0), ROUND(_xlfn.NORM.INV(Q130, $D$9, $D$10)*(1+$T$14), 0))</f>
        <v>33</v>
      </c>
      <c r="S130" s="20">
        <f ca="1">RAND()</f>
        <v>0.93633293930482864</v>
      </c>
      <c r="T130" s="18">
        <f ca="1">IF(B130=1, ROUND(_xlfn.NORM.INV(S130,$C$11,$C$12), 2), ROUND(_xlfn.NORM.INV(S130, $D$11, $D$12), 2))</f>
        <v>5593.64</v>
      </c>
      <c r="U130" s="15">
        <f ca="1">MIN(F130,R130)</f>
        <v>33</v>
      </c>
      <c r="V130" s="15">
        <f ca="1">RAND()</f>
        <v>0.81302756381639896</v>
      </c>
      <c r="W130" s="19">
        <f ca="1">(IF(B130=1, $G$21+($G$22-$G$21)*V130, $H$21+($H$22-$H$21)*V130))</f>
        <v>3.4390826914491968E-2</v>
      </c>
      <c r="X130" s="15">
        <f ca="1">ROUND(U130*(1-W130), 0)</f>
        <v>32</v>
      </c>
      <c r="Y130" s="20">
        <f ca="1">RAND()</f>
        <v>0.93872272235799126</v>
      </c>
      <c r="Z130" s="15">
        <f ca="1">IF(B130=1, ROUND(_xlfn.NORM.INV(Y130,$C$13,$C$14)*(1+$T$14), 0), ROUND(_xlfn.NORM.INV(Y130, $D$13, $D$14)*(1+$T$14), 0))</f>
        <v>50</v>
      </c>
      <c r="AA130" s="20">
        <f ca="1">RAND()</f>
        <v>0.2076051618314344</v>
      </c>
      <c r="AB130" s="18">
        <f ca="1">IF(B130=1, ROUND(_xlfn.NORM.INV(AA130,$C$15,$C$16), 2), ROUND(_xlfn.NORM.INV(AA130, $D$15, $D$16), 2))</f>
        <v>2698.95</v>
      </c>
      <c r="AC130" s="15">
        <f ca="1">MIN(G130,Z130)</f>
        <v>50</v>
      </c>
      <c r="AD130" s="15">
        <f ca="1">RAND()</f>
        <v>0.2512989260996894</v>
      </c>
      <c r="AE130" s="19">
        <f ca="1">(IF(B130=1, $G$21+($G$22-$G$21)*AD130, $H$21+($H$22-$H$21)*AD130))</f>
        <v>1.7538967782990682E-2</v>
      </c>
      <c r="AF130" s="15">
        <f ca="1">ROUND(AC130*(1-AE130), 0)</f>
        <v>49</v>
      </c>
      <c r="AG130" s="20">
        <f ca="1">RAND()</f>
        <v>0.14468854926789687</v>
      </c>
      <c r="AH130" s="15">
        <f ca="1">IF(B130=1, ROUND(_xlfn.NORM.INV(AG130,$C$17,$C$18)*(1+$T$14), 0), ROUND(_xlfn.NORM.INV(AG130, $D$17, $D$18)*(1+$T$14), 0))</f>
        <v>144</v>
      </c>
      <c r="AI130" s="20">
        <f ca="1">RAND()</f>
        <v>0.74619465877397451</v>
      </c>
      <c r="AJ130" s="18">
        <f ca="1">IF(B130=1, ROUND(_xlfn.NORM.INV(AI130,$C$19,$C$20), 2), ROUND(_xlfn.NORM.INV(AI130, $D$19, $D$20), 2))</f>
        <v>1799.06</v>
      </c>
      <c r="AK130" s="15">
        <f ca="1">MIN(ROUND(H130*(1+$C$22),0),AH130)</f>
        <v>144</v>
      </c>
      <c r="AL130" s="20">
        <f ca="1">RAND()</f>
        <v>0.53720503402196784</v>
      </c>
      <c r="AM130" s="19">
        <f ca="1">(IF(B130=1, $G$21+($G$22-$G$21)*AL130, $H$21+($H$22-$H$21)*AL130))</f>
        <v>2.6116151020659034E-2</v>
      </c>
      <c r="AN130" s="15">
        <f ca="1">ROUND(AK130*(1-AM130), 0)</f>
        <v>140</v>
      </c>
      <c r="AO130" s="18">
        <f ca="1">SUM(IF(AN130&gt;H130, (AN130-H130)*($G$23+AJ130), 0),IF(AF130&gt;G130,(AF130-G130)*($G$23+AB130),0),IF(X130&gt;F130,(X130-F130)*($G$23+T130),0),IF(P130&gt;E130,(P130-E130)*($G$23+L130),0))</f>
        <v>0</v>
      </c>
      <c r="AP130" s="18">
        <f>-$C$24</f>
        <v>-313614.51120000001</v>
      </c>
      <c r="AQ130" s="17">
        <f ca="1">L130*P130+T130*X130+AB130*AF130+AJ130*AN130-AO130+AP130</f>
        <v>293709.75880000001</v>
      </c>
      <c r="AS130" s="21">
        <f ca="1">SUM(IF(AN130&gt;H130, (AN130-H130), 0),IF(AF130&gt;G130,(AF130-G130),0),IF(X130&gt;F130,(X130-F130),0),IF(P130&gt;E130,(P130-E130),0))</f>
        <v>0</v>
      </c>
      <c r="AU130" s="22">
        <f>AU129+0.1%</f>
        <v>0.10000000000000007</v>
      </c>
      <c r="AV130" s="18">
        <v>468598.9959150012</v>
      </c>
      <c r="AW130" s="18">
        <v>265974.50867232122</v>
      </c>
      <c r="AX130" s="15">
        <v>4.05</v>
      </c>
      <c r="AY130" s="18">
        <v>12286.052549999986</v>
      </c>
      <c r="AZ130" s="23" t="str">
        <f>IF(AV130=MAX($AV$30:$AV$130),"Optimal Overbooking Rate","")</f>
        <v/>
      </c>
    </row>
    <row r="131" spans="1:52" x14ac:dyDescent="0.4">
      <c r="A131" s="15">
        <v>103</v>
      </c>
      <c r="B131" s="15">
        <f ca="1">IF(RAND() &lt; (8/12), 0, 1)</f>
        <v>1</v>
      </c>
      <c r="C131" s="20">
        <f ca="1">RAND()</f>
        <v>0.98467553256040385</v>
      </c>
      <c r="D131" s="15" t="str">
        <f ca="1">LOOKUP(C131,$H$13:$H$16,$F$13:$F$16)</f>
        <v>Boeing 777-300ER</v>
      </c>
      <c r="E131" s="15">
        <f ca="1">LOOKUP(D131,$F$6:$F$9,$I$6:$I$9)</f>
        <v>8</v>
      </c>
      <c r="F131" s="15">
        <f ca="1">LOOKUP(D131,$F$6:$F$9,$J$6:$J$9)</f>
        <v>40</v>
      </c>
      <c r="G131" s="15">
        <f ca="1">LOOKUP(D131,$F$6:$F$9,$K$6:$K$9)</f>
        <v>24</v>
      </c>
      <c r="H131" s="15">
        <f ca="1">LOOKUP(D131,$F$6:$F$9,$L$6:$L$9)</f>
        <v>260</v>
      </c>
      <c r="I131" s="20">
        <f ca="1">RAND()</f>
        <v>2.9664898540272766E-2</v>
      </c>
      <c r="J131" s="15">
        <f ca="1">IF(B131=1, ROUND(_xlfn.NORM.INV(I131,$C$5,$C$6)*(1+$T$14), 0), ROUND(_xlfn.NORM.INV(I131, $D$5, $D$6)*(1+$T$14), 0))</f>
        <v>2</v>
      </c>
      <c r="K131" s="20">
        <f ca="1">RAND()</f>
        <v>0.30951232530975381</v>
      </c>
      <c r="L131" s="18">
        <f ca="1">IF(B131=1, ROUND(_xlfn.NORM.INV(K131,$C$7,$C$8), 2), ROUND(_xlfn.NORM.INV(K131, $D$7, $D$8), 2))</f>
        <v>12762.16</v>
      </c>
      <c r="M131" s="15">
        <f ca="1">MIN(E131,J131)</f>
        <v>2</v>
      </c>
      <c r="N131" s="15">
        <f ca="1">RAND()</f>
        <v>0.48660915422047246</v>
      </c>
      <c r="O131" s="19">
        <f ca="1">(IF(B131=1, $G$21+($G$22-$G$21)*N131, $H$21+($H$22-$H$21)*N131))</f>
        <v>3.2031320397716542E-2</v>
      </c>
      <c r="P131" s="15">
        <f ca="1">ROUND(M131*(1-O131), 0)</f>
        <v>2</v>
      </c>
      <c r="Q131" s="20">
        <f ca="1">RAND()</f>
        <v>0.21103682183156047</v>
      </c>
      <c r="R131" s="15">
        <f ca="1">IF(B131=1, ROUND(_xlfn.NORM.INV(Q131,$C$9,$C$10)*(1+$T$14), 0), ROUND(_xlfn.NORM.INV(Q131, $D$9, $D$10)*(1+$T$14), 0))</f>
        <v>41</v>
      </c>
      <c r="S131" s="20">
        <f ca="1">RAND()</f>
        <v>0.68130446993961069</v>
      </c>
      <c r="T131" s="18">
        <f ca="1">IF(B131=1, ROUND(_xlfn.NORM.INV(S131,$C$11,$C$12), 2), ROUND(_xlfn.NORM.INV(S131, $D$11, $D$12), 2))</f>
        <v>7254.46</v>
      </c>
      <c r="U131" s="15">
        <f ca="1">MIN(F131,R131)</f>
        <v>40</v>
      </c>
      <c r="V131" s="15">
        <f ca="1">RAND()</f>
        <v>0.61053794045356624</v>
      </c>
      <c r="W131" s="19">
        <f ca="1">(IF(B131=1, $G$21+($G$22-$G$21)*V131, $H$21+($H$22-$H$21)*V131))</f>
        <v>3.636882791587482E-2</v>
      </c>
      <c r="X131" s="15">
        <f ca="1">ROUND(U131*(1-W131), 0)</f>
        <v>39</v>
      </c>
      <c r="Y131" s="20">
        <f ca="1">RAND()</f>
        <v>0.71401525167794389</v>
      </c>
      <c r="Z131" s="15">
        <f ca="1">IF(B131=1, ROUND(_xlfn.NORM.INV(Y131,$C$13,$C$14)*(1+$T$14), 0), ROUND(_xlfn.NORM.INV(Y131, $D$13, $D$14)*(1+$T$14), 0))</f>
        <v>68</v>
      </c>
      <c r="AA131" s="20">
        <f ca="1">RAND()</f>
        <v>0.50270631894142581</v>
      </c>
      <c r="AB131" s="18">
        <f ca="1">IF(B131=1, ROUND(_xlfn.NORM.INV(AA131,$C$15,$C$16), 2), ROUND(_xlfn.NORM.INV(AA131, $D$15, $D$16), 2))</f>
        <v>3645.63</v>
      </c>
      <c r="AC131" s="15">
        <f ca="1">MIN(G131,Z131)</f>
        <v>24</v>
      </c>
      <c r="AD131" s="15">
        <f ca="1">RAND()</f>
        <v>0.88494667759506196</v>
      </c>
      <c r="AE131" s="19">
        <f ca="1">(IF(B131=1, $G$21+($G$22-$G$21)*AD131, $H$21+($H$22-$H$21)*AD131))</f>
        <v>4.5973133715827175E-2</v>
      </c>
      <c r="AF131" s="15">
        <f ca="1">ROUND(AC131*(1-AE131), 0)</f>
        <v>23</v>
      </c>
      <c r="AG131" s="20">
        <f ca="1">RAND()</f>
        <v>0.1590728206963421</v>
      </c>
      <c r="AH131" s="15">
        <f ca="1">IF(B131=1, ROUND(_xlfn.NORM.INV(AG131,$C$17,$C$18)*(1+$T$14), 0), ROUND(_xlfn.NORM.INV(AG131, $D$17, $D$18)*(1+$T$14), 0))</f>
        <v>179</v>
      </c>
      <c r="AI131" s="20">
        <f ca="1">RAND()</f>
        <v>0.56767978640011341</v>
      </c>
      <c r="AJ131" s="18">
        <f ca="1">IF(B131=1, ROUND(_xlfn.NORM.INV(AI131,$C$19,$C$20), 2), ROUND(_xlfn.NORM.INV(AI131, $D$19, $D$20), 2))</f>
        <v>2327.7199999999998</v>
      </c>
      <c r="AK131" s="15">
        <f ca="1">MIN(ROUND(H131*(1+$C$22),0),AH131)</f>
        <v>179</v>
      </c>
      <c r="AL131" s="20">
        <f ca="1">RAND()</f>
        <v>0.7992110395769384</v>
      </c>
      <c r="AM131" s="19">
        <f ca="1">(IF(B131=1, $G$21+($G$22-$G$21)*AL131, $H$21+($H$22-$H$21)*AL131))</f>
        <v>4.2972386385192851E-2</v>
      </c>
      <c r="AN131" s="15">
        <f ca="1">ROUND(AK131*(1-AM131), 0)</f>
        <v>171</v>
      </c>
      <c r="AO131" s="18">
        <f ca="1">SUM(IF(AN131&gt;H131, (AN131-H131)*($G$23+AJ131), 0),IF(AF131&gt;G131,(AF131-G131)*($G$23+AB131),0),IF(X131&gt;F131,(X131-F131)*($G$23+T131),0),IF(P131&gt;E131,(P131-E131)*($G$23+L131),0))</f>
        <v>0</v>
      </c>
      <c r="AP131" s="18">
        <f>-$C$24</f>
        <v>-313614.51120000001</v>
      </c>
      <c r="AQ131" s="17">
        <f ca="1">L131*P131+T131*X131+AB131*AF131+AJ131*AN131-AO131+AP131</f>
        <v>476723.35879999987</v>
      </c>
      <c r="AS131" s="21">
        <f ca="1">SUM(IF(AN131&gt;H131, (AN131-H131), 0),IF(AF131&gt;G131,(AF131-G131),0),IF(X131&gt;F131,(X131-F131),0),IF(P131&gt;E131,(P131-E131),0))</f>
        <v>0</v>
      </c>
      <c r="AU131" s="22"/>
    </row>
    <row r="132" spans="1:52" x14ac:dyDescent="0.4">
      <c r="A132" s="15">
        <v>104</v>
      </c>
      <c r="B132" s="15">
        <f ca="1">IF(RAND() &lt; (8/12), 0, 1)</f>
        <v>0</v>
      </c>
      <c r="C132" s="20">
        <f ca="1">RAND()</f>
        <v>0.5522744672951716</v>
      </c>
      <c r="D132" s="15" t="str">
        <f ca="1">LOOKUP(C132,$H$13:$H$16,$F$13:$F$16)</f>
        <v>Airbus A380-800</v>
      </c>
      <c r="E132" s="15">
        <f ca="1">LOOKUP(D132,$F$6:$F$9,$I$6:$I$9)</f>
        <v>14</v>
      </c>
      <c r="F132" s="15">
        <f ca="1">LOOKUP(D132,$F$6:$F$9,$J$6:$J$9)</f>
        <v>76</v>
      </c>
      <c r="G132" s="15">
        <f ca="1">LOOKUP(D132,$F$6:$F$9,$K$6:$K$9)</f>
        <v>56</v>
      </c>
      <c r="H132" s="15">
        <f ca="1">LOOKUP(D132,$F$6:$F$9,$L$6:$L$9)</f>
        <v>341</v>
      </c>
      <c r="I132" s="20">
        <f ca="1">RAND()</f>
        <v>0.51555574204160648</v>
      </c>
      <c r="J132" s="15">
        <f ca="1">IF(B132=1, ROUND(_xlfn.NORM.INV(I132,$C$5,$C$6)*(1+$T$14), 0), ROUND(_xlfn.NORM.INV(I132, $D$5, $D$6)*(1+$T$14), 0))</f>
        <v>4</v>
      </c>
      <c r="K132" s="20">
        <f ca="1">RAND()</f>
        <v>0.48664569467389918</v>
      </c>
      <c r="L132" s="18">
        <f ca="1">IF(B132=1, ROUND(_xlfn.NORM.INV(K132,$C$7,$C$8), 2), ROUND(_xlfn.NORM.INV(K132, $D$7, $D$8), 2))</f>
        <v>10477.120000000001</v>
      </c>
      <c r="M132" s="15">
        <f ca="1">MIN(E132,J132)</f>
        <v>4</v>
      </c>
      <c r="N132" s="15">
        <f ca="1">RAND()</f>
        <v>0.23086866478857315</v>
      </c>
      <c r="O132" s="19">
        <f ca="1">(IF(B132=1, $G$21+($G$22-$G$21)*N132, $H$21+($H$22-$H$21)*N132))</f>
        <v>1.6926059943657194E-2</v>
      </c>
      <c r="P132" s="15">
        <f ca="1">ROUND(M132*(1-O132), 0)</f>
        <v>4</v>
      </c>
      <c r="Q132" s="20">
        <f ca="1">RAND()</f>
        <v>0.23987066618679775</v>
      </c>
      <c r="R132" s="15">
        <f ca="1">IF(B132=1, ROUND(_xlfn.NORM.INV(Q132,$C$9,$C$10)*(1+$T$14), 0), ROUND(_xlfn.NORM.INV(Q132, $D$9, $D$10)*(1+$T$14), 0))</f>
        <v>32</v>
      </c>
      <c r="S132" s="20">
        <f ca="1">RAND()</f>
        <v>0.14350072627576715</v>
      </c>
      <c r="T132" s="18">
        <f ca="1">IF(B132=1, ROUND(_xlfn.NORM.INV(S132,$C$11,$C$12), 2), ROUND(_xlfn.NORM.INV(S132, $D$11, $D$12), 2))</f>
        <v>5003.5600000000004</v>
      </c>
      <c r="U132" s="15">
        <f ca="1">MIN(F132,R132)</f>
        <v>32</v>
      </c>
      <c r="V132" s="15">
        <f ca="1">RAND()</f>
        <v>0.53216542860329397</v>
      </c>
      <c r="W132" s="19">
        <f ca="1">(IF(B132=1, $G$21+($G$22-$G$21)*V132, $H$21+($H$22-$H$21)*V132))</f>
        <v>2.5964962858098815E-2</v>
      </c>
      <c r="X132" s="15">
        <f ca="1">ROUND(U132*(1-W132), 0)</f>
        <v>31</v>
      </c>
      <c r="Y132" s="20">
        <f ca="1">RAND()</f>
        <v>0.30432606643371585</v>
      </c>
      <c r="Z132" s="15">
        <f ca="1">IF(B132=1, ROUND(_xlfn.NORM.INV(Y132,$C$13,$C$14)*(1+$T$14), 0), ROUND(_xlfn.NORM.INV(Y132, $D$13, $D$14)*(1+$T$14), 0))</f>
        <v>31</v>
      </c>
      <c r="AA132" s="20">
        <f ca="1">RAND()</f>
        <v>0.65162566996486526</v>
      </c>
      <c r="AB132" s="18">
        <f ca="1">IF(B132=1, ROUND(_xlfn.NORM.INV(AA132,$C$15,$C$16), 2), ROUND(_xlfn.NORM.INV(AA132, $D$15, $D$16), 2))</f>
        <v>2845.33</v>
      </c>
      <c r="AC132" s="15">
        <f ca="1">MIN(G132,Z132)</f>
        <v>31</v>
      </c>
      <c r="AD132" s="15">
        <f ca="1">RAND()</f>
        <v>0.70168148284941267</v>
      </c>
      <c r="AE132" s="19">
        <f ca="1">(IF(B132=1, $G$21+($G$22-$G$21)*AD132, $H$21+($H$22-$H$21)*AD132))</f>
        <v>3.105044448548238E-2</v>
      </c>
      <c r="AF132" s="15">
        <f ca="1">ROUND(AC132*(1-AE132), 0)</f>
        <v>30</v>
      </c>
      <c r="AG132" s="20">
        <f ca="1">RAND()</f>
        <v>4.2524240079071518E-2</v>
      </c>
      <c r="AH132" s="15">
        <f ca="1">IF(B132=1, ROUND(_xlfn.NORM.INV(AG132,$C$17,$C$18)*(1+$T$14), 0), ROUND(_xlfn.NORM.INV(AG132, $D$17, $D$18)*(1+$T$14), 0))</f>
        <v>109</v>
      </c>
      <c r="AI132" s="20">
        <f ca="1">RAND()</f>
        <v>0.8569038936492539</v>
      </c>
      <c r="AJ132" s="18">
        <f ca="1">IF(B132=1, ROUND(_xlfn.NORM.INV(AI132,$C$19,$C$20), 2), ROUND(_xlfn.NORM.INV(AI132, $D$19, $D$20), 2))</f>
        <v>1829.74</v>
      </c>
      <c r="AK132" s="15">
        <f ca="1">MIN(ROUND(H132*(1+$C$22),0),AH132)</f>
        <v>109</v>
      </c>
      <c r="AL132" s="20">
        <f ca="1">RAND()</f>
        <v>0.8891211578582946</v>
      </c>
      <c r="AM132" s="19">
        <f ca="1">(IF(B132=1, $G$21+($G$22-$G$21)*AL132, $H$21+($H$22-$H$21)*AL132))</f>
        <v>3.667363473574884E-2</v>
      </c>
      <c r="AN132" s="15">
        <f ca="1">ROUND(AK132*(1-AM132), 0)</f>
        <v>105</v>
      </c>
      <c r="AO132" s="18">
        <f ca="1">SUM(IF(AN132&gt;H132, (AN132-H132)*($G$23+AJ132), 0),IF(AF132&gt;G132,(AF132-G132)*($G$23+AB132),0),IF(X132&gt;F132,(X132-F132)*($G$23+T132),0),IF(P132&gt;E132,(P132-E132)*($G$23+L132),0))</f>
        <v>0</v>
      </c>
      <c r="AP132" s="18">
        <f>-$C$24</f>
        <v>-313614.51120000001</v>
      </c>
      <c r="AQ132" s="17">
        <f ca="1">L132*P132+T132*X132+AB132*AF132+AJ132*AN132-AO132+AP132</f>
        <v>160886.92879999999</v>
      </c>
      <c r="AS132" s="21">
        <f ca="1">SUM(IF(AN132&gt;H132, (AN132-H132), 0),IF(AF132&gt;G132,(AF132-G132),0),IF(X132&gt;F132,(X132-F132),0),IF(P132&gt;E132,(P132-E132),0))</f>
        <v>0</v>
      </c>
      <c r="AU132" s="22"/>
    </row>
    <row r="133" spans="1:52" x14ac:dyDescent="0.4">
      <c r="A133" s="15">
        <v>105</v>
      </c>
      <c r="B133" s="15">
        <f ca="1">IF(RAND() &lt; (8/12), 0, 1)</f>
        <v>1</v>
      </c>
      <c r="C133" s="20">
        <f ca="1">RAND()</f>
        <v>0.55625091008847993</v>
      </c>
      <c r="D133" s="15" t="str">
        <f ca="1">LOOKUP(C133,$H$13:$H$16,$F$13:$F$16)</f>
        <v>Airbus A380-800</v>
      </c>
      <c r="E133" s="15">
        <f ca="1">LOOKUP(D133,$F$6:$F$9,$I$6:$I$9)</f>
        <v>14</v>
      </c>
      <c r="F133" s="15">
        <f ca="1">LOOKUP(D133,$F$6:$F$9,$J$6:$J$9)</f>
        <v>76</v>
      </c>
      <c r="G133" s="15">
        <f ca="1">LOOKUP(D133,$F$6:$F$9,$K$6:$K$9)</f>
        <v>56</v>
      </c>
      <c r="H133" s="15">
        <f ca="1">LOOKUP(D133,$F$6:$F$9,$L$6:$L$9)</f>
        <v>341</v>
      </c>
      <c r="I133" s="20">
        <f ca="1">RAND()</f>
        <v>0.23085566605601371</v>
      </c>
      <c r="J133" s="15">
        <f ca="1">IF(B133=1, ROUND(_xlfn.NORM.INV(I133,$C$5,$C$6)*(1+$T$14), 0), ROUND(_xlfn.NORM.INV(I133, $D$5, $D$6)*(1+$T$14), 0))</f>
        <v>5</v>
      </c>
      <c r="K133" s="20">
        <f ca="1">RAND()</f>
        <v>0.79186382249075782</v>
      </c>
      <c r="L133" s="18">
        <f ca="1">IF(B133=1, ROUND(_xlfn.NORM.INV(K133,$C$7,$C$8), 2), ROUND(_xlfn.NORM.INV(K133, $D$7, $D$8), 2))</f>
        <v>15124.89</v>
      </c>
      <c r="M133" s="15">
        <f ca="1">MIN(E133,J133)</f>
        <v>5</v>
      </c>
      <c r="N133" s="15">
        <f ca="1">RAND()</f>
        <v>0.32907773804640483</v>
      </c>
      <c r="O133" s="19">
        <f ca="1">(IF(B133=1, $G$21+($G$22-$G$21)*N133, $H$21+($H$22-$H$21)*N133))</f>
        <v>2.651772083162417E-2</v>
      </c>
      <c r="P133" s="15">
        <f ca="1">ROUND(M133*(1-O133), 0)</f>
        <v>5</v>
      </c>
      <c r="Q133" s="20">
        <f ca="1">RAND()</f>
        <v>0.77599356563814093</v>
      </c>
      <c r="R133" s="15">
        <f ca="1">IF(B133=1, ROUND(_xlfn.NORM.INV(Q133,$C$9,$C$10)*(1+$T$14), 0), ROUND(_xlfn.NORM.INV(Q133, $D$9, $D$10)*(1+$T$14), 0))</f>
        <v>80</v>
      </c>
      <c r="S133" s="20">
        <f ca="1">RAND()</f>
        <v>0.41339315796536313</v>
      </c>
      <c r="T133" s="18">
        <f ca="1">IF(B133=1, ROUND(_xlfn.NORM.INV(S133,$C$11,$C$12), 2), ROUND(_xlfn.NORM.INV(S133, $D$11, $D$12), 2))</f>
        <v>6632.12</v>
      </c>
      <c r="U133" s="15">
        <f ca="1">MIN(F133,R133)</f>
        <v>76</v>
      </c>
      <c r="V133" s="15">
        <f ca="1">RAND()</f>
        <v>0.79378542946634822</v>
      </c>
      <c r="W133" s="19">
        <f ca="1">(IF(B133=1, $G$21+($G$22-$G$21)*V133, $H$21+($H$22-$H$21)*V133))</f>
        <v>4.2782490031322187E-2</v>
      </c>
      <c r="X133" s="15">
        <f ca="1">ROUND(U133*(1-W133), 0)</f>
        <v>73</v>
      </c>
      <c r="Y133" s="20">
        <f ca="1">RAND()</f>
        <v>0.25494543924726831</v>
      </c>
      <c r="Z133" s="15">
        <f ca="1">IF(B133=1, ROUND(_xlfn.NORM.INV(Y133,$C$13,$C$14)*(1+$T$14), 0), ROUND(_xlfn.NORM.INV(Y133, $D$13, $D$14)*(1+$T$14), 0))</f>
        <v>39</v>
      </c>
      <c r="AA133" s="20">
        <f ca="1">RAND()</f>
        <v>0.81764415530501666</v>
      </c>
      <c r="AB133" s="18">
        <f ca="1">IF(B133=1, ROUND(_xlfn.NORM.INV(AA133,$C$15,$C$16), 2), ROUND(_xlfn.NORM.INV(AA133, $D$15, $D$16), 2))</f>
        <v>4078.28</v>
      </c>
      <c r="AC133" s="15">
        <f ca="1">MIN(G133,Z133)</f>
        <v>39</v>
      </c>
      <c r="AD133" s="15">
        <f ca="1">RAND()</f>
        <v>0.60511373468380791</v>
      </c>
      <c r="AE133" s="19">
        <f ca="1">(IF(B133=1, $G$21+($G$22-$G$21)*AD133, $H$21+($H$22-$H$21)*AD133))</f>
        <v>3.617898071393328E-2</v>
      </c>
      <c r="AF133" s="15">
        <f ca="1">ROUND(AC133*(1-AE133), 0)</f>
        <v>38</v>
      </c>
      <c r="AG133" s="20">
        <f ca="1">RAND()</f>
        <v>0.42929402512519932</v>
      </c>
      <c r="AH133" s="15">
        <f ca="1">IF(B133=1, ROUND(_xlfn.NORM.INV(AG133,$C$17,$C$18)*(1+$T$14), 0), ROUND(_xlfn.NORM.INV(AG133, $D$17, $D$18)*(1+$T$14), 0))</f>
        <v>282</v>
      </c>
      <c r="AI133" s="20">
        <f ca="1">RAND()</f>
        <v>0.69153106495257266</v>
      </c>
      <c r="AJ133" s="18">
        <f ca="1">IF(B133=1, ROUND(_xlfn.NORM.INV(AI133,$C$19,$C$20), 2), ROUND(_xlfn.NORM.INV(AI133, $D$19, $D$20), 2))</f>
        <v>2426.8200000000002</v>
      </c>
      <c r="AK133" s="15">
        <f ca="1">MIN(ROUND(H133*(1+$C$22),0),AH133)</f>
        <v>282</v>
      </c>
      <c r="AL133" s="20">
        <f ca="1">RAND()</f>
        <v>0.56302855484155034</v>
      </c>
      <c r="AM133" s="19">
        <f ca="1">(IF(B133=1, $G$21+($G$22-$G$21)*AL133, $H$21+($H$22-$H$21)*AL133))</f>
        <v>3.4705999419454264E-2</v>
      </c>
      <c r="AN133" s="15">
        <f ca="1">ROUND(AK133*(1-AM133), 0)</f>
        <v>272</v>
      </c>
      <c r="AO133" s="18">
        <f ca="1">SUM(IF(AN133&gt;H133, (AN133-H133)*($G$23+AJ133), 0),IF(AF133&gt;G133,(AF133-G133)*($G$23+AB133),0),IF(X133&gt;F133,(X133-F133)*($G$23+T133),0),IF(P133&gt;E133,(P133-E133)*($G$23+L133),0))</f>
        <v>0</v>
      </c>
      <c r="AP133" s="18">
        <f>-$C$24</f>
        <v>-313614.51120000001</v>
      </c>
      <c r="AQ133" s="17">
        <f ca="1">L133*P133+T133*X133+AB133*AF133+AJ133*AN133-AO133+AP133</f>
        <v>1061224.3788000001</v>
      </c>
      <c r="AS133" s="21">
        <f ca="1">SUM(IF(AN133&gt;H133, (AN133-H133), 0),IF(AF133&gt;G133,(AF133-G133),0),IF(X133&gt;F133,(X133-F133),0),IF(P133&gt;E133,(P133-E133),0))</f>
        <v>0</v>
      </c>
      <c r="AU133" s="22"/>
    </row>
    <row r="134" spans="1:52" x14ac:dyDescent="0.4">
      <c r="A134" s="15">
        <v>106</v>
      </c>
      <c r="B134" s="15">
        <f ca="1">IF(RAND() &lt; (8/12), 0, 1)</f>
        <v>0</v>
      </c>
      <c r="C134" s="20">
        <f ca="1">RAND()</f>
        <v>0.81219084344352044</v>
      </c>
      <c r="D134" s="15" t="str">
        <f ca="1">LOOKUP(C134,$H$13:$H$16,$F$13:$F$16)</f>
        <v>Boeing 777-300ER</v>
      </c>
      <c r="E134" s="15">
        <f ca="1">LOOKUP(D134,$F$6:$F$9,$I$6:$I$9)</f>
        <v>8</v>
      </c>
      <c r="F134" s="15">
        <f ca="1">LOOKUP(D134,$F$6:$F$9,$J$6:$J$9)</f>
        <v>40</v>
      </c>
      <c r="G134" s="15">
        <f ca="1">LOOKUP(D134,$F$6:$F$9,$K$6:$K$9)</f>
        <v>24</v>
      </c>
      <c r="H134" s="15">
        <f ca="1">LOOKUP(D134,$F$6:$F$9,$L$6:$L$9)</f>
        <v>260</v>
      </c>
      <c r="I134" s="20">
        <f ca="1">RAND()</f>
        <v>0.10860623245938561</v>
      </c>
      <c r="J134" s="15">
        <f ca="1">IF(B134=1, ROUND(_xlfn.NORM.INV(I134,$C$5,$C$6)*(1+$T$14), 0), ROUND(_xlfn.NORM.INV(I134, $D$5, $D$6)*(1+$T$14), 0))</f>
        <v>3</v>
      </c>
      <c r="K134" s="20">
        <f ca="1">RAND()</f>
        <v>0.68566393377365209</v>
      </c>
      <c r="L134" s="18">
        <f ca="1">IF(B134=1, ROUND(_xlfn.NORM.INV(K134,$C$7,$C$8), 2), ROUND(_xlfn.NORM.INV(K134, $D$7, $D$8), 2))</f>
        <v>10712.78</v>
      </c>
      <c r="M134" s="15">
        <f ca="1">MIN(E134,J134)</f>
        <v>3</v>
      </c>
      <c r="N134" s="15">
        <f ca="1">RAND()</f>
        <v>0.68242590506515044</v>
      </c>
      <c r="O134" s="19">
        <f ca="1">(IF(B134=1, $G$21+($G$22-$G$21)*N134, $H$21+($H$22-$H$21)*N134))</f>
        <v>3.0472777151954511E-2</v>
      </c>
      <c r="P134" s="15">
        <f ca="1">ROUND(M134*(1-O134), 0)</f>
        <v>3</v>
      </c>
      <c r="Q134" s="20">
        <f ca="1">RAND()</f>
        <v>0.58052173878602886</v>
      </c>
      <c r="R134" s="15">
        <f ca="1">IF(B134=1, ROUND(_xlfn.NORM.INV(Q134,$C$9,$C$10)*(1+$T$14), 0), ROUND(_xlfn.NORM.INV(Q134, $D$9, $D$10)*(1+$T$14), 0))</f>
        <v>42</v>
      </c>
      <c r="S134" s="20">
        <f ca="1">RAND()</f>
        <v>0.23952718454252131</v>
      </c>
      <c r="T134" s="18">
        <f ca="1">IF(B134=1, ROUND(_xlfn.NORM.INV(S134,$C$11,$C$12), 2), ROUND(_xlfn.NORM.INV(S134, $D$11, $D$12), 2))</f>
        <v>5084.8900000000003</v>
      </c>
      <c r="U134" s="15">
        <f ca="1">MIN(F134,R134)</f>
        <v>40</v>
      </c>
      <c r="V134" s="15">
        <f ca="1">RAND()</f>
        <v>0.73062834502575025</v>
      </c>
      <c r="W134" s="19">
        <f ca="1">(IF(B134=1, $G$21+($G$22-$G$21)*V134, $H$21+($H$22-$H$21)*V134))</f>
        <v>3.1918850350772507E-2</v>
      </c>
      <c r="X134" s="15">
        <f ca="1">ROUND(U134*(1-W134), 0)</f>
        <v>39</v>
      </c>
      <c r="Y134" s="20">
        <f ca="1">RAND()</f>
        <v>0.1646127954014186</v>
      </c>
      <c r="Z134" s="15">
        <f ca="1">IF(B134=1, ROUND(_xlfn.NORM.INV(Y134,$C$13,$C$14)*(1+$T$14), 0), ROUND(_xlfn.NORM.INV(Y134, $D$13, $D$14)*(1+$T$14), 0))</f>
        <v>26</v>
      </c>
      <c r="AA134" s="20">
        <f ca="1">RAND()</f>
        <v>8.2827855301965791E-2</v>
      </c>
      <c r="AB134" s="18">
        <f ca="1">IF(B134=1, ROUND(_xlfn.NORM.INV(AA134,$C$15,$C$16), 2), ROUND(_xlfn.NORM.INV(AA134, $D$15, $D$16), 2))</f>
        <v>2629.48</v>
      </c>
      <c r="AC134" s="15">
        <f ca="1">MIN(G134,Z134)</f>
        <v>24</v>
      </c>
      <c r="AD134" s="15">
        <f ca="1">RAND()</f>
        <v>0.2620346253780429</v>
      </c>
      <c r="AE134" s="19">
        <f ca="1">(IF(B134=1, $G$21+($G$22-$G$21)*AD134, $H$21+($H$22-$H$21)*AD134))</f>
        <v>1.7861038761341284E-2</v>
      </c>
      <c r="AF134" s="15">
        <f ca="1">ROUND(AC134*(1-AE134), 0)</f>
        <v>24</v>
      </c>
      <c r="AG134" s="20">
        <f ca="1">RAND()</f>
        <v>0.9283026074636388</v>
      </c>
      <c r="AH134" s="15">
        <f ca="1">IF(B134=1, ROUND(_xlfn.NORM.INV(AG134,$C$17,$C$18)*(1+$T$14), 0), ROUND(_xlfn.NORM.INV(AG134, $D$17, $D$18)*(1+$T$14), 0))</f>
        <v>276</v>
      </c>
      <c r="AI134" s="20">
        <f ca="1">RAND()</f>
        <v>0.18928789536773494</v>
      </c>
      <c r="AJ134" s="18">
        <f ca="1">IF(B134=1, ROUND(_xlfn.NORM.INV(AI134,$C$19,$C$20), 2), ROUND(_xlfn.NORM.INV(AI134, $D$19, $D$20), 2))</f>
        <v>1681.85</v>
      </c>
      <c r="AK134" s="15">
        <f ca="1">MIN(ROUND(H134*(1+$C$22),0),AH134)</f>
        <v>273</v>
      </c>
      <c r="AL134" s="20">
        <f ca="1">RAND()</f>
        <v>0.30956709292587736</v>
      </c>
      <c r="AM134" s="19">
        <f ca="1">(IF(B134=1, $G$21+($G$22-$G$21)*AL134, $H$21+($H$22-$H$21)*AL134))</f>
        <v>1.9287012787776323E-2</v>
      </c>
      <c r="AN134" s="15">
        <f ca="1">ROUND(AK134*(1-AM134), 0)</f>
        <v>268</v>
      </c>
      <c r="AO134" s="18">
        <f ca="1">SUM(IF(AN134&gt;H134, (AN134-H134)*($G$23+AJ134), 0),IF(AF134&gt;G134,(AF134-G134)*($G$23+AB134),0),IF(X134&gt;F134,(X134-F134)*($G$23+T134),0),IF(P134&gt;E134,(P134-E134)*($G$23+L134),0))</f>
        <v>20262.8</v>
      </c>
      <c r="AP134" s="18">
        <f>-$C$24</f>
        <v>-313614.51120000001</v>
      </c>
      <c r="AQ134" s="17">
        <f ca="1">L134*P134+T134*X134+AB134*AF134+AJ134*AN134-AO134+AP134</f>
        <v>410415.05879999994</v>
      </c>
      <c r="AS134" s="21">
        <f ca="1">SUM(IF(AN134&gt;H134, (AN134-H134), 0),IF(AF134&gt;G134,(AF134-G134),0),IF(X134&gt;F134,(X134-F134),0),IF(P134&gt;E134,(P134-E134),0))</f>
        <v>8</v>
      </c>
      <c r="AU134" s="22"/>
    </row>
    <row r="135" spans="1:52" x14ac:dyDescent="0.4">
      <c r="A135" s="15">
        <v>107</v>
      </c>
      <c r="B135" s="15">
        <f ca="1">IF(RAND() &lt; (8/12), 0, 1)</f>
        <v>0</v>
      </c>
      <c r="C135" s="20">
        <f ca="1">RAND()</f>
        <v>0.28988886427388816</v>
      </c>
      <c r="D135" s="15" t="str">
        <f ca="1">LOOKUP(C135,$H$13:$H$16,$F$13:$F$16)</f>
        <v>Airbus A380-800</v>
      </c>
      <c r="E135" s="15">
        <f ca="1">LOOKUP(D135,$F$6:$F$9,$I$6:$I$9)</f>
        <v>14</v>
      </c>
      <c r="F135" s="15">
        <f ca="1">LOOKUP(D135,$F$6:$F$9,$J$6:$J$9)</f>
        <v>76</v>
      </c>
      <c r="G135" s="15">
        <f ca="1">LOOKUP(D135,$F$6:$F$9,$K$6:$K$9)</f>
        <v>56</v>
      </c>
      <c r="H135" s="15">
        <f ca="1">LOOKUP(D135,$F$6:$F$9,$L$6:$L$9)</f>
        <v>341</v>
      </c>
      <c r="I135" s="20">
        <f ca="1">RAND()</f>
        <v>0.64737545860791379</v>
      </c>
      <c r="J135" s="15">
        <f ca="1">IF(B135=1, ROUND(_xlfn.NORM.INV(I135,$C$5,$C$6)*(1+$T$14), 0), ROUND(_xlfn.NORM.INV(I135, $D$5, $D$6)*(1+$T$14), 0))</f>
        <v>5</v>
      </c>
      <c r="K135" s="20">
        <f ca="1">RAND()</f>
        <v>0.25895855427612546</v>
      </c>
      <c r="L135" s="18">
        <f ca="1">IF(B135=1, ROUND(_xlfn.NORM.INV(K135,$C$7,$C$8), 2), ROUND(_xlfn.NORM.INV(K135, $D$7, $D$8), 2))</f>
        <v>10197.700000000001</v>
      </c>
      <c r="M135" s="15">
        <f ca="1">MIN(E135,J135)</f>
        <v>5</v>
      </c>
      <c r="N135" s="15">
        <f ca="1">RAND()</f>
        <v>0.18982742512437556</v>
      </c>
      <c r="O135" s="19">
        <f ca="1">(IF(B135=1, $G$21+($G$22-$G$21)*N135, $H$21+($H$22-$H$21)*N135))</f>
        <v>1.5694822753731266E-2</v>
      </c>
      <c r="P135" s="15">
        <f ca="1">ROUND(M135*(1-O135), 0)</f>
        <v>5</v>
      </c>
      <c r="Q135" s="20">
        <f ca="1">RAND()</f>
        <v>0.47812933266990632</v>
      </c>
      <c r="R135" s="15">
        <f ca="1">IF(B135=1, ROUND(_xlfn.NORM.INV(Q135,$C$9,$C$10)*(1+$T$14), 0), ROUND(_xlfn.NORM.INV(Q135, $D$9, $D$10)*(1+$T$14), 0))</f>
        <v>39</v>
      </c>
      <c r="S135" s="20">
        <f ca="1">RAND()</f>
        <v>0.96075635063540554</v>
      </c>
      <c r="T135" s="18">
        <f ca="1">IF(B135=1, ROUND(_xlfn.NORM.INV(S135,$C$11,$C$12), 2), ROUND(_xlfn.NORM.INV(S135, $D$11, $D$12), 2))</f>
        <v>5647.15</v>
      </c>
      <c r="U135" s="15">
        <f ca="1">MIN(F135,R135)</f>
        <v>39</v>
      </c>
      <c r="V135" s="15">
        <f ca="1">RAND()</f>
        <v>0.82099772886447575</v>
      </c>
      <c r="W135" s="19">
        <f ca="1">(IF(B135=1, $G$21+($G$22-$G$21)*V135, $H$21+($H$22-$H$21)*V135))</f>
        <v>3.4629931865934271E-2</v>
      </c>
      <c r="X135" s="15">
        <f ca="1">ROUND(U135*(1-W135), 0)</f>
        <v>38</v>
      </c>
      <c r="Y135" s="20">
        <f ca="1">RAND()</f>
        <v>0.60837105384895307</v>
      </c>
      <c r="Z135" s="15">
        <f ca="1">IF(B135=1, ROUND(_xlfn.NORM.INV(Y135,$C$13,$C$14)*(1+$T$14), 0), ROUND(_xlfn.NORM.INV(Y135, $D$13, $D$14)*(1+$T$14), 0))</f>
        <v>38</v>
      </c>
      <c r="AA135" s="20">
        <f ca="1">RAND()</f>
        <v>0.97394510113635868</v>
      </c>
      <c r="AB135" s="18">
        <f ca="1">IF(B135=1, ROUND(_xlfn.NORM.INV(AA135,$C$15,$C$16), 2), ROUND(_xlfn.NORM.INV(AA135, $D$15, $D$16), 2))</f>
        <v>3034.02</v>
      </c>
      <c r="AC135" s="15">
        <f ca="1">MIN(G135,Z135)</f>
        <v>38</v>
      </c>
      <c r="AD135" s="15">
        <f ca="1">RAND()</f>
        <v>0.56869026926566724</v>
      </c>
      <c r="AE135" s="19">
        <f ca="1">(IF(B135=1, $G$21+($G$22-$G$21)*AD135, $H$21+($H$22-$H$21)*AD135))</f>
        <v>2.7060708077970015E-2</v>
      </c>
      <c r="AF135" s="15">
        <f ca="1">ROUND(AC135*(1-AE135), 0)</f>
        <v>37</v>
      </c>
      <c r="AG135" s="20">
        <f ca="1">RAND()</f>
        <v>0.73828389297182806</v>
      </c>
      <c r="AH135" s="15">
        <f ca="1">IF(B135=1, ROUND(_xlfn.NORM.INV(AG135,$C$17,$C$18)*(1+$T$14), 0), ROUND(_xlfn.NORM.INV(AG135, $D$17, $D$18)*(1+$T$14), 0))</f>
        <v>233</v>
      </c>
      <c r="AI135" s="20">
        <f ca="1">RAND()</f>
        <v>0.57354330263850883</v>
      </c>
      <c r="AJ135" s="18">
        <f ca="1">IF(B135=1, ROUND(_xlfn.NORM.INV(AI135,$C$19,$C$20), 2), ROUND(_xlfn.NORM.INV(AI135, $D$19, $D$20), 2))</f>
        <v>1762.81</v>
      </c>
      <c r="AK135" s="15">
        <f ca="1">MIN(ROUND(H135*(1+$C$22),0),AH135)</f>
        <v>233</v>
      </c>
      <c r="AL135" s="20">
        <f ca="1">RAND()</f>
        <v>0.55980946948999921</v>
      </c>
      <c r="AM135" s="19">
        <f ca="1">(IF(B135=1, $G$21+($G$22-$G$21)*AL135, $H$21+($H$22-$H$21)*AL135))</f>
        <v>2.6794284084699978E-2</v>
      </c>
      <c r="AN135" s="15">
        <f ca="1">ROUND(AK135*(1-AM135), 0)</f>
        <v>227</v>
      </c>
      <c r="AO135" s="18">
        <f ca="1">SUM(IF(AN135&gt;H135, (AN135-H135)*($G$23+AJ135), 0),IF(AF135&gt;G135,(AF135-G135)*($G$23+AB135),0),IF(X135&gt;F135,(X135-F135)*($G$23+T135),0),IF(P135&gt;E135,(P135-E135)*($G$23+L135),0))</f>
        <v>0</v>
      </c>
      <c r="AP135" s="18">
        <f>-$C$24</f>
        <v>-313614.51120000001</v>
      </c>
      <c r="AQ135" s="17">
        <f ca="1">L135*P135+T135*X135+AB135*AF135+AJ135*AN135-AO135+AP135</f>
        <v>464382.29879999993</v>
      </c>
      <c r="AS135" s="21">
        <f ca="1">SUM(IF(AN135&gt;H135, (AN135-H135), 0),IF(AF135&gt;G135,(AF135-G135),0),IF(X135&gt;F135,(X135-F135),0),IF(P135&gt;E135,(P135-E135),0))</f>
        <v>0</v>
      </c>
      <c r="AU135" s="22"/>
    </row>
    <row r="136" spans="1:52" x14ac:dyDescent="0.4">
      <c r="A136" s="15">
        <v>108</v>
      </c>
      <c r="B136" s="15">
        <f ca="1">IF(RAND() &lt; (8/12), 0, 1)</f>
        <v>1</v>
      </c>
      <c r="C136" s="20">
        <f ca="1">RAND()</f>
        <v>0.92302465674819167</v>
      </c>
      <c r="D136" s="15" t="str">
        <f ca="1">LOOKUP(C136,$H$13:$H$16,$F$13:$F$16)</f>
        <v>Boeing 777-300ER</v>
      </c>
      <c r="E136" s="15">
        <f ca="1">LOOKUP(D136,$F$6:$F$9,$I$6:$I$9)</f>
        <v>8</v>
      </c>
      <c r="F136" s="15">
        <f ca="1">LOOKUP(D136,$F$6:$F$9,$J$6:$J$9)</f>
        <v>40</v>
      </c>
      <c r="G136" s="15">
        <f ca="1">LOOKUP(D136,$F$6:$F$9,$K$6:$K$9)</f>
        <v>24</v>
      </c>
      <c r="H136" s="15">
        <f ca="1">LOOKUP(D136,$F$6:$F$9,$L$6:$L$9)</f>
        <v>260</v>
      </c>
      <c r="I136" s="20">
        <f ca="1">RAND()</f>
        <v>0.33087106530471455</v>
      </c>
      <c r="J136" s="15">
        <f ca="1">IF(B136=1, ROUND(_xlfn.NORM.INV(I136,$C$5,$C$6)*(1+$T$14), 0), ROUND(_xlfn.NORM.INV(I136, $D$5, $D$6)*(1+$T$14), 0))</f>
        <v>5</v>
      </c>
      <c r="K136" s="20">
        <f ca="1">RAND()</f>
        <v>0.20549469452041536</v>
      </c>
      <c r="L136" s="18">
        <f ca="1">IF(B136=1, ROUND(_xlfn.NORM.INV(K136,$C$7,$C$8), 2), ROUND(_xlfn.NORM.INV(K136, $D$7, $D$8), 2))</f>
        <v>12176.19</v>
      </c>
      <c r="M136" s="15">
        <f ca="1">MIN(E136,J136)</f>
        <v>5</v>
      </c>
      <c r="N136" s="15">
        <f ca="1">RAND()</f>
        <v>0.74580164920895242</v>
      </c>
      <c r="O136" s="19">
        <f ca="1">(IF(B136=1, $G$21+($G$22-$G$21)*N136, $H$21+($H$22-$H$21)*N136))</f>
        <v>4.1103057722313333E-2</v>
      </c>
      <c r="P136" s="15">
        <f ca="1">ROUND(M136*(1-O136), 0)</f>
        <v>5</v>
      </c>
      <c r="Q136" s="20">
        <f ca="1">RAND()</f>
        <v>5.8939341656520594E-2</v>
      </c>
      <c r="R136" s="15">
        <f ca="1">IF(B136=1, ROUND(_xlfn.NORM.INV(Q136,$C$9,$C$10)*(1+$T$14), 0), ROUND(_xlfn.NORM.INV(Q136, $D$9, $D$10)*(1+$T$14), 0))</f>
        <v>21</v>
      </c>
      <c r="S136" s="20">
        <f ca="1">RAND()</f>
        <v>0.64564269202308977</v>
      </c>
      <c r="T136" s="18">
        <f ca="1">IF(B136=1, ROUND(_xlfn.NORM.INV(S136,$C$11,$C$12), 2), ROUND(_xlfn.NORM.INV(S136, $D$11, $D$12), 2))</f>
        <v>7166.3</v>
      </c>
      <c r="U136" s="15">
        <f ca="1">MIN(F136,R136)</f>
        <v>21</v>
      </c>
      <c r="V136" s="15">
        <f ca="1">RAND()</f>
        <v>0.77768960835427514</v>
      </c>
      <c r="W136" s="19">
        <f ca="1">(IF(B136=1, $G$21+($G$22-$G$21)*V136, $H$21+($H$22-$H$21)*V136))</f>
        <v>4.2219136292399637E-2</v>
      </c>
      <c r="X136" s="15">
        <f ca="1">ROUND(U136*(1-W136), 0)</f>
        <v>20</v>
      </c>
      <c r="Y136" s="20">
        <f ca="1">RAND()</f>
        <v>0.42179991292604524</v>
      </c>
      <c r="Z136" s="15">
        <f ca="1">IF(B136=1, ROUND(_xlfn.NORM.INV(Y136,$C$13,$C$14)*(1+$T$14), 0), ROUND(_xlfn.NORM.INV(Y136, $D$13, $D$14)*(1+$T$14), 0))</f>
        <v>50</v>
      </c>
      <c r="AA136" s="20">
        <f ca="1">RAND()</f>
        <v>0.42612599985173127</v>
      </c>
      <c r="AB136" s="18">
        <f ca="1">IF(B136=1, ROUND(_xlfn.NORM.INV(AA136,$C$15,$C$16), 2), ROUND(_xlfn.NORM.INV(AA136, $D$15, $D$16), 2))</f>
        <v>3552.8</v>
      </c>
      <c r="AC136" s="15">
        <f ca="1">MIN(G136,Z136)</f>
        <v>24</v>
      </c>
      <c r="AD136" s="15">
        <f ca="1">RAND()</f>
        <v>0.69311528502845565</v>
      </c>
      <c r="AE136" s="19">
        <f ca="1">(IF(B136=1, $G$21+($G$22-$G$21)*AD136, $H$21+($H$22-$H$21)*AD136))</f>
        <v>3.9259034975995949E-2</v>
      </c>
      <c r="AF136" s="15">
        <f ca="1">ROUND(AC136*(1-AE136), 0)</f>
        <v>23</v>
      </c>
      <c r="AG136" s="20">
        <f ca="1">RAND()</f>
        <v>0.3106435857665929</v>
      </c>
      <c r="AH136" s="15">
        <f ca="1">IF(B136=1, ROUND(_xlfn.NORM.INV(AG136,$C$17,$C$18)*(1+$T$14), 0), ROUND(_xlfn.NORM.INV(AG136, $D$17, $D$18)*(1+$T$14), 0))</f>
        <v>242</v>
      </c>
      <c r="AI136" s="20">
        <f ca="1">RAND()</f>
        <v>0.35948045800065198</v>
      </c>
      <c r="AJ136" s="18">
        <f ca="1">IF(B136=1, ROUND(_xlfn.NORM.INV(AI136,$C$19,$C$20), 2), ROUND(_xlfn.NORM.INV(AI136, $D$19, $D$20), 2))</f>
        <v>2168.3200000000002</v>
      </c>
      <c r="AK136" s="15">
        <f ca="1">MIN(ROUND(H136*(1+$C$22),0),AH136)</f>
        <v>242</v>
      </c>
      <c r="AL136" s="20">
        <f ca="1">RAND()</f>
        <v>0.30620971174248457</v>
      </c>
      <c r="AM136" s="19">
        <f ca="1">(IF(B136=1, $G$21+($G$22-$G$21)*AL136, $H$21+($H$22-$H$21)*AL136))</f>
        <v>2.5717339910986958E-2</v>
      </c>
      <c r="AN136" s="15">
        <f ca="1">ROUND(AK136*(1-AM136), 0)</f>
        <v>236</v>
      </c>
      <c r="AO136" s="18">
        <f ca="1">SUM(IF(AN136&gt;H136, (AN136-H136)*($G$23+AJ136), 0),IF(AF136&gt;G136,(AF136-G136)*($G$23+AB136),0),IF(X136&gt;F136,(X136-F136)*($G$23+T136),0),IF(P136&gt;E136,(P136-E136)*($G$23+L136),0))</f>
        <v>0</v>
      </c>
      <c r="AP136" s="18">
        <f>-$C$24</f>
        <v>-313614.51120000001</v>
      </c>
      <c r="AQ136" s="17">
        <f ca="1">L136*P136+T136*X136+AB136*AF136+AJ136*AN136-AO136+AP136</f>
        <v>484030.3588000001</v>
      </c>
      <c r="AS136" s="21">
        <f ca="1">SUM(IF(AN136&gt;H136, (AN136-H136), 0),IF(AF136&gt;G136,(AF136-G136),0),IF(X136&gt;F136,(X136-F136),0),IF(P136&gt;E136,(P136-E136),0))</f>
        <v>0</v>
      </c>
      <c r="AU136" s="22"/>
    </row>
    <row r="137" spans="1:52" x14ac:dyDescent="0.4">
      <c r="A137" s="15">
        <v>109</v>
      </c>
      <c r="B137" s="15">
        <f ca="1">IF(RAND() &lt; (8/12), 0, 1)</f>
        <v>0</v>
      </c>
      <c r="C137" s="20">
        <f ca="1">RAND()</f>
        <v>0.50594726162903392</v>
      </c>
      <c r="D137" s="15" t="str">
        <f ca="1">LOOKUP(C137,$H$13:$H$16,$F$13:$F$16)</f>
        <v>Airbus A380-800</v>
      </c>
      <c r="E137" s="15">
        <f ca="1">LOOKUP(D137,$F$6:$F$9,$I$6:$I$9)</f>
        <v>14</v>
      </c>
      <c r="F137" s="15">
        <f ca="1">LOOKUP(D137,$F$6:$F$9,$J$6:$J$9)</f>
        <v>76</v>
      </c>
      <c r="G137" s="15">
        <f ca="1">LOOKUP(D137,$F$6:$F$9,$K$6:$K$9)</f>
        <v>56</v>
      </c>
      <c r="H137" s="15">
        <f ca="1">LOOKUP(D137,$F$6:$F$9,$L$6:$L$9)</f>
        <v>341</v>
      </c>
      <c r="I137" s="20">
        <f ca="1">RAND()</f>
        <v>0.13046780128306767</v>
      </c>
      <c r="J137" s="15">
        <f ca="1">IF(B137=1, ROUND(_xlfn.NORM.INV(I137,$C$5,$C$6)*(1+$T$14), 0), ROUND(_xlfn.NORM.INV(I137, $D$5, $D$6)*(1+$T$14), 0))</f>
        <v>3</v>
      </c>
      <c r="K137" s="20">
        <f ca="1">RAND()</f>
        <v>0.75024181617994057</v>
      </c>
      <c r="L137" s="18">
        <f ca="1">IF(B137=1, ROUND(_xlfn.NORM.INV(K137,$C$7,$C$8), 2), ROUND(_xlfn.NORM.INV(K137, $D$7, $D$8), 2))</f>
        <v>10800.13</v>
      </c>
      <c r="M137" s="15">
        <f ca="1">MIN(E137,J137)</f>
        <v>3</v>
      </c>
      <c r="N137" s="15">
        <f ca="1">RAND()</f>
        <v>0.28896883666800222</v>
      </c>
      <c r="O137" s="19">
        <f ca="1">(IF(B137=1, $G$21+($G$22-$G$21)*N137, $H$21+($H$22-$H$21)*N137))</f>
        <v>1.8669065100040065E-2</v>
      </c>
      <c r="P137" s="15">
        <f ca="1">ROUND(M137*(1-O137), 0)</f>
        <v>3</v>
      </c>
      <c r="Q137" s="20">
        <f ca="1">RAND()</f>
        <v>0.28648208004353948</v>
      </c>
      <c r="R137" s="15">
        <f ca="1">IF(B137=1, ROUND(_xlfn.NORM.INV(Q137,$C$9,$C$10)*(1+$T$14), 0), ROUND(_xlfn.NORM.INV(Q137, $D$9, $D$10)*(1+$T$14), 0))</f>
        <v>34</v>
      </c>
      <c r="S137" s="20">
        <f ca="1">RAND()</f>
        <v>3.0392404277706619E-2</v>
      </c>
      <c r="T137" s="18">
        <f ca="1">IF(B137=1, ROUND(_xlfn.NORM.INV(S137,$C$11,$C$12), 2), ROUND(_xlfn.NORM.INV(S137, $D$11, $D$12), 2))</f>
        <v>4818.8999999999996</v>
      </c>
      <c r="U137" s="15">
        <f ca="1">MIN(F137,R137)</f>
        <v>34</v>
      </c>
      <c r="V137" s="15">
        <f ca="1">RAND()</f>
        <v>0.4167403457158908</v>
      </c>
      <c r="W137" s="19">
        <f ca="1">(IF(B137=1, $G$21+($G$22-$G$21)*V137, $H$21+($H$22-$H$21)*V137))</f>
        <v>2.2502210371476726E-2</v>
      </c>
      <c r="X137" s="15">
        <f ca="1">ROUND(U137*(1-W137), 0)</f>
        <v>33</v>
      </c>
      <c r="Y137" s="20">
        <f ca="1">RAND()</f>
        <v>0.34725658070671162</v>
      </c>
      <c r="Z137" s="15">
        <f ca="1">IF(B137=1, ROUND(_xlfn.NORM.INV(Y137,$C$13,$C$14)*(1+$T$14), 0), ROUND(_xlfn.NORM.INV(Y137, $D$13, $D$14)*(1+$T$14), 0))</f>
        <v>32</v>
      </c>
      <c r="AA137" s="20">
        <f ca="1">RAND()</f>
        <v>4.3284030948188223E-2</v>
      </c>
      <c r="AB137" s="18">
        <f ca="1">IF(B137=1, ROUND(_xlfn.NORM.INV(AA137,$C$15,$C$16), 2), ROUND(_xlfn.NORM.INV(AA137, $D$15, $D$16), 2))</f>
        <v>2589.6799999999998</v>
      </c>
      <c r="AC137" s="15">
        <f ca="1">MIN(G137,Z137)</f>
        <v>32</v>
      </c>
      <c r="AD137" s="15">
        <f ca="1">RAND()</f>
        <v>0.87656420044602612</v>
      </c>
      <c r="AE137" s="19">
        <f ca="1">(IF(B137=1, $G$21+($G$22-$G$21)*AD137, $H$21+($H$22-$H$21)*AD137))</f>
        <v>3.6296926013380783E-2</v>
      </c>
      <c r="AF137" s="15">
        <f ca="1">ROUND(AC137*(1-AE137), 0)</f>
        <v>31</v>
      </c>
      <c r="AG137" s="20">
        <f ca="1">RAND()</f>
        <v>0.70250971110450444</v>
      </c>
      <c r="AH137" s="15">
        <f ca="1">IF(B137=1, ROUND(_xlfn.NORM.INV(AG137,$C$17,$C$18)*(1+$T$14), 0), ROUND(_xlfn.NORM.INV(AG137, $D$17, $D$18)*(1+$T$14), 0))</f>
        <v>227</v>
      </c>
      <c r="AI137" s="20">
        <f ca="1">RAND()</f>
        <v>0.20692699148931992</v>
      </c>
      <c r="AJ137" s="18">
        <f ca="1">IF(B137=1, ROUND(_xlfn.NORM.INV(AI137,$C$19,$C$20), 2), ROUND(_xlfn.NORM.INV(AI137, $D$19, $D$20), 2))</f>
        <v>1686.66</v>
      </c>
      <c r="AK137" s="15">
        <f ca="1">MIN(ROUND(H137*(1+$C$22),0),AH137)</f>
        <v>227</v>
      </c>
      <c r="AL137" s="20">
        <f ca="1">RAND()</f>
        <v>0.38322055739031724</v>
      </c>
      <c r="AM137" s="19">
        <f ca="1">(IF(B137=1, $G$21+($G$22-$G$21)*AL137, $H$21+($H$22-$H$21)*AL137))</f>
        <v>2.1496616721709515E-2</v>
      </c>
      <c r="AN137" s="15">
        <f ca="1">ROUND(AK137*(1-AM137), 0)</f>
        <v>222</v>
      </c>
      <c r="AO137" s="18">
        <f ca="1">SUM(IF(AN137&gt;H137, (AN137-H137)*($G$23+AJ137), 0),IF(AF137&gt;G137,(AF137-G137)*($G$23+AB137),0),IF(X137&gt;F137,(X137-F137)*($G$23+T137),0),IF(P137&gt;E137,(P137-E137)*($G$23+L137),0))</f>
        <v>0</v>
      </c>
      <c r="AP137" s="18">
        <f>-$C$24</f>
        <v>-313614.51120000001</v>
      </c>
      <c r="AQ137" s="17">
        <f ca="1">L137*P137+T137*X137+AB137*AF137+AJ137*AN137-AO137+AP137</f>
        <v>332528.17879999994</v>
      </c>
      <c r="AS137" s="21">
        <f ca="1">SUM(IF(AN137&gt;H137, (AN137-H137), 0),IF(AF137&gt;G137,(AF137-G137),0),IF(X137&gt;F137,(X137-F137),0),IF(P137&gt;E137,(P137-E137),0))</f>
        <v>0</v>
      </c>
      <c r="AU137" s="22"/>
    </row>
    <row r="138" spans="1:52" x14ac:dyDescent="0.4">
      <c r="A138" s="15">
        <v>110</v>
      </c>
      <c r="B138" s="15">
        <f ca="1">IF(RAND() &lt; (8/12), 0, 1)</f>
        <v>0</v>
      </c>
      <c r="C138" s="20">
        <f ca="1">RAND()</f>
        <v>0.74791352024154012</v>
      </c>
      <c r="D138" s="15" t="str">
        <f ca="1">LOOKUP(C138,$H$13:$H$16,$F$13:$F$16)</f>
        <v>Boeing 777-300ER</v>
      </c>
      <c r="E138" s="15">
        <f ca="1">LOOKUP(D138,$F$6:$F$9,$I$6:$I$9)</f>
        <v>8</v>
      </c>
      <c r="F138" s="15">
        <f ca="1">LOOKUP(D138,$F$6:$F$9,$J$6:$J$9)</f>
        <v>40</v>
      </c>
      <c r="G138" s="15">
        <f ca="1">LOOKUP(D138,$F$6:$F$9,$K$6:$K$9)</f>
        <v>24</v>
      </c>
      <c r="H138" s="15">
        <f ca="1">LOOKUP(D138,$F$6:$F$9,$L$6:$L$9)</f>
        <v>260</v>
      </c>
      <c r="I138" s="20">
        <f ca="1">RAND()</f>
        <v>0.14914971520955733</v>
      </c>
      <c r="J138" s="15">
        <f ca="1">IF(B138=1, ROUND(_xlfn.NORM.INV(I138,$C$5,$C$6)*(1+$T$14), 0), ROUND(_xlfn.NORM.INV(I138, $D$5, $D$6)*(1+$T$14), 0))</f>
        <v>3</v>
      </c>
      <c r="K138" s="20">
        <f ca="1">RAND()</f>
        <v>0.63559157812019085</v>
      </c>
      <c r="L138" s="18">
        <f ca="1">IF(B138=1, ROUND(_xlfn.NORM.INV(K138,$C$7,$C$8), 2), ROUND(_xlfn.NORM.INV(K138, $D$7, $D$8), 2))</f>
        <v>10650.39</v>
      </c>
      <c r="M138" s="15">
        <f ca="1">MIN(E138,J138)</f>
        <v>3</v>
      </c>
      <c r="N138" s="15">
        <f ca="1">RAND()</f>
        <v>0.8987197830973761</v>
      </c>
      <c r="O138" s="19">
        <f ca="1">(IF(B138=1, $G$21+($G$22-$G$21)*N138, $H$21+($H$22-$H$21)*N138))</f>
        <v>3.6961593492921281E-2</v>
      </c>
      <c r="P138" s="15">
        <f ca="1">ROUND(M138*(1-O138), 0)</f>
        <v>3</v>
      </c>
      <c r="Q138" s="20">
        <f ca="1">RAND()</f>
        <v>0.33284390641473294</v>
      </c>
      <c r="R138" s="15">
        <f ca="1">IF(B138=1, ROUND(_xlfn.NORM.INV(Q138,$C$9,$C$10)*(1+$T$14), 0), ROUND(_xlfn.NORM.INV(Q138, $D$9, $D$10)*(1+$T$14), 0))</f>
        <v>35</v>
      </c>
      <c r="S138" s="20">
        <f ca="1">RAND()</f>
        <v>0.98802618671752784</v>
      </c>
      <c r="T138" s="18">
        <f ca="1">IF(B138=1, ROUND(_xlfn.NORM.INV(S138,$C$11,$C$12), 2), ROUND(_xlfn.NORM.INV(S138, $D$11, $D$12), 2))</f>
        <v>5760.74</v>
      </c>
      <c r="U138" s="15">
        <f ca="1">MIN(F138,R138)</f>
        <v>35</v>
      </c>
      <c r="V138" s="15">
        <f ca="1">RAND()</f>
        <v>0.57828524002921911</v>
      </c>
      <c r="W138" s="19">
        <f ca="1">(IF(B138=1, $G$21+($G$22-$G$21)*V138, $H$21+($H$22-$H$21)*V138))</f>
        <v>2.7348557200876575E-2</v>
      </c>
      <c r="X138" s="15">
        <f ca="1">ROUND(U138*(1-W138), 0)</f>
        <v>34</v>
      </c>
      <c r="Y138" s="20">
        <f ca="1">RAND()</f>
        <v>0.99271855772770301</v>
      </c>
      <c r="Z138" s="15">
        <f ca="1">IF(B138=1, ROUND(_xlfn.NORM.INV(Y138,$C$13,$C$14)*(1+$T$14), 0), ROUND(_xlfn.NORM.INV(Y138, $D$13, $D$14)*(1+$T$14), 0))</f>
        <v>59</v>
      </c>
      <c r="AA138" s="20">
        <f ca="1">RAND()</f>
        <v>0.23363079547690646</v>
      </c>
      <c r="AB138" s="18">
        <f ca="1">IF(B138=1, ROUND(_xlfn.NORM.INV(AA138,$C$15,$C$16), 2), ROUND(_xlfn.NORM.INV(AA138, $D$15, $D$16), 2))</f>
        <v>2709.62</v>
      </c>
      <c r="AC138" s="15">
        <f ca="1">MIN(G138,Z138)</f>
        <v>24</v>
      </c>
      <c r="AD138" s="15">
        <f ca="1">RAND()</f>
        <v>9.0313771620569194E-2</v>
      </c>
      <c r="AE138" s="19">
        <f ca="1">(IF(B138=1, $G$21+($G$22-$G$21)*AD138, $H$21+($H$22-$H$21)*AD138))</f>
        <v>1.2709413148617076E-2</v>
      </c>
      <c r="AF138" s="15">
        <f ca="1">ROUND(AC138*(1-AE138), 0)</f>
        <v>24</v>
      </c>
      <c r="AG138" s="20">
        <f ca="1">RAND()</f>
        <v>0.95042285047875052</v>
      </c>
      <c r="AH138" s="15">
        <f ca="1">IF(B138=1, ROUND(_xlfn.NORM.INV(AG138,$C$17,$C$18)*(1+$T$14), 0), ROUND(_xlfn.NORM.INV(AG138, $D$17, $D$18)*(1+$T$14), 0))</f>
        <v>286</v>
      </c>
      <c r="AI138" s="20">
        <f ca="1">RAND()</f>
        <v>0.25723576099500411</v>
      </c>
      <c r="AJ138" s="18">
        <f ca="1">IF(B138=1, ROUND(_xlfn.NORM.INV(AI138,$C$19,$C$20), 2), ROUND(_xlfn.NORM.INV(AI138, $D$19, $D$20), 2))</f>
        <v>1699.21</v>
      </c>
      <c r="AK138" s="15">
        <f ca="1">MIN(ROUND(H138*(1+$C$22),0),AH138)</f>
        <v>273</v>
      </c>
      <c r="AL138" s="20">
        <f ca="1">RAND()</f>
        <v>0.26282611102883613</v>
      </c>
      <c r="AM138" s="19">
        <f ca="1">(IF(B138=1, $G$21+($G$22-$G$21)*AL138, $H$21+($H$22-$H$21)*AL138))</f>
        <v>1.7884783330865083E-2</v>
      </c>
      <c r="AN138" s="15">
        <f ca="1">ROUND(AK138*(1-AM138), 0)</f>
        <v>268</v>
      </c>
      <c r="AO138" s="18">
        <f ca="1">SUM(IF(AN138&gt;H138, (AN138-H138)*($G$23+AJ138), 0),IF(AF138&gt;G138,(AF138-G138)*($G$23+AB138),0),IF(X138&gt;F138,(X138-F138)*($G$23+T138),0),IF(P138&gt;E138,(P138-E138)*($G$23+L138),0))</f>
        <v>20401.68</v>
      </c>
      <c r="AP138" s="18">
        <f>-$C$24</f>
        <v>-313614.51120000001</v>
      </c>
      <c r="AQ138" s="17">
        <f ca="1">L138*P138+T138*X138+AB138*AF138+AJ138*AN138-AO138+AP138</f>
        <v>414219.29879999993</v>
      </c>
      <c r="AS138" s="21">
        <f ca="1">SUM(IF(AN138&gt;H138, (AN138-H138), 0),IF(AF138&gt;G138,(AF138-G138),0),IF(X138&gt;F138,(X138-F138),0),IF(P138&gt;E138,(P138-E138),0))</f>
        <v>8</v>
      </c>
      <c r="AU138" s="22"/>
    </row>
    <row r="139" spans="1:52" x14ac:dyDescent="0.4">
      <c r="A139" s="15">
        <v>111</v>
      </c>
      <c r="B139" s="15">
        <f ca="1">IF(RAND() &lt; (8/12), 0, 1)</f>
        <v>1</v>
      </c>
      <c r="C139" s="20">
        <f ca="1">RAND()</f>
        <v>0.36166208790980059</v>
      </c>
      <c r="D139" s="15" t="str">
        <f ca="1">LOOKUP(C139,$H$13:$H$16,$F$13:$F$16)</f>
        <v>Airbus A380-800</v>
      </c>
      <c r="E139" s="15">
        <f ca="1">LOOKUP(D139,$F$6:$F$9,$I$6:$I$9)</f>
        <v>14</v>
      </c>
      <c r="F139" s="15">
        <f ca="1">LOOKUP(D139,$F$6:$F$9,$J$6:$J$9)</f>
        <v>76</v>
      </c>
      <c r="G139" s="15">
        <f ca="1">LOOKUP(D139,$F$6:$F$9,$K$6:$K$9)</f>
        <v>56</v>
      </c>
      <c r="H139" s="15">
        <f ca="1">LOOKUP(D139,$F$6:$F$9,$L$6:$L$9)</f>
        <v>341</v>
      </c>
      <c r="I139" s="20">
        <f ca="1">RAND()</f>
        <v>0.65851712586707323</v>
      </c>
      <c r="J139" s="15">
        <f ca="1">IF(B139=1, ROUND(_xlfn.NORM.INV(I139,$C$5,$C$6)*(1+$T$14), 0), ROUND(_xlfn.NORM.INV(I139, $D$5, $D$6)*(1+$T$14), 0))</f>
        <v>7</v>
      </c>
      <c r="K139" s="20">
        <f ca="1">RAND()</f>
        <v>4.2655322787073624E-2</v>
      </c>
      <c r="L139" s="18">
        <f ca="1">IF(B139=1, ROUND(_xlfn.NORM.INV(K139,$C$7,$C$8), 2), ROUND(_xlfn.NORM.INV(K139, $D$7, $D$8), 2))</f>
        <v>10555.79</v>
      </c>
      <c r="M139" s="15">
        <f ca="1">MIN(E139,J139)</f>
        <v>7</v>
      </c>
      <c r="N139" s="15">
        <f ca="1">RAND()</f>
        <v>0.37512707271032364</v>
      </c>
      <c r="O139" s="19">
        <f ca="1">(IF(B139=1, $G$21+($G$22-$G$21)*N139, $H$21+($H$22-$H$21)*N139))</f>
        <v>2.8129447544861328E-2</v>
      </c>
      <c r="P139" s="15">
        <f ca="1">ROUND(M139*(1-O139), 0)</f>
        <v>7</v>
      </c>
      <c r="Q139" s="20">
        <f ca="1">RAND()</f>
        <v>0.95742506334626998</v>
      </c>
      <c r="R139" s="15">
        <f ca="1">IF(B139=1, ROUND(_xlfn.NORM.INV(Q139,$C$9,$C$10)*(1+$T$14), 0), ROUND(_xlfn.NORM.INV(Q139, $D$9, $D$10)*(1+$T$14), 0))</f>
        <v>104</v>
      </c>
      <c r="S139" s="20">
        <f ca="1">RAND()</f>
        <v>0.46486531055516545</v>
      </c>
      <c r="T139" s="18">
        <f ca="1">IF(B139=1, ROUND(_xlfn.NORM.INV(S139,$C$11,$C$12), 2), ROUND(_xlfn.NORM.INV(S139, $D$11, $D$12), 2))</f>
        <v>6749.92</v>
      </c>
      <c r="U139" s="15">
        <f ca="1">MIN(F139,R139)</f>
        <v>76</v>
      </c>
      <c r="V139" s="15">
        <f ca="1">RAND()</f>
        <v>0.12921244421696976</v>
      </c>
      <c r="W139" s="19">
        <f ca="1">(IF(B139=1, $G$21+($G$22-$G$21)*V139, $H$21+($H$22-$H$21)*V139))</f>
        <v>1.952243554759394E-2</v>
      </c>
      <c r="X139" s="15">
        <f ca="1">ROUND(U139*(1-W139), 0)</f>
        <v>75</v>
      </c>
      <c r="Y139" s="20">
        <f ca="1">RAND()</f>
        <v>0.64655350225472341</v>
      </c>
      <c r="Z139" s="15">
        <f ca="1">IF(B139=1, ROUND(_xlfn.NORM.INV(Y139,$C$13,$C$14)*(1+$T$14), 0), ROUND(_xlfn.NORM.INV(Y139, $D$13, $D$14)*(1+$T$14), 0))</f>
        <v>63</v>
      </c>
      <c r="AA139" s="20">
        <f ca="1">RAND()</f>
        <v>0.51695547692845645</v>
      </c>
      <c r="AB139" s="18">
        <f ca="1">IF(B139=1, ROUND(_xlfn.NORM.INV(AA139,$C$15,$C$16), 2), ROUND(_xlfn.NORM.INV(AA139, $D$15, $D$16), 2))</f>
        <v>3662.81</v>
      </c>
      <c r="AC139" s="15">
        <f ca="1">MIN(G139,Z139)</f>
        <v>56</v>
      </c>
      <c r="AD139" s="15">
        <f ca="1">RAND()</f>
        <v>0.54106911376863409</v>
      </c>
      <c r="AE139" s="19">
        <f ca="1">(IF(B139=1, $G$21+($G$22-$G$21)*AD139, $H$21+($H$22-$H$21)*AD139))</f>
        <v>3.3937418981902195E-2</v>
      </c>
      <c r="AF139" s="15">
        <f ca="1">ROUND(AC139*(1-AE139), 0)</f>
        <v>54</v>
      </c>
      <c r="AG139" s="20">
        <f ca="1">RAND()</f>
        <v>0.68860862852823168</v>
      </c>
      <c r="AH139" s="15">
        <f ca="1">IF(B139=1, ROUND(_xlfn.NORM.INV(AG139,$C$17,$C$18)*(1+$T$14), 0), ROUND(_xlfn.NORM.INV(AG139, $D$17, $D$18)*(1+$T$14), 0))</f>
        <v>366</v>
      </c>
      <c r="AI139" s="20">
        <f ca="1">RAND()</f>
        <v>0.19151875592445711</v>
      </c>
      <c r="AJ139" s="18">
        <f ca="1">IF(B139=1, ROUND(_xlfn.NORM.INV(AI139,$C$19,$C$20), 2), ROUND(_xlfn.NORM.INV(AI139, $D$19, $D$20), 2))</f>
        <v>2014.29</v>
      </c>
      <c r="AK139" s="15">
        <f ca="1">MIN(ROUND(H139*(1+$C$22),0),AH139)</f>
        <v>358</v>
      </c>
      <c r="AL139" s="20">
        <f ca="1">RAND()</f>
        <v>0.44800869675453547</v>
      </c>
      <c r="AM139" s="19">
        <f ca="1">(IF(B139=1, $G$21+($G$22-$G$21)*AL139, $H$21+($H$22-$H$21)*AL139))</f>
        <v>3.0680304386408744E-2</v>
      </c>
      <c r="AN139" s="15">
        <f ca="1">ROUND(AK139*(1-AM139), 0)</f>
        <v>347</v>
      </c>
      <c r="AO139" s="18">
        <f ca="1">SUM(IF(AN139&gt;H139, (AN139-H139)*($G$23+AJ139), 0),IF(AF139&gt;G139,(AF139-G139)*($G$23+AB139),0),IF(X139&gt;F139,(X139-F139)*($G$23+T139),0),IF(P139&gt;E139,(P139-E139)*($G$23+L139),0))</f>
        <v>17191.739999999998</v>
      </c>
      <c r="AP139" s="18">
        <f>-$C$24</f>
        <v>-313614.51120000001</v>
      </c>
      <c r="AQ139" s="17">
        <f ca="1">L139*P139+T139*X139+AB139*AF139+AJ139*AN139-AO139+AP139</f>
        <v>1146078.6487999998</v>
      </c>
      <c r="AS139" s="21">
        <f ca="1">SUM(IF(AN139&gt;H139, (AN139-H139), 0),IF(AF139&gt;G139,(AF139-G139),0),IF(X139&gt;F139,(X139-F139),0),IF(P139&gt;E139,(P139-E139),0))</f>
        <v>6</v>
      </c>
      <c r="AU139" s="22"/>
    </row>
    <row r="140" spans="1:52" x14ac:dyDescent="0.4">
      <c r="A140" s="15">
        <v>112</v>
      </c>
      <c r="B140" s="15">
        <f ca="1">IF(RAND() &lt; (8/12), 0, 1)</f>
        <v>0</v>
      </c>
      <c r="C140" s="20">
        <f ca="1">RAND()</f>
        <v>0.4771815412699697</v>
      </c>
      <c r="D140" s="15" t="str">
        <f ca="1">LOOKUP(C140,$H$13:$H$16,$F$13:$F$16)</f>
        <v>Airbus A380-800</v>
      </c>
      <c r="E140" s="15">
        <f ca="1">LOOKUP(D140,$F$6:$F$9,$I$6:$I$9)</f>
        <v>14</v>
      </c>
      <c r="F140" s="15">
        <f ca="1">LOOKUP(D140,$F$6:$F$9,$J$6:$J$9)</f>
        <v>76</v>
      </c>
      <c r="G140" s="15">
        <f ca="1">LOOKUP(D140,$F$6:$F$9,$K$6:$K$9)</f>
        <v>56</v>
      </c>
      <c r="H140" s="15">
        <f ca="1">LOOKUP(D140,$F$6:$F$9,$L$6:$L$9)</f>
        <v>341</v>
      </c>
      <c r="I140" s="20">
        <f ca="1">RAND()</f>
        <v>0.36164030217117149</v>
      </c>
      <c r="J140" s="15">
        <f ca="1">IF(B140=1, ROUND(_xlfn.NORM.INV(I140,$C$5,$C$6)*(1+$T$14), 0), ROUND(_xlfn.NORM.INV(I140, $D$5, $D$6)*(1+$T$14), 0))</f>
        <v>4</v>
      </c>
      <c r="K140" s="20">
        <f ca="1">RAND()</f>
        <v>0.7770307688835546</v>
      </c>
      <c r="L140" s="18">
        <f ca="1">IF(B140=1, ROUND(_xlfn.NORM.INV(K140,$C$7,$C$8), 2), ROUND(_xlfn.NORM.INV(K140, $D$7, $D$8), 2))</f>
        <v>10839.76</v>
      </c>
      <c r="M140" s="15">
        <f ca="1">MIN(E140,J140)</f>
        <v>4</v>
      </c>
      <c r="N140" s="15">
        <f ca="1">RAND()</f>
        <v>0.3930361802430492</v>
      </c>
      <c r="O140" s="19">
        <f ca="1">(IF(B140=1, $G$21+($G$22-$G$21)*N140, $H$21+($H$22-$H$21)*N140))</f>
        <v>2.1791085407291477E-2</v>
      </c>
      <c r="P140" s="15">
        <f ca="1">ROUND(M140*(1-O140), 0)</f>
        <v>4</v>
      </c>
      <c r="Q140" s="20">
        <f ca="1">RAND()</f>
        <v>0.56289901339508808</v>
      </c>
      <c r="R140" s="15">
        <f ca="1">IF(B140=1, ROUND(_xlfn.NORM.INV(Q140,$C$9,$C$10)*(1+$T$14), 0), ROUND(_xlfn.NORM.INV(Q140, $D$9, $D$10)*(1+$T$14), 0))</f>
        <v>42</v>
      </c>
      <c r="S140" s="20">
        <f ca="1">RAND()</f>
        <v>0.17655281552388058</v>
      </c>
      <c r="T140" s="18">
        <f ca="1">IF(B140=1, ROUND(_xlfn.NORM.INV(S140,$C$11,$C$12), 2), ROUND(_xlfn.NORM.INV(S140, $D$11, $D$12), 2))</f>
        <v>5034.58</v>
      </c>
      <c r="U140" s="15">
        <f ca="1">MIN(F140,R140)</f>
        <v>42</v>
      </c>
      <c r="V140" s="15">
        <f ca="1">RAND()</f>
        <v>0.56104557444852665</v>
      </c>
      <c r="W140" s="19">
        <f ca="1">(IF(B140=1, $G$21+($G$22-$G$21)*V140, $H$21+($H$22-$H$21)*V140))</f>
        <v>2.6831367233455798E-2</v>
      </c>
      <c r="X140" s="15">
        <f ca="1">ROUND(U140*(1-W140), 0)</f>
        <v>41</v>
      </c>
      <c r="Y140" s="20">
        <f ca="1">RAND()</f>
        <v>0.22131292848852879</v>
      </c>
      <c r="Z140" s="15">
        <f ca="1">IF(B140=1, ROUND(_xlfn.NORM.INV(Y140,$C$13,$C$14)*(1+$T$14), 0), ROUND(_xlfn.NORM.INV(Y140, $D$13, $D$14)*(1+$T$14), 0))</f>
        <v>28</v>
      </c>
      <c r="AA140" s="20">
        <f ca="1">RAND()</f>
        <v>0.11686365558628731</v>
      </c>
      <c r="AB140" s="18">
        <f ca="1">IF(B140=1, ROUND(_xlfn.NORM.INV(AA140,$C$15,$C$16), 2), ROUND(_xlfn.NORM.INV(AA140, $D$15, $D$16), 2))</f>
        <v>2653.24</v>
      </c>
      <c r="AC140" s="15">
        <f ca="1">MIN(G140,Z140)</f>
        <v>28</v>
      </c>
      <c r="AD140" s="15">
        <f ca="1">RAND()</f>
        <v>0.66380284358535357</v>
      </c>
      <c r="AE140" s="19">
        <f ca="1">(IF(B140=1, $G$21+($G$22-$G$21)*AD140, $H$21+($H$22-$H$21)*AD140))</f>
        <v>2.9914085307560609E-2</v>
      </c>
      <c r="AF140" s="15">
        <f ca="1">ROUND(AC140*(1-AE140), 0)</f>
        <v>27</v>
      </c>
      <c r="AG140" s="20">
        <f ca="1">RAND()</f>
        <v>0.3678554160622336</v>
      </c>
      <c r="AH140" s="15">
        <f ca="1">IF(B140=1, ROUND(_xlfn.NORM.INV(AG140,$C$17,$C$18)*(1+$T$14), 0), ROUND(_xlfn.NORM.INV(AG140, $D$17, $D$18)*(1+$T$14), 0))</f>
        <v>182</v>
      </c>
      <c r="AI140" s="20">
        <f ca="1">RAND()</f>
        <v>0.46337169315108029</v>
      </c>
      <c r="AJ140" s="18">
        <f ca="1">IF(B140=1, ROUND(_xlfn.NORM.INV(AI140,$C$19,$C$20), 2), ROUND(_xlfn.NORM.INV(AI140, $D$19, $D$20), 2))</f>
        <v>1741.75</v>
      </c>
      <c r="AK140" s="15">
        <f ca="1">MIN(ROUND(H140*(1+$C$22),0),AH140)</f>
        <v>182</v>
      </c>
      <c r="AL140" s="20">
        <f ca="1">RAND()</f>
        <v>0.8150394117054387</v>
      </c>
      <c r="AM140" s="19">
        <f ca="1">(IF(B140=1, $G$21+($G$22-$G$21)*AL140, $H$21+($H$22-$H$21)*AL140))</f>
        <v>3.4451182351163158E-2</v>
      </c>
      <c r="AN140" s="15">
        <f ca="1">ROUND(AK140*(1-AM140), 0)</f>
        <v>176</v>
      </c>
      <c r="AO140" s="18">
        <f ca="1">SUM(IF(AN140&gt;H140, (AN140-H140)*($G$23+AJ140), 0),IF(AF140&gt;G140,(AF140-G140)*($G$23+AB140),0),IF(X140&gt;F140,(X140-F140)*($G$23+T140),0),IF(P140&gt;E140,(P140-E140)*($G$23+L140),0))</f>
        <v>0</v>
      </c>
      <c r="AP140" s="18">
        <f>-$C$24</f>
        <v>-313614.51120000001</v>
      </c>
      <c r="AQ140" s="17">
        <f ca="1">L140*P140+T140*X140+AB140*AF140+AJ140*AN140-AO140+AP140</f>
        <v>314347.78880000004</v>
      </c>
      <c r="AS140" s="21">
        <f ca="1">SUM(IF(AN140&gt;H140, (AN140-H140), 0),IF(AF140&gt;G140,(AF140-G140),0),IF(X140&gt;F140,(X140-F140),0),IF(P140&gt;E140,(P140-E140),0))</f>
        <v>0</v>
      </c>
      <c r="AU140" s="22"/>
    </row>
    <row r="141" spans="1:52" x14ac:dyDescent="0.4">
      <c r="A141" s="15">
        <v>113</v>
      </c>
      <c r="B141" s="15">
        <f ca="1">IF(RAND() &lt; (8/12), 0, 1)</f>
        <v>1</v>
      </c>
      <c r="C141" s="20">
        <f ca="1">RAND()</f>
        <v>0.53263487722295211</v>
      </c>
      <c r="D141" s="15" t="str">
        <f ca="1">LOOKUP(C141,$H$13:$H$16,$F$13:$F$16)</f>
        <v>Airbus A380-800</v>
      </c>
      <c r="E141" s="15">
        <f ca="1">LOOKUP(D141,$F$6:$F$9,$I$6:$I$9)</f>
        <v>14</v>
      </c>
      <c r="F141" s="15">
        <f ca="1">LOOKUP(D141,$F$6:$F$9,$J$6:$J$9)</f>
        <v>76</v>
      </c>
      <c r="G141" s="15">
        <f ca="1">LOOKUP(D141,$F$6:$F$9,$K$6:$K$9)</f>
        <v>56</v>
      </c>
      <c r="H141" s="15">
        <f ca="1">LOOKUP(D141,$F$6:$F$9,$L$6:$L$9)</f>
        <v>341</v>
      </c>
      <c r="I141" s="20">
        <f ca="1">RAND()</f>
        <v>0.93922980156107161</v>
      </c>
      <c r="J141" s="15">
        <f ca="1">IF(B141=1, ROUND(_xlfn.NORM.INV(I141,$C$5,$C$6)*(1+$T$14), 0), ROUND(_xlfn.NORM.INV(I141, $D$5, $D$6)*(1+$T$14), 0))</f>
        <v>10</v>
      </c>
      <c r="K141" s="20">
        <f ca="1">RAND()</f>
        <v>0.66478758841010288</v>
      </c>
      <c r="L141" s="18">
        <f ca="1">IF(B141=1, ROUND(_xlfn.NORM.INV(K141,$C$7,$C$8), 2), ROUND(_xlfn.NORM.INV(K141, $D$7, $D$8), 2))</f>
        <v>14426.35</v>
      </c>
      <c r="M141" s="15">
        <f ca="1">MIN(E141,J141)</f>
        <v>10</v>
      </c>
      <c r="N141" s="15">
        <f ca="1">RAND()</f>
        <v>0.54983953335296398</v>
      </c>
      <c r="O141" s="19">
        <f ca="1">(IF(B141=1, $G$21+($G$22-$G$21)*N141, $H$21+($H$22-$H$21)*N141))</f>
        <v>3.4244383667353745E-2</v>
      </c>
      <c r="P141" s="15">
        <f ca="1">ROUND(M141*(1-O141), 0)</f>
        <v>10</v>
      </c>
      <c r="Q141" s="20">
        <f ca="1">RAND()</f>
        <v>2.6117129158319541E-2</v>
      </c>
      <c r="R141" s="15">
        <f ca="1">IF(B141=1, ROUND(_xlfn.NORM.INV(Q141,$C$9,$C$10)*(1+$T$14), 0), ROUND(_xlfn.NORM.INV(Q141, $D$9, $D$10)*(1+$T$14), 0))</f>
        <v>12</v>
      </c>
      <c r="S141" s="20">
        <f ca="1">RAND()</f>
        <v>0.60840052937802747</v>
      </c>
      <c r="T141" s="18">
        <f ca="1">IF(B141=1, ROUND(_xlfn.NORM.INV(S141,$C$11,$C$12), 2), ROUND(_xlfn.NORM.INV(S141, $D$11, $D$12), 2))</f>
        <v>7077.55</v>
      </c>
      <c r="U141" s="15">
        <f ca="1">MIN(F141,R141)</f>
        <v>12</v>
      </c>
      <c r="V141" s="15">
        <f ca="1">RAND()</f>
        <v>0.99473162961230321</v>
      </c>
      <c r="W141" s="19">
        <f ca="1">(IF(B141=1, $G$21+($G$22-$G$21)*V141, $H$21+($H$22-$H$21)*V141))</f>
        <v>4.9815607036430613E-2</v>
      </c>
      <c r="X141" s="15">
        <f ca="1">ROUND(U141*(1-W141), 0)</f>
        <v>11</v>
      </c>
      <c r="Y141" s="20">
        <f ca="1">RAND()</f>
        <v>0.7193236921930235</v>
      </c>
      <c r="Z141" s="15">
        <f ca="1">IF(B141=1, ROUND(_xlfn.NORM.INV(Y141,$C$13,$C$14)*(1+$T$14), 0), ROUND(_xlfn.NORM.INV(Y141, $D$13, $D$14)*(1+$T$14), 0))</f>
        <v>68</v>
      </c>
      <c r="AA141" s="20">
        <f ca="1">RAND()</f>
        <v>0.18870284730874565</v>
      </c>
      <c r="AB141" s="18">
        <f ca="1">IF(B141=1, ROUND(_xlfn.NORM.INV(AA141,$C$15,$C$16), 2), ROUND(_xlfn.NORM.INV(AA141, $D$15, $D$16), 2))</f>
        <v>3217.87</v>
      </c>
      <c r="AC141" s="15">
        <f ca="1">MIN(G141,Z141)</f>
        <v>56</v>
      </c>
      <c r="AD141" s="15">
        <f ca="1">RAND()</f>
        <v>0.63711190883302216</v>
      </c>
      <c r="AE141" s="19">
        <f ca="1">(IF(B141=1, $G$21+($G$22-$G$21)*AD141, $H$21+($H$22-$H$21)*AD141))</f>
        <v>3.7298916809155779E-2</v>
      </c>
      <c r="AF141" s="15">
        <f ca="1">ROUND(AC141*(1-AE141), 0)</f>
        <v>54</v>
      </c>
      <c r="AG141" s="20">
        <f ca="1">RAND()</f>
        <v>6.8297763338639461E-3</v>
      </c>
      <c r="AH141" s="15">
        <f ca="1">IF(B141=1, ROUND(_xlfn.NORM.INV(AG141,$C$17,$C$18)*(1+$T$14), 0), ROUND(_xlfn.NORM.INV(AG141, $D$17, $D$18)*(1+$T$14), 0))</f>
        <v>-6</v>
      </c>
      <c r="AI141" s="20">
        <f ca="1">RAND()</f>
        <v>0.57380993471744668</v>
      </c>
      <c r="AJ141" s="18">
        <f ca="1">IF(B141=1, ROUND(_xlfn.NORM.INV(AI141,$C$19,$C$20), 2), ROUND(_xlfn.NORM.INV(AI141, $D$19, $D$20), 2))</f>
        <v>2332.41</v>
      </c>
      <c r="AK141" s="15">
        <f ca="1">MIN(ROUND(H141*(1+$C$22),0),AH141)</f>
        <v>-6</v>
      </c>
      <c r="AL141" s="20">
        <f ca="1">RAND()</f>
        <v>0.75093827297232596</v>
      </c>
      <c r="AM141" s="19">
        <f ca="1">(IF(B141=1, $G$21+($G$22-$G$21)*AL141, $H$21+($H$22-$H$21)*AL141))</f>
        <v>4.1282839554031406E-2</v>
      </c>
      <c r="AN141" s="15">
        <f ca="1">ROUND(AK141*(1-AM141), 0)</f>
        <v>-6</v>
      </c>
      <c r="AO141" s="18">
        <f ca="1">SUM(IF(AN141&gt;H141, (AN141-H141)*($G$23+AJ141), 0),IF(AF141&gt;G141,(AF141-G141)*($G$23+AB141),0),IF(X141&gt;F141,(X141-F141)*($G$23+T141),0),IF(P141&gt;E141,(P141-E141)*($G$23+L141),0))</f>
        <v>0</v>
      </c>
      <c r="AP141" s="18">
        <f>-$C$24</f>
        <v>-313614.51120000001</v>
      </c>
      <c r="AQ141" s="17">
        <f ca="1">L141*P141+T141*X141+AB141*AF141+AJ141*AN141-AO141+AP141</f>
        <v>68272.558799999941</v>
      </c>
      <c r="AS141" s="21">
        <f ca="1">SUM(IF(AN141&gt;H141, (AN141-H141), 0),IF(AF141&gt;G141,(AF141-G141),0),IF(X141&gt;F141,(X141-F141),0),IF(P141&gt;E141,(P141-E141),0))</f>
        <v>0</v>
      </c>
      <c r="AU141" s="22"/>
    </row>
    <row r="142" spans="1:52" x14ac:dyDescent="0.4">
      <c r="A142" s="15">
        <v>114</v>
      </c>
      <c r="B142" s="15">
        <f ca="1">IF(RAND() &lt; (8/12), 0, 1)</f>
        <v>1</v>
      </c>
      <c r="C142" s="20">
        <f ca="1">RAND()</f>
        <v>0.35636144297829475</v>
      </c>
      <c r="D142" s="15" t="str">
        <f ca="1">LOOKUP(C142,$H$13:$H$16,$F$13:$F$16)</f>
        <v>Airbus A380-800</v>
      </c>
      <c r="E142" s="15">
        <f ca="1">LOOKUP(D142,$F$6:$F$9,$I$6:$I$9)</f>
        <v>14</v>
      </c>
      <c r="F142" s="15">
        <f ca="1">LOOKUP(D142,$F$6:$F$9,$J$6:$J$9)</f>
        <v>76</v>
      </c>
      <c r="G142" s="15">
        <f ca="1">LOOKUP(D142,$F$6:$F$9,$K$6:$K$9)</f>
        <v>56</v>
      </c>
      <c r="H142" s="15">
        <f ca="1">LOOKUP(D142,$F$6:$F$9,$L$6:$L$9)</f>
        <v>341</v>
      </c>
      <c r="I142" s="20">
        <f ca="1">RAND()</f>
        <v>0.6364961826139045</v>
      </c>
      <c r="J142" s="15">
        <f ca="1">IF(B142=1, ROUND(_xlfn.NORM.INV(I142,$C$5,$C$6)*(1+$T$14), 0), ROUND(_xlfn.NORM.INV(I142, $D$5, $D$6)*(1+$T$14), 0))</f>
        <v>7</v>
      </c>
      <c r="K142" s="20">
        <f ca="1">RAND()</f>
        <v>0.70184523850218172</v>
      </c>
      <c r="L142" s="18">
        <f ca="1">IF(B142=1, ROUND(_xlfn.NORM.INV(K142,$C$7,$C$8), 2), ROUND(_xlfn.NORM.INV(K142, $D$7, $D$8), 2))</f>
        <v>14614.18</v>
      </c>
      <c r="M142" s="15">
        <f ca="1">MIN(E142,J142)</f>
        <v>7</v>
      </c>
      <c r="N142" s="15">
        <f ca="1">RAND()</f>
        <v>0.33926437797859743</v>
      </c>
      <c r="O142" s="19">
        <f ca="1">(IF(B142=1, $G$21+($G$22-$G$21)*N142, $H$21+($H$22-$H$21)*N142))</f>
        <v>2.6874253229250911E-2</v>
      </c>
      <c r="P142" s="15">
        <f ca="1">ROUND(M142*(1-O142), 0)</f>
        <v>7</v>
      </c>
      <c r="Q142" s="20">
        <f ca="1">RAND()</f>
        <v>0.43215578428561519</v>
      </c>
      <c r="R142" s="15">
        <f ca="1">IF(B142=1, ROUND(_xlfn.NORM.INV(Q142,$C$9,$C$10)*(1+$T$14), 0), ROUND(_xlfn.NORM.INV(Q142, $D$9, $D$10)*(1+$T$14), 0))</f>
        <v>57</v>
      </c>
      <c r="S142" s="20">
        <f ca="1">RAND()</f>
        <v>0.91562696322591142</v>
      </c>
      <c r="T142" s="18">
        <f ca="1">IF(B142=1, ROUND(_xlfn.NORM.INV(S142,$C$11,$C$12), 2), ROUND(_xlfn.NORM.INV(S142, $D$11, $D$12), 2))</f>
        <v>8070.41</v>
      </c>
      <c r="U142" s="15">
        <f ca="1">MIN(F142,R142)</f>
        <v>57</v>
      </c>
      <c r="V142" s="15">
        <f ca="1">RAND()</f>
        <v>0.23945294510496251</v>
      </c>
      <c r="W142" s="19">
        <f ca="1">(IF(B142=1, $G$21+($G$22-$G$21)*V142, $H$21+($H$22-$H$21)*V142))</f>
        <v>2.3380853078673686E-2</v>
      </c>
      <c r="X142" s="15">
        <f ca="1">ROUND(U142*(1-W142), 0)</f>
        <v>56</v>
      </c>
      <c r="Y142" s="20">
        <f ca="1">RAND()</f>
        <v>0.58351102628624818</v>
      </c>
      <c r="Z142" s="15">
        <f ca="1">IF(B142=1, ROUND(_xlfn.NORM.INV(Y142,$C$13,$C$14)*(1+$T$14), 0), ROUND(_xlfn.NORM.INV(Y142, $D$13, $D$14)*(1+$T$14), 0))</f>
        <v>59</v>
      </c>
      <c r="AA142" s="20">
        <f ca="1">RAND()</f>
        <v>0.71353753848076396</v>
      </c>
      <c r="AB142" s="18">
        <f ca="1">IF(B142=1, ROUND(_xlfn.NORM.INV(AA142,$C$15,$C$16), 2), ROUND(_xlfn.NORM.INV(AA142, $D$15, $D$16), 2))</f>
        <v>3913.48</v>
      </c>
      <c r="AC142" s="15">
        <f ca="1">MIN(G142,Z142)</f>
        <v>56</v>
      </c>
      <c r="AD142" s="15">
        <f ca="1">RAND()</f>
        <v>0.53295804819034076</v>
      </c>
      <c r="AE142" s="19">
        <f ca="1">(IF(B142=1, $G$21+($G$22-$G$21)*AD142, $H$21+($H$22-$H$21)*AD142))</f>
        <v>3.3653531686661929E-2</v>
      </c>
      <c r="AF142" s="15">
        <f ca="1">ROUND(AC142*(1-AE142), 0)</f>
        <v>54</v>
      </c>
      <c r="AG142" s="20">
        <f ca="1">RAND()</f>
        <v>0.32272904493400856</v>
      </c>
      <c r="AH142" s="15">
        <f ca="1">IF(B142=1, ROUND(_xlfn.NORM.INV(AG142,$C$17,$C$18)*(1+$T$14), 0), ROUND(_xlfn.NORM.INV(AG142, $D$17, $D$18)*(1+$T$14), 0))</f>
        <v>247</v>
      </c>
      <c r="AI142" s="20">
        <f ca="1">RAND()</f>
        <v>0.53885678075952859</v>
      </c>
      <c r="AJ142" s="18">
        <f ca="1">IF(B142=1, ROUND(_xlfn.NORM.INV(AI142,$C$19,$C$20), 2), ROUND(_xlfn.NORM.INV(AI142, $D$19, $D$20), 2))</f>
        <v>2305.8000000000002</v>
      </c>
      <c r="AK142" s="15">
        <f ca="1">MIN(ROUND(H142*(1+$C$22),0),AH142)</f>
        <v>247</v>
      </c>
      <c r="AL142" s="20">
        <f ca="1">RAND()</f>
        <v>0.80248119964977049</v>
      </c>
      <c r="AM142" s="19">
        <f ca="1">(IF(B142=1, $G$21+($G$22-$G$21)*AL142, $H$21+($H$22-$H$21)*AL142))</f>
        <v>4.3086841987741972E-2</v>
      </c>
      <c r="AN142" s="15">
        <f ca="1">ROUND(AK142*(1-AM142), 0)</f>
        <v>236</v>
      </c>
      <c r="AO142" s="18">
        <f ca="1">SUM(IF(AN142&gt;H142, (AN142-H142)*($G$23+AJ142), 0),IF(AF142&gt;G142,(AF142-G142)*($G$23+AB142),0),IF(X142&gt;F142,(X142-F142)*($G$23+T142),0),IF(P142&gt;E142,(P142-E142)*($G$23+L142),0))</f>
        <v>0</v>
      </c>
      <c r="AP142" s="18">
        <f>-$C$24</f>
        <v>-313614.51120000001</v>
      </c>
      <c r="AQ142" s="17">
        <f ca="1">L142*P142+T142*X142+AB142*AF142+AJ142*AN142-AO142+AP142</f>
        <v>996124.42879999988</v>
      </c>
      <c r="AS142" s="21">
        <f ca="1">SUM(IF(AN142&gt;H142, (AN142-H142), 0),IF(AF142&gt;G142,(AF142-G142),0),IF(X142&gt;F142,(X142-F142),0),IF(P142&gt;E142,(P142-E142),0))</f>
        <v>0</v>
      </c>
      <c r="AU142" s="22"/>
    </row>
    <row r="143" spans="1:52" x14ac:dyDescent="0.4">
      <c r="A143" s="15">
        <v>115</v>
      </c>
      <c r="B143" s="15">
        <f ca="1">IF(RAND() &lt; (8/12), 0, 1)</f>
        <v>1</v>
      </c>
      <c r="C143" s="20">
        <f ca="1">RAND()</f>
        <v>0.26007287565159209</v>
      </c>
      <c r="D143" s="15" t="str">
        <f ca="1">LOOKUP(C143,$H$13:$H$16,$F$13:$F$16)</f>
        <v>Airbus A380-800</v>
      </c>
      <c r="E143" s="15">
        <f ca="1">LOOKUP(D143,$F$6:$F$9,$I$6:$I$9)</f>
        <v>14</v>
      </c>
      <c r="F143" s="15">
        <f ca="1">LOOKUP(D143,$F$6:$F$9,$J$6:$J$9)</f>
        <v>76</v>
      </c>
      <c r="G143" s="15">
        <f ca="1">LOOKUP(D143,$F$6:$F$9,$K$6:$K$9)</f>
        <v>56</v>
      </c>
      <c r="H143" s="15">
        <f ca="1">LOOKUP(D143,$F$6:$F$9,$L$6:$L$9)</f>
        <v>341</v>
      </c>
      <c r="I143" s="20">
        <f ca="1">RAND()</f>
        <v>1.5702612400769089E-2</v>
      </c>
      <c r="J143" s="15">
        <f ca="1">IF(B143=1, ROUND(_xlfn.NORM.INV(I143,$C$5,$C$6)*(1+$T$14), 0), ROUND(_xlfn.NORM.INV(I143, $D$5, $D$6)*(1+$T$14), 0))</f>
        <v>2</v>
      </c>
      <c r="K143" s="20">
        <f ca="1">RAND()</f>
        <v>0.69914681751528829</v>
      </c>
      <c r="L143" s="18">
        <f ca="1">IF(B143=1, ROUND(_xlfn.NORM.INV(K143,$C$7,$C$8), 2), ROUND(_xlfn.NORM.INV(K143, $D$7, $D$8), 2))</f>
        <v>14600.17</v>
      </c>
      <c r="M143" s="15">
        <f ca="1">MIN(E143,J143)</f>
        <v>2</v>
      </c>
      <c r="N143" s="15">
        <f ca="1">RAND()</f>
        <v>0.38948456843408996</v>
      </c>
      <c r="O143" s="19">
        <f ca="1">(IF(B143=1, $G$21+($G$22-$G$21)*N143, $H$21+($H$22-$H$21)*N143))</f>
        <v>2.8631959895193147E-2</v>
      </c>
      <c r="P143" s="15">
        <f ca="1">ROUND(M143*(1-O143), 0)</f>
        <v>2</v>
      </c>
      <c r="Q143" s="20">
        <f ca="1">RAND()</f>
        <v>4.5095592214743352E-2</v>
      </c>
      <c r="R143" s="15">
        <f ca="1">IF(B143=1, ROUND(_xlfn.NORM.INV(Q143,$C$9,$C$10)*(1+$T$14), 0), ROUND(_xlfn.NORM.INV(Q143, $D$9, $D$10)*(1+$T$14), 0))</f>
        <v>18</v>
      </c>
      <c r="S143" s="20">
        <f ca="1">RAND()</f>
        <v>0.10152415320474562</v>
      </c>
      <c r="T143" s="18">
        <f ca="1">IF(B143=1, ROUND(_xlfn.NORM.INV(S143,$C$11,$C$12), 2), ROUND(_xlfn.NORM.INV(S143, $D$11, $D$12), 2))</f>
        <v>5681.64</v>
      </c>
      <c r="U143" s="15">
        <f ca="1">MIN(F143,R143)</f>
        <v>18</v>
      </c>
      <c r="V143" s="15">
        <f ca="1">RAND()</f>
        <v>8.2448380369002483E-2</v>
      </c>
      <c r="W143" s="19">
        <f ca="1">(IF(B143=1, $G$21+($G$22-$G$21)*V143, $H$21+($H$22-$H$21)*V143))</f>
        <v>1.7885693312915087E-2</v>
      </c>
      <c r="X143" s="15">
        <f ca="1">ROUND(U143*(1-W143), 0)</f>
        <v>18</v>
      </c>
      <c r="Y143" s="20">
        <f ca="1">RAND()</f>
        <v>0.18451512387184488</v>
      </c>
      <c r="Z143" s="15">
        <f ca="1">IF(B143=1, ROUND(_xlfn.NORM.INV(Y143,$C$13,$C$14)*(1+$T$14), 0), ROUND(_xlfn.NORM.INV(Y143, $D$13, $D$14)*(1+$T$14), 0))</f>
        <v>34</v>
      </c>
      <c r="AA143" s="20">
        <f ca="1">RAND()</f>
        <v>0.45603678420938665</v>
      </c>
      <c r="AB143" s="18">
        <f ca="1">IF(B143=1, ROUND(_xlfn.NORM.INV(AA143,$C$15,$C$16), 2), ROUND(_xlfn.NORM.INV(AA143, $D$15, $D$16), 2))</f>
        <v>3589.26</v>
      </c>
      <c r="AC143" s="15">
        <f ca="1">MIN(G143,Z143)</f>
        <v>34</v>
      </c>
      <c r="AD143" s="15">
        <f ca="1">RAND()</f>
        <v>3.8992908111535995E-2</v>
      </c>
      <c r="AE143" s="19">
        <f ca="1">(IF(B143=1, $G$21+($G$22-$G$21)*AD143, $H$21+($H$22-$H$21)*AD143))</f>
        <v>1.6364751783903758E-2</v>
      </c>
      <c r="AF143" s="15">
        <f ca="1">ROUND(AC143*(1-AE143), 0)</f>
        <v>33</v>
      </c>
      <c r="AG143" s="20">
        <f ca="1">RAND()</f>
        <v>0.55519320623350454</v>
      </c>
      <c r="AH143" s="15">
        <f ca="1">IF(B143=1, ROUND(_xlfn.NORM.INV(AG143,$C$17,$C$18)*(1+$T$14), 0), ROUND(_xlfn.NORM.INV(AG143, $D$17, $D$18)*(1+$T$14), 0))</f>
        <v>322</v>
      </c>
      <c r="AI143" s="20">
        <f ca="1">RAND()</f>
        <v>0.12231439510488407</v>
      </c>
      <c r="AJ143" s="18">
        <f ca="1">IF(B143=1, ROUND(_xlfn.NORM.INV(AI143,$C$19,$C$20), 2), ROUND(_xlfn.NORM.INV(AI143, $D$19, $D$20), 2))</f>
        <v>1926.77</v>
      </c>
      <c r="AK143" s="15">
        <f ca="1">MIN(ROUND(H143*(1+$C$22),0),AH143)</f>
        <v>322</v>
      </c>
      <c r="AL143" s="20">
        <f ca="1">RAND()</f>
        <v>0.22057963881991827</v>
      </c>
      <c r="AM143" s="19">
        <f ca="1">(IF(B143=1, $G$21+($G$22-$G$21)*AL143, $H$21+($H$22-$H$21)*AL143))</f>
        <v>2.272028735869714E-2</v>
      </c>
      <c r="AN143" s="15">
        <f ca="1">ROUND(AK143*(1-AM143), 0)</f>
        <v>315</v>
      </c>
      <c r="AO143" s="18">
        <f ca="1">SUM(IF(AN143&gt;H143, (AN143-H143)*($G$23+AJ143), 0),IF(AF143&gt;G143,(AF143-G143)*($G$23+AB143),0),IF(X143&gt;F143,(X143-F143)*($G$23+T143),0),IF(P143&gt;E143,(P143-E143)*($G$23+L143),0))</f>
        <v>0</v>
      </c>
      <c r="AP143" s="18">
        <f>-$C$24</f>
        <v>-313614.51120000001</v>
      </c>
      <c r="AQ143" s="17">
        <f ca="1">L143*P143+T143*X143+AB143*AF143+AJ143*AN143-AO143+AP143</f>
        <v>543233.47879999992</v>
      </c>
      <c r="AS143" s="21">
        <f ca="1">SUM(IF(AN143&gt;H143, (AN143-H143), 0),IF(AF143&gt;G143,(AF143-G143),0),IF(X143&gt;F143,(X143-F143),0),IF(P143&gt;E143,(P143-E143),0))</f>
        <v>0</v>
      </c>
      <c r="AU143" s="22"/>
    </row>
    <row r="144" spans="1:52" x14ac:dyDescent="0.4">
      <c r="A144" s="15">
        <v>116</v>
      </c>
      <c r="B144" s="15">
        <f ca="1">IF(RAND() &lt; (8/12), 0, 1)</f>
        <v>0</v>
      </c>
      <c r="C144" s="20">
        <f ca="1">RAND()</f>
        <v>0.52421754837351797</v>
      </c>
      <c r="D144" s="15" t="str">
        <f ca="1">LOOKUP(C144,$H$13:$H$16,$F$13:$F$16)</f>
        <v>Airbus A380-800</v>
      </c>
      <c r="E144" s="15">
        <f ca="1">LOOKUP(D144,$F$6:$F$9,$I$6:$I$9)</f>
        <v>14</v>
      </c>
      <c r="F144" s="15">
        <f ca="1">LOOKUP(D144,$F$6:$F$9,$J$6:$J$9)</f>
        <v>76</v>
      </c>
      <c r="G144" s="15">
        <f ca="1">LOOKUP(D144,$F$6:$F$9,$K$6:$K$9)</f>
        <v>56</v>
      </c>
      <c r="H144" s="15">
        <f ca="1">LOOKUP(D144,$F$6:$F$9,$L$6:$L$9)</f>
        <v>341</v>
      </c>
      <c r="I144" s="20">
        <f ca="1">RAND()</f>
        <v>9.4094251981504673E-2</v>
      </c>
      <c r="J144" s="15">
        <f ca="1">IF(B144=1, ROUND(_xlfn.NORM.INV(I144,$C$5,$C$6)*(1+$T$14), 0), ROUND(_xlfn.NORM.INV(I144, $D$5, $D$6)*(1+$T$14), 0))</f>
        <v>3</v>
      </c>
      <c r="K144" s="20">
        <f ca="1">RAND()</f>
        <v>6.3327472221971881E-2</v>
      </c>
      <c r="L144" s="18">
        <f ca="1">IF(B144=1, ROUND(_xlfn.NORM.INV(K144,$C$7,$C$8), 2), ROUND(_xlfn.NORM.INV(K144, $D$7, $D$8), 2))</f>
        <v>9796.24</v>
      </c>
      <c r="M144" s="15">
        <f ca="1">MIN(E144,J144)</f>
        <v>3</v>
      </c>
      <c r="N144" s="15">
        <f ca="1">RAND()</f>
        <v>0.55554715585657721</v>
      </c>
      <c r="O144" s="19">
        <f ca="1">(IF(B144=1, $G$21+($G$22-$G$21)*N144, $H$21+($H$22-$H$21)*N144))</f>
        <v>2.6666414675697317E-2</v>
      </c>
      <c r="P144" s="15">
        <f ca="1">ROUND(M144*(1-O144), 0)</f>
        <v>3</v>
      </c>
      <c r="Q144" s="20">
        <f ca="1">RAND()</f>
        <v>0.74464196780605751</v>
      </c>
      <c r="R144" s="15">
        <f ca="1">IF(B144=1, ROUND(_xlfn.NORM.INV(Q144,$C$9,$C$10)*(1+$T$14), 0), ROUND(_xlfn.NORM.INV(Q144, $D$9, $D$10)*(1+$T$14), 0))</f>
        <v>47</v>
      </c>
      <c r="S144" s="20">
        <f ca="1">RAND()</f>
        <v>0.27356774162907316</v>
      </c>
      <c r="T144" s="18">
        <f ca="1">IF(B144=1, ROUND(_xlfn.NORM.INV(S144,$C$11,$C$12), 2), ROUND(_xlfn.NORM.INV(S144, $D$11, $D$12), 2))</f>
        <v>5108.99</v>
      </c>
      <c r="U144" s="15">
        <f ca="1">MIN(F144,R144)</f>
        <v>47</v>
      </c>
      <c r="V144" s="15">
        <f ca="1">RAND()</f>
        <v>0.50673151470167366</v>
      </c>
      <c r="W144" s="19">
        <f ca="1">(IF(B144=1, $G$21+($G$22-$G$21)*V144, $H$21+($H$22-$H$21)*V144))</f>
        <v>2.520194544105021E-2</v>
      </c>
      <c r="X144" s="15">
        <f ca="1">ROUND(U144*(1-W144), 0)</f>
        <v>46</v>
      </c>
      <c r="Y144" s="20">
        <f ca="1">RAND()</f>
        <v>0.57884822643653966</v>
      </c>
      <c r="Z144" s="15">
        <f ca="1">IF(B144=1, ROUND(_xlfn.NORM.INV(Y144,$C$13,$C$14)*(1+$T$14), 0), ROUND(_xlfn.NORM.INV(Y144, $D$13, $D$14)*(1+$T$14), 0))</f>
        <v>38</v>
      </c>
      <c r="AA144" s="20">
        <f ca="1">RAND()</f>
        <v>0.8850213058506563</v>
      </c>
      <c r="AB144" s="18">
        <f ca="1">IF(B144=1, ROUND(_xlfn.NORM.INV(AA144,$C$15,$C$16), 2), ROUND(_xlfn.NORM.INV(AA144, $D$15, $D$16), 2))</f>
        <v>2943.87</v>
      </c>
      <c r="AC144" s="15">
        <f ca="1">MIN(G144,Z144)</f>
        <v>38</v>
      </c>
      <c r="AD144" s="15">
        <f ca="1">RAND()</f>
        <v>0.69781807006553853</v>
      </c>
      <c r="AE144" s="19">
        <f ca="1">(IF(B144=1, $G$21+($G$22-$G$21)*AD144, $H$21+($H$22-$H$21)*AD144))</f>
        <v>3.0934542101966153E-2</v>
      </c>
      <c r="AF144" s="15">
        <f ca="1">ROUND(AC144*(1-AE144), 0)</f>
        <v>37</v>
      </c>
      <c r="AG144" s="20">
        <f ca="1">RAND()</f>
        <v>0.38551879131926625</v>
      </c>
      <c r="AH144" s="15">
        <f ca="1">IF(B144=1, ROUND(_xlfn.NORM.INV(AG144,$C$17,$C$18)*(1+$T$14), 0), ROUND(_xlfn.NORM.INV(AG144, $D$17, $D$18)*(1+$T$14), 0))</f>
        <v>184</v>
      </c>
      <c r="AI144" s="20">
        <f ca="1">RAND()</f>
        <v>0.7314558056118371</v>
      </c>
      <c r="AJ144" s="18">
        <f ca="1">IF(B144=1, ROUND(_xlfn.NORM.INV(AI144,$C$19,$C$20), 2), ROUND(_xlfn.NORM.INV(AI144, $D$19, $D$20), 2))</f>
        <v>1795.61</v>
      </c>
      <c r="AK144" s="15">
        <f ca="1">MIN(ROUND(H144*(1+$C$22),0),AH144)</f>
        <v>184</v>
      </c>
      <c r="AL144" s="20">
        <f ca="1">RAND()</f>
        <v>0.21218447852549327</v>
      </c>
      <c r="AM144" s="19">
        <f ca="1">(IF(B144=1, $G$21+($G$22-$G$21)*AL144, $H$21+($H$22-$H$21)*AL144))</f>
        <v>1.6365534355764797E-2</v>
      </c>
      <c r="AN144" s="15">
        <f ca="1">ROUND(AK144*(1-AM144), 0)</f>
        <v>181</v>
      </c>
      <c r="AO144" s="18">
        <f ca="1">SUM(IF(AN144&gt;H144, (AN144-H144)*($G$23+AJ144), 0),IF(AF144&gt;G144,(AF144-G144)*($G$23+AB144),0),IF(X144&gt;F144,(X144-F144)*($G$23+T144),0),IF(P144&gt;E144,(P144-E144)*($G$23+L144),0))</f>
        <v>0</v>
      </c>
      <c r="AP144" s="18">
        <f>-$C$24</f>
        <v>-313614.51120000001</v>
      </c>
      <c r="AQ144" s="17">
        <f ca="1">L144*P144+T144*X144+AB144*AF144+AJ144*AN144-AO144+AP144</f>
        <v>384716.34879999998</v>
      </c>
      <c r="AS144" s="21">
        <f ca="1">SUM(IF(AN144&gt;H144, (AN144-H144), 0),IF(AF144&gt;G144,(AF144-G144),0),IF(X144&gt;F144,(X144-F144),0),IF(P144&gt;E144,(P144-E144),0))</f>
        <v>0</v>
      </c>
    </row>
    <row r="145" spans="1:45" x14ac:dyDescent="0.4">
      <c r="A145" s="15">
        <v>117</v>
      </c>
      <c r="B145" s="15">
        <f ca="1">IF(RAND() &lt; (8/12), 0, 1)</f>
        <v>0</v>
      </c>
      <c r="C145" s="20">
        <f ca="1">RAND()</f>
        <v>0.45206665735200013</v>
      </c>
      <c r="D145" s="15" t="str">
        <f ca="1">LOOKUP(C145,$H$13:$H$16,$F$13:$F$16)</f>
        <v>Airbus A380-800</v>
      </c>
      <c r="E145" s="15">
        <f ca="1">LOOKUP(D145,$F$6:$F$9,$I$6:$I$9)</f>
        <v>14</v>
      </c>
      <c r="F145" s="15">
        <f ca="1">LOOKUP(D145,$F$6:$F$9,$J$6:$J$9)</f>
        <v>76</v>
      </c>
      <c r="G145" s="15">
        <f ca="1">LOOKUP(D145,$F$6:$F$9,$K$6:$K$9)</f>
        <v>56</v>
      </c>
      <c r="H145" s="15">
        <f ca="1">LOOKUP(D145,$F$6:$F$9,$L$6:$L$9)</f>
        <v>341</v>
      </c>
      <c r="I145" s="20">
        <f ca="1">RAND()</f>
        <v>8.0027053889671684E-2</v>
      </c>
      <c r="J145" s="15">
        <f ca="1">IF(B145=1, ROUND(_xlfn.NORM.INV(I145,$C$5,$C$6)*(1+$T$14), 0), ROUND(_xlfn.NORM.INV(I145, $D$5, $D$6)*(1+$T$14), 0))</f>
        <v>3</v>
      </c>
      <c r="K145" s="20">
        <f ca="1">RAND()</f>
        <v>0.74194986871946655</v>
      </c>
      <c r="L145" s="18">
        <f ca="1">IF(B145=1, ROUND(_xlfn.NORM.INV(K145,$C$7,$C$8), 2), ROUND(_xlfn.NORM.INV(K145, $D$7, $D$8), 2))</f>
        <v>10788.34</v>
      </c>
      <c r="M145" s="15">
        <f ca="1">MIN(E145,J145)</f>
        <v>3</v>
      </c>
      <c r="N145" s="15">
        <f ca="1">RAND()</f>
        <v>0.77201204521436795</v>
      </c>
      <c r="O145" s="19">
        <f ca="1">(IF(B145=1, $G$21+($G$22-$G$21)*N145, $H$21+($H$22-$H$21)*N145))</f>
        <v>3.3160361356431037E-2</v>
      </c>
      <c r="P145" s="15">
        <f ca="1">ROUND(M145*(1-O145), 0)</f>
        <v>3</v>
      </c>
      <c r="Q145" s="20">
        <f ca="1">RAND()</f>
        <v>0.49519923911497477</v>
      </c>
      <c r="R145" s="15">
        <f ca="1">IF(B145=1, ROUND(_xlfn.NORM.INV(Q145,$C$9,$C$10)*(1+$T$14), 0), ROUND(_xlfn.NORM.INV(Q145, $D$9, $D$10)*(1+$T$14), 0))</f>
        <v>40</v>
      </c>
      <c r="S145" s="20">
        <f ca="1">RAND()</f>
        <v>0.6463598416833557</v>
      </c>
      <c r="T145" s="18">
        <f ca="1">IF(B145=1, ROUND(_xlfn.NORM.INV(S145,$C$11,$C$12), 2), ROUND(_xlfn.NORM.INV(S145, $D$11, $D$12), 2))</f>
        <v>5331.76</v>
      </c>
      <c r="U145" s="15">
        <f ca="1">MIN(F145,R145)</f>
        <v>40</v>
      </c>
      <c r="V145" s="15">
        <f ca="1">RAND()</f>
        <v>0.63071509746432253</v>
      </c>
      <c r="W145" s="19">
        <f ca="1">(IF(B145=1, $G$21+($G$22-$G$21)*V145, $H$21+($H$22-$H$21)*V145))</f>
        <v>2.8921452923929676E-2</v>
      </c>
      <c r="X145" s="15">
        <f ca="1">ROUND(U145*(1-W145), 0)</f>
        <v>39</v>
      </c>
      <c r="Y145" s="20">
        <f ca="1">RAND()</f>
        <v>8.6677358191650899E-2</v>
      </c>
      <c r="Z145" s="15">
        <f ca="1">IF(B145=1, ROUND(_xlfn.NORM.INV(Y145,$C$13,$C$14)*(1+$T$14), 0), ROUND(_xlfn.NORM.INV(Y145, $D$13, $D$14)*(1+$T$14), 0))</f>
        <v>23</v>
      </c>
      <c r="AA145" s="20">
        <f ca="1">RAND()</f>
        <v>0.12142422720259594</v>
      </c>
      <c r="AB145" s="18">
        <f ca="1">IF(B145=1, ROUND(_xlfn.NORM.INV(AA145,$C$15,$C$16), 2), ROUND(_xlfn.NORM.INV(AA145, $D$15, $D$16), 2))</f>
        <v>2656.03</v>
      </c>
      <c r="AC145" s="15">
        <f ca="1">MIN(G145,Z145)</f>
        <v>23</v>
      </c>
      <c r="AD145" s="15">
        <f ca="1">RAND()</f>
        <v>0.84972306740577908</v>
      </c>
      <c r="AE145" s="19">
        <f ca="1">(IF(B145=1, $G$21+($G$22-$G$21)*AD145, $H$21+($H$22-$H$21)*AD145))</f>
        <v>3.5491692022173373E-2</v>
      </c>
      <c r="AF145" s="15">
        <f ca="1">ROUND(AC145*(1-AE145), 0)</f>
        <v>22</v>
      </c>
      <c r="AG145" s="20">
        <f ca="1">RAND()</f>
        <v>0.30449470229160469</v>
      </c>
      <c r="AH145" s="15">
        <f ca="1">IF(B145=1, ROUND(_xlfn.NORM.INV(AG145,$C$17,$C$18)*(1+$T$14), 0), ROUND(_xlfn.NORM.INV(AG145, $D$17, $D$18)*(1+$T$14), 0))</f>
        <v>173</v>
      </c>
      <c r="AI145" s="20">
        <f ca="1">RAND()</f>
        <v>0.90940032011741589</v>
      </c>
      <c r="AJ145" s="18">
        <f ca="1">IF(B145=1, ROUND(_xlfn.NORM.INV(AI145,$C$19,$C$20), 2), ROUND(_xlfn.NORM.INV(AI145, $D$19, $D$20), 2))</f>
        <v>1850.29</v>
      </c>
      <c r="AK145" s="15">
        <f ca="1">MIN(ROUND(H145*(1+$C$22),0),AH145)</f>
        <v>173</v>
      </c>
      <c r="AL145" s="20">
        <f ca="1">RAND()</f>
        <v>0.75701903043100749</v>
      </c>
      <c r="AM145" s="19">
        <f ca="1">(IF(B145=1, $G$21+($G$22-$G$21)*AL145, $H$21+($H$22-$H$21)*AL145))</f>
        <v>3.2710570912930226E-2</v>
      </c>
      <c r="AN145" s="15">
        <f ca="1">ROUND(AK145*(1-AM145), 0)</f>
        <v>167</v>
      </c>
      <c r="AO145" s="18">
        <f ca="1">SUM(IF(AN145&gt;H145, (AN145-H145)*($G$23+AJ145), 0),IF(AF145&gt;G145,(AF145-G145)*($G$23+AB145),0),IF(X145&gt;F145,(X145-F145)*($G$23+T145),0),IF(P145&gt;E145,(P145-E145)*($G$23+L145),0))</f>
        <v>0</v>
      </c>
      <c r="AP145" s="18">
        <f>-$C$24</f>
        <v>-313614.51120000001</v>
      </c>
      <c r="AQ145" s="17">
        <f ca="1">L145*P145+T145*X145+AB145*AF145+AJ145*AN145-AO145+AP145</f>
        <v>294120.23879999999</v>
      </c>
      <c r="AS145" s="21">
        <f ca="1">SUM(IF(AN145&gt;H145, (AN145-H145), 0),IF(AF145&gt;G145,(AF145-G145),0),IF(X145&gt;F145,(X145-F145),0),IF(P145&gt;E145,(P145-E145),0))</f>
        <v>0</v>
      </c>
    </row>
    <row r="146" spans="1:45" x14ac:dyDescent="0.4">
      <c r="A146" s="15">
        <v>118</v>
      </c>
      <c r="B146" s="15">
        <f ca="1">IF(RAND() &lt; (8/12), 0, 1)</f>
        <v>0</v>
      </c>
      <c r="C146" s="20">
        <f ca="1">RAND()</f>
        <v>0.92434192995750486</v>
      </c>
      <c r="D146" s="15" t="str">
        <f ca="1">LOOKUP(C146,$H$13:$H$16,$F$13:$F$16)</f>
        <v>Boeing 777-300ER</v>
      </c>
      <c r="E146" s="15">
        <f ca="1">LOOKUP(D146,$F$6:$F$9,$I$6:$I$9)</f>
        <v>8</v>
      </c>
      <c r="F146" s="15">
        <f ca="1">LOOKUP(D146,$F$6:$F$9,$J$6:$J$9)</f>
        <v>40</v>
      </c>
      <c r="G146" s="15">
        <f ca="1">LOOKUP(D146,$F$6:$F$9,$K$6:$K$9)</f>
        <v>24</v>
      </c>
      <c r="H146" s="15">
        <f ca="1">LOOKUP(D146,$F$6:$F$9,$L$6:$L$9)</f>
        <v>260</v>
      </c>
      <c r="I146" s="20">
        <f ca="1">RAND()</f>
        <v>0.96738491266361626</v>
      </c>
      <c r="J146" s="15">
        <f ca="1">IF(B146=1, ROUND(_xlfn.NORM.INV(I146,$C$5,$C$6)*(1+$T$14), 0), ROUND(_xlfn.NORM.INV(I146, $D$5, $D$6)*(1+$T$14), 0))</f>
        <v>6</v>
      </c>
      <c r="K146" s="20">
        <f ca="1">RAND()</f>
        <v>0.2585776449224787</v>
      </c>
      <c r="L146" s="18">
        <f ca="1">IF(B146=1, ROUND(_xlfn.NORM.INV(K146,$C$7,$C$8), 2), ROUND(_xlfn.NORM.INV(K146, $D$7, $D$8), 2))</f>
        <v>10197.17</v>
      </c>
      <c r="M146" s="15">
        <f ca="1">MIN(E146,J146)</f>
        <v>6</v>
      </c>
      <c r="N146" s="15">
        <f ca="1">RAND()</f>
        <v>7.1557191981344137E-2</v>
      </c>
      <c r="O146" s="19">
        <f ca="1">(IF(B146=1, $G$21+($G$22-$G$21)*N146, $H$21+($H$22-$H$21)*N146))</f>
        <v>1.2146715759440324E-2</v>
      </c>
      <c r="P146" s="15">
        <f ca="1">ROUND(M146*(1-O146), 0)</f>
        <v>6</v>
      </c>
      <c r="Q146" s="20">
        <f ca="1">RAND()</f>
        <v>0.86128025531091612</v>
      </c>
      <c r="R146" s="15">
        <f ca="1">IF(B146=1, ROUND(_xlfn.NORM.INV(Q146,$C$9,$C$10)*(1+$T$14), 0), ROUND(_xlfn.NORM.INV(Q146, $D$9, $D$10)*(1+$T$14), 0))</f>
        <v>51</v>
      </c>
      <c r="S146" s="20">
        <f ca="1">RAND()</f>
        <v>0.16035394512036516</v>
      </c>
      <c r="T146" s="18">
        <f ca="1">IF(B146=1, ROUND(_xlfn.NORM.INV(S146,$C$11,$C$12), 2), ROUND(_xlfn.NORM.INV(S146, $D$11, $D$12), 2))</f>
        <v>5019.8999999999996</v>
      </c>
      <c r="U146" s="15">
        <f ca="1">MIN(F146,R146)</f>
        <v>40</v>
      </c>
      <c r="V146" s="15">
        <f ca="1">RAND()</f>
        <v>0.80899215802733615</v>
      </c>
      <c r="W146" s="19">
        <f ca="1">(IF(B146=1, $G$21+($G$22-$G$21)*V146, $H$21+($H$22-$H$21)*V146))</f>
        <v>3.4269764740820087E-2</v>
      </c>
      <c r="X146" s="15">
        <f ca="1">ROUND(U146*(1-W146), 0)</f>
        <v>39</v>
      </c>
      <c r="Y146" s="20">
        <f ca="1">RAND()</f>
        <v>0.33005549356372776</v>
      </c>
      <c r="Z146" s="15">
        <f ca="1">IF(B146=1, ROUND(_xlfn.NORM.INV(Y146,$C$13,$C$14)*(1+$T$14), 0), ROUND(_xlfn.NORM.INV(Y146, $D$13, $D$14)*(1+$T$14), 0))</f>
        <v>32</v>
      </c>
      <c r="AA146" s="20">
        <f ca="1">RAND()</f>
        <v>0.80144315214270345</v>
      </c>
      <c r="AB146" s="18">
        <f ca="1">IF(B146=1, ROUND(_xlfn.NORM.INV(AA146,$C$15,$C$16), 2), ROUND(_xlfn.NORM.INV(AA146, $D$15, $D$16), 2))</f>
        <v>2900.88</v>
      </c>
      <c r="AC146" s="15">
        <f ca="1">MIN(G146,Z146)</f>
        <v>24</v>
      </c>
      <c r="AD146" s="15">
        <f ca="1">RAND()</f>
        <v>0.76184917760957382</v>
      </c>
      <c r="AE146" s="19">
        <f ca="1">(IF(B146=1, $G$21+($G$22-$G$21)*AD146, $H$21+($H$22-$H$21)*AD146))</f>
        <v>3.2855475328287212E-2</v>
      </c>
      <c r="AF146" s="15">
        <f ca="1">ROUND(AC146*(1-AE146), 0)</f>
        <v>23</v>
      </c>
      <c r="AG146" s="20">
        <f ca="1">RAND()</f>
        <v>1.910307696090896E-2</v>
      </c>
      <c r="AH146" s="15">
        <f ca="1">IF(B146=1, ROUND(_xlfn.NORM.INV(AG146,$C$17,$C$18)*(1+$T$14), 0), ROUND(_xlfn.NORM.INV(AG146, $D$17, $D$18)*(1+$T$14), 0))</f>
        <v>91</v>
      </c>
      <c r="AI146" s="20">
        <f ca="1">RAND()</f>
        <v>0.71128800307380591</v>
      </c>
      <c r="AJ146" s="18">
        <f ca="1">IF(B146=1, ROUND(_xlfn.NORM.INV(AI146,$C$19,$C$20), 2), ROUND(_xlfn.NORM.INV(AI146, $D$19, $D$20), 2))</f>
        <v>1791.05</v>
      </c>
      <c r="AK146" s="15">
        <f ca="1">MIN(ROUND(H146*(1+$C$22),0),AH146)</f>
        <v>91</v>
      </c>
      <c r="AL146" s="20">
        <f ca="1">RAND()</f>
        <v>0.15856976741563766</v>
      </c>
      <c r="AM146" s="19">
        <f ca="1">(IF(B146=1, $G$21+($G$22-$G$21)*AL146, $H$21+($H$22-$H$21)*AL146))</f>
        <v>1.475709302246913E-2</v>
      </c>
      <c r="AN146" s="15">
        <f ca="1">ROUND(AK146*(1-AM146), 0)</f>
        <v>90</v>
      </c>
      <c r="AO146" s="18">
        <f ca="1">SUM(IF(AN146&gt;H146, (AN146-H146)*($G$23+AJ146), 0),IF(AF146&gt;G146,(AF146-G146)*($G$23+AB146),0),IF(X146&gt;F146,(X146-F146)*($G$23+T146),0),IF(P146&gt;E146,(P146-E146)*($G$23+L146),0))</f>
        <v>0</v>
      </c>
      <c r="AP146" s="18">
        <f>-$C$24</f>
        <v>-313614.51120000001</v>
      </c>
      <c r="AQ146" s="17">
        <f ca="1">L146*P146+T146*X146+AB146*AF146+AJ146*AN146-AO146+AP146</f>
        <v>171259.34879999998</v>
      </c>
      <c r="AS146" s="21">
        <f ca="1">SUM(IF(AN146&gt;H146, (AN146-H146), 0),IF(AF146&gt;G146,(AF146-G146),0),IF(X146&gt;F146,(X146-F146),0),IF(P146&gt;E146,(P146-E146),0))</f>
        <v>0</v>
      </c>
    </row>
    <row r="147" spans="1:45" x14ac:dyDescent="0.4">
      <c r="A147" s="15">
        <v>119</v>
      </c>
      <c r="B147" s="15">
        <f ca="1">IF(RAND() &lt; (8/12), 0, 1)</f>
        <v>0</v>
      </c>
      <c r="C147" s="20">
        <f ca="1">RAND()</f>
        <v>0.43324388735923092</v>
      </c>
      <c r="D147" s="15" t="str">
        <f ca="1">LOOKUP(C147,$H$13:$H$16,$F$13:$F$16)</f>
        <v>Airbus A380-800</v>
      </c>
      <c r="E147" s="15">
        <f ca="1">LOOKUP(D147,$F$6:$F$9,$I$6:$I$9)</f>
        <v>14</v>
      </c>
      <c r="F147" s="15">
        <f ca="1">LOOKUP(D147,$F$6:$F$9,$J$6:$J$9)</f>
        <v>76</v>
      </c>
      <c r="G147" s="15">
        <f ca="1">LOOKUP(D147,$F$6:$F$9,$K$6:$K$9)</f>
        <v>56</v>
      </c>
      <c r="H147" s="15">
        <f ca="1">LOOKUP(D147,$F$6:$F$9,$L$6:$L$9)</f>
        <v>341</v>
      </c>
      <c r="I147" s="20">
        <f ca="1">RAND()</f>
        <v>0.69878885132933655</v>
      </c>
      <c r="J147" s="15">
        <f ca="1">IF(B147=1, ROUND(_xlfn.NORM.INV(I147,$C$5,$C$6)*(1+$T$14), 0), ROUND(_xlfn.NORM.INV(I147, $D$5, $D$6)*(1+$T$14), 0))</f>
        <v>5</v>
      </c>
      <c r="K147" s="20">
        <f ca="1">RAND()</f>
        <v>0.54659161393763656</v>
      </c>
      <c r="L147" s="18">
        <f ca="1">IF(B147=1, ROUND(_xlfn.NORM.INV(K147,$C$7,$C$8), 2), ROUND(_xlfn.NORM.INV(K147, $D$7, $D$8), 2))</f>
        <v>10545.73</v>
      </c>
      <c r="M147" s="15">
        <f ca="1">MIN(E147,J147)</f>
        <v>5</v>
      </c>
      <c r="N147" s="15">
        <f ca="1">RAND()</f>
        <v>0.45192144354975228</v>
      </c>
      <c r="O147" s="19">
        <f ca="1">(IF(B147=1, $G$21+($G$22-$G$21)*N147, $H$21+($H$22-$H$21)*N147))</f>
        <v>2.3557643306492571E-2</v>
      </c>
      <c r="P147" s="15">
        <f ca="1">ROUND(M147*(1-O147), 0)</f>
        <v>5</v>
      </c>
      <c r="Q147" s="20">
        <f ca="1">RAND()</f>
        <v>0.7562185794150974</v>
      </c>
      <c r="R147" s="15">
        <f ca="1">IF(B147=1, ROUND(_xlfn.NORM.INV(Q147,$C$9,$C$10)*(1+$T$14), 0), ROUND(_xlfn.NORM.INV(Q147, $D$9, $D$10)*(1+$T$14), 0))</f>
        <v>47</v>
      </c>
      <c r="S147" s="20">
        <f ca="1">RAND()</f>
        <v>0.63043992485836631</v>
      </c>
      <c r="T147" s="18">
        <f ca="1">IF(B147=1, ROUND(_xlfn.NORM.INV(S147,$C$11,$C$12), 2), ROUND(_xlfn.NORM.INV(S147, $D$11, $D$12), 2))</f>
        <v>5322.08</v>
      </c>
      <c r="U147" s="15">
        <f ca="1">MIN(F147,R147)</f>
        <v>47</v>
      </c>
      <c r="V147" s="15">
        <f ca="1">RAND()</f>
        <v>0.50876301832718063</v>
      </c>
      <c r="W147" s="19">
        <f ca="1">(IF(B147=1, $G$21+($G$22-$G$21)*V147, $H$21+($H$22-$H$21)*V147))</f>
        <v>2.5262890549815419E-2</v>
      </c>
      <c r="X147" s="15">
        <f ca="1">ROUND(U147*(1-W147), 0)</f>
        <v>46</v>
      </c>
      <c r="Y147" s="20">
        <f ca="1">RAND()</f>
        <v>0.30307925173981654</v>
      </c>
      <c r="Z147" s="15">
        <f ca="1">IF(B147=1, ROUND(_xlfn.NORM.INV(Y147,$C$13,$C$14)*(1+$T$14), 0), ROUND(_xlfn.NORM.INV(Y147, $D$13, $D$14)*(1+$T$14), 0))</f>
        <v>31</v>
      </c>
      <c r="AA147" s="20">
        <f ca="1">RAND()</f>
        <v>0.62402658948414536</v>
      </c>
      <c r="AB147" s="18">
        <f ca="1">IF(B147=1, ROUND(_xlfn.NORM.INV(AA147,$C$15,$C$16), 2), ROUND(_xlfn.NORM.INV(AA147, $D$15, $D$16), 2))</f>
        <v>2836.38</v>
      </c>
      <c r="AC147" s="15">
        <f ca="1">MIN(G147,Z147)</f>
        <v>31</v>
      </c>
      <c r="AD147" s="15">
        <f ca="1">RAND()</f>
        <v>0.28669507000512551</v>
      </c>
      <c r="AE147" s="19">
        <f ca="1">(IF(B147=1, $G$21+($G$22-$G$21)*AD147, $H$21+($H$22-$H$21)*AD147))</f>
        <v>1.8600852100153765E-2</v>
      </c>
      <c r="AF147" s="15">
        <f ca="1">ROUND(AC147*(1-AE147), 0)</f>
        <v>30</v>
      </c>
      <c r="AG147" s="20">
        <f ca="1">RAND()</f>
        <v>2.8250531784108412E-2</v>
      </c>
      <c r="AH147" s="15">
        <f ca="1">IF(B147=1, ROUND(_xlfn.NORM.INV(AG147,$C$17,$C$18)*(1+$T$14), 0), ROUND(_xlfn.NORM.INV(AG147, $D$17, $D$18)*(1+$T$14), 0))</f>
        <v>99</v>
      </c>
      <c r="AI147" s="20">
        <f ca="1">RAND()</f>
        <v>0.83834616060162181</v>
      </c>
      <c r="AJ147" s="18">
        <f ca="1">IF(B147=1, ROUND(_xlfn.NORM.INV(AI147,$C$19,$C$20), 2), ROUND(_xlfn.NORM.INV(AI147, $D$19, $D$20), 2))</f>
        <v>1823.75</v>
      </c>
      <c r="AK147" s="15">
        <f ca="1">MIN(ROUND(H147*(1+$C$22),0),AH147)</f>
        <v>99</v>
      </c>
      <c r="AL147" s="20">
        <f ca="1">RAND()</f>
        <v>0.85069782070965616</v>
      </c>
      <c r="AM147" s="19">
        <f ca="1">(IF(B147=1, $G$21+($G$22-$G$21)*AL147, $H$21+($H$22-$H$21)*AL147))</f>
        <v>3.5520934621289683E-2</v>
      </c>
      <c r="AN147" s="15">
        <f ca="1">ROUND(AK147*(1-AM147), 0)</f>
        <v>95</v>
      </c>
      <c r="AO147" s="18">
        <f ca="1">SUM(IF(AN147&gt;H147, (AN147-H147)*($G$23+AJ147), 0),IF(AF147&gt;G147,(AF147-G147)*($G$23+AB147),0),IF(X147&gt;F147,(X147-F147)*($G$23+T147),0),IF(P147&gt;E147,(P147-E147)*($G$23+L147),0))</f>
        <v>0</v>
      </c>
      <c r="AP147" s="18">
        <f>-$C$24</f>
        <v>-313614.51120000001</v>
      </c>
      <c r="AQ147" s="17">
        <f ca="1">L147*P147+T147*X147+AB147*AF147+AJ147*AN147-AO147+AP147</f>
        <v>242277.46879999997</v>
      </c>
      <c r="AS147" s="21">
        <f ca="1">SUM(IF(AN147&gt;H147, (AN147-H147), 0),IF(AF147&gt;G147,(AF147-G147),0),IF(X147&gt;F147,(X147-F147),0),IF(P147&gt;E147,(P147-E147),0))</f>
        <v>0</v>
      </c>
    </row>
    <row r="148" spans="1:45" x14ac:dyDescent="0.4">
      <c r="A148" s="15">
        <v>120</v>
      </c>
      <c r="B148" s="15">
        <f ca="1">IF(RAND() &lt; (8/12), 0, 1)</f>
        <v>1</v>
      </c>
      <c r="C148" s="20">
        <f ca="1">RAND()</f>
        <v>0.64171689710296453</v>
      </c>
      <c r="D148" s="15" t="str">
        <f ca="1">LOOKUP(C148,$H$13:$H$16,$F$13:$F$16)</f>
        <v>Boeing 777-300ER</v>
      </c>
      <c r="E148" s="15">
        <f ca="1">LOOKUP(D148,$F$6:$F$9,$I$6:$I$9)</f>
        <v>8</v>
      </c>
      <c r="F148" s="15">
        <f ca="1">LOOKUP(D148,$F$6:$F$9,$J$6:$J$9)</f>
        <v>40</v>
      </c>
      <c r="G148" s="15">
        <f ca="1">LOOKUP(D148,$F$6:$F$9,$K$6:$K$9)</f>
        <v>24</v>
      </c>
      <c r="H148" s="15">
        <f ca="1">LOOKUP(D148,$F$6:$F$9,$L$6:$L$9)</f>
        <v>260</v>
      </c>
      <c r="I148" s="20">
        <f ca="1">RAND()</f>
        <v>0.52059939627077756</v>
      </c>
      <c r="J148" s="15">
        <f ca="1">IF(B148=1, ROUND(_xlfn.NORM.INV(I148,$C$5,$C$6)*(1+$T$14), 0), ROUND(_xlfn.NORM.INV(I148, $D$5, $D$6)*(1+$T$14), 0))</f>
        <v>6</v>
      </c>
      <c r="K148" s="20">
        <f ca="1">RAND()</f>
        <v>0.4130746711166593</v>
      </c>
      <c r="L148" s="18">
        <f ca="1">IF(B148=1, ROUND(_xlfn.NORM.INV(K148,$C$7,$C$8), 2), ROUND(_xlfn.NORM.INV(K148, $D$7, $D$8), 2))</f>
        <v>13262.77</v>
      </c>
      <c r="M148" s="15">
        <f ca="1">MIN(E148,J148)</f>
        <v>6</v>
      </c>
      <c r="N148" s="15">
        <f ca="1">RAND()</f>
        <v>0.2019845515479004</v>
      </c>
      <c r="O148" s="19">
        <f ca="1">(IF(B148=1, $G$21+($G$22-$G$21)*N148, $H$21+($H$22-$H$21)*N148))</f>
        <v>2.2069459304176513E-2</v>
      </c>
      <c r="P148" s="15">
        <f ca="1">ROUND(M148*(1-O148), 0)</f>
        <v>6</v>
      </c>
      <c r="Q148" s="20">
        <f ca="1">RAND()</f>
        <v>0.98683954440713662</v>
      </c>
      <c r="R148" s="15">
        <f ca="1">IF(B148=1, ROUND(_xlfn.NORM.INV(Q148,$C$9,$C$10)*(1+$T$14), 0), ROUND(_xlfn.NORM.INV(Q148, $D$9, $D$10)*(1+$T$14), 0))</f>
        <v>117</v>
      </c>
      <c r="S148" s="20">
        <f ca="1">RAND()</f>
        <v>0.33720098393481035</v>
      </c>
      <c r="T148" s="18">
        <f ca="1">IF(B148=1, ROUND(_xlfn.NORM.INV(S148,$C$11,$C$12), 2), ROUND(_xlfn.NORM.INV(S148, $D$11, $D$12), 2))</f>
        <v>6450.62</v>
      </c>
      <c r="U148" s="15">
        <f ca="1">MIN(F148,R148)</f>
        <v>40</v>
      </c>
      <c r="V148" s="15">
        <f ca="1">RAND()</f>
        <v>0.98896500927020869</v>
      </c>
      <c r="W148" s="19">
        <f ca="1">(IF(B148=1, $G$21+($G$22-$G$21)*V148, $H$21+($H$22-$H$21)*V148))</f>
        <v>4.9613775324457307E-2</v>
      </c>
      <c r="X148" s="15">
        <f ca="1">ROUND(U148*(1-W148), 0)</f>
        <v>38</v>
      </c>
      <c r="Y148" s="20">
        <f ca="1">RAND()</f>
        <v>0.30539806071838327</v>
      </c>
      <c r="Z148" s="15">
        <f ca="1">IF(B148=1, ROUND(_xlfn.NORM.INV(Y148,$C$13,$C$14)*(1+$T$14), 0), ROUND(_xlfn.NORM.INV(Y148, $D$13, $D$14)*(1+$T$14), 0))</f>
        <v>43</v>
      </c>
      <c r="AA148" s="20">
        <f ca="1">RAND()</f>
        <v>0.33233131461928367</v>
      </c>
      <c r="AB148" s="18">
        <f ca="1">IF(B148=1, ROUND(_xlfn.NORM.INV(AA148,$C$15,$C$16), 2), ROUND(_xlfn.NORM.INV(AA148, $D$15, $D$16), 2))</f>
        <v>3433.9</v>
      </c>
      <c r="AC148" s="15">
        <f ca="1">MIN(G148,Z148)</f>
        <v>24</v>
      </c>
      <c r="AD148" s="15">
        <f ca="1">RAND()</f>
        <v>0.19270825913584833</v>
      </c>
      <c r="AE148" s="19">
        <f ca="1">(IF(B148=1, $G$21+($G$22-$G$21)*AD148, $H$21+($H$22-$H$21)*AD148))</f>
        <v>2.1744789069754692E-2</v>
      </c>
      <c r="AF148" s="15">
        <f ca="1">ROUND(AC148*(1-AE148), 0)</f>
        <v>23</v>
      </c>
      <c r="AG148" s="20">
        <f ca="1">RAND()</f>
        <v>0.57271131032599898</v>
      </c>
      <c r="AH148" s="15">
        <f ca="1">IF(B148=1, ROUND(_xlfn.NORM.INV(AG148,$C$17,$C$18)*(1+$T$14), 0), ROUND(_xlfn.NORM.INV(AG148, $D$17, $D$18)*(1+$T$14), 0))</f>
        <v>328</v>
      </c>
      <c r="AI148" s="20">
        <f ca="1">RAND()</f>
        <v>0.5962612468277565</v>
      </c>
      <c r="AJ148" s="18">
        <f ca="1">IF(B148=1, ROUND(_xlfn.NORM.INV(AI148,$C$19,$C$20), 2), ROUND(_xlfn.NORM.INV(AI148, $D$19, $D$20), 2))</f>
        <v>2349.7199999999998</v>
      </c>
      <c r="AK148" s="15">
        <f ca="1">MIN(ROUND(H148*(1+$C$22),0),AH148)</f>
        <v>273</v>
      </c>
      <c r="AL148" s="20">
        <f ca="1">RAND()</f>
        <v>0.84629315698244223</v>
      </c>
      <c r="AM148" s="19">
        <f ca="1">(IF(B148=1, $G$21+($G$22-$G$21)*AL148, $H$21+($H$22-$H$21)*AL148))</f>
        <v>4.4620260494385479E-2</v>
      </c>
      <c r="AN148" s="15">
        <f ca="1">ROUND(AK148*(1-AM148), 0)</f>
        <v>261</v>
      </c>
      <c r="AO148" s="18">
        <f ca="1">SUM(IF(AN148&gt;H148, (AN148-H148)*($G$23+AJ148), 0),IF(AF148&gt;G148,(AF148-G148)*($G$23+AB148),0),IF(X148&gt;F148,(X148-F148)*($G$23+T148),0),IF(P148&gt;E148,(P148-E148)*($G$23+L148),0))</f>
        <v>3200.72</v>
      </c>
      <c r="AP148" s="18">
        <f>-$C$24</f>
        <v>-313614.51120000001</v>
      </c>
      <c r="AQ148" s="17">
        <f ca="1">L148*P148+T148*X148+AB148*AF148+AJ148*AN148-AO148+AP148</f>
        <v>700141.56880000001</v>
      </c>
      <c r="AS148" s="21">
        <f ca="1">SUM(IF(AN148&gt;H148, (AN148-H148), 0),IF(AF148&gt;G148,(AF148-G148),0),IF(X148&gt;F148,(X148-F148),0),IF(P148&gt;E148,(P148-E148),0))</f>
        <v>1</v>
      </c>
    </row>
    <row r="149" spans="1:45" x14ac:dyDescent="0.4">
      <c r="A149" s="15">
        <v>121</v>
      </c>
      <c r="B149" s="15">
        <f ca="1">IF(RAND() &lt; (8/12), 0, 1)</f>
        <v>0</v>
      </c>
      <c r="C149" s="20">
        <f ca="1">RAND()</f>
        <v>0.44706235236146985</v>
      </c>
      <c r="D149" s="15" t="str">
        <f ca="1">LOOKUP(C149,$H$13:$H$16,$F$13:$F$16)</f>
        <v>Airbus A380-800</v>
      </c>
      <c r="E149" s="15">
        <f ca="1">LOOKUP(D149,$F$6:$F$9,$I$6:$I$9)</f>
        <v>14</v>
      </c>
      <c r="F149" s="15">
        <f ca="1">LOOKUP(D149,$F$6:$F$9,$J$6:$J$9)</f>
        <v>76</v>
      </c>
      <c r="G149" s="15">
        <f ca="1">LOOKUP(D149,$F$6:$F$9,$K$6:$K$9)</f>
        <v>56</v>
      </c>
      <c r="H149" s="15">
        <f ca="1">LOOKUP(D149,$F$6:$F$9,$L$6:$L$9)</f>
        <v>341</v>
      </c>
      <c r="I149" s="20">
        <f ca="1">RAND()</f>
        <v>2.1378797006535888E-2</v>
      </c>
      <c r="J149" s="15">
        <f ca="1">IF(B149=1, ROUND(_xlfn.NORM.INV(I149,$C$5,$C$6)*(1+$T$14), 0), ROUND(_xlfn.NORM.INV(I149, $D$5, $D$6)*(1+$T$14), 0))</f>
        <v>2</v>
      </c>
      <c r="K149" s="20">
        <f ca="1">RAND()</f>
        <v>0.58335982448922541</v>
      </c>
      <c r="L149" s="18">
        <f ca="1">IF(B149=1, ROUND(_xlfn.NORM.INV(K149,$C$7,$C$8), 2), ROUND(_xlfn.NORM.INV(K149, $D$7, $D$8), 2))</f>
        <v>10588.32</v>
      </c>
      <c r="M149" s="15">
        <f ca="1">MIN(E149,J149)</f>
        <v>2</v>
      </c>
      <c r="N149" s="15">
        <f ca="1">RAND()</f>
        <v>0.82346733898163049</v>
      </c>
      <c r="O149" s="19">
        <f ca="1">(IF(B149=1, $G$21+($G$22-$G$21)*N149, $H$21+($H$22-$H$21)*N149))</f>
        <v>3.4704020169448915E-2</v>
      </c>
      <c r="P149" s="15">
        <f ca="1">ROUND(M149*(1-O149), 0)</f>
        <v>2</v>
      </c>
      <c r="Q149" s="20">
        <f ca="1">RAND()</f>
        <v>0.94674421379876106</v>
      </c>
      <c r="R149" s="15">
        <f ca="1">IF(B149=1, ROUND(_xlfn.NORM.INV(Q149,$C$9,$C$10)*(1+$T$14), 0), ROUND(_xlfn.NORM.INV(Q149, $D$9, $D$10)*(1+$T$14), 0))</f>
        <v>57</v>
      </c>
      <c r="S149" s="20">
        <f ca="1">RAND()</f>
        <v>0.14178484414005155</v>
      </c>
      <c r="T149" s="18">
        <f ca="1">IF(B149=1, ROUND(_xlfn.NORM.INV(S149,$C$11,$C$12), 2), ROUND(_xlfn.NORM.INV(S149, $D$11, $D$12), 2))</f>
        <v>5001.83</v>
      </c>
      <c r="U149" s="15">
        <f ca="1">MIN(F149,R149)</f>
        <v>57</v>
      </c>
      <c r="V149" s="15">
        <f ca="1">RAND()</f>
        <v>0.6974333948243977</v>
      </c>
      <c r="W149" s="19">
        <f ca="1">(IF(B149=1, $G$21+($G$22-$G$21)*V149, $H$21+($H$22-$H$21)*V149))</f>
        <v>3.0923001844731929E-2</v>
      </c>
      <c r="X149" s="15">
        <f ca="1">ROUND(U149*(1-W149), 0)</f>
        <v>55</v>
      </c>
      <c r="Y149" s="20">
        <f ca="1">RAND()</f>
        <v>0.79618132569447364</v>
      </c>
      <c r="Z149" s="15">
        <f ca="1">IF(B149=1, ROUND(_xlfn.NORM.INV(Y149,$C$13,$C$14)*(1+$T$14), 0), ROUND(_xlfn.NORM.INV(Y149, $D$13, $D$14)*(1+$T$14), 0))</f>
        <v>44</v>
      </c>
      <c r="AA149" s="20">
        <f ca="1">RAND()</f>
        <v>0.81970372072436914</v>
      </c>
      <c r="AB149" s="18">
        <f ca="1">IF(B149=1, ROUND(_xlfn.NORM.INV(AA149,$C$15,$C$16), 2), ROUND(_xlfn.NORM.INV(AA149, $D$15, $D$16), 2))</f>
        <v>2909.08</v>
      </c>
      <c r="AC149" s="15">
        <f ca="1">MIN(G149,Z149)</f>
        <v>44</v>
      </c>
      <c r="AD149" s="15">
        <f ca="1">RAND()</f>
        <v>0.95505811094619653</v>
      </c>
      <c r="AE149" s="19">
        <f ca="1">(IF(B149=1, $G$21+($G$22-$G$21)*AD149, $H$21+($H$22-$H$21)*AD149))</f>
        <v>3.8651743328385897E-2</v>
      </c>
      <c r="AF149" s="15">
        <f ca="1">ROUND(AC149*(1-AE149), 0)</f>
        <v>42</v>
      </c>
      <c r="AG149" s="20">
        <f ca="1">RAND()</f>
        <v>9.5665273015205221E-3</v>
      </c>
      <c r="AH149" s="15">
        <f ca="1">IF(B149=1, ROUND(_xlfn.NORM.INV(AG149,$C$17,$C$18)*(1+$T$14), 0), ROUND(_xlfn.NORM.INV(AG149, $D$17, $D$18)*(1+$T$14), 0))</f>
        <v>76</v>
      </c>
      <c r="AI149" s="20">
        <f ca="1">RAND()</f>
        <v>0.74886227188770038</v>
      </c>
      <c r="AJ149" s="18">
        <f ca="1">IF(B149=1, ROUND(_xlfn.NORM.INV(AI149,$C$19,$C$20), 2), ROUND(_xlfn.NORM.INV(AI149, $D$19, $D$20), 2))</f>
        <v>1799.69</v>
      </c>
      <c r="AK149" s="15">
        <f ca="1">MIN(ROUND(H149*(1+$C$22),0),AH149)</f>
        <v>76</v>
      </c>
      <c r="AL149" s="20">
        <f ca="1">RAND()</f>
        <v>1.5445824098395566E-2</v>
      </c>
      <c r="AM149" s="19">
        <f ca="1">(IF(B149=1, $G$21+($G$22-$G$21)*AL149, $H$21+($H$22-$H$21)*AL149))</f>
        <v>1.0463374722951868E-2</v>
      </c>
      <c r="AN149" s="15">
        <f ca="1">ROUND(AK149*(1-AM149), 0)</f>
        <v>75</v>
      </c>
      <c r="AO149" s="18">
        <f ca="1">SUM(IF(AN149&gt;H149, (AN149-H149)*($G$23+AJ149), 0),IF(AF149&gt;G149,(AF149-G149)*($G$23+AB149),0),IF(X149&gt;F149,(X149-F149)*($G$23+T149),0),IF(P149&gt;E149,(P149-E149)*($G$23+L149),0))</f>
        <v>0</v>
      </c>
      <c r="AP149" s="18">
        <f>-$C$24</f>
        <v>-313614.51120000001</v>
      </c>
      <c r="AQ149" s="17">
        <f ca="1">L149*P149+T149*X149+AB149*AF149+AJ149*AN149-AO149+AP149</f>
        <v>239820.88880000002</v>
      </c>
      <c r="AS149" s="21">
        <f ca="1">SUM(IF(AN149&gt;H149, (AN149-H149), 0),IF(AF149&gt;G149,(AF149-G149),0),IF(X149&gt;F149,(X149-F149),0),IF(P149&gt;E149,(P149-E149),0))</f>
        <v>0</v>
      </c>
    </row>
    <row r="150" spans="1:45" x14ac:dyDescent="0.4">
      <c r="A150" s="15">
        <v>122</v>
      </c>
      <c r="B150" s="15">
        <f ca="1">IF(RAND() &lt; (8/12), 0, 1)</f>
        <v>1</v>
      </c>
      <c r="C150" s="20">
        <f ca="1">RAND()</f>
        <v>0.82761838551006073</v>
      </c>
      <c r="D150" s="15" t="str">
        <f ca="1">LOOKUP(C150,$H$13:$H$16,$F$13:$F$16)</f>
        <v>Boeing 777-300ER</v>
      </c>
      <c r="E150" s="15">
        <f ca="1">LOOKUP(D150,$F$6:$F$9,$I$6:$I$9)</f>
        <v>8</v>
      </c>
      <c r="F150" s="15">
        <f ca="1">LOOKUP(D150,$F$6:$F$9,$J$6:$J$9)</f>
        <v>40</v>
      </c>
      <c r="G150" s="15">
        <f ca="1">LOOKUP(D150,$F$6:$F$9,$K$6:$K$9)</f>
        <v>24</v>
      </c>
      <c r="H150" s="15">
        <f ca="1">LOOKUP(D150,$F$6:$F$9,$L$6:$L$9)</f>
        <v>260</v>
      </c>
      <c r="I150" s="20">
        <f ca="1">RAND()</f>
        <v>0.88752918735848907</v>
      </c>
      <c r="J150" s="15">
        <f ca="1">IF(B150=1, ROUND(_xlfn.NORM.INV(I150,$C$5,$C$6)*(1+$T$14), 0), ROUND(_xlfn.NORM.INV(I150, $D$5, $D$6)*(1+$T$14), 0))</f>
        <v>9</v>
      </c>
      <c r="K150" s="20">
        <f ca="1">RAND()</f>
        <v>0.32230703484872936</v>
      </c>
      <c r="L150" s="18">
        <f ca="1">IF(B150=1, ROUND(_xlfn.NORM.INV(K150,$C$7,$C$8), 2), ROUND(_xlfn.NORM.INV(K150, $D$7, $D$8), 2))</f>
        <v>12827.04</v>
      </c>
      <c r="M150" s="15">
        <f ca="1">MIN(E150,J150)</f>
        <v>8</v>
      </c>
      <c r="N150" s="15">
        <f ca="1">RAND()</f>
        <v>0.71028261656905012</v>
      </c>
      <c r="O150" s="19">
        <f ca="1">(IF(B150=1, $G$21+($G$22-$G$21)*N150, $H$21+($H$22-$H$21)*N150))</f>
        <v>3.9859891579916755E-2</v>
      </c>
      <c r="P150" s="15">
        <f ca="1">ROUND(M150*(1-O150), 0)</f>
        <v>8</v>
      </c>
      <c r="Q150" s="20">
        <f ca="1">RAND()</f>
        <v>0.86512528507208575</v>
      </c>
      <c r="R150" s="15">
        <f ca="1">IF(B150=1, ROUND(_xlfn.NORM.INV(Q150,$C$9,$C$10)*(1+$T$14), 0), ROUND(_xlfn.NORM.INV(Q150, $D$9, $D$10)*(1+$T$14), 0))</f>
        <v>89</v>
      </c>
      <c r="S150" s="20">
        <f ca="1">RAND()</f>
        <v>0.51968157981214325</v>
      </c>
      <c r="T150" s="18">
        <f ca="1">IF(B150=1, ROUND(_xlfn.NORM.INV(S150,$C$11,$C$12), 2), ROUND(_xlfn.NORM.INV(S150, $D$11, $D$12), 2))</f>
        <v>6873.94</v>
      </c>
      <c r="U150" s="15">
        <f ca="1">MIN(F150,R150)</f>
        <v>40</v>
      </c>
      <c r="V150" s="15">
        <f ca="1">RAND()</f>
        <v>0.52734006645272025</v>
      </c>
      <c r="W150" s="19">
        <f ca="1">(IF(B150=1, $G$21+($G$22-$G$21)*V150, $H$21+($H$22-$H$21)*V150))</f>
        <v>3.3456902325845209E-2</v>
      </c>
      <c r="X150" s="15">
        <f ca="1">ROUND(U150*(1-W150), 0)</f>
        <v>39</v>
      </c>
      <c r="Y150" s="20">
        <f ca="1">RAND()</f>
        <v>0.67457033593719651</v>
      </c>
      <c r="Z150" s="15">
        <f ca="1">IF(B150=1, ROUND(_xlfn.NORM.INV(Y150,$C$13,$C$14)*(1+$T$14), 0), ROUND(_xlfn.NORM.INV(Y150, $D$13, $D$14)*(1+$T$14), 0))</f>
        <v>65</v>
      </c>
      <c r="AA150" s="20">
        <f ca="1">RAND()</f>
        <v>0.1564768534390617</v>
      </c>
      <c r="AB150" s="18">
        <f ca="1">IF(B150=1, ROUND(_xlfn.NORM.INV(AA150,$C$15,$C$16), 2), ROUND(_xlfn.NORM.INV(AA150, $D$15, $D$16), 2))</f>
        <v>3157.11</v>
      </c>
      <c r="AC150" s="15">
        <f ca="1">MIN(G150,Z150)</f>
        <v>24</v>
      </c>
      <c r="AD150" s="15">
        <f ca="1">RAND()</f>
        <v>0.43043769810502985</v>
      </c>
      <c r="AE150" s="19">
        <f ca="1">(IF(B150=1, $G$21+($G$22-$G$21)*AD150, $H$21+($H$22-$H$21)*AD150))</f>
        <v>3.0065319433676047E-2</v>
      </c>
      <c r="AF150" s="15">
        <f ca="1">ROUND(AC150*(1-AE150), 0)</f>
        <v>23</v>
      </c>
      <c r="AG150" s="20">
        <f ca="1">RAND()</f>
        <v>0.24236029447342866</v>
      </c>
      <c r="AH150" s="15">
        <f ca="1">IF(B150=1, ROUND(_xlfn.NORM.INV(AG150,$C$17,$C$18)*(1+$T$14), 0), ROUND(_xlfn.NORM.INV(AG150, $D$17, $D$18)*(1+$T$14), 0))</f>
        <v>216</v>
      </c>
      <c r="AI150" s="20">
        <f ca="1">RAND()</f>
        <v>0.14973738258564517</v>
      </c>
      <c r="AJ150" s="18">
        <f ca="1">IF(B150=1, ROUND(_xlfn.NORM.INV(AI150,$C$19,$C$20), 2), ROUND(_xlfn.NORM.INV(AI150, $D$19, $D$20), 2))</f>
        <v>1964.62</v>
      </c>
      <c r="AK150" s="15">
        <f ca="1">MIN(ROUND(H150*(1+$C$22),0),AH150)</f>
        <v>216</v>
      </c>
      <c r="AL150" s="20">
        <f ca="1">RAND()</f>
        <v>1.8818271406365938E-2</v>
      </c>
      <c r="AM150" s="19">
        <f ca="1">(IF(B150=1, $G$21+($G$22-$G$21)*AL150, $H$21+($H$22-$H$21)*AL150))</f>
        <v>1.5658639499222807E-2</v>
      </c>
      <c r="AN150" s="15">
        <f ca="1">ROUND(AK150*(1-AM150), 0)</f>
        <v>213</v>
      </c>
      <c r="AO150" s="18">
        <f ca="1">SUM(IF(AN150&gt;H150, (AN150-H150)*($G$23+AJ150), 0),IF(AF150&gt;G150,(AF150-G150)*($G$23+AB150),0),IF(X150&gt;F150,(X150-F150)*($G$23+T150),0),IF(P150&gt;E150,(P150-E150)*($G$23+L150),0))</f>
        <v>0</v>
      </c>
      <c r="AP150" s="18">
        <f>-$C$24</f>
        <v>-313614.51120000001</v>
      </c>
      <c r="AQ150" s="17">
        <f ca="1">L150*P150+T150*X150+AB150*AF150+AJ150*AN150-AO150+AP150</f>
        <v>548163.0588</v>
      </c>
      <c r="AS150" s="21">
        <f ca="1">SUM(IF(AN150&gt;H150, (AN150-H150), 0),IF(AF150&gt;G150,(AF150-G150),0),IF(X150&gt;F150,(X150-F150),0),IF(P150&gt;E150,(P150-E150),0))</f>
        <v>0</v>
      </c>
    </row>
    <row r="151" spans="1:45" x14ac:dyDescent="0.4">
      <c r="A151" s="15">
        <v>123</v>
      </c>
      <c r="B151" s="15">
        <f ca="1">IF(RAND() &lt; (8/12), 0, 1)</f>
        <v>0</v>
      </c>
      <c r="C151" s="20">
        <f ca="1">RAND()</f>
        <v>0.40641522705627198</v>
      </c>
      <c r="D151" s="15" t="str">
        <f ca="1">LOOKUP(C151,$H$13:$H$16,$F$13:$F$16)</f>
        <v>Airbus A380-800</v>
      </c>
      <c r="E151" s="15">
        <f ca="1">LOOKUP(D151,$F$6:$F$9,$I$6:$I$9)</f>
        <v>14</v>
      </c>
      <c r="F151" s="15">
        <f ca="1">LOOKUP(D151,$F$6:$F$9,$J$6:$J$9)</f>
        <v>76</v>
      </c>
      <c r="G151" s="15">
        <f ca="1">LOOKUP(D151,$F$6:$F$9,$K$6:$K$9)</f>
        <v>56</v>
      </c>
      <c r="H151" s="15">
        <f ca="1">LOOKUP(D151,$F$6:$F$9,$L$6:$L$9)</f>
        <v>341</v>
      </c>
      <c r="I151" s="20">
        <f ca="1">RAND()</f>
        <v>0.64128736516059048</v>
      </c>
      <c r="J151" s="15">
        <f ca="1">IF(B151=1, ROUND(_xlfn.NORM.INV(I151,$C$5,$C$6)*(1+$T$14), 0), ROUND(_xlfn.NORM.INV(I151, $D$5, $D$6)*(1+$T$14), 0))</f>
        <v>5</v>
      </c>
      <c r="K151" s="20">
        <f ca="1">RAND()</f>
        <v>8.3125901407288927E-2</v>
      </c>
      <c r="L151" s="18">
        <f ca="1">IF(B151=1, ROUND(_xlfn.NORM.INV(K151,$C$7,$C$8), 2), ROUND(_xlfn.NORM.INV(K151, $D$7, $D$8), 2))</f>
        <v>9861.4500000000007</v>
      </c>
      <c r="M151" s="15">
        <f ca="1">MIN(E151,J151)</f>
        <v>5</v>
      </c>
      <c r="N151" s="15">
        <f ca="1">RAND()</f>
        <v>0.20484806497021935</v>
      </c>
      <c r="O151" s="19">
        <f ca="1">(IF(B151=1, $G$21+($G$22-$G$21)*N151, $H$21+($H$22-$H$21)*N151))</f>
        <v>1.6145441949106581E-2</v>
      </c>
      <c r="P151" s="15">
        <f ca="1">ROUND(M151*(1-O151), 0)</f>
        <v>5</v>
      </c>
      <c r="Q151" s="20">
        <f ca="1">RAND()</f>
        <v>0.94478501956966732</v>
      </c>
      <c r="R151" s="15">
        <f ca="1">IF(B151=1, ROUND(_xlfn.NORM.INV(Q151,$C$9,$C$10)*(1+$T$14), 0), ROUND(_xlfn.NORM.INV(Q151, $D$9, $D$10)*(1+$T$14), 0))</f>
        <v>57</v>
      </c>
      <c r="S151" s="20">
        <f ca="1">RAND()</f>
        <v>0.19492245601328029</v>
      </c>
      <c r="T151" s="18">
        <f ca="1">IF(B151=1, ROUND(_xlfn.NORM.INV(S151,$C$11,$C$12), 2), ROUND(_xlfn.NORM.INV(S151, $D$11, $D$12), 2))</f>
        <v>5050.24</v>
      </c>
      <c r="U151" s="15">
        <f ca="1">MIN(F151,R151)</f>
        <v>57</v>
      </c>
      <c r="V151" s="15">
        <f ca="1">RAND()</f>
        <v>0.54449834908500538</v>
      </c>
      <c r="W151" s="19">
        <f ca="1">(IF(B151=1, $G$21+($G$22-$G$21)*V151, $H$21+($H$22-$H$21)*V151))</f>
        <v>2.6334950472550162E-2</v>
      </c>
      <c r="X151" s="15">
        <f ca="1">ROUND(U151*(1-W151), 0)</f>
        <v>55</v>
      </c>
      <c r="Y151" s="20">
        <f ca="1">RAND()</f>
        <v>0.97557800623094526</v>
      </c>
      <c r="Z151" s="15">
        <f ca="1">IF(B151=1, ROUND(_xlfn.NORM.INV(Y151,$C$13,$C$14)*(1+$T$14), 0), ROUND(_xlfn.NORM.INV(Y151, $D$13, $D$14)*(1+$T$14), 0))</f>
        <v>54</v>
      </c>
      <c r="AA151" s="20">
        <f ca="1">RAND()</f>
        <v>0.27576466568861657</v>
      </c>
      <c r="AB151" s="18">
        <f ca="1">IF(B151=1, ROUND(_xlfn.NORM.INV(AA151,$C$15,$C$16), 2), ROUND(_xlfn.NORM.INV(AA151, $D$15, $D$16), 2))</f>
        <v>2725.6</v>
      </c>
      <c r="AC151" s="15">
        <f ca="1">MIN(G151,Z151)</f>
        <v>54</v>
      </c>
      <c r="AD151" s="15">
        <f ca="1">RAND()</f>
        <v>8.441597551113833E-2</v>
      </c>
      <c r="AE151" s="19">
        <f ca="1">(IF(B151=1, $G$21+($G$22-$G$21)*AD151, $H$21+($H$22-$H$21)*AD151))</f>
        <v>1.253247926533415E-2</v>
      </c>
      <c r="AF151" s="15">
        <f ca="1">ROUND(AC151*(1-AE151), 0)</f>
        <v>53</v>
      </c>
      <c r="AG151" s="20">
        <f ca="1">RAND()</f>
        <v>0.76242382511178264</v>
      </c>
      <c r="AH151" s="15">
        <f ca="1">IF(B151=1, ROUND(_xlfn.NORM.INV(AG151,$C$17,$C$18)*(1+$T$14), 0), ROUND(_xlfn.NORM.INV(AG151, $D$17, $D$18)*(1+$T$14), 0))</f>
        <v>237</v>
      </c>
      <c r="AI151" s="20">
        <f ca="1">RAND()</f>
        <v>0.95248750544704019</v>
      </c>
      <c r="AJ151" s="18">
        <f ca="1">IF(B151=1, ROUND(_xlfn.NORM.INV(AI151,$C$19,$C$20), 2), ROUND(_xlfn.NORM.INV(AI151, $D$19, $D$20), 2))</f>
        <v>1875.54</v>
      </c>
      <c r="AK151" s="15">
        <f ca="1">MIN(ROUND(H151*(1+$C$22),0),AH151)</f>
        <v>237</v>
      </c>
      <c r="AL151" s="20">
        <f ca="1">RAND()</f>
        <v>2.4472112190707995E-2</v>
      </c>
      <c r="AM151" s="19">
        <f ca="1">(IF(B151=1, $G$21+($G$22-$G$21)*AL151, $H$21+($H$22-$H$21)*AL151))</f>
        <v>1.0734163365721239E-2</v>
      </c>
      <c r="AN151" s="15">
        <f ca="1">ROUND(AK151*(1-AM151), 0)</f>
        <v>234</v>
      </c>
      <c r="AO151" s="18">
        <f ca="1">SUM(IF(AN151&gt;H151, (AN151-H151)*($G$23+AJ151), 0),IF(AF151&gt;G151,(AF151-G151)*($G$23+AB151),0),IF(X151&gt;F151,(X151-F151)*($G$23+T151),0),IF(P151&gt;E151,(P151-E151)*($G$23+L151),0))</f>
        <v>0</v>
      </c>
      <c r="AP151" s="18">
        <f>-$C$24</f>
        <v>-313614.51120000001</v>
      </c>
      <c r="AQ151" s="17">
        <f ca="1">L151*P151+T151*X151+AB151*AF151+AJ151*AN151-AO151+AP151</f>
        <v>596789.09880000004</v>
      </c>
      <c r="AS151" s="21">
        <f ca="1">SUM(IF(AN151&gt;H151, (AN151-H151), 0),IF(AF151&gt;G151,(AF151-G151),0),IF(X151&gt;F151,(X151-F151),0),IF(P151&gt;E151,(P151-E151),0))</f>
        <v>0</v>
      </c>
    </row>
    <row r="152" spans="1:45" x14ac:dyDescent="0.4">
      <c r="A152" s="15">
        <v>124</v>
      </c>
      <c r="B152" s="15">
        <f ca="1">IF(RAND() &lt; (8/12), 0, 1)</f>
        <v>0</v>
      </c>
      <c r="C152" s="20">
        <f ca="1">RAND()</f>
        <v>0.22201297742689097</v>
      </c>
      <c r="D152" s="15" t="str">
        <f ca="1">LOOKUP(C152,$H$13:$H$16,$F$13:$F$16)</f>
        <v>Airbus A380-800</v>
      </c>
      <c r="E152" s="15">
        <f ca="1">LOOKUP(D152,$F$6:$F$9,$I$6:$I$9)</f>
        <v>14</v>
      </c>
      <c r="F152" s="15">
        <f ca="1">LOOKUP(D152,$F$6:$F$9,$J$6:$J$9)</f>
        <v>76</v>
      </c>
      <c r="G152" s="15">
        <f ca="1">LOOKUP(D152,$F$6:$F$9,$K$6:$K$9)</f>
        <v>56</v>
      </c>
      <c r="H152" s="15">
        <f ca="1">LOOKUP(D152,$F$6:$F$9,$L$6:$L$9)</f>
        <v>341</v>
      </c>
      <c r="I152" s="20">
        <f ca="1">RAND()</f>
        <v>0.1367125006803217</v>
      </c>
      <c r="J152" s="15">
        <f ca="1">IF(B152=1, ROUND(_xlfn.NORM.INV(I152,$C$5,$C$6)*(1+$T$14), 0), ROUND(_xlfn.NORM.INV(I152, $D$5, $D$6)*(1+$T$14), 0))</f>
        <v>3</v>
      </c>
      <c r="K152" s="20">
        <f ca="1">RAND()</f>
        <v>5.3815538245700512E-2</v>
      </c>
      <c r="L152" s="18">
        <f ca="1">IF(B152=1, ROUND(_xlfn.NORM.INV(K152,$C$7,$C$8), 2), ROUND(_xlfn.NORM.INV(K152, $D$7, $D$8), 2))</f>
        <v>9759.09</v>
      </c>
      <c r="M152" s="15">
        <f ca="1">MIN(E152,J152)</f>
        <v>3</v>
      </c>
      <c r="N152" s="15">
        <f ca="1">RAND()</f>
        <v>0.7651019714300652</v>
      </c>
      <c r="O152" s="19">
        <f ca="1">(IF(B152=1, $G$21+($G$22-$G$21)*N152, $H$21+($H$22-$H$21)*N152))</f>
        <v>3.2953059142901954E-2</v>
      </c>
      <c r="P152" s="15">
        <f ca="1">ROUND(M152*(1-O152), 0)</f>
        <v>3</v>
      </c>
      <c r="Q152" s="20">
        <f ca="1">RAND()</f>
        <v>0.83130634131064418</v>
      </c>
      <c r="R152" s="15">
        <f ca="1">IF(B152=1, ROUND(_xlfn.NORM.INV(Q152,$C$9,$C$10)*(1+$T$14), 0), ROUND(_xlfn.NORM.INV(Q152, $D$9, $D$10)*(1+$T$14), 0))</f>
        <v>50</v>
      </c>
      <c r="S152" s="20">
        <f ca="1">RAND()</f>
        <v>0.17425732296428986</v>
      </c>
      <c r="T152" s="18">
        <f ca="1">IF(B152=1, ROUND(_xlfn.NORM.INV(S152,$C$11,$C$12), 2), ROUND(_xlfn.NORM.INV(S152, $D$11, $D$12), 2))</f>
        <v>5032.5600000000004</v>
      </c>
      <c r="U152" s="15">
        <f ca="1">MIN(F152,R152)</f>
        <v>50</v>
      </c>
      <c r="V152" s="15">
        <f ca="1">RAND()</f>
        <v>0.75838596302741101</v>
      </c>
      <c r="W152" s="19">
        <f ca="1">(IF(B152=1, $G$21+($G$22-$G$21)*V152, $H$21+($H$22-$H$21)*V152))</f>
        <v>3.2751578890822329E-2</v>
      </c>
      <c r="X152" s="15">
        <f ca="1">ROUND(U152*(1-W152), 0)</f>
        <v>48</v>
      </c>
      <c r="Y152" s="20">
        <f ca="1">RAND()</f>
        <v>0.84981373687406303</v>
      </c>
      <c r="Z152" s="15">
        <f ca="1">IF(B152=1, ROUND(_xlfn.NORM.INV(Y152,$C$13,$C$14)*(1+$T$14), 0), ROUND(_xlfn.NORM.INV(Y152, $D$13, $D$14)*(1+$T$14), 0))</f>
        <v>45</v>
      </c>
      <c r="AA152" s="20">
        <f ca="1">RAND()</f>
        <v>0.93815113389641813</v>
      </c>
      <c r="AB152" s="18">
        <f ca="1">IF(B152=1, ROUND(_xlfn.NORM.INV(AA152,$C$15,$C$16), 2), ROUND(_xlfn.NORM.INV(AA152, $D$15, $D$16), 2))</f>
        <v>2985.06</v>
      </c>
      <c r="AC152" s="15">
        <f ca="1">MIN(G152,Z152)</f>
        <v>45</v>
      </c>
      <c r="AD152" s="15">
        <f ca="1">RAND()</f>
        <v>0.57600663306756072</v>
      </c>
      <c r="AE152" s="19">
        <f ca="1">(IF(B152=1, $G$21+($G$22-$G$21)*AD152, $H$21+($H$22-$H$21)*AD152))</f>
        <v>2.728019899202682E-2</v>
      </c>
      <c r="AF152" s="15">
        <f ca="1">ROUND(AC152*(1-AE152), 0)</f>
        <v>44</v>
      </c>
      <c r="AG152" s="20">
        <f ca="1">RAND()</f>
        <v>0.93169133372792401</v>
      </c>
      <c r="AH152" s="15">
        <f ca="1">IF(B152=1, ROUND(_xlfn.NORM.INV(AG152,$C$17,$C$18)*(1+$T$14), 0), ROUND(_xlfn.NORM.INV(AG152, $D$17, $D$18)*(1+$T$14), 0))</f>
        <v>278</v>
      </c>
      <c r="AI152" s="20">
        <f ca="1">RAND()</f>
        <v>0.20247865260936948</v>
      </c>
      <c r="AJ152" s="18">
        <f ca="1">IF(B152=1, ROUND(_xlfn.NORM.INV(AI152,$C$19,$C$20), 2), ROUND(_xlfn.NORM.INV(AI152, $D$19, $D$20), 2))</f>
        <v>1685.47</v>
      </c>
      <c r="AK152" s="15">
        <f ca="1">MIN(ROUND(H152*(1+$C$22),0),AH152)</f>
        <v>278</v>
      </c>
      <c r="AL152" s="20">
        <f ca="1">RAND()</f>
        <v>0.53671005439322927</v>
      </c>
      <c r="AM152" s="19">
        <f ca="1">(IF(B152=1, $G$21+($G$22-$G$21)*AL152, $H$21+($H$22-$H$21)*AL152))</f>
        <v>2.6101301631796879E-2</v>
      </c>
      <c r="AN152" s="15">
        <f ca="1">ROUND(AK152*(1-AM152), 0)</f>
        <v>271</v>
      </c>
      <c r="AO152" s="18">
        <f ca="1">SUM(IF(AN152&gt;H152, (AN152-H152)*($G$23+AJ152), 0),IF(AF152&gt;G152,(AF152-G152)*($G$23+AB152),0),IF(X152&gt;F152,(X152-F152)*($G$23+T152),0),IF(P152&gt;E152,(P152-E152)*($G$23+L152),0))</f>
        <v>0</v>
      </c>
      <c r="AP152" s="18">
        <f>-$C$24</f>
        <v>-313614.51120000001</v>
      </c>
      <c r="AQ152" s="17">
        <f ca="1">L152*P152+T152*X152+AB152*AF152+AJ152*AN152-AO152+AP152</f>
        <v>545330.64880000008</v>
      </c>
      <c r="AS152" s="21">
        <f ca="1">SUM(IF(AN152&gt;H152, (AN152-H152), 0),IF(AF152&gt;G152,(AF152-G152),0),IF(X152&gt;F152,(X152-F152),0),IF(P152&gt;E152,(P152-E152),0))</f>
        <v>0</v>
      </c>
    </row>
    <row r="153" spans="1:45" x14ac:dyDescent="0.4">
      <c r="A153" s="15">
        <v>125</v>
      </c>
      <c r="B153" s="15">
        <f ca="1">IF(RAND() &lt; (8/12), 0, 1)</f>
        <v>0</v>
      </c>
      <c r="C153" s="20">
        <f ca="1">RAND()</f>
        <v>0.38331053087977529</v>
      </c>
      <c r="D153" s="15" t="str">
        <f ca="1">LOOKUP(C153,$H$13:$H$16,$F$13:$F$16)</f>
        <v>Airbus A380-800</v>
      </c>
      <c r="E153" s="15">
        <f ca="1">LOOKUP(D153,$F$6:$F$9,$I$6:$I$9)</f>
        <v>14</v>
      </c>
      <c r="F153" s="15">
        <f ca="1">LOOKUP(D153,$F$6:$F$9,$J$6:$J$9)</f>
        <v>76</v>
      </c>
      <c r="G153" s="15">
        <f ca="1">LOOKUP(D153,$F$6:$F$9,$K$6:$K$9)</f>
        <v>56</v>
      </c>
      <c r="H153" s="15">
        <f ca="1">LOOKUP(D153,$F$6:$F$9,$L$6:$L$9)</f>
        <v>341</v>
      </c>
      <c r="I153" s="20">
        <f ca="1">RAND()</f>
        <v>0.50977846062338517</v>
      </c>
      <c r="J153" s="15">
        <f ca="1">IF(B153=1, ROUND(_xlfn.NORM.INV(I153,$C$5,$C$6)*(1+$T$14), 0), ROUND(_xlfn.NORM.INV(I153, $D$5, $D$6)*(1+$T$14), 0))</f>
        <v>4</v>
      </c>
      <c r="K153" s="20">
        <f ca="1">RAND()</f>
        <v>0.45719228651252919</v>
      </c>
      <c r="L153" s="18">
        <f ca="1">IF(B153=1, ROUND(_xlfn.NORM.INV(K153,$C$7,$C$8), 2), ROUND(_xlfn.NORM.INV(K153, $D$7, $D$8), 2))</f>
        <v>10443.379999999999</v>
      </c>
      <c r="M153" s="15">
        <f ca="1">MIN(E153,J153)</f>
        <v>4</v>
      </c>
      <c r="N153" s="15">
        <f ca="1">RAND()</f>
        <v>0.41916670884505491</v>
      </c>
      <c r="O153" s="19">
        <f ca="1">(IF(B153=1, $G$21+($G$22-$G$21)*N153, $H$21+($H$22-$H$21)*N153))</f>
        <v>2.2575001265351648E-2</v>
      </c>
      <c r="P153" s="15">
        <f ca="1">ROUND(M153*(1-O153), 0)</f>
        <v>4</v>
      </c>
      <c r="Q153" s="20">
        <f ca="1">RAND()</f>
        <v>6.5958784469279719E-2</v>
      </c>
      <c r="R153" s="15">
        <f ca="1">IF(B153=1, ROUND(_xlfn.NORM.INV(Q153,$C$9,$C$10)*(1+$T$14), 0), ROUND(_xlfn.NORM.INV(Q153, $D$9, $D$10)*(1+$T$14), 0))</f>
        <v>24</v>
      </c>
      <c r="S153" s="20">
        <f ca="1">RAND()</f>
        <v>0.4321379164675706</v>
      </c>
      <c r="T153" s="18">
        <f ca="1">IF(B153=1, ROUND(_xlfn.NORM.INV(S153,$C$11,$C$12), 2), ROUND(_xlfn.NORM.INV(S153, $D$11, $D$12), 2))</f>
        <v>5207.24</v>
      </c>
      <c r="U153" s="15">
        <f ca="1">MIN(F153,R153)</f>
        <v>24</v>
      </c>
      <c r="V153" s="15">
        <f ca="1">RAND()</f>
        <v>0.19666539208294098</v>
      </c>
      <c r="W153" s="19">
        <f ca="1">(IF(B153=1, $G$21+($G$22-$G$21)*V153, $H$21+($H$22-$H$21)*V153))</f>
        <v>1.5899961762488229E-2</v>
      </c>
      <c r="X153" s="15">
        <f ca="1">ROUND(U153*(1-W153), 0)</f>
        <v>24</v>
      </c>
      <c r="Y153" s="20">
        <f ca="1">RAND()</f>
        <v>0.97762451432822772</v>
      </c>
      <c r="Z153" s="15">
        <f ca="1">IF(B153=1, ROUND(_xlfn.NORM.INV(Y153,$C$13,$C$14)*(1+$T$14), 0), ROUND(_xlfn.NORM.INV(Y153, $D$13, $D$14)*(1+$T$14), 0))</f>
        <v>55</v>
      </c>
      <c r="AA153" s="20">
        <f ca="1">RAND()</f>
        <v>0.51409304022101743</v>
      </c>
      <c r="AB153" s="18">
        <f ca="1">IF(B153=1, ROUND(_xlfn.NORM.INV(AA153,$C$15,$C$16), 2), ROUND(_xlfn.NORM.INV(AA153, $D$15, $D$16), 2))</f>
        <v>2802.26</v>
      </c>
      <c r="AC153" s="15">
        <f ca="1">MIN(G153,Z153)</f>
        <v>55</v>
      </c>
      <c r="AD153" s="15">
        <f ca="1">RAND()</f>
        <v>4.6228664782115403E-2</v>
      </c>
      <c r="AE153" s="19">
        <f ca="1">(IF(B153=1, $G$21+($G$22-$G$21)*AD153, $H$21+($H$22-$H$21)*AD153))</f>
        <v>1.1386859943463463E-2</v>
      </c>
      <c r="AF153" s="15">
        <f ca="1">ROUND(AC153*(1-AE153), 0)</f>
        <v>54</v>
      </c>
      <c r="AG153" s="20">
        <f ca="1">RAND()</f>
        <v>0.33382892874193482</v>
      </c>
      <c r="AH153" s="15">
        <f ca="1">IF(B153=1, ROUND(_xlfn.NORM.INV(AG153,$C$17,$C$18)*(1+$T$14), 0), ROUND(_xlfn.NORM.INV(AG153, $D$17, $D$18)*(1+$T$14), 0))</f>
        <v>177</v>
      </c>
      <c r="AI153" s="20">
        <f ca="1">RAND()</f>
        <v>0.93946159151120479</v>
      </c>
      <c r="AJ153" s="18">
        <f ca="1">IF(B153=1, ROUND(_xlfn.NORM.INV(AI153,$C$19,$C$20), 2), ROUND(_xlfn.NORM.INV(AI153, $D$19, $D$20), 2))</f>
        <v>1866.49</v>
      </c>
      <c r="AK153" s="15">
        <f ca="1">MIN(ROUND(H153*(1+$C$22),0),AH153)</f>
        <v>177</v>
      </c>
      <c r="AL153" s="20">
        <f ca="1">RAND()</f>
        <v>0.62169068097120794</v>
      </c>
      <c r="AM153" s="19">
        <f ca="1">(IF(B153=1, $G$21+($G$22-$G$21)*AL153, $H$21+($H$22-$H$21)*AL153))</f>
        <v>2.8650720429136238E-2</v>
      </c>
      <c r="AN153" s="15">
        <f ca="1">ROUND(AK153*(1-AM153), 0)</f>
        <v>172</v>
      </c>
      <c r="AO153" s="18">
        <f ca="1">SUM(IF(AN153&gt;H153, (AN153-H153)*($G$23+AJ153), 0),IF(AF153&gt;G153,(AF153-G153)*($G$23+AB153),0),IF(X153&gt;F153,(X153-F153)*($G$23+T153),0),IF(P153&gt;E153,(P153-E153)*($G$23+L153),0))</f>
        <v>0</v>
      </c>
      <c r="AP153" s="18">
        <f>-$C$24</f>
        <v>-313614.51120000001</v>
      </c>
      <c r="AQ153" s="17">
        <f ca="1">L153*P153+T153*X153+AB153*AF153+AJ153*AN153-AO153+AP153</f>
        <v>325491.08880000009</v>
      </c>
      <c r="AS153" s="21">
        <f ca="1">SUM(IF(AN153&gt;H153, (AN153-H153), 0),IF(AF153&gt;G153,(AF153-G153),0),IF(X153&gt;F153,(X153-F153),0),IF(P153&gt;E153,(P153-E153),0))</f>
        <v>0</v>
      </c>
    </row>
    <row r="154" spans="1:45" x14ac:dyDescent="0.4">
      <c r="A154" s="15">
        <v>126</v>
      </c>
      <c r="B154" s="15">
        <f ca="1">IF(RAND() &lt; (8/12), 0, 1)</f>
        <v>0</v>
      </c>
      <c r="C154" s="20">
        <f ca="1">RAND()</f>
        <v>0.60668368589366684</v>
      </c>
      <c r="D154" s="15" t="str">
        <f ca="1">LOOKUP(C154,$H$13:$H$16,$F$13:$F$16)</f>
        <v>Boeing 777-200LR</v>
      </c>
      <c r="E154" s="15">
        <f ca="1">LOOKUP(D154,$F$6:$F$9,$I$6:$I$9)</f>
        <v>0</v>
      </c>
      <c r="F154" s="15">
        <f ca="1">LOOKUP(D154,$F$6:$F$9,$J$6:$J$9)</f>
        <v>38</v>
      </c>
      <c r="G154" s="15">
        <f ca="1">LOOKUP(D154,$F$6:$F$9,$K$6:$K$9)</f>
        <v>0</v>
      </c>
      <c r="H154" s="15">
        <f ca="1">LOOKUP(D154,$F$6:$F$9,$L$6:$L$9)</f>
        <v>264</v>
      </c>
      <c r="I154" s="20">
        <f ca="1">RAND()</f>
        <v>0.43443784531868679</v>
      </c>
      <c r="J154" s="15">
        <f ca="1">IF(B154=1, ROUND(_xlfn.NORM.INV(I154,$C$5,$C$6)*(1+$T$14), 0), ROUND(_xlfn.NORM.INV(I154, $D$5, $D$6)*(1+$T$14), 0))</f>
        <v>4</v>
      </c>
      <c r="K154" s="20">
        <f ca="1">RAND()</f>
        <v>0.92363205489650779</v>
      </c>
      <c r="L154" s="18">
        <f ca="1">IF(B154=1, ROUND(_xlfn.NORM.INV(K154,$C$7,$C$8), 2), ROUND(_xlfn.NORM.INV(K154, $D$7, $D$8), 2))</f>
        <v>11144.09</v>
      </c>
      <c r="M154" s="15">
        <f ca="1">MIN(E154,J154)</f>
        <v>0</v>
      </c>
      <c r="N154" s="15">
        <f ca="1">RAND()</f>
        <v>0.14109279874214697</v>
      </c>
      <c r="O154" s="19">
        <f ca="1">(IF(B154=1, $G$21+($G$22-$G$21)*N154, $H$21+($H$22-$H$21)*N154))</f>
        <v>1.4232783962264409E-2</v>
      </c>
      <c r="P154" s="15">
        <f ca="1">ROUND(M154*(1-O154), 0)</f>
        <v>0</v>
      </c>
      <c r="Q154" s="20">
        <f ca="1">RAND()</f>
        <v>0.1041853938963101</v>
      </c>
      <c r="R154" s="15">
        <f ca="1">IF(B154=1, ROUND(_xlfn.NORM.INV(Q154,$C$9,$C$10)*(1+$T$14), 0), ROUND(_xlfn.NORM.INV(Q154, $D$9, $D$10)*(1+$T$14), 0))</f>
        <v>27</v>
      </c>
      <c r="S154" s="20">
        <f ca="1">RAND()</f>
        <v>0.78305791802926883</v>
      </c>
      <c r="T154" s="18">
        <f ca="1">IF(B154=1, ROUND(_xlfn.NORM.INV(S154,$C$11,$C$12), 2), ROUND(_xlfn.NORM.INV(S154, $D$11, $D$12), 2))</f>
        <v>5424.52</v>
      </c>
      <c r="U154" s="15">
        <f ca="1">MIN(F154,R154)</f>
        <v>27</v>
      </c>
      <c r="V154" s="15">
        <f ca="1">RAND()</f>
        <v>0.68441120479822404</v>
      </c>
      <c r="W154" s="19">
        <f ca="1">(IF(B154=1, $G$21+($G$22-$G$21)*V154, $H$21+($H$22-$H$21)*V154))</f>
        <v>3.0532336143946723E-2</v>
      </c>
      <c r="X154" s="15">
        <f ca="1">ROUND(U154*(1-W154), 0)</f>
        <v>26</v>
      </c>
      <c r="Y154" s="20">
        <f ca="1">RAND()</f>
        <v>0.14570286512929098</v>
      </c>
      <c r="Z154" s="15">
        <f ca="1">IF(B154=1, ROUND(_xlfn.NORM.INV(Y154,$C$13,$C$14)*(1+$T$14), 0), ROUND(_xlfn.NORM.INV(Y154, $D$13, $D$14)*(1+$T$14), 0))</f>
        <v>26</v>
      </c>
      <c r="AA154" s="20">
        <f ca="1">RAND()</f>
        <v>0.5396712720791762</v>
      </c>
      <c r="AB154" s="18">
        <f ca="1">IF(B154=1, ROUND(_xlfn.NORM.INV(AA154,$C$15,$C$16), 2), ROUND(_xlfn.NORM.INV(AA154, $D$15, $D$16), 2))</f>
        <v>2810.07</v>
      </c>
      <c r="AC154" s="15">
        <f ca="1">MIN(G154,Z154)</f>
        <v>0</v>
      </c>
      <c r="AD154" s="15">
        <f ca="1">RAND()</f>
        <v>0.49296806634028556</v>
      </c>
      <c r="AE154" s="19">
        <f ca="1">(IF(B154=1, $G$21+($G$22-$G$21)*AD154, $H$21+($H$22-$H$21)*AD154))</f>
        <v>2.4789041990208566E-2</v>
      </c>
      <c r="AF154" s="15">
        <f ca="1">ROUND(AC154*(1-AE154), 0)</f>
        <v>0</v>
      </c>
      <c r="AG154" s="20">
        <f ca="1">RAND()</f>
        <v>0.28905080971635166</v>
      </c>
      <c r="AH154" s="15">
        <f ca="1">IF(B154=1, ROUND(_xlfn.NORM.INV(AG154,$C$17,$C$18)*(1+$T$14), 0), ROUND(_xlfn.NORM.INV(AG154, $D$17, $D$18)*(1+$T$14), 0))</f>
        <v>170</v>
      </c>
      <c r="AI154" s="20">
        <f ca="1">RAND()</f>
        <v>0.69115671198956985</v>
      </c>
      <c r="AJ154" s="18">
        <f ca="1">IF(B154=1, ROUND(_xlfn.NORM.INV(AI154,$C$19,$C$20), 2), ROUND(_xlfn.NORM.INV(AI154, $D$19, $D$20), 2))</f>
        <v>1786.64</v>
      </c>
      <c r="AK154" s="15">
        <f ca="1">MIN(ROUND(H154*(1+$C$22),0),AH154)</f>
        <v>170</v>
      </c>
      <c r="AL154" s="20">
        <f ca="1">RAND()</f>
        <v>0.31315572322577689</v>
      </c>
      <c r="AM154" s="19">
        <f ca="1">(IF(B154=1, $G$21+($G$22-$G$21)*AL154, $H$21+($H$22-$H$21)*AL154))</f>
        <v>1.9394671696773308E-2</v>
      </c>
      <c r="AN154" s="15">
        <f ca="1">ROUND(AK154*(1-AM154), 0)</f>
        <v>167</v>
      </c>
      <c r="AO154" s="18">
        <f ca="1">SUM(IF(AN154&gt;H154, (AN154-H154)*($G$23+AJ154), 0),IF(AF154&gt;G154,(AF154-G154)*($G$23+AB154),0),IF(X154&gt;F154,(X154-F154)*($G$23+T154),0),IF(P154&gt;E154,(P154-E154)*($G$23+L154),0))</f>
        <v>0</v>
      </c>
      <c r="AP154" s="18">
        <f>-$C$24</f>
        <v>-313614.51120000001</v>
      </c>
      <c r="AQ154" s="17">
        <f ca="1">L154*P154+T154*X154+AB154*AF154+AJ154*AN154-AO154+AP154</f>
        <v>125791.88880000002</v>
      </c>
      <c r="AS154" s="21">
        <f ca="1">SUM(IF(AN154&gt;H154, (AN154-H154), 0),IF(AF154&gt;G154,(AF154-G154),0),IF(X154&gt;F154,(X154-F154),0),IF(P154&gt;E154,(P154-E154),0))</f>
        <v>0</v>
      </c>
    </row>
    <row r="155" spans="1:45" x14ac:dyDescent="0.4">
      <c r="A155" s="15">
        <v>127</v>
      </c>
      <c r="B155" s="15">
        <f ca="1">IF(RAND() &lt; (8/12), 0, 1)</f>
        <v>0</v>
      </c>
      <c r="C155" s="20">
        <f ca="1">RAND()</f>
        <v>0.97021068041240177</v>
      </c>
      <c r="D155" s="15" t="str">
        <f ca="1">LOOKUP(C155,$H$13:$H$16,$F$13:$F$16)</f>
        <v>Boeing 777-300ER</v>
      </c>
      <c r="E155" s="15">
        <f ca="1">LOOKUP(D155,$F$6:$F$9,$I$6:$I$9)</f>
        <v>8</v>
      </c>
      <c r="F155" s="15">
        <f ca="1">LOOKUP(D155,$F$6:$F$9,$J$6:$J$9)</f>
        <v>40</v>
      </c>
      <c r="G155" s="15">
        <f ca="1">LOOKUP(D155,$F$6:$F$9,$K$6:$K$9)</f>
        <v>24</v>
      </c>
      <c r="H155" s="15">
        <f ca="1">LOOKUP(D155,$F$6:$F$9,$L$6:$L$9)</f>
        <v>260</v>
      </c>
      <c r="I155" s="20">
        <f ca="1">RAND()</f>
        <v>0.84401825550769616</v>
      </c>
      <c r="J155" s="15">
        <f ca="1">IF(B155=1, ROUND(_xlfn.NORM.INV(I155,$C$5,$C$6)*(1+$T$14), 0), ROUND(_xlfn.NORM.INV(I155, $D$5, $D$6)*(1+$T$14), 0))</f>
        <v>5</v>
      </c>
      <c r="K155" s="20">
        <f ca="1">RAND()</f>
        <v>0.59521497595698292</v>
      </c>
      <c r="L155" s="18">
        <f ca="1">IF(B155=1, ROUND(_xlfn.NORM.INV(K155,$C$7,$C$8), 2), ROUND(_xlfn.NORM.INV(K155, $D$7, $D$8), 2))</f>
        <v>10602.21</v>
      </c>
      <c r="M155" s="15">
        <f ca="1">MIN(E155,J155)</f>
        <v>5</v>
      </c>
      <c r="N155" s="15">
        <f ca="1">RAND()</f>
        <v>0.78770509053026472</v>
      </c>
      <c r="O155" s="19">
        <f ca="1">(IF(B155=1, $G$21+($G$22-$G$21)*N155, $H$21+($H$22-$H$21)*N155))</f>
        <v>3.3631152715907942E-2</v>
      </c>
      <c r="P155" s="15">
        <f ca="1">ROUND(M155*(1-O155), 0)</f>
        <v>5</v>
      </c>
      <c r="Q155" s="20">
        <f ca="1">RAND()</f>
        <v>0.59311095692482907</v>
      </c>
      <c r="R155" s="15">
        <f ca="1">IF(B155=1, ROUND(_xlfn.NORM.INV(Q155,$C$9,$C$10)*(1+$T$14), 0), ROUND(_xlfn.NORM.INV(Q155, $D$9, $D$10)*(1+$T$14), 0))</f>
        <v>42</v>
      </c>
      <c r="S155" s="20">
        <f ca="1">RAND()</f>
        <v>0.51170833844868235</v>
      </c>
      <c r="T155" s="18">
        <f ca="1">IF(B155=1, ROUND(_xlfn.NORM.INV(S155,$C$11,$C$12), 2), ROUND(_xlfn.NORM.INV(S155, $D$11, $D$12), 2))</f>
        <v>5252.88</v>
      </c>
      <c r="U155" s="15">
        <f ca="1">MIN(F155,R155)</f>
        <v>40</v>
      </c>
      <c r="V155" s="15">
        <f ca="1">RAND()</f>
        <v>0.48295657510618784</v>
      </c>
      <c r="W155" s="19">
        <f ca="1">(IF(B155=1, $G$21+($G$22-$G$21)*V155, $H$21+($H$22-$H$21)*V155))</f>
        <v>2.4488697253185636E-2</v>
      </c>
      <c r="X155" s="15">
        <f ca="1">ROUND(U155*(1-W155), 0)</f>
        <v>39</v>
      </c>
      <c r="Y155" s="20">
        <f ca="1">RAND()</f>
        <v>9.091125756099272E-3</v>
      </c>
      <c r="Z155" s="15">
        <f ca="1">IF(B155=1, ROUND(_xlfn.NORM.INV(Y155,$C$13,$C$14)*(1+$T$14), 0), ROUND(_xlfn.NORM.INV(Y155, $D$13, $D$14)*(1+$T$14), 0))</f>
        <v>13</v>
      </c>
      <c r="AA155" s="20">
        <f ca="1">RAND()</f>
        <v>0.8254826580910346</v>
      </c>
      <c r="AB155" s="18">
        <f ca="1">IF(B155=1, ROUND(_xlfn.NORM.INV(AA155,$C$15,$C$16), 2), ROUND(_xlfn.NORM.INV(AA155, $D$15, $D$16), 2))</f>
        <v>2911.78</v>
      </c>
      <c r="AC155" s="15">
        <f ca="1">MIN(G155,Z155)</f>
        <v>13</v>
      </c>
      <c r="AD155" s="15">
        <f ca="1">RAND()</f>
        <v>0.30604649057118782</v>
      </c>
      <c r="AE155" s="19">
        <f ca="1">(IF(B155=1, $G$21+($G$22-$G$21)*AD155, $H$21+($H$22-$H$21)*AD155))</f>
        <v>1.9181394717135633E-2</v>
      </c>
      <c r="AF155" s="15">
        <f ca="1">ROUND(AC155*(1-AE155), 0)</f>
        <v>13</v>
      </c>
      <c r="AG155" s="20">
        <f ca="1">RAND()</f>
        <v>0.23575131847006126</v>
      </c>
      <c r="AH155" s="15">
        <f ca="1">IF(B155=1, ROUND(_xlfn.NORM.INV(AG155,$C$17,$C$18)*(1+$T$14), 0), ROUND(_xlfn.NORM.INV(AG155, $D$17, $D$18)*(1+$T$14), 0))</f>
        <v>162</v>
      </c>
      <c r="AI155" s="20">
        <f ca="1">RAND()</f>
        <v>0.74203010954229609</v>
      </c>
      <c r="AJ155" s="18">
        <f ca="1">IF(B155=1, ROUND(_xlfn.NORM.INV(AI155,$C$19,$C$20), 2), ROUND(_xlfn.NORM.INV(AI155, $D$19, $D$20), 2))</f>
        <v>1798.07</v>
      </c>
      <c r="AK155" s="15">
        <f ca="1">MIN(ROUND(H155*(1+$C$22),0),AH155)</f>
        <v>162</v>
      </c>
      <c r="AL155" s="20">
        <f ca="1">RAND()</f>
        <v>0.19317673544437441</v>
      </c>
      <c r="AM155" s="19">
        <f ca="1">(IF(B155=1, $G$21+($G$22-$G$21)*AL155, $H$21+($H$22-$H$21)*AL155))</f>
        <v>1.5795302063331233E-2</v>
      </c>
      <c r="AN155" s="15">
        <f ca="1">ROUND(AK155*(1-AM155), 0)</f>
        <v>159</v>
      </c>
      <c r="AO155" s="18">
        <f ca="1">SUM(IF(AN155&gt;H155, (AN155-H155)*($G$23+AJ155), 0),IF(AF155&gt;G155,(AF155-G155)*($G$23+AB155),0),IF(X155&gt;F155,(X155-F155)*($G$23+T155),0),IF(P155&gt;E155,(P155-E155)*($G$23+L155),0))</f>
        <v>0</v>
      </c>
      <c r="AP155" s="18">
        <f>-$C$24</f>
        <v>-313614.51120000001</v>
      </c>
      <c r="AQ155" s="17">
        <f ca="1">L155*P155+T155*X155+AB155*AF155+AJ155*AN155-AO155+AP155</f>
        <v>268005.12880000001</v>
      </c>
      <c r="AS155" s="21">
        <f ca="1">SUM(IF(AN155&gt;H155, (AN155-H155), 0),IF(AF155&gt;G155,(AF155-G155),0),IF(X155&gt;F155,(X155-F155),0),IF(P155&gt;E155,(P155-E155),0))</f>
        <v>0</v>
      </c>
    </row>
    <row r="156" spans="1:45" x14ac:dyDescent="0.4">
      <c r="A156" s="15">
        <v>128</v>
      </c>
      <c r="B156" s="15">
        <f ca="1">IF(RAND() &lt; (8/12), 0, 1)</f>
        <v>0</v>
      </c>
      <c r="C156" s="20">
        <f ca="1">RAND()</f>
        <v>4.2348008511202351E-2</v>
      </c>
      <c r="D156" s="15" t="str">
        <f ca="1">LOOKUP(C156,$H$13:$H$16,$F$13:$F$16)</f>
        <v>Airbus A350-900</v>
      </c>
      <c r="E156" s="15">
        <f ca="1">LOOKUP(D156,$F$6:$F$9,$I$6:$I$9)</f>
        <v>0</v>
      </c>
      <c r="F156" s="15">
        <f ca="1">LOOKUP(D156,$F$6:$F$9,$J$6:$J$9)</f>
        <v>32</v>
      </c>
      <c r="G156" s="15">
        <f ca="1">LOOKUP(D156,$F$6:$F$9,$K$6:$K$9)</f>
        <v>21</v>
      </c>
      <c r="H156" s="15">
        <f ca="1">LOOKUP(D156,$F$6:$F$9,$L$6:$L$9)</f>
        <v>259</v>
      </c>
      <c r="I156" s="20">
        <f ca="1">RAND()</f>
        <v>0.45333633749708846</v>
      </c>
      <c r="J156" s="15">
        <f ca="1">IF(B156=1, ROUND(_xlfn.NORM.INV(I156,$C$5,$C$6)*(1+$T$14), 0), ROUND(_xlfn.NORM.INV(I156, $D$5, $D$6)*(1+$T$14), 0))</f>
        <v>4</v>
      </c>
      <c r="K156" s="20">
        <f ca="1">RAND()</f>
        <v>0.74362976062399055</v>
      </c>
      <c r="L156" s="18">
        <f ca="1">IF(B156=1, ROUND(_xlfn.NORM.INV(K156,$C$7,$C$8), 2), ROUND(_xlfn.NORM.INV(K156, $D$7, $D$8), 2))</f>
        <v>10790.71</v>
      </c>
      <c r="M156" s="15">
        <f ca="1">MIN(E156,J156)</f>
        <v>0</v>
      </c>
      <c r="N156" s="15">
        <f ca="1">RAND()</f>
        <v>0.59739348692553251</v>
      </c>
      <c r="O156" s="19">
        <f ca="1">(IF(B156=1, $G$21+($G$22-$G$21)*N156, $H$21+($H$22-$H$21)*N156))</f>
        <v>2.7921804607765978E-2</v>
      </c>
      <c r="P156" s="15">
        <f ca="1">ROUND(M156*(1-O156), 0)</f>
        <v>0</v>
      </c>
      <c r="Q156" s="20">
        <f ca="1">RAND()</f>
        <v>0.84588553073458761</v>
      </c>
      <c r="R156" s="15">
        <f ca="1">IF(B156=1, ROUND(_xlfn.NORM.INV(Q156,$C$9,$C$10)*(1+$T$14), 0), ROUND(_xlfn.NORM.INV(Q156, $D$9, $D$10)*(1+$T$14), 0))</f>
        <v>51</v>
      </c>
      <c r="S156" s="20">
        <f ca="1">RAND()</f>
        <v>0.13328099045202013</v>
      </c>
      <c r="T156" s="18">
        <f ca="1">IF(B156=1, ROUND(_xlfn.NORM.INV(S156,$C$11,$C$12), 2), ROUND(_xlfn.NORM.INV(S156, $D$11, $D$12), 2))</f>
        <v>4993.01</v>
      </c>
      <c r="U156" s="15">
        <f ca="1">MIN(F156,R156)</f>
        <v>32</v>
      </c>
      <c r="V156" s="15">
        <f ca="1">RAND()</f>
        <v>0.63231389162396656</v>
      </c>
      <c r="W156" s="19">
        <f ca="1">(IF(B156=1, $G$21+($G$22-$G$21)*V156, $H$21+($H$22-$H$21)*V156))</f>
        <v>2.8969416748718994E-2</v>
      </c>
      <c r="X156" s="15">
        <f ca="1">ROUND(U156*(1-W156), 0)</f>
        <v>31</v>
      </c>
      <c r="Y156" s="20">
        <f ca="1">RAND()</f>
        <v>0.81174379167672428</v>
      </c>
      <c r="Z156" s="15">
        <f ca="1">IF(B156=1, ROUND(_xlfn.NORM.INV(Y156,$C$13,$C$14)*(1+$T$14), 0), ROUND(_xlfn.NORM.INV(Y156, $D$13, $D$14)*(1+$T$14), 0))</f>
        <v>44</v>
      </c>
      <c r="AA156" s="20">
        <f ca="1">RAND()</f>
        <v>0.65046285464030706</v>
      </c>
      <c r="AB156" s="18">
        <f ca="1">IF(B156=1, ROUND(_xlfn.NORM.INV(AA156,$C$15,$C$16), 2), ROUND(_xlfn.NORM.INV(AA156, $D$15, $D$16), 2))</f>
        <v>2844.95</v>
      </c>
      <c r="AC156" s="15">
        <f ca="1">MIN(G156,Z156)</f>
        <v>21</v>
      </c>
      <c r="AD156" s="15">
        <f ca="1">RAND()</f>
        <v>0.75400077970688206</v>
      </c>
      <c r="AE156" s="19">
        <f ca="1">(IF(B156=1, $G$21+($G$22-$G$21)*AD156, $H$21+($H$22-$H$21)*AD156))</f>
        <v>3.2620023391206461E-2</v>
      </c>
      <c r="AF156" s="15">
        <f ca="1">ROUND(AC156*(1-AE156), 0)</f>
        <v>20</v>
      </c>
      <c r="AG156" s="20">
        <f ca="1">RAND()</f>
        <v>0.53657288787800828</v>
      </c>
      <c r="AH156" s="15">
        <f ca="1">IF(B156=1, ROUND(_xlfn.NORM.INV(AG156,$C$17,$C$18)*(1+$T$14), 0), ROUND(_xlfn.NORM.INV(AG156, $D$17, $D$18)*(1+$T$14), 0))</f>
        <v>204</v>
      </c>
      <c r="AI156" s="20">
        <f ca="1">RAND()</f>
        <v>7.862035365369402E-2</v>
      </c>
      <c r="AJ156" s="18">
        <f ca="1">IF(B156=1, ROUND(_xlfn.NORM.INV(AI156,$C$19,$C$20), 2), ROUND(_xlfn.NORM.INV(AI156, $D$19, $D$20), 2))</f>
        <v>1641.29</v>
      </c>
      <c r="AK156" s="15">
        <f ca="1">MIN(ROUND(H156*(1+$C$22),0),AH156)</f>
        <v>204</v>
      </c>
      <c r="AL156" s="20">
        <f ca="1">RAND()</f>
        <v>0.28170847726856307</v>
      </c>
      <c r="AM156" s="19">
        <f ca="1">(IF(B156=1, $G$21+($G$22-$G$21)*AL156, $H$21+($H$22-$H$21)*AL156))</f>
        <v>1.8451254318056894E-2</v>
      </c>
      <c r="AN156" s="15">
        <f ca="1">ROUND(AK156*(1-AM156), 0)</f>
        <v>200</v>
      </c>
      <c r="AO156" s="18">
        <f ca="1">SUM(IF(AN156&gt;H156, (AN156-H156)*($G$23+AJ156), 0),IF(AF156&gt;G156,(AF156-G156)*($G$23+AB156),0),IF(X156&gt;F156,(X156-F156)*($G$23+T156),0),IF(P156&gt;E156,(P156-E156)*($G$23+L156),0))</f>
        <v>0</v>
      </c>
      <c r="AP156" s="18">
        <f>-$C$24</f>
        <v>-313614.51120000001</v>
      </c>
      <c r="AQ156" s="17">
        <f ca="1">L156*P156+T156*X156+AB156*AF156+AJ156*AN156-AO156+AP156</f>
        <v>226325.79880000005</v>
      </c>
      <c r="AS156" s="21">
        <f ca="1">SUM(IF(AN156&gt;H156, (AN156-H156), 0),IF(AF156&gt;G156,(AF156-G156),0),IF(X156&gt;F156,(X156-F156),0),IF(P156&gt;E156,(P156-E156),0))</f>
        <v>0</v>
      </c>
    </row>
    <row r="157" spans="1:45" x14ac:dyDescent="0.4">
      <c r="A157" s="15">
        <v>129</v>
      </c>
      <c r="B157" s="15">
        <f ca="1">IF(RAND() &lt; (8/12), 0, 1)</f>
        <v>1</v>
      </c>
      <c r="C157" s="20">
        <f ca="1">RAND()</f>
        <v>0.81017231456148031</v>
      </c>
      <c r="D157" s="15" t="str">
        <f ca="1">LOOKUP(C157,$H$13:$H$16,$F$13:$F$16)</f>
        <v>Boeing 777-300ER</v>
      </c>
      <c r="E157" s="15">
        <f ca="1">LOOKUP(D157,$F$6:$F$9,$I$6:$I$9)</f>
        <v>8</v>
      </c>
      <c r="F157" s="15">
        <f ca="1">LOOKUP(D157,$F$6:$F$9,$J$6:$J$9)</f>
        <v>40</v>
      </c>
      <c r="G157" s="15">
        <f ca="1">LOOKUP(D157,$F$6:$F$9,$K$6:$K$9)</f>
        <v>24</v>
      </c>
      <c r="H157" s="15">
        <f ca="1">LOOKUP(D157,$F$6:$F$9,$L$6:$L$9)</f>
        <v>260</v>
      </c>
      <c r="I157" s="20">
        <f ca="1">RAND()</f>
        <v>0.23809384683829227</v>
      </c>
      <c r="J157" s="15">
        <f ca="1">IF(B157=1, ROUND(_xlfn.NORM.INV(I157,$C$5,$C$6)*(1+$T$14), 0), ROUND(_xlfn.NORM.INV(I157, $D$5, $D$6)*(1+$T$14), 0))</f>
        <v>5</v>
      </c>
      <c r="K157" s="20">
        <f ca="1">RAND()</f>
        <v>0.74148293771893437</v>
      </c>
      <c r="L157" s="18">
        <f ca="1">IF(B157=1, ROUND(_xlfn.NORM.INV(K157,$C$7,$C$8), 2), ROUND(_xlfn.NORM.INV(K157, $D$7, $D$8), 2))</f>
        <v>14827.36</v>
      </c>
      <c r="M157" s="15">
        <f ca="1">MIN(E157,J157)</f>
        <v>5</v>
      </c>
      <c r="N157" s="15">
        <f ca="1">RAND()</f>
        <v>0.40649660084482719</v>
      </c>
      <c r="O157" s="19">
        <f ca="1">(IF(B157=1, $G$21+($G$22-$G$21)*N157, $H$21+($H$22-$H$21)*N157))</f>
        <v>2.9227381029568955E-2</v>
      </c>
      <c r="P157" s="15">
        <f ca="1">ROUND(M157*(1-O157), 0)</f>
        <v>5</v>
      </c>
      <c r="Q157" s="20">
        <f ca="1">RAND()</f>
        <v>0.73831419093088924</v>
      </c>
      <c r="R157" s="15">
        <f ca="1">IF(B157=1, ROUND(_xlfn.NORM.INV(Q157,$C$9,$C$10)*(1+$T$14), 0), ROUND(_xlfn.NORM.INV(Q157, $D$9, $D$10)*(1+$T$14), 0))</f>
        <v>77</v>
      </c>
      <c r="S157" s="20">
        <f ca="1">RAND()</f>
        <v>8.3582644291853359E-2</v>
      </c>
      <c r="T157" s="18">
        <f ca="1">IF(B157=1, ROUND(_xlfn.NORM.INV(S157,$C$11,$C$12), 2), ROUND(_xlfn.NORM.INV(S157, $D$11, $D$12), 2))</f>
        <v>5583.85</v>
      </c>
      <c r="U157" s="15">
        <f ca="1">MIN(F157,R157)</f>
        <v>40</v>
      </c>
      <c r="V157" s="15">
        <f ca="1">RAND()</f>
        <v>0.45399444045070858</v>
      </c>
      <c r="W157" s="19">
        <f ca="1">(IF(B157=1, $G$21+($G$22-$G$21)*V157, $H$21+($H$22-$H$21)*V157))</f>
        <v>3.0889805415774803E-2</v>
      </c>
      <c r="X157" s="15">
        <f ca="1">ROUND(U157*(1-W157), 0)</f>
        <v>39</v>
      </c>
      <c r="Y157" s="20">
        <f ca="1">RAND()</f>
        <v>0.2927581973851523</v>
      </c>
      <c r="Z157" s="15">
        <f ca="1">IF(B157=1, ROUND(_xlfn.NORM.INV(Y157,$C$13,$C$14)*(1+$T$14), 0), ROUND(_xlfn.NORM.INV(Y157, $D$13, $D$14)*(1+$T$14), 0))</f>
        <v>42</v>
      </c>
      <c r="AA157" s="20">
        <f ca="1">RAND()</f>
        <v>0.80289924834168791</v>
      </c>
      <c r="AB157" s="18">
        <f ca="1">IF(B157=1, ROUND(_xlfn.NORM.INV(AA157,$C$15,$C$16), 2), ROUND(_xlfn.NORM.INV(AA157, $D$15, $D$16), 2))</f>
        <v>4052.12</v>
      </c>
      <c r="AC157" s="15">
        <f ca="1">MIN(G157,Z157)</f>
        <v>24</v>
      </c>
      <c r="AD157" s="15">
        <f ca="1">RAND()</f>
        <v>0.7199592440628364</v>
      </c>
      <c r="AE157" s="19">
        <f ca="1">(IF(B157=1, $G$21+($G$22-$G$21)*AD157, $H$21+($H$22-$H$21)*AD157))</f>
        <v>4.0198573542199273E-2</v>
      </c>
      <c r="AF157" s="15">
        <f ca="1">ROUND(AC157*(1-AE157), 0)</f>
        <v>23</v>
      </c>
      <c r="AG157" s="20">
        <f ca="1">RAND()</f>
        <v>0.69563760154257581</v>
      </c>
      <c r="AH157" s="15">
        <f ca="1">IF(B157=1, ROUND(_xlfn.NORM.INV(AG157,$C$17,$C$18)*(1+$T$14), 0), ROUND(_xlfn.NORM.INV(AG157, $D$17, $D$18)*(1+$T$14), 0))</f>
        <v>369</v>
      </c>
      <c r="AI157" s="20">
        <f ca="1">RAND()</f>
        <v>0.50995620458229363</v>
      </c>
      <c r="AJ157" s="18">
        <f ca="1">IF(B157=1, ROUND(_xlfn.NORM.INV(AI157,$C$19,$C$20), 2), ROUND(_xlfn.NORM.INV(AI157, $D$19, $D$20), 2))</f>
        <v>2283.98</v>
      </c>
      <c r="AK157" s="15">
        <f ca="1">MIN(ROUND(H157*(1+$C$22),0),AH157)</f>
        <v>273</v>
      </c>
      <c r="AL157" s="20">
        <f ca="1">RAND()</f>
        <v>0.4065491006042794</v>
      </c>
      <c r="AM157" s="19">
        <f ca="1">(IF(B157=1, $G$21+($G$22-$G$21)*AL157, $H$21+($H$22-$H$21)*AL157))</f>
        <v>2.9229218521149777E-2</v>
      </c>
      <c r="AN157" s="15">
        <f ca="1">ROUND(AK157*(1-AM157), 0)</f>
        <v>265</v>
      </c>
      <c r="AO157" s="18">
        <f ca="1">SUM(IF(AN157&gt;H157, (AN157-H157)*($G$23+AJ157), 0),IF(AF157&gt;G157,(AF157-G157)*($G$23+AB157),0),IF(X157&gt;F157,(X157-F157)*($G$23+T157),0),IF(P157&gt;E157,(P157-E157)*($G$23+L157),0))</f>
        <v>15674.9</v>
      </c>
      <c r="AP157" s="18">
        <f>-$C$24</f>
        <v>-313614.51120000001</v>
      </c>
      <c r="AQ157" s="17">
        <f ca="1">L157*P157+T157*X157+AB157*AF157+AJ157*AN157-AO157+AP157</f>
        <v>661070.99879999994</v>
      </c>
      <c r="AS157" s="21">
        <f ca="1">SUM(IF(AN157&gt;H157, (AN157-H157), 0),IF(AF157&gt;G157,(AF157-G157),0),IF(X157&gt;F157,(X157-F157),0),IF(P157&gt;E157,(P157-E157),0))</f>
        <v>5</v>
      </c>
    </row>
    <row r="158" spans="1:45" x14ac:dyDescent="0.4">
      <c r="A158" s="15">
        <v>130</v>
      </c>
      <c r="B158" s="15">
        <f ca="1">IF(RAND() &lt; (8/12), 0, 1)</f>
        <v>0</v>
      </c>
      <c r="C158" s="20">
        <f ca="1">RAND()</f>
        <v>0.83541784301645761</v>
      </c>
      <c r="D158" s="15" t="str">
        <f ca="1">LOOKUP(C158,$H$13:$H$16,$F$13:$F$16)</f>
        <v>Boeing 777-300ER</v>
      </c>
      <c r="E158" s="15">
        <f ca="1">LOOKUP(D158,$F$6:$F$9,$I$6:$I$9)</f>
        <v>8</v>
      </c>
      <c r="F158" s="15">
        <f ca="1">LOOKUP(D158,$F$6:$F$9,$J$6:$J$9)</f>
        <v>40</v>
      </c>
      <c r="G158" s="15">
        <f ca="1">LOOKUP(D158,$F$6:$F$9,$K$6:$K$9)</f>
        <v>24</v>
      </c>
      <c r="H158" s="15">
        <f ca="1">LOOKUP(D158,$F$6:$F$9,$L$6:$L$9)</f>
        <v>260</v>
      </c>
      <c r="I158" s="20">
        <f ca="1">RAND()</f>
        <v>0.77198295158662733</v>
      </c>
      <c r="J158" s="15">
        <f ca="1">IF(B158=1, ROUND(_xlfn.NORM.INV(I158,$C$5,$C$6)*(1+$T$14), 0), ROUND(_xlfn.NORM.INV(I158, $D$5, $D$6)*(1+$T$14), 0))</f>
        <v>5</v>
      </c>
      <c r="K158" s="20">
        <f ca="1">RAND()</f>
        <v>0.86953091714814157</v>
      </c>
      <c r="L158" s="18">
        <f ca="1">IF(B158=1, ROUND(_xlfn.NORM.INV(K158,$C$7,$C$8), 2), ROUND(_xlfn.NORM.INV(K158, $D$7, $D$8), 2))</f>
        <v>11004.73</v>
      </c>
      <c r="M158" s="15">
        <f ca="1">MIN(E158,J158)</f>
        <v>5</v>
      </c>
      <c r="N158" s="15">
        <f ca="1">RAND()</f>
        <v>0.81321450536106932</v>
      </c>
      <c r="O158" s="19">
        <f ca="1">(IF(B158=1, $G$21+($G$22-$G$21)*N158, $H$21+($H$22-$H$21)*N158))</f>
        <v>3.439643516083208E-2</v>
      </c>
      <c r="P158" s="15">
        <f ca="1">ROUND(M158*(1-O158), 0)</f>
        <v>5</v>
      </c>
      <c r="Q158" s="20">
        <f ca="1">RAND()</f>
        <v>0.26628543583653563</v>
      </c>
      <c r="R158" s="15">
        <f ca="1">IF(B158=1, ROUND(_xlfn.NORM.INV(Q158,$C$9,$C$10)*(1+$T$14), 0), ROUND(_xlfn.NORM.INV(Q158, $D$9, $D$10)*(1+$T$14), 0))</f>
        <v>33</v>
      </c>
      <c r="S158" s="20">
        <f ca="1">RAND()</f>
        <v>0.33847059357349629</v>
      </c>
      <c r="T158" s="18">
        <f ca="1">IF(B158=1, ROUND(_xlfn.NORM.INV(S158,$C$11,$C$12), 2), ROUND(_xlfn.NORM.INV(S158, $D$11, $D$12), 2))</f>
        <v>5151.25</v>
      </c>
      <c r="U158" s="15">
        <f ca="1">MIN(F158,R158)</f>
        <v>33</v>
      </c>
      <c r="V158" s="15">
        <f ca="1">RAND()</f>
        <v>0.73477085139216536</v>
      </c>
      <c r="W158" s="19">
        <f ca="1">(IF(B158=1, $G$21+($G$22-$G$21)*V158, $H$21+($H$22-$H$21)*V158))</f>
        <v>3.2043125541764958E-2</v>
      </c>
      <c r="X158" s="15">
        <f ca="1">ROUND(U158*(1-W158), 0)</f>
        <v>32</v>
      </c>
      <c r="Y158" s="20">
        <f ca="1">RAND()</f>
        <v>0.19747685348030575</v>
      </c>
      <c r="Z158" s="15">
        <f ca="1">IF(B158=1, ROUND(_xlfn.NORM.INV(Y158,$C$13,$C$14)*(1+$T$14), 0), ROUND(_xlfn.NORM.INV(Y158, $D$13, $D$14)*(1+$T$14), 0))</f>
        <v>28</v>
      </c>
      <c r="AA158" s="20">
        <f ca="1">RAND()</f>
        <v>0.16075709293516682</v>
      </c>
      <c r="AB158" s="18">
        <f ca="1">IF(B158=1, ROUND(_xlfn.NORM.INV(AA158,$C$15,$C$16), 2), ROUND(_xlfn.NORM.INV(AA158, $D$15, $D$16), 2))</f>
        <v>2677.48</v>
      </c>
      <c r="AC158" s="15">
        <f ca="1">MIN(G158,Z158)</f>
        <v>24</v>
      </c>
      <c r="AD158" s="15">
        <f ca="1">RAND()</f>
        <v>0.31526618723879651</v>
      </c>
      <c r="AE158" s="19">
        <f ca="1">(IF(B158=1, $G$21+($G$22-$G$21)*AD158, $H$21+($H$22-$H$21)*AD158))</f>
        <v>1.9457985617163893E-2</v>
      </c>
      <c r="AF158" s="15">
        <f ca="1">ROUND(AC158*(1-AE158), 0)</f>
        <v>24</v>
      </c>
      <c r="AG158" s="20">
        <f ca="1">RAND()</f>
        <v>6.210462089404678E-2</v>
      </c>
      <c r="AH158" s="15">
        <f ca="1">IF(B158=1, ROUND(_xlfn.NORM.INV(AG158,$C$17,$C$18)*(1+$T$14), 0), ROUND(_xlfn.NORM.INV(AG158, $D$17, $D$18)*(1+$T$14), 0))</f>
        <v>119</v>
      </c>
      <c r="AI158" s="20">
        <f ca="1">RAND()</f>
        <v>0.1871504381286051</v>
      </c>
      <c r="AJ158" s="18">
        <f ca="1">IF(B158=1, ROUND(_xlfn.NORM.INV(AI158,$C$19,$C$20), 2), ROUND(_xlfn.NORM.INV(AI158, $D$19, $D$20), 2))</f>
        <v>1681.24</v>
      </c>
      <c r="AK158" s="15">
        <f ca="1">MIN(ROUND(H158*(1+$C$22),0),AH158)</f>
        <v>119</v>
      </c>
      <c r="AL158" s="20">
        <f ca="1">RAND()</f>
        <v>0.34474025645497841</v>
      </c>
      <c r="AM158" s="19">
        <f ca="1">(IF(B158=1, $G$21+($G$22-$G$21)*AL158, $H$21+($H$22-$H$21)*AL158))</f>
        <v>2.0342207693649354E-2</v>
      </c>
      <c r="AN158" s="15">
        <f ca="1">ROUND(AK158*(1-AM158), 0)</f>
        <v>117</v>
      </c>
      <c r="AO158" s="18">
        <f ca="1">SUM(IF(AN158&gt;H158, (AN158-H158)*($G$23+AJ158), 0),IF(AF158&gt;G158,(AF158-G158)*($G$23+AB158),0),IF(X158&gt;F158,(X158-F158)*($G$23+T158),0),IF(P158&gt;E158,(P158-E158)*($G$23+L158),0))</f>
        <v>0</v>
      </c>
      <c r="AP158" s="18">
        <f>-$C$24</f>
        <v>-313614.51120000001</v>
      </c>
      <c r="AQ158" s="17">
        <f ca="1">L158*P158+T158*X158+AB158*AF158+AJ158*AN158-AO158+AP158</f>
        <v>167213.73879999999</v>
      </c>
      <c r="AS158" s="21">
        <f ca="1">SUM(IF(AN158&gt;H158, (AN158-H158), 0),IF(AF158&gt;G158,(AF158-G158),0),IF(X158&gt;F158,(X158-F158),0),IF(P158&gt;E158,(P158-E158),0))</f>
        <v>0</v>
      </c>
    </row>
    <row r="159" spans="1:45" x14ac:dyDescent="0.4">
      <c r="A159" s="15">
        <v>131</v>
      </c>
      <c r="B159" s="15">
        <f ca="1">IF(RAND() &lt; (8/12), 0, 1)</f>
        <v>0</v>
      </c>
      <c r="C159" s="20">
        <f ca="1">RAND()</f>
        <v>0.31344032466212246</v>
      </c>
      <c r="D159" s="15" t="str">
        <f ca="1">LOOKUP(C159,$H$13:$H$16,$F$13:$F$16)</f>
        <v>Airbus A380-800</v>
      </c>
      <c r="E159" s="15">
        <f ca="1">LOOKUP(D159,$F$6:$F$9,$I$6:$I$9)</f>
        <v>14</v>
      </c>
      <c r="F159" s="15">
        <f ca="1">LOOKUP(D159,$F$6:$F$9,$J$6:$J$9)</f>
        <v>76</v>
      </c>
      <c r="G159" s="15">
        <f ca="1">LOOKUP(D159,$F$6:$F$9,$K$6:$K$9)</f>
        <v>56</v>
      </c>
      <c r="H159" s="15">
        <f ca="1">LOOKUP(D159,$F$6:$F$9,$L$6:$L$9)</f>
        <v>341</v>
      </c>
      <c r="I159" s="20">
        <f ca="1">RAND()</f>
        <v>0.43577973381169399</v>
      </c>
      <c r="J159" s="15">
        <f ca="1">IF(B159=1, ROUND(_xlfn.NORM.INV(I159,$C$5,$C$6)*(1+$T$14), 0), ROUND(_xlfn.NORM.INV(I159, $D$5, $D$6)*(1+$T$14), 0))</f>
        <v>4</v>
      </c>
      <c r="K159" s="20">
        <f ca="1">RAND()</f>
        <v>0.95916744057412462</v>
      </c>
      <c r="L159" s="18">
        <f ca="1">IF(B159=1, ROUND(_xlfn.NORM.INV(K159,$C$7,$C$8), 2), ROUND(_xlfn.NORM.INV(K159, $D$7, $D$8), 2))</f>
        <v>11285.91</v>
      </c>
      <c r="M159" s="15">
        <f ca="1">MIN(E159,J159)</f>
        <v>4</v>
      </c>
      <c r="N159" s="15">
        <f ca="1">RAND()</f>
        <v>0.7014483378997366</v>
      </c>
      <c r="O159" s="19">
        <f ca="1">(IF(B159=1, $G$21+($G$22-$G$21)*N159, $H$21+($H$22-$H$21)*N159))</f>
        <v>3.1043450136992098E-2</v>
      </c>
      <c r="P159" s="15">
        <f ca="1">ROUND(M159*(1-O159), 0)</f>
        <v>4</v>
      </c>
      <c r="Q159" s="20">
        <f ca="1">RAND()</f>
        <v>0.58269337185252301</v>
      </c>
      <c r="R159" s="15">
        <f ca="1">IF(B159=1, ROUND(_xlfn.NORM.INV(Q159,$C$9,$C$10)*(1+$T$14), 0), ROUND(_xlfn.NORM.INV(Q159, $D$9, $D$10)*(1+$T$14), 0))</f>
        <v>42</v>
      </c>
      <c r="S159" s="20">
        <f ca="1">RAND()</f>
        <v>0.25970797885054953</v>
      </c>
      <c r="T159" s="18">
        <f ca="1">IF(B159=1, ROUND(_xlfn.NORM.INV(S159,$C$11,$C$12), 2), ROUND(_xlfn.NORM.INV(S159, $D$11, $D$12), 2))</f>
        <v>5099.38</v>
      </c>
      <c r="U159" s="15">
        <f ca="1">MIN(F159,R159)</f>
        <v>42</v>
      </c>
      <c r="V159" s="15">
        <f ca="1">RAND()</f>
        <v>0.32717577677146537</v>
      </c>
      <c r="W159" s="19">
        <f ca="1">(IF(B159=1, $G$21+($G$22-$G$21)*V159, $H$21+($H$22-$H$21)*V159))</f>
        <v>1.9815273303143963E-2</v>
      </c>
      <c r="X159" s="15">
        <f ca="1">ROUND(U159*(1-W159), 0)</f>
        <v>41</v>
      </c>
      <c r="Y159" s="20">
        <f ca="1">RAND()</f>
        <v>0.25958561107322542</v>
      </c>
      <c r="Z159" s="15">
        <f ca="1">IF(B159=1, ROUND(_xlfn.NORM.INV(Y159,$C$13,$C$14)*(1+$T$14), 0), ROUND(_xlfn.NORM.INV(Y159, $D$13, $D$14)*(1+$T$14), 0))</f>
        <v>30</v>
      </c>
      <c r="AA159" s="20">
        <f ca="1">RAND()</f>
        <v>0.13278059509651108</v>
      </c>
      <c r="AB159" s="18">
        <f ca="1">IF(B159=1, ROUND(_xlfn.NORM.INV(AA159,$C$15,$C$16), 2), ROUND(_xlfn.NORM.INV(AA159, $D$15, $D$16), 2))</f>
        <v>2662.66</v>
      </c>
      <c r="AC159" s="15">
        <f ca="1">MIN(G159,Z159)</f>
        <v>30</v>
      </c>
      <c r="AD159" s="15">
        <f ca="1">RAND()</f>
        <v>0.48583747584067405</v>
      </c>
      <c r="AE159" s="19">
        <f ca="1">(IF(B159=1, $G$21+($G$22-$G$21)*AD159, $H$21+($H$22-$H$21)*AD159))</f>
        <v>2.4575124275220222E-2</v>
      </c>
      <c r="AF159" s="15">
        <f ca="1">ROUND(AC159*(1-AE159), 0)</f>
        <v>29</v>
      </c>
      <c r="AG159" s="20">
        <f ca="1">RAND()</f>
        <v>0.30591177295048266</v>
      </c>
      <c r="AH159" s="15">
        <f ca="1">IF(B159=1, ROUND(_xlfn.NORM.INV(AG159,$C$17,$C$18)*(1+$T$14), 0), ROUND(_xlfn.NORM.INV(AG159, $D$17, $D$18)*(1+$T$14), 0))</f>
        <v>173</v>
      </c>
      <c r="AI159" s="20">
        <f ca="1">RAND()</f>
        <v>0.30678410120572475</v>
      </c>
      <c r="AJ159" s="18">
        <f ca="1">IF(B159=1, ROUND(_xlfn.NORM.INV(AI159,$C$19,$C$20), 2), ROUND(_xlfn.NORM.INV(AI159, $D$19, $D$20), 2))</f>
        <v>1710.37</v>
      </c>
      <c r="AK159" s="15">
        <f ca="1">MIN(ROUND(H159*(1+$C$22),0),AH159)</f>
        <v>173</v>
      </c>
      <c r="AL159" s="20">
        <f ca="1">RAND()</f>
        <v>0.45299573104235669</v>
      </c>
      <c r="AM159" s="19">
        <f ca="1">(IF(B159=1, $G$21+($G$22-$G$21)*AL159, $H$21+($H$22-$H$21)*AL159))</f>
        <v>2.3589871931270698E-2</v>
      </c>
      <c r="AN159" s="15">
        <f ca="1">ROUND(AK159*(1-AM159), 0)</f>
        <v>169</v>
      </c>
      <c r="AO159" s="18">
        <f ca="1">SUM(IF(AN159&gt;H159, (AN159-H159)*($G$23+AJ159), 0),IF(AF159&gt;G159,(AF159-G159)*($G$23+AB159),0),IF(X159&gt;F159,(X159-F159)*($G$23+T159),0),IF(P159&gt;E159,(P159-E159)*($G$23+L159),0))</f>
        <v>0</v>
      </c>
      <c r="AP159" s="18">
        <f>-$C$24</f>
        <v>-313614.51120000001</v>
      </c>
      <c r="AQ159" s="17">
        <f ca="1">L159*P159+T159*X159+AB159*AF159+AJ159*AN159-AO159+AP159</f>
        <v>306873.37880000001</v>
      </c>
      <c r="AS159" s="21">
        <f ca="1">SUM(IF(AN159&gt;H159, (AN159-H159), 0),IF(AF159&gt;G159,(AF159-G159),0),IF(X159&gt;F159,(X159-F159),0),IF(P159&gt;E159,(P159-E159),0))</f>
        <v>0</v>
      </c>
    </row>
    <row r="160" spans="1:45" x14ac:dyDescent="0.4">
      <c r="A160" s="15">
        <v>132</v>
      </c>
      <c r="B160" s="15">
        <f ca="1">IF(RAND() &lt; (8/12), 0, 1)</f>
        <v>0</v>
      </c>
      <c r="C160" s="20">
        <f ca="1">RAND()</f>
        <v>0.194832574234025</v>
      </c>
      <c r="D160" s="15" t="str">
        <f ca="1">LOOKUP(C160,$H$13:$H$16,$F$13:$F$16)</f>
        <v>Airbus A350-900</v>
      </c>
      <c r="E160" s="15">
        <f ca="1">LOOKUP(D160,$F$6:$F$9,$I$6:$I$9)</f>
        <v>0</v>
      </c>
      <c r="F160" s="15">
        <f ca="1">LOOKUP(D160,$F$6:$F$9,$J$6:$J$9)</f>
        <v>32</v>
      </c>
      <c r="G160" s="15">
        <f ca="1">LOOKUP(D160,$F$6:$F$9,$K$6:$K$9)</f>
        <v>21</v>
      </c>
      <c r="H160" s="15">
        <f ca="1">LOOKUP(D160,$F$6:$F$9,$L$6:$L$9)</f>
        <v>259</v>
      </c>
      <c r="I160" s="20">
        <f ca="1">RAND()</f>
        <v>0.82906033388031808</v>
      </c>
      <c r="J160" s="15">
        <f ca="1">IF(B160=1, ROUND(_xlfn.NORM.INV(I160,$C$5,$C$6)*(1+$T$14), 0), ROUND(_xlfn.NORM.INV(I160, $D$5, $D$6)*(1+$T$14), 0))</f>
        <v>5</v>
      </c>
      <c r="K160" s="20">
        <f ca="1">RAND()</f>
        <v>0.40237408098555516</v>
      </c>
      <c r="L160" s="18">
        <f ca="1">IF(B160=1, ROUND(_xlfn.NORM.INV(K160,$C$7,$C$8), 2), ROUND(_xlfn.NORM.INV(K160, $D$7, $D$8), 2))</f>
        <v>10379.709999999999</v>
      </c>
      <c r="M160" s="15">
        <f ca="1">MIN(E160,J160)</f>
        <v>0</v>
      </c>
      <c r="N160" s="15">
        <f ca="1">RAND()</f>
        <v>0.5745022317350571</v>
      </c>
      <c r="O160" s="19">
        <f ca="1">(IF(B160=1, $G$21+($G$22-$G$21)*N160, $H$21+($H$22-$H$21)*N160))</f>
        <v>2.7235066952051711E-2</v>
      </c>
      <c r="P160" s="15">
        <f ca="1">ROUND(M160*(1-O160), 0)</f>
        <v>0</v>
      </c>
      <c r="Q160" s="20">
        <f ca="1">RAND()</f>
        <v>0.40355679277813639</v>
      </c>
      <c r="R160" s="15">
        <f ca="1">IF(B160=1, ROUND(_xlfn.NORM.INV(Q160,$C$9,$C$10)*(1+$T$14), 0), ROUND(_xlfn.NORM.INV(Q160, $D$9, $D$10)*(1+$T$14), 0))</f>
        <v>37</v>
      </c>
      <c r="S160" s="20">
        <f ca="1">RAND()</f>
        <v>0.49921404782243239</v>
      </c>
      <c r="T160" s="18">
        <f ca="1">IF(B160=1, ROUND(_xlfn.NORM.INV(S160,$C$11,$C$12), 2), ROUND(_xlfn.NORM.INV(S160, $D$11, $D$12), 2))</f>
        <v>5245.74</v>
      </c>
      <c r="U160" s="15">
        <f ca="1">MIN(F160,R160)</f>
        <v>32</v>
      </c>
      <c r="V160" s="15">
        <f ca="1">RAND()</f>
        <v>0.62535460882475224</v>
      </c>
      <c r="W160" s="19">
        <f ca="1">(IF(B160=1, $G$21+($G$22-$G$21)*V160, $H$21+($H$22-$H$21)*V160))</f>
        <v>2.8760638264742566E-2</v>
      </c>
      <c r="X160" s="15">
        <f ca="1">ROUND(U160*(1-W160), 0)</f>
        <v>31</v>
      </c>
      <c r="Y160" s="20">
        <f ca="1">RAND()</f>
        <v>0.7926686367596687</v>
      </c>
      <c r="Z160" s="15">
        <f ca="1">IF(B160=1, ROUND(_xlfn.NORM.INV(Y160,$C$13,$C$14)*(1+$T$14), 0), ROUND(_xlfn.NORM.INV(Y160, $D$13, $D$14)*(1+$T$14), 0))</f>
        <v>43</v>
      </c>
      <c r="AA160" s="20">
        <f ca="1">RAND()</f>
        <v>0.64221544544995413</v>
      </c>
      <c r="AB160" s="18">
        <f ca="1">IF(B160=1, ROUND(_xlfn.NORM.INV(AA160,$C$15,$C$16), 2), ROUND(_xlfn.NORM.INV(AA160, $D$15, $D$16), 2))</f>
        <v>2842.25</v>
      </c>
      <c r="AC160" s="15">
        <f ca="1">MIN(G160,Z160)</f>
        <v>21</v>
      </c>
      <c r="AD160" s="15">
        <f ca="1">RAND()</f>
        <v>0.54772703375521381</v>
      </c>
      <c r="AE160" s="19">
        <f ca="1">(IF(B160=1, $G$21+($G$22-$G$21)*AD160, $H$21+($H$22-$H$21)*AD160))</f>
        <v>2.6431811012656417E-2</v>
      </c>
      <c r="AF160" s="15">
        <f ca="1">ROUND(AC160*(1-AE160), 0)</f>
        <v>20</v>
      </c>
      <c r="AG160" s="20">
        <f ca="1">RAND()</f>
        <v>0.41807429609881108</v>
      </c>
      <c r="AH160" s="15">
        <f ca="1">IF(B160=1, ROUND(_xlfn.NORM.INV(AG160,$C$17,$C$18)*(1+$T$14), 0), ROUND(_xlfn.NORM.INV(AG160, $D$17, $D$18)*(1+$T$14), 0))</f>
        <v>189</v>
      </c>
      <c r="AI160" s="20">
        <f ca="1">RAND()</f>
        <v>0.23430686722117189</v>
      </c>
      <c r="AJ160" s="18">
        <f ca="1">IF(B160=1, ROUND(_xlfn.NORM.INV(AI160,$C$19,$C$20), 2), ROUND(_xlfn.NORM.INV(AI160, $D$19, $D$20), 2))</f>
        <v>1693.68</v>
      </c>
      <c r="AK160" s="15">
        <f ca="1">MIN(ROUND(H160*(1+$C$22),0),AH160)</f>
        <v>189</v>
      </c>
      <c r="AL160" s="20">
        <f ca="1">RAND()</f>
        <v>0.30162681243046463</v>
      </c>
      <c r="AM160" s="19">
        <f ca="1">(IF(B160=1, $G$21+($G$22-$G$21)*AL160, $H$21+($H$22-$H$21)*AL160))</f>
        <v>1.9048804372913938E-2</v>
      </c>
      <c r="AN160" s="15">
        <f ca="1">ROUND(AK160*(1-AM160), 0)</f>
        <v>185</v>
      </c>
      <c r="AO160" s="18">
        <f ca="1">SUM(IF(AN160&gt;H160, (AN160-H160)*($G$23+AJ160), 0),IF(AF160&gt;G160,(AF160-G160)*($G$23+AB160),0),IF(X160&gt;F160,(X160-F160)*($G$23+T160),0),IF(P160&gt;E160,(P160-E160)*($G$23+L160),0))</f>
        <v>0</v>
      </c>
      <c r="AP160" s="18">
        <f>-$C$24</f>
        <v>-313614.51120000001</v>
      </c>
      <c r="AQ160" s="17">
        <f ca="1">L160*P160+T160*X160+AB160*AF160+AJ160*AN160-AO160+AP160</f>
        <v>219179.22879999998</v>
      </c>
      <c r="AS160" s="21">
        <f ca="1">SUM(IF(AN160&gt;H160, (AN160-H160), 0),IF(AF160&gt;G160,(AF160-G160),0),IF(X160&gt;F160,(X160-F160),0),IF(P160&gt;E160,(P160-E160),0))</f>
        <v>0</v>
      </c>
    </row>
    <row r="161" spans="1:45" x14ac:dyDescent="0.4">
      <c r="A161" s="15">
        <v>133</v>
      </c>
      <c r="B161" s="15">
        <f ca="1">IF(RAND() &lt; (8/12), 0, 1)</f>
        <v>0</v>
      </c>
      <c r="C161" s="20">
        <f ca="1">RAND()</f>
        <v>2.279496606583109E-6</v>
      </c>
      <c r="D161" s="15" t="str">
        <f ca="1">LOOKUP(C161,$H$13:$H$16,$F$13:$F$16)</f>
        <v>Airbus A350-900</v>
      </c>
      <c r="E161" s="15">
        <f ca="1">LOOKUP(D161,$F$6:$F$9,$I$6:$I$9)</f>
        <v>0</v>
      </c>
      <c r="F161" s="15">
        <f ca="1">LOOKUP(D161,$F$6:$F$9,$J$6:$J$9)</f>
        <v>32</v>
      </c>
      <c r="G161" s="15">
        <f ca="1">LOOKUP(D161,$F$6:$F$9,$K$6:$K$9)</f>
        <v>21</v>
      </c>
      <c r="H161" s="15">
        <f ca="1">LOOKUP(D161,$F$6:$F$9,$L$6:$L$9)</f>
        <v>259</v>
      </c>
      <c r="I161" s="20">
        <f ca="1">RAND()</f>
        <v>0.44424452721601171</v>
      </c>
      <c r="J161" s="15">
        <f ca="1">IF(B161=1, ROUND(_xlfn.NORM.INV(I161,$C$5,$C$6)*(1+$T$14), 0), ROUND(_xlfn.NORM.INV(I161, $D$5, $D$6)*(1+$T$14), 0))</f>
        <v>4</v>
      </c>
      <c r="K161" s="20">
        <f ca="1">RAND()</f>
        <v>0.3742093958084145</v>
      </c>
      <c r="L161" s="18">
        <f ca="1">IF(B161=1, ROUND(_xlfn.NORM.INV(K161,$C$7,$C$8), 2), ROUND(_xlfn.NORM.INV(K161, $D$7, $D$8), 2))</f>
        <v>10346.209999999999</v>
      </c>
      <c r="M161" s="15">
        <f ca="1">MIN(E161,J161)</f>
        <v>0</v>
      </c>
      <c r="N161" s="15">
        <f ca="1">RAND()</f>
        <v>5.6506048367057637E-2</v>
      </c>
      <c r="O161" s="19">
        <f ca="1">(IF(B161=1, $G$21+($G$22-$G$21)*N161, $H$21+($H$22-$H$21)*N161))</f>
        <v>1.1695181451011729E-2</v>
      </c>
      <c r="P161" s="15">
        <f ca="1">ROUND(M161*(1-O161), 0)</f>
        <v>0</v>
      </c>
      <c r="Q161" s="20">
        <f ca="1">RAND()</f>
        <v>0.96143367556752424</v>
      </c>
      <c r="R161" s="15">
        <f ca="1">IF(B161=1, ROUND(_xlfn.NORM.INV(Q161,$C$9,$C$10)*(1+$T$14), 0), ROUND(_xlfn.NORM.INV(Q161, $D$9, $D$10)*(1+$T$14), 0))</f>
        <v>58</v>
      </c>
      <c r="S161" s="20">
        <f ca="1">RAND()</f>
        <v>0.93163451831470001</v>
      </c>
      <c r="T161" s="18">
        <f ca="1">IF(B161=1, ROUND(_xlfn.NORM.INV(S161,$C$11,$C$12), 2), ROUND(_xlfn.NORM.INV(S161, $D$11, $D$12), 2))</f>
        <v>5585.29</v>
      </c>
      <c r="U161" s="15">
        <f ca="1">MIN(F161,R161)</f>
        <v>32</v>
      </c>
      <c r="V161" s="15">
        <f ca="1">RAND()</f>
        <v>7.3140124362669034E-2</v>
      </c>
      <c r="W161" s="19">
        <f ca="1">(IF(B161=1, $G$21+($G$22-$G$21)*V161, $H$21+($H$22-$H$21)*V161))</f>
        <v>1.2194203730880071E-2</v>
      </c>
      <c r="X161" s="15">
        <f ca="1">ROUND(U161*(1-W161), 0)</f>
        <v>32</v>
      </c>
      <c r="Y161" s="20">
        <f ca="1">RAND()</f>
        <v>0.94998481159460868</v>
      </c>
      <c r="Z161" s="15">
        <f ca="1">IF(B161=1, ROUND(_xlfn.NORM.INV(Y161,$C$13,$C$14)*(1+$T$14), 0), ROUND(_xlfn.NORM.INV(Y161, $D$13, $D$14)*(1+$T$14), 0))</f>
        <v>51</v>
      </c>
      <c r="AA161" s="20">
        <f ca="1">RAND()</f>
        <v>0.26678832350413373</v>
      </c>
      <c r="AB161" s="18">
        <f ca="1">IF(B161=1, ROUND(_xlfn.NORM.INV(AA161,$C$15,$C$16), 2), ROUND(_xlfn.NORM.INV(AA161, $D$15, $D$16), 2))</f>
        <v>2722.31</v>
      </c>
      <c r="AC161" s="15">
        <f ca="1">MIN(G161,Z161)</f>
        <v>21</v>
      </c>
      <c r="AD161" s="15">
        <f ca="1">RAND()</f>
        <v>0.25407915340747256</v>
      </c>
      <c r="AE161" s="19">
        <f ca="1">(IF(B161=1, $G$21+($G$22-$G$21)*AD161, $H$21+($H$22-$H$21)*AD161))</f>
        <v>1.7622374602224176E-2</v>
      </c>
      <c r="AF161" s="15">
        <f ca="1">ROUND(AC161*(1-AE161), 0)</f>
        <v>21</v>
      </c>
      <c r="AG161" s="20">
        <f ca="1">RAND()</f>
        <v>0.13115586533210088</v>
      </c>
      <c r="AH161" s="15">
        <f ca="1">IF(B161=1, ROUND(_xlfn.NORM.INV(AG161,$C$17,$C$18)*(1+$T$14), 0), ROUND(_xlfn.NORM.INV(AG161, $D$17, $D$18)*(1+$T$14), 0))</f>
        <v>141</v>
      </c>
      <c r="AI161" s="20">
        <f ca="1">RAND()</f>
        <v>0.97013816330931613</v>
      </c>
      <c r="AJ161" s="18">
        <f ca="1">IF(B161=1, ROUND(_xlfn.NORM.INV(AI161,$C$19,$C$20), 2), ROUND(_xlfn.NORM.INV(AI161, $D$19, $D$20), 2))</f>
        <v>1891.75</v>
      </c>
      <c r="AK161" s="15">
        <f ca="1">MIN(ROUND(H161*(1+$C$22),0),AH161)</f>
        <v>141</v>
      </c>
      <c r="AL161" s="20">
        <f ca="1">RAND()</f>
        <v>0.8254624628273044</v>
      </c>
      <c r="AM161" s="19">
        <f ca="1">(IF(B161=1, $G$21+($G$22-$G$21)*AL161, $H$21+($H$22-$H$21)*AL161))</f>
        <v>3.4763873884819128E-2</v>
      </c>
      <c r="AN161" s="15">
        <f ca="1">ROUND(AK161*(1-AM161), 0)</f>
        <v>136</v>
      </c>
      <c r="AO161" s="18">
        <f ca="1">SUM(IF(AN161&gt;H161, (AN161-H161)*($G$23+AJ161), 0),IF(AF161&gt;G161,(AF161-G161)*($G$23+AB161),0),IF(X161&gt;F161,(X161-F161)*($G$23+T161),0),IF(P161&gt;E161,(P161-E161)*($G$23+L161),0))</f>
        <v>0</v>
      </c>
      <c r="AP161" s="18">
        <f>-$C$24</f>
        <v>-313614.51120000001</v>
      </c>
      <c r="AQ161" s="17">
        <f ca="1">L161*P161+T161*X161+AB161*AF161+AJ161*AN161-AO161+AP161</f>
        <v>179561.27880000003</v>
      </c>
      <c r="AS161" s="21">
        <f ca="1">SUM(IF(AN161&gt;H161, (AN161-H161), 0),IF(AF161&gt;G161,(AF161-G161),0),IF(X161&gt;F161,(X161-F161),0),IF(P161&gt;E161,(P161-E161),0))</f>
        <v>0</v>
      </c>
    </row>
    <row r="162" spans="1:45" x14ac:dyDescent="0.4">
      <c r="A162" s="15">
        <v>134</v>
      </c>
      <c r="B162" s="15">
        <f ca="1">IF(RAND() &lt; (8/12), 0, 1)</f>
        <v>0</v>
      </c>
      <c r="C162" s="20">
        <f ca="1">RAND()</f>
        <v>0.92818183449933678</v>
      </c>
      <c r="D162" s="15" t="str">
        <f ca="1">LOOKUP(C162,$H$13:$H$16,$F$13:$F$16)</f>
        <v>Boeing 777-300ER</v>
      </c>
      <c r="E162" s="15">
        <f ca="1">LOOKUP(D162,$F$6:$F$9,$I$6:$I$9)</f>
        <v>8</v>
      </c>
      <c r="F162" s="15">
        <f ca="1">LOOKUP(D162,$F$6:$F$9,$J$6:$J$9)</f>
        <v>40</v>
      </c>
      <c r="G162" s="15">
        <f ca="1">LOOKUP(D162,$F$6:$F$9,$K$6:$K$9)</f>
        <v>24</v>
      </c>
      <c r="H162" s="15">
        <f ca="1">LOOKUP(D162,$F$6:$F$9,$L$6:$L$9)</f>
        <v>260</v>
      </c>
      <c r="I162" s="20">
        <f ca="1">RAND()</f>
        <v>0.71093859306949736</v>
      </c>
      <c r="J162" s="15">
        <f ca="1">IF(B162=1, ROUND(_xlfn.NORM.INV(I162,$C$5,$C$6)*(1+$T$14), 0), ROUND(_xlfn.NORM.INV(I162, $D$5, $D$6)*(1+$T$14), 0))</f>
        <v>5</v>
      </c>
      <c r="K162" s="20">
        <f ca="1">RAND()</f>
        <v>1.1012970163700952E-2</v>
      </c>
      <c r="L162" s="18">
        <f ca="1">IF(B162=1, ROUND(_xlfn.NORM.INV(K162,$C$7,$C$8), 2), ROUND(_xlfn.NORM.INV(K162, $D$7, $D$8), 2))</f>
        <v>9448.73</v>
      </c>
      <c r="M162" s="15">
        <f ca="1">MIN(E162,J162)</f>
        <v>5</v>
      </c>
      <c r="N162" s="15">
        <f ca="1">RAND()</f>
        <v>0.80120984777054538</v>
      </c>
      <c r="O162" s="19">
        <f ca="1">(IF(B162=1, $G$21+($G$22-$G$21)*N162, $H$21+($H$22-$H$21)*N162))</f>
        <v>3.4036295433116363E-2</v>
      </c>
      <c r="P162" s="15">
        <f ca="1">ROUND(M162*(1-O162), 0)</f>
        <v>5</v>
      </c>
      <c r="Q162" s="20">
        <f ca="1">RAND()</f>
        <v>8.5153504506806366E-3</v>
      </c>
      <c r="R162" s="15">
        <f ca="1">IF(B162=1, ROUND(_xlfn.NORM.INV(Q162,$C$9,$C$10)*(1+$T$14), 0), ROUND(_xlfn.NORM.INV(Q162, $D$9, $D$10)*(1+$T$14), 0))</f>
        <v>15</v>
      </c>
      <c r="S162" s="20">
        <f ca="1">RAND()</f>
        <v>0.68564667003595647</v>
      </c>
      <c r="T162" s="18">
        <f ca="1">IF(B162=1, ROUND(_xlfn.NORM.INV(S162,$C$11,$C$12), 2), ROUND(_xlfn.NORM.INV(S162, $D$11, $D$12), 2))</f>
        <v>5356.38</v>
      </c>
      <c r="U162" s="15">
        <f ca="1">MIN(F162,R162)</f>
        <v>15</v>
      </c>
      <c r="V162" s="15">
        <f ca="1">RAND()</f>
        <v>0.36734058393114943</v>
      </c>
      <c r="W162" s="19">
        <f ca="1">(IF(B162=1, $G$21+($G$22-$G$21)*V162, $H$21+($H$22-$H$21)*V162))</f>
        <v>2.1020217517934481E-2</v>
      </c>
      <c r="X162" s="15">
        <f ca="1">ROUND(U162*(1-W162), 0)</f>
        <v>15</v>
      </c>
      <c r="Y162" s="20">
        <f ca="1">RAND()</f>
        <v>0.68066240441191472</v>
      </c>
      <c r="Z162" s="15">
        <f ca="1">IF(B162=1, ROUND(_xlfn.NORM.INV(Y162,$C$13,$C$14)*(1+$T$14), 0), ROUND(_xlfn.NORM.INV(Y162, $D$13, $D$14)*(1+$T$14), 0))</f>
        <v>40</v>
      </c>
      <c r="AA162" s="20">
        <f ca="1">RAND()</f>
        <v>0.26559388322178035</v>
      </c>
      <c r="AB162" s="18">
        <f ca="1">IF(B162=1, ROUND(_xlfn.NORM.INV(AA162,$C$15,$C$16), 2), ROUND(_xlfn.NORM.INV(AA162, $D$15, $D$16), 2))</f>
        <v>2721.86</v>
      </c>
      <c r="AC162" s="15">
        <f ca="1">MIN(G162,Z162)</f>
        <v>24</v>
      </c>
      <c r="AD162" s="15">
        <f ca="1">RAND()</f>
        <v>0.15358349047367659</v>
      </c>
      <c r="AE162" s="19">
        <f ca="1">(IF(B162=1, $G$21+($G$22-$G$21)*AD162, $H$21+($H$22-$H$21)*AD162))</f>
        <v>1.4607504714210299E-2</v>
      </c>
      <c r="AF162" s="15">
        <f ca="1">ROUND(AC162*(1-AE162), 0)</f>
        <v>24</v>
      </c>
      <c r="AG162" s="20">
        <f ca="1">RAND()</f>
        <v>0.59169128483090838</v>
      </c>
      <c r="AH162" s="15">
        <f ca="1">IF(B162=1, ROUND(_xlfn.NORM.INV(AG162,$C$17,$C$18)*(1+$T$14), 0), ROUND(_xlfn.NORM.INV(AG162, $D$17, $D$18)*(1+$T$14), 0))</f>
        <v>212</v>
      </c>
      <c r="AI162" s="20">
        <f ca="1">RAND()</f>
        <v>0.11346903777380868</v>
      </c>
      <c r="AJ162" s="18">
        <f ca="1">IF(B162=1, ROUND(_xlfn.NORM.INV(AI162,$C$19,$C$20), 2), ROUND(_xlfn.NORM.INV(AI162, $D$19, $D$20), 2))</f>
        <v>1656.95</v>
      </c>
      <c r="AK162" s="15">
        <f ca="1">MIN(ROUND(H162*(1+$C$22),0),AH162)</f>
        <v>212</v>
      </c>
      <c r="AL162" s="20">
        <f ca="1">RAND()</f>
        <v>0.42570769123819852</v>
      </c>
      <c r="AM162" s="19">
        <f ca="1">(IF(B162=1, $G$21+($G$22-$G$21)*AL162, $H$21+($H$22-$H$21)*AL162))</f>
        <v>2.2771230737145955E-2</v>
      </c>
      <c r="AN162" s="15">
        <f ca="1">ROUND(AK162*(1-AM162), 0)</f>
        <v>207</v>
      </c>
      <c r="AO162" s="18">
        <f ca="1">SUM(IF(AN162&gt;H162, (AN162-H162)*($G$23+AJ162), 0),IF(AF162&gt;G162,(AF162-G162)*($G$23+AB162),0),IF(X162&gt;F162,(X162-F162)*($G$23+T162),0),IF(P162&gt;E162,(P162-E162)*($G$23+L162),0))</f>
        <v>0</v>
      </c>
      <c r="AP162" s="18">
        <f>-$C$24</f>
        <v>-313614.51120000001</v>
      </c>
      <c r="AQ162" s="17">
        <f ca="1">L162*P162+T162*X162+AB162*AF162+AJ162*AN162-AO162+AP162</f>
        <v>222288.12880000001</v>
      </c>
      <c r="AS162" s="21">
        <f ca="1">SUM(IF(AN162&gt;H162, (AN162-H162), 0),IF(AF162&gt;G162,(AF162-G162),0),IF(X162&gt;F162,(X162-F162),0),IF(P162&gt;E162,(P162-E162),0))</f>
        <v>0</v>
      </c>
    </row>
    <row r="163" spans="1:45" x14ac:dyDescent="0.4">
      <c r="A163" s="15">
        <v>135</v>
      </c>
      <c r="B163" s="15">
        <f ca="1">IF(RAND() &lt; (8/12), 0, 1)</f>
        <v>0</v>
      </c>
      <c r="C163" s="20">
        <f ca="1">RAND()</f>
        <v>0.12688231083073986</v>
      </c>
      <c r="D163" s="15" t="str">
        <f ca="1">LOOKUP(C163,$H$13:$H$16,$F$13:$F$16)</f>
        <v>Airbus A350-900</v>
      </c>
      <c r="E163" s="15">
        <f ca="1">LOOKUP(D163,$F$6:$F$9,$I$6:$I$9)</f>
        <v>0</v>
      </c>
      <c r="F163" s="15">
        <f ca="1">LOOKUP(D163,$F$6:$F$9,$J$6:$J$9)</f>
        <v>32</v>
      </c>
      <c r="G163" s="15">
        <f ca="1">LOOKUP(D163,$F$6:$F$9,$K$6:$K$9)</f>
        <v>21</v>
      </c>
      <c r="H163" s="15">
        <f ca="1">LOOKUP(D163,$F$6:$F$9,$L$6:$L$9)</f>
        <v>259</v>
      </c>
      <c r="I163" s="20">
        <f ca="1">RAND()</f>
        <v>0.95750965702915247</v>
      </c>
      <c r="J163" s="15">
        <f ca="1">IF(B163=1, ROUND(_xlfn.NORM.INV(I163,$C$5,$C$6)*(1+$T$14), 0), ROUND(_xlfn.NORM.INV(I163, $D$5, $D$6)*(1+$T$14), 0))</f>
        <v>6</v>
      </c>
      <c r="K163" s="20">
        <f ca="1">RAND()</f>
        <v>0.43913313811633403</v>
      </c>
      <c r="L163" s="18">
        <f ca="1">IF(B163=1, ROUND(_xlfn.NORM.INV(K163,$C$7,$C$8), 2), ROUND(_xlfn.NORM.INV(K163, $D$7, $D$8), 2))</f>
        <v>10422.57</v>
      </c>
      <c r="M163" s="15">
        <f ca="1">MIN(E163,J163)</f>
        <v>0</v>
      </c>
      <c r="N163" s="15">
        <f ca="1">RAND()</f>
        <v>0.50179708032120596</v>
      </c>
      <c r="O163" s="19">
        <f ca="1">(IF(B163=1, $G$21+($G$22-$G$21)*N163, $H$21+($H$22-$H$21)*N163))</f>
        <v>2.5053912409636177E-2</v>
      </c>
      <c r="P163" s="15">
        <f ca="1">ROUND(M163*(1-O163), 0)</f>
        <v>0</v>
      </c>
      <c r="Q163" s="20">
        <f ca="1">RAND()</f>
        <v>0.75377307704299146</v>
      </c>
      <c r="R163" s="15">
        <f ca="1">IF(B163=1, ROUND(_xlfn.NORM.INV(Q163,$C$9,$C$10)*(1+$T$14), 0), ROUND(_xlfn.NORM.INV(Q163, $D$9, $D$10)*(1+$T$14), 0))</f>
        <v>47</v>
      </c>
      <c r="S163" s="20">
        <f ca="1">RAND()</f>
        <v>0.81638748610871659</v>
      </c>
      <c r="T163" s="18">
        <f ca="1">IF(B163=1, ROUND(_xlfn.NORM.INV(S163,$C$11,$C$12), 2), ROUND(_xlfn.NORM.INV(S163, $D$11, $D$12), 2))</f>
        <v>5451.67</v>
      </c>
      <c r="U163" s="15">
        <f ca="1">MIN(F163,R163)</f>
        <v>32</v>
      </c>
      <c r="V163" s="15">
        <f ca="1">RAND()</f>
        <v>6.4487379832852132E-2</v>
      </c>
      <c r="W163" s="19">
        <f ca="1">(IF(B163=1, $G$21+($G$22-$G$21)*V163, $H$21+($H$22-$H$21)*V163))</f>
        <v>1.1934621394985565E-2</v>
      </c>
      <c r="X163" s="15">
        <f ca="1">ROUND(U163*(1-W163), 0)</f>
        <v>32</v>
      </c>
      <c r="Y163" s="20">
        <f ca="1">RAND()</f>
        <v>0.24827582334162579</v>
      </c>
      <c r="Z163" s="15">
        <f ca="1">IF(B163=1, ROUND(_xlfn.NORM.INV(Y163,$C$13,$C$14)*(1+$T$14), 0), ROUND(_xlfn.NORM.INV(Y163, $D$13, $D$14)*(1+$T$14), 0))</f>
        <v>29</v>
      </c>
      <c r="AA163" s="20">
        <f ca="1">RAND()</f>
        <v>0.79739160167141609</v>
      </c>
      <c r="AB163" s="18">
        <f ca="1">IF(B163=1, ROUND(_xlfn.NORM.INV(AA163,$C$15,$C$16), 2), ROUND(_xlfn.NORM.INV(AA163, $D$15, $D$16), 2))</f>
        <v>2899.13</v>
      </c>
      <c r="AC163" s="15">
        <f ca="1">MIN(G163,Z163)</f>
        <v>21</v>
      </c>
      <c r="AD163" s="15">
        <f ca="1">RAND()</f>
        <v>0.82355177554424408</v>
      </c>
      <c r="AE163" s="19">
        <f ca="1">(IF(B163=1, $G$21+($G$22-$G$21)*AD163, $H$21+($H$22-$H$21)*AD163))</f>
        <v>3.4706553266327322E-2</v>
      </c>
      <c r="AF163" s="15">
        <f ca="1">ROUND(AC163*(1-AE163), 0)</f>
        <v>20</v>
      </c>
      <c r="AG163" s="20">
        <f ca="1">RAND()</f>
        <v>0.519851658197102</v>
      </c>
      <c r="AH163" s="15">
        <f ca="1">IF(B163=1, ROUND(_xlfn.NORM.INV(AG163,$C$17,$C$18)*(1+$T$14), 0), ROUND(_xlfn.NORM.INV(AG163, $D$17, $D$18)*(1+$T$14), 0))</f>
        <v>202</v>
      </c>
      <c r="AI163" s="20">
        <f ca="1">RAND()</f>
        <v>0.63838493433124344</v>
      </c>
      <c r="AJ163" s="18">
        <f ca="1">IF(B163=1, ROUND(_xlfn.NORM.INV(AI163,$C$19,$C$20), 2), ROUND(_xlfn.NORM.INV(AI163, $D$19, $D$20), 2))</f>
        <v>1775.63</v>
      </c>
      <c r="AK163" s="15">
        <f ca="1">MIN(ROUND(H163*(1+$C$22),0),AH163)</f>
        <v>202</v>
      </c>
      <c r="AL163" s="20">
        <f ca="1">RAND()</f>
        <v>0.93373692902407346</v>
      </c>
      <c r="AM163" s="19">
        <f ca="1">(IF(B163=1, $G$21+($G$22-$G$21)*AL163, $H$21+($H$22-$H$21)*AL163))</f>
        <v>3.8012107870722206E-2</v>
      </c>
      <c r="AN163" s="15">
        <f ca="1">ROUND(AK163*(1-AM163), 0)</f>
        <v>194</v>
      </c>
      <c r="AO163" s="18">
        <f ca="1">SUM(IF(AN163&gt;H163, (AN163-H163)*($G$23+AJ163), 0),IF(AF163&gt;G163,(AF163-G163)*($G$23+AB163),0),IF(X163&gt;F163,(X163-F163)*($G$23+T163),0),IF(P163&gt;E163,(P163-E163)*($G$23+L163),0))</f>
        <v>0</v>
      </c>
      <c r="AP163" s="18">
        <f>-$C$24</f>
        <v>-313614.51120000001</v>
      </c>
      <c r="AQ163" s="17">
        <f ca="1">L163*P163+T163*X163+AB163*AF163+AJ163*AN163-AO163+AP163</f>
        <v>263293.7488</v>
      </c>
      <c r="AS163" s="21">
        <f ca="1">SUM(IF(AN163&gt;H163, (AN163-H163), 0),IF(AF163&gt;G163,(AF163-G163),0),IF(X163&gt;F163,(X163-F163),0),IF(P163&gt;E163,(P163-E163),0))</f>
        <v>0</v>
      </c>
    </row>
    <row r="164" spans="1:45" x14ac:dyDescent="0.4">
      <c r="A164" s="15">
        <v>136</v>
      </c>
      <c r="B164" s="15">
        <f ca="1">IF(RAND() &lt; (8/12), 0, 1)</f>
        <v>0</v>
      </c>
      <c r="C164" s="20">
        <f ca="1">RAND()</f>
        <v>0.16539807533939044</v>
      </c>
      <c r="D164" s="15" t="str">
        <f ca="1">LOOKUP(C164,$H$13:$H$16,$F$13:$F$16)</f>
        <v>Airbus A350-900</v>
      </c>
      <c r="E164" s="15">
        <f ca="1">LOOKUP(D164,$F$6:$F$9,$I$6:$I$9)</f>
        <v>0</v>
      </c>
      <c r="F164" s="15">
        <f ca="1">LOOKUP(D164,$F$6:$F$9,$J$6:$J$9)</f>
        <v>32</v>
      </c>
      <c r="G164" s="15">
        <f ca="1">LOOKUP(D164,$F$6:$F$9,$K$6:$K$9)</f>
        <v>21</v>
      </c>
      <c r="H164" s="15">
        <f ca="1">LOOKUP(D164,$F$6:$F$9,$L$6:$L$9)</f>
        <v>259</v>
      </c>
      <c r="I164" s="20">
        <f ca="1">RAND()</f>
        <v>0.68541378048855217</v>
      </c>
      <c r="J164" s="15">
        <f ca="1">IF(B164=1, ROUND(_xlfn.NORM.INV(I164,$C$5,$C$6)*(1+$T$14), 0), ROUND(_xlfn.NORM.INV(I164, $D$5, $D$6)*(1+$T$14), 0))</f>
        <v>5</v>
      </c>
      <c r="K164" s="20">
        <f ca="1">RAND()</f>
        <v>0.98505171685943094</v>
      </c>
      <c r="L164" s="18">
        <f ca="1">IF(B164=1, ROUND(_xlfn.NORM.INV(K164,$C$7,$C$8), 2), ROUND(_xlfn.NORM.INV(K164, $D$7, $D$8), 2))</f>
        <v>11482.04</v>
      </c>
      <c r="M164" s="15">
        <f ca="1">MIN(E164,J164)</f>
        <v>0</v>
      </c>
      <c r="N164" s="15">
        <f ca="1">RAND()</f>
        <v>0.10069847289247558</v>
      </c>
      <c r="O164" s="19">
        <f ca="1">(IF(B164=1, $G$21+($G$22-$G$21)*N164, $H$21+($H$22-$H$21)*N164))</f>
        <v>1.3020954186774267E-2</v>
      </c>
      <c r="P164" s="15">
        <f ca="1">ROUND(M164*(1-O164), 0)</f>
        <v>0</v>
      </c>
      <c r="Q164" s="20">
        <f ca="1">RAND()</f>
        <v>0.57669668139887087</v>
      </c>
      <c r="R164" s="15">
        <f ca="1">IF(B164=1, ROUND(_xlfn.NORM.INV(Q164,$C$9,$C$10)*(1+$T$14), 0), ROUND(_xlfn.NORM.INV(Q164, $D$9, $D$10)*(1+$T$14), 0))</f>
        <v>42</v>
      </c>
      <c r="S164" s="20">
        <f ca="1">RAND()</f>
        <v>0.77013330709272987</v>
      </c>
      <c r="T164" s="18">
        <f ca="1">IF(B164=1, ROUND(_xlfn.NORM.INV(S164,$C$11,$C$12), 2), ROUND(_xlfn.NORM.INV(S164, $D$11, $D$12), 2))</f>
        <v>5414.66</v>
      </c>
      <c r="U164" s="15">
        <f ca="1">MIN(F164,R164)</f>
        <v>32</v>
      </c>
      <c r="V164" s="15">
        <f ca="1">RAND()</f>
        <v>0.86185286031925179</v>
      </c>
      <c r="W164" s="19">
        <f ca="1">(IF(B164=1, $G$21+($G$22-$G$21)*V164, $H$21+($H$22-$H$21)*V164))</f>
        <v>3.5855585809577553E-2</v>
      </c>
      <c r="X164" s="15">
        <f ca="1">ROUND(U164*(1-W164), 0)</f>
        <v>31</v>
      </c>
      <c r="Y164" s="20">
        <f ca="1">RAND()</f>
        <v>0.29256658746709763</v>
      </c>
      <c r="Z164" s="15">
        <f ca="1">IF(B164=1, ROUND(_xlfn.NORM.INV(Y164,$C$13,$C$14)*(1+$T$14), 0), ROUND(_xlfn.NORM.INV(Y164, $D$13, $D$14)*(1+$T$14), 0))</f>
        <v>31</v>
      </c>
      <c r="AA164" s="20">
        <f ca="1">RAND()</f>
        <v>0.56346686656637868</v>
      </c>
      <c r="AB164" s="18">
        <f ca="1">IF(B164=1, ROUND(_xlfn.NORM.INV(AA164,$C$15,$C$16), 2), ROUND(_xlfn.NORM.INV(AA164, $D$15, $D$16), 2))</f>
        <v>2817.39</v>
      </c>
      <c r="AC164" s="15">
        <f ca="1">MIN(G164,Z164)</f>
        <v>21</v>
      </c>
      <c r="AD164" s="15">
        <f ca="1">RAND()</f>
        <v>0.16761834516509533</v>
      </c>
      <c r="AE164" s="19">
        <f ca="1">(IF(B164=1, $G$21+($G$22-$G$21)*AD164, $H$21+($H$22-$H$21)*AD164))</f>
        <v>1.502855035495286E-2</v>
      </c>
      <c r="AF164" s="15">
        <f ca="1">ROUND(AC164*(1-AE164), 0)</f>
        <v>21</v>
      </c>
      <c r="AG164" s="20">
        <f ca="1">RAND()</f>
        <v>0.30063123987382923</v>
      </c>
      <c r="AH164" s="15">
        <f ca="1">IF(B164=1, ROUND(_xlfn.NORM.INV(AG164,$C$17,$C$18)*(1+$T$14), 0), ROUND(_xlfn.NORM.INV(AG164, $D$17, $D$18)*(1+$T$14), 0))</f>
        <v>172</v>
      </c>
      <c r="AI164" s="20">
        <f ca="1">RAND()</f>
        <v>0.43491662965395461</v>
      </c>
      <c r="AJ164" s="18">
        <f ca="1">IF(B164=1, ROUND(_xlfn.NORM.INV(AI164,$C$19,$C$20), 2), ROUND(_xlfn.NORM.INV(AI164, $D$19, $D$20), 2))</f>
        <v>1736.28</v>
      </c>
      <c r="AK164" s="15">
        <f ca="1">MIN(ROUND(H164*(1+$C$22),0),AH164)</f>
        <v>172</v>
      </c>
      <c r="AL164" s="20">
        <f ca="1">RAND()</f>
        <v>0.40682231683290015</v>
      </c>
      <c r="AM164" s="19">
        <f ca="1">(IF(B164=1, $G$21+($G$22-$G$21)*AL164, $H$21+($H$22-$H$21)*AL164))</f>
        <v>2.2204669504987007E-2</v>
      </c>
      <c r="AN164" s="15">
        <f ca="1">ROUND(AK164*(1-AM164), 0)</f>
        <v>168</v>
      </c>
      <c r="AO164" s="18">
        <f ca="1">SUM(IF(AN164&gt;H164, (AN164-H164)*($G$23+AJ164), 0),IF(AF164&gt;G164,(AF164-G164)*($G$23+AB164),0),IF(X164&gt;F164,(X164-F164)*($G$23+T164),0),IF(P164&gt;E164,(P164-E164)*($G$23+L164),0))</f>
        <v>0</v>
      </c>
      <c r="AP164" s="18">
        <f>-$C$24</f>
        <v>-313614.51120000001</v>
      </c>
      <c r="AQ164" s="17">
        <f ca="1">L164*P164+T164*X164+AB164*AF164+AJ164*AN164-AO164+AP164</f>
        <v>205100.17879999994</v>
      </c>
      <c r="AS164" s="21">
        <f ca="1">SUM(IF(AN164&gt;H164, (AN164-H164), 0),IF(AF164&gt;G164,(AF164-G164),0),IF(X164&gt;F164,(X164-F164),0),IF(P164&gt;E164,(P164-E164),0))</f>
        <v>0</v>
      </c>
    </row>
    <row r="165" spans="1:45" x14ac:dyDescent="0.4">
      <c r="A165" s="15">
        <v>137</v>
      </c>
      <c r="B165" s="15">
        <f ca="1">IF(RAND() &lt; (8/12), 0, 1)</f>
        <v>0</v>
      </c>
      <c r="C165" s="20">
        <f ca="1">RAND()</f>
        <v>0.39104853363396164</v>
      </c>
      <c r="D165" s="15" t="str">
        <f ca="1">LOOKUP(C165,$H$13:$H$16,$F$13:$F$16)</f>
        <v>Airbus A380-800</v>
      </c>
      <c r="E165" s="15">
        <f ca="1">LOOKUP(D165,$F$6:$F$9,$I$6:$I$9)</f>
        <v>14</v>
      </c>
      <c r="F165" s="15">
        <f ca="1">LOOKUP(D165,$F$6:$F$9,$J$6:$J$9)</f>
        <v>76</v>
      </c>
      <c r="G165" s="15">
        <f ca="1">LOOKUP(D165,$F$6:$F$9,$K$6:$K$9)</f>
        <v>56</v>
      </c>
      <c r="H165" s="15">
        <f ca="1">LOOKUP(D165,$F$6:$F$9,$L$6:$L$9)</f>
        <v>341</v>
      </c>
      <c r="I165" s="20">
        <f ca="1">RAND()</f>
        <v>0.39888502514679092</v>
      </c>
      <c r="J165" s="15">
        <f ca="1">IF(B165=1, ROUND(_xlfn.NORM.INV(I165,$C$5,$C$6)*(1+$T$14), 0), ROUND(_xlfn.NORM.INV(I165, $D$5, $D$6)*(1+$T$14), 0))</f>
        <v>4</v>
      </c>
      <c r="K165" s="20">
        <f ca="1">RAND()</f>
        <v>3.0254126199399378E-2</v>
      </c>
      <c r="L165" s="18">
        <f ca="1">IF(B165=1, ROUND(_xlfn.NORM.INV(K165,$C$7,$C$8), 2), ROUND(_xlfn.NORM.INV(K165, $D$7, $D$8), 2))</f>
        <v>9636.89</v>
      </c>
      <c r="M165" s="15">
        <f ca="1">MIN(E165,J165)</f>
        <v>4</v>
      </c>
      <c r="N165" s="15">
        <f ca="1">RAND()</f>
        <v>0.74026507329997859</v>
      </c>
      <c r="O165" s="19">
        <f ca="1">(IF(B165=1, $G$21+($G$22-$G$21)*N165, $H$21+($H$22-$H$21)*N165))</f>
        <v>3.2207952198999357E-2</v>
      </c>
      <c r="P165" s="15">
        <f ca="1">ROUND(M165*(1-O165), 0)</f>
        <v>4</v>
      </c>
      <c r="Q165" s="20">
        <f ca="1">RAND()</f>
        <v>0.92165903626722168</v>
      </c>
      <c r="R165" s="15">
        <f ca="1">IF(B165=1, ROUND(_xlfn.NORM.INV(Q165,$C$9,$C$10)*(1+$T$14), 0), ROUND(_xlfn.NORM.INV(Q165, $D$9, $D$10)*(1+$T$14), 0))</f>
        <v>55</v>
      </c>
      <c r="S165" s="20">
        <f ca="1">RAND()</f>
        <v>0.83066300705142704</v>
      </c>
      <c r="T165" s="18">
        <f ca="1">IF(B165=1, ROUND(_xlfn.NORM.INV(S165,$C$11,$C$12), 2), ROUND(_xlfn.NORM.INV(S165, $D$11, $D$12), 2))</f>
        <v>5464.22</v>
      </c>
      <c r="U165" s="15">
        <f ca="1">MIN(F165,R165)</f>
        <v>55</v>
      </c>
      <c r="V165" s="15">
        <f ca="1">RAND()</f>
        <v>0.44705403541432798</v>
      </c>
      <c r="W165" s="19">
        <f ca="1">(IF(B165=1, $G$21+($G$22-$G$21)*V165, $H$21+($H$22-$H$21)*V165))</f>
        <v>2.341162106242984E-2</v>
      </c>
      <c r="X165" s="15">
        <f ca="1">ROUND(U165*(1-W165), 0)</f>
        <v>54</v>
      </c>
      <c r="Y165" s="20">
        <f ca="1">RAND()</f>
        <v>7.1997040483096519E-2</v>
      </c>
      <c r="Z165" s="15">
        <f ca="1">IF(B165=1, ROUND(_xlfn.NORM.INV(Y165,$C$13,$C$14)*(1+$T$14), 0), ROUND(_xlfn.NORM.INV(Y165, $D$13, $D$14)*(1+$T$14), 0))</f>
        <v>22</v>
      </c>
      <c r="AA165" s="20">
        <f ca="1">RAND()</f>
        <v>0.58822035378409832</v>
      </c>
      <c r="AB165" s="18">
        <f ca="1">IF(B165=1, ROUND(_xlfn.NORM.INV(AA165,$C$15,$C$16), 2), ROUND(_xlfn.NORM.INV(AA165, $D$15, $D$16), 2))</f>
        <v>2825.07</v>
      </c>
      <c r="AC165" s="15">
        <f ca="1">MIN(G165,Z165)</f>
        <v>22</v>
      </c>
      <c r="AD165" s="15">
        <f ca="1">RAND()</f>
        <v>0.20323242920934848</v>
      </c>
      <c r="AE165" s="19">
        <f ca="1">(IF(B165=1, $G$21+($G$22-$G$21)*AD165, $H$21+($H$22-$H$21)*AD165))</f>
        <v>1.6096972876280456E-2</v>
      </c>
      <c r="AF165" s="15">
        <f ca="1">ROUND(AC165*(1-AE165), 0)</f>
        <v>22</v>
      </c>
      <c r="AG165" s="20">
        <f ca="1">RAND()</f>
        <v>0.57364609386519627</v>
      </c>
      <c r="AH165" s="15">
        <f ca="1">IF(B165=1, ROUND(_xlfn.NORM.INV(AG165,$C$17,$C$18)*(1+$T$14), 0), ROUND(_xlfn.NORM.INV(AG165, $D$17, $D$18)*(1+$T$14), 0))</f>
        <v>209</v>
      </c>
      <c r="AI165" s="20">
        <f ca="1">RAND()</f>
        <v>0.62097235551578966</v>
      </c>
      <c r="AJ165" s="18">
        <f ca="1">IF(B165=1, ROUND(_xlfn.NORM.INV(AI165,$C$19,$C$20), 2), ROUND(_xlfn.NORM.INV(AI165, $D$19, $D$20), 2))</f>
        <v>1772.13</v>
      </c>
      <c r="AK165" s="15">
        <f ca="1">MIN(ROUND(H165*(1+$C$22),0),AH165)</f>
        <v>209</v>
      </c>
      <c r="AL165" s="20">
        <f ca="1">RAND()</f>
        <v>0.44242229341658545</v>
      </c>
      <c r="AM165" s="19">
        <f ca="1">(IF(B165=1, $G$21+($G$22-$G$21)*AL165, $H$21+($H$22-$H$21)*AL165))</f>
        <v>2.3272668802497565E-2</v>
      </c>
      <c r="AN165" s="15">
        <f ca="1">ROUND(AK165*(1-AM165), 0)</f>
        <v>204</v>
      </c>
      <c r="AO165" s="18">
        <f ca="1">SUM(IF(AN165&gt;H165, (AN165-H165)*($G$23+AJ165), 0),IF(AF165&gt;G165,(AF165-G165)*($G$23+AB165),0),IF(X165&gt;F165,(X165-F165)*($G$23+T165),0),IF(P165&gt;E165,(P165-E165)*($G$23+L165),0))</f>
        <v>0</v>
      </c>
      <c r="AP165" s="18">
        <f>-$C$24</f>
        <v>-313614.51120000001</v>
      </c>
      <c r="AQ165" s="17">
        <f ca="1">L165*P165+T165*X165+AB165*AF165+AJ165*AN165-AO165+AP165</f>
        <v>443666.98879999999</v>
      </c>
      <c r="AS165" s="21">
        <f ca="1">SUM(IF(AN165&gt;H165, (AN165-H165), 0),IF(AF165&gt;G165,(AF165-G165),0),IF(X165&gt;F165,(X165-F165),0),IF(P165&gt;E165,(P165-E165),0))</f>
        <v>0</v>
      </c>
    </row>
    <row r="166" spans="1:45" x14ac:dyDescent="0.4">
      <c r="A166" s="15">
        <v>138</v>
      </c>
      <c r="B166" s="15">
        <f ca="1">IF(RAND() &lt; (8/12), 0, 1)</f>
        <v>1</v>
      </c>
      <c r="C166" s="20">
        <f ca="1">RAND()</f>
        <v>0.71584920954540632</v>
      </c>
      <c r="D166" s="15" t="str">
        <f ca="1">LOOKUP(C166,$H$13:$H$16,$F$13:$F$16)</f>
        <v>Boeing 777-300ER</v>
      </c>
      <c r="E166" s="15">
        <f ca="1">LOOKUP(D166,$F$6:$F$9,$I$6:$I$9)</f>
        <v>8</v>
      </c>
      <c r="F166" s="15">
        <f ca="1">LOOKUP(D166,$F$6:$F$9,$J$6:$J$9)</f>
        <v>40</v>
      </c>
      <c r="G166" s="15">
        <f ca="1">LOOKUP(D166,$F$6:$F$9,$K$6:$K$9)</f>
        <v>24</v>
      </c>
      <c r="H166" s="15">
        <f ca="1">LOOKUP(D166,$F$6:$F$9,$L$6:$L$9)</f>
        <v>260</v>
      </c>
      <c r="I166" s="20">
        <f ca="1">RAND()</f>
        <v>0.16649805841501142</v>
      </c>
      <c r="J166" s="15">
        <f ca="1">IF(B166=1, ROUND(_xlfn.NORM.INV(I166,$C$5,$C$6)*(1+$T$14), 0), ROUND(_xlfn.NORM.INV(I166, $D$5, $D$6)*(1+$T$14), 0))</f>
        <v>4</v>
      </c>
      <c r="K166" s="20">
        <f ca="1">RAND()</f>
        <v>0.43416997979949867</v>
      </c>
      <c r="L166" s="18">
        <f ca="1">IF(B166=1, ROUND(_xlfn.NORM.INV(K166,$C$7,$C$8), 2), ROUND(_xlfn.NORM.INV(K166, $D$7, $D$8), 2))</f>
        <v>13359.93</v>
      </c>
      <c r="M166" s="15">
        <f ca="1">MIN(E166,J166)</f>
        <v>4</v>
      </c>
      <c r="N166" s="15">
        <f ca="1">RAND()</f>
        <v>0.92756186311504107</v>
      </c>
      <c r="O166" s="19">
        <f ca="1">(IF(B166=1, $G$21+($G$22-$G$21)*N166, $H$21+($H$22-$H$21)*N166))</f>
        <v>4.7464665209026438E-2</v>
      </c>
      <c r="P166" s="15">
        <f ca="1">ROUND(M166*(1-O166), 0)</f>
        <v>4</v>
      </c>
      <c r="Q166" s="20">
        <f ca="1">RAND()</f>
        <v>0.77341633986435876</v>
      </c>
      <c r="R166" s="15">
        <f ca="1">IF(B166=1, ROUND(_xlfn.NORM.INV(Q166,$C$9,$C$10)*(1+$T$14), 0), ROUND(_xlfn.NORM.INV(Q166, $D$9, $D$10)*(1+$T$14), 0))</f>
        <v>80</v>
      </c>
      <c r="S166" s="20">
        <f ca="1">RAND()</f>
        <v>0.69013064061792073</v>
      </c>
      <c r="T166" s="18">
        <f ca="1">IF(B166=1, ROUND(_xlfn.NORM.INV(S166,$C$11,$C$12), 2), ROUND(_xlfn.NORM.INV(S166, $D$11, $D$12), 2))</f>
        <v>7276.89</v>
      </c>
      <c r="U166" s="15">
        <f ca="1">MIN(F166,R166)</f>
        <v>40</v>
      </c>
      <c r="V166" s="15">
        <f ca="1">RAND()</f>
        <v>0.40372980866957475</v>
      </c>
      <c r="W166" s="19">
        <f ca="1">(IF(B166=1, $G$21+($G$22-$G$21)*V166, $H$21+($H$22-$H$21)*V166))</f>
        <v>2.9130543303435119E-2</v>
      </c>
      <c r="X166" s="15">
        <f ca="1">ROUND(U166*(1-W166), 0)</f>
        <v>39</v>
      </c>
      <c r="Y166" s="20">
        <f ca="1">RAND()</f>
        <v>0.11477768670271582</v>
      </c>
      <c r="Z166" s="15">
        <f ca="1">IF(B166=1, ROUND(_xlfn.NORM.INV(Y166,$C$13,$C$14)*(1+$T$14), 0), ROUND(_xlfn.NORM.INV(Y166, $D$13, $D$14)*(1+$T$14), 0))</f>
        <v>27</v>
      </c>
      <c r="AA166" s="20">
        <f ca="1">RAND()</f>
        <v>0.63152513857857295</v>
      </c>
      <c r="AB166" s="18">
        <f ca="1">IF(B166=1, ROUND(_xlfn.NORM.INV(AA166,$C$15,$C$16), 2), ROUND(_xlfn.NORM.INV(AA166, $D$15, $D$16), 2))</f>
        <v>3803.9</v>
      </c>
      <c r="AC166" s="15">
        <f ca="1">MIN(G166,Z166)</f>
        <v>24</v>
      </c>
      <c r="AD166" s="15">
        <f ca="1">RAND()</f>
        <v>0.97679277464783154</v>
      </c>
      <c r="AE166" s="19">
        <f ca="1">(IF(B166=1, $G$21+($G$22-$G$21)*AD166, $H$21+($H$22-$H$21)*AD166))</f>
        <v>4.918774711267411E-2</v>
      </c>
      <c r="AF166" s="15">
        <f ca="1">ROUND(AC166*(1-AE166), 0)</f>
        <v>23</v>
      </c>
      <c r="AG166" s="20">
        <f ca="1">RAND()</f>
        <v>0.59340567742189887</v>
      </c>
      <c r="AH166" s="15">
        <f ca="1">IF(B166=1, ROUND(_xlfn.NORM.INV(AG166,$C$17,$C$18)*(1+$T$14), 0), ROUND(_xlfn.NORM.INV(AG166, $D$17, $D$18)*(1+$T$14), 0))</f>
        <v>334</v>
      </c>
      <c r="AI166" s="20">
        <f ca="1">RAND()</f>
        <v>0.97473188936486277</v>
      </c>
      <c r="AJ166" s="18">
        <f ca="1">IF(B166=1, ROUND(_xlfn.NORM.INV(AI166,$C$19,$C$20), 2), ROUND(_xlfn.NORM.INV(AI166, $D$19, $D$20), 2))</f>
        <v>2864.21</v>
      </c>
      <c r="AK166" s="15">
        <f ca="1">MIN(ROUND(H166*(1+$C$22),0),AH166)</f>
        <v>273</v>
      </c>
      <c r="AL166" s="20">
        <f ca="1">RAND()</f>
        <v>3.4653621914112698E-2</v>
      </c>
      <c r="AM166" s="19">
        <f ca="1">(IF(B166=1, $G$21+($G$22-$G$21)*AL166, $H$21+($H$22-$H$21)*AL166))</f>
        <v>1.6212876766993945E-2</v>
      </c>
      <c r="AN166" s="15">
        <f ca="1">ROUND(AK166*(1-AM166), 0)</f>
        <v>269</v>
      </c>
      <c r="AO166" s="18">
        <f ca="1">SUM(IF(AN166&gt;H166, (AN166-H166)*($G$23+AJ166), 0),IF(AF166&gt;G166,(AF166-G166)*($G$23+AB166),0),IF(X166&gt;F166,(X166-F166)*($G$23+T166),0),IF(P166&gt;E166,(P166-E166)*($G$23+L166),0))</f>
        <v>33436.89</v>
      </c>
      <c r="AP166" s="18">
        <f>-$C$24</f>
        <v>-313614.51120000001</v>
      </c>
      <c r="AQ166" s="17">
        <f ca="1">L166*P166+T166*X166+AB166*AF166+AJ166*AN166-AO166+AP166</f>
        <v>848149.21880000015</v>
      </c>
      <c r="AS166" s="21">
        <f ca="1">SUM(IF(AN166&gt;H166, (AN166-H166), 0),IF(AF166&gt;G166,(AF166-G166),0),IF(X166&gt;F166,(X166-F166),0),IF(P166&gt;E166,(P166-E166),0))</f>
        <v>9</v>
      </c>
    </row>
    <row r="167" spans="1:45" x14ac:dyDescent="0.4">
      <c r="A167" s="15">
        <v>139</v>
      </c>
      <c r="B167" s="15">
        <f ca="1">IF(RAND() &lt; (8/12), 0, 1)</f>
        <v>1</v>
      </c>
      <c r="C167" s="20">
        <f ca="1">RAND()</f>
        <v>0.97053773100035357</v>
      </c>
      <c r="D167" s="15" t="str">
        <f ca="1">LOOKUP(C167,$H$13:$H$16,$F$13:$F$16)</f>
        <v>Boeing 777-300ER</v>
      </c>
      <c r="E167" s="15">
        <f ca="1">LOOKUP(D167,$F$6:$F$9,$I$6:$I$9)</f>
        <v>8</v>
      </c>
      <c r="F167" s="15">
        <f ca="1">LOOKUP(D167,$F$6:$F$9,$J$6:$J$9)</f>
        <v>40</v>
      </c>
      <c r="G167" s="15">
        <f ca="1">LOOKUP(D167,$F$6:$F$9,$K$6:$K$9)</f>
        <v>24</v>
      </c>
      <c r="H167" s="15">
        <f ca="1">LOOKUP(D167,$F$6:$F$9,$L$6:$L$9)</f>
        <v>260</v>
      </c>
      <c r="I167" s="20">
        <f ca="1">RAND()</f>
        <v>0.53045059907292169</v>
      </c>
      <c r="J167" s="15">
        <f ca="1">IF(B167=1, ROUND(_xlfn.NORM.INV(I167,$C$5,$C$6)*(1+$T$14), 0), ROUND(_xlfn.NORM.INV(I167, $D$5, $D$6)*(1+$T$14), 0))</f>
        <v>6</v>
      </c>
      <c r="K167" s="20">
        <f ca="1">RAND()</f>
        <v>7.6886253151646544E-2</v>
      </c>
      <c r="L167" s="18">
        <f ca="1">IF(B167=1, ROUND(_xlfn.NORM.INV(K167,$C$7,$C$8), 2), ROUND(_xlfn.NORM.INV(K167, $D$7, $D$8), 2))</f>
        <v>11086.6</v>
      </c>
      <c r="M167" s="15">
        <f ca="1">MIN(E167,J167)</f>
        <v>6</v>
      </c>
      <c r="N167" s="15">
        <f ca="1">RAND()</f>
        <v>0.67655426356509107</v>
      </c>
      <c r="O167" s="19">
        <f ca="1">(IF(B167=1, $G$21+($G$22-$G$21)*N167, $H$21+($H$22-$H$21)*N167))</f>
        <v>3.8679399224778185E-2</v>
      </c>
      <c r="P167" s="15">
        <f ca="1">ROUND(M167*(1-O167), 0)</f>
        <v>6</v>
      </c>
      <c r="Q167" s="20">
        <f ca="1">RAND()</f>
        <v>0.45466603704759068</v>
      </c>
      <c r="R167" s="15">
        <f ca="1">IF(B167=1, ROUND(_xlfn.NORM.INV(Q167,$C$9,$C$10)*(1+$T$14), 0), ROUND(_xlfn.NORM.INV(Q167, $D$9, $D$10)*(1+$T$14), 0))</f>
        <v>58</v>
      </c>
      <c r="S167" s="20">
        <f ca="1">RAND()</f>
        <v>0.94572626449002795</v>
      </c>
      <c r="T167" s="18">
        <f ca="1">IF(B167=1, ROUND(_xlfn.NORM.INV(S167,$C$11,$C$12), 2), ROUND(_xlfn.NORM.INV(S167, $D$11, $D$12), 2))</f>
        <v>8276.4599999999991</v>
      </c>
      <c r="U167" s="15">
        <f ca="1">MIN(F167,R167)</f>
        <v>40</v>
      </c>
      <c r="V167" s="15">
        <f ca="1">RAND()</f>
        <v>0.40570887763493479</v>
      </c>
      <c r="W167" s="19">
        <f ca="1">(IF(B167=1, $G$21+($G$22-$G$21)*V167, $H$21+($H$22-$H$21)*V167))</f>
        <v>2.9199810717222718E-2</v>
      </c>
      <c r="X167" s="15">
        <f ca="1">ROUND(U167*(1-W167), 0)</f>
        <v>39</v>
      </c>
      <c r="Y167" s="20">
        <f ca="1">RAND()</f>
        <v>0.26030484784425811</v>
      </c>
      <c r="Z167" s="15">
        <f ca="1">IF(B167=1, ROUND(_xlfn.NORM.INV(Y167,$C$13,$C$14)*(1+$T$14), 0), ROUND(_xlfn.NORM.INV(Y167, $D$13, $D$14)*(1+$T$14), 0))</f>
        <v>40</v>
      </c>
      <c r="AA167" s="20">
        <f ca="1">RAND()</f>
        <v>0.89189942811010769</v>
      </c>
      <c r="AB167" s="18">
        <f ca="1">IF(B167=1, ROUND(_xlfn.NORM.INV(AA167,$C$15,$C$16), 2), ROUND(_xlfn.NORM.INV(AA167, $D$15, $D$16), 2))</f>
        <v>4237.1099999999997</v>
      </c>
      <c r="AC167" s="15">
        <f ca="1">MIN(G167,Z167)</f>
        <v>24</v>
      </c>
      <c r="AD167" s="15">
        <f ca="1">RAND()</f>
        <v>0.2666808332590459</v>
      </c>
      <c r="AE167" s="19">
        <f ca="1">(IF(B167=1, $G$21+($G$22-$G$21)*AD167, $H$21+($H$22-$H$21)*AD167))</f>
        <v>2.4333829164066609E-2</v>
      </c>
      <c r="AF167" s="15">
        <f ca="1">ROUND(AC167*(1-AE167), 0)</f>
        <v>23</v>
      </c>
      <c r="AG167" s="20">
        <f ca="1">RAND()</f>
        <v>0.70864286989861136</v>
      </c>
      <c r="AH167" s="15">
        <f ca="1">IF(B167=1, ROUND(_xlfn.NORM.INV(AG167,$C$17,$C$18)*(1+$T$14), 0), ROUND(_xlfn.NORM.INV(AG167, $D$17, $D$18)*(1+$T$14), 0))</f>
        <v>374</v>
      </c>
      <c r="AI167" s="20">
        <f ca="1">RAND()</f>
        <v>0.22859649285441408</v>
      </c>
      <c r="AJ167" s="18">
        <f ca="1">IF(B167=1, ROUND(_xlfn.NORM.INV(AI167,$C$19,$C$20), 2), ROUND(_xlfn.NORM.INV(AI167, $D$19, $D$20), 2))</f>
        <v>2053.0100000000002</v>
      </c>
      <c r="AK167" s="15">
        <f ca="1">MIN(ROUND(H167*(1+$C$22),0),AH167)</f>
        <v>273</v>
      </c>
      <c r="AL167" s="20">
        <f ca="1">RAND()</f>
        <v>0.28611753505226067</v>
      </c>
      <c r="AM167" s="19">
        <f ca="1">(IF(B167=1, $G$21+($G$22-$G$21)*AL167, $H$21+($H$22-$H$21)*AL167))</f>
        <v>2.5014113726829122E-2</v>
      </c>
      <c r="AN167" s="15">
        <f ca="1">ROUND(AK167*(1-AM167), 0)</f>
        <v>266</v>
      </c>
      <c r="AO167" s="18">
        <f ca="1">SUM(IF(AN167&gt;H167, (AN167-H167)*($G$23+AJ167), 0),IF(AF167&gt;G167,(AF167-G167)*($G$23+AB167),0),IF(X167&gt;F167,(X167-F167)*($G$23+T167),0),IF(P167&gt;E167,(P167-E167)*($G$23+L167),0))</f>
        <v>17424.060000000001</v>
      </c>
      <c r="AP167" s="18">
        <f>-$C$24</f>
        <v>-313614.51120000001</v>
      </c>
      <c r="AQ167" s="17">
        <f ca="1">L167*P167+T167*X167+AB167*AF167+AJ167*AN167-AO167+AP167</f>
        <v>701817.15879999986</v>
      </c>
      <c r="AS167" s="21">
        <f ca="1">SUM(IF(AN167&gt;H167, (AN167-H167), 0),IF(AF167&gt;G167,(AF167-G167),0),IF(X167&gt;F167,(X167-F167),0),IF(P167&gt;E167,(P167-E167),0))</f>
        <v>6</v>
      </c>
    </row>
    <row r="168" spans="1:45" x14ac:dyDescent="0.4">
      <c r="A168" s="15">
        <v>140</v>
      </c>
      <c r="B168" s="15">
        <f ca="1">IF(RAND() &lt; (8/12), 0, 1)</f>
        <v>1</v>
      </c>
      <c r="C168" s="20">
        <f ca="1">RAND()</f>
        <v>0.31736969200265663</v>
      </c>
      <c r="D168" s="15" t="str">
        <f ca="1">LOOKUP(C168,$H$13:$H$16,$F$13:$F$16)</f>
        <v>Airbus A380-800</v>
      </c>
      <c r="E168" s="15">
        <f ca="1">LOOKUP(D168,$F$6:$F$9,$I$6:$I$9)</f>
        <v>14</v>
      </c>
      <c r="F168" s="15">
        <f ca="1">LOOKUP(D168,$F$6:$F$9,$J$6:$J$9)</f>
        <v>76</v>
      </c>
      <c r="G168" s="15">
        <f ca="1">LOOKUP(D168,$F$6:$F$9,$K$6:$K$9)</f>
        <v>56</v>
      </c>
      <c r="H168" s="15">
        <f ca="1">LOOKUP(D168,$F$6:$F$9,$L$6:$L$9)</f>
        <v>341</v>
      </c>
      <c r="I168" s="20">
        <f ca="1">RAND()</f>
        <v>0.57442618719588312</v>
      </c>
      <c r="J168" s="15">
        <f ca="1">IF(B168=1, ROUND(_xlfn.NORM.INV(I168,$C$5,$C$6)*(1+$T$14), 0), ROUND(_xlfn.NORM.INV(I168, $D$5, $D$6)*(1+$T$14), 0))</f>
        <v>7</v>
      </c>
      <c r="K168" s="20">
        <f ca="1">RAND()</f>
        <v>9.4321700327428815E-3</v>
      </c>
      <c r="L168" s="18">
        <f ca="1">IF(B168=1, ROUND(_xlfn.NORM.INV(K168,$C$7,$C$8), 2), ROUND(_xlfn.NORM.INV(K168, $D$7, $D$8), 2))</f>
        <v>9424.09</v>
      </c>
      <c r="M168" s="15">
        <f ca="1">MIN(E168,J168)</f>
        <v>7</v>
      </c>
      <c r="N168" s="15">
        <f ca="1">RAND()</f>
        <v>6.5574742414502563E-3</v>
      </c>
      <c r="O168" s="19">
        <f ca="1">(IF(B168=1, $G$21+($G$22-$G$21)*N168, $H$21+($H$22-$H$21)*N168))</f>
        <v>1.5229511598450759E-2</v>
      </c>
      <c r="P168" s="15">
        <f ca="1">ROUND(M168*(1-O168), 0)</f>
        <v>7</v>
      </c>
      <c r="Q168" s="20">
        <f ca="1">RAND()</f>
        <v>0.47935258248145873</v>
      </c>
      <c r="R168" s="15">
        <f ca="1">IF(B168=1, ROUND(_xlfn.NORM.INV(Q168,$C$9,$C$10)*(1+$T$14), 0), ROUND(_xlfn.NORM.INV(Q168, $D$9, $D$10)*(1+$T$14), 0))</f>
        <v>60</v>
      </c>
      <c r="S168" s="20">
        <f ca="1">RAND()</f>
        <v>0.58443511888507127</v>
      </c>
      <c r="T168" s="18">
        <f ca="1">IF(B168=1, ROUND(_xlfn.NORM.INV(S168,$C$11,$C$12), 2), ROUND(_xlfn.NORM.INV(S168, $D$11, $D$12), 2))</f>
        <v>7021.73</v>
      </c>
      <c r="U168" s="15">
        <f ca="1">MIN(F168,R168)</f>
        <v>60</v>
      </c>
      <c r="V168" s="15">
        <f ca="1">RAND()</f>
        <v>0.88141652093550693</v>
      </c>
      <c r="W168" s="19">
        <f ca="1">(IF(B168=1, $G$21+($G$22-$G$21)*V168, $H$21+($H$22-$H$21)*V168))</f>
        <v>4.5849578232742744E-2</v>
      </c>
      <c r="X168" s="15">
        <f ca="1">ROUND(U168*(1-W168), 0)</f>
        <v>57</v>
      </c>
      <c r="Y168" s="20">
        <f ca="1">RAND()</f>
        <v>0.74047918723078021</v>
      </c>
      <c r="Z168" s="15">
        <f ca="1">IF(B168=1, ROUND(_xlfn.NORM.INV(Y168,$C$13,$C$14)*(1+$T$14), 0), ROUND(_xlfn.NORM.INV(Y168, $D$13, $D$14)*(1+$T$14), 0))</f>
        <v>69</v>
      </c>
      <c r="AA168" s="20">
        <f ca="1">RAND()</f>
        <v>0.83604452604145385</v>
      </c>
      <c r="AB168" s="18">
        <f ca="1">IF(B168=1, ROUND(_xlfn.NORM.INV(AA168,$C$15,$C$16), 2), ROUND(_xlfn.NORM.INV(AA168, $D$15, $D$16), 2))</f>
        <v>4112.8599999999997</v>
      </c>
      <c r="AC168" s="15">
        <f ca="1">MIN(G168,Z168)</f>
        <v>56</v>
      </c>
      <c r="AD168" s="15">
        <f ca="1">RAND()</f>
        <v>0.22693762405363105</v>
      </c>
      <c r="AE168" s="19">
        <f ca="1">(IF(B168=1, $G$21+($G$22-$G$21)*AD168, $H$21+($H$22-$H$21)*AD168))</f>
        <v>2.2942816841877087E-2</v>
      </c>
      <c r="AF168" s="15">
        <f ca="1">ROUND(AC168*(1-AE168), 0)</f>
        <v>55</v>
      </c>
      <c r="AG168" s="20">
        <f ca="1">RAND()</f>
        <v>3.6603512031374574E-2</v>
      </c>
      <c r="AH168" s="15">
        <f ca="1">IF(B168=1, ROUND(_xlfn.NORM.INV(AG168,$C$17,$C$18)*(1+$T$14), 0), ROUND(_xlfn.NORM.INV(AG168, $D$17, $D$18)*(1+$T$14), 0))</f>
        <v>79</v>
      </c>
      <c r="AI168" s="20">
        <f ca="1">RAND()</f>
        <v>0.26717703834418416</v>
      </c>
      <c r="AJ168" s="18">
        <f ca="1">IF(B168=1, ROUND(_xlfn.NORM.INV(AI168,$C$19,$C$20), 2), ROUND(_xlfn.NORM.INV(AI168, $D$19, $D$20), 2))</f>
        <v>2089.71</v>
      </c>
      <c r="AK168" s="15">
        <f ca="1">MIN(ROUND(H168*(1+$C$22),0),AH168)</f>
        <v>79</v>
      </c>
      <c r="AL168" s="20">
        <f ca="1">RAND()</f>
        <v>0.4400906489649189</v>
      </c>
      <c r="AM168" s="19">
        <f ca="1">(IF(B168=1, $G$21+($G$22-$G$21)*AL168, $H$21+($H$22-$H$21)*AL168))</f>
        <v>3.0403172713772162E-2</v>
      </c>
      <c r="AN168" s="15">
        <f ca="1">ROUND(AK168*(1-AM168), 0)</f>
        <v>77</v>
      </c>
      <c r="AO168" s="18">
        <f ca="1">SUM(IF(AN168&gt;H168, (AN168-H168)*($G$23+AJ168), 0),IF(AF168&gt;G168,(AF168-G168)*($G$23+AB168),0),IF(X168&gt;F168,(X168-F168)*($G$23+T168),0),IF(P168&gt;E168,(P168-E168)*($G$23+L168),0))</f>
        <v>0</v>
      </c>
      <c r="AP168" s="18">
        <f>-$C$24</f>
        <v>-313614.51120000001</v>
      </c>
      <c r="AQ168" s="17">
        <f ca="1">L168*P168+T168*X168+AB168*AF168+AJ168*AN168-AO168+AP168</f>
        <v>539707.69880000013</v>
      </c>
      <c r="AS168" s="21">
        <f ca="1">SUM(IF(AN168&gt;H168, (AN168-H168), 0),IF(AF168&gt;G168,(AF168-G168),0),IF(X168&gt;F168,(X168-F168),0),IF(P168&gt;E168,(P168-E168),0))</f>
        <v>0</v>
      </c>
    </row>
    <row r="169" spans="1:45" x14ac:dyDescent="0.4">
      <c r="A169" s="15">
        <v>141</v>
      </c>
      <c r="B169" s="15">
        <f ca="1">IF(RAND() &lt; (8/12), 0, 1)</f>
        <v>0</v>
      </c>
      <c r="C169" s="20">
        <f ca="1">RAND()</f>
        <v>0.64656712759462343</v>
      </c>
      <c r="D169" s="15" t="str">
        <f ca="1">LOOKUP(C169,$H$13:$H$16,$F$13:$F$16)</f>
        <v>Boeing 777-300ER</v>
      </c>
      <c r="E169" s="15">
        <f ca="1">LOOKUP(D169,$F$6:$F$9,$I$6:$I$9)</f>
        <v>8</v>
      </c>
      <c r="F169" s="15">
        <f ca="1">LOOKUP(D169,$F$6:$F$9,$J$6:$J$9)</f>
        <v>40</v>
      </c>
      <c r="G169" s="15">
        <f ca="1">LOOKUP(D169,$F$6:$F$9,$K$6:$K$9)</f>
        <v>24</v>
      </c>
      <c r="H169" s="15">
        <f ca="1">LOOKUP(D169,$F$6:$F$9,$L$6:$L$9)</f>
        <v>260</v>
      </c>
      <c r="I169" s="20">
        <f ca="1">RAND()</f>
        <v>0.14537158909561299</v>
      </c>
      <c r="J169" s="15">
        <f ca="1">IF(B169=1, ROUND(_xlfn.NORM.INV(I169,$C$5,$C$6)*(1+$T$14), 0), ROUND(_xlfn.NORM.INV(I169, $D$5, $D$6)*(1+$T$14), 0))</f>
        <v>3</v>
      </c>
      <c r="K169" s="20">
        <f ca="1">RAND()</f>
        <v>0.87497555336170574</v>
      </c>
      <c r="L169" s="18">
        <f ca="1">IF(B169=1, ROUND(_xlfn.NORM.INV(K169,$C$7,$C$8), 2), ROUND(_xlfn.NORM.INV(K169, $D$7, $D$8), 2))</f>
        <v>11016.61</v>
      </c>
      <c r="M169" s="15">
        <f ca="1">MIN(E169,J169)</f>
        <v>3</v>
      </c>
      <c r="N169" s="15">
        <f ca="1">RAND()</f>
        <v>0.618352678049781</v>
      </c>
      <c r="O169" s="19">
        <f ca="1">(IF(B169=1, $G$21+($G$22-$G$21)*N169, $H$21+($H$22-$H$21)*N169))</f>
        <v>2.855058034149343E-2</v>
      </c>
      <c r="P169" s="15">
        <f ca="1">ROUND(M169*(1-O169), 0)</f>
        <v>3</v>
      </c>
      <c r="Q169" s="20">
        <f ca="1">RAND()</f>
        <v>0.49923347009446484</v>
      </c>
      <c r="R169" s="15">
        <f ca="1">IF(B169=1, ROUND(_xlfn.NORM.INV(Q169,$C$9,$C$10)*(1+$T$14), 0), ROUND(_xlfn.NORM.INV(Q169, $D$9, $D$10)*(1+$T$14), 0))</f>
        <v>40</v>
      </c>
      <c r="S169" s="20">
        <f ca="1">RAND()</f>
        <v>0.71941495030885627</v>
      </c>
      <c r="T169" s="18">
        <f ca="1">IF(B169=1, ROUND(_xlfn.NORM.INV(S169,$C$11,$C$12), 2), ROUND(_xlfn.NORM.INV(S169, $D$11, $D$12), 2))</f>
        <v>5378.61</v>
      </c>
      <c r="U169" s="15">
        <f ca="1">MIN(F169,R169)</f>
        <v>40</v>
      </c>
      <c r="V169" s="15">
        <f ca="1">RAND()</f>
        <v>0.7566178374200172</v>
      </c>
      <c r="W169" s="19">
        <f ca="1">(IF(B169=1, $G$21+($G$22-$G$21)*V169, $H$21+($H$22-$H$21)*V169))</f>
        <v>3.2698535122600514E-2</v>
      </c>
      <c r="X169" s="15">
        <f ca="1">ROUND(U169*(1-W169), 0)</f>
        <v>39</v>
      </c>
      <c r="Y169" s="20">
        <f ca="1">RAND()</f>
        <v>0.87659183903464144</v>
      </c>
      <c r="Z169" s="15">
        <f ca="1">IF(B169=1, ROUND(_xlfn.NORM.INV(Y169,$C$13,$C$14)*(1+$T$14), 0), ROUND(_xlfn.NORM.INV(Y169, $D$13, $D$14)*(1+$T$14), 0))</f>
        <v>47</v>
      </c>
      <c r="AA169" s="20">
        <f ca="1">RAND()</f>
        <v>0.26644598569265443</v>
      </c>
      <c r="AB169" s="18">
        <f ca="1">IF(B169=1, ROUND(_xlfn.NORM.INV(AA169,$C$15,$C$16), 2), ROUND(_xlfn.NORM.INV(AA169, $D$15, $D$16), 2))</f>
        <v>2722.18</v>
      </c>
      <c r="AC169" s="15">
        <f ca="1">MIN(G169,Z169)</f>
        <v>24</v>
      </c>
      <c r="AD169" s="15">
        <f ca="1">RAND()</f>
        <v>0.83671186825131494</v>
      </c>
      <c r="AE169" s="19">
        <f ca="1">(IF(B169=1, $G$21+($G$22-$G$21)*AD169, $H$21+($H$22-$H$21)*AD169))</f>
        <v>3.5101356047539445E-2</v>
      </c>
      <c r="AF169" s="15">
        <f ca="1">ROUND(AC169*(1-AE169), 0)</f>
        <v>23</v>
      </c>
      <c r="AG169" s="20">
        <f ca="1">RAND()</f>
        <v>0.27720622190733435</v>
      </c>
      <c r="AH169" s="15">
        <f ca="1">IF(B169=1, ROUND(_xlfn.NORM.INV(AG169,$C$17,$C$18)*(1+$T$14), 0), ROUND(_xlfn.NORM.INV(AG169, $D$17, $D$18)*(1+$T$14), 0))</f>
        <v>168</v>
      </c>
      <c r="AI169" s="20">
        <f ca="1">RAND()</f>
        <v>0.57866631457338302</v>
      </c>
      <c r="AJ169" s="18">
        <f ca="1">IF(B169=1, ROUND(_xlfn.NORM.INV(AI169,$C$19,$C$20), 2), ROUND(_xlfn.NORM.INV(AI169, $D$19, $D$20), 2))</f>
        <v>1763.81</v>
      </c>
      <c r="AK169" s="15">
        <f ca="1">MIN(ROUND(H169*(1+$C$22),0),AH169)</f>
        <v>168</v>
      </c>
      <c r="AL169" s="20">
        <f ca="1">RAND()</f>
        <v>0.36448513609029909</v>
      </c>
      <c r="AM169" s="19">
        <f ca="1">(IF(B169=1, $G$21+($G$22-$G$21)*AL169, $H$21+($H$22-$H$21)*AL169))</f>
        <v>2.0934554082708973E-2</v>
      </c>
      <c r="AN169" s="15">
        <f ca="1">ROUND(AK169*(1-AM169), 0)</f>
        <v>164</v>
      </c>
      <c r="AO169" s="18">
        <f ca="1">SUM(IF(AN169&gt;H169, (AN169-H169)*($G$23+AJ169), 0),IF(AF169&gt;G169,(AF169-G169)*($G$23+AB169),0),IF(X169&gt;F169,(X169-F169)*($G$23+T169),0),IF(P169&gt;E169,(P169-E169)*($G$23+L169),0))</f>
        <v>0</v>
      </c>
      <c r="AP169" s="18">
        <f>-$C$24</f>
        <v>-313614.51120000001</v>
      </c>
      <c r="AQ169" s="17">
        <f ca="1">L169*P169+T169*X169+AB169*AF169+AJ169*AN169-AO169+AP169</f>
        <v>281076.08879999997</v>
      </c>
      <c r="AS169" s="21">
        <f ca="1">SUM(IF(AN169&gt;H169, (AN169-H169), 0),IF(AF169&gt;G169,(AF169-G169),0),IF(X169&gt;F169,(X169-F169),0),IF(P169&gt;E169,(P169-E169),0))</f>
        <v>0</v>
      </c>
    </row>
    <row r="170" spans="1:45" x14ac:dyDescent="0.4">
      <c r="A170" s="15">
        <v>142</v>
      </c>
      <c r="B170" s="15">
        <f ca="1">IF(RAND() &lt; (8/12), 0, 1)</f>
        <v>0</v>
      </c>
      <c r="C170" s="20">
        <f ca="1">RAND()</f>
        <v>0.21307557898540253</v>
      </c>
      <c r="D170" s="15" t="str">
        <f ca="1">LOOKUP(C170,$H$13:$H$16,$F$13:$F$16)</f>
        <v>Airbus A380-800</v>
      </c>
      <c r="E170" s="15">
        <f ca="1">LOOKUP(D170,$F$6:$F$9,$I$6:$I$9)</f>
        <v>14</v>
      </c>
      <c r="F170" s="15">
        <f ca="1">LOOKUP(D170,$F$6:$F$9,$J$6:$J$9)</f>
        <v>76</v>
      </c>
      <c r="G170" s="15">
        <f ca="1">LOOKUP(D170,$F$6:$F$9,$K$6:$K$9)</f>
        <v>56</v>
      </c>
      <c r="H170" s="15">
        <f ca="1">LOOKUP(D170,$F$6:$F$9,$L$6:$L$9)</f>
        <v>341</v>
      </c>
      <c r="I170" s="20">
        <f ca="1">RAND()</f>
        <v>0.24728846057224896</v>
      </c>
      <c r="J170" s="15">
        <f ca="1">IF(B170=1, ROUND(_xlfn.NORM.INV(I170,$C$5,$C$6)*(1+$T$14), 0), ROUND(_xlfn.NORM.INV(I170, $D$5, $D$6)*(1+$T$14), 0))</f>
        <v>3</v>
      </c>
      <c r="K170" s="20">
        <f ca="1">RAND()</f>
        <v>0.27756378791022207</v>
      </c>
      <c r="L170" s="18">
        <f ca="1">IF(B170=1, ROUND(_xlfn.NORM.INV(K170,$C$7,$C$8), 2), ROUND(_xlfn.NORM.INV(K170, $D$7, $D$8), 2))</f>
        <v>10223.44</v>
      </c>
      <c r="M170" s="15">
        <f ca="1">MIN(E170,J170)</f>
        <v>3</v>
      </c>
      <c r="N170" s="15">
        <f ca="1">RAND()</f>
        <v>0.25823143778989377</v>
      </c>
      <c r="O170" s="19">
        <f ca="1">(IF(B170=1, $G$21+($G$22-$G$21)*N170, $H$21+($H$22-$H$21)*N170))</f>
        <v>1.7746943133696812E-2</v>
      </c>
      <c r="P170" s="15">
        <f ca="1">ROUND(M170*(1-O170), 0)</f>
        <v>3</v>
      </c>
      <c r="Q170" s="20">
        <f ca="1">RAND()</f>
        <v>4.0406516203513876E-3</v>
      </c>
      <c r="R170" s="15">
        <f ca="1">IF(B170=1, ROUND(_xlfn.NORM.INV(Q170,$C$9,$C$10)*(1+$T$14), 0), ROUND(_xlfn.NORM.INV(Q170, $D$9, $D$10)*(1+$T$14), 0))</f>
        <v>12</v>
      </c>
      <c r="S170" s="20">
        <f ca="1">RAND()</f>
        <v>0.23707770928042537</v>
      </c>
      <c r="T170" s="18">
        <f ca="1">IF(B170=1, ROUND(_xlfn.NORM.INV(S170,$C$11,$C$12), 2), ROUND(_xlfn.NORM.INV(S170, $D$11, $D$12), 2))</f>
        <v>5083.09</v>
      </c>
      <c r="U170" s="15">
        <f ca="1">MIN(F170,R170)</f>
        <v>12</v>
      </c>
      <c r="V170" s="15">
        <f ca="1">RAND()</f>
        <v>0.31388556671980727</v>
      </c>
      <c r="W170" s="19">
        <f ca="1">(IF(B170=1, $G$21+($G$22-$G$21)*V170, $H$21+($H$22-$H$21)*V170))</f>
        <v>1.941656700159422E-2</v>
      </c>
      <c r="X170" s="15">
        <f ca="1">ROUND(U170*(1-W170), 0)</f>
        <v>12</v>
      </c>
      <c r="Y170" s="20">
        <f ca="1">RAND()</f>
        <v>5.6262797547061538E-2</v>
      </c>
      <c r="Z170" s="15">
        <f ca="1">IF(B170=1, ROUND(_xlfn.NORM.INV(Y170,$C$13,$C$14)*(1+$T$14), 0), ROUND(_xlfn.NORM.INV(Y170, $D$13, $D$14)*(1+$T$14), 0))</f>
        <v>21</v>
      </c>
      <c r="AA170" s="20">
        <f ca="1">RAND()</f>
        <v>0.83524245894122717</v>
      </c>
      <c r="AB170" s="18">
        <f ca="1">IF(B170=1, ROUND(_xlfn.NORM.INV(AA170,$C$15,$C$16), 2), ROUND(_xlfn.NORM.INV(AA170, $D$15, $D$16), 2))</f>
        <v>2916.48</v>
      </c>
      <c r="AC170" s="15">
        <f ca="1">MIN(G170,Z170)</f>
        <v>21</v>
      </c>
      <c r="AD170" s="15">
        <f ca="1">RAND()</f>
        <v>0.47603448904274781</v>
      </c>
      <c r="AE170" s="19">
        <f ca="1">(IF(B170=1, $G$21+($G$22-$G$21)*AD170, $H$21+($H$22-$H$21)*AD170))</f>
        <v>2.4281034671282432E-2</v>
      </c>
      <c r="AF170" s="15">
        <f ca="1">ROUND(AC170*(1-AE170), 0)</f>
        <v>20</v>
      </c>
      <c r="AG170" s="20">
        <f ca="1">RAND()</f>
        <v>0.50484218722665819</v>
      </c>
      <c r="AH170" s="15">
        <f ca="1">IF(B170=1, ROUND(_xlfn.NORM.INV(AG170,$C$17,$C$18)*(1+$T$14), 0), ROUND(_xlfn.NORM.INV(AG170, $D$17, $D$18)*(1+$T$14), 0))</f>
        <v>200</v>
      </c>
      <c r="AI170" s="20">
        <f ca="1">RAND()</f>
        <v>0.29548813310752031</v>
      </c>
      <c r="AJ170" s="18">
        <f ca="1">IF(B170=1, ROUND(_xlfn.NORM.INV(AI170,$C$19,$C$20), 2), ROUND(_xlfn.NORM.INV(AI170, $D$19, $D$20), 2))</f>
        <v>1707.91</v>
      </c>
      <c r="AK170" s="15">
        <f ca="1">MIN(ROUND(H170*(1+$C$22),0),AH170)</f>
        <v>200</v>
      </c>
      <c r="AL170" s="20">
        <f ca="1">RAND()</f>
        <v>0.97930365115350471</v>
      </c>
      <c r="AM170" s="19">
        <f ca="1">(IF(B170=1, $G$21+($G$22-$G$21)*AL170, $H$21+($H$22-$H$21)*AL170))</f>
        <v>3.937910953460514E-2</v>
      </c>
      <c r="AN170" s="15">
        <f ca="1">ROUND(AK170*(1-AM170), 0)</f>
        <v>192</v>
      </c>
      <c r="AO170" s="18">
        <f ca="1">SUM(IF(AN170&gt;H170, (AN170-H170)*($G$23+AJ170), 0),IF(AF170&gt;G170,(AF170-G170)*($G$23+AB170),0),IF(X170&gt;F170,(X170-F170)*($G$23+T170),0),IF(P170&gt;E170,(P170-E170)*($G$23+L170),0))</f>
        <v>0</v>
      </c>
      <c r="AP170" s="18">
        <f>-$C$24</f>
        <v>-313614.51120000001</v>
      </c>
      <c r="AQ170" s="17">
        <f ca="1">L170*P170+T170*X170+AB170*AF170+AJ170*AN170-AO170+AP170</f>
        <v>164301.20880000002</v>
      </c>
      <c r="AS170" s="21">
        <f ca="1">SUM(IF(AN170&gt;H170, (AN170-H170), 0),IF(AF170&gt;G170,(AF170-G170),0),IF(X170&gt;F170,(X170-F170),0),IF(P170&gt;E170,(P170-E170),0))</f>
        <v>0</v>
      </c>
    </row>
    <row r="171" spans="1:45" x14ac:dyDescent="0.4">
      <c r="A171" s="15">
        <v>143</v>
      </c>
      <c r="B171" s="15">
        <f ca="1">IF(RAND() &lt; (8/12), 0, 1)</f>
        <v>1</v>
      </c>
      <c r="C171" s="20">
        <f ca="1">RAND()</f>
        <v>0.70236454278946825</v>
      </c>
      <c r="D171" s="15" t="str">
        <f ca="1">LOOKUP(C171,$H$13:$H$16,$F$13:$F$16)</f>
        <v>Boeing 777-300ER</v>
      </c>
      <c r="E171" s="15">
        <f ca="1">LOOKUP(D171,$F$6:$F$9,$I$6:$I$9)</f>
        <v>8</v>
      </c>
      <c r="F171" s="15">
        <f ca="1">LOOKUP(D171,$F$6:$F$9,$J$6:$J$9)</f>
        <v>40</v>
      </c>
      <c r="G171" s="15">
        <f ca="1">LOOKUP(D171,$F$6:$F$9,$K$6:$K$9)</f>
        <v>24</v>
      </c>
      <c r="H171" s="15">
        <f ca="1">LOOKUP(D171,$F$6:$F$9,$L$6:$L$9)</f>
        <v>260</v>
      </c>
      <c r="I171" s="20">
        <f ca="1">RAND()</f>
        <v>0.24031136524052388</v>
      </c>
      <c r="J171" s="15">
        <f ca="1">IF(B171=1, ROUND(_xlfn.NORM.INV(I171,$C$5,$C$6)*(1+$T$14), 0), ROUND(_xlfn.NORM.INV(I171, $D$5, $D$6)*(1+$T$14), 0))</f>
        <v>5</v>
      </c>
      <c r="K171" s="20">
        <f ca="1">RAND()</f>
        <v>0.80958925809504723</v>
      </c>
      <c r="L171" s="18">
        <f ca="1">IF(B171=1, ROUND(_xlfn.NORM.INV(K171,$C$7,$C$8), 2), ROUND(_xlfn.NORM.INV(K171, $D$7, $D$8), 2))</f>
        <v>15239.37</v>
      </c>
      <c r="M171" s="15">
        <f ca="1">MIN(E171,J171)</f>
        <v>5</v>
      </c>
      <c r="N171" s="15">
        <f ca="1">RAND()</f>
        <v>0.41462720804001163</v>
      </c>
      <c r="O171" s="19">
        <f ca="1">(IF(B171=1, $G$21+($G$22-$G$21)*N171, $H$21+($H$22-$H$21)*N171))</f>
        <v>2.9511952281400407E-2</v>
      </c>
      <c r="P171" s="15">
        <f ca="1">ROUND(M171*(1-O171), 0)</f>
        <v>5</v>
      </c>
      <c r="Q171" s="20">
        <f ca="1">RAND()</f>
        <v>0.26572343292848677</v>
      </c>
      <c r="R171" s="15">
        <f ca="1">IF(B171=1, ROUND(_xlfn.NORM.INV(Q171,$C$9,$C$10)*(1+$T$14), 0), ROUND(_xlfn.NORM.INV(Q171, $D$9, $D$10)*(1+$T$14), 0))</f>
        <v>45</v>
      </c>
      <c r="S171" s="20">
        <f ca="1">RAND()</f>
        <v>0.49614828359537344</v>
      </c>
      <c r="T171" s="18">
        <f ca="1">IF(B171=1, ROUND(_xlfn.NORM.INV(S171,$C$11,$C$12), 2), ROUND(_xlfn.NORM.INV(S171, $D$11, $D$12), 2))</f>
        <v>6820.73</v>
      </c>
      <c r="U171" s="15">
        <f ca="1">MIN(F171,R171)</f>
        <v>40</v>
      </c>
      <c r="V171" s="15">
        <f ca="1">RAND()</f>
        <v>0.48382686592324919</v>
      </c>
      <c r="W171" s="19">
        <f ca="1">(IF(B171=1, $G$21+($G$22-$G$21)*V171, $H$21+($H$22-$H$21)*V171))</f>
        <v>3.1933940307313724E-2</v>
      </c>
      <c r="X171" s="15">
        <f ca="1">ROUND(U171*(1-W171), 0)</f>
        <v>39</v>
      </c>
      <c r="Y171" s="20">
        <f ca="1">RAND()</f>
        <v>9.9048961359369025E-2</v>
      </c>
      <c r="Z171" s="15">
        <f ca="1">IF(B171=1, ROUND(_xlfn.NORM.INV(Y171,$C$13,$C$14)*(1+$T$14), 0), ROUND(_xlfn.NORM.INV(Y171, $D$13, $D$14)*(1+$T$14), 0))</f>
        <v>25</v>
      </c>
      <c r="AA171" s="20">
        <f ca="1">RAND()</f>
        <v>0.64418938969433803</v>
      </c>
      <c r="AB171" s="18">
        <f ca="1">IF(B171=1, ROUND(_xlfn.NORM.INV(AA171,$C$15,$C$16), 2), ROUND(_xlfn.NORM.INV(AA171, $D$15, $D$16), 2))</f>
        <v>3820.15</v>
      </c>
      <c r="AC171" s="15">
        <f ca="1">MIN(G171,Z171)</f>
        <v>24</v>
      </c>
      <c r="AD171" s="15">
        <f ca="1">RAND()</f>
        <v>0.55690735256952417</v>
      </c>
      <c r="AE171" s="19">
        <f ca="1">(IF(B171=1, $G$21+($G$22-$G$21)*AD171, $H$21+($H$22-$H$21)*AD171))</f>
        <v>3.4491757339933343E-2</v>
      </c>
      <c r="AF171" s="15">
        <f ca="1">ROUND(AC171*(1-AE171), 0)</f>
        <v>23</v>
      </c>
      <c r="AG171" s="20">
        <f ca="1">RAND()</f>
        <v>0.56752218801713883</v>
      </c>
      <c r="AH171" s="15">
        <f ca="1">IF(B171=1, ROUND(_xlfn.NORM.INV(AG171,$C$17,$C$18)*(1+$T$14), 0), ROUND(_xlfn.NORM.INV(AG171, $D$17, $D$18)*(1+$T$14), 0))</f>
        <v>326</v>
      </c>
      <c r="AI171" s="20">
        <f ca="1">RAND()</f>
        <v>0.3871898751920948</v>
      </c>
      <c r="AJ171" s="18">
        <f ca="1">IF(B171=1, ROUND(_xlfn.NORM.INV(AI171,$C$19,$C$20), 2), ROUND(_xlfn.NORM.INV(AI171, $D$19, $D$20), 2))</f>
        <v>2190.3200000000002</v>
      </c>
      <c r="AK171" s="15">
        <f ca="1">MIN(ROUND(H171*(1+$C$22),0),AH171)</f>
        <v>273</v>
      </c>
      <c r="AL171" s="20">
        <f ca="1">RAND()</f>
        <v>0.70213752415363517</v>
      </c>
      <c r="AM171" s="19">
        <f ca="1">(IF(B171=1, $G$21+($G$22-$G$21)*AL171, $H$21+($H$22-$H$21)*AL171))</f>
        <v>3.9574813345377234E-2</v>
      </c>
      <c r="AN171" s="15">
        <f ca="1">ROUND(AK171*(1-AM171), 0)</f>
        <v>262</v>
      </c>
      <c r="AO171" s="18">
        <f ca="1">SUM(IF(AN171&gt;H171, (AN171-H171)*($G$23+AJ171), 0),IF(AF171&gt;G171,(AF171-G171)*($G$23+AB171),0),IF(X171&gt;F171,(X171-F171)*($G$23+T171),0),IF(P171&gt;E171,(P171-E171)*($G$23+L171),0))</f>
        <v>6082.64</v>
      </c>
      <c r="AP171" s="18">
        <f>-$C$24</f>
        <v>-313614.51120000001</v>
      </c>
      <c r="AQ171" s="17">
        <f ca="1">L171*P171+T171*X171+AB171*AF171+AJ171*AN171-AO171+AP171</f>
        <v>684235.45880000014</v>
      </c>
      <c r="AS171" s="21">
        <f ca="1">SUM(IF(AN171&gt;H171, (AN171-H171), 0),IF(AF171&gt;G171,(AF171-G171),0),IF(X171&gt;F171,(X171-F171),0),IF(P171&gt;E171,(P171-E171),0))</f>
        <v>2</v>
      </c>
    </row>
    <row r="172" spans="1:45" x14ac:dyDescent="0.4">
      <c r="A172" s="15">
        <v>144</v>
      </c>
      <c r="B172" s="15">
        <f ca="1">IF(RAND() &lt; (8/12), 0, 1)</f>
        <v>1</v>
      </c>
      <c r="C172" s="20">
        <f ca="1">RAND()</f>
        <v>0.47514553757424638</v>
      </c>
      <c r="D172" s="15" t="str">
        <f ca="1">LOOKUP(C172,$H$13:$H$16,$F$13:$F$16)</f>
        <v>Airbus A380-800</v>
      </c>
      <c r="E172" s="15">
        <f ca="1">LOOKUP(D172,$F$6:$F$9,$I$6:$I$9)</f>
        <v>14</v>
      </c>
      <c r="F172" s="15">
        <f ca="1">LOOKUP(D172,$F$6:$F$9,$J$6:$J$9)</f>
        <v>76</v>
      </c>
      <c r="G172" s="15">
        <f ca="1">LOOKUP(D172,$F$6:$F$9,$K$6:$K$9)</f>
        <v>56</v>
      </c>
      <c r="H172" s="15">
        <f ca="1">LOOKUP(D172,$F$6:$F$9,$L$6:$L$9)</f>
        <v>341</v>
      </c>
      <c r="I172" s="20">
        <f ca="1">RAND()</f>
        <v>0.29535426165012435</v>
      </c>
      <c r="J172" s="15">
        <f ca="1">IF(B172=1, ROUND(_xlfn.NORM.INV(I172,$C$5,$C$6)*(1+$T$14), 0), ROUND(_xlfn.NORM.INV(I172, $D$5, $D$6)*(1+$T$14), 0))</f>
        <v>5</v>
      </c>
      <c r="K172" s="20">
        <f ca="1">RAND()</f>
        <v>0.50859446606885694</v>
      </c>
      <c r="L172" s="18">
        <f ca="1">IF(B172=1, ROUND(_xlfn.NORM.INV(K172,$C$7,$C$8), 2), ROUND(_xlfn.NORM.INV(K172, $D$7, $D$8), 2))</f>
        <v>13697.73</v>
      </c>
      <c r="M172" s="15">
        <f ca="1">MIN(E172,J172)</f>
        <v>5</v>
      </c>
      <c r="N172" s="15">
        <f ca="1">RAND()</f>
        <v>0.67558662983364448</v>
      </c>
      <c r="O172" s="19">
        <f ca="1">(IF(B172=1, $G$21+($G$22-$G$21)*N172, $H$21+($H$22-$H$21)*N172))</f>
        <v>3.8645532044177561E-2</v>
      </c>
      <c r="P172" s="15">
        <f ca="1">ROUND(M172*(1-O172), 0)</f>
        <v>5</v>
      </c>
      <c r="Q172" s="20">
        <f ca="1">RAND()</f>
        <v>0.59110411530438256</v>
      </c>
      <c r="R172" s="15">
        <f ca="1">IF(B172=1, ROUND(_xlfn.NORM.INV(Q172,$C$9,$C$10)*(1+$T$14), 0), ROUND(_xlfn.NORM.INV(Q172, $D$9, $D$10)*(1+$T$14), 0))</f>
        <v>67</v>
      </c>
      <c r="S172" s="20">
        <f ca="1">RAND()</f>
        <v>0.36893308429792837</v>
      </c>
      <c r="T172" s="18">
        <f ca="1">IF(B172=1, ROUND(_xlfn.NORM.INV(S172,$C$11,$C$12), 2), ROUND(_xlfn.NORM.INV(S172, $D$11, $D$12), 2))</f>
        <v>6527.66</v>
      </c>
      <c r="U172" s="15">
        <f ca="1">MIN(F172,R172)</f>
        <v>67</v>
      </c>
      <c r="V172" s="15">
        <f ca="1">RAND()</f>
        <v>0.38787588966645059</v>
      </c>
      <c r="W172" s="19">
        <f ca="1">(IF(B172=1, $G$21+($G$22-$G$21)*V172, $H$21+($H$22-$H$21)*V172))</f>
        <v>2.8575656138325772E-2</v>
      </c>
      <c r="X172" s="15">
        <f ca="1">ROUND(U172*(1-W172), 0)</f>
        <v>65</v>
      </c>
      <c r="Y172" s="20">
        <f ca="1">RAND()</f>
        <v>0.58132986485404436</v>
      </c>
      <c r="Z172" s="15">
        <f ca="1">IF(B172=1, ROUND(_xlfn.NORM.INV(Y172,$C$13,$C$14)*(1+$T$14), 0), ROUND(_xlfn.NORM.INV(Y172, $D$13, $D$14)*(1+$T$14), 0))</f>
        <v>59</v>
      </c>
      <c r="AA172" s="20">
        <f ca="1">RAND()</f>
        <v>0.74353248103071345</v>
      </c>
      <c r="AB172" s="18">
        <f ca="1">IF(B172=1, ROUND(_xlfn.NORM.INV(AA172,$C$15,$C$16), 2), ROUND(_xlfn.NORM.INV(AA172, $D$15, $D$16), 2))</f>
        <v>3957.02</v>
      </c>
      <c r="AC172" s="15">
        <f ca="1">MIN(G172,Z172)</f>
        <v>56</v>
      </c>
      <c r="AD172" s="15">
        <f ca="1">RAND()</f>
        <v>0.41798647604976968</v>
      </c>
      <c r="AE172" s="19">
        <f ca="1">(IF(B172=1, $G$21+($G$22-$G$21)*AD172, $H$21+($H$22-$H$21)*AD172))</f>
        <v>2.9629526661741942E-2</v>
      </c>
      <c r="AF172" s="15">
        <f ca="1">ROUND(AC172*(1-AE172), 0)</f>
        <v>54</v>
      </c>
      <c r="AG172" s="20">
        <f ca="1">RAND()</f>
        <v>0.21920921493220391</v>
      </c>
      <c r="AH172" s="15">
        <f ca="1">IF(B172=1, ROUND(_xlfn.NORM.INV(AG172,$C$17,$C$18)*(1+$T$14), 0), ROUND(_xlfn.NORM.INV(AG172, $D$17, $D$18)*(1+$T$14), 0))</f>
        <v>207</v>
      </c>
      <c r="AI172" s="20">
        <f ca="1">RAND()</f>
        <v>0.31141925750162636</v>
      </c>
      <c r="AJ172" s="18">
        <f ca="1">IF(B172=1, ROUND(_xlfn.NORM.INV(AI172,$C$19,$C$20), 2), ROUND(_xlfn.NORM.INV(AI172, $D$19, $D$20), 2))</f>
        <v>2128.65</v>
      </c>
      <c r="AK172" s="15">
        <f ca="1">MIN(ROUND(H172*(1+$C$22),0),AH172)</f>
        <v>207</v>
      </c>
      <c r="AL172" s="20">
        <f ca="1">RAND()</f>
        <v>1.4599007606542647E-2</v>
      </c>
      <c r="AM172" s="19">
        <f ca="1">(IF(B172=1, $G$21+($G$22-$G$21)*AL172, $H$21+($H$22-$H$21)*AL172))</f>
        <v>1.5510965266228992E-2</v>
      </c>
      <c r="AN172" s="15">
        <f ca="1">ROUND(AK172*(1-AM172), 0)</f>
        <v>204</v>
      </c>
      <c r="AO172" s="18">
        <f ca="1">SUM(IF(AN172&gt;H172, (AN172-H172)*($G$23+AJ172), 0),IF(AF172&gt;G172,(AF172-G172)*($G$23+AB172),0),IF(X172&gt;F172,(X172-F172)*($G$23+T172),0),IF(P172&gt;E172,(P172-E172)*($G$23+L172),0))</f>
        <v>0</v>
      </c>
      <c r="AP172" s="18">
        <f>-$C$24</f>
        <v>-313614.51120000001</v>
      </c>
      <c r="AQ172" s="17">
        <f ca="1">L172*P172+T172*X172+AB172*AF172+AJ172*AN172-AO172+AP172</f>
        <v>827095.71879999992</v>
      </c>
      <c r="AS172" s="21">
        <f ca="1">SUM(IF(AN172&gt;H172, (AN172-H172), 0),IF(AF172&gt;G172,(AF172-G172),0),IF(X172&gt;F172,(X172-F172),0),IF(P172&gt;E172,(P172-E172),0))</f>
        <v>0</v>
      </c>
    </row>
    <row r="173" spans="1:45" x14ac:dyDescent="0.4">
      <c r="A173" s="15">
        <v>145</v>
      </c>
      <c r="B173" s="15">
        <f ca="1">IF(RAND() &lt; (8/12), 0, 1)</f>
        <v>0</v>
      </c>
      <c r="C173" s="20">
        <f ca="1">RAND()</f>
        <v>2.7655304241551826E-2</v>
      </c>
      <c r="D173" s="15" t="str">
        <f ca="1">LOOKUP(C173,$H$13:$H$16,$F$13:$F$16)</f>
        <v>Airbus A350-900</v>
      </c>
      <c r="E173" s="15">
        <f ca="1">LOOKUP(D173,$F$6:$F$9,$I$6:$I$9)</f>
        <v>0</v>
      </c>
      <c r="F173" s="15">
        <f ca="1">LOOKUP(D173,$F$6:$F$9,$J$6:$J$9)</f>
        <v>32</v>
      </c>
      <c r="G173" s="15">
        <f ca="1">LOOKUP(D173,$F$6:$F$9,$K$6:$K$9)</f>
        <v>21</v>
      </c>
      <c r="H173" s="15">
        <f ca="1">LOOKUP(D173,$F$6:$F$9,$L$6:$L$9)</f>
        <v>259</v>
      </c>
      <c r="I173" s="20">
        <f ca="1">RAND()</f>
        <v>2.3270182953607166E-2</v>
      </c>
      <c r="J173" s="15">
        <f ca="1">IF(B173=1, ROUND(_xlfn.NORM.INV(I173,$C$5,$C$6)*(1+$T$14), 0), ROUND(_xlfn.NORM.INV(I173, $D$5, $D$6)*(1+$T$14), 0))</f>
        <v>2</v>
      </c>
      <c r="K173" s="20">
        <f ca="1">RAND()</f>
        <v>0.31526937236784158</v>
      </c>
      <c r="L173" s="18">
        <f ca="1">IF(B173=1, ROUND(_xlfn.NORM.INV(K173,$C$7,$C$8), 2), ROUND(_xlfn.NORM.INV(K173, $D$7, $D$8), 2))</f>
        <v>10273.17</v>
      </c>
      <c r="M173" s="15">
        <f ca="1">MIN(E173,J173)</f>
        <v>0</v>
      </c>
      <c r="N173" s="15">
        <f ca="1">RAND()</f>
        <v>9.6922994820763386E-2</v>
      </c>
      <c r="O173" s="19">
        <f ca="1">(IF(B173=1, $G$21+($G$22-$G$21)*N173, $H$21+($H$22-$H$21)*N173))</f>
        <v>1.2907689844622901E-2</v>
      </c>
      <c r="P173" s="15">
        <f ca="1">ROUND(M173*(1-O173), 0)</f>
        <v>0</v>
      </c>
      <c r="Q173" s="20">
        <f ca="1">RAND()</f>
        <v>0.13604134353214137</v>
      </c>
      <c r="R173" s="15">
        <f ca="1">IF(B173=1, ROUND(_xlfn.NORM.INV(Q173,$C$9,$C$10)*(1+$T$14), 0), ROUND(_xlfn.NORM.INV(Q173, $D$9, $D$10)*(1+$T$14), 0))</f>
        <v>28</v>
      </c>
      <c r="S173" s="20">
        <f ca="1">RAND()</f>
        <v>0.38939565344507576</v>
      </c>
      <c r="T173" s="18">
        <f ca="1">IF(B173=1, ROUND(_xlfn.NORM.INV(S173,$C$11,$C$12), 2), ROUND(_xlfn.NORM.INV(S173, $D$11, $D$12), 2))</f>
        <v>5182.18</v>
      </c>
      <c r="U173" s="15">
        <f ca="1">MIN(F173,R173)</f>
        <v>28</v>
      </c>
      <c r="V173" s="15">
        <f ca="1">RAND()</f>
        <v>0.407446244220386</v>
      </c>
      <c r="W173" s="19">
        <f ca="1">(IF(B173=1, $G$21+($G$22-$G$21)*V173, $H$21+($H$22-$H$21)*V173))</f>
        <v>2.2223387326611582E-2</v>
      </c>
      <c r="X173" s="15">
        <f ca="1">ROUND(U173*(1-W173), 0)</f>
        <v>27</v>
      </c>
      <c r="Y173" s="20">
        <f ca="1">RAND()</f>
        <v>0.4878260164539423</v>
      </c>
      <c r="Z173" s="15">
        <f ca="1">IF(B173=1, ROUND(_xlfn.NORM.INV(Y173,$C$13,$C$14)*(1+$T$14), 0), ROUND(_xlfn.NORM.INV(Y173, $D$13, $D$14)*(1+$T$14), 0))</f>
        <v>35</v>
      </c>
      <c r="AA173" s="20">
        <f ca="1">RAND()</f>
        <v>0.92990786898354705</v>
      </c>
      <c r="AB173" s="18">
        <f ca="1">IF(B173=1, ROUND(_xlfn.NORM.INV(AA173,$C$15,$C$16), 2), ROUND(_xlfn.NORM.INV(AA173, $D$15, $D$16), 2))</f>
        <v>2977.25</v>
      </c>
      <c r="AC173" s="15">
        <f ca="1">MIN(G173,Z173)</f>
        <v>21</v>
      </c>
      <c r="AD173" s="15">
        <f ca="1">RAND()</f>
        <v>0.98051902087096521</v>
      </c>
      <c r="AE173" s="19">
        <f ca="1">(IF(B173=1, $G$21+($G$22-$G$21)*AD173, $H$21+($H$22-$H$21)*AD173))</f>
        <v>3.9415570626128958E-2</v>
      </c>
      <c r="AF173" s="15">
        <f ca="1">ROUND(AC173*(1-AE173), 0)</f>
        <v>20</v>
      </c>
      <c r="AG173" s="20">
        <f ca="1">RAND()</f>
        <v>0.88716014060071069</v>
      </c>
      <c r="AH173" s="15">
        <f ca="1">IF(B173=1, ROUND(_xlfn.NORM.INV(AG173,$C$17,$C$18)*(1+$T$14), 0), ROUND(_xlfn.NORM.INV(AG173, $D$17, $D$18)*(1+$T$14), 0))</f>
        <v>263</v>
      </c>
      <c r="AI173" s="20">
        <f ca="1">RAND()</f>
        <v>0.56903866583291152</v>
      </c>
      <c r="AJ173" s="18">
        <f ca="1">IF(B173=1, ROUND(_xlfn.NORM.INV(AI173,$C$19,$C$20), 2), ROUND(_xlfn.NORM.INV(AI173, $D$19, $D$20), 2))</f>
        <v>1761.94</v>
      </c>
      <c r="AK173" s="15">
        <f ca="1">MIN(ROUND(H173*(1+$C$22),0),AH173)</f>
        <v>263</v>
      </c>
      <c r="AL173" s="20">
        <f ca="1">RAND()</f>
        <v>0.29101237583093154</v>
      </c>
      <c r="AM173" s="19">
        <f ca="1">(IF(B173=1, $G$21+($G$22-$G$21)*AL173, $H$21+($H$22-$H$21)*AL173))</f>
        <v>1.8730371274927944E-2</v>
      </c>
      <c r="AN173" s="15">
        <f ca="1">ROUND(AK173*(1-AM173), 0)</f>
        <v>258</v>
      </c>
      <c r="AO173" s="18">
        <f ca="1">SUM(IF(AN173&gt;H173, (AN173-H173)*($G$23+AJ173), 0),IF(AF173&gt;G173,(AF173-G173)*($G$23+AB173),0),IF(X173&gt;F173,(X173-F173)*($G$23+T173),0),IF(P173&gt;E173,(P173-E173)*($G$23+L173),0))</f>
        <v>0</v>
      </c>
      <c r="AP173" s="18">
        <f>-$C$24</f>
        <v>-313614.51120000001</v>
      </c>
      <c r="AQ173" s="17">
        <f ca="1">L173*P173+T173*X173+AB173*AF173+AJ173*AN173-AO173+AP173</f>
        <v>340429.8688</v>
      </c>
      <c r="AS173" s="21">
        <f ca="1">SUM(IF(AN173&gt;H173, (AN173-H173), 0),IF(AF173&gt;G173,(AF173-G173),0),IF(X173&gt;F173,(X173-F173),0),IF(P173&gt;E173,(P173-E173),0))</f>
        <v>0</v>
      </c>
    </row>
    <row r="174" spans="1:45" x14ac:dyDescent="0.4">
      <c r="A174" s="15">
        <v>146</v>
      </c>
      <c r="B174" s="15">
        <f ca="1">IF(RAND() &lt; (8/12), 0, 1)</f>
        <v>1</v>
      </c>
      <c r="C174" s="20">
        <f ca="1">RAND()</f>
        <v>0.35992773790899846</v>
      </c>
      <c r="D174" s="15" t="str">
        <f ca="1">LOOKUP(C174,$H$13:$H$16,$F$13:$F$16)</f>
        <v>Airbus A380-800</v>
      </c>
      <c r="E174" s="15">
        <f ca="1">LOOKUP(D174,$F$6:$F$9,$I$6:$I$9)</f>
        <v>14</v>
      </c>
      <c r="F174" s="15">
        <f ca="1">LOOKUP(D174,$F$6:$F$9,$J$6:$J$9)</f>
        <v>76</v>
      </c>
      <c r="G174" s="15">
        <f ca="1">LOOKUP(D174,$F$6:$F$9,$K$6:$K$9)</f>
        <v>56</v>
      </c>
      <c r="H174" s="15">
        <f ca="1">LOOKUP(D174,$F$6:$F$9,$L$6:$L$9)</f>
        <v>341</v>
      </c>
      <c r="I174" s="20">
        <f ca="1">RAND()</f>
        <v>0.83825635101903873</v>
      </c>
      <c r="J174" s="15">
        <f ca="1">IF(B174=1, ROUND(_xlfn.NORM.INV(I174,$C$5,$C$6)*(1+$T$14), 0), ROUND(_xlfn.NORM.INV(I174, $D$5, $D$6)*(1+$T$14), 0))</f>
        <v>8</v>
      </c>
      <c r="K174" s="20">
        <f ca="1">RAND()</f>
        <v>7.9141869911140139E-2</v>
      </c>
      <c r="L174" s="18">
        <f ca="1">IF(B174=1, ROUND(_xlfn.NORM.INV(K174,$C$7,$C$8), 2), ROUND(_xlfn.NORM.INV(K174, $D$7, $D$8), 2))</f>
        <v>11114.49</v>
      </c>
      <c r="M174" s="15">
        <f ca="1">MIN(E174,J174)</f>
        <v>8</v>
      </c>
      <c r="N174" s="15">
        <f ca="1">RAND()</f>
        <v>0.32406489566970742</v>
      </c>
      <c r="O174" s="19">
        <f ca="1">(IF(B174=1, $G$21+($G$22-$G$21)*N174, $H$21+($H$22-$H$21)*N174))</f>
        <v>2.634227134843976E-2</v>
      </c>
      <c r="P174" s="15">
        <f ca="1">ROUND(M174*(1-O174), 0)</f>
        <v>8</v>
      </c>
      <c r="Q174" s="20">
        <f ca="1">RAND()</f>
        <v>0.99301282743692676</v>
      </c>
      <c r="R174" s="15">
        <f ca="1">IF(B174=1, ROUND(_xlfn.NORM.INV(Q174,$C$9,$C$10)*(1+$T$14), 0), ROUND(_xlfn.NORM.INV(Q174, $D$9, $D$10)*(1+$T$14), 0))</f>
        <v>123</v>
      </c>
      <c r="S174" s="20">
        <f ca="1">RAND()</f>
        <v>0.49652596448102726</v>
      </c>
      <c r="T174" s="18">
        <f ca="1">IF(B174=1, ROUND(_xlfn.NORM.INV(S174,$C$11,$C$12), 2), ROUND(_xlfn.NORM.INV(S174, $D$11, $D$12), 2))</f>
        <v>6821.59</v>
      </c>
      <c r="U174" s="15">
        <f ca="1">MIN(F174,R174)</f>
        <v>76</v>
      </c>
      <c r="V174" s="15">
        <f ca="1">RAND()</f>
        <v>0.90619588697615361</v>
      </c>
      <c r="W174" s="19">
        <f ca="1">(IF(B174=1, $G$21+($G$22-$G$21)*V174, $H$21+($H$22-$H$21)*V174))</f>
        <v>4.6716856044165381E-2</v>
      </c>
      <c r="X174" s="15">
        <f ca="1">ROUND(U174*(1-W174), 0)</f>
        <v>72</v>
      </c>
      <c r="Y174" s="20">
        <f ca="1">RAND()</f>
        <v>0.87922962093016432</v>
      </c>
      <c r="Z174" s="15">
        <f ca="1">IF(B174=1, ROUND(_xlfn.NORM.INV(Y174,$C$13,$C$14)*(1+$T$14), 0), ROUND(_xlfn.NORM.INV(Y174, $D$13, $D$14)*(1+$T$14), 0))</f>
        <v>82</v>
      </c>
      <c r="AA174" s="20">
        <f ca="1">RAND()</f>
        <v>0.87822548509853016</v>
      </c>
      <c r="AB174" s="18">
        <f ca="1">IF(B174=1, ROUND(_xlfn.NORM.INV(AA174,$C$15,$C$16), 2), ROUND(_xlfn.NORM.INV(AA174, $D$15, $D$16), 2))</f>
        <v>4203.1899999999996</v>
      </c>
      <c r="AC174" s="15">
        <f ca="1">MIN(G174,Z174)</f>
        <v>56</v>
      </c>
      <c r="AD174" s="15">
        <f ca="1">RAND()</f>
        <v>0.25909547753540763</v>
      </c>
      <c r="AE174" s="19">
        <f ca="1">(IF(B174=1, $G$21+($G$22-$G$21)*AD174, $H$21+($H$22-$H$21)*AD174))</f>
        <v>2.4068341713739269E-2</v>
      </c>
      <c r="AF174" s="15">
        <f ca="1">ROUND(AC174*(1-AE174), 0)</f>
        <v>55</v>
      </c>
      <c r="AG174" s="20">
        <f ca="1">RAND()</f>
        <v>0.80575400837553768</v>
      </c>
      <c r="AH174" s="15">
        <f ca="1">IF(B174=1, ROUND(_xlfn.NORM.INV(AG174,$C$17,$C$18)*(1+$T$14), 0), ROUND(_xlfn.NORM.INV(AG174, $D$17, $D$18)*(1+$T$14), 0))</f>
        <v>413</v>
      </c>
      <c r="AI174" s="20">
        <f ca="1">RAND()</f>
        <v>0.18791669574568293</v>
      </c>
      <c r="AJ174" s="18">
        <f ca="1">IF(B174=1, ROUND(_xlfn.NORM.INV(AI174,$C$19,$C$20), 2), ROUND(_xlfn.NORM.INV(AI174, $D$19, $D$20), 2))</f>
        <v>2010.3</v>
      </c>
      <c r="AK174" s="15">
        <f ca="1">MIN(ROUND(H174*(1+$C$22),0),AH174)</f>
        <v>358</v>
      </c>
      <c r="AL174" s="20">
        <f ca="1">RAND()</f>
        <v>0.68611758982119175</v>
      </c>
      <c r="AM174" s="19">
        <f ca="1">(IF(B174=1, $G$21+($G$22-$G$21)*AL174, $H$21+($H$22-$H$21)*AL174))</f>
        <v>3.9014115643741715E-2</v>
      </c>
      <c r="AN174" s="15">
        <f ca="1">ROUND(AK174*(1-AM174), 0)</f>
        <v>344</v>
      </c>
      <c r="AO174" s="18">
        <f ca="1">SUM(IF(AN174&gt;H174, (AN174-H174)*($G$23+AJ174), 0),IF(AF174&gt;G174,(AF174-G174)*($G$23+AB174),0),IF(X174&gt;F174,(X174-F174)*($G$23+T174),0),IF(P174&gt;E174,(P174-E174)*($G$23+L174),0))</f>
        <v>8583.9000000000015</v>
      </c>
      <c r="AP174" s="18">
        <f>-$C$24</f>
        <v>-313614.51120000001</v>
      </c>
      <c r="AQ174" s="17">
        <f ca="1">L174*P174+T174*X174+AB174*AF174+AJ174*AN174-AO174+AP174</f>
        <v>1180590.6387999998</v>
      </c>
      <c r="AS174" s="21">
        <f ca="1">SUM(IF(AN174&gt;H174, (AN174-H174), 0),IF(AF174&gt;G174,(AF174-G174),0),IF(X174&gt;F174,(X174-F174),0),IF(P174&gt;E174,(P174-E174),0))</f>
        <v>3</v>
      </c>
    </row>
    <row r="175" spans="1:45" x14ac:dyDescent="0.4">
      <c r="A175" s="15">
        <v>147</v>
      </c>
      <c r="B175" s="15">
        <f ca="1">IF(RAND() &lt; (8/12), 0, 1)</f>
        <v>0</v>
      </c>
      <c r="C175" s="20">
        <f ca="1">RAND()</f>
        <v>0.37111946260048023</v>
      </c>
      <c r="D175" s="15" t="str">
        <f ca="1">LOOKUP(C175,$H$13:$H$16,$F$13:$F$16)</f>
        <v>Airbus A380-800</v>
      </c>
      <c r="E175" s="15">
        <f ca="1">LOOKUP(D175,$F$6:$F$9,$I$6:$I$9)</f>
        <v>14</v>
      </c>
      <c r="F175" s="15">
        <f ca="1">LOOKUP(D175,$F$6:$F$9,$J$6:$J$9)</f>
        <v>76</v>
      </c>
      <c r="G175" s="15">
        <f ca="1">LOOKUP(D175,$F$6:$F$9,$K$6:$K$9)</f>
        <v>56</v>
      </c>
      <c r="H175" s="15">
        <f ca="1">LOOKUP(D175,$F$6:$F$9,$L$6:$L$9)</f>
        <v>341</v>
      </c>
      <c r="I175" s="20">
        <f ca="1">RAND()</f>
        <v>0.54269622773195481</v>
      </c>
      <c r="J175" s="15">
        <f ca="1">IF(B175=1, ROUND(_xlfn.NORM.INV(I175,$C$5,$C$6)*(1+$T$14), 0), ROUND(_xlfn.NORM.INV(I175, $D$5, $D$6)*(1+$T$14), 0))</f>
        <v>4</v>
      </c>
      <c r="K175" s="20">
        <f ca="1">RAND()</f>
        <v>0.56742065576408318</v>
      </c>
      <c r="L175" s="18">
        <f ca="1">IF(B175=1, ROUND(_xlfn.NORM.INV(K175,$C$7,$C$8), 2), ROUND(_xlfn.NORM.INV(K175, $D$7, $D$8), 2))</f>
        <v>10569.77</v>
      </c>
      <c r="M175" s="15">
        <f ca="1">MIN(E175,J175)</f>
        <v>4</v>
      </c>
      <c r="N175" s="15">
        <f ca="1">RAND()</f>
        <v>5.6489463889762837E-2</v>
      </c>
      <c r="O175" s="19">
        <f ca="1">(IF(B175=1, $G$21+($G$22-$G$21)*N175, $H$21+($H$22-$H$21)*N175))</f>
        <v>1.1694683916692886E-2</v>
      </c>
      <c r="P175" s="15">
        <f ca="1">ROUND(M175*(1-O175), 0)</f>
        <v>4</v>
      </c>
      <c r="Q175" s="20">
        <f ca="1">RAND()</f>
        <v>8.1034158679752388E-2</v>
      </c>
      <c r="R175" s="15">
        <f ca="1">IF(B175=1, ROUND(_xlfn.NORM.INV(Q175,$C$9,$C$10)*(1+$T$14), 0), ROUND(_xlfn.NORM.INV(Q175, $D$9, $D$10)*(1+$T$14), 0))</f>
        <v>25</v>
      </c>
      <c r="S175" s="20">
        <f ca="1">RAND()</f>
        <v>0.24389952084649413</v>
      </c>
      <c r="T175" s="18">
        <f ca="1">IF(B175=1, ROUND(_xlfn.NORM.INV(S175,$C$11,$C$12), 2), ROUND(_xlfn.NORM.INV(S175, $D$11, $D$12), 2))</f>
        <v>5088.08</v>
      </c>
      <c r="U175" s="15">
        <f ca="1">MIN(F175,R175)</f>
        <v>25</v>
      </c>
      <c r="V175" s="15">
        <f ca="1">RAND()</f>
        <v>0.39397115117761239</v>
      </c>
      <c r="W175" s="19">
        <f ca="1">(IF(B175=1, $G$21+($G$22-$G$21)*V175, $H$21+($H$22-$H$21)*V175))</f>
        <v>2.1819134535328369E-2</v>
      </c>
      <c r="X175" s="15">
        <f ca="1">ROUND(U175*(1-W175), 0)</f>
        <v>24</v>
      </c>
      <c r="Y175" s="20">
        <f ca="1">RAND()</f>
        <v>2.4422303979022675E-2</v>
      </c>
      <c r="Z175" s="15">
        <f ca="1">IF(B175=1, ROUND(_xlfn.NORM.INV(Y175,$C$13,$C$14)*(1+$T$14), 0), ROUND(_xlfn.NORM.INV(Y175, $D$13, $D$14)*(1+$T$14), 0))</f>
        <v>17</v>
      </c>
      <c r="AA175" s="20">
        <f ca="1">RAND()</f>
        <v>0.32785113066135474</v>
      </c>
      <c r="AB175" s="18">
        <f ca="1">IF(B175=1, ROUND(_xlfn.NORM.INV(AA175,$C$15,$C$16), 2), ROUND(_xlfn.NORM.INV(AA175, $D$15, $D$16), 2))</f>
        <v>2743.78</v>
      </c>
      <c r="AC175" s="15">
        <f ca="1">MIN(G175,Z175)</f>
        <v>17</v>
      </c>
      <c r="AD175" s="15">
        <f ca="1">RAND()</f>
        <v>0.65001140997723317</v>
      </c>
      <c r="AE175" s="19">
        <f ca="1">(IF(B175=1, $G$21+($G$22-$G$21)*AD175, $H$21+($H$22-$H$21)*AD175))</f>
        <v>2.9500342299316994E-2</v>
      </c>
      <c r="AF175" s="15">
        <f ca="1">ROUND(AC175*(1-AE175), 0)</f>
        <v>16</v>
      </c>
      <c r="AG175" s="20">
        <f ca="1">RAND()</f>
        <v>0.38347168519907404</v>
      </c>
      <c r="AH175" s="15">
        <f ca="1">IF(B175=1, ROUND(_xlfn.NORM.INV(AG175,$C$17,$C$18)*(1+$T$14), 0), ROUND(_xlfn.NORM.INV(AG175, $D$17, $D$18)*(1+$T$14), 0))</f>
        <v>184</v>
      </c>
      <c r="AI175" s="20">
        <f ca="1">RAND()</f>
        <v>0.62677309270127124</v>
      </c>
      <c r="AJ175" s="18">
        <f ca="1">IF(B175=1, ROUND(_xlfn.NORM.INV(AI175,$C$19,$C$20), 2), ROUND(_xlfn.NORM.INV(AI175, $D$19, $D$20), 2))</f>
        <v>1773.29</v>
      </c>
      <c r="AK175" s="15">
        <f ca="1">MIN(ROUND(H175*(1+$C$22),0),AH175)</f>
        <v>184</v>
      </c>
      <c r="AL175" s="20">
        <f ca="1">RAND()</f>
        <v>0.53259430189869006</v>
      </c>
      <c r="AM175" s="19">
        <f ca="1">(IF(B175=1, $G$21+($G$22-$G$21)*AL175, $H$21+($H$22-$H$21)*AL175))</f>
        <v>2.5977829056960701E-2</v>
      </c>
      <c r="AN175" s="15">
        <f ca="1">ROUND(AK175*(1-AM175), 0)</f>
        <v>179</v>
      </c>
      <c r="AO175" s="18">
        <f ca="1">SUM(IF(AN175&gt;H175, (AN175-H175)*($G$23+AJ175), 0),IF(AF175&gt;G175,(AF175-G175)*($G$23+AB175),0),IF(X175&gt;F175,(X175-F175)*($G$23+T175),0),IF(P175&gt;E175,(P175-E175)*($G$23+L175),0))</f>
        <v>0</v>
      </c>
      <c r="AP175" s="18">
        <f>-$C$24</f>
        <v>-313614.51120000001</v>
      </c>
      <c r="AQ175" s="17">
        <f ca="1">L175*P175+T175*X175+AB175*AF175+AJ175*AN175-AO175+AP175</f>
        <v>212097.87880000001</v>
      </c>
      <c r="AS175" s="21">
        <f ca="1">SUM(IF(AN175&gt;H175, (AN175-H175), 0),IF(AF175&gt;G175,(AF175-G175),0),IF(X175&gt;F175,(X175-F175),0),IF(P175&gt;E175,(P175-E175),0))</f>
        <v>0</v>
      </c>
    </row>
    <row r="176" spans="1:45" x14ac:dyDescent="0.4">
      <c r="A176" s="15">
        <v>148</v>
      </c>
      <c r="B176" s="15">
        <f ca="1">IF(RAND() &lt; (8/12), 0, 1)</f>
        <v>0</v>
      </c>
      <c r="C176" s="20">
        <f ca="1">RAND()</f>
        <v>0.81597008283634043</v>
      </c>
      <c r="D176" s="15" t="str">
        <f ca="1">LOOKUP(C176,$H$13:$H$16,$F$13:$F$16)</f>
        <v>Boeing 777-300ER</v>
      </c>
      <c r="E176" s="15">
        <f ca="1">LOOKUP(D176,$F$6:$F$9,$I$6:$I$9)</f>
        <v>8</v>
      </c>
      <c r="F176" s="15">
        <f ca="1">LOOKUP(D176,$F$6:$F$9,$J$6:$J$9)</f>
        <v>40</v>
      </c>
      <c r="G176" s="15">
        <f ca="1">LOOKUP(D176,$F$6:$F$9,$K$6:$K$9)</f>
        <v>24</v>
      </c>
      <c r="H176" s="15">
        <f ca="1">LOOKUP(D176,$F$6:$F$9,$L$6:$L$9)</f>
        <v>260</v>
      </c>
      <c r="I176" s="20">
        <f ca="1">RAND()</f>
        <v>0.24897409482120281</v>
      </c>
      <c r="J176" s="15">
        <f ca="1">IF(B176=1, ROUND(_xlfn.NORM.INV(I176,$C$5,$C$6)*(1+$T$14), 0), ROUND(_xlfn.NORM.INV(I176, $D$5, $D$6)*(1+$T$14), 0))</f>
        <v>3</v>
      </c>
      <c r="K176" s="20">
        <f ca="1">RAND()</f>
        <v>0.23465932963416436</v>
      </c>
      <c r="L176" s="18">
        <f ca="1">IF(B176=1, ROUND(_xlfn.NORM.INV(K176,$C$7,$C$8), 2), ROUND(_xlfn.NORM.INV(K176, $D$7, $D$8), 2))</f>
        <v>10162.6</v>
      </c>
      <c r="M176" s="15">
        <f ca="1">MIN(E176,J176)</f>
        <v>3</v>
      </c>
      <c r="N176" s="15">
        <f ca="1">RAND()</f>
        <v>0.11334121817382703</v>
      </c>
      <c r="O176" s="19">
        <f ca="1">(IF(B176=1, $G$21+($G$22-$G$21)*N176, $H$21+($H$22-$H$21)*N176))</f>
        <v>1.340023654521481E-2</v>
      </c>
      <c r="P176" s="15">
        <f ca="1">ROUND(M176*(1-O176), 0)</f>
        <v>3</v>
      </c>
      <c r="Q176" s="20">
        <f ca="1">RAND()</f>
        <v>0.35169638068026587</v>
      </c>
      <c r="R176" s="15">
        <f ca="1">IF(B176=1, ROUND(_xlfn.NORM.INV(Q176,$C$9,$C$10)*(1+$T$14), 0), ROUND(_xlfn.NORM.INV(Q176, $D$9, $D$10)*(1+$T$14), 0))</f>
        <v>36</v>
      </c>
      <c r="S176" s="20">
        <f ca="1">RAND()</f>
        <v>0.7812500055484648</v>
      </c>
      <c r="T176" s="18">
        <f ca="1">IF(B176=1, ROUND(_xlfn.NORM.INV(S176,$C$11,$C$12), 2), ROUND(_xlfn.NORM.INV(S176, $D$11, $D$12), 2))</f>
        <v>5423.12</v>
      </c>
      <c r="U176" s="15">
        <f ca="1">MIN(F176,R176)</f>
        <v>36</v>
      </c>
      <c r="V176" s="15">
        <f ca="1">RAND()</f>
        <v>0.52615664052385636</v>
      </c>
      <c r="W176" s="19">
        <f ca="1">(IF(B176=1, $G$21+($G$22-$G$21)*V176, $H$21+($H$22-$H$21)*V176))</f>
        <v>2.578469921571569E-2</v>
      </c>
      <c r="X176" s="15">
        <f ca="1">ROUND(U176*(1-W176), 0)</f>
        <v>35</v>
      </c>
      <c r="Y176" s="20">
        <f ca="1">RAND()</f>
        <v>0.63242133561568636</v>
      </c>
      <c r="Z176" s="15">
        <f ca="1">IF(B176=1, ROUND(_xlfn.NORM.INV(Y176,$C$13,$C$14)*(1+$T$14), 0), ROUND(_xlfn.NORM.INV(Y176, $D$13, $D$14)*(1+$T$14), 0))</f>
        <v>39</v>
      </c>
      <c r="AA176" s="20">
        <f ca="1">RAND()</f>
        <v>0.29761583128843394</v>
      </c>
      <c r="AB176" s="18">
        <f ca="1">IF(B176=1, ROUND(_xlfn.NORM.INV(AA176,$C$15,$C$16), 2), ROUND(_xlfn.NORM.INV(AA176, $D$15, $D$16), 2))</f>
        <v>2733.4</v>
      </c>
      <c r="AC176" s="15">
        <f ca="1">MIN(G176,Z176)</f>
        <v>24</v>
      </c>
      <c r="AD176" s="15">
        <f ca="1">RAND()</f>
        <v>0.25541287082556996</v>
      </c>
      <c r="AE176" s="19">
        <f ca="1">(IF(B176=1, $G$21+($G$22-$G$21)*AD176, $H$21+($H$22-$H$21)*AD176))</f>
        <v>1.7662386124767098E-2</v>
      </c>
      <c r="AF176" s="15">
        <f ca="1">ROUND(AC176*(1-AE176), 0)</f>
        <v>24</v>
      </c>
      <c r="AG176" s="20">
        <f ca="1">RAND()</f>
        <v>0.98369498703494096</v>
      </c>
      <c r="AH176" s="15">
        <f ca="1">IF(B176=1, ROUND(_xlfn.NORM.INV(AG176,$C$17,$C$18)*(1+$T$14), 0), ROUND(_xlfn.NORM.INV(AG176, $D$17, $D$18)*(1+$T$14), 0))</f>
        <v>312</v>
      </c>
      <c r="AI176" s="20">
        <f ca="1">RAND()</f>
        <v>0.94801332830123841</v>
      </c>
      <c r="AJ176" s="18">
        <f ca="1">IF(B176=1, ROUND(_xlfn.NORM.INV(AI176,$C$19,$C$20), 2), ROUND(_xlfn.NORM.INV(AI176, $D$19, $D$20), 2))</f>
        <v>1872.23</v>
      </c>
      <c r="AK176" s="15">
        <f ca="1">MIN(ROUND(H176*(1+$C$22),0),AH176)</f>
        <v>273</v>
      </c>
      <c r="AL176" s="20">
        <f ca="1">RAND()</f>
        <v>0.53852883288804465</v>
      </c>
      <c r="AM176" s="19">
        <f ca="1">(IF(B176=1, $G$21+($G$22-$G$21)*AL176, $H$21+($H$22-$H$21)*AL176))</f>
        <v>2.6155864986641339E-2</v>
      </c>
      <c r="AN176" s="15">
        <f ca="1">ROUND(AK176*(1-AM176), 0)</f>
        <v>266</v>
      </c>
      <c r="AO176" s="18">
        <f ca="1">SUM(IF(AN176&gt;H176, (AN176-H176)*($G$23+AJ176), 0),IF(AF176&gt;G176,(AF176-G176)*($G$23+AB176),0),IF(X176&gt;F176,(X176-F176)*($G$23+T176),0),IF(P176&gt;E176,(P176-E176)*($G$23+L176),0))</f>
        <v>16339.380000000001</v>
      </c>
      <c r="AP176" s="18">
        <f>-$C$24</f>
        <v>-313614.51120000001</v>
      </c>
      <c r="AQ176" s="17">
        <f ca="1">L176*P176+T176*X176+AB176*AF176+AJ176*AN176-AO176+AP176</f>
        <v>453957.88880000002</v>
      </c>
      <c r="AS176" s="21">
        <f ca="1">SUM(IF(AN176&gt;H176, (AN176-H176), 0),IF(AF176&gt;G176,(AF176-G176),0),IF(X176&gt;F176,(X176-F176),0),IF(P176&gt;E176,(P176-E176),0))</f>
        <v>6</v>
      </c>
    </row>
    <row r="177" spans="1:45" x14ac:dyDescent="0.4">
      <c r="A177" s="15">
        <v>149</v>
      </c>
      <c r="B177" s="15">
        <f ca="1">IF(RAND() &lt; (8/12), 0, 1)</f>
        <v>0</v>
      </c>
      <c r="C177" s="20">
        <f ca="1">RAND()</f>
        <v>0.506921838182947</v>
      </c>
      <c r="D177" s="15" t="str">
        <f ca="1">LOOKUP(C177,$H$13:$H$16,$F$13:$F$16)</f>
        <v>Airbus A380-800</v>
      </c>
      <c r="E177" s="15">
        <f ca="1">LOOKUP(D177,$F$6:$F$9,$I$6:$I$9)</f>
        <v>14</v>
      </c>
      <c r="F177" s="15">
        <f ca="1">LOOKUP(D177,$F$6:$F$9,$J$6:$J$9)</f>
        <v>76</v>
      </c>
      <c r="G177" s="15">
        <f ca="1">LOOKUP(D177,$F$6:$F$9,$K$6:$K$9)</f>
        <v>56</v>
      </c>
      <c r="H177" s="15">
        <f ca="1">LOOKUP(D177,$F$6:$F$9,$L$6:$L$9)</f>
        <v>341</v>
      </c>
      <c r="I177" s="20">
        <f ca="1">RAND()</f>
        <v>0.35340503143035162</v>
      </c>
      <c r="J177" s="15">
        <f ca="1">IF(B177=1, ROUND(_xlfn.NORM.INV(I177,$C$5,$C$6)*(1+$T$14), 0), ROUND(_xlfn.NORM.INV(I177, $D$5, $D$6)*(1+$T$14), 0))</f>
        <v>4</v>
      </c>
      <c r="K177" s="20">
        <f ca="1">RAND()</f>
        <v>0.92517774287732713</v>
      </c>
      <c r="L177" s="18">
        <f ca="1">IF(B177=1, ROUND(_xlfn.NORM.INV(K177,$C$7,$C$8), 2), ROUND(_xlfn.NORM.INV(K177, $D$7, $D$8), 2))</f>
        <v>11149.03</v>
      </c>
      <c r="M177" s="15">
        <f ca="1">MIN(E177,J177)</f>
        <v>4</v>
      </c>
      <c r="N177" s="15">
        <f ca="1">RAND()</f>
        <v>0.78159525922115258</v>
      </c>
      <c r="O177" s="19">
        <f ca="1">(IF(B177=1, $G$21+($G$22-$G$21)*N177, $H$21+($H$22-$H$21)*N177))</f>
        <v>3.3447857776634574E-2</v>
      </c>
      <c r="P177" s="15">
        <f ca="1">ROUND(M177*(1-O177), 0)</f>
        <v>4</v>
      </c>
      <c r="Q177" s="20">
        <f ca="1">RAND()</f>
        <v>0.24822904698509218</v>
      </c>
      <c r="R177" s="15">
        <f ca="1">IF(B177=1, ROUND(_xlfn.NORM.INV(Q177,$C$9,$C$10)*(1+$T$14), 0), ROUND(_xlfn.NORM.INV(Q177, $D$9, $D$10)*(1+$T$14), 0))</f>
        <v>33</v>
      </c>
      <c r="S177" s="20">
        <f ca="1">RAND()</f>
        <v>0.4516881410310094</v>
      </c>
      <c r="T177" s="18">
        <f ca="1">IF(B177=1, ROUND(_xlfn.NORM.INV(S177,$C$11,$C$12), 2), ROUND(_xlfn.NORM.INV(S177, $D$11, $D$12), 2))</f>
        <v>5218.53</v>
      </c>
      <c r="U177" s="15">
        <f ca="1">MIN(F177,R177)</f>
        <v>33</v>
      </c>
      <c r="V177" s="15">
        <f ca="1">RAND()</f>
        <v>0.45379695609024195</v>
      </c>
      <c r="W177" s="19">
        <f ca="1">(IF(B177=1, $G$21+($G$22-$G$21)*V177, $H$21+($H$22-$H$21)*V177))</f>
        <v>2.3613908682707258E-2</v>
      </c>
      <c r="X177" s="15">
        <f ca="1">ROUND(U177*(1-W177), 0)</f>
        <v>32</v>
      </c>
      <c r="Y177" s="20">
        <f ca="1">RAND()</f>
        <v>0.20293895908280257</v>
      </c>
      <c r="Z177" s="15">
        <f ca="1">IF(B177=1, ROUND(_xlfn.NORM.INV(Y177,$C$13,$C$14)*(1+$T$14), 0), ROUND(_xlfn.NORM.INV(Y177, $D$13, $D$14)*(1+$T$14), 0))</f>
        <v>28</v>
      </c>
      <c r="AA177" s="20">
        <f ca="1">RAND()</f>
        <v>0.15275292079245462</v>
      </c>
      <c r="AB177" s="18">
        <f ca="1">IF(B177=1, ROUND(_xlfn.NORM.INV(AA177,$C$15,$C$16), 2), ROUND(_xlfn.NORM.INV(AA177, $D$15, $D$16), 2))</f>
        <v>2673.43</v>
      </c>
      <c r="AC177" s="15">
        <f ca="1">MIN(G177,Z177)</f>
        <v>28</v>
      </c>
      <c r="AD177" s="15">
        <f ca="1">RAND()</f>
        <v>0.71317111399362632</v>
      </c>
      <c r="AE177" s="19">
        <f ca="1">(IF(B177=1, $G$21+($G$22-$G$21)*AD177, $H$21+($H$22-$H$21)*AD177))</f>
        <v>3.1395133419808791E-2</v>
      </c>
      <c r="AF177" s="15">
        <f ca="1">ROUND(AC177*(1-AE177), 0)</f>
        <v>27</v>
      </c>
      <c r="AG177" s="20">
        <f ca="1">RAND()</f>
        <v>0.76736125340449168</v>
      </c>
      <c r="AH177" s="15">
        <f ca="1">IF(B177=1, ROUND(_xlfn.NORM.INV(AG177,$C$17,$C$18)*(1+$T$14), 0), ROUND(_xlfn.NORM.INV(AG177, $D$17, $D$18)*(1+$T$14), 0))</f>
        <v>238</v>
      </c>
      <c r="AI177" s="20">
        <f ca="1">RAND()</f>
        <v>0.6246676969206838</v>
      </c>
      <c r="AJ177" s="18">
        <f ca="1">IF(B177=1, ROUND(_xlfn.NORM.INV(AI177,$C$19,$C$20), 2), ROUND(_xlfn.NORM.INV(AI177, $D$19, $D$20), 2))</f>
        <v>1772.87</v>
      </c>
      <c r="AK177" s="15">
        <f ca="1">MIN(ROUND(H177*(1+$C$22),0),AH177)</f>
        <v>238</v>
      </c>
      <c r="AL177" s="20">
        <f ca="1">RAND()</f>
        <v>7.3612254677991484E-2</v>
      </c>
      <c r="AM177" s="19">
        <f ca="1">(IF(B177=1, $G$21+($G$22-$G$21)*AL177, $H$21+($H$22-$H$21)*AL177))</f>
        <v>1.2208367640339744E-2</v>
      </c>
      <c r="AN177" s="15">
        <f ca="1">ROUND(AK177*(1-AM177), 0)</f>
        <v>235</v>
      </c>
      <c r="AO177" s="18">
        <f ca="1">SUM(IF(AN177&gt;H177, (AN177-H177)*($G$23+AJ177), 0),IF(AF177&gt;G177,(AF177-G177)*($G$23+AB177),0),IF(X177&gt;F177,(X177-F177)*($G$23+T177),0),IF(P177&gt;E177,(P177-E177)*($G$23+L177),0))</f>
        <v>0</v>
      </c>
      <c r="AP177" s="18">
        <f>-$C$24</f>
        <v>-313614.51120000001</v>
      </c>
      <c r="AQ177" s="17">
        <f ca="1">L177*P177+T177*X177+AB177*AF177+AJ177*AN177-AO177+AP177</f>
        <v>386781.62879999989</v>
      </c>
      <c r="AS177" s="21">
        <f ca="1">SUM(IF(AN177&gt;H177, (AN177-H177), 0),IF(AF177&gt;G177,(AF177-G177),0),IF(X177&gt;F177,(X177-F177),0),IF(P177&gt;E177,(P177-E177),0))</f>
        <v>0</v>
      </c>
    </row>
    <row r="178" spans="1:45" x14ac:dyDescent="0.4">
      <c r="A178" s="15">
        <v>150</v>
      </c>
      <c r="B178" s="15">
        <f ca="1">IF(RAND() &lt; (8/12), 0, 1)</f>
        <v>0</v>
      </c>
      <c r="C178" s="20">
        <f ca="1">RAND()</f>
        <v>0.29421914789758596</v>
      </c>
      <c r="D178" s="15" t="str">
        <f ca="1">LOOKUP(C178,$H$13:$H$16,$F$13:$F$16)</f>
        <v>Airbus A380-800</v>
      </c>
      <c r="E178" s="15">
        <f ca="1">LOOKUP(D178,$F$6:$F$9,$I$6:$I$9)</f>
        <v>14</v>
      </c>
      <c r="F178" s="15">
        <f ca="1">LOOKUP(D178,$F$6:$F$9,$J$6:$J$9)</f>
        <v>76</v>
      </c>
      <c r="G178" s="15">
        <f ca="1">LOOKUP(D178,$F$6:$F$9,$K$6:$K$9)</f>
        <v>56</v>
      </c>
      <c r="H178" s="15">
        <f ca="1">LOOKUP(D178,$F$6:$F$9,$L$6:$L$9)</f>
        <v>341</v>
      </c>
      <c r="I178" s="20">
        <f ca="1">RAND()</f>
        <v>0.14816734888913019</v>
      </c>
      <c r="J178" s="15">
        <f ca="1">IF(B178=1, ROUND(_xlfn.NORM.INV(I178,$C$5,$C$6)*(1+$T$14), 0), ROUND(_xlfn.NORM.INV(I178, $D$5, $D$6)*(1+$T$14), 0))</f>
        <v>3</v>
      </c>
      <c r="K178" s="20">
        <f ca="1">RAND()</f>
        <v>8.6659795329905753E-2</v>
      </c>
      <c r="L178" s="18">
        <f ca="1">IF(B178=1, ROUND(_xlfn.NORM.INV(K178,$C$7,$C$8), 2), ROUND(_xlfn.NORM.INV(K178, $D$7, $D$8), 2))</f>
        <v>9871.81</v>
      </c>
      <c r="M178" s="15">
        <f ca="1">MIN(E178,J178)</f>
        <v>3</v>
      </c>
      <c r="N178" s="15">
        <f ca="1">RAND()</f>
        <v>0.4293701233318955</v>
      </c>
      <c r="O178" s="19">
        <f ca="1">(IF(B178=1, $G$21+($G$22-$G$21)*N178, $H$21+($H$22-$H$21)*N178))</f>
        <v>2.2881103699956863E-2</v>
      </c>
      <c r="P178" s="15">
        <f ca="1">ROUND(M178*(1-O178), 0)</f>
        <v>3</v>
      </c>
      <c r="Q178" s="20">
        <f ca="1">RAND()</f>
        <v>0.70441726044522424</v>
      </c>
      <c r="R178" s="15">
        <f ca="1">IF(B178=1, ROUND(_xlfn.NORM.INV(Q178,$C$9,$C$10)*(1+$T$14), 0), ROUND(_xlfn.NORM.INV(Q178, $D$9, $D$10)*(1+$T$14), 0))</f>
        <v>46</v>
      </c>
      <c r="S178" s="20">
        <f ca="1">RAND()</f>
        <v>0.21320297410393929</v>
      </c>
      <c r="T178" s="18">
        <f ca="1">IF(B178=1, ROUND(_xlfn.NORM.INV(S178,$C$11,$C$12), 2), ROUND(_xlfn.NORM.INV(S178, $D$11, $D$12), 2))</f>
        <v>5064.9399999999996</v>
      </c>
      <c r="U178" s="15">
        <f ca="1">MIN(F178,R178)</f>
        <v>46</v>
      </c>
      <c r="V178" s="15">
        <f ca="1">RAND()</f>
        <v>0.32055837382874197</v>
      </c>
      <c r="W178" s="19">
        <f ca="1">(IF(B178=1, $G$21+($G$22-$G$21)*V178, $H$21+($H$22-$H$21)*V178))</f>
        <v>1.9616751214862258E-2</v>
      </c>
      <c r="X178" s="15">
        <f ca="1">ROUND(U178*(1-W178), 0)</f>
        <v>45</v>
      </c>
      <c r="Y178" s="20">
        <f ca="1">RAND()</f>
        <v>0.99465571148419307</v>
      </c>
      <c r="Z178" s="15">
        <f ca="1">IF(B178=1, ROUND(_xlfn.NORM.INV(Y178,$C$13,$C$14)*(1+$T$14), 0), ROUND(_xlfn.NORM.INV(Y178, $D$13, $D$14)*(1+$T$14), 0))</f>
        <v>60</v>
      </c>
      <c r="AA178" s="20">
        <f ca="1">RAND()</f>
        <v>0.51744267724393012</v>
      </c>
      <c r="AB178" s="18">
        <f ca="1">IF(B178=1, ROUND(_xlfn.NORM.INV(AA178,$C$15,$C$16), 2), ROUND(_xlfn.NORM.INV(AA178, $D$15, $D$16), 2))</f>
        <v>2803.28</v>
      </c>
      <c r="AC178" s="15">
        <f ca="1">MIN(G178,Z178)</f>
        <v>56</v>
      </c>
      <c r="AD178" s="15">
        <f ca="1">RAND()</f>
        <v>0.36916125776571229</v>
      </c>
      <c r="AE178" s="19">
        <f ca="1">(IF(B178=1, $G$21+($G$22-$G$21)*AD178, $H$21+($H$22-$H$21)*AD178))</f>
        <v>2.107483773297137E-2</v>
      </c>
      <c r="AF178" s="15">
        <f ca="1">ROUND(AC178*(1-AE178), 0)</f>
        <v>55</v>
      </c>
      <c r="AG178" s="20">
        <f ca="1">RAND()</f>
        <v>0.96725547688282298</v>
      </c>
      <c r="AH178" s="15">
        <f ca="1">IF(B178=1, ROUND(_xlfn.NORM.INV(AG178,$C$17,$C$18)*(1+$T$14), 0), ROUND(_xlfn.NORM.INV(AG178, $D$17, $D$18)*(1+$T$14), 0))</f>
        <v>296</v>
      </c>
      <c r="AI178" s="20">
        <f ca="1">RAND()</f>
        <v>0.33849457926982407</v>
      </c>
      <c r="AJ178" s="18">
        <f ca="1">IF(B178=1, ROUND(_xlfn.NORM.INV(AI178,$C$19,$C$20), 2), ROUND(_xlfn.NORM.INV(AI178, $D$19, $D$20), 2))</f>
        <v>1717.09</v>
      </c>
      <c r="AK178" s="15">
        <f ca="1">MIN(ROUND(H178*(1+$C$22),0),AH178)</f>
        <v>296</v>
      </c>
      <c r="AL178" s="20">
        <f ca="1">RAND()</f>
        <v>0.96646970110061481</v>
      </c>
      <c r="AM178" s="19">
        <f ca="1">(IF(B178=1, $G$21+($G$22-$G$21)*AL178, $H$21+($H$22-$H$21)*AL178))</f>
        <v>3.8994091033018444E-2</v>
      </c>
      <c r="AN178" s="15">
        <f ca="1">ROUND(AK178*(1-AM178), 0)</f>
        <v>284</v>
      </c>
      <c r="AO178" s="18">
        <f ca="1">SUM(IF(AN178&gt;H178, (AN178-H178)*($G$23+AJ178), 0),IF(AF178&gt;G178,(AF178-G178)*($G$23+AB178),0),IF(X178&gt;F178,(X178-F178)*($G$23+T178),0),IF(P178&gt;E178,(P178-E178)*($G$23+L178),0))</f>
        <v>0</v>
      </c>
      <c r="AP178" s="18">
        <f>-$C$24</f>
        <v>-313614.51120000001</v>
      </c>
      <c r="AQ178" s="17">
        <f ca="1">L178*P178+T178*X178+AB178*AF178+AJ178*AN178-AO178+AP178</f>
        <v>585757.17879999988</v>
      </c>
      <c r="AS178" s="21">
        <f ca="1">SUM(IF(AN178&gt;H178, (AN178-H178), 0),IF(AF178&gt;G178,(AF178-G178),0),IF(X178&gt;F178,(X178-F178),0),IF(P178&gt;E178,(P178-E178),0))</f>
        <v>0</v>
      </c>
    </row>
    <row r="179" spans="1:45" x14ac:dyDescent="0.4">
      <c r="A179" s="15">
        <v>151</v>
      </c>
      <c r="B179" s="15">
        <f ca="1">IF(RAND() &lt; (8/12), 0, 1)</f>
        <v>1</v>
      </c>
      <c r="C179" s="20">
        <f ca="1">RAND()</f>
        <v>0.33253884119055199</v>
      </c>
      <c r="D179" s="15" t="str">
        <f ca="1">LOOKUP(C179,$H$13:$H$16,$F$13:$F$16)</f>
        <v>Airbus A380-800</v>
      </c>
      <c r="E179" s="15">
        <f ca="1">LOOKUP(D179,$F$6:$F$9,$I$6:$I$9)</f>
        <v>14</v>
      </c>
      <c r="F179" s="15">
        <f ca="1">LOOKUP(D179,$F$6:$F$9,$J$6:$J$9)</f>
        <v>76</v>
      </c>
      <c r="G179" s="15">
        <f ca="1">LOOKUP(D179,$F$6:$F$9,$K$6:$K$9)</f>
        <v>56</v>
      </c>
      <c r="H179" s="15">
        <f ca="1">LOOKUP(D179,$F$6:$F$9,$L$6:$L$9)</f>
        <v>341</v>
      </c>
      <c r="I179" s="20">
        <f ca="1">RAND()</f>
        <v>0.86447127089262787</v>
      </c>
      <c r="J179" s="15">
        <f ca="1">IF(B179=1, ROUND(_xlfn.NORM.INV(I179,$C$5,$C$6)*(1+$T$14), 0), ROUND(_xlfn.NORM.INV(I179, $D$5, $D$6)*(1+$T$14), 0))</f>
        <v>9</v>
      </c>
      <c r="K179" s="20">
        <f ca="1">RAND()</f>
        <v>0.35743797516302989</v>
      </c>
      <c r="L179" s="18">
        <f ca="1">IF(B179=1, ROUND(_xlfn.NORM.INV(K179,$C$7,$C$8), 2), ROUND(_xlfn.NORM.INV(K179, $D$7, $D$8), 2))</f>
        <v>13000.06</v>
      </c>
      <c r="M179" s="15">
        <f ca="1">MIN(E179,J179)</f>
        <v>9</v>
      </c>
      <c r="N179" s="15">
        <f ca="1">RAND()</f>
        <v>2.1547050941966184E-2</v>
      </c>
      <c r="O179" s="19">
        <f ca="1">(IF(B179=1, $G$21+($G$22-$G$21)*N179, $H$21+($H$22-$H$21)*N179))</f>
        <v>1.5754146782968815E-2</v>
      </c>
      <c r="P179" s="15">
        <f ca="1">ROUND(M179*(1-O179), 0)</f>
        <v>9</v>
      </c>
      <c r="Q179" s="20">
        <f ca="1">RAND()</f>
        <v>0.77725513118269085</v>
      </c>
      <c r="R179" s="15">
        <f ca="1">IF(B179=1, ROUND(_xlfn.NORM.INV(Q179,$C$9,$C$10)*(1+$T$14), 0), ROUND(_xlfn.NORM.INV(Q179, $D$9, $D$10)*(1+$T$14), 0))</f>
        <v>80</v>
      </c>
      <c r="S179" s="20">
        <f ca="1">RAND()</f>
        <v>0.87400029728694684</v>
      </c>
      <c r="T179" s="18">
        <f ca="1">IF(B179=1, ROUND(_xlfn.NORM.INV(S179,$C$11,$C$12), 2), ROUND(_xlfn.NORM.INV(S179, $D$11, $D$12), 2))</f>
        <v>7862.35</v>
      </c>
      <c r="U179" s="15">
        <f ca="1">MIN(F179,R179)</f>
        <v>76</v>
      </c>
      <c r="V179" s="15">
        <f ca="1">RAND()</f>
        <v>0.85505437467750356</v>
      </c>
      <c r="W179" s="19">
        <f ca="1">(IF(B179=1, $G$21+($G$22-$G$21)*V179, $H$21+($H$22-$H$21)*V179))</f>
        <v>4.4926903113712627E-2</v>
      </c>
      <c r="X179" s="15">
        <f ca="1">ROUND(U179*(1-W179), 0)</f>
        <v>73</v>
      </c>
      <c r="Y179" s="20">
        <f ca="1">RAND()</f>
        <v>0.75454435646263085</v>
      </c>
      <c r="Z179" s="15">
        <f ca="1">IF(B179=1, ROUND(_xlfn.NORM.INV(Y179,$C$13,$C$14)*(1+$T$14), 0), ROUND(_xlfn.NORM.INV(Y179, $D$13, $D$14)*(1+$T$14), 0))</f>
        <v>71</v>
      </c>
      <c r="AA179" s="20">
        <f ca="1">RAND()</f>
        <v>0.4704685571500683</v>
      </c>
      <c r="AB179" s="18">
        <f ca="1">IF(B179=1, ROUND(_xlfn.NORM.INV(AA179,$C$15,$C$16), 2), ROUND(_xlfn.NORM.INV(AA179, $D$15, $D$16), 2))</f>
        <v>3606.74</v>
      </c>
      <c r="AC179" s="15">
        <f ca="1">MIN(G179,Z179)</f>
        <v>56</v>
      </c>
      <c r="AD179" s="15">
        <f ca="1">RAND()</f>
        <v>0.5121864082792994</v>
      </c>
      <c r="AE179" s="19">
        <f ca="1">(IF(B179=1, $G$21+($G$22-$G$21)*AD179, $H$21+($H$22-$H$21)*AD179))</f>
        <v>3.292652428977548E-2</v>
      </c>
      <c r="AF179" s="15">
        <f ca="1">ROUND(AC179*(1-AE179), 0)</f>
        <v>54</v>
      </c>
      <c r="AG179" s="20">
        <f ca="1">RAND()</f>
        <v>0.54791718306684001</v>
      </c>
      <c r="AH179" s="15">
        <f ca="1">IF(B179=1, ROUND(_xlfn.NORM.INV(AG179,$C$17,$C$18)*(1+$T$14), 0), ROUND(_xlfn.NORM.INV(AG179, $D$17, $D$18)*(1+$T$14), 0))</f>
        <v>320</v>
      </c>
      <c r="AI179" s="20">
        <f ca="1">RAND()</f>
        <v>9.464077262228443E-2</v>
      </c>
      <c r="AJ179" s="18">
        <f ca="1">IF(B179=1, ROUND(_xlfn.NORM.INV(AI179,$C$19,$C$20), 2), ROUND(_xlfn.NORM.INV(AI179, $D$19, $D$20), 2))</f>
        <v>1881.92</v>
      </c>
      <c r="AK179" s="15">
        <f ca="1">MIN(ROUND(H179*(1+$C$22),0),AH179)</f>
        <v>320</v>
      </c>
      <c r="AL179" s="20">
        <f ca="1">RAND()</f>
        <v>0.86310438755833496</v>
      </c>
      <c r="AM179" s="19">
        <f ca="1">(IF(B179=1, $G$21+($G$22-$G$21)*AL179, $H$21+($H$22-$H$21)*AL179))</f>
        <v>4.5208653564541727E-2</v>
      </c>
      <c r="AN179" s="15">
        <f ca="1">ROUND(AK179*(1-AM179), 0)</f>
        <v>306</v>
      </c>
      <c r="AO179" s="18">
        <f ca="1">SUM(IF(AN179&gt;H179, (AN179-H179)*($G$23+AJ179), 0),IF(AF179&gt;G179,(AF179-G179)*($G$23+AB179),0),IF(X179&gt;F179,(X179-F179)*($G$23+T179),0),IF(P179&gt;E179,(P179-E179)*($G$23+L179),0))</f>
        <v>0</v>
      </c>
      <c r="AP179" s="18">
        <f>-$C$24</f>
        <v>-313614.51120000001</v>
      </c>
      <c r="AQ179" s="17">
        <f ca="1">L179*P179+T179*X179+AB179*AF179+AJ179*AN179-AO179+AP179</f>
        <v>1147969.0588</v>
      </c>
      <c r="AS179" s="21">
        <f ca="1">SUM(IF(AN179&gt;H179, (AN179-H179), 0),IF(AF179&gt;G179,(AF179-G179),0),IF(X179&gt;F179,(X179-F179),0),IF(P179&gt;E179,(P179-E179),0))</f>
        <v>0</v>
      </c>
    </row>
    <row r="180" spans="1:45" x14ac:dyDescent="0.4">
      <c r="A180" s="15">
        <v>152</v>
      </c>
      <c r="B180" s="15">
        <f ca="1">IF(RAND() &lt; (8/12), 0, 1)</f>
        <v>0</v>
      </c>
      <c r="C180" s="20">
        <f ca="1">RAND()</f>
        <v>0.96561870527222415</v>
      </c>
      <c r="D180" s="15" t="str">
        <f ca="1">LOOKUP(C180,$H$13:$H$16,$F$13:$F$16)</f>
        <v>Boeing 777-300ER</v>
      </c>
      <c r="E180" s="15">
        <f ca="1">LOOKUP(D180,$F$6:$F$9,$I$6:$I$9)</f>
        <v>8</v>
      </c>
      <c r="F180" s="15">
        <f ca="1">LOOKUP(D180,$F$6:$F$9,$J$6:$J$9)</f>
        <v>40</v>
      </c>
      <c r="G180" s="15">
        <f ca="1">LOOKUP(D180,$F$6:$F$9,$K$6:$K$9)</f>
        <v>24</v>
      </c>
      <c r="H180" s="15">
        <f ca="1">LOOKUP(D180,$F$6:$F$9,$L$6:$L$9)</f>
        <v>260</v>
      </c>
      <c r="I180" s="20">
        <f ca="1">RAND()</f>
        <v>0.54198842636198119</v>
      </c>
      <c r="J180" s="15">
        <f ca="1">IF(B180=1, ROUND(_xlfn.NORM.INV(I180,$C$5,$C$6)*(1+$T$14), 0), ROUND(_xlfn.NORM.INV(I180, $D$5, $D$6)*(1+$T$14), 0))</f>
        <v>4</v>
      </c>
      <c r="K180" s="20">
        <f ca="1">RAND()</f>
        <v>8.9963843089692408E-2</v>
      </c>
      <c r="L180" s="18">
        <f ca="1">IF(B180=1, ROUND(_xlfn.NORM.INV(K180,$C$7,$C$8), 2), ROUND(_xlfn.NORM.INV(K180, $D$7, $D$8), 2))</f>
        <v>9881.2199999999993</v>
      </c>
      <c r="M180" s="15">
        <f ca="1">MIN(E180,J180)</f>
        <v>4</v>
      </c>
      <c r="N180" s="15">
        <f ca="1">RAND()</f>
        <v>0.3498429952678167</v>
      </c>
      <c r="O180" s="19">
        <f ca="1">(IF(B180=1, $G$21+($G$22-$G$21)*N180, $H$21+($H$22-$H$21)*N180))</f>
        <v>2.0495289858034501E-2</v>
      </c>
      <c r="P180" s="15">
        <f ca="1">ROUND(M180*(1-O180), 0)</f>
        <v>4</v>
      </c>
      <c r="Q180" s="20">
        <f ca="1">RAND()</f>
        <v>0.62459814108376877</v>
      </c>
      <c r="R180" s="15">
        <f ca="1">IF(B180=1, ROUND(_xlfn.NORM.INV(Q180,$C$9,$C$10)*(1+$T$14), 0), ROUND(_xlfn.NORM.INV(Q180, $D$9, $D$10)*(1+$T$14), 0))</f>
        <v>43</v>
      </c>
      <c r="S180" s="20">
        <f ca="1">RAND()</f>
        <v>6.4872436467879102E-2</v>
      </c>
      <c r="T180" s="18">
        <f ca="1">IF(B180=1, ROUND(_xlfn.NORM.INV(S180,$C$11,$C$12), 2), ROUND(_xlfn.NORM.INV(S180, $D$11, $D$12), 2))</f>
        <v>4900.93</v>
      </c>
      <c r="U180" s="15">
        <f ca="1">MIN(F180,R180)</f>
        <v>40</v>
      </c>
      <c r="V180" s="15">
        <f ca="1">RAND()</f>
        <v>6.7014653604390739E-2</v>
      </c>
      <c r="W180" s="19">
        <f ca="1">(IF(B180=1, $G$21+($G$22-$G$21)*V180, $H$21+($H$22-$H$21)*V180))</f>
        <v>1.2010439608131723E-2</v>
      </c>
      <c r="X180" s="15">
        <f ca="1">ROUND(U180*(1-W180), 0)</f>
        <v>40</v>
      </c>
      <c r="Y180" s="20">
        <f ca="1">RAND()</f>
        <v>0.4170441652662612</v>
      </c>
      <c r="Z180" s="15">
        <f ca="1">IF(B180=1, ROUND(_xlfn.NORM.INV(Y180,$C$13,$C$14)*(1+$T$14), 0), ROUND(_xlfn.NORM.INV(Y180, $D$13, $D$14)*(1+$T$14), 0))</f>
        <v>34</v>
      </c>
      <c r="AA180" s="20">
        <f ca="1">RAND()</f>
        <v>0.72298703559336297</v>
      </c>
      <c r="AB180" s="18">
        <f ca="1">IF(B180=1, ROUND(_xlfn.NORM.INV(AA180,$C$15,$C$16), 2), ROUND(_xlfn.NORM.INV(AA180, $D$15, $D$16), 2))</f>
        <v>2869.89</v>
      </c>
      <c r="AC180" s="15">
        <f ca="1">MIN(G180,Z180)</f>
        <v>24</v>
      </c>
      <c r="AD180" s="15">
        <f ca="1">RAND()</f>
        <v>0.37327382947347909</v>
      </c>
      <c r="AE180" s="19">
        <f ca="1">(IF(B180=1, $G$21+($G$22-$G$21)*AD180, $H$21+($H$22-$H$21)*AD180))</f>
        <v>2.1198214884204373E-2</v>
      </c>
      <c r="AF180" s="15">
        <f ca="1">ROUND(AC180*(1-AE180), 0)</f>
        <v>23</v>
      </c>
      <c r="AG180" s="20">
        <f ca="1">RAND()</f>
        <v>0.57449425930636777</v>
      </c>
      <c r="AH180" s="15">
        <f ca="1">IF(B180=1, ROUND(_xlfn.NORM.INV(AG180,$C$17,$C$18)*(1+$T$14), 0), ROUND(_xlfn.NORM.INV(AG180, $D$17, $D$18)*(1+$T$14), 0))</f>
        <v>209</v>
      </c>
      <c r="AI180" s="20">
        <f ca="1">RAND()</f>
        <v>0.16685443096704045</v>
      </c>
      <c r="AJ180" s="18">
        <f ca="1">IF(B180=1, ROUND(_xlfn.NORM.INV(AI180,$C$19,$C$20), 2), ROUND(_xlfn.NORM.INV(AI180, $D$19, $D$20), 2))</f>
        <v>1675.3</v>
      </c>
      <c r="AK180" s="15">
        <f ca="1">MIN(ROUND(H180*(1+$C$22),0),AH180)</f>
        <v>209</v>
      </c>
      <c r="AL180" s="20">
        <f ca="1">RAND()</f>
        <v>0.97087047018436823</v>
      </c>
      <c r="AM180" s="19">
        <f ca="1">(IF(B180=1, $G$21+($G$22-$G$21)*AL180, $H$21+($H$22-$H$21)*AL180))</f>
        <v>3.9126114105531046E-2</v>
      </c>
      <c r="AN180" s="15">
        <f ca="1">ROUND(AK180*(1-AM180), 0)</f>
        <v>201</v>
      </c>
      <c r="AO180" s="18">
        <f ca="1">SUM(IF(AN180&gt;H180, (AN180-H180)*($G$23+AJ180), 0),IF(AF180&gt;G180,(AF180-G180)*($G$23+AB180),0),IF(X180&gt;F180,(X180-F180)*($G$23+T180),0),IF(P180&gt;E180,(P180-E180)*($G$23+L180),0))</f>
        <v>0</v>
      </c>
      <c r="AP180" s="18">
        <f>-$C$24</f>
        <v>-313614.51120000001</v>
      </c>
      <c r="AQ180" s="17">
        <f ca="1">L180*P180+T180*X180+AB180*AF180+AJ180*AN180-AO180+AP180</f>
        <v>324690.33880000009</v>
      </c>
      <c r="AS180" s="21">
        <f ca="1">SUM(IF(AN180&gt;H180, (AN180-H180), 0),IF(AF180&gt;G180,(AF180-G180),0),IF(X180&gt;F180,(X180-F180),0),IF(P180&gt;E180,(P180-E180),0))</f>
        <v>0</v>
      </c>
    </row>
    <row r="181" spans="1:45" x14ac:dyDescent="0.4">
      <c r="A181" s="15">
        <v>153</v>
      </c>
      <c r="B181" s="15">
        <f ca="1">IF(RAND() &lt; (8/12), 0, 1)</f>
        <v>1</v>
      </c>
      <c r="C181" s="20">
        <f ca="1">RAND()</f>
        <v>0.64975765019114451</v>
      </c>
      <c r="D181" s="15" t="str">
        <f ca="1">LOOKUP(C181,$H$13:$H$16,$F$13:$F$16)</f>
        <v>Boeing 777-300ER</v>
      </c>
      <c r="E181" s="15">
        <f ca="1">LOOKUP(D181,$F$6:$F$9,$I$6:$I$9)</f>
        <v>8</v>
      </c>
      <c r="F181" s="15">
        <f ca="1">LOOKUP(D181,$F$6:$F$9,$J$6:$J$9)</f>
        <v>40</v>
      </c>
      <c r="G181" s="15">
        <f ca="1">LOOKUP(D181,$F$6:$F$9,$K$6:$K$9)</f>
        <v>24</v>
      </c>
      <c r="H181" s="15">
        <f ca="1">LOOKUP(D181,$F$6:$F$9,$L$6:$L$9)</f>
        <v>260</v>
      </c>
      <c r="I181" s="20">
        <f ca="1">RAND()</f>
        <v>0.13398813320738689</v>
      </c>
      <c r="J181" s="15">
        <f ca="1">IF(B181=1, ROUND(_xlfn.NORM.INV(I181,$C$5,$C$6)*(1+$T$14), 0), ROUND(_xlfn.NORM.INV(I181, $D$5, $D$6)*(1+$T$14), 0))</f>
        <v>4</v>
      </c>
      <c r="K181" s="20">
        <f ca="1">RAND()</f>
        <v>0.80678569787677412</v>
      </c>
      <c r="L181" s="18">
        <f ca="1">IF(B181=1, ROUND(_xlfn.NORM.INV(K181,$C$7,$C$8), 2), ROUND(_xlfn.NORM.INV(K181, $D$7, $D$8), 2))</f>
        <v>15220.84</v>
      </c>
      <c r="M181" s="15">
        <f ca="1">MIN(E181,J181)</f>
        <v>4</v>
      </c>
      <c r="N181" s="15">
        <f ca="1">RAND()</f>
        <v>8.1301032898739023E-2</v>
      </c>
      <c r="O181" s="19">
        <f ca="1">(IF(B181=1, $G$21+($G$22-$G$21)*N181, $H$21+($H$22-$H$21)*N181))</f>
        <v>1.7845536151455864E-2</v>
      </c>
      <c r="P181" s="15">
        <f ca="1">ROUND(M181*(1-O181), 0)</f>
        <v>4</v>
      </c>
      <c r="Q181" s="20">
        <f ca="1">RAND()</f>
        <v>0.24082700750421826</v>
      </c>
      <c r="R181" s="15">
        <f ca="1">IF(B181=1, ROUND(_xlfn.NORM.INV(Q181,$C$9,$C$10)*(1+$T$14), 0), ROUND(_xlfn.NORM.INV(Q181, $D$9, $D$10)*(1+$T$14), 0))</f>
        <v>43</v>
      </c>
      <c r="S181" s="20">
        <f ca="1">RAND()</f>
        <v>0.13329597762036949</v>
      </c>
      <c r="T181" s="18">
        <f ca="1">IF(B181=1, ROUND(_xlfn.NORM.INV(S181,$C$11,$C$12), 2), ROUND(_xlfn.NORM.INV(S181, $D$11, $D$12), 2))</f>
        <v>5827.69</v>
      </c>
      <c r="U181" s="15">
        <f ca="1">MIN(F181,R181)</f>
        <v>40</v>
      </c>
      <c r="V181" s="15">
        <f ca="1">RAND()</f>
        <v>0.77987963276443528</v>
      </c>
      <c r="W181" s="19">
        <f ca="1">(IF(B181=1, $G$21+($G$22-$G$21)*V181, $H$21+($H$22-$H$21)*V181))</f>
        <v>4.2295787146755234E-2</v>
      </c>
      <c r="X181" s="15">
        <f ca="1">ROUND(U181*(1-W181), 0)</f>
        <v>38</v>
      </c>
      <c r="Y181" s="20">
        <f ca="1">RAND()</f>
        <v>0.32875065545928683</v>
      </c>
      <c r="Z181" s="15">
        <f ca="1">IF(B181=1, ROUND(_xlfn.NORM.INV(Y181,$C$13,$C$14)*(1+$T$14), 0), ROUND(_xlfn.NORM.INV(Y181, $D$13, $D$14)*(1+$T$14), 0))</f>
        <v>44</v>
      </c>
      <c r="AA181" s="20">
        <f ca="1">RAND()</f>
        <v>0.56508745729796261</v>
      </c>
      <c r="AB181" s="18">
        <f ca="1">IF(B181=1, ROUND(_xlfn.NORM.INV(AA181,$C$15,$C$16), 2), ROUND(_xlfn.NORM.INV(AA181, $D$15, $D$16), 2))</f>
        <v>3721.18</v>
      </c>
      <c r="AC181" s="15">
        <f ca="1">MIN(G181,Z181)</f>
        <v>24</v>
      </c>
      <c r="AD181" s="15">
        <f ca="1">RAND()</f>
        <v>0.95632503766640697</v>
      </c>
      <c r="AE181" s="19">
        <f ca="1">(IF(B181=1, $G$21+($G$22-$G$21)*AD181, $H$21+($H$22-$H$21)*AD181))</f>
        <v>4.8471376318324245E-2</v>
      </c>
      <c r="AF181" s="15">
        <f ca="1">ROUND(AC181*(1-AE181), 0)</f>
        <v>23</v>
      </c>
      <c r="AG181" s="20">
        <f ca="1">RAND()</f>
        <v>0.74362056422130018</v>
      </c>
      <c r="AH181" s="15">
        <f ca="1">IF(B181=1, ROUND(_xlfn.NORM.INV(AG181,$C$17,$C$18)*(1+$T$14), 0), ROUND(_xlfn.NORM.INV(AG181, $D$17, $D$18)*(1+$T$14), 0))</f>
        <v>387</v>
      </c>
      <c r="AI181" s="20">
        <f ca="1">RAND()</f>
        <v>0.10758423550697849</v>
      </c>
      <c r="AJ181" s="18">
        <f ca="1">IF(B181=1, ROUND(_xlfn.NORM.INV(AI181,$C$19,$C$20), 2), ROUND(_xlfn.NORM.INV(AI181, $D$19, $D$20), 2))</f>
        <v>1903.93</v>
      </c>
      <c r="AK181" s="15">
        <f ca="1">MIN(ROUND(H181*(1+$C$22),0),AH181)</f>
        <v>273</v>
      </c>
      <c r="AL181" s="20">
        <f ca="1">RAND()</f>
        <v>0.85385553713888118</v>
      </c>
      <c r="AM181" s="19">
        <f ca="1">(IF(B181=1, $G$21+($G$22-$G$21)*AL181, $H$21+($H$22-$H$21)*AL181))</f>
        <v>4.4884943799860841E-2</v>
      </c>
      <c r="AN181" s="15">
        <f ca="1">ROUND(AK181*(1-AM181), 0)</f>
        <v>261</v>
      </c>
      <c r="AO181" s="18">
        <f ca="1">SUM(IF(AN181&gt;H181, (AN181-H181)*($G$23+AJ181), 0),IF(AF181&gt;G181,(AF181-G181)*($G$23+AB181),0),IF(X181&gt;F181,(X181-F181)*($G$23+T181),0),IF(P181&gt;E181,(P181-E181)*($G$23+L181),0))</f>
        <v>2754.9300000000003</v>
      </c>
      <c r="AP181" s="18">
        <f>-$C$24</f>
        <v>-313614.51120000001</v>
      </c>
      <c r="AQ181" s="17">
        <f ca="1">L181*P181+T181*X181+AB181*AF181+AJ181*AN181-AO181+AP181</f>
        <v>548479.00879999995</v>
      </c>
      <c r="AS181" s="21">
        <f ca="1">SUM(IF(AN181&gt;H181, (AN181-H181), 0),IF(AF181&gt;G181,(AF181-G181),0),IF(X181&gt;F181,(X181-F181),0),IF(P181&gt;E181,(P181-E181),0))</f>
        <v>1</v>
      </c>
    </row>
    <row r="182" spans="1:45" x14ac:dyDescent="0.4">
      <c r="A182" s="15">
        <v>154</v>
      </c>
      <c r="B182" s="15">
        <f ca="1">IF(RAND() &lt; (8/12), 0, 1)</f>
        <v>1</v>
      </c>
      <c r="C182" s="20">
        <f ca="1">RAND()</f>
        <v>9.6298743400720088E-2</v>
      </c>
      <c r="D182" s="15" t="str">
        <f ca="1">LOOKUP(C182,$H$13:$H$16,$F$13:$F$16)</f>
        <v>Airbus A350-900</v>
      </c>
      <c r="E182" s="15">
        <f ca="1">LOOKUP(D182,$F$6:$F$9,$I$6:$I$9)</f>
        <v>0</v>
      </c>
      <c r="F182" s="15">
        <f ca="1">LOOKUP(D182,$F$6:$F$9,$J$6:$J$9)</f>
        <v>32</v>
      </c>
      <c r="G182" s="15">
        <f ca="1">LOOKUP(D182,$F$6:$F$9,$K$6:$K$9)</f>
        <v>21</v>
      </c>
      <c r="H182" s="15">
        <f ca="1">LOOKUP(D182,$F$6:$F$9,$L$6:$L$9)</f>
        <v>259</v>
      </c>
      <c r="I182" s="20">
        <f ca="1">RAND()</f>
        <v>0.50648855255948422</v>
      </c>
      <c r="J182" s="15">
        <f ca="1">IF(B182=1, ROUND(_xlfn.NORM.INV(I182,$C$5,$C$6)*(1+$T$14), 0), ROUND(_xlfn.NORM.INV(I182, $D$5, $D$6)*(1+$T$14), 0))</f>
        <v>6</v>
      </c>
      <c r="K182" s="20">
        <f ca="1">RAND()</f>
        <v>0.22283749810558184</v>
      </c>
      <c r="L182" s="18">
        <f ca="1">IF(B182=1, ROUND(_xlfn.NORM.INV(K182,$C$7,$C$8), 2), ROUND(_xlfn.NORM.INV(K182, $D$7, $D$8), 2))</f>
        <v>12283.51</v>
      </c>
      <c r="M182" s="15">
        <f ca="1">MIN(E182,J182)</f>
        <v>0</v>
      </c>
      <c r="N182" s="15">
        <f ca="1">RAND()</f>
        <v>0.93887978953805529</v>
      </c>
      <c r="O182" s="19">
        <f ca="1">(IF(B182=1, $G$21+($G$22-$G$21)*N182, $H$21+($H$22-$H$21)*N182))</f>
        <v>4.7860792633831938E-2</v>
      </c>
      <c r="P182" s="15">
        <f ca="1">ROUND(M182*(1-O182), 0)</f>
        <v>0</v>
      </c>
      <c r="Q182" s="20">
        <f ca="1">RAND()</f>
        <v>0.28139646903354332</v>
      </c>
      <c r="R182" s="15">
        <f ca="1">IF(B182=1, ROUND(_xlfn.NORM.INV(Q182,$C$9,$C$10)*(1+$T$14), 0), ROUND(_xlfn.NORM.INV(Q182, $D$9, $D$10)*(1+$T$14), 0))</f>
        <v>46</v>
      </c>
      <c r="S182" s="20">
        <f ca="1">RAND()</f>
        <v>0.20441584336256924</v>
      </c>
      <c r="T182" s="18">
        <f ca="1">IF(B182=1, ROUND(_xlfn.NORM.INV(S182,$C$11,$C$12), 2), ROUND(_xlfn.NORM.INV(S182, $D$11, $D$12), 2))</f>
        <v>6084.67</v>
      </c>
      <c r="U182" s="15">
        <f ca="1">MIN(F182,R182)</f>
        <v>32</v>
      </c>
      <c r="V182" s="15">
        <f ca="1">RAND()</f>
        <v>0.5384991940622561</v>
      </c>
      <c r="W182" s="19">
        <f ca="1">(IF(B182=1, $G$21+($G$22-$G$21)*V182, $H$21+($H$22-$H$21)*V182))</f>
        <v>3.3847471792178965E-2</v>
      </c>
      <c r="X182" s="15">
        <f ca="1">ROUND(U182*(1-W182), 0)</f>
        <v>31</v>
      </c>
      <c r="Y182" s="20">
        <f ca="1">RAND()</f>
        <v>0.68355456503455636</v>
      </c>
      <c r="Z182" s="15">
        <f ca="1">IF(B182=1, ROUND(_xlfn.NORM.INV(Y182,$C$13,$C$14)*(1+$T$14), 0), ROUND(_xlfn.NORM.INV(Y182, $D$13, $D$14)*(1+$T$14), 0))</f>
        <v>66</v>
      </c>
      <c r="AA182" s="20">
        <f ca="1">RAND()</f>
        <v>6.9865411357952767E-2</v>
      </c>
      <c r="AB182" s="18">
        <f ca="1">IF(B182=1, ROUND(_xlfn.NORM.INV(AA182,$C$15,$C$16), 2), ROUND(_xlfn.NORM.INV(AA182, $D$15, $D$16), 2))</f>
        <v>2932.16</v>
      </c>
      <c r="AC182" s="15">
        <f ca="1">MIN(G182,Z182)</f>
        <v>21</v>
      </c>
      <c r="AD182" s="15">
        <f ca="1">RAND()</f>
        <v>0.27189735944126669</v>
      </c>
      <c r="AE182" s="19">
        <f ca="1">(IF(B182=1, $G$21+($G$22-$G$21)*AD182, $H$21+($H$22-$H$21)*AD182))</f>
        <v>2.4516407580444335E-2</v>
      </c>
      <c r="AF182" s="15">
        <f ca="1">ROUND(AC182*(1-AE182), 0)</f>
        <v>20</v>
      </c>
      <c r="AG182" s="20">
        <f ca="1">RAND()</f>
        <v>0.65076734155461036</v>
      </c>
      <c r="AH182" s="15">
        <f ca="1">IF(B182=1, ROUND(_xlfn.NORM.INV(AG182,$C$17,$C$18)*(1+$T$14), 0), ROUND(_xlfn.NORM.INV(AG182, $D$17, $D$18)*(1+$T$14), 0))</f>
        <v>353</v>
      </c>
      <c r="AI182" s="20">
        <f ca="1">RAND()</f>
        <v>0.61593473111274644</v>
      </c>
      <c r="AJ182" s="18">
        <f ca="1">IF(B182=1, ROUND(_xlfn.NORM.INV(AI182,$C$19,$C$20), 2), ROUND(_xlfn.NORM.INV(AI182, $D$19, $D$20), 2))</f>
        <v>2365.09</v>
      </c>
      <c r="AK182" s="15">
        <f ca="1">MIN(ROUND(H182*(1+$C$22),0),AH182)</f>
        <v>272</v>
      </c>
      <c r="AL182" s="20">
        <f ca="1">RAND()</f>
        <v>0.73572618622489294</v>
      </c>
      <c r="AM182" s="19">
        <f ca="1">(IF(B182=1, $G$21+($G$22-$G$21)*AL182, $H$21+($H$22-$H$21)*AL182))</f>
        <v>4.0750416517871257E-2</v>
      </c>
      <c r="AN182" s="15">
        <f ca="1">ROUND(AK182*(1-AM182), 0)</f>
        <v>261</v>
      </c>
      <c r="AO182" s="18">
        <f ca="1">SUM(IF(AN182&gt;H182, (AN182-H182)*($G$23+AJ182), 0),IF(AF182&gt;G182,(AF182-G182)*($G$23+AB182),0),IF(X182&gt;F182,(X182-F182)*($G$23+T182),0),IF(P182&gt;E182,(P182-E182)*($G$23+L182),0))</f>
        <v>6432.18</v>
      </c>
      <c r="AP182" s="18">
        <f>-$C$24</f>
        <v>-313614.51120000001</v>
      </c>
      <c r="AQ182" s="17">
        <f ca="1">L182*P182+T182*X182+AB182*AF182+AJ182*AN182-AO182+AP182</f>
        <v>544509.76879999996</v>
      </c>
      <c r="AS182" s="21">
        <f ca="1">SUM(IF(AN182&gt;H182, (AN182-H182), 0),IF(AF182&gt;G182,(AF182-G182),0),IF(X182&gt;F182,(X182-F182),0),IF(P182&gt;E182,(P182-E182),0))</f>
        <v>2</v>
      </c>
    </row>
    <row r="183" spans="1:45" x14ac:dyDescent="0.4">
      <c r="A183" s="15">
        <v>155</v>
      </c>
      <c r="B183" s="15">
        <f ca="1">IF(RAND() &lt; (8/12), 0, 1)</f>
        <v>0</v>
      </c>
      <c r="C183" s="20">
        <f ca="1">RAND()</f>
        <v>0.54757740217904627</v>
      </c>
      <c r="D183" s="15" t="str">
        <f ca="1">LOOKUP(C183,$H$13:$H$16,$F$13:$F$16)</f>
        <v>Airbus A380-800</v>
      </c>
      <c r="E183" s="15">
        <f ca="1">LOOKUP(D183,$F$6:$F$9,$I$6:$I$9)</f>
        <v>14</v>
      </c>
      <c r="F183" s="15">
        <f ca="1">LOOKUP(D183,$F$6:$F$9,$J$6:$J$9)</f>
        <v>76</v>
      </c>
      <c r="G183" s="15">
        <f ca="1">LOOKUP(D183,$F$6:$F$9,$K$6:$K$9)</f>
        <v>56</v>
      </c>
      <c r="H183" s="15">
        <f ca="1">LOOKUP(D183,$F$6:$F$9,$L$6:$L$9)</f>
        <v>341</v>
      </c>
      <c r="I183" s="20">
        <f ca="1">RAND()</f>
        <v>0.74352094539946945</v>
      </c>
      <c r="J183" s="15">
        <f ca="1">IF(B183=1, ROUND(_xlfn.NORM.INV(I183,$C$5,$C$6)*(1+$T$14), 0), ROUND(_xlfn.NORM.INV(I183, $D$5, $D$6)*(1+$T$14), 0))</f>
        <v>5</v>
      </c>
      <c r="K183" s="20">
        <f ca="1">RAND()</f>
        <v>0.50641271229348361</v>
      </c>
      <c r="L183" s="18">
        <f ca="1">IF(B183=1, ROUND(_xlfn.NORM.INV(K183,$C$7,$C$8), 2), ROUND(_xlfn.NORM.INV(K183, $D$7, $D$8), 2))</f>
        <v>10499.71</v>
      </c>
      <c r="M183" s="15">
        <f ca="1">MIN(E183,J183)</f>
        <v>5</v>
      </c>
      <c r="N183" s="15">
        <f ca="1">RAND()</f>
        <v>0.97900036929030476</v>
      </c>
      <c r="O183" s="19">
        <f ca="1">(IF(B183=1, $G$21+($G$22-$G$21)*N183, $H$21+($H$22-$H$21)*N183))</f>
        <v>3.937001107870914E-2</v>
      </c>
      <c r="P183" s="15">
        <f ca="1">ROUND(M183*(1-O183), 0)</f>
        <v>5</v>
      </c>
      <c r="Q183" s="20">
        <f ca="1">RAND()</f>
        <v>0.27936659341360859</v>
      </c>
      <c r="R183" s="15">
        <f ca="1">IF(B183=1, ROUND(_xlfn.NORM.INV(Q183,$C$9,$C$10)*(1+$T$14), 0), ROUND(_xlfn.NORM.INV(Q183, $D$9, $D$10)*(1+$T$14), 0))</f>
        <v>34</v>
      </c>
      <c r="S183" s="20">
        <f ca="1">RAND()</f>
        <v>0.61210317338130082</v>
      </c>
      <c r="T183" s="18">
        <f ca="1">IF(B183=1, ROUND(_xlfn.NORM.INV(S183,$C$11,$C$12), 2), ROUND(_xlfn.NORM.INV(S183, $D$11, $D$12), 2))</f>
        <v>5311.09</v>
      </c>
      <c r="U183" s="15">
        <f ca="1">MIN(F183,R183)</f>
        <v>34</v>
      </c>
      <c r="V183" s="15">
        <f ca="1">RAND()</f>
        <v>0.94696757210814253</v>
      </c>
      <c r="W183" s="19">
        <f ca="1">(IF(B183=1, $G$21+($G$22-$G$21)*V183, $H$21+($H$22-$H$21)*V183))</f>
        <v>3.8409027163244278E-2</v>
      </c>
      <c r="X183" s="15">
        <f ca="1">ROUND(U183*(1-W183), 0)</f>
        <v>33</v>
      </c>
      <c r="Y183" s="20">
        <f ca="1">RAND()</f>
        <v>0.71612443370795154</v>
      </c>
      <c r="Z183" s="15">
        <f ca="1">IF(B183=1, ROUND(_xlfn.NORM.INV(Y183,$C$13,$C$14)*(1+$T$14), 0), ROUND(_xlfn.NORM.INV(Y183, $D$13, $D$14)*(1+$T$14), 0))</f>
        <v>41</v>
      </c>
      <c r="AA183" s="20">
        <f ca="1">RAND()</f>
        <v>0.85848908445197025</v>
      </c>
      <c r="AB183" s="18">
        <f ca="1">IF(B183=1, ROUND(_xlfn.NORM.INV(AA183,$C$15,$C$16), 2), ROUND(_xlfn.NORM.INV(AA183, $D$15, $D$16), 2))</f>
        <v>2928.44</v>
      </c>
      <c r="AC183" s="15">
        <f ca="1">MIN(G183,Z183)</f>
        <v>41</v>
      </c>
      <c r="AD183" s="15">
        <f ca="1">RAND()</f>
        <v>0.18276322295911362</v>
      </c>
      <c r="AE183" s="19">
        <f ca="1">(IF(B183=1, $G$21+($G$22-$G$21)*AD183, $H$21+($H$22-$H$21)*AD183))</f>
        <v>1.5482896688773409E-2</v>
      </c>
      <c r="AF183" s="15">
        <f ca="1">ROUND(AC183*(1-AE183), 0)</f>
        <v>40</v>
      </c>
      <c r="AG183" s="20">
        <f ca="1">RAND()</f>
        <v>0.77412853090608669</v>
      </c>
      <c r="AH183" s="15">
        <f ca="1">IF(B183=1, ROUND(_xlfn.NORM.INV(AG183,$C$17,$C$18)*(1+$T$14), 0), ROUND(_xlfn.NORM.INV(AG183, $D$17, $D$18)*(1+$T$14), 0))</f>
        <v>239</v>
      </c>
      <c r="AI183" s="20">
        <f ca="1">RAND()</f>
        <v>0.54591279077755905</v>
      </c>
      <c r="AJ183" s="18">
        <f ca="1">IF(B183=1, ROUND(_xlfn.NORM.INV(AI183,$C$19,$C$20), 2), ROUND(_xlfn.NORM.INV(AI183, $D$19, $D$20), 2))</f>
        <v>1757.49</v>
      </c>
      <c r="AK183" s="15">
        <f ca="1">MIN(ROUND(H183*(1+$C$22),0),AH183)</f>
        <v>239</v>
      </c>
      <c r="AL183" s="20">
        <f ca="1">RAND()</f>
        <v>0.39405985413260358</v>
      </c>
      <c r="AM183" s="19">
        <f ca="1">(IF(B183=1, $G$21+($G$22-$G$21)*AL183, $H$21+($H$22-$H$21)*AL183))</f>
        <v>2.1821795623978107E-2</v>
      </c>
      <c r="AN183" s="15">
        <f ca="1">ROUND(AK183*(1-AM183), 0)</f>
        <v>234</v>
      </c>
      <c r="AO183" s="18">
        <f ca="1">SUM(IF(AN183&gt;H183, (AN183-H183)*($G$23+AJ183), 0),IF(AF183&gt;G183,(AF183-G183)*($G$23+AB183),0),IF(X183&gt;F183,(X183-F183)*($G$23+T183),0),IF(P183&gt;E183,(P183-E183)*($G$23+L183),0))</f>
        <v>0</v>
      </c>
      <c r="AP183" s="18">
        <f>-$C$24</f>
        <v>-313614.51120000001</v>
      </c>
      <c r="AQ183" s="17">
        <f ca="1">L183*P183+T183*X183+AB183*AF183+AJ183*AN183-AO183+AP183</f>
        <v>442540.26880000002</v>
      </c>
      <c r="AS183" s="21">
        <f ca="1">SUM(IF(AN183&gt;H183, (AN183-H183), 0),IF(AF183&gt;G183,(AF183-G183),0),IF(X183&gt;F183,(X183-F183),0),IF(P183&gt;E183,(P183-E183),0))</f>
        <v>0</v>
      </c>
    </row>
    <row r="184" spans="1:45" x14ac:dyDescent="0.4">
      <c r="A184" s="15">
        <v>156</v>
      </c>
      <c r="B184" s="15">
        <f ca="1">IF(RAND() &lt; (8/12), 0, 1)</f>
        <v>0</v>
      </c>
      <c r="C184" s="20">
        <f ca="1">RAND()</f>
        <v>6.4269957493481522E-2</v>
      </c>
      <c r="D184" s="15" t="str">
        <f ca="1">LOOKUP(C184,$H$13:$H$16,$F$13:$F$16)</f>
        <v>Airbus A350-900</v>
      </c>
      <c r="E184" s="15">
        <f ca="1">LOOKUP(D184,$F$6:$F$9,$I$6:$I$9)</f>
        <v>0</v>
      </c>
      <c r="F184" s="15">
        <f ca="1">LOOKUP(D184,$F$6:$F$9,$J$6:$J$9)</f>
        <v>32</v>
      </c>
      <c r="G184" s="15">
        <f ca="1">LOOKUP(D184,$F$6:$F$9,$K$6:$K$9)</f>
        <v>21</v>
      </c>
      <c r="H184" s="15">
        <f ca="1">LOOKUP(D184,$F$6:$F$9,$L$6:$L$9)</f>
        <v>259</v>
      </c>
      <c r="I184" s="20">
        <f ca="1">RAND()</f>
        <v>0.21341817192400458</v>
      </c>
      <c r="J184" s="15">
        <f ca="1">IF(B184=1, ROUND(_xlfn.NORM.INV(I184,$C$5,$C$6)*(1+$T$14), 0), ROUND(_xlfn.NORM.INV(I184, $D$5, $D$6)*(1+$T$14), 0))</f>
        <v>3</v>
      </c>
      <c r="K184" s="20">
        <f ca="1">RAND()</f>
        <v>4.1150039565311047E-2</v>
      </c>
      <c r="L184" s="18">
        <f ca="1">IF(B184=1, ROUND(_xlfn.NORM.INV(K184,$C$7,$C$8), 2), ROUND(_xlfn.NORM.INV(K184, $D$7, $D$8), 2))</f>
        <v>9700.5</v>
      </c>
      <c r="M184" s="15">
        <f ca="1">MIN(E184,J184)</f>
        <v>0</v>
      </c>
      <c r="N184" s="15">
        <f ca="1">RAND()</f>
        <v>0.87806295348825558</v>
      </c>
      <c r="O184" s="19">
        <f ca="1">(IF(B184=1, $G$21+($G$22-$G$21)*N184, $H$21+($H$22-$H$21)*N184))</f>
        <v>3.6341888604647668E-2</v>
      </c>
      <c r="P184" s="15">
        <f ca="1">ROUND(M184*(1-O184), 0)</f>
        <v>0</v>
      </c>
      <c r="Q184" s="20">
        <f ca="1">RAND()</f>
        <v>0.45129133002406052</v>
      </c>
      <c r="R184" s="15">
        <f ca="1">IF(B184=1, ROUND(_xlfn.NORM.INV(Q184,$C$9,$C$10)*(1+$T$14), 0), ROUND(_xlfn.NORM.INV(Q184, $D$9, $D$10)*(1+$T$14), 0))</f>
        <v>39</v>
      </c>
      <c r="S184" s="20">
        <f ca="1">RAND()</f>
        <v>0.7039649099003269</v>
      </c>
      <c r="T184" s="18">
        <f ca="1">IF(B184=1, ROUND(_xlfn.NORM.INV(S184,$C$11,$C$12), 2), ROUND(_xlfn.NORM.INV(S184, $D$11, $D$12), 2))</f>
        <v>5368.3</v>
      </c>
      <c r="U184" s="15">
        <f ca="1">MIN(F184,R184)</f>
        <v>32</v>
      </c>
      <c r="V184" s="15">
        <f ca="1">RAND()</f>
        <v>0.820379332835664</v>
      </c>
      <c r="W184" s="19">
        <f ca="1">(IF(B184=1, $G$21+($G$22-$G$21)*V184, $H$21+($H$22-$H$21)*V184))</f>
        <v>3.4611379985069919E-2</v>
      </c>
      <c r="X184" s="15">
        <f ca="1">ROUND(U184*(1-W184), 0)</f>
        <v>31</v>
      </c>
      <c r="Y184" s="20">
        <f ca="1">RAND()</f>
        <v>0.78256087655937312</v>
      </c>
      <c r="Z184" s="15">
        <f ca="1">IF(B184=1, ROUND(_xlfn.NORM.INV(Y184,$C$13,$C$14)*(1+$T$14), 0), ROUND(_xlfn.NORM.INV(Y184, $D$13, $D$14)*(1+$T$14), 0))</f>
        <v>43</v>
      </c>
      <c r="AA184" s="20">
        <f ca="1">RAND()</f>
        <v>7.1164454704736757E-2</v>
      </c>
      <c r="AB184" s="18">
        <f ca="1">IF(B184=1, ROUND(_xlfn.NORM.INV(AA184,$C$15,$C$16), 2), ROUND(_xlfn.NORM.INV(AA184, $D$15, $D$16), 2))</f>
        <v>2619.65</v>
      </c>
      <c r="AC184" s="15">
        <f ca="1">MIN(G184,Z184)</f>
        <v>21</v>
      </c>
      <c r="AD184" s="15">
        <f ca="1">RAND()</f>
        <v>0.25453851423447615</v>
      </c>
      <c r="AE184" s="19">
        <f ca="1">(IF(B184=1, $G$21+($G$22-$G$21)*AD184, $H$21+($H$22-$H$21)*AD184))</f>
        <v>1.7636155427034284E-2</v>
      </c>
      <c r="AF184" s="15">
        <f ca="1">ROUND(AC184*(1-AE184), 0)</f>
        <v>21</v>
      </c>
      <c r="AG184" s="20">
        <f ca="1">RAND()</f>
        <v>0.84208223855181563</v>
      </c>
      <c r="AH184" s="15">
        <f ca="1">IF(B184=1, ROUND(_xlfn.NORM.INV(AG184,$C$17,$C$18)*(1+$T$14), 0), ROUND(_xlfn.NORM.INV(AG184, $D$17, $D$18)*(1+$T$14), 0))</f>
        <v>252</v>
      </c>
      <c r="AI184" s="20">
        <f ca="1">RAND()</f>
        <v>0.93771653746041006</v>
      </c>
      <c r="AJ184" s="18">
        <f ca="1">IF(B184=1, ROUND(_xlfn.NORM.INV(AI184,$C$19,$C$20), 2), ROUND(_xlfn.NORM.INV(AI184, $D$19, $D$20), 2))</f>
        <v>1865.4</v>
      </c>
      <c r="AK184" s="15">
        <f ca="1">MIN(ROUND(H184*(1+$C$22),0),AH184)</f>
        <v>252</v>
      </c>
      <c r="AL184" s="20">
        <f ca="1">RAND()</f>
        <v>0.3443231584347447</v>
      </c>
      <c r="AM184" s="19">
        <f ca="1">(IF(B184=1, $G$21+($G$22-$G$21)*AL184, $H$21+($H$22-$H$21)*AL184))</f>
        <v>2.0329694753042339E-2</v>
      </c>
      <c r="AN184" s="15">
        <f ca="1">ROUND(AK184*(1-AM184), 0)</f>
        <v>247</v>
      </c>
      <c r="AO184" s="18">
        <f ca="1">SUM(IF(AN184&gt;H184, (AN184-H184)*($G$23+AJ184), 0),IF(AF184&gt;G184,(AF184-G184)*($G$23+AB184),0),IF(X184&gt;F184,(X184-F184)*($G$23+T184),0),IF(P184&gt;E184,(P184-E184)*($G$23+L184),0))</f>
        <v>0</v>
      </c>
      <c r="AP184" s="18">
        <f>-$C$24</f>
        <v>-313614.51120000001</v>
      </c>
      <c r="AQ184" s="17">
        <f ca="1">L184*P184+T184*X184+AB184*AF184+AJ184*AN184-AO184+AP184</f>
        <v>368569.23879999999</v>
      </c>
      <c r="AS184" s="21">
        <f ca="1">SUM(IF(AN184&gt;H184, (AN184-H184), 0),IF(AF184&gt;G184,(AF184-G184),0),IF(X184&gt;F184,(X184-F184),0),IF(P184&gt;E184,(P184-E184),0))</f>
        <v>0</v>
      </c>
    </row>
    <row r="185" spans="1:45" x14ac:dyDescent="0.4">
      <c r="A185" s="15">
        <v>157</v>
      </c>
      <c r="B185" s="15">
        <f ca="1">IF(RAND() &lt; (8/12), 0, 1)</f>
        <v>1</v>
      </c>
      <c r="C185" s="20">
        <f ca="1">RAND()</f>
        <v>0.81035027574015261</v>
      </c>
      <c r="D185" s="15" t="str">
        <f ca="1">LOOKUP(C185,$H$13:$H$16,$F$13:$F$16)</f>
        <v>Boeing 777-300ER</v>
      </c>
      <c r="E185" s="15">
        <f ca="1">LOOKUP(D185,$F$6:$F$9,$I$6:$I$9)</f>
        <v>8</v>
      </c>
      <c r="F185" s="15">
        <f ca="1">LOOKUP(D185,$F$6:$F$9,$J$6:$J$9)</f>
        <v>40</v>
      </c>
      <c r="G185" s="15">
        <f ca="1">LOOKUP(D185,$F$6:$F$9,$K$6:$K$9)</f>
        <v>24</v>
      </c>
      <c r="H185" s="15">
        <f ca="1">LOOKUP(D185,$F$6:$F$9,$L$6:$L$9)</f>
        <v>260</v>
      </c>
      <c r="I185" s="20">
        <f ca="1">RAND()</f>
        <v>0.89659632088006047</v>
      </c>
      <c r="J185" s="15">
        <f ca="1">IF(B185=1, ROUND(_xlfn.NORM.INV(I185,$C$5,$C$6)*(1+$T$14), 0), ROUND(_xlfn.NORM.INV(I185, $D$5, $D$6)*(1+$T$14), 0))</f>
        <v>9</v>
      </c>
      <c r="K185" s="20">
        <f ca="1">RAND()</f>
        <v>0.32975789996702864</v>
      </c>
      <c r="L185" s="18">
        <f ca="1">IF(B185=1, ROUND(_xlfn.NORM.INV(K185,$C$7,$C$8), 2), ROUND(_xlfn.NORM.INV(K185, $D$7, $D$8), 2))</f>
        <v>12864.33</v>
      </c>
      <c r="M185" s="15">
        <f ca="1">MIN(E185,J185)</f>
        <v>8</v>
      </c>
      <c r="N185" s="15">
        <f ca="1">RAND()</f>
        <v>0.66579600787620086</v>
      </c>
      <c r="O185" s="19">
        <f ca="1">(IF(B185=1, $G$21+($G$22-$G$21)*N185, $H$21+($H$22-$H$21)*N185))</f>
        <v>3.8302860275667032E-2</v>
      </c>
      <c r="P185" s="15">
        <f ca="1">ROUND(M185*(1-O185), 0)</f>
        <v>8</v>
      </c>
      <c r="Q185" s="20">
        <f ca="1">RAND()</f>
        <v>0.62973715367598293</v>
      </c>
      <c r="R185" s="15">
        <f ca="1">IF(B185=1, ROUND(_xlfn.NORM.INV(Q185,$C$9,$C$10)*(1+$T$14), 0), ROUND(_xlfn.NORM.INV(Q185, $D$9, $D$10)*(1+$T$14), 0))</f>
        <v>69</v>
      </c>
      <c r="S185" s="20">
        <f ca="1">RAND()</f>
        <v>0.46905328079924591</v>
      </c>
      <c r="T185" s="18">
        <f ca="1">IF(B185=1, ROUND(_xlfn.NORM.INV(S185,$C$11,$C$12), 2), ROUND(_xlfn.NORM.INV(S185, $D$11, $D$12), 2))</f>
        <v>6759.42</v>
      </c>
      <c r="U185" s="15">
        <f ca="1">MIN(F185,R185)</f>
        <v>40</v>
      </c>
      <c r="V185" s="15">
        <f ca="1">RAND()</f>
        <v>0.15254748450292543</v>
      </c>
      <c r="W185" s="19">
        <f ca="1">(IF(B185=1, $G$21+($G$22-$G$21)*V185, $H$21+($H$22-$H$21)*V185))</f>
        <v>2.0339161957602391E-2</v>
      </c>
      <c r="X185" s="15">
        <f ca="1">ROUND(U185*(1-W185), 0)</f>
        <v>39</v>
      </c>
      <c r="Y185" s="20">
        <f ca="1">RAND()</f>
        <v>0.51384769078705639</v>
      </c>
      <c r="Z185" s="15">
        <f ca="1">IF(B185=1, ROUND(_xlfn.NORM.INV(Y185,$C$13,$C$14)*(1+$T$14), 0), ROUND(_xlfn.NORM.INV(Y185, $D$13, $D$14)*(1+$T$14), 0))</f>
        <v>55</v>
      </c>
      <c r="AA185" s="20">
        <f ca="1">RAND()</f>
        <v>0.1453944432852653</v>
      </c>
      <c r="AB185" s="18">
        <f ca="1">IF(B185=1, ROUND(_xlfn.NORM.INV(AA185,$C$15,$C$16), 2), ROUND(_xlfn.NORM.INV(AA185, $D$15, $D$16), 2))</f>
        <v>3134.34</v>
      </c>
      <c r="AC185" s="15">
        <f ca="1">MIN(G185,Z185)</f>
        <v>24</v>
      </c>
      <c r="AD185" s="15">
        <f ca="1">RAND()</f>
        <v>0.36688951341869869</v>
      </c>
      <c r="AE185" s="19">
        <f ca="1">(IF(B185=1, $G$21+($G$22-$G$21)*AD185, $H$21+($H$22-$H$21)*AD185))</f>
        <v>2.7841132969654455E-2</v>
      </c>
      <c r="AF185" s="15">
        <f ca="1">ROUND(AC185*(1-AE185), 0)</f>
        <v>23</v>
      </c>
      <c r="AG185" s="20">
        <f ca="1">RAND()</f>
        <v>0.72852425508149654</v>
      </c>
      <c r="AH185" s="15">
        <f ca="1">IF(B185=1, ROUND(_xlfn.NORM.INV(AG185,$C$17,$C$18)*(1+$T$14), 0), ROUND(_xlfn.NORM.INV(AG185, $D$17, $D$18)*(1+$T$14), 0))</f>
        <v>381</v>
      </c>
      <c r="AI185" s="20">
        <f ca="1">RAND()</f>
        <v>0.18302905679947445</v>
      </c>
      <c r="AJ185" s="18">
        <f ca="1">IF(B185=1, ROUND(_xlfn.NORM.INV(AI185,$C$19,$C$20), 2), ROUND(_xlfn.NORM.INV(AI185, $D$19, $D$20), 2))</f>
        <v>2004.8</v>
      </c>
      <c r="AK185" s="15">
        <f ca="1">MIN(ROUND(H185*(1+$C$22),0),AH185)</f>
        <v>273</v>
      </c>
      <c r="AL185" s="20">
        <f ca="1">RAND()</f>
        <v>0.93379646527494753</v>
      </c>
      <c r="AM185" s="19">
        <f ca="1">(IF(B185=1, $G$21+($G$22-$G$21)*AL185, $H$21+($H$22-$H$21)*AL185))</f>
        <v>4.7682876284623164E-2</v>
      </c>
      <c r="AN185" s="15">
        <f ca="1">ROUND(AK185*(1-AM185), 0)</f>
        <v>260</v>
      </c>
      <c r="AO185" s="18">
        <f ca="1">SUM(IF(AN185&gt;H185, (AN185-H185)*($G$23+AJ185), 0),IF(AF185&gt;G185,(AF185-G185)*($G$23+AB185),0),IF(X185&gt;F185,(X185-F185)*($G$23+T185),0),IF(P185&gt;E185,(P185-E185)*($G$23+L185),0))</f>
        <v>0</v>
      </c>
      <c r="AP185" s="18">
        <f>-$C$24</f>
        <v>-313614.51120000001</v>
      </c>
      <c r="AQ185" s="17">
        <f ca="1">L185*P185+T185*X185+AB185*AF185+AJ185*AN185-AO185+AP185</f>
        <v>646255.32880000002</v>
      </c>
      <c r="AS185" s="21">
        <f ca="1">SUM(IF(AN185&gt;H185, (AN185-H185), 0),IF(AF185&gt;G185,(AF185-G185),0),IF(X185&gt;F185,(X185-F185),0),IF(P185&gt;E185,(P185-E185),0))</f>
        <v>0</v>
      </c>
    </row>
    <row r="186" spans="1:45" x14ac:dyDescent="0.4">
      <c r="A186" s="15">
        <v>158</v>
      </c>
      <c r="B186" s="15">
        <f ca="1">IF(RAND() &lt; (8/12), 0, 1)</f>
        <v>0</v>
      </c>
      <c r="C186" s="20">
        <f ca="1">RAND()</f>
        <v>0.17684059335738478</v>
      </c>
      <c r="D186" s="15" t="str">
        <f ca="1">LOOKUP(C186,$H$13:$H$16,$F$13:$F$16)</f>
        <v>Airbus A350-900</v>
      </c>
      <c r="E186" s="15">
        <f ca="1">LOOKUP(D186,$F$6:$F$9,$I$6:$I$9)</f>
        <v>0</v>
      </c>
      <c r="F186" s="15">
        <f ca="1">LOOKUP(D186,$F$6:$F$9,$J$6:$J$9)</f>
        <v>32</v>
      </c>
      <c r="G186" s="15">
        <f ca="1">LOOKUP(D186,$F$6:$F$9,$K$6:$K$9)</f>
        <v>21</v>
      </c>
      <c r="H186" s="15">
        <f ca="1">LOOKUP(D186,$F$6:$F$9,$L$6:$L$9)</f>
        <v>259</v>
      </c>
      <c r="I186" s="20">
        <f ca="1">RAND()</f>
        <v>0.72847276937343075</v>
      </c>
      <c r="J186" s="15">
        <f ca="1">IF(B186=1, ROUND(_xlfn.NORM.INV(I186,$C$5,$C$6)*(1+$T$14), 0), ROUND(_xlfn.NORM.INV(I186, $D$5, $D$6)*(1+$T$14), 0))</f>
        <v>5</v>
      </c>
      <c r="K186" s="20">
        <f ca="1">RAND()</f>
        <v>2.8211293083614808E-2</v>
      </c>
      <c r="L186" s="18">
        <f ca="1">IF(B186=1, ROUND(_xlfn.NORM.INV(K186,$C$7,$C$8), 2), ROUND(_xlfn.NORM.INV(K186, $D$7, $D$8), 2))</f>
        <v>9622.9</v>
      </c>
      <c r="M186" s="15">
        <f ca="1">MIN(E186,J186)</f>
        <v>0</v>
      </c>
      <c r="N186" s="15">
        <f ca="1">RAND()</f>
        <v>6.6410981171530659E-2</v>
      </c>
      <c r="O186" s="19">
        <f ca="1">(IF(B186=1, $G$21+($G$22-$G$21)*N186, $H$21+($H$22-$H$21)*N186))</f>
        <v>1.1992329435145921E-2</v>
      </c>
      <c r="P186" s="15">
        <f ca="1">ROUND(M186*(1-O186), 0)</f>
        <v>0</v>
      </c>
      <c r="Q186" s="20">
        <f ca="1">RAND()</f>
        <v>0.2441101902859234</v>
      </c>
      <c r="R186" s="15">
        <f ca="1">IF(B186=1, ROUND(_xlfn.NORM.INV(Q186,$C$9,$C$10)*(1+$T$14), 0), ROUND(_xlfn.NORM.INV(Q186, $D$9, $D$10)*(1+$T$14), 0))</f>
        <v>33</v>
      </c>
      <c r="S186" s="20">
        <f ca="1">RAND()</f>
        <v>0.64767065400949653</v>
      </c>
      <c r="T186" s="18">
        <f ca="1">IF(B186=1, ROUND(_xlfn.NORM.INV(S186,$C$11,$C$12), 2), ROUND(_xlfn.NORM.INV(S186, $D$11, $D$12), 2))</f>
        <v>5332.57</v>
      </c>
      <c r="U186" s="15">
        <f ca="1">MIN(F186,R186)</f>
        <v>32</v>
      </c>
      <c r="V186" s="15">
        <f ca="1">RAND()</f>
        <v>0.75159639179573379</v>
      </c>
      <c r="W186" s="19">
        <f ca="1">(IF(B186=1, $G$21+($G$22-$G$21)*V186, $H$21+($H$22-$H$21)*V186))</f>
        <v>3.2547891753872016E-2</v>
      </c>
      <c r="X186" s="15">
        <f ca="1">ROUND(U186*(1-W186), 0)</f>
        <v>31</v>
      </c>
      <c r="Y186" s="20">
        <f ca="1">RAND()</f>
        <v>0.58114408531237449</v>
      </c>
      <c r="Z186" s="15">
        <f ca="1">IF(B186=1, ROUND(_xlfn.NORM.INV(Y186,$C$13,$C$14)*(1+$T$14), 0), ROUND(_xlfn.NORM.INV(Y186, $D$13, $D$14)*(1+$T$14), 0))</f>
        <v>38</v>
      </c>
      <c r="AA186" s="20">
        <f ca="1">RAND()</f>
        <v>0.8239135968797654</v>
      </c>
      <c r="AB186" s="18">
        <f ca="1">IF(B186=1, ROUND(_xlfn.NORM.INV(AA186,$C$15,$C$16), 2), ROUND(_xlfn.NORM.INV(AA186, $D$15, $D$16), 2))</f>
        <v>2911.04</v>
      </c>
      <c r="AC186" s="15">
        <f ca="1">MIN(G186,Z186)</f>
        <v>21</v>
      </c>
      <c r="AD186" s="15">
        <f ca="1">RAND()</f>
        <v>9.5401067530528127E-2</v>
      </c>
      <c r="AE186" s="19">
        <f ca="1">(IF(B186=1, $G$21+($G$22-$G$21)*AD186, $H$21+($H$22-$H$21)*AD186))</f>
        <v>1.2862032025915845E-2</v>
      </c>
      <c r="AF186" s="15">
        <f ca="1">ROUND(AC186*(1-AE186), 0)</f>
        <v>21</v>
      </c>
      <c r="AG186" s="20">
        <f ca="1">RAND()</f>
        <v>0.60797747913442657</v>
      </c>
      <c r="AH186" s="15">
        <f ca="1">IF(B186=1, ROUND(_xlfn.NORM.INV(AG186,$C$17,$C$18)*(1+$T$14), 0), ROUND(_xlfn.NORM.INV(AG186, $D$17, $D$18)*(1+$T$14), 0))</f>
        <v>214</v>
      </c>
      <c r="AI186" s="20">
        <f ca="1">RAND()</f>
        <v>0.16924700726537267</v>
      </c>
      <c r="AJ186" s="18">
        <f ca="1">IF(B186=1, ROUND(_xlfn.NORM.INV(AI186,$C$19,$C$20), 2), ROUND(_xlfn.NORM.INV(AI186, $D$19, $D$20), 2))</f>
        <v>1676.03</v>
      </c>
      <c r="AK186" s="15">
        <f ca="1">MIN(ROUND(H186*(1+$C$22),0),AH186)</f>
        <v>214</v>
      </c>
      <c r="AL186" s="20">
        <f ca="1">RAND()</f>
        <v>0.96490716319699332</v>
      </c>
      <c r="AM186" s="19">
        <f ca="1">(IF(B186=1, $G$21+($G$22-$G$21)*AL186, $H$21+($H$22-$H$21)*AL186))</f>
        <v>3.8947214895909799E-2</v>
      </c>
      <c r="AN186" s="15">
        <f ca="1">ROUND(AK186*(1-AM186), 0)</f>
        <v>206</v>
      </c>
      <c r="AO186" s="18">
        <f ca="1">SUM(IF(AN186&gt;H186, (AN186-H186)*($G$23+AJ186), 0),IF(AF186&gt;G186,(AF186-G186)*($G$23+AB186),0),IF(X186&gt;F186,(X186-F186)*($G$23+T186),0),IF(P186&gt;E186,(P186-E186)*($G$23+L186),0))</f>
        <v>0</v>
      </c>
      <c r="AP186" s="18">
        <f>-$C$24</f>
        <v>-313614.51120000001</v>
      </c>
      <c r="AQ186" s="17">
        <f ca="1">L186*P186+T186*X186+AB186*AF186+AJ186*AN186-AO186+AP186</f>
        <v>258089.17879999994</v>
      </c>
      <c r="AS186" s="21">
        <f ca="1">SUM(IF(AN186&gt;H186, (AN186-H186), 0),IF(AF186&gt;G186,(AF186-G186),0),IF(X186&gt;F186,(X186-F186),0),IF(P186&gt;E186,(P186-E186),0))</f>
        <v>0</v>
      </c>
    </row>
    <row r="187" spans="1:45" x14ac:dyDescent="0.4">
      <c r="A187" s="15">
        <v>159</v>
      </c>
      <c r="B187" s="15">
        <f ca="1">IF(RAND() &lt; (8/12), 0, 1)</f>
        <v>0</v>
      </c>
      <c r="C187" s="20">
        <f ca="1">RAND()</f>
        <v>0.29877660104748383</v>
      </c>
      <c r="D187" s="15" t="str">
        <f ca="1">LOOKUP(C187,$H$13:$H$16,$F$13:$F$16)</f>
        <v>Airbus A380-800</v>
      </c>
      <c r="E187" s="15">
        <f ca="1">LOOKUP(D187,$F$6:$F$9,$I$6:$I$9)</f>
        <v>14</v>
      </c>
      <c r="F187" s="15">
        <f ca="1">LOOKUP(D187,$F$6:$F$9,$J$6:$J$9)</f>
        <v>76</v>
      </c>
      <c r="G187" s="15">
        <f ca="1">LOOKUP(D187,$F$6:$F$9,$K$6:$K$9)</f>
        <v>56</v>
      </c>
      <c r="H187" s="15">
        <f ca="1">LOOKUP(D187,$F$6:$F$9,$L$6:$L$9)</f>
        <v>341</v>
      </c>
      <c r="I187" s="20">
        <f ca="1">RAND()</f>
        <v>0.63456812231036641</v>
      </c>
      <c r="J187" s="15">
        <f ca="1">IF(B187=1, ROUND(_xlfn.NORM.INV(I187,$C$5,$C$6)*(1+$T$14), 0), ROUND(_xlfn.NORM.INV(I187, $D$5, $D$6)*(1+$T$14), 0))</f>
        <v>5</v>
      </c>
      <c r="K187" s="20">
        <f ca="1">RAND()</f>
        <v>0.41392477074789658</v>
      </c>
      <c r="L187" s="18">
        <f ca="1">IF(B187=1, ROUND(_xlfn.NORM.INV(K187,$C$7,$C$8), 2), ROUND(_xlfn.NORM.INV(K187, $D$7, $D$8), 2))</f>
        <v>10393.27</v>
      </c>
      <c r="M187" s="15">
        <f ca="1">MIN(E187,J187)</f>
        <v>5</v>
      </c>
      <c r="N187" s="15">
        <f ca="1">RAND()</f>
        <v>0.2694159396523399</v>
      </c>
      <c r="O187" s="19">
        <f ca="1">(IF(B187=1, $G$21+($G$22-$G$21)*N187, $H$21+($H$22-$H$21)*N187))</f>
        <v>1.8082478189570199E-2</v>
      </c>
      <c r="P187" s="15">
        <f ca="1">ROUND(M187*(1-O187), 0)</f>
        <v>5</v>
      </c>
      <c r="Q187" s="20">
        <f ca="1">RAND()</f>
        <v>9.4706507813641427E-2</v>
      </c>
      <c r="R187" s="15">
        <f ca="1">IF(B187=1, ROUND(_xlfn.NORM.INV(Q187,$C$9,$C$10)*(1+$T$14), 0), ROUND(_xlfn.NORM.INV(Q187, $D$9, $D$10)*(1+$T$14), 0))</f>
        <v>26</v>
      </c>
      <c r="S187" s="20">
        <f ca="1">RAND()</f>
        <v>0.65252996973401245</v>
      </c>
      <c r="T187" s="18">
        <f ca="1">IF(B187=1, ROUND(_xlfn.NORM.INV(S187,$C$11,$C$12), 2), ROUND(_xlfn.NORM.INV(S187, $D$11, $D$12), 2))</f>
        <v>5335.56</v>
      </c>
      <c r="U187" s="15">
        <f ca="1">MIN(F187,R187)</f>
        <v>26</v>
      </c>
      <c r="V187" s="15">
        <f ca="1">RAND()</f>
        <v>2.9280888575197062E-2</v>
      </c>
      <c r="W187" s="19">
        <f ca="1">(IF(B187=1, $G$21+($G$22-$G$21)*V187, $H$21+($H$22-$H$21)*V187))</f>
        <v>1.0878426657255911E-2</v>
      </c>
      <c r="X187" s="15">
        <f ca="1">ROUND(U187*(1-W187), 0)</f>
        <v>26</v>
      </c>
      <c r="Y187" s="20">
        <f ca="1">RAND()</f>
        <v>0.15322803138832142</v>
      </c>
      <c r="Z187" s="15">
        <f ca="1">IF(B187=1, ROUND(_xlfn.NORM.INV(Y187,$C$13,$C$14)*(1+$T$14), 0), ROUND(_xlfn.NORM.INV(Y187, $D$13, $D$14)*(1+$T$14), 0))</f>
        <v>26</v>
      </c>
      <c r="AA187" s="20">
        <f ca="1">RAND()</f>
        <v>0.83952405092009752</v>
      </c>
      <c r="AB187" s="18">
        <f ca="1">IF(B187=1, ROUND(_xlfn.NORM.INV(AA187,$C$15,$C$16), 2), ROUND(_xlfn.NORM.INV(AA187, $D$15, $D$16), 2))</f>
        <v>2918.59</v>
      </c>
      <c r="AC187" s="15">
        <f ca="1">MIN(G187,Z187)</f>
        <v>26</v>
      </c>
      <c r="AD187" s="15">
        <f ca="1">RAND()</f>
        <v>0.30556893291074194</v>
      </c>
      <c r="AE187" s="19">
        <f ca="1">(IF(B187=1, $G$21+($G$22-$G$21)*AD187, $H$21+($H$22-$H$21)*AD187))</f>
        <v>1.9167067987322258E-2</v>
      </c>
      <c r="AF187" s="15">
        <f ca="1">ROUND(AC187*(1-AE187), 0)</f>
        <v>26</v>
      </c>
      <c r="AG187" s="20">
        <f ca="1">RAND()</f>
        <v>0.54998962322271894</v>
      </c>
      <c r="AH187" s="15">
        <f ca="1">IF(B187=1, ROUND(_xlfn.NORM.INV(AG187,$C$17,$C$18)*(1+$T$14), 0), ROUND(_xlfn.NORM.INV(AG187, $D$17, $D$18)*(1+$T$14), 0))</f>
        <v>206</v>
      </c>
      <c r="AI187" s="20">
        <f ca="1">RAND()</f>
        <v>0.24737921850521605</v>
      </c>
      <c r="AJ187" s="18">
        <f ca="1">IF(B187=1, ROUND(_xlfn.NORM.INV(AI187,$C$19,$C$20), 2), ROUND(_xlfn.NORM.INV(AI187, $D$19, $D$20), 2))</f>
        <v>1696.87</v>
      </c>
      <c r="AK187" s="15">
        <f ca="1">MIN(ROUND(H187*(1+$C$22),0),AH187)</f>
        <v>206</v>
      </c>
      <c r="AL187" s="20">
        <f ca="1">RAND()</f>
        <v>7.929889583419869E-2</v>
      </c>
      <c r="AM187" s="19">
        <f ca="1">(IF(B187=1, $G$21+($G$22-$G$21)*AL187, $H$21+($H$22-$H$21)*AL187))</f>
        <v>1.2378966875025961E-2</v>
      </c>
      <c r="AN187" s="15">
        <f ca="1">ROUND(AK187*(1-AM187), 0)</f>
        <v>203</v>
      </c>
      <c r="AO187" s="18">
        <f ca="1">SUM(IF(AN187&gt;H187, (AN187-H187)*($G$23+AJ187), 0),IF(AF187&gt;G187,(AF187-G187)*($G$23+AB187),0),IF(X187&gt;F187,(X187-F187)*($G$23+T187),0),IF(P187&gt;E187,(P187-E187)*($G$23+L187),0))</f>
        <v>0</v>
      </c>
      <c r="AP187" s="18">
        <f>-$C$24</f>
        <v>-313614.51120000001</v>
      </c>
      <c r="AQ187" s="17">
        <f ca="1">L187*P187+T187*X187+AB187*AF187+AJ187*AN187-AO187+AP187</f>
        <v>297424.34879999998</v>
      </c>
      <c r="AS187" s="21">
        <f ca="1">SUM(IF(AN187&gt;H187, (AN187-H187), 0),IF(AF187&gt;G187,(AF187-G187),0),IF(X187&gt;F187,(X187-F187),0),IF(P187&gt;E187,(P187-E187),0))</f>
        <v>0</v>
      </c>
    </row>
    <row r="188" spans="1:45" x14ac:dyDescent="0.4">
      <c r="A188" s="15">
        <v>160</v>
      </c>
      <c r="B188" s="15">
        <f ca="1">IF(RAND() &lt; (8/12), 0, 1)</f>
        <v>0</v>
      </c>
      <c r="C188" s="20">
        <f ca="1">RAND()</f>
        <v>0.57097850637551795</v>
      </c>
      <c r="D188" s="15" t="str">
        <f ca="1">LOOKUP(C188,$H$13:$H$16,$F$13:$F$16)</f>
        <v>Airbus A380-800</v>
      </c>
      <c r="E188" s="15">
        <f ca="1">LOOKUP(D188,$F$6:$F$9,$I$6:$I$9)</f>
        <v>14</v>
      </c>
      <c r="F188" s="15">
        <f ca="1">LOOKUP(D188,$F$6:$F$9,$J$6:$J$9)</f>
        <v>76</v>
      </c>
      <c r="G188" s="15">
        <f ca="1">LOOKUP(D188,$F$6:$F$9,$K$6:$K$9)</f>
        <v>56</v>
      </c>
      <c r="H188" s="15">
        <f ca="1">LOOKUP(D188,$F$6:$F$9,$L$6:$L$9)</f>
        <v>341</v>
      </c>
      <c r="I188" s="20">
        <f ca="1">RAND()</f>
        <v>0.12980669200408468</v>
      </c>
      <c r="J188" s="15">
        <f ca="1">IF(B188=1, ROUND(_xlfn.NORM.INV(I188,$C$5,$C$6)*(1+$T$14), 0), ROUND(_xlfn.NORM.INV(I188, $D$5, $D$6)*(1+$T$14), 0))</f>
        <v>3</v>
      </c>
      <c r="K188" s="20">
        <f ca="1">RAND()</f>
        <v>6.3873513687467409E-2</v>
      </c>
      <c r="L188" s="18">
        <f ca="1">IF(B188=1, ROUND(_xlfn.NORM.INV(K188,$C$7,$C$8), 2), ROUND(_xlfn.NORM.INV(K188, $D$7, $D$8), 2))</f>
        <v>9798.24</v>
      </c>
      <c r="M188" s="15">
        <f ca="1">MIN(E188,J188)</f>
        <v>3</v>
      </c>
      <c r="N188" s="15">
        <f ca="1">RAND()</f>
        <v>0.13515956676768204</v>
      </c>
      <c r="O188" s="19">
        <f ca="1">(IF(B188=1, $G$21+($G$22-$G$21)*N188, $H$21+($H$22-$H$21)*N188))</f>
        <v>1.405478700303046E-2</v>
      </c>
      <c r="P188" s="15">
        <f ca="1">ROUND(M188*(1-O188), 0)</f>
        <v>3</v>
      </c>
      <c r="Q188" s="20">
        <f ca="1">RAND()</f>
        <v>0.84374831247685977</v>
      </c>
      <c r="R188" s="15">
        <f ca="1">IF(B188=1, ROUND(_xlfn.NORM.INV(Q188,$C$9,$C$10)*(1+$T$14), 0), ROUND(_xlfn.NORM.INV(Q188, $D$9, $D$10)*(1+$T$14), 0))</f>
        <v>51</v>
      </c>
      <c r="S188" s="20">
        <f ca="1">RAND()</f>
        <v>0.51211606434990486</v>
      </c>
      <c r="T188" s="18">
        <f ca="1">IF(B188=1, ROUND(_xlfn.NORM.INV(S188,$C$11,$C$12), 2), ROUND(_xlfn.NORM.INV(S188, $D$11, $D$12), 2))</f>
        <v>5253.11</v>
      </c>
      <c r="U188" s="15">
        <f ca="1">MIN(F188,R188)</f>
        <v>51</v>
      </c>
      <c r="V188" s="15">
        <f ca="1">RAND()</f>
        <v>0.38136236886428565</v>
      </c>
      <c r="W188" s="19">
        <f ca="1">(IF(B188=1, $G$21+($G$22-$G$21)*V188, $H$21+($H$22-$H$21)*V188))</f>
        <v>2.1440871065928568E-2</v>
      </c>
      <c r="X188" s="15">
        <f ca="1">ROUND(U188*(1-W188), 0)</f>
        <v>50</v>
      </c>
      <c r="Y188" s="20">
        <f ca="1">RAND()</f>
        <v>0.82034716601746327</v>
      </c>
      <c r="Z188" s="15">
        <f ca="1">IF(B188=1, ROUND(_xlfn.NORM.INV(Y188,$C$13,$C$14)*(1+$T$14), 0), ROUND(_xlfn.NORM.INV(Y188, $D$13, $D$14)*(1+$T$14), 0))</f>
        <v>44</v>
      </c>
      <c r="AA188" s="20">
        <f ca="1">RAND()</f>
        <v>4.3913421744715686E-3</v>
      </c>
      <c r="AB188" s="18">
        <f ca="1">IF(B188=1, ROUND(_xlfn.NORM.INV(AA188,$C$15,$C$16), 2), ROUND(_xlfn.NORM.INV(AA188, $D$15, $D$16), 2))</f>
        <v>2479.5</v>
      </c>
      <c r="AC188" s="15">
        <f ca="1">MIN(G188,Z188)</f>
        <v>44</v>
      </c>
      <c r="AD188" s="15">
        <f ca="1">RAND()</f>
        <v>0.22858274191793626</v>
      </c>
      <c r="AE188" s="19">
        <f ca="1">(IF(B188=1, $G$21+($G$22-$G$21)*AD188, $H$21+($H$22-$H$21)*AD188))</f>
        <v>1.6857482257538088E-2</v>
      </c>
      <c r="AF188" s="15">
        <f ca="1">ROUND(AC188*(1-AE188), 0)</f>
        <v>43</v>
      </c>
      <c r="AG188" s="20">
        <f ca="1">RAND()</f>
        <v>0.84027768655438972</v>
      </c>
      <c r="AH188" s="15">
        <f ca="1">IF(B188=1, ROUND(_xlfn.NORM.INV(AG188,$C$17,$C$18)*(1+$T$14), 0), ROUND(_xlfn.NORM.INV(AG188, $D$17, $D$18)*(1+$T$14), 0))</f>
        <v>252</v>
      </c>
      <c r="AI188" s="20">
        <f ca="1">RAND()</f>
        <v>0.93465985368503179</v>
      </c>
      <c r="AJ188" s="18">
        <f ca="1">IF(B188=1, ROUND(_xlfn.NORM.INV(AI188,$C$19,$C$20), 2), ROUND(_xlfn.NORM.INV(AI188, $D$19, $D$20), 2))</f>
        <v>1863.54</v>
      </c>
      <c r="AK188" s="15">
        <f ca="1">MIN(ROUND(H188*(1+$C$22),0),AH188)</f>
        <v>252</v>
      </c>
      <c r="AL188" s="20">
        <f ca="1">RAND()</f>
        <v>0.31509700501244753</v>
      </c>
      <c r="AM188" s="19">
        <f ca="1">(IF(B188=1, $G$21+($G$22-$G$21)*AL188, $H$21+($H$22-$H$21)*AL188))</f>
        <v>1.9452910150373426E-2</v>
      </c>
      <c r="AN188" s="15">
        <f ca="1">ROUND(AK188*(1-AM188), 0)</f>
        <v>247</v>
      </c>
      <c r="AO188" s="18">
        <f ca="1">SUM(IF(AN188&gt;H188, (AN188-H188)*($G$23+AJ188), 0),IF(AF188&gt;G188,(AF188-G188)*($G$23+AB188),0),IF(X188&gt;F188,(X188-F188)*($G$23+T188),0),IF(P188&gt;E188,(P188-E188)*($G$23+L188),0))</f>
        <v>0</v>
      </c>
      <c r="AP188" s="18">
        <f>-$C$24</f>
        <v>-313614.51120000001</v>
      </c>
      <c r="AQ188" s="17">
        <f ca="1">L188*P188+T188*X188+AB188*AF188+AJ188*AN188-AO188+AP188</f>
        <v>545348.58880000003</v>
      </c>
      <c r="AS188" s="21">
        <f ca="1">SUM(IF(AN188&gt;H188, (AN188-H188), 0),IF(AF188&gt;G188,(AF188-G188),0),IF(X188&gt;F188,(X188-F188),0),IF(P188&gt;E188,(P188-E188),0))</f>
        <v>0</v>
      </c>
    </row>
    <row r="189" spans="1:45" x14ac:dyDescent="0.4">
      <c r="A189" s="15">
        <v>161</v>
      </c>
      <c r="B189" s="15">
        <f ca="1">IF(RAND() &lt; (8/12), 0, 1)</f>
        <v>1</v>
      </c>
      <c r="C189" s="20">
        <f ca="1">RAND()</f>
        <v>6.9200163476018095E-2</v>
      </c>
      <c r="D189" s="15" t="str">
        <f ca="1">LOOKUP(C189,$H$13:$H$16,$F$13:$F$16)</f>
        <v>Airbus A350-900</v>
      </c>
      <c r="E189" s="15">
        <f ca="1">LOOKUP(D189,$F$6:$F$9,$I$6:$I$9)</f>
        <v>0</v>
      </c>
      <c r="F189" s="15">
        <f ca="1">LOOKUP(D189,$F$6:$F$9,$J$6:$J$9)</f>
        <v>32</v>
      </c>
      <c r="G189" s="15">
        <f ca="1">LOOKUP(D189,$F$6:$F$9,$K$6:$K$9)</f>
        <v>21</v>
      </c>
      <c r="H189" s="15">
        <f ca="1">LOOKUP(D189,$F$6:$F$9,$L$6:$L$9)</f>
        <v>259</v>
      </c>
      <c r="I189" s="20">
        <f ca="1">RAND()</f>
        <v>0.75266612916866482</v>
      </c>
      <c r="J189" s="15">
        <f ca="1">IF(B189=1, ROUND(_xlfn.NORM.INV(I189,$C$5,$C$6)*(1+$T$14), 0), ROUND(_xlfn.NORM.INV(I189, $D$5, $D$6)*(1+$T$14), 0))</f>
        <v>8</v>
      </c>
      <c r="K189" s="20">
        <f ca="1">RAND()</f>
        <v>0.86946713632476214</v>
      </c>
      <c r="L189" s="18">
        <f ca="1">IF(B189=1, ROUND(_xlfn.NORM.INV(K189,$C$7,$C$8), 2), ROUND(_xlfn.NORM.INV(K189, $D$7, $D$8), 2))</f>
        <v>15685.7</v>
      </c>
      <c r="M189" s="15">
        <f ca="1">MIN(E189,J189)</f>
        <v>0</v>
      </c>
      <c r="N189" s="15">
        <f ca="1">RAND()</f>
        <v>0.26649072832351683</v>
      </c>
      <c r="O189" s="19">
        <f ca="1">(IF(B189=1, $G$21+($G$22-$G$21)*N189, $H$21+($H$22-$H$21)*N189))</f>
        <v>2.4327175491323089E-2</v>
      </c>
      <c r="P189" s="15">
        <f ca="1">ROUND(M189*(1-O189), 0)</f>
        <v>0</v>
      </c>
      <c r="Q189" s="20">
        <f ca="1">RAND()</f>
        <v>0.24347867020701031</v>
      </c>
      <c r="R189" s="15">
        <f ca="1">IF(B189=1, ROUND(_xlfn.NORM.INV(Q189,$C$9,$C$10)*(1+$T$14), 0), ROUND(_xlfn.NORM.INV(Q189, $D$9, $D$10)*(1+$T$14), 0))</f>
        <v>43</v>
      </c>
      <c r="S189" s="20">
        <f ca="1">RAND()</f>
        <v>0.31462817841346691</v>
      </c>
      <c r="T189" s="18">
        <f ca="1">IF(B189=1, ROUND(_xlfn.NORM.INV(S189,$C$11,$C$12), 2), ROUND(_xlfn.NORM.INV(S189, $D$11, $D$12), 2))</f>
        <v>6394.12</v>
      </c>
      <c r="U189" s="15">
        <f ca="1">MIN(F189,R189)</f>
        <v>32</v>
      </c>
      <c r="V189" s="15">
        <f ca="1">RAND()</f>
        <v>0.66494213519871903</v>
      </c>
      <c r="W189" s="19">
        <f ca="1">(IF(B189=1, $G$21+($G$22-$G$21)*V189, $H$21+($H$22-$H$21)*V189))</f>
        <v>3.8272974731955164E-2</v>
      </c>
      <c r="X189" s="15">
        <f ca="1">ROUND(U189*(1-W189), 0)</f>
        <v>31</v>
      </c>
      <c r="Y189" s="20">
        <f ca="1">RAND()</f>
        <v>6.9887459827817633E-2</v>
      </c>
      <c r="Z189" s="15">
        <f ca="1">IF(B189=1, ROUND(_xlfn.NORM.INV(Y189,$C$13,$C$14)*(1+$T$14), 0), ROUND(_xlfn.NORM.INV(Y189, $D$13, $D$14)*(1+$T$14), 0))</f>
        <v>20</v>
      </c>
      <c r="AA189" s="20">
        <f ca="1">RAND()</f>
        <v>0.71284600560508804</v>
      </c>
      <c r="AB189" s="18">
        <f ca="1">IF(B189=1, ROUND(_xlfn.NORM.INV(AA189,$C$15,$C$16), 2), ROUND(_xlfn.NORM.INV(AA189, $D$15, $D$16), 2))</f>
        <v>3912.51</v>
      </c>
      <c r="AC189" s="15">
        <f ca="1">MIN(G189,Z189)</f>
        <v>20</v>
      </c>
      <c r="AD189" s="15">
        <f ca="1">RAND()</f>
        <v>0.53147083299760889</v>
      </c>
      <c r="AE189" s="19">
        <f ca="1">(IF(B189=1, $G$21+($G$22-$G$21)*AD189, $H$21+($H$22-$H$21)*AD189))</f>
        <v>3.3601479154916312E-2</v>
      </c>
      <c r="AF189" s="15">
        <f ca="1">ROUND(AC189*(1-AE189), 0)</f>
        <v>19</v>
      </c>
      <c r="AG189" s="20">
        <f ca="1">RAND()</f>
        <v>0.17287071347086302</v>
      </c>
      <c r="AH189" s="15">
        <f ca="1">IF(B189=1, ROUND(_xlfn.NORM.INV(AG189,$C$17,$C$18)*(1+$T$14), 0), ROUND(_xlfn.NORM.INV(AG189, $D$17, $D$18)*(1+$T$14), 0))</f>
        <v>186</v>
      </c>
      <c r="AI189" s="20">
        <f ca="1">RAND()</f>
        <v>0.74262058505440631</v>
      </c>
      <c r="AJ189" s="18">
        <f ca="1">IF(B189=1, ROUND(_xlfn.NORM.INV(AI189,$C$19,$C$20), 2), ROUND(_xlfn.NORM.INV(AI189, $D$19, $D$20), 2))</f>
        <v>2472.29</v>
      </c>
      <c r="AK189" s="15">
        <f ca="1">MIN(ROUND(H189*(1+$C$22),0),AH189)</f>
        <v>186</v>
      </c>
      <c r="AL189" s="20">
        <f ca="1">RAND()</f>
        <v>0.89531509535295362</v>
      </c>
      <c r="AM189" s="19">
        <f ca="1">(IF(B189=1, $G$21+($G$22-$G$21)*AL189, $H$21+($H$22-$H$21)*AL189))</f>
        <v>4.6336028337353376E-2</v>
      </c>
      <c r="AN189" s="15">
        <f ca="1">ROUND(AK189*(1-AM189), 0)</f>
        <v>177</v>
      </c>
      <c r="AO189" s="18">
        <f ca="1">SUM(IF(AN189&gt;H189, (AN189-H189)*($G$23+AJ189), 0),IF(AF189&gt;G189,(AF189-G189)*($G$23+AB189),0),IF(X189&gt;F189,(X189-F189)*($G$23+T189),0),IF(P189&gt;E189,(P189-E189)*($G$23+L189),0))</f>
        <v>0</v>
      </c>
      <c r="AP189" s="18">
        <f>-$C$24</f>
        <v>-313614.51120000001</v>
      </c>
      <c r="AQ189" s="17">
        <f ca="1">L189*P189+T189*X189+AB189*AF189+AJ189*AN189-AO189+AP189</f>
        <v>396536.22879999998</v>
      </c>
      <c r="AS189" s="21">
        <f ca="1">SUM(IF(AN189&gt;H189, (AN189-H189), 0),IF(AF189&gt;G189,(AF189-G189),0),IF(X189&gt;F189,(X189-F189),0),IF(P189&gt;E189,(P189-E189),0))</f>
        <v>0</v>
      </c>
    </row>
    <row r="190" spans="1:45" x14ac:dyDescent="0.4">
      <c r="A190" s="15">
        <v>162</v>
      </c>
      <c r="B190" s="15">
        <f ca="1">IF(RAND() &lt; (8/12), 0, 1)</f>
        <v>1</v>
      </c>
      <c r="C190" s="20">
        <f ca="1">RAND()</f>
        <v>0.1936554913714077</v>
      </c>
      <c r="D190" s="15" t="str">
        <f ca="1">LOOKUP(C190,$H$13:$H$16,$F$13:$F$16)</f>
        <v>Airbus A350-900</v>
      </c>
      <c r="E190" s="15">
        <f ca="1">LOOKUP(D190,$F$6:$F$9,$I$6:$I$9)</f>
        <v>0</v>
      </c>
      <c r="F190" s="15">
        <f ca="1">LOOKUP(D190,$F$6:$F$9,$J$6:$J$9)</f>
        <v>32</v>
      </c>
      <c r="G190" s="15">
        <f ca="1">LOOKUP(D190,$F$6:$F$9,$K$6:$K$9)</f>
        <v>21</v>
      </c>
      <c r="H190" s="15">
        <f ca="1">LOOKUP(D190,$F$6:$F$9,$L$6:$L$9)</f>
        <v>259</v>
      </c>
      <c r="I190" s="20">
        <f ca="1">RAND()</f>
        <v>2.5328978384350664E-2</v>
      </c>
      <c r="J190" s="15">
        <f ca="1">IF(B190=1, ROUND(_xlfn.NORM.INV(I190,$C$5,$C$6)*(1+$T$14), 0), ROUND(_xlfn.NORM.INV(I190, $D$5, $D$6)*(1+$T$14), 0))</f>
        <v>2</v>
      </c>
      <c r="K190" s="20">
        <f ca="1">RAND()</f>
        <v>0.24668726510482186</v>
      </c>
      <c r="L190" s="18">
        <f ca="1">IF(B190=1, ROUND(_xlfn.NORM.INV(K190,$C$7,$C$8), 2), ROUND(_xlfn.NORM.INV(K190, $D$7, $D$8), 2))</f>
        <v>12423.62</v>
      </c>
      <c r="M190" s="15">
        <f ca="1">MIN(E190,J190)</f>
        <v>0</v>
      </c>
      <c r="N190" s="15">
        <f ca="1">RAND()</f>
        <v>0.74294830312571314</v>
      </c>
      <c r="O190" s="19">
        <f ca="1">(IF(B190=1, $G$21+($G$22-$G$21)*N190, $H$21+($H$22-$H$21)*N190))</f>
        <v>4.1003190609399963E-2</v>
      </c>
      <c r="P190" s="15">
        <f ca="1">ROUND(M190*(1-O190), 0)</f>
        <v>0</v>
      </c>
      <c r="Q190" s="20">
        <f ca="1">RAND()</f>
        <v>0.56038078952706771</v>
      </c>
      <c r="R190" s="15">
        <f ca="1">IF(B190=1, ROUND(_xlfn.NORM.INV(Q190,$C$9,$C$10)*(1+$T$14), 0), ROUND(_xlfn.NORM.INV(Q190, $D$9, $D$10)*(1+$T$14), 0))</f>
        <v>65</v>
      </c>
      <c r="S190" s="20">
        <f ca="1">RAND()</f>
        <v>0.90817228317042353</v>
      </c>
      <c r="T190" s="18">
        <f ca="1">IF(B190=1, ROUND(_xlfn.NORM.INV(S190,$C$11,$C$12), 2), ROUND(_xlfn.NORM.INV(S190, $D$11, $D$12), 2))</f>
        <v>8028.34</v>
      </c>
      <c r="U190" s="15">
        <f ca="1">MIN(F190,R190)</f>
        <v>32</v>
      </c>
      <c r="V190" s="15">
        <f ca="1">RAND()</f>
        <v>0.69399200517063198</v>
      </c>
      <c r="W190" s="19">
        <f ca="1">(IF(B190=1, $G$21+($G$22-$G$21)*V190, $H$21+($H$22-$H$21)*V190))</f>
        <v>3.9289720180972119E-2</v>
      </c>
      <c r="X190" s="15">
        <f ca="1">ROUND(U190*(1-W190), 0)</f>
        <v>31</v>
      </c>
      <c r="Y190" s="20">
        <f ca="1">RAND()</f>
        <v>0.98489656172022799</v>
      </c>
      <c r="Z190" s="15">
        <f ca="1">IF(B190=1, ROUND(_xlfn.NORM.INV(Y190,$C$13,$C$14)*(1+$T$14), 0), ROUND(_xlfn.NORM.INV(Y190, $D$13, $D$14)*(1+$T$14), 0))</f>
        <v>105</v>
      </c>
      <c r="AA190" s="20">
        <f ca="1">RAND()</f>
        <v>0.37598589614561584</v>
      </c>
      <c r="AB190" s="18">
        <f ca="1">IF(B190=1, ROUND(_xlfn.NORM.INV(AA190,$C$15,$C$16), 2), ROUND(_xlfn.NORM.INV(AA190, $D$15, $D$16), 2))</f>
        <v>3490.38</v>
      </c>
      <c r="AC190" s="15">
        <f ca="1">MIN(G190,Z190)</f>
        <v>21</v>
      </c>
      <c r="AD190" s="15">
        <f ca="1">RAND()</f>
        <v>0.668509098903038</v>
      </c>
      <c r="AE190" s="19">
        <f ca="1">(IF(B190=1, $G$21+($G$22-$G$21)*AD190, $H$21+($H$22-$H$21)*AD190))</f>
        <v>3.8397818461606337E-2</v>
      </c>
      <c r="AF190" s="15">
        <f ca="1">ROUND(AC190*(1-AE190), 0)</f>
        <v>20</v>
      </c>
      <c r="AG190" s="20">
        <f ca="1">RAND()</f>
        <v>0.56715517729053821</v>
      </c>
      <c r="AH190" s="15">
        <f ca="1">IF(B190=1, ROUND(_xlfn.NORM.INV(AG190,$C$17,$C$18)*(1+$T$14), 0), ROUND(_xlfn.NORM.INV(AG190, $D$17, $D$18)*(1+$T$14), 0))</f>
        <v>326</v>
      </c>
      <c r="AI190" s="20">
        <f ca="1">RAND()</f>
        <v>0.90709820339211045</v>
      </c>
      <c r="AJ190" s="18">
        <f ca="1">IF(B190=1, ROUND(_xlfn.NORM.INV(AI190,$C$19,$C$20), 2), ROUND(_xlfn.NORM.INV(AI190, $D$19, $D$20), 2))</f>
        <v>2674.16</v>
      </c>
      <c r="AK190" s="15">
        <f ca="1">MIN(ROUND(H190*(1+$C$22),0),AH190)</f>
        <v>272</v>
      </c>
      <c r="AL190" s="20">
        <f ca="1">RAND()</f>
        <v>0.95364534782037558</v>
      </c>
      <c r="AM190" s="19">
        <f ca="1">(IF(B190=1, $G$21+($G$22-$G$21)*AL190, $H$21+($H$22-$H$21)*AL190))</f>
        <v>4.8377587173713148E-2</v>
      </c>
      <c r="AN190" s="15">
        <f ca="1">ROUND(AK190*(1-AM190), 0)</f>
        <v>259</v>
      </c>
      <c r="AO190" s="18">
        <f ca="1">SUM(IF(AN190&gt;H190, (AN190-H190)*($G$23+AJ190), 0),IF(AF190&gt;G190,(AF190-G190)*($G$23+AB190),0),IF(X190&gt;F190,(X190-F190)*($G$23+T190),0),IF(P190&gt;E190,(P190-E190)*($G$23+L190),0))</f>
        <v>0</v>
      </c>
      <c r="AP190" s="18">
        <f>-$C$24</f>
        <v>-313614.51120000001</v>
      </c>
      <c r="AQ190" s="17">
        <f ca="1">L190*P190+T190*X190+AB190*AF190+AJ190*AN190-AO190+AP190</f>
        <v>697679.06880000001</v>
      </c>
      <c r="AS190" s="21">
        <f ca="1">SUM(IF(AN190&gt;H190, (AN190-H190), 0),IF(AF190&gt;G190,(AF190-G190),0),IF(X190&gt;F190,(X190-F190),0),IF(P190&gt;E190,(P190-E190),0))</f>
        <v>0</v>
      </c>
    </row>
    <row r="191" spans="1:45" x14ac:dyDescent="0.4">
      <c r="A191" s="15">
        <v>163</v>
      </c>
      <c r="B191" s="15">
        <f ca="1">IF(RAND() &lt; (8/12), 0, 1)</f>
        <v>0</v>
      </c>
      <c r="C191" s="20">
        <f ca="1">RAND()</f>
        <v>0.1646682885107541</v>
      </c>
      <c r="D191" s="15" t="str">
        <f ca="1">LOOKUP(C191,$H$13:$H$16,$F$13:$F$16)</f>
        <v>Airbus A350-900</v>
      </c>
      <c r="E191" s="15">
        <f ca="1">LOOKUP(D191,$F$6:$F$9,$I$6:$I$9)</f>
        <v>0</v>
      </c>
      <c r="F191" s="15">
        <f ca="1">LOOKUP(D191,$F$6:$F$9,$J$6:$J$9)</f>
        <v>32</v>
      </c>
      <c r="G191" s="15">
        <f ca="1">LOOKUP(D191,$F$6:$F$9,$K$6:$K$9)</f>
        <v>21</v>
      </c>
      <c r="H191" s="15">
        <f ca="1">LOOKUP(D191,$F$6:$F$9,$L$6:$L$9)</f>
        <v>259</v>
      </c>
      <c r="I191" s="20">
        <f ca="1">RAND()</f>
        <v>7.3507637449929497E-2</v>
      </c>
      <c r="J191" s="15">
        <f ca="1">IF(B191=1, ROUND(_xlfn.NORM.INV(I191,$C$5,$C$6)*(1+$T$14), 0), ROUND(_xlfn.NORM.INV(I191, $D$5, $D$6)*(1+$T$14), 0))</f>
        <v>3</v>
      </c>
      <c r="K191" s="20">
        <f ca="1">RAND()</f>
        <v>0.2385482838686892</v>
      </c>
      <c r="L191" s="18">
        <f ca="1">IF(B191=1, ROUND(_xlfn.NORM.INV(K191,$C$7,$C$8), 2), ROUND(_xlfn.NORM.INV(K191, $D$7, $D$8), 2))</f>
        <v>10168.34</v>
      </c>
      <c r="M191" s="15">
        <f ca="1">MIN(E191,J191)</f>
        <v>0</v>
      </c>
      <c r="N191" s="15">
        <f ca="1">RAND()</f>
        <v>0.80082000365444705</v>
      </c>
      <c r="O191" s="19">
        <f ca="1">(IF(B191=1, $G$21+($G$22-$G$21)*N191, $H$21+($H$22-$H$21)*N191))</f>
        <v>3.4024600109633409E-2</v>
      </c>
      <c r="P191" s="15">
        <f ca="1">ROUND(M191*(1-O191), 0)</f>
        <v>0</v>
      </c>
      <c r="Q191" s="20">
        <f ca="1">RAND()</f>
        <v>6.5034792633298477E-2</v>
      </c>
      <c r="R191" s="15">
        <f ca="1">IF(B191=1, ROUND(_xlfn.NORM.INV(Q191,$C$9,$C$10)*(1+$T$14), 0), ROUND(_xlfn.NORM.INV(Q191, $D$9, $D$10)*(1+$T$14), 0))</f>
        <v>24</v>
      </c>
      <c r="S191" s="20">
        <f ca="1">RAND()</f>
        <v>0.85499303029071039</v>
      </c>
      <c r="T191" s="18">
        <f ca="1">IF(B191=1, ROUND(_xlfn.NORM.INV(S191,$C$11,$C$12), 2), ROUND(_xlfn.NORM.INV(S191, $D$11, $D$12), 2))</f>
        <v>5487.31</v>
      </c>
      <c r="U191" s="15">
        <f ca="1">MIN(F191,R191)</f>
        <v>24</v>
      </c>
      <c r="V191" s="15">
        <f ca="1">RAND()</f>
        <v>0.19575984038565641</v>
      </c>
      <c r="W191" s="19">
        <f ca="1">(IF(B191=1, $G$21+($G$22-$G$21)*V191, $H$21+($H$22-$H$21)*V191))</f>
        <v>1.5872795211569694E-2</v>
      </c>
      <c r="X191" s="15">
        <f ca="1">ROUND(U191*(1-W191), 0)</f>
        <v>24</v>
      </c>
      <c r="Y191" s="20">
        <f ca="1">RAND()</f>
        <v>0.12507969145916775</v>
      </c>
      <c r="Z191" s="15">
        <f ca="1">IF(B191=1, ROUND(_xlfn.NORM.INV(Y191,$C$13,$C$14)*(1+$T$14), 0), ROUND(_xlfn.NORM.INV(Y191, $D$13, $D$14)*(1+$T$14), 0))</f>
        <v>25</v>
      </c>
      <c r="AA191" s="20">
        <f ca="1">RAND()</f>
        <v>0.724011125136237</v>
      </c>
      <c r="AB191" s="18">
        <f ca="1">IF(B191=1, ROUND(_xlfn.NORM.INV(AA191,$C$15,$C$16), 2), ROUND(_xlfn.NORM.INV(AA191, $D$15, $D$16), 2))</f>
        <v>2870.26</v>
      </c>
      <c r="AC191" s="15">
        <f ca="1">MIN(G191,Z191)</f>
        <v>21</v>
      </c>
      <c r="AD191" s="15">
        <f ca="1">RAND()</f>
        <v>0.80696697247083482</v>
      </c>
      <c r="AE191" s="19">
        <f ca="1">(IF(B191=1, $G$21+($G$22-$G$21)*AD191, $H$21+($H$22-$H$21)*AD191))</f>
        <v>3.4209009174125046E-2</v>
      </c>
      <c r="AF191" s="15">
        <f ca="1">ROUND(AC191*(1-AE191), 0)</f>
        <v>20</v>
      </c>
      <c r="AG191" s="20">
        <f ca="1">RAND()</f>
        <v>0.5228181206631406</v>
      </c>
      <c r="AH191" s="15">
        <f ca="1">IF(B191=1, ROUND(_xlfn.NORM.INV(AG191,$C$17,$C$18)*(1+$T$14), 0), ROUND(_xlfn.NORM.INV(AG191, $D$17, $D$18)*(1+$T$14), 0))</f>
        <v>203</v>
      </c>
      <c r="AI191" s="20">
        <f ca="1">RAND()</f>
        <v>0.56985789457816116</v>
      </c>
      <c r="AJ191" s="18">
        <f ca="1">IF(B191=1, ROUND(_xlfn.NORM.INV(AI191,$C$19,$C$20), 2), ROUND(_xlfn.NORM.INV(AI191, $D$19, $D$20), 2))</f>
        <v>1762.1</v>
      </c>
      <c r="AK191" s="15">
        <f ca="1">MIN(ROUND(H191*(1+$C$22),0),AH191)</f>
        <v>203</v>
      </c>
      <c r="AL191" s="20">
        <f ca="1">RAND()</f>
        <v>0.72695128087817051</v>
      </c>
      <c r="AM191" s="19">
        <f ca="1">(IF(B191=1, $G$21+($G$22-$G$21)*AL191, $H$21+($H$22-$H$21)*AL191))</f>
        <v>3.1808538426345116E-2</v>
      </c>
      <c r="AN191" s="15">
        <f ca="1">ROUND(AK191*(1-AM191), 0)</f>
        <v>197</v>
      </c>
      <c r="AO191" s="18">
        <f ca="1">SUM(IF(AN191&gt;H191, (AN191-H191)*($G$23+AJ191), 0),IF(AF191&gt;G191,(AF191-G191)*($G$23+AB191),0),IF(X191&gt;F191,(X191-F191)*($G$23+T191),0),IF(P191&gt;E191,(P191-E191)*($G$23+L191),0))</f>
        <v>0</v>
      </c>
      <c r="AP191" s="18">
        <f>-$C$24</f>
        <v>-313614.51120000001</v>
      </c>
      <c r="AQ191" s="17">
        <f ca="1">L191*P191+T191*X191+AB191*AF191+AJ191*AN191-AO191+AP191</f>
        <v>222619.82879999996</v>
      </c>
      <c r="AS191" s="21">
        <f ca="1">SUM(IF(AN191&gt;H191, (AN191-H191), 0),IF(AF191&gt;G191,(AF191-G191),0),IF(X191&gt;F191,(X191-F191),0),IF(P191&gt;E191,(P191-E191),0))</f>
        <v>0</v>
      </c>
    </row>
    <row r="192" spans="1:45" x14ac:dyDescent="0.4">
      <c r="A192" s="15">
        <v>164</v>
      </c>
      <c r="B192" s="15">
        <f ca="1">IF(RAND() &lt; (8/12), 0, 1)</f>
        <v>1</v>
      </c>
      <c r="C192" s="20">
        <f ca="1">RAND()</f>
        <v>0.41643762019594477</v>
      </c>
      <c r="D192" s="15" t="str">
        <f ca="1">LOOKUP(C192,$H$13:$H$16,$F$13:$F$16)</f>
        <v>Airbus A380-800</v>
      </c>
      <c r="E192" s="15">
        <f ca="1">LOOKUP(D192,$F$6:$F$9,$I$6:$I$9)</f>
        <v>14</v>
      </c>
      <c r="F192" s="15">
        <f ca="1">LOOKUP(D192,$F$6:$F$9,$J$6:$J$9)</f>
        <v>76</v>
      </c>
      <c r="G192" s="15">
        <f ca="1">LOOKUP(D192,$F$6:$F$9,$K$6:$K$9)</f>
        <v>56</v>
      </c>
      <c r="H192" s="15">
        <f ca="1">LOOKUP(D192,$F$6:$F$9,$L$6:$L$9)</f>
        <v>341</v>
      </c>
      <c r="I192" s="20">
        <f ca="1">RAND()</f>
        <v>0.97000145253706582</v>
      </c>
      <c r="J192" s="15">
        <f ca="1">IF(B192=1, ROUND(_xlfn.NORM.INV(I192,$C$5,$C$6)*(1+$T$14), 0), ROUND(_xlfn.NORM.INV(I192, $D$5, $D$6)*(1+$T$14), 0))</f>
        <v>10</v>
      </c>
      <c r="K192" s="20">
        <f ca="1">RAND()</f>
        <v>0.47165364374566043</v>
      </c>
      <c r="L192" s="18">
        <f ca="1">IF(B192=1, ROUND(_xlfn.NORM.INV(K192,$C$7,$C$8), 2), ROUND(_xlfn.NORM.INV(K192, $D$7, $D$8), 2))</f>
        <v>13530.63</v>
      </c>
      <c r="M192" s="15">
        <f ca="1">MIN(E192,J192)</f>
        <v>10</v>
      </c>
      <c r="N192" s="15">
        <f ca="1">RAND()</f>
        <v>0.38025001707687445</v>
      </c>
      <c r="O192" s="19">
        <f ca="1">(IF(B192=1, $G$21+($G$22-$G$21)*N192, $H$21+($H$22-$H$21)*N192))</f>
        <v>2.8308750597690606E-2</v>
      </c>
      <c r="P192" s="15">
        <f ca="1">ROUND(M192*(1-O192), 0)</f>
        <v>10</v>
      </c>
      <c r="Q192" s="20">
        <f ca="1">RAND()</f>
        <v>0.62466737785744142</v>
      </c>
      <c r="R192" s="15">
        <f ca="1">IF(B192=1, ROUND(_xlfn.NORM.INV(Q192,$C$9,$C$10)*(1+$T$14), 0), ROUND(_xlfn.NORM.INV(Q192, $D$9, $D$10)*(1+$T$14), 0))</f>
        <v>69</v>
      </c>
      <c r="S192" s="20">
        <f ca="1">RAND()</f>
        <v>0.31450038120691193</v>
      </c>
      <c r="T192" s="18">
        <f ca="1">IF(B192=1, ROUND(_xlfn.NORM.INV(S192,$C$11,$C$12), 2), ROUND(_xlfn.NORM.INV(S192, $D$11, $D$12), 2))</f>
        <v>6393.79</v>
      </c>
      <c r="U192" s="15">
        <f ca="1">MIN(F192,R192)</f>
        <v>69</v>
      </c>
      <c r="V192" s="15">
        <f ca="1">RAND()</f>
        <v>0.54251819256311273</v>
      </c>
      <c r="W192" s="19">
        <f ca="1">(IF(B192=1, $G$21+($G$22-$G$21)*V192, $H$21+($H$22-$H$21)*V192))</f>
        <v>3.3988136739708949E-2</v>
      </c>
      <c r="X192" s="15">
        <f ca="1">ROUND(U192*(1-W192), 0)</f>
        <v>67</v>
      </c>
      <c r="Y192" s="20">
        <f ca="1">RAND()</f>
        <v>0.5386250344743051</v>
      </c>
      <c r="Z192" s="15">
        <f ca="1">IF(B192=1, ROUND(_xlfn.NORM.INV(Y192,$C$13,$C$14)*(1+$T$14), 0), ROUND(_xlfn.NORM.INV(Y192, $D$13, $D$14)*(1+$T$14), 0))</f>
        <v>57</v>
      </c>
      <c r="AA192" s="20">
        <f ca="1">RAND()</f>
        <v>0.40765636176984077</v>
      </c>
      <c r="AB192" s="18">
        <f ca="1">IF(B192=1, ROUND(_xlfn.NORM.INV(AA192,$C$15,$C$16), 2), ROUND(_xlfn.NORM.INV(AA192, $D$15, $D$16), 2))</f>
        <v>3530.04</v>
      </c>
      <c r="AC192" s="15">
        <f ca="1">MIN(G192,Z192)</f>
        <v>56</v>
      </c>
      <c r="AD192" s="15">
        <f ca="1">RAND()</f>
        <v>0.54034534356173747</v>
      </c>
      <c r="AE192" s="19">
        <f ca="1">(IF(B192=1, $G$21+($G$22-$G$21)*AD192, $H$21+($H$22-$H$21)*AD192))</f>
        <v>3.3912087024660809E-2</v>
      </c>
      <c r="AF192" s="15">
        <f ca="1">ROUND(AC192*(1-AE192), 0)</f>
        <v>54</v>
      </c>
      <c r="AG192" s="20">
        <f ca="1">RAND()</f>
        <v>0.64464325958978663</v>
      </c>
      <c r="AH192" s="15">
        <f ca="1">IF(B192=1, ROUND(_xlfn.NORM.INV(AG192,$C$17,$C$18)*(1+$T$14), 0), ROUND(_xlfn.NORM.INV(AG192, $D$17, $D$18)*(1+$T$14), 0))</f>
        <v>351</v>
      </c>
      <c r="AI192" s="20">
        <f ca="1">RAND()</f>
        <v>0.85577626963121289</v>
      </c>
      <c r="AJ192" s="18">
        <f ca="1">IF(B192=1, ROUND(_xlfn.NORM.INV(AI192,$C$19,$C$20), 2), ROUND(_xlfn.NORM.INV(AI192, $D$19, $D$20), 2))</f>
        <v>2595.5500000000002</v>
      </c>
      <c r="AK192" s="15">
        <f ca="1">MIN(ROUND(H192*(1+$C$22),0),AH192)</f>
        <v>351</v>
      </c>
      <c r="AL192" s="20">
        <f ca="1">RAND()</f>
        <v>0.38560612855179222</v>
      </c>
      <c r="AM192" s="19">
        <f ca="1">(IF(B192=1, $G$21+($G$22-$G$21)*AL192, $H$21+($H$22-$H$21)*AL192))</f>
        <v>2.8496214499312729E-2</v>
      </c>
      <c r="AN192" s="15">
        <f ca="1">ROUND(AK192*(1-AM192), 0)</f>
        <v>341</v>
      </c>
      <c r="AO192" s="18">
        <f ca="1">SUM(IF(AN192&gt;H192, (AN192-H192)*($G$23+AJ192), 0),IF(AF192&gt;G192,(AF192-G192)*($G$23+AB192),0),IF(X192&gt;F192,(X192-F192)*($G$23+T192),0),IF(P192&gt;E192,(P192-E192)*($G$23+L192),0))</f>
        <v>0</v>
      </c>
      <c r="AP192" s="18">
        <f>-$C$24</f>
        <v>-313614.51120000001</v>
      </c>
      <c r="AQ192" s="17">
        <f ca="1">L192*P192+T192*X192+AB192*AF192+AJ192*AN192-AO192+AP192</f>
        <v>1325780.4287999999</v>
      </c>
      <c r="AS192" s="21">
        <f ca="1">SUM(IF(AN192&gt;H192, (AN192-H192), 0),IF(AF192&gt;G192,(AF192-G192),0),IF(X192&gt;F192,(X192-F192),0),IF(P192&gt;E192,(P192-E192),0))</f>
        <v>0</v>
      </c>
    </row>
    <row r="193" spans="1:45" x14ac:dyDescent="0.4">
      <c r="A193" s="15">
        <v>165</v>
      </c>
      <c r="B193" s="15">
        <f ca="1">IF(RAND() &lt; (8/12), 0, 1)</f>
        <v>0</v>
      </c>
      <c r="C193" s="20">
        <f ca="1">RAND()</f>
        <v>0.83503602832619439</v>
      </c>
      <c r="D193" s="15" t="str">
        <f ca="1">LOOKUP(C193,$H$13:$H$16,$F$13:$F$16)</f>
        <v>Boeing 777-300ER</v>
      </c>
      <c r="E193" s="15">
        <f ca="1">LOOKUP(D193,$F$6:$F$9,$I$6:$I$9)</f>
        <v>8</v>
      </c>
      <c r="F193" s="15">
        <f ca="1">LOOKUP(D193,$F$6:$F$9,$J$6:$J$9)</f>
        <v>40</v>
      </c>
      <c r="G193" s="15">
        <f ca="1">LOOKUP(D193,$F$6:$F$9,$K$6:$K$9)</f>
        <v>24</v>
      </c>
      <c r="H193" s="15">
        <f ca="1">LOOKUP(D193,$F$6:$F$9,$L$6:$L$9)</f>
        <v>260</v>
      </c>
      <c r="I193" s="20">
        <f ca="1">RAND()</f>
        <v>8.5819591617319779E-2</v>
      </c>
      <c r="J193" s="15">
        <f ca="1">IF(B193=1, ROUND(_xlfn.NORM.INV(I193,$C$5,$C$6)*(1+$T$14), 0), ROUND(_xlfn.NORM.INV(I193, $D$5, $D$6)*(1+$T$14), 0))</f>
        <v>3</v>
      </c>
      <c r="K193" s="20">
        <f ca="1">RAND()</f>
        <v>2.3109899040730464E-2</v>
      </c>
      <c r="L193" s="18">
        <f ca="1">IF(B193=1, ROUND(_xlfn.NORM.INV(K193,$C$7,$C$8), 2), ROUND(_xlfn.NORM.INV(K193, $D$7, $D$8), 2))</f>
        <v>9583.8799999999992</v>
      </c>
      <c r="M193" s="15">
        <f ca="1">MIN(E193,J193)</f>
        <v>3</v>
      </c>
      <c r="N193" s="15">
        <f ca="1">RAND()</f>
        <v>0.68897476841564675</v>
      </c>
      <c r="O193" s="19">
        <f ca="1">(IF(B193=1, $G$21+($G$22-$G$21)*N193, $H$21+($H$22-$H$21)*N193))</f>
        <v>3.0669243052469403E-2</v>
      </c>
      <c r="P193" s="15">
        <f ca="1">ROUND(M193*(1-O193), 0)</f>
        <v>3</v>
      </c>
      <c r="Q193" s="20">
        <f ca="1">RAND()</f>
        <v>0.49827252622294471</v>
      </c>
      <c r="R193" s="15">
        <f ca="1">IF(B193=1, ROUND(_xlfn.NORM.INV(Q193,$C$9,$C$10)*(1+$T$14), 0), ROUND(_xlfn.NORM.INV(Q193, $D$9, $D$10)*(1+$T$14), 0))</f>
        <v>40</v>
      </c>
      <c r="S193" s="20">
        <f ca="1">RAND()</f>
        <v>0.28593628361377976</v>
      </c>
      <c r="T193" s="18">
        <f ca="1">IF(B193=1, ROUND(_xlfn.NORM.INV(S193,$C$11,$C$12), 2), ROUND(_xlfn.NORM.INV(S193, $D$11, $D$12), 2))</f>
        <v>5117.37</v>
      </c>
      <c r="U193" s="15">
        <f ca="1">MIN(F193,R193)</f>
        <v>40</v>
      </c>
      <c r="V193" s="15">
        <f ca="1">RAND()</f>
        <v>0.60712929391029891</v>
      </c>
      <c r="W193" s="19">
        <f ca="1">(IF(B193=1, $G$21+($G$22-$G$21)*V193, $H$21+($H$22-$H$21)*V193))</f>
        <v>2.8213878817308968E-2</v>
      </c>
      <c r="X193" s="15">
        <f ca="1">ROUND(U193*(1-W193), 0)</f>
        <v>39</v>
      </c>
      <c r="Y193" s="20">
        <f ca="1">RAND()</f>
        <v>0.40413968004854217</v>
      </c>
      <c r="Z193" s="15">
        <f ca="1">IF(B193=1, ROUND(_xlfn.NORM.INV(Y193,$C$13,$C$14)*(1+$T$14), 0), ROUND(_xlfn.NORM.INV(Y193, $D$13, $D$14)*(1+$T$14), 0))</f>
        <v>33</v>
      </c>
      <c r="AA193" s="20">
        <f ca="1">RAND()</f>
        <v>8.5747780285505337E-2</v>
      </c>
      <c r="AB193" s="18">
        <f ca="1">IF(B193=1, ROUND(_xlfn.NORM.INV(AA193,$C$15,$C$16), 2), ROUND(_xlfn.NORM.INV(AA193, $D$15, $D$16), 2))</f>
        <v>2631.78</v>
      </c>
      <c r="AC193" s="15">
        <f ca="1">MIN(G193,Z193)</f>
        <v>24</v>
      </c>
      <c r="AD193" s="15">
        <f ca="1">RAND()</f>
        <v>0.72317598327915034</v>
      </c>
      <c r="AE193" s="19">
        <f ca="1">(IF(B193=1, $G$21+($G$22-$G$21)*AD193, $H$21+($H$22-$H$21)*AD193))</f>
        <v>3.1695279498374508E-2</v>
      </c>
      <c r="AF193" s="15">
        <f ca="1">ROUND(AC193*(1-AE193), 0)</f>
        <v>23</v>
      </c>
      <c r="AG193" s="20">
        <f ca="1">RAND()</f>
        <v>0.86986063790699275</v>
      </c>
      <c r="AH193" s="15">
        <f ca="1">IF(B193=1, ROUND(_xlfn.NORM.INV(AG193,$C$17,$C$18)*(1+$T$14), 0), ROUND(_xlfn.NORM.INV(AG193, $D$17, $D$18)*(1+$T$14), 0))</f>
        <v>259</v>
      </c>
      <c r="AI193" s="20">
        <f ca="1">RAND()</f>
        <v>0.92297206662918796</v>
      </c>
      <c r="AJ193" s="18">
        <f ca="1">IF(B193=1, ROUND(_xlfn.NORM.INV(AI193,$C$19,$C$20), 2), ROUND(_xlfn.NORM.INV(AI193, $D$19, $D$20), 2))</f>
        <v>1857</v>
      </c>
      <c r="AK193" s="15">
        <f ca="1">MIN(ROUND(H193*(1+$C$22),0),AH193)</f>
        <v>259</v>
      </c>
      <c r="AL193" s="20">
        <f ca="1">RAND()</f>
        <v>0.96683886308931288</v>
      </c>
      <c r="AM193" s="19">
        <f ca="1">(IF(B193=1, $G$21+($G$22-$G$21)*AL193, $H$21+($H$22-$H$21)*AL193))</f>
        <v>3.9005165892679383E-2</v>
      </c>
      <c r="AN193" s="15">
        <f ca="1">ROUND(AK193*(1-AM193), 0)</f>
        <v>249</v>
      </c>
      <c r="AO193" s="18">
        <f ca="1">SUM(IF(AN193&gt;H193, (AN193-H193)*($G$23+AJ193), 0),IF(AF193&gt;G193,(AF193-G193)*($G$23+AB193),0),IF(X193&gt;F193,(X193-F193)*($G$23+T193),0),IF(P193&gt;E193,(P193-E193)*($G$23+L193),0))</f>
        <v>0</v>
      </c>
      <c r="AP193" s="18">
        <f>-$C$24</f>
        <v>-313614.51120000001</v>
      </c>
      <c r="AQ193" s="17">
        <f ca="1">L193*P193+T193*X193+AB193*AF193+AJ193*AN193-AO193+AP193</f>
        <v>437638.4988</v>
      </c>
      <c r="AS193" s="21">
        <f ca="1">SUM(IF(AN193&gt;H193, (AN193-H193), 0),IF(AF193&gt;G193,(AF193-G193),0),IF(X193&gt;F193,(X193-F193),0),IF(P193&gt;E193,(P193-E193),0))</f>
        <v>0</v>
      </c>
    </row>
    <row r="194" spans="1:45" x14ac:dyDescent="0.4">
      <c r="A194" s="15">
        <v>166</v>
      </c>
      <c r="B194" s="15">
        <f ca="1">IF(RAND() &lt; (8/12), 0, 1)</f>
        <v>0</v>
      </c>
      <c r="C194" s="20">
        <f ca="1">RAND()</f>
        <v>0.32261282940227565</v>
      </c>
      <c r="D194" s="15" t="str">
        <f ca="1">LOOKUP(C194,$H$13:$H$16,$F$13:$F$16)</f>
        <v>Airbus A380-800</v>
      </c>
      <c r="E194" s="15">
        <f ca="1">LOOKUP(D194,$F$6:$F$9,$I$6:$I$9)</f>
        <v>14</v>
      </c>
      <c r="F194" s="15">
        <f ca="1">LOOKUP(D194,$F$6:$F$9,$J$6:$J$9)</f>
        <v>76</v>
      </c>
      <c r="G194" s="15">
        <f ca="1">LOOKUP(D194,$F$6:$F$9,$K$6:$K$9)</f>
        <v>56</v>
      </c>
      <c r="H194" s="15">
        <f ca="1">LOOKUP(D194,$F$6:$F$9,$L$6:$L$9)</f>
        <v>341</v>
      </c>
      <c r="I194" s="20">
        <f ca="1">RAND()</f>
        <v>0.36952987862622855</v>
      </c>
      <c r="J194" s="15">
        <f ca="1">IF(B194=1, ROUND(_xlfn.NORM.INV(I194,$C$5,$C$6)*(1+$T$14), 0), ROUND(_xlfn.NORM.INV(I194, $D$5, $D$6)*(1+$T$14), 0))</f>
        <v>4</v>
      </c>
      <c r="K194" s="20">
        <f ca="1">RAND()</f>
        <v>0.36588166098346941</v>
      </c>
      <c r="L194" s="18">
        <f ca="1">IF(B194=1, ROUND(_xlfn.NORM.INV(K194,$C$7,$C$8), 2), ROUND(_xlfn.NORM.INV(K194, $D$7, $D$8), 2))</f>
        <v>10336.15</v>
      </c>
      <c r="M194" s="15">
        <f ca="1">MIN(E194,J194)</f>
        <v>4</v>
      </c>
      <c r="N194" s="15">
        <f ca="1">RAND()</f>
        <v>2.0078733329820575E-2</v>
      </c>
      <c r="O194" s="19">
        <f ca="1">(IF(B194=1, $G$21+($G$22-$G$21)*N194, $H$21+($H$22-$H$21)*N194))</f>
        <v>1.0602361999894618E-2</v>
      </c>
      <c r="P194" s="15">
        <f ca="1">ROUND(M194*(1-O194), 0)</f>
        <v>4</v>
      </c>
      <c r="Q194" s="20">
        <f ca="1">RAND()</f>
        <v>0.45017207383516356</v>
      </c>
      <c r="R194" s="15">
        <f ca="1">IF(B194=1, ROUND(_xlfn.NORM.INV(Q194,$C$9,$C$10)*(1+$T$14), 0), ROUND(_xlfn.NORM.INV(Q194, $D$9, $D$10)*(1+$T$14), 0))</f>
        <v>39</v>
      </c>
      <c r="S194" s="20">
        <f ca="1">RAND()</f>
        <v>0.79135965643140349</v>
      </c>
      <c r="T194" s="18">
        <f ca="1">IF(B194=1, ROUND(_xlfn.NORM.INV(S194,$C$11,$C$12), 2), ROUND(_xlfn.NORM.INV(S194, $D$11, $D$12), 2))</f>
        <v>5431.03</v>
      </c>
      <c r="U194" s="15">
        <f ca="1">MIN(F194,R194)</f>
        <v>39</v>
      </c>
      <c r="V194" s="15">
        <f ca="1">RAND()</f>
        <v>0.56737305975720254</v>
      </c>
      <c r="W194" s="19">
        <f ca="1">(IF(B194=1, $G$21+($G$22-$G$21)*V194, $H$21+($H$22-$H$21)*V194))</f>
        <v>2.7021191792716073E-2</v>
      </c>
      <c r="X194" s="15">
        <f ca="1">ROUND(U194*(1-W194), 0)</f>
        <v>38</v>
      </c>
      <c r="Y194" s="20">
        <f ca="1">RAND()</f>
        <v>0.2501227424564173</v>
      </c>
      <c r="Z194" s="15">
        <f ca="1">IF(B194=1, ROUND(_xlfn.NORM.INV(Y194,$C$13,$C$14)*(1+$T$14), 0), ROUND(_xlfn.NORM.INV(Y194, $D$13, $D$14)*(1+$T$14), 0))</f>
        <v>29</v>
      </c>
      <c r="AA194" s="20">
        <f ca="1">RAND()</f>
        <v>0.67527118430640243</v>
      </c>
      <c r="AB194" s="18">
        <f ca="1">IF(B194=1, ROUND(_xlfn.NORM.INV(AA194,$C$15,$C$16), 2), ROUND(_xlfn.NORM.INV(AA194, $D$15, $D$16), 2))</f>
        <v>2853.21</v>
      </c>
      <c r="AC194" s="15">
        <f ca="1">MIN(G194,Z194)</f>
        <v>29</v>
      </c>
      <c r="AD194" s="15">
        <f ca="1">RAND()</f>
        <v>0.14788499232602159</v>
      </c>
      <c r="AE194" s="19">
        <f ca="1">(IF(B194=1, $G$21+($G$22-$G$21)*AD194, $H$21+($H$22-$H$21)*AD194))</f>
        <v>1.4436549769780649E-2</v>
      </c>
      <c r="AF194" s="15">
        <f ca="1">ROUND(AC194*(1-AE194), 0)</f>
        <v>29</v>
      </c>
      <c r="AG194" s="20">
        <f ca="1">RAND()</f>
        <v>0.3029240377275384</v>
      </c>
      <c r="AH194" s="15">
        <f ca="1">IF(B194=1, ROUND(_xlfn.NORM.INV(AG194,$C$17,$C$18)*(1+$T$14), 0), ROUND(_xlfn.NORM.INV(AG194, $D$17, $D$18)*(1+$T$14), 0))</f>
        <v>172</v>
      </c>
      <c r="AI194" s="20">
        <f ca="1">RAND()</f>
        <v>0.29739443804828281</v>
      </c>
      <c r="AJ194" s="18">
        <f ca="1">IF(B194=1, ROUND(_xlfn.NORM.INV(AI194,$C$19,$C$20), 2), ROUND(_xlfn.NORM.INV(AI194, $D$19, $D$20), 2))</f>
        <v>1708.33</v>
      </c>
      <c r="AK194" s="15">
        <f ca="1">MIN(ROUND(H194*(1+$C$22),0),AH194)</f>
        <v>172</v>
      </c>
      <c r="AL194" s="20">
        <f ca="1">RAND()</f>
        <v>0.949658882247155</v>
      </c>
      <c r="AM194" s="19">
        <f ca="1">(IF(B194=1, $G$21+($G$22-$G$21)*AL194, $H$21+($H$22-$H$21)*AL194))</f>
        <v>3.848976646741465E-2</v>
      </c>
      <c r="AN194" s="15">
        <f ca="1">ROUND(AK194*(1-AM194), 0)</f>
        <v>165</v>
      </c>
      <c r="AO194" s="18">
        <f ca="1">SUM(IF(AN194&gt;H194, (AN194-H194)*($G$23+AJ194), 0),IF(AF194&gt;G194,(AF194-G194)*($G$23+AB194),0),IF(X194&gt;F194,(X194-F194)*($G$23+T194),0),IF(P194&gt;E194,(P194-E194)*($G$23+L194),0))</f>
        <v>0</v>
      </c>
      <c r="AP194" s="18">
        <f>-$C$24</f>
        <v>-313614.51120000001</v>
      </c>
      <c r="AQ194" s="17">
        <f ca="1">L194*P194+T194*X194+AB194*AF194+AJ194*AN194-AO194+AP194</f>
        <v>298726.76880000002</v>
      </c>
      <c r="AS194" s="21">
        <f ca="1">SUM(IF(AN194&gt;H194, (AN194-H194), 0),IF(AF194&gt;G194,(AF194-G194),0),IF(X194&gt;F194,(X194-F194),0),IF(P194&gt;E194,(P194-E194),0))</f>
        <v>0</v>
      </c>
    </row>
    <row r="195" spans="1:45" x14ac:dyDescent="0.4">
      <c r="A195" s="15">
        <v>167</v>
      </c>
      <c r="B195" s="15">
        <f ca="1">IF(RAND() &lt; (8/12), 0, 1)</f>
        <v>1</v>
      </c>
      <c r="C195" s="20">
        <f ca="1">RAND()</f>
        <v>0.62426048379877308</v>
      </c>
      <c r="D195" s="15" t="str">
        <f ca="1">LOOKUP(C195,$H$13:$H$16,$F$13:$F$16)</f>
        <v>Boeing 777-300ER</v>
      </c>
      <c r="E195" s="15">
        <f ca="1">LOOKUP(D195,$F$6:$F$9,$I$6:$I$9)</f>
        <v>8</v>
      </c>
      <c r="F195" s="15">
        <f ca="1">LOOKUP(D195,$F$6:$F$9,$J$6:$J$9)</f>
        <v>40</v>
      </c>
      <c r="G195" s="15">
        <f ca="1">LOOKUP(D195,$F$6:$F$9,$K$6:$K$9)</f>
        <v>24</v>
      </c>
      <c r="H195" s="15">
        <f ca="1">LOOKUP(D195,$F$6:$F$9,$L$6:$L$9)</f>
        <v>260</v>
      </c>
      <c r="I195" s="20">
        <f ca="1">RAND()</f>
        <v>0.98876105471184439</v>
      </c>
      <c r="J195" s="15">
        <f ca="1">IF(B195=1, ROUND(_xlfn.NORM.INV(I195,$C$5,$C$6)*(1+$T$14), 0), ROUND(_xlfn.NORM.INV(I195, $D$5, $D$6)*(1+$T$14), 0))</f>
        <v>11</v>
      </c>
      <c r="K195" s="20">
        <f ca="1">RAND()</f>
        <v>0.62396029102729211</v>
      </c>
      <c r="L195" s="18">
        <f ca="1">IF(B195=1, ROUND(_xlfn.NORM.INV(K195,$C$7,$C$8), 2), ROUND(_xlfn.NORM.INV(K195, $D$7, $D$8), 2))</f>
        <v>14228.58</v>
      </c>
      <c r="M195" s="15">
        <f ca="1">MIN(E195,J195)</f>
        <v>8</v>
      </c>
      <c r="N195" s="15">
        <f ca="1">RAND()</f>
        <v>0.47543773970147352</v>
      </c>
      <c r="O195" s="19">
        <f ca="1">(IF(B195=1, $G$21+($G$22-$G$21)*N195, $H$21+($H$22-$H$21)*N195))</f>
        <v>3.1640320889551571E-2</v>
      </c>
      <c r="P195" s="15">
        <f ca="1">ROUND(M195*(1-O195), 0)</f>
        <v>8</v>
      </c>
      <c r="Q195" s="20">
        <f ca="1">RAND()</f>
        <v>0.49026099723813488</v>
      </c>
      <c r="R195" s="15">
        <f ca="1">IF(B195=1, ROUND(_xlfn.NORM.INV(Q195,$C$9,$C$10)*(1+$T$14), 0), ROUND(_xlfn.NORM.INV(Q195, $D$9, $D$10)*(1+$T$14), 0))</f>
        <v>60</v>
      </c>
      <c r="S195" s="20">
        <f ca="1">RAND()</f>
        <v>0.65892452994627815</v>
      </c>
      <c r="T195" s="18">
        <f ca="1">IF(B195=1, ROUND(_xlfn.NORM.INV(S195,$C$11,$C$12), 2), ROUND(_xlfn.NORM.INV(S195, $D$11, $D$12), 2))</f>
        <v>7198.72</v>
      </c>
      <c r="U195" s="15">
        <f ca="1">MIN(F195,R195)</f>
        <v>40</v>
      </c>
      <c r="V195" s="15">
        <f ca="1">RAND()</f>
        <v>0.15586052503537373</v>
      </c>
      <c r="W195" s="19">
        <f ca="1">(IF(B195=1, $G$21+($G$22-$G$21)*V195, $H$21+($H$22-$H$21)*V195))</f>
        <v>2.045511837623808E-2</v>
      </c>
      <c r="X195" s="15">
        <f ca="1">ROUND(U195*(1-W195), 0)</f>
        <v>39</v>
      </c>
      <c r="Y195" s="20">
        <f ca="1">RAND()</f>
        <v>0.17459799045645619</v>
      </c>
      <c r="Z195" s="15">
        <f ca="1">IF(B195=1, ROUND(_xlfn.NORM.INV(Y195,$C$13,$C$14)*(1+$T$14), 0), ROUND(_xlfn.NORM.INV(Y195, $D$13, $D$14)*(1+$T$14), 0))</f>
        <v>33</v>
      </c>
      <c r="AA195" s="20">
        <f ca="1">RAND()</f>
        <v>0.49675222370344863</v>
      </c>
      <c r="AB195" s="18">
        <f ca="1">IF(B195=1, ROUND(_xlfn.NORM.INV(AA195,$C$15,$C$16), 2), ROUND(_xlfn.NORM.INV(AA195, $D$15, $D$16), 2))</f>
        <v>3638.45</v>
      </c>
      <c r="AC195" s="15">
        <f ca="1">MIN(G195,Z195)</f>
        <v>24</v>
      </c>
      <c r="AD195" s="15">
        <f ca="1">RAND()</f>
        <v>0.16881010630965421</v>
      </c>
      <c r="AE195" s="19">
        <f ca="1">(IF(B195=1, $G$21+($G$22-$G$21)*AD195, $H$21+($H$22-$H$21)*AD195))</f>
        <v>2.0908353720837897E-2</v>
      </c>
      <c r="AF195" s="15">
        <f ca="1">ROUND(AC195*(1-AE195), 0)</f>
        <v>23</v>
      </c>
      <c r="AG195" s="20">
        <f ca="1">RAND()</f>
        <v>0.65326819775932976</v>
      </c>
      <c r="AH195" s="15">
        <f ca="1">IF(B195=1, ROUND(_xlfn.NORM.INV(AG195,$C$17,$C$18)*(1+$T$14), 0), ROUND(_xlfn.NORM.INV(AG195, $D$17, $D$18)*(1+$T$14), 0))</f>
        <v>354</v>
      </c>
      <c r="AI195" s="20">
        <f ca="1">RAND()</f>
        <v>0.72925931524343979</v>
      </c>
      <c r="AJ195" s="18">
        <f ca="1">IF(B195=1, ROUND(_xlfn.NORM.INV(AI195,$C$19,$C$20), 2), ROUND(_xlfn.NORM.INV(AI195, $D$19, $D$20), 2))</f>
        <v>2460</v>
      </c>
      <c r="AK195" s="15">
        <f ca="1">MIN(ROUND(H195*(1+$C$22),0),AH195)</f>
        <v>273</v>
      </c>
      <c r="AL195" s="20">
        <f ca="1">RAND()</f>
        <v>0.58094636840543024</v>
      </c>
      <c r="AM195" s="19">
        <f ca="1">(IF(B195=1, $G$21+($G$22-$G$21)*AL195, $H$21+($H$22-$H$21)*AL195))</f>
        <v>3.5333122894190064E-2</v>
      </c>
      <c r="AN195" s="15">
        <f ca="1">ROUND(AK195*(1-AM195), 0)</f>
        <v>263</v>
      </c>
      <c r="AO195" s="18">
        <f ca="1">SUM(IF(AN195&gt;H195, (AN195-H195)*($G$23+AJ195), 0),IF(AF195&gt;G195,(AF195-G195)*($G$23+AB195),0),IF(X195&gt;F195,(X195-F195)*($G$23+T195),0),IF(P195&gt;E195,(P195-E195)*($G$23+L195),0))</f>
        <v>9933</v>
      </c>
      <c r="AP195" s="18">
        <f>-$C$24</f>
        <v>-313614.51120000001</v>
      </c>
      <c r="AQ195" s="17">
        <f ca="1">L195*P195+T195*X195+AB195*AF195+AJ195*AN195-AO195+AP195</f>
        <v>801695.5588</v>
      </c>
      <c r="AS195" s="21">
        <f ca="1">SUM(IF(AN195&gt;H195, (AN195-H195), 0),IF(AF195&gt;G195,(AF195-G195),0),IF(X195&gt;F195,(X195-F195),0),IF(P195&gt;E195,(P195-E195),0))</f>
        <v>3</v>
      </c>
    </row>
    <row r="196" spans="1:45" x14ac:dyDescent="0.4">
      <c r="A196" s="15">
        <v>168</v>
      </c>
      <c r="B196" s="15">
        <f ca="1">IF(RAND() &lt; (8/12), 0, 1)</f>
        <v>0</v>
      </c>
      <c r="C196" s="20">
        <f ca="1">RAND()</f>
        <v>0.84299292140932813</v>
      </c>
      <c r="D196" s="15" t="str">
        <f ca="1">LOOKUP(C196,$H$13:$H$16,$F$13:$F$16)</f>
        <v>Boeing 777-300ER</v>
      </c>
      <c r="E196" s="15">
        <f ca="1">LOOKUP(D196,$F$6:$F$9,$I$6:$I$9)</f>
        <v>8</v>
      </c>
      <c r="F196" s="15">
        <f ca="1">LOOKUP(D196,$F$6:$F$9,$J$6:$J$9)</f>
        <v>40</v>
      </c>
      <c r="G196" s="15">
        <f ca="1">LOOKUP(D196,$F$6:$F$9,$K$6:$K$9)</f>
        <v>24</v>
      </c>
      <c r="H196" s="15">
        <f ca="1">LOOKUP(D196,$F$6:$F$9,$L$6:$L$9)</f>
        <v>260</v>
      </c>
      <c r="I196" s="20">
        <f ca="1">RAND()</f>
        <v>0.32976107667946863</v>
      </c>
      <c r="J196" s="15">
        <f ca="1">IF(B196=1, ROUND(_xlfn.NORM.INV(I196,$C$5,$C$6)*(1+$T$14), 0), ROUND(_xlfn.NORM.INV(I196, $D$5, $D$6)*(1+$T$14), 0))</f>
        <v>4</v>
      </c>
      <c r="K196" s="20">
        <f ca="1">RAND()</f>
        <v>0.63661905023436316</v>
      </c>
      <c r="L196" s="18">
        <f ca="1">IF(B196=1, ROUND(_xlfn.NORM.INV(K196,$C$7,$C$8), 2), ROUND(_xlfn.NORM.INV(K196, $D$7, $D$8), 2))</f>
        <v>10651.64</v>
      </c>
      <c r="M196" s="15">
        <f ca="1">MIN(E196,J196)</f>
        <v>4</v>
      </c>
      <c r="N196" s="15">
        <f ca="1">RAND()</f>
        <v>0.43417789715342003</v>
      </c>
      <c r="O196" s="19">
        <f ca="1">(IF(B196=1, $G$21+($G$22-$G$21)*N196, $H$21+($H$22-$H$21)*N196))</f>
        <v>2.3025336914602602E-2</v>
      </c>
      <c r="P196" s="15">
        <f ca="1">ROUND(M196*(1-O196), 0)</f>
        <v>4</v>
      </c>
      <c r="Q196" s="20">
        <f ca="1">RAND()</f>
        <v>0.51562514652112712</v>
      </c>
      <c r="R196" s="15">
        <f ca="1">IF(B196=1, ROUND(_xlfn.NORM.INV(Q196,$C$9,$C$10)*(1+$T$14), 0), ROUND(_xlfn.NORM.INV(Q196, $D$9, $D$10)*(1+$T$14), 0))</f>
        <v>40</v>
      </c>
      <c r="S196" s="20">
        <f ca="1">RAND()</f>
        <v>0.33440663258875591</v>
      </c>
      <c r="T196" s="18">
        <f ca="1">IF(B196=1, ROUND(_xlfn.NORM.INV(S196,$C$11,$C$12), 2), ROUND(_xlfn.NORM.INV(S196, $D$11, $D$12), 2))</f>
        <v>5148.71</v>
      </c>
      <c r="U196" s="15">
        <f ca="1">MIN(F196,R196)</f>
        <v>40</v>
      </c>
      <c r="V196" s="15">
        <f ca="1">RAND()</f>
        <v>0.33032409330350387</v>
      </c>
      <c r="W196" s="19">
        <f ca="1">(IF(B196=1, $G$21+($G$22-$G$21)*V196, $H$21+($H$22-$H$21)*V196))</f>
        <v>1.9909722799105117E-2</v>
      </c>
      <c r="X196" s="15">
        <f ca="1">ROUND(U196*(1-W196), 0)</f>
        <v>39</v>
      </c>
      <c r="Y196" s="20">
        <f ca="1">RAND()</f>
        <v>0.63974753907656412</v>
      </c>
      <c r="Z196" s="15">
        <f ca="1">IF(B196=1, ROUND(_xlfn.NORM.INV(Y196,$C$13,$C$14)*(1+$T$14), 0), ROUND(_xlfn.NORM.INV(Y196, $D$13, $D$14)*(1+$T$14), 0))</f>
        <v>39</v>
      </c>
      <c r="AA196" s="20">
        <f ca="1">RAND()</f>
        <v>1.5789425189617567E-2</v>
      </c>
      <c r="AB196" s="18">
        <f ca="1">IF(B196=1, ROUND(_xlfn.NORM.INV(AA196,$C$15,$C$16), 2), ROUND(_xlfn.NORM.INV(AA196, $D$15, $D$16), 2))</f>
        <v>2536.6999999999998</v>
      </c>
      <c r="AC196" s="15">
        <f ca="1">MIN(G196,Z196)</f>
        <v>24</v>
      </c>
      <c r="AD196" s="15">
        <f ca="1">RAND()</f>
        <v>0.88048212604809728</v>
      </c>
      <c r="AE196" s="19">
        <f ca="1">(IF(B196=1, $G$21+($G$22-$G$21)*AD196, $H$21+($H$22-$H$21)*AD196))</f>
        <v>3.6414463781442918E-2</v>
      </c>
      <c r="AF196" s="15">
        <f ca="1">ROUND(AC196*(1-AE196), 0)</f>
        <v>23</v>
      </c>
      <c r="AG196" s="20">
        <f ca="1">RAND()</f>
        <v>9.3180071559628708E-3</v>
      </c>
      <c r="AH196" s="15">
        <f ca="1">IF(B196=1, ROUND(_xlfn.NORM.INV(AG196,$C$17,$C$18)*(1+$T$14), 0), ROUND(_xlfn.NORM.INV(AG196, $D$17, $D$18)*(1+$T$14), 0))</f>
        <v>76</v>
      </c>
      <c r="AI196" s="20">
        <f ca="1">RAND()</f>
        <v>0.78919299532686604</v>
      </c>
      <c r="AJ196" s="18">
        <f ca="1">IF(B196=1, ROUND(_xlfn.NORM.INV(AI196,$C$19,$C$20), 2), ROUND(_xlfn.NORM.INV(AI196, $D$19, $D$20), 2))</f>
        <v>1809.77</v>
      </c>
      <c r="AK196" s="15">
        <f ca="1">MIN(ROUND(H196*(1+$C$22),0),AH196)</f>
        <v>76</v>
      </c>
      <c r="AL196" s="20">
        <f ca="1">RAND()</f>
        <v>0.50505755040435218</v>
      </c>
      <c r="AM196" s="19">
        <f ca="1">(IF(B196=1, $G$21+($G$22-$G$21)*AL196, $H$21+($H$22-$H$21)*AL196))</f>
        <v>2.5151726512130566E-2</v>
      </c>
      <c r="AN196" s="15">
        <f ca="1">ROUND(AK196*(1-AM196), 0)</f>
        <v>74</v>
      </c>
      <c r="AO196" s="18">
        <f ca="1">SUM(IF(AN196&gt;H196, (AN196-H196)*($G$23+AJ196), 0),IF(AF196&gt;G196,(AF196-G196)*($G$23+AB196),0),IF(X196&gt;F196,(X196-F196)*($G$23+T196),0),IF(P196&gt;E196,(P196-E196)*($G$23+L196),0))</f>
        <v>0</v>
      </c>
      <c r="AP196" s="18">
        <f>-$C$24</f>
        <v>-313614.51120000001</v>
      </c>
      <c r="AQ196" s="17">
        <f ca="1">L196*P196+T196*X196+AB196*AF196+AJ196*AN196-AO196+AP196</f>
        <v>122058.81879999995</v>
      </c>
      <c r="AS196" s="21">
        <f ca="1">SUM(IF(AN196&gt;H196, (AN196-H196), 0),IF(AF196&gt;G196,(AF196-G196),0),IF(X196&gt;F196,(X196-F196),0),IF(P196&gt;E196,(P196-E196),0))</f>
        <v>0</v>
      </c>
    </row>
    <row r="197" spans="1:45" x14ac:dyDescent="0.4">
      <c r="A197" s="15">
        <v>169</v>
      </c>
      <c r="B197" s="15">
        <f ca="1">IF(RAND() &lt; (8/12), 0, 1)</f>
        <v>0</v>
      </c>
      <c r="C197" s="20">
        <f ca="1">RAND()</f>
        <v>0.92211829426325331</v>
      </c>
      <c r="D197" s="15" t="str">
        <f ca="1">LOOKUP(C197,$H$13:$H$16,$F$13:$F$16)</f>
        <v>Boeing 777-300ER</v>
      </c>
      <c r="E197" s="15">
        <f ca="1">LOOKUP(D197,$F$6:$F$9,$I$6:$I$9)</f>
        <v>8</v>
      </c>
      <c r="F197" s="15">
        <f ca="1">LOOKUP(D197,$F$6:$F$9,$J$6:$J$9)</f>
        <v>40</v>
      </c>
      <c r="G197" s="15">
        <f ca="1">LOOKUP(D197,$F$6:$F$9,$K$6:$K$9)</f>
        <v>24</v>
      </c>
      <c r="H197" s="15">
        <f ca="1">LOOKUP(D197,$F$6:$F$9,$L$6:$L$9)</f>
        <v>260</v>
      </c>
      <c r="I197" s="20">
        <f ca="1">RAND()</f>
        <v>0.84965392814238738</v>
      </c>
      <c r="J197" s="15">
        <f ca="1">IF(B197=1, ROUND(_xlfn.NORM.INV(I197,$C$5,$C$6)*(1+$T$14), 0), ROUND(_xlfn.NORM.INV(I197, $D$5, $D$6)*(1+$T$14), 0))</f>
        <v>5</v>
      </c>
      <c r="K197" s="20">
        <f ca="1">RAND()</f>
        <v>0.26016448846618045</v>
      </c>
      <c r="L197" s="18">
        <f ca="1">IF(B197=1, ROUND(_xlfn.NORM.INV(K197,$C$7,$C$8), 2), ROUND(_xlfn.NORM.INV(K197, $D$7, $D$8), 2))</f>
        <v>10199.4</v>
      </c>
      <c r="M197" s="15">
        <f ca="1">MIN(E197,J197)</f>
        <v>5</v>
      </c>
      <c r="N197" s="15">
        <f ca="1">RAND()</f>
        <v>0.3532938522942829</v>
      </c>
      <c r="O197" s="19">
        <f ca="1">(IF(B197=1, $G$21+($G$22-$G$21)*N197, $H$21+($H$22-$H$21)*N197))</f>
        <v>2.0598815568828487E-2</v>
      </c>
      <c r="P197" s="15">
        <f ca="1">ROUND(M197*(1-O197), 0)</f>
        <v>5</v>
      </c>
      <c r="Q197" s="20">
        <f ca="1">RAND()</f>
        <v>0.5820116355246937</v>
      </c>
      <c r="R197" s="15">
        <f ca="1">IF(B197=1, ROUND(_xlfn.NORM.INV(Q197,$C$9,$C$10)*(1+$T$14), 0), ROUND(_xlfn.NORM.INV(Q197, $D$9, $D$10)*(1+$T$14), 0))</f>
        <v>42</v>
      </c>
      <c r="S197" s="20">
        <f ca="1">RAND()</f>
        <v>0.23254398516406916</v>
      </c>
      <c r="T197" s="18">
        <f ca="1">IF(B197=1, ROUND(_xlfn.NORM.INV(S197,$C$11,$C$12), 2), ROUND(_xlfn.NORM.INV(S197, $D$11, $D$12), 2))</f>
        <v>5079.72</v>
      </c>
      <c r="U197" s="15">
        <f ca="1">MIN(F197,R197)</f>
        <v>40</v>
      </c>
      <c r="V197" s="15">
        <f ca="1">RAND()</f>
        <v>0.49007480592658148</v>
      </c>
      <c r="W197" s="19">
        <f ca="1">(IF(B197=1, $G$21+($G$22-$G$21)*V197, $H$21+($H$22-$H$21)*V197))</f>
        <v>2.4702244177797442E-2</v>
      </c>
      <c r="X197" s="15">
        <f ca="1">ROUND(U197*(1-W197), 0)</f>
        <v>39</v>
      </c>
      <c r="Y197" s="20">
        <f ca="1">RAND()</f>
        <v>0.32311392584130827</v>
      </c>
      <c r="Z197" s="15">
        <f ca="1">IF(B197=1, ROUND(_xlfn.NORM.INV(Y197,$C$13,$C$14)*(1+$T$14), 0), ROUND(_xlfn.NORM.INV(Y197, $D$13, $D$14)*(1+$T$14), 0))</f>
        <v>31</v>
      </c>
      <c r="AA197" s="20">
        <f ca="1">RAND()</f>
        <v>0.98762295964565072</v>
      </c>
      <c r="AB197" s="18">
        <f ca="1">IF(B197=1, ROUND(_xlfn.NORM.INV(AA197,$C$15,$C$16), 2), ROUND(_xlfn.NORM.INV(AA197, $D$15, $D$16), 2))</f>
        <v>3070.84</v>
      </c>
      <c r="AC197" s="15">
        <f ca="1">MIN(G197,Z197)</f>
        <v>24</v>
      </c>
      <c r="AD197" s="15">
        <f ca="1">RAND()</f>
        <v>0.14717400284315096</v>
      </c>
      <c r="AE197" s="19">
        <f ca="1">(IF(B197=1, $G$21+($G$22-$G$21)*AD197, $H$21+($H$22-$H$21)*AD197))</f>
        <v>1.4415220085294528E-2</v>
      </c>
      <c r="AF197" s="15">
        <f ca="1">ROUND(AC197*(1-AE197), 0)</f>
        <v>24</v>
      </c>
      <c r="AG197" s="20">
        <f ca="1">RAND()</f>
        <v>0.80177063389380054</v>
      </c>
      <c r="AH197" s="15">
        <f ca="1">IF(B197=1, ROUND(_xlfn.NORM.INV(AG197,$C$17,$C$18)*(1+$T$14), 0), ROUND(_xlfn.NORM.INV(AG197, $D$17, $D$18)*(1+$T$14), 0))</f>
        <v>244</v>
      </c>
      <c r="AI197" s="20">
        <f ca="1">RAND()</f>
        <v>0.96484007989793141</v>
      </c>
      <c r="AJ197" s="18">
        <f ca="1">IF(B197=1, ROUND(_xlfn.NORM.INV(AI197,$C$19,$C$20), 2), ROUND(_xlfn.NORM.INV(AI197, $D$19, $D$20), 2))</f>
        <v>1886.21</v>
      </c>
      <c r="AK197" s="15">
        <f ca="1">MIN(ROUND(H197*(1+$C$22),0),AH197)</f>
        <v>244</v>
      </c>
      <c r="AL197" s="20">
        <f ca="1">RAND()</f>
        <v>0.39834671942690769</v>
      </c>
      <c r="AM197" s="19">
        <f ca="1">(IF(B197=1, $G$21+($G$22-$G$21)*AL197, $H$21+($H$22-$H$21)*AL197))</f>
        <v>2.1950401582807231E-2</v>
      </c>
      <c r="AN197" s="15">
        <f ca="1">ROUND(AK197*(1-AM197), 0)</f>
        <v>239</v>
      </c>
      <c r="AO197" s="18">
        <f ca="1">SUM(IF(AN197&gt;H197, (AN197-H197)*($G$23+AJ197), 0),IF(AF197&gt;G197,(AF197-G197)*($G$23+AB197),0),IF(X197&gt;F197,(X197-F197)*($G$23+T197),0),IF(P197&gt;E197,(P197-E197)*($G$23+L197),0))</f>
        <v>0</v>
      </c>
      <c r="AP197" s="18">
        <f>-$C$24</f>
        <v>-313614.51120000001</v>
      </c>
      <c r="AQ197" s="17">
        <f ca="1">L197*P197+T197*X197+AB197*AF197+AJ197*AN197-AO197+AP197</f>
        <v>459995.91879999993</v>
      </c>
      <c r="AS197" s="21">
        <f ca="1">SUM(IF(AN197&gt;H197, (AN197-H197), 0),IF(AF197&gt;G197,(AF197-G197),0),IF(X197&gt;F197,(X197-F197),0),IF(P197&gt;E197,(P197-E197),0))</f>
        <v>0</v>
      </c>
    </row>
    <row r="198" spans="1:45" x14ac:dyDescent="0.4">
      <c r="A198" s="15">
        <v>170</v>
      </c>
      <c r="B198" s="15">
        <f ca="1">IF(RAND() &lt; (8/12), 0, 1)</f>
        <v>0</v>
      </c>
      <c r="C198" s="20">
        <f ca="1">RAND()</f>
        <v>0.43507073895493553</v>
      </c>
      <c r="D198" s="15" t="str">
        <f ca="1">LOOKUP(C198,$H$13:$H$16,$F$13:$F$16)</f>
        <v>Airbus A380-800</v>
      </c>
      <c r="E198" s="15">
        <f ca="1">LOOKUP(D198,$F$6:$F$9,$I$6:$I$9)</f>
        <v>14</v>
      </c>
      <c r="F198" s="15">
        <f ca="1">LOOKUP(D198,$F$6:$F$9,$J$6:$J$9)</f>
        <v>76</v>
      </c>
      <c r="G198" s="15">
        <f ca="1">LOOKUP(D198,$F$6:$F$9,$K$6:$K$9)</f>
        <v>56</v>
      </c>
      <c r="H198" s="15">
        <f ca="1">LOOKUP(D198,$F$6:$F$9,$L$6:$L$9)</f>
        <v>341</v>
      </c>
      <c r="I198" s="20">
        <f ca="1">RAND()</f>
        <v>0.74007529094277058</v>
      </c>
      <c r="J198" s="15">
        <f ca="1">IF(B198=1, ROUND(_xlfn.NORM.INV(I198,$C$5,$C$6)*(1+$T$14), 0), ROUND(_xlfn.NORM.INV(I198, $D$5, $D$6)*(1+$T$14), 0))</f>
        <v>5</v>
      </c>
      <c r="K198" s="20">
        <f ca="1">RAND()</f>
        <v>0.20259198176196802</v>
      </c>
      <c r="L198" s="18">
        <f ca="1">IF(B198=1, ROUND(_xlfn.NORM.INV(K198,$C$7,$C$8), 2), ROUND(_xlfn.NORM.INV(K198, $D$7, $D$8), 2))</f>
        <v>10113.01</v>
      </c>
      <c r="M198" s="15">
        <f ca="1">MIN(E198,J198)</f>
        <v>5</v>
      </c>
      <c r="N198" s="15">
        <f ca="1">RAND()</f>
        <v>2.6364528474687066E-2</v>
      </c>
      <c r="O198" s="19">
        <f ca="1">(IF(B198=1, $G$21+($G$22-$G$21)*N198, $H$21+($H$22-$H$21)*N198))</f>
        <v>1.0790935854240612E-2</v>
      </c>
      <c r="P198" s="15">
        <f ca="1">ROUND(M198*(1-O198), 0)</f>
        <v>5</v>
      </c>
      <c r="Q198" s="20">
        <f ca="1">RAND()</f>
        <v>0.85053567831359955</v>
      </c>
      <c r="R198" s="15">
        <f ca="1">IF(B198=1, ROUND(_xlfn.NORM.INV(Q198,$C$9,$C$10)*(1+$T$14), 0), ROUND(_xlfn.NORM.INV(Q198, $D$9, $D$10)*(1+$T$14), 0))</f>
        <v>51</v>
      </c>
      <c r="S198" s="20">
        <f ca="1">RAND()</f>
        <v>0.4039984877585816</v>
      </c>
      <c r="T198" s="18">
        <f ca="1">IF(B198=1, ROUND(_xlfn.NORM.INV(S198,$C$11,$C$12), 2), ROUND(_xlfn.NORM.INV(S198, $D$11, $D$12), 2))</f>
        <v>5190.8100000000004</v>
      </c>
      <c r="U198" s="15">
        <f ca="1">MIN(F198,R198)</f>
        <v>51</v>
      </c>
      <c r="V198" s="15">
        <f ca="1">RAND()</f>
        <v>0.23373414943159898</v>
      </c>
      <c r="W198" s="19">
        <f ca="1">(IF(B198=1, $G$21+($G$22-$G$21)*V198, $H$21+($H$22-$H$21)*V198))</f>
        <v>1.701202448294797E-2</v>
      </c>
      <c r="X198" s="15">
        <f ca="1">ROUND(U198*(1-W198), 0)</f>
        <v>50</v>
      </c>
      <c r="Y198" s="20">
        <f ca="1">RAND()</f>
        <v>3.3252312612155333E-2</v>
      </c>
      <c r="Z198" s="15">
        <f ca="1">IF(B198=1, ROUND(_xlfn.NORM.INV(Y198,$C$13,$C$14)*(1+$T$14), 0), ROUND(_xlfn.NORM.INV(Y198, $D$13, $D$14)*(1+$T$14), 0))</f>
        <v>18</v>
      </c>
      <c r="AA198" s="20">
        <f ca="1">RAND()</f>
        <v>0.87796991693706961</v>
      </c>
      <c r="AB198" s="18">
        <f ca="1">IF(B198=1, ROUND(_xlfn.NORM.INV(AA198,$C$15,$C$16), 2), ROUND(_xlfn.NORM.INV(AA198, $D$15, $D$16), 2))</f>
        <v>2939.55</v>
      </c>
      <c r="AC198" s="15">
        <f ca="1">MIN(G198,Z198)</f>
        <v>18</v>
      </c>
      <c r="AD198" s="15">
        <f ca="1">RAND()</f>
        <v>0.57683644027163861</v>
      </c>
      <c r="AE198" s="19">
        <f ca="1">(IF(B198=1, $G$21+($G$22-$G$21)*AD198, $H$21+($H$22-$H$21)*AD198))</f>
        <v>2.730509320814916E-2</v>
      </c>
      <c r="AF198" s="15">
        <f ca="1">ROUND(AC198*(1-AE198), 0)</f>
        <v>18</v>
      </c>
      <c r="AG198" s="20">
        <f ca="1">RAND()</f>
        <v>0.1129073272758182</v>
      </c>
      <c r="AH198" s="15">
        <f ca="1">IF(B198=1, ROUND(_xlfn.NORM.INV(AG198,$C$17,$C$18)*(1+$T$14), 0), ROUND(_xlfn.NORM.INV(AG198, $D$17, $D$18)*(1+$T$14), 0))</f>
        <v>136</v>
      </c>
      <c r="AI198" s="20">
        <f ca="1">RAND()</f>
        <v>0.33720671247119061</v>
      </c>
      <c r="AJ198" s="18">
        <f ca="1">IF(B198=1, ROUND(_xlfn.NORM.INV(AI198,$C$19,$C$20), 2), ROUND(_xlfn.NORM.INV(AI198, $D$19, $D$20), 2))</f>
        <v>1716.82</v>
      </c>
      <c r="AK198" s="15">
        <f ca="1">MIN(ROUND(H198*(1+$C$22),0),AH198)</f>
        <v>136</v>
      </c>
      <c r="AL198" s="20">
        <f ca="1">RAND()</f>
        <v>0.9534483870519509</v>
      </c>
      <c r="AM198" s="19">
        <f ca="1">(IF(B198=1, $G$21+($G$22-$G$21)*AL198, $H$21+($H$22-$H$21)*AL198))</f>
        <v>3.8603451611558523E-2</v>
      </c>
      <c r="AN198" s="15">
        <f ca="1">ROUND(AK198*(1-AM198), 0)</f>
        <v>131</v>
      </c>
      <c r="AO198" s="18">
        <f ca="1">SUM(IF(AN198&gt;H198, (AN198-H198)*($G$23+AJ198), 0),IF(AF198&gt;G198,(AF198-G198)*($G$23+AB198),0),IF(X198&gt;F198,(X198-F198)*($G$23+T198),0),IF(P198&gt;E198,(P198-E198)*($G$23+L198),0))</f>
        <v>0</v>
      </c>
      <c r="AP198" s="18">
        <f>-$C$24</f>
        <v>-313614.51120000001</v>
      </c>
      <c r="AQ198" s="17">
        <f ca="1">L198*P198+T198*X198+AB198*AF198+AJ198*AN198-AO198+AP198</f>
        <v>274306.3588000001</v>
      </c>
      <c r="AS198" s="21">
        <f ca="1">SUM(IF(AN198&gt;H198, (AN198-H198), 0),IF(AF198&gt;G198,(AF198-G198),0),IF(X198&gt;F198,(X198-F198),0),IF(P198&gt;E198,(P198-E198),0))</f>
        <v>0</v>
      </c>
    </row>
    <row r="199" spans="1:45" x14ac:dyDescent="0.4">
      <c r="A199" s="15">
        <v>171</v>
      </c>
      <c r="B199" s="15">
        <f ca="1">IF(RAND() &lt; (8/12), 0, 1)</f>
        <v>1</v>
      </c>
      <c r="C199" s="20">
        <f ca="1">RAND()</f>
        <v>0.19171344684849034</v>
      </c>
      <c r="D199" s="15" t="str">
        <f ca="1">LOOKUP(C199,$H$13:$H$16,$F$13:$F$16)</f>
        <v>Airbus A350-900</v>
      </c>
      <c r="E199" s="15">
        <f ca="1">LOOKUP(D199,$F$6:$F$9,$I$6:$I$9)</f>
        <v>0</v>
      </c>
      <c r="F199" s="15">
        <f ca="1">LOOKUP(D199,$F$6:$F$9,$J$6:$J$9)</f>
        <v>32</v>
      </c>
      <c r="G199" s="15">
        <f ca="1">LOOKUP(D199,$F$6:$F$9,$K$6:$K$9)</f>
        <v>21</v>
      </c>
      <c r="H199" s="15">
        <f ca="1">LOOKUP(D199,$F$6:$F$9,$L$6:$L$9)</f>
        <v>259</v>
      </c>
      <c r="I199" s="20">
        <f ca="1">RAND()</f>
        <v>0.43603337743814974</v>
      </c>
      <c r="J199" s="15">
        <f ca="1">IF(B199=1, ROUND(_xlfn.NORM.INV(I199,$C$5,$C$6)*(1+$T$14), 0), ROUND(_xlfn.NORM.INV(I199, $D$5, $D$6)*(1+$T$14), 0))</f>
        <v>6</v>
      </c>
      <c r="K199" s="20">
        <f ca="1">RAND()</f>
        <v>0.43541553556858448</v>
      </c>
      <c r="L199" s="18">
        <f ca="1">IF(B199=1, ROUND(_xlfn.NORM.INV(K199,$C$7,$C$8), 2), ROUND(_xlfn.NORM.INV(K199, $D$7, $D$8), 2))</f>
        <v>13365.64</v>
      </c>
      <c r="M199" s="15">
        <f ca="1">MIN(E199,J199)</f>
        <v>0</v>
      </c>
      <c r="N199" s="15">
        <f ca="1">RAND()</f>
        <v>0.6246800745636526</v>
      </c>
      <c r="O199" s="19">
        <f ca="1">(IF(B199=1, $G$21+($G$22-$G$21)*N199, $H$21+($H$22-$H$21)*N199))</f>
        <v>3.6863802609727839E-2</v>
      </c>
      <c r="P199" s="15">
        <f ca="1">ROUND(M199*(1-O199), 0)</f>
        <v>0</v>
      </c>
      <c r="Q199" s="20">
        <f ca="1">RAND()</f>
        <v>0.55096912583268609</v>
      </c>
      <c r="R199" s="15">
        <f ca="1">IF(B199=1, ROUND(_xlfn.NORM.INV(Q199,$C$9,$C$10)*(1+$T$14), 0), ROUND(_xlfn.NORM.INV(Q199, $D$9, $D$10)*(1+$T$14), 0))</f>
        <v>64</v>
      </c>
      <c r="S199" s="20">
        <f ca="1">RAND()</f>
        <v>0.57894949354827951</v>
      </c>
      <c r="T199" s="18">
        <f ca="1">IF(B199=1, ROUND(_xlfn.NORM.INV(S199,$C$11,$C$12), 2), ROUND(_xlfn.NORM.INV(S199, $D$11, $D$12), 2))</f>
        <v>7009.07</v>
      </c>
      <c r="U199" s="15">
        <f ca="1">MIN(F199,R199)</f>
        <v>32</v>
      </c>
      <c r="V199" s="15">
        <f ca="1">RAND()</f>
        <v>0.80635481585684099</v>
      </c>
      <c r="W199" s="19">
        <f ca="1">(IF(B199=1, $G$21+($G$22-$G$21)*V199, $H$21+($H$22-$H$21)*V199))</f>
        <v>4.3222418554989442E-2</v>
      </c>
      <c r="X199" s="15">
        <f ca="1">ROUND(U199*(1-W199), 0)</f>
        <v>31</v>
      </c>
      <c r="Y199" s="20">
        <f ca="1">RAND()</f>
        <v>0.55499964931835921</v>
      </c>
      <c r="Z199" s="15">
        <f ca="1">IF(B199=1, ROUND(_xlfn.NORM.INV(Y199,$C$13,$C$14)*(1+$T$14), 0), ROUND(_xlfn.NORM.INV(Y199, $D$13, $D$14)*(1+$T$14), 0))</f>
        <v>58</v>
      </c>
      <c r="AA199" s="20">
        <f ca="1">RAND()</f>
        <v>5.7567960265011764E-2</v>
      </c>
      <c r="AB199" s="18">
        <f ca="1">IF(B199=1, ROUND(_xlfn.NORM.INV(AA199,$C$15,$C$16), 2), ROUND(_xlfn.NORM.INV(AA199, $D$15, $D$16), 2))</f>
        <v>2884.68</v>
      </c>
      <c r="AC199" s="15">
        <f ca="1">MIN(G199,Z199)</f>
        <v>21</v>
      </c>
      <c r="AD199" s="15">
        <f ca="1">RAND()</f>
        <v>0.37496159309000998</v>
      </c>
      <c r="AE199" s="19">
        <f ca="1">(IF(B199=1, $G$21+($G$22-$G$21)*AD199, $H$21+($H$22-$H$21)*AD199))</f>
        <v>2.8123655758150352E-2</v>
      </c>
      <c r="AF199" s="15">
        <f ca="1">ROUND(AC199*(1-AE199), 0)</f>
        <v>20</v>
      </c>
      <c r="AG199" s="20">
        <f ca="1">RAND()</f>
        <v>0.26663989366462215</v>
      </c>
      <c r="AH199" s="15">
        <f ca="1">IF(B199=1, ROUND(_xlfn.NORM.INV(AG199,$C$17,$C$18)*(1+$T$14), 0), ROUND(_xlfn.NORM.INV(AG199, $D$17, $D$18)*(1+$T$14), 0))</f>
        <v>226</v>
      </c>
      <c r="AI199" s="20">
        <f ca="1">RAND()</f>
        <v>0.44258173080268282</v>
      </c>
      <c r="AJ199" s="18">
        <f ca="1">IF(B199=1, ROUND(_xlfn.NORM.INV(AI199,$C$19,$C$20), 2), ROUND(_xlfn.NORM.INV(AI199, $D$19, $D$20), 2))</f>
        <v>2233.0700000000002</v>
      </c>
      <c r="AK199" s="15">
        <f ca="1">MIN(ROUND(H199*(1+$C$22),0),AH199)</f>
        <v>226</v>
      </c>
      <c r="AL199" s="20">
        <f ca="1">RAND()</f>
        <v>0.97180093851010152</v>
      </c>
      <c r="AM199" s="19">
        <f ca="1">(IF(B199=1, $G$21+($G$22-$G$21)*AL199, $H$21+($H$22-$H$21)*AL199))</f>
        <v>4.9013032847853556E-2</v>
      </c>
      <c r="AN199" s="15">
        <f ca="1">ROUND(AK199*(1-AM199), 0)</f>
        <v>215</v>
      </c>
      <c r="AO199" s="18">
        <f ca="1">SUM(IF(AN199&gt;H199, (AN199-H199)*($G$23+AJ199), 0),IF(AF199&gt;G199,(AF199-G199)*($G$23+AB199),0),IF(X199&gt;F199,(X199-F199)*($G$23+T199),0),IF(P199&gt;E199,(P199-E199)*($G$23+L199),0))</f>
        <v>0</v>
      </c>
      <c r="AP199" s="18">
        <f>-$C$24</f>
        <v>-313614.51120000001</v>
      </c>
      <c r="AQ199" s="17">
        <f ca="1">L199*P199+T199*X199+AB199*AF199+AJ199*AN199-AO199+AP199</f>
        <v>441470.30880000006</v>
      </c>
      <c r="AS199" s="21">
        <f ca="1">SUM(IF(AN199&gt;H199, (AN199-H199), 0),IF(AF199&gt;G199,(AF199-G199),0),IF(X199&gt;F199,(X199-F199),0),IF(P199&gt;E199,(P199-E199),0))</f>
        <v>0</v>
      </c>
    </row>
    <row r="200" spans="1:45" x14ac:dyDescent="0.4">
      <c r="A200" s="15">
        <v>172</v>
      </c>
      <c r="B200" s="15">
        <f ca="1">IF(RAND() &lt; (8/12), 0, 1)</f>
        <v>1</v>
      </c>
      <c r="C200" s="20">
        <f ca="1">RAND()</f>
        <v>0.3847040480167554</v>
      </c>
      <c r="D200" s="15" t="str">
        <f ca="1">LOOKUP(C200,$H$13:$H$16,$F$13:$F$16)</f>
        <v>Airbus A380-800</v>
      </c>
      <c r="E200" s="15">
        <f ca="1">LOOKUP(D200,$F$6:$F$9,$I$6:$I$9)</f>
        <v>14</v>
      </c>
      <c r="F200" s="15">
        <f ca="1">LOOKUP(D200,$F$6:$F$9,$J$6:$J$9)</f>
        <v>76</v>
      </c>
      <c r="G200" s="15">
        <f ca="1">LOOKUP(D200,$F$6:$F$9,$K$6:$K$9)</f>
        <v>56</v>
      </c>
      <c r="H200" s="15">
        <f ca="1">LOOKUP(D200,$F$6:$F$9,$L$6:$L$9)</f>
        <v>341</v>
      </c>
      <c r="I200" s="20">
        <f ca="1">RAND()</f>
        <v>0.64276397256194107</v>
      </c>
      <c r="J200" s="15">
        <f ca="1">IF(B200=1, ROUND(_xlfn.NORM.INV(I200,$C$5,$C$6)*(1+$T$14), 0), ROUND(_xlfn.NORM.INV(I200, $D$5, $D$6)*(1+$T$14), 0))</f>
        <v>7</v>
      </c>
      <c r="K200" s="20">
        <f ca="1">RAND()</f>
        <v>0.66393422031235394</v>
      </c>
      <c r="L200" s="18">
        <f ca="1">IF(B200=1, ROUND(_xlfn.NORM.INV(K200,$C$7,$C$8), 2), ROUND(_xlfn.NORM.INV(K200, $D$7, $D$8), 2))</f>
        <v>14422.13</v>
      </c>
      <c r="M200" s="15">
        <f ca="1">MIN(E200,J200)</f>
        <v>7</v>
      </c>
      <c r="N200" s="15">
        <f ca="1">RAND()</f>
        <v>0.18885718284330588</v>
      </c>
      <c r="O200" s="19">
        <f ca="1">(IF(B200=1, $G$21+($G$22-$G$21)*N200, $H$21+($H$22-$H$21)*N200))</f>
        <v>2.1610001399515705E-2</v>
      </c>
      <c r="P200" s="15">
        <f ca="1">ROUND(M200*(1-O200), 0)</f>
        <v>7</v>
      </c>
      <c r="Q200" s="20">
        <f ca="1">RAND()</f>
        <v>0.67470772376860333</v>
      </c>
      <c r="R200" s="15">
        <f ca="1">IF(B200=1, ROUND(_xlfn.NORM.INV(Q200,$C$9,$C$10)*(1+$T$14), 0), ROUND(_xlfn.NORM.INV(Q200, $D$9, $D$10)*(1+$T$14), 0))</f>
        <v>72</v>
      </c>
      <c r="S200" s="20">
        <f ca="1">RAND()</f>
        <v>1.9272173565993755E-2</v>
      </c>
      <c r="T200" s="18">
        <f ca="1">IF(B200=1, ROUND(_xlfn.NORM.INV(S200,$C$11,$C$12), 2), ROUND(_xlfn.NORM.INV(S200, $D$11, $D$12), 2))</f>
        <v>4963.79</v>
      </c>
      <c r="U200" s="15">
        <f ca="1">MIN(F200,R200)</f>
        <v>72</v>
      </c>
      <c r="V200" s="15">
        <f ca="1">RAND()</f>
        <v>0.88360245653473313</v>
      </c>
      <c r="W200" s="19">
        <f ca="1">(IF(B200=1, $G$21+($G$22-$G$21)*V200, $H$21+($H$22-$H$21)*V200))</f>
        <v>4.5926085978715663E-2</v>
      </c>
      <c r="X200" s="15">
        <f ca="1">ROUND(U200*(1-W200), 0)</f>
        <v>69</v>
      </c>
      <c r="Y200" s="20">
        <f ca="1">RAND()</f>
        <v>0.64516399116541034</v>
      </c>
      <c r="Z200" s="15">
        <f ca="1">IF(B200=1, ROUND(_xlfn.NORM.INV(Y200,$C$13,$C$14)*(1+$T$14), 0), ROUND(_xlfn.NORM.INV(Y200, $D$13, $D$14)*(1+$T$14), 0))</f>
        <v>63</v>
      </c>
      <c r="AA200" s="20">
        <f ca="1">RAND()</f>
        <v>0.81319751209790758</v>
      </c>
      <c r="AB200" s="18">
        <f ca="1">IF(B200=1, ROUND(_xlfn.NORM.INV(AA200,$C$15,$C$16), 2), ROUND(_xlfn.NORM.INV(AA200, $D$15, $D$16), 2))</f>
        <v>4070.26</v>
      </c>
      <c r="AC200" s="15">
        <f ca="1">MIN(G200,Z200)</f>
        <v>56</v>
      </c>
      <c r="AD200" s="15">
        <f ca="1">RAND()</f>
        <v>0.649262822142194</v>
      </c>
      <c r="AE200" s="19">
        <f ca="1">(IF(B200=1, $G$21+($G$22-$G$21)*AD200, $H$21+($H$22-$H$21)*AD200))</f>
        <v>3.7724198774976792E-2</v>
      </c>
      <c r="AF200" s="15">
        <f ca="1">ROUND(AC200*(1-AE200), 0)</f>
        <v>54</v>
      </c>
      <c r="AG200" s="20">
        <f ca="1">RAND()</f>
        <v>0.92268975420860011</v>
      </c>
      <c r="AH200" s="15">
        <f ca="1">IF(B200=1, ROUND(_xlfn.NORM.INV(AG200,$C$17,$C$18)*(1+$T$14), 0), ROUND(_xlfn.NORM.INV(AG200, $D$17, $D$18)*(1+$T$14), 0))</f>
        <v>484</v>
      </c>
      <c r="AI200" s="20">
        <f ca="1">RAND()</f>
        <v>0.29461629346026497</v>
      </c>
      <c r="AJ200" s="18">
        <f ca="1">IF(B200=1, ROUND(_xlfn.NORM.INV(AI200,$C$19,$C$20), 2), ROUND(_xlfn.NORM.INV(AI200, $D$19, $D$20), 2))</f>
        <v>2114.19</v>
      </c>
      <c r="AK200" s="15">
        <f ca="1">MIN(ROUND(H200*(1+$C$22),0),AH200)</f>
        <v>358</v>
      </c>
      <c r="AL200" s="20">
        <f ca="1">RAND()</f>
        <v>0.83249370916563104</v>
      </c>
      <c r="AM200" s="19">
        <f ca="1">(IF(B200=1, $G$21+($G$22-$G$21)*AL200, $H$21+($H$22-$H$21)*AL200))</f>
        <v>4.4137279820797085E-2</v>
      </c>
      <c r="AN200" s="15">
        <f ca="1">ROUND(AK200*(1-AM200), 0)</f>
        <v>342</v>
      </c>
      <c r="AO200" s="18">
        <f ca="1">SUM(IF(AN200&gt;H200, (AN200-H200)*($G$23+AJ200), 0),IF(AF200&gt;G200,(AF200-G200)*($G$23+AB200),0),IF(X200&gt;F200,(X200-F200)*($G$23+T200),0),IF(P200&gt;E200,(P200-E200)*($G$23+L200),0))</f>
        <v>2965.19</v>
      </c>
      <c r="AP200" s="18">
        <f>-$C$24</f>
        <v>-313614.51120000001</v>
      </c>
      <c r="AQ200" s="17">
        <f ca="1">L200*P200+T200*X200+AB200*AF200+AJ200*AN200-AO200+AP200</f>
        <v>1069723.7387999999</v>
      </c>
      <c r="AS200" s="21">
        <f ca="1">SUM(IF(AN200&gt;H200, (AN200-H200), 0),IF(AF200&gt;G200,(AF200-G200),0),IF(X200&gt;F200,(X200-F200),0),IF(P200&gt;E200,(P200-E200),0))</f>
        <v>1</v>
      </c>
    </row>
    <row r="201" spans="1:45" x14ac:dyDescent="0.4">
      <c r="A201" s="15">
        <v>173</v>
      </c>
      <c r="B201" s="15">
        <f ca="1">IF(RAND() &lt; (8/12), 0, 1)</f>
        <v>1</v>
      </c>
      <c r="C201" s="20">
        <f ca="1">RAND()</f>
        <v>0.74534280982605372</v>
      </c>
      <c r="D201" s="15" t="str">
        <f ca="1">LOOKUP(C201,$H$13:$H$16,$F$13:$F$16)</f>
        <v>Boeing 777-300ER</v>
      </c>
      <c r="E201" s="15">
        <f ca="1">LOOKUP(D201,$F$6:$F$9,$I$6:$I$9)</f>
        <v>8</v>
      </c>
      <c r="F201" s="15">
        <f ca="1">LOOKUP(D201,$F$6:$F$9,$J$6:$J$9)</f>
        <v>40</v>
      </c>
      <c r="G201" s="15">
        <f ca="1">LOOKUP(D201,$F$6:$F$9,$K$6:$K$9)</f>
        <v>24</v>
      </c>
      <c r="H201" s="15">
        <f ca="1">LOOKUP(D201,$F$6:$F$9,$L$6:$L$9)</f>
        <v>260</v>
      </c>
      <c r="I201" s="20">
        <f ca="1">RAND()</f>
        <v>9.8029576827821874E-2</v>
      </c>
      <c r="J201" s="15">
        <f ca="1">IF(B201=1, ROUND(_xlfn.NORM.INV(I201,$C$5,$C$6)*(1+$T$14), 0), ROUND(_xlfn.NORM.INV(I201, $D$5, $D$6)*(1+$T$14), 0))</f>
        <v>4</v>
      </c>
      <c r="K201" s="20">
        <f ca="1">RAND()</f>
        <v>8.8384560641170618E-2</v>
      </c>
      <c r="L201" s="18">
        <f ca="1">IF(B201=1, ROUND(_xlfn.NORM.INV(K201,$C$7,$C$8), 2), ROUND(_xlfn.NORM.INV(K201, $D$7, $D$8), 2))</f>
        <v>11222.87</v>
      </c>
      <c r="M201" s="15">
        <f ca="1">MIN(E201,J201)</f>
        <v>4</v>
      </c>
      <c r="N201" s="15">
        <f ca="1">RAND()</f>
        <v>0.4286388904047943</v>
      </c>
      <c r="O201" s="19">
        <f ca="1">(IF(B201=1, $G$21+($G$22-$G$21)*N201, $H$21+($H$22-$H$21)*N201))</f>
        <v>3.0002361164167803E-2</v>
      </c>
      <c r="P201" s="15">
        <f ca="1">ROUND(M201*(1-O201), 0)</f>
        <v>4</v>
      </c>
      <c r="Q201" s="20">
        <f ca="1">RAND()</f>
        <v>0.58058469324961526</v>
      </c>
      <c r="R201" s="15">
        <f ca="1">IF(B201=1, ROUND(_xlfn.NORM.INV(Q201,$C$9,$C$10)*(1+$T$14), 0), ROUND(_xlfn.NORM.INV(Q201, $D$9, $D$10)*(1+$T$14), 0))</f>
        <v>66</v>
      </c>
      <c r="S201" s="20">
        <f ca="1">RAND()</f>
        <v>0.69592838309285443</v>
      </c>
      <c r="T201" s="18">
        <f ca="1">IF(B201=1, ROUND(_xlfn.NORM.INV(S201,$C$11,$C$12), 2), ROUND(_xlfn.NORM.INV(S201, $D$11, $D$12), 2))</f>
        <v>7291.77</v>
      </c>
      <c r="U201" s="15">
        <f ca="1">MIN(F201,R201)</f>
        <v>40</v>
      </c>
      <c r="V201" s="15">
        <f ca="1">RAND()</f>
        <v>0.25283366866988966</v>
      </c>
      <c r="W201" s="19">
        <f ca="1">(IF(B201=1, $G$21+($G$22-$G$21)*V201, $H$21+($H$22-$H$21)*V201))</f>
        <v>2.3849178403446136E-2</v>
      </c>
      <c r="X201" s="15">
        <f ca="1">ROUND(U201*(1-W201), 0)</f>
        <v>39</v>
      </c>
      <c r="Y201" s="20">
        <f ca="1">RAND()</f>
        <v>0.10826500220143154</v>
      </c>
      <c r="Z201" s="15">
        <f ca="1">IF(B201=1, ROUND(_xlfn.NORM.INV(Y201,$C$13,$C$14)*(1+$T$14), 0), ROUND(_xlfn.NORM.INV(Y201, $D$13, $D$14)*(1+$T$14), 0))</f>
        <v>26</v>
      </c>
      <c r="AA201" s="20">
        <f ca="1">RAND()</f>
        <v>0.16856155640417281</v>
      </c>
      <c r="AB201" s="18">
        <f ca="1">IF(B201=1, ROUND(_xlfn.NORM.INV(AA201,$C$15,$C$16), 2), ROUND(_xlfn.NORM.INV(AA201, $D$15, $D$16), 2))</f>
        <v>3180.76</v>
      </c>
      <c r="AC201" s="15">
        <f ca="1">MIN(G201,Z201)</f>
        <v>24</v>
      </c>
      <c r="AD201" s="15">
        <f ca="1">RAND()</f>
        <v>0.88844107843825637</v>
      </c>
      <c r="AE201" s="19">
        <f ca="1">(IF(B201=1, $G$21+($G$22-$G$21)*AD201, $H$21+($H$22-$H$21)*AD201))</f>
        <v>4.6095437745338974E-2</v>
      </c>
      <c r="AF201" s="15">
        <f ca="1">ROUND(AC201*(1-AE201), 0)</f>
        <v>23</v>
      </c>
      <c r="AG201" s="20">
        <f ca="1">RAND()</f>
        <v>0.35412382890304228</v>
      </c>
      <c r="AH201" s="15">
        <f ca="1">IF(B201=1, ROUND(_xlfn.NORM.INV(AG201,$C$17,$C$18)*(1+$T$14), 0), ROUND(_xlfn.NORM.INV(AG201, $D$17, $D$18)*(1+$T$14), 0))</f>
        <v>257</v>
      </c>
      <c r="AI201" s="20">
        <f ca="1">RAND()</f>
        <v>0.62525694250230868</v>
      </c>
      <c r="AJ201" s="18">
        <f ca="1">IF(B201=1, ROUND(_xlfn.NORM.INV(AI201,$C$19,$C$20), 2), ROUND(_xlfn.NORM.INV(AI201, $D$19, $D$20), 2))</f>
        <v>2372.46</v>
      </c>
      <c r="AK201" s="15">
        <f ca="1">MIN(ROUND(H201*(1+$C$22),0),AH201)</f>
        <v>257</v>
      </c>
      <c r="AL201" s="20">
        <f ca="1">RAND()</f>
        <v>0.56770229792628524</v>
      </c>
      <c r="AM201" s="19">
        <f ca="1">(IF(B201=1, $G$21+($G$22-$G$21)*AL201, $H$21+($H$22-$H$21)*AL201))</f>
        <v>3.4869580427419986E-2</v>
      </c>
      <c r="AN201" s="15">
        <f ca="1">ROUND(AK201*(1-AM201), 0)</f>
        <v>248</v>
      </c>
      <c r="AO201" s="18">
        <f ca="1">SUM(IF(AN201&gt;H201, (AN201-H201)*($G$23+AJ201), 0),IF(AF201&gt;G201,(AF201-G201)*($G$23+AB201),0),IF(X201&gt;F201,(X201-F201)*($G$23+T201),0),IF(P201&gt;E201,(P201-E201)*($G$23+L201),0))</f>
        <v>0</v>
      </c>
      <c r="AP201" s="18">
        <f>-$C$24</f>
        <v>-313614.51120000001</v>
      </c>
      <c r="AQ201" s="17">
        <f ca="1">L201*P201+T201*X201+AB201*AF201+AJ201*AN201-AO201+AP201</f>
        <v>677183.5588</v>
      </c>
      <c r="AS201" s="21">
        <f ca="1">SUM(IF(AN201&gt;H201, (AN201-H201), 0),IF(AF201&gt;G201,(AF201-G201),0),IF(X201&gt;F201,(X201-F201),0),IF(P201&gt;E201,(P201-E201),0))</f>
        <v>0</v>
      </c>
    </row>
    <row r="202" spans="1:45" x14ac:dyDescent="0.4">
      <c r="A202" s="15">
        <v>174</v>
      </c>
      <c r="B202" s="15">
        <f ca="1">IF(RAND() &lt; (8/12), 0, 1)</f>
        <v>0</v>
      </c>
      <c r="C202" s="20">
        <f ca="1">RAND()</f>
        <v>0.26881417642553829</v>
      </c>
      <c r="D202" s="15" t="str">
        <f ca="1">LOOKUP(C202,$H$13:$H$16,$F$13:$F$16)</f>
        <v>Airbus A380-800</v>
      </c>
      <c r="E202" s="15">
        <f ca="1">LOOKUP(D202,$F$6:$F$9,$I$6:$I$9)</f>
        <v>14</v>
      </c>
      <c r="F202" s="15">
        <f ca="1">LOOKUP(D202,$F$6:$F$9,$J$6:$J$9)</f>
        <v>76</v>
      </c>
      <c r="G202" s="15">
        <f ca="1">LOOKUP(D202,$F$6:$F$9,$K$6:$K$9)</f>
        <v>56</v>
      </c>
      <c r="H202" s="15">
        <f ca="1">LOOKUP(D202,$F$6:$F$9,$L$6:$L$9)</f>
        <v>341</v>
      </c>
      <c r="I202" s="20">
        <f ca="1">RAND()</f>
        <v>0.91451909168316847</v>
      </c>
      <c r="J202" s="15">
        <f ca="1">IF(B202=1, ROUND(_xlfn.NORM.INV(I202,$C$5,$C$6)*(1+$T$14), 0), ROUND(_xlfn.NORM.INV(I202, $D$5, $D$6)*(1+$T$14), 0))</f>
        <v>6</v>
      </c>
      <c r="K202" s="20">
        <f ca="1">RAND()</f>
        <v>0.39114513650467697</v>
      </c>
      <c r="L202" s="18">
        <f ca="1">IF(B202=1, ROUND(_xlfn.NORM.INV(K202,$C$7,$C$8), 2), ROUND(_xlfn.NORM.INV(K202, $D$7, $D$8), 2))</f>
        <v>10366.44</v>
      </c>
      <c r="M202" s="15">
        <f ca="1">MIN(E202,J202)</f>
        <v>6</v>
      </c>
      <c r="N202" s="15">
        <f ca="1">RAND()</f>
        <v>0.98113500766006723</v>
      </c>
      <c r="O202" s="19">
        <f ca="1">(IF(B202=1, $G$21+($G$22-$G$21)*N202, $H$21+($H$22-$H$21)*N202))</f>
        <v>3.9434050229802016E-2</v>
      </c>
      <c r="P202" s="15">
        <f ca="1">ROUND(M202*(1-O202), 0)</f>
        <v>6</v>
      </c>
      <c r="Q202" s="20">
        <f ca="1">RAND()</f>
        <v>0.56988452203220685</v>
      </c>
      <c r="R202" s="15">
        <f ca="1">IF(B202=1, ROUND(_xlfn.NORM.INV(Q202,$C$9,$C$10)*(1+$T$14), 0), ROUND(_xlfn.NORM.INV(Q202, $D$9, $D$10)*(1+$T$14), 0))</f>
        <v>42</v>
      </c>
      <c r="S202" s="20">
        <f ca="1">RAND()</f>
        <v>0.2286653114374817</v>
      </c>
      <c r="T202" s="18">
        <f ca="1">IF(B202=1, ROUND(_xlfn.NORM.INV(S202,$C$11,$C$12), 2), ROUND(_xlfn.NORM.INV(S202, $D$11, $D$12), 2))</f>
        <v>5076.82</v>
      </c>
      <c r="U202" s="15">
        <f ca="1">MIN(F202,R202)</f>
        <v>42</v>
      </c>
      <c r="V202" s="15">
        <f ca="1">RAND()</f>
        <v>0.23932717433595219</v>
      </c>
      <c r="W202" s="19">
        <f ca="1">(IF(B202=1, $G$21+($G$22-$G$21)*V202, $H$21+($H$22-$H$21)*V202))</f>
        <v>1.7179815230078565E-2</v>
      </c>
      <c r="X202" s="15">
        <f ca="1">ROUND(U202*(1-W202), 0)</f>
        <v>41</v>
      </c>
      <c r="Y202" s="20">
        <f ca="1">RAND()</f>
        <v>0.50131041337295557</v>
      </c>
      <c r="Z202" s="15">
        <f ca="1">IF(B202=1, ROUND(_xlfn.NORM.INV(Y202,$C$13,$C$14)*(1+$T$14), 0), ROUND(_xlfn.NORM.INV(Y202, $D$13, $D$14)*(1+$T$14), 0))</f>
        <v>36</v>
      </c>
      <c r="AA202" s="20">
        <f ca="1">RAND()</f>
        <v>0.20208734878014112</v>
      </c>
      <c r="AB202" s="18">
        <f ca="1">IF(B202=1, ROUND(_xlfn.NORM.INV(AA202,$C$15,$C$16), 2), ROUND(_xlfn.NORM.INV(AA202, $D$15, $D$16), 2))</f>
        <v>2696.58</v>
      </c>
      <c r="AC202" s="15">
        <f ca="1">MIN(G202,Z202)</f>
        <v>36</v>
      </c>
      <c r="AD202" s="15">
        <f ca="1">RAND()</f>
        <v>0.90831283377496408</v>
      </c>
      <c r="AE202" s="19">
        <f ca="1">(IF(B202=1, $G$21+($G$22-$G$21)*AD202, $H$21+($H$22-$H$21)*AD202))</f>
        <v>3.7249385013248919E-2</v>
      </c>
      <c r="AF202" s="15">
        <f ca="1">ROUND(AC202*(1-AE202), 0)</f>
        <v>35</v>
      </c>
      <c r="AG202" s="20">
        <f ca="1">RAND()</f>
        <v>0.21084371860394213</v>
      </c>
      <c r="AH202" s="15">
        <f ca="1">IF(B202=1, ROUND(_xlfn.NORM.INV(AG202,$C$17,$C$18)*(1+$T$14), 0), ROUND(_xlfn.NORM.INV(AG202, $D$17, $D$18)*(1+$T$14), 0))</f>
        <v>157</v>
      </c>
      <c r="AI202" s="20">
        <f ca="1">RAND()</f>
        <v>0.47452016425731514</v>
      </c>
      <c r="AJ202" s="18">
        <f ca="1">IF(B202=1, ROUND(_xlfn.NORM.INV(AI202,$C$19,$C$20), 2), ROUND(_xlfn.NORM.INV(AI202, $D$19, $D$20), 2))</f>
        <v>1743.88</v>
      </c>
      <c r="AK202" s="15">
        <f ca="1">MIN(ROUND(H202*(1+$C$22),0),AH202)</f>
        <v>157</v>
      </c>
      <c r="AL202" s="20">
        <f ca="1">RAND()</f>
        <v>5.7553863799466365E-2</v>
      </c>
      <c r="AM202" s="19">
        <f ca="1">(IF(B202=1, $G$21+($G$22-$G$21)*AL202, $H$21+($H$22-$H$21)*AL202))</f>
        <v>1.1726615913983992E-2</v>
      </c>
      <c r="AN202" s="15">
        <f ca="1">ROUND(AK202*(1-AM202), 0)</f>
        <v>155</v>
      </c>
      <c r="AO202" s="18">
        <f ca="1">SUM(IF(AN202&gt;H202, (AN202-H202)*($G$23+AJ202), 0),IF(AF202&gt;G202,(AF202-G202)*($G$23+AB202),0),IF(X202&gt;F202,(X202-F202)*($G$23+T202),0),IF(P202&gt;E202,(P202-E202)*($G$23+L202),0))</f>
        <v>0</v>
      </c>
      <c r="AP202" s="18">
        <f>-$C$24</f>
        <v>-313614.51120000001</v>
      </c>
      <c r="AQ202" s="17">
        <f ca="1">L202*P202+T202*X202+AB202*AF202+AJ202*AN202-AO202+AP202</f>
        <v>321415.44879999995</v>
      </c>
      <c r="AS202" s="21">
        <f ca="1">SUM(IF(AN202&gt;H202, (AN202-H202), 0),IF(AF202&gt;G202,(AF202-G202),0),IF(X202&gt;F202,(X202-F202),0),IF(P202&gt;E202,(P202-E202),0))</f>
        <v>0</v>
      </c>
    </row>
    <row r="203" spans="1:45" x14ac:dyDescent="0.4">
      <c r="A203" s="15">
        <v>175</v>
      </c>
      <c r="B203" s="15">
        <f ca="1">IF(RAND() &lt; (8/12), 0, 1)</f>
        <v>0</v>
      </c>
      <c r="C203" s="20">
        <f ca="1">RAND()</f>
        <v>0.2598950159341471</v>
      </c>
      <c r="D203" s="15" t="str">
        <f ca="1">LOOKUP(C203,$H$13:$H$16,$F$13:$F$16)</f>
        <v>Airbus A380-800</v>
      </c>
      <c r="E203" s="15">
        <f ca="1">LOOKUP(D203,$F$6:$F$9,$I$6:$I$9)</f>
        <v>14</v>
      </c>
      <c r="F203" s="15">
        <f ca="1">LOOKUP(D203,$F$6:$F$9,$J$6:$J$9)</f>
        <v>76</v>
      </c>
      <c r="G203" s="15">
        <f ca="1">LOOKUP(D203,$F$6:$F$9,$K$6:$K$9)</f>
        <v>56</v>
      </c>
      <c r="H203" s="15">
        <f ca="1">LOOKUP(D203,$F$6:$F$9,$L$6:$L$9)</f>
        <v>341</v>
      </c>
      <c r="I203" s="20">
        <f ca="1">RAND()</f>
        <v>0.8610209488450391</v>
      </c>
      <c r="J203" s="15">
        <f ca="1">IF(B203=1, ROUND(_xlfn.NORM.INV(I203,$C$5,$C$6)*(1+$T$14), 0), ROUND(_xlfn.NORM.INV(I203, $D$5, $D$6)*(1+$T$14), 0))</f>
        <v>5</v>
      </c>
      <c r="K203" s="20">
        <f ca="1">RAND()</f>
        <v>0.57378276009795892</v>
      </c>
      <c r="L203" s="18">
        <f ca="1">IF(B203=1, ROUND(_xlfn.NORM.INV(K203,$C$7,$C$8), 2), ROUND(_xlfn.NORM.INV(K203, $D$7, $D$8), 2))</f>
        <v>10577.16</v>
      </c>
      <c r="M203" s="15">
        <f ca="1">MIN(E203,J203)</f>
        <v>5</v>
      </c>
      <c r="N203" s="15">
        <f ca="1">RAND()</f>
        <v>0.68019786486967693</v>
      </c>
      <c r="O203" s="19">
        <f ca="1">(IF(B203=1, $G$21+($G$22-$G$21)*N203, $H$21+($H$22-$H$21)*N203))</f>
        <v>3.0405935946090305E-2</v>
      </c>
      <c r="P203" s="15">
        <f ca="1">ROUND(M203*(1-O203), 0)</f>
        <v>5</v>
      </c>
      <c r="Q203" s="20">
        <f ca="1">RAND()</f>
        <v>3.4304443826180586E-2</v>
      </c>
      <c r="R203" s="15">
        <f ca="1">IF(B203=1, ROUND(_xlfn.NORM.INV(Q203,$C$9,$C$10)*(1+$T$14), 0), ROUND(_xlfn.NORM.INV(Q203, $D$9, $D$10)*(1+$T$14), 0))</f>
        <v>21</v>
      </c>
      <c r="S203" s="20">
        <f ca="1">RAND()</f>
        <v>7.6983571695917297E-2</v>
      </c>
      <c r="T203" s="18">
        <f ca="1">IF(B203=1, ROUND(_xlfn.NORM.INV(S203,$C$11,$C$12), 2), ROUND(_xlfn.NORM.INV(S203, $D$11, $D$12), 2))</f>
        <v>4921.3100000000004</v>
      </c>
      <c r="U203" s="15">
        <f ca="1">MIN(F203,R203)</f>
        <v>21</v>
      </c>
      <c r="V203" s="15">
        <f ca="1">RAND()</f>
        <v>0.5905294693738774</v>
      </c>
      <c r="W203" s="19">
        <f ca="1">(IF(B203=1, $G$21+($G$22-$G$21)*V203, $H$21+($H$22-$H$21)*V203))</f>
        <v>2.7715884081216322E-2</v>
      </c>
      <c r="X203" s="15">
        <f ca="1">ROUND(U203*(1-W203), 0)</f>
        <v>20</v>
      </c>
      <c r="Y203" s="20">
        <f ca="1">RAND()</f>
        <v>0.75618617659521836</v>
      </c>
      <c r="Z203" s="15">
        <f ca="1">IF(B203=1, ROUND(_xlfn.NORM.INV(Y203,$C$13,$C$14)*(1+$T$14), 0), ROUND(_xlfn.NORM.INV(Y203, $D$13, $D$14)*(1+$T$14), 0))</f>
        <v>42</v>
      </c>
      <c r="AA203" s="20">
        <f ca="1">RAND()</f>
        <v>0.30044367384831561</v>
      </c>
      <c r="AB203" s="18">
        <f ca="1">IF(B203=1, ROUND(_xlfn.NORM.INV(AA203,$C$15,$C$16), 2), ROUND(_xlfn.NORM.INV(AA203, $D$15, $D$16), 2))</f>
        <v>2734.39</v>
      </c>
      <c r="AC203" s="15">
        <f ca="1">MIN(G203,Z203)</f>
        <v>42</v>
      </c>
      <c r="AD203" s="15">
        <f ca="1">RAND()</f>
        <v>0.37130889393915567</v>
      </c>
      <c r="AE203" s="19">
        <f ca="1">(IF(B203=1, $G$21+($G$22-$G$21)*AD203, $H$21+($H$22-$H$21)*AD203))</f>
        <v>2.1139266818174671E-2</v>
      </c>
      <c r="AF203" s="15">
        <f ca="1">ROUND(AC203*(1-AE203), 0)</f>
        <v>41</v>
      </c>
      <c r="AG203" s="20">
        <f ca="1">RAND()</f>
        <v>0.18487486749879511</v>
      </c>
      <c r="AH203" s="15">
        <f ca="1">IF(B203=1, ROUND(_xlfn.NORM.INV(AG203,$C$17,$C$18)*(1+$T$14), 0), ROUND(_xlfn.NORM.INV(AG203, $D$17, $D$18)*(1+$T$14), 0))</f>
        <v>152</v>
      </c>
      <c r="AI203" s="20">
        <f ca="1">RAND()</f>
        <v>2.8891301446998252E-2</v>
      </c>
      <c r="AJ203" s="18">
        <f ca="1">IF(B203=1, ROUND(_xlfn.NORM.INV(AI203,$C$19,$C$20), 2), ROUND(_xlfn.NORM.INV(AI203, $D$19, $D$20), 2))</f>
        <v>1604.61</v>
      </c>
      <c r="AK203" s="15">
        <f ca="1">MIN(ROUND(H203*(1+$C$22),0),AH203)</f>
        <v>152</v>
      </c>
      <c r="AL203" s="20">
        <f ca="1">RAND()</f>
        <v>0.90882081131241688</v>
      </c>
      <c r="AM203" s="19">
        <f ca="1">(IF(B203=1, $G$21+($G$22-$G$21)*AL203, $H$21+($H$22-$H$21)*AL203))</f>
        <v>3.7264624339372505E-2</v>
      </c>
      <c r="AN203" s="15">
        <f ca="1">ROUND(AK203*(1-AM203), 0)</f>
        <v>146</v>
      </c>
      <c r="AO203" s="18">
        <f ca="1">SUM(IF(AN203&gt;H203, (AN203-H203)*($G$23+AJ203), 0),IF(AF203&gt;G203,(AF203-G203)*($G$23+AB203),0),IF(X203&gt;F203,(X203-F203)*($G$23+T203),0),IF(P203&gt;E203,(P203-E203)*($G$23+L203),0))</f>
        <v>0</v>
      </c>
      <c r="AP203" s="18">
        <f>-$C$24</f>
        <v>-313614.51120000001</v>
      </c>
      <c r="AQ203" s="17">
        <f ca="1">L203*P203+T203*X203+AB203*AF203+AJ203*AN203-AO203+AP203</f>
        <v>184080.53879999998</v>
      </c>
      <c r="AS203" s="21">
        <f ca="1">SUM(IF(AN203&gt;H203, (AN203-H203), 0),IF(AF203&gt;G203,(AF203-G203),0),IF(X203&gt;F203,(X203-F203),0),IF(P203&gt;E203,(P203-E203),0))</f>
        <v>0</v>
      </c>
    </row>
    <row r="204" spans="1:45" x14ac:dyDescent="0.4">
      <c r="A204" s="15">
        <v>176</v>
      </c>
      <c r="B204" s="15">
        <f ca="1">IF(RAND() &lt; (8/12), 0, 1)</f>
        <v>1</v>
      </c>
      <c r="C204" s="20">
        <f ca="1">RAND()</f>
        <v>0.75469794677420388</v>
      </c>
      <c r="D204" s="15" t="str">
        <f ca="1">LOOKUP(C204,$H$13:$H$16,$F$13:$F$16)</f>
        <v>Boeing 777-300ER</v>
      </c>
      <c r="E204" s="15">
        <f ca="1">LOOKUP(D204,$F$6:$F$9,$I$6:$I$9)</f>
        <v>8</v>
      </c>
      <c r="F204" s="15">
        <f ca="1">LOOKUP(D204,$F$6:$F$9,$J$6:$J$9)</f>
        <v>40</v>
      </c>
      <c r="G204" s="15">
        <f ca="1">LOOKUP(D204,$F$6:$F$9,$K$6:$K$9)</f>
        <v>24</v>
      </c>
      <c r="H204" s="15">
        <f ca="1">LOOKUP(D204,$F$6:$F$9,$L$6:$L$9)</f>
        <v>260</v>
      </c>
      <c r="I204" s="20">
        <f ca="1">RAND()</f>
        <v>0.76590800403482617</v>
      </c>
      <c r="J204" s="15">
        <f ca="1">IF(B204=1, ROUND(_xlfn.NORM.INV(I204,$C$5,$C$6)*(1+$T$14), 0), ROUND(_xlfn.NORM.INV(I204, $D$5, $D$6)*(1+$T$14), 0))</f>
        <v>8</v>
      </c>
      <c r="K204" s="20">
        <f ca="1">RAND()</f>
        <v>0.35062976495080389</v>
      </c>
      <c r="L204" s="18">
        <f ca="1">IF(B204=1, ROUND(_xlfn.NORM.INV(K204,$C$7,$C$8), 2), ROUND(_xlfn.NORM.INV(K204, $D$7, $D$8), 2))</f>
        <v>12967.05</v>
      </c>
      <c r="M204" s="15">
        <f ca="1">MIN(E204,J204)</f>
        <v>8</v>
      </c>
      <c r="N204" s="15">
        <f ca="1">RAND()</f>
        <v>0.1793209692064015</v>
      </c>
      <c r="O204" s="19">
        <f ca="1">(IF(B204=1, $G$21+($G$22-$G$21)*N204, $H$21+($H$22-$H$21)*N204))</f>
        <v>2.1276233922224053E-2</v>
      </c>
      <c r="P204" s="15">
        <f ca="1">ROUND(M204*(1-O204), 0)</f>
        <v>8</v>
      </c>
      <c r="Q204" s="20">
        <f ca="1">RAND()</f>
        <v>6.0966063803766679E-2</v>
      </c>
      <c r="R204" s="15">
        <f ca="1">IF(B204=1, ROUND(_xlfn.NORM.INV(Q204,$C$9,$C$10)*(1+$T$14), 0), ROUND(_xlfn.NORM.INV(Q204, $D$9, $D$10)*(1+$T$14), 0))</f>
        <v>22</v>
      </c>
      <c r="S204" s="20">
        <f ca="1">RAND()</f>
        <v>0.73148909467546663</v>
      </c>
      <c r="T204" s="18">
        <f ca="1">IF(B204=1, ROUND(_xlfn.NORM.INV(S204,$C$11,$C$12), 2), ROUND(_xlfn.NORM.INV(S204, $D$11, $D$12), 2))</f>
        <v>7386.09</v>
      </c>
      <c r="U204" s="15">
        <f ca="1">MIN(F204,R204)</f>
        <v>22</v>
      </c>
      <c r="V204" s="15">
        <f ca="1">RAND()</f>
        <v>0.41047520457522091</v>
      </c>
      <c r="W204" s="19">
        <f ca="1">(IF(B204=1, $G$21+($G$22-$G$21)*V204, $H$21+($H$22-$H$21)*V204))</f>
        <v>2.936663216013273E-2</v>
      </c>
      <c r="X204" s="15">
        <f ca="1">ROUND(U204*(1-W204), 0)</f>
        <v>21</v>
      </c>
      <c r="Y204" s="20">
        <f ca="1">RAND()</f>
        <v>0.89788510384296172</v>
      </c>
      <c r="Z204" s="15">
        <f ca="1">IF(B204=1, ROUND(_xlfn.NORM.INV(Y204,$C$13,$C$14)*(1+$T$14), 0), ROUND(_xlfn.NORM.INV(Y204, $D$13, $D$14)*(1+$T$14), 0))</f>
        <v>84</v>
      </c>
      <c r="AA204" s="20">
        <f ca="1">RAND()</f>
        <v>0.42977424372963513</v>
      </c>
      <c r="AB204" s="18">
        <f ca="1">IF(B204=1, ROUND(_xlfn.NORM.INV(AA204,$C$15,$C$16), 2), ROUND(_xlfn.NORM.INV(AA204, $D$15, $D$16), 2))</f>
        <v>3557.27</v>
      </c>
      <c r="AC204" s="15">
        <f ca="1">MIN(G204,Z204)</f>
        <v>24</v>
      </c>
      <c r="AD204" s="15">
        <f ca="1">RAND()</f>
        <v>1.0186863317482753E-2</v>
      </c>
      <c r="AE204" s="19">
        <f ca="1">(IF(B204=1, $G$21+($G$22-$G$21)*AD204, $H$21+($H$22-$H$21)*AD204))</f>
        <v>1.5356540216111896E-2</v>
      </c>
      <c r="AF204" s="15">
        <f ca="1">ROUND(AC204*(1-AE204), 0)</f>
        <v>24</v>
      </c>
      <c r="AG204" s="20">
        <f ca="1">RAND()</f>
        <v>0.67543878040890482</v>
      </c>
      <c r="AH204" s="15">
        <f ca="1">IF(B204=1, ROUND(_xlfn.NORM.INV(AG204,$C$17,$C$18)*(1+$T$14), 0), ROUND(_xlfn.NORM.INV(AG204, $D$17, $D$18)*(1+$T$14), 0))</f>
        <v>362</v>
      </c>
      <c r="AI204" s="20">
        <f ca="1">RAND()</f>
        <v>0.74145306450458592</v>
      </c>
      <c r="AJ204" s="18">
        <f ca="1">IF(B204=1, ROUND(_xlfn.NORM.INV(AI204,$C$19,$C$20), 2), ROUND(_xlfn.NORM.INV(AI204, $D$19, $D$20), 2))</f>
        <v>2471.1999999999998</v>
      </c>
      <c r="AK204" s="15">
        <f ca="1">MIN(ROUND(H204*(1+$C$22),0),AH204)</f>
        <v>273</v>
      </c>
      <c r="AL204" s="20">
        <f ca="1">RAND()</f>
        <v>0.54433236426096787</v>
      </c>
      <c r="AM204" s="19">
        <f ca="1">(IF(B204=1, $G$21+($G$22-$G$21)*AL204, $H$21+($H$22-$H$21)*AL204))</f>
        <v>3.4051632749133878E-2</v>
      </c>
      <c r="AN204" s="15">
        <f ca="1">ROUND(AK204*(1-AM204), 0)</f>
        <v>264</v>
      </c>
      <c r="AO204" s="18">
        <f ca="1">SUM(IF(AN204&gt;H204, (AN204-H204)*($G$23+AJ204), 0),IF(AF204&gt;G204,(AF204-G204)*($G$23+AB204),0),IF(X204&gt;F204,(X204-F204)*($G$23+T204),0),IF(P204&gt;E204,(P204-E204)*($G$23+L204),0))</f>
        <v>13288.8</v>
      </c>
      <c r="AP204" s="18">
        <f>-$C$24</f>
        <v>-313614.51120000001</v>
      </c>
      <c r="AQ204" s="17">
        <f ca="1">L204*P204+T204*X204+AB204*AF204+AJ204*AN204-AO204+AP204</f>
        <v>669712.25879999995</v>
      </c>
      <c r="AS204" s="21">
        <f ca="1">SUM(IF(AN204&gt;H204, (AN204-H204), 0),IF(AF204&gt;G204,(AF204-G204),0),IF(X204&gt;F204,(X204-F204),0),IF(P204&gt;E204,(P204-E204),0))</f>
        <v>4</v>
      </c>
    </row>
    <row r="205" spans="1:45" x14ac:dyDescent="0.4">
      <c r="A205" s="15">
        <v>177</v>
      </c>
      <c r="B205" s="15">
        <f ca="1">IF(RAND() &lt; (8/12), 0, 1)</f>
        <v>0</v>
      </c>
      <c r="C205" s="20">
        <f ca="1">RAND()</f>
        <v>0.89839187118792485</v>
      </c>
      <c r="D205" s="15" t="str">
        <f ca="1">LOOKUP(C205,$H$13:$H$16,$F$13:$F$16)</f>
        <v>Boeing 777-300ER</v>
      </c>
      <c r="E205" s="15">
        <f ca="1">LOOKUP(D205,$F$6:$F$9,$I$6:$I$9)</f>
        <v>8</v>
      </c>
      <c r="F205" s="15">
        <f ca="1">LOOKUP(D205,$F$6:$F$9,$J$6:$J$9)</f>
        <v>40</v>
      </c>
      <c r="G205" s="15">
        <f ca="1">LOOKUP(D205,$F$6:$F$9,$K$6:$K$9)</f>
        <v>24</v>
      </c>
      <c r="H205" s="15">
        <f ca="1">LOOKUP(D205,$F$6:$F$9,$L$6:$L$9)</f>
        <v>260</v>
      </c>
      <c r="I205" s="20">
        <f ca="1">RAND()</f>
        <v>0.78155806521117421</v>
      </c>
      <c r="J205" s="15">
        <f ca="1">IF(B205=1, ROUND(_xlfn.NORM.INV(I205,$C$5,$C$6)*(1+$T$14), 0), ROUND(_xlfn.NORM.INV(I205, $D$5, $D$6)*(1+$T$14), 0))</f>
        <v>5</v>
      </c>
      <c r="K205" s="20">
        <f ca="1">RAND()</f>
        <v>0.85497454471485057</v>
      </c>
      <c r="L205" s="18">
        <f ca="1">IF(B205=1, ROUND(_xlfn.NORM.INV(K205,$C$7,$C$8), 2), ROUND(_xlfn.NORM.INV(K205, $D$7, $D$8), 2))</f>
        <v>10974.58</v>
      </c>
      <c r="M205" s="15">
        <f ca="1">MIN(E205,J205)</f>
        <v>5</v>
      </c>
      <c r="N205" s="15">
        <f ca="1">RAND()</f>
        <v>0.88984120751441875</v>
      </c>
      <c r="O205" s="19">
        <f ca="1">(IF(B205=1, $G$21+($G$22-$G$21)*N205, $H$21+($H$22-$H$21)*N205))</f>
        <v>3.6695236225432561E-2</v>
      </c>
      <c r="P205" s="15">
        <f ca="1">ROUND(M205*(1-O205), 0)</f>
        <v>5</v>
      </c>
      <c r="Q205" s="20">
        <f ca="1">RAND()</f>
        <v>0.74027143533655593</v>
      </c>
      <c r="R205" s="15">
        <f ca="1">IF(B205=1, ROUND(_xlfn.NORM.INV(Q205,$C$9,$C$10)*(1+$T$14), 0), ROUND(_xlfn.NORM.INV(Q205, $D$9, $D$10)*(1+$T$14), 0))</f>
        <v>47</v>
      </c>
      <c r="S205" s="20">
        <f ca="1">RAND()</f>
        <v>0.44544402214773615</v>
      </c>
      <c r="T205" s="18">
        <f ca="1">IF(B205=1, ROUND(_xlfn.NORM.INV(S205,$C$11,$C$12), 2), ROUND(_xlfn.NORM.INV(S205, $D$11, $D$12), 2))</f>
        <v>5214.93</v>
      </c>
      <c r="U205" s="15">
        <f ca="1">MIN(F205,R205)</f>
        <v>40</v>
      </c>
      <c r="V205" s="15">
        <f ca="1">RAND()</f>
        <v>0.51672928507684168</v>
      </c>
      <c r="W205" s="19">
        <f ca="1">(IF(B205=1, $G$21+($G$22-$G$21)*V205, $H$21+($H$22-$H$21)*V205))</f>
        <v>2.5501878552305249E-2</v>
      </c>
      <c r="X205" s="15">
        <f ca="1">ROUND(U205*(1-W205), 0)</f>
        <v>39</v>
      </c>
      <c r="Y205" s="20">
        <f ca="1">RAND()</f>
        <v>0.99232927134850746</v>
      </c>
      <c r="Z205" s="15">
        <f ca="1">IF(B205=1, ROUND(_xlfn.NORM.INV(Y205,$C$13,$C$14)*(1+$T$14), 0), ROUND(_xlfn.NORM.INV(Y205, $D$13, $D$14)*(1+$T$14), 0))</f>
        <v>59</v>
      </c>
      <c r="AA205" s="20">
        <f ca="1">RAND()</f>
        <v>0.95414805382337364</v>
      </c>
      <c r="AB205" s="18">
        <f ca="1">IF(B205=1, ROUND(_xlfn.NORM.INV(AA205,$C$15,$C$16), 2), ROUND(_xlfn.NORM.INV(AA205, $D$15, $D$16), 2))</f>
        <v>3002.94</v>
      </c>
      <c r="AC205" s="15">
        <f ca="1">MIN(G205,Z205)</f>
        <v>24</v>
      </c>
      <c r="AD205" s="15">
        <f ca="1">RAND()</f>
        <v>0.26458564237254767</v>
      </c>
      <c r="AE205" s="19">
        <f ca="1">(IF(B205=1, $G$21+($G$22-$G$21)*AD205, $H$21+($H$22-$H$21)*AD205))</f>
        <v>1.7937569271176429E-2</v>
      </c>
      <c r="AF205" s="15">
        <f ca="1">ROUND(AC205*(1-AE205), 0)</f>
        <v>24</v>
      </c>
      <c r="AG205" s="20">
        <f ca="1">RAND()</f>
        <v>0.21876946792050567</v>
      </c>
      <c r="AH205" s="15">
        <f ca="1">IF(B205=1, ROUND(_xlfn.NORM.INV(AG205,$C$17,$C$18)*(1+$T$14), 0), ROUND(_xlfn.NORM.INV(AG205, $D$17, $D$18)*(1+$T$14), 0))</f>
        <v>159</v>
      </c>
      <c r="AI205" s="20">
        <f ca="1">RAND()</f>
        <v>0.49441647537210309</v>
      </c>
      <c r="AJ205" s="18">
        <f ca="1">IF(B205=1, ROUND(_xlfn.NORM.INV(AI205,$C$19,$C$20), 2), ROUND(_xlfn.NORM.INV(AI205, $D$19, $D$20), 2))</f>
        <v>1747.67</v>
      </c>
      <c r="AK205" s="15">
        <f ca="1">MIN(ROUND(H205*(1+$C$22),0),AH205)</f>
        <v>159</v>
      </c>
      <c r="AL205" s="20">
        <f ca="1">RAND()</f>
        <v>0.94822620344222031</v>
      </c>
      <c r="AM205" s="19">
        <f ca="1">(IF(B205=1, $G$21+($G$22-$G$21)*AL205, $H$21+($H$22-$H$21)*AL205))</f>
        <v>3.8446786103266607E-2</v>
      </c>
      <c r="AN205" s="15">
        <f ca="1">ROUND(AK205*(1-AM205), 0)</f>
        <v>153</v>
      </c>
      <c r="AO205" s="18">
        <f ca="1">SUM(IF(AN205&gt;H205, (AN205-H205)*($G$23+AJ205), 0),IF(AF205&gt;G205,(AF205-G205)*($G$23+AB205),0),IF(X205&gt;F205,(X205-F205)*($G$23+T205),0),IF(P205&gt;E205,(P205-E205)*($G$23+L205),0))</f>
        <v>0</v>
      </c>
      <c r="AP205" s="18">
        <f>-$C$24</f>
        <v>-313614.51120000001</v>
      </c>
      <c r="AQ205" s="17">
        <f ca="1">L205*P205+T205*X205+AB205*AF205+AJ205*AN205-AO205+AP205</f>
        <v>284104.72879999998</v>
      </c>
      <c r="AS205" s="21">
        <f ca="1">SUM(IF(AN205&gt;H205, (AN205-H205), 0),IF(AF205&gt;G205,(AF205-G205),0),IF(X205&gt;F205,(X205-F205),0),IF(P205&gt;E205,(P205-E205),0))</f>
        <v>0</v>
      </c>
    </row>
    <row r="206" spans="1:45" x14ac:dyDescent="0.4">
      <c r="A206" s="15">
        <v>178</v>
      </c>
      <c r="B206" s="15">
        <f ca="1">IF(RAND() &lt; (8/12), 0, 1)</f>
        <v>0</v>
      </c>
      <c r="C206" s="20">
        <f ca="1">RAND()</f>
        <v>0.74483612670950738</v>
      </c>
      <c r="D206" s="15" t="str">
        <f ca="1">LOOKUP(C206,$H$13:$H$16,$F$13:$F$16)</f>
        <v>Boeing 777-300ER</v>
      </c>
      <c r="E206" s="15">
        <f ca="1">LOOKUP(D206,$F$6:$F$9,$I$6:$I$9)</f>
        <v>8</v>
      </c>
      <c r="F206" s="15">
        <f ca="1">LOOKUP(D206,$F$6:$F$9,$J$6:$J$9)</f>
        <v>40</v>
      </c>
      <c r="G206" s="15">
        <f ca="1">LOOKUP(D206,$F$6:$F$9,$K$6:$K$9)</f>
        <v>24</v>
      </c>
      <c r="H206" s="15">
        <f ca="1">LOOKUP(D206,$F$6:$F$9,$L$6:$L$9)</f>
        <v>260</v>
      </c>
      <c r="I206" s="20">
        <f ca="1">RAND()</f>
        <v>0.47485017300208066</v>
      </c>
      <c r="J206" s="15">
        <f ca="1">IF(B206=1, ROUND(_xlfn.NORM.INV(I206,$C$5,$C$6)*(1+$T$14), 0), ROUND(_xlfn.NORM.INV(I206, $D$5, $D$6)*(1+$T$14), 0))</f>
        <v>4</v>
      </c>
      <c r="K206" s="20">
        <f ca="1">RAND()</f>
        <v>0.30580883662521852</v>
      </c>
      <c r="L206" s="18">
        <f ca="1">IF(B206=1, ROUND(_xlfn.NORM.INV(K206,$C$7,$C$8), 2), ROUND(_xlfn.NORM.INV(K206, $D$7, $D$8), 2))</f>
        <v>10260.959999999999</v>
      </c>
      <c r="M206" s="15">
        <f ca="1">MIN(E206,J206)</f>
        <v>4</v>
      </c>
      <c r="N206" s="15">
        <f ca="1">RAND()</f>
        <v>0.52547126449134618</v>
      </c>
      <c r="O206" s="19">
        <f ca="1">(IF(B206=1, $G$21+($G$22-$G$21)*N206, $H$21+($H$22-$H$21)*N206))</f>
        <v>2.5764137934740382E-2</v>
      </c>
      <c r="P206" s="15">
        <f ca="1">ROUND(M206*(1-O206), 0)</f>
        <v>4</v>
      </c>
      <c r="Q206" s="20">
        <f ca="1">RAND()</f>
        <v>0.86230215421443368</v>
      </c>
      <c r="R206" s="15">
        <f ca="1">IF(B206=1, ROUND(_xlfn.NORM.INV(Q206,$C$9,$C$10)*(1+$T$14), 0), ROUND(_xlfn.NORM.INV(Q206, $D$9, $D$10)*(1+$T$14), 0))</f>
        <v>51</v>
      </c>
      <c r="S206" s="20">
        <f ca="1">RAND()</f>
        <v>1.3305508112067543E-2</v>
      </c>
      <c r="T206" s="18">
        <f ca="1">IF(B206=1, ROUND(_xlfn.NORM.INV(S206,$C$11,$C$12), 2), ROUND(_xlfn.NORM.INV(S206, $D$11, $D$12), 2))</f>
        <v>4740.9399999999996</v>
      </c>
      <c r="U206" s="15">
        <f ca="1">MIN(F206,R206)</f>
        <v>40</v>
      </c>
      <c r="V206" s="15">
        <f ca="1">RAND()</f>
        <v>1.8668310935749388E-2</v>
      </c>
      <c r="W206" s="19">
        <f ca="1">(IF(B206=1, $G$21+($G$22-$G$21)*V206, $H$21+($H$22-$H$21)*V206))</f>
        <v>1.0560049328072483E-2</v>
      </c>
      <c r="X206" s="15">
        <f ca="1">ROUND(U206*(1-W206), 0)</f>
        <v>40</v>
      </c>
      <c r="Y206" s="20">
        <f ca="1">RAND()</f>
        <v>3.298404028113433E-2</v>
      </c>
      <c r="Z206" s="15">
        <f ca="1">IF(B206=1, ROUND(_xlfn.NORM.INV(Y206,$C$13,$C$14)*(1+$T$14), 0), ROUND(_xlfn.NORM.INV(Y206, $D$13, $D$14)*(1+$T$14), 0))</f>
        <v>18</v>
      </c>
      <c r="AA206" s="20">
        <f ca="1">RAND()</f>
        <v>0.56536744383499715</v>
      </c>
      <c r="AB206" s="18">
        <f ca="1">IF(B206=1, ROUND(_xlfn.NORM.INV(AA206,$C$15,$C$16), 2), ROUND(_xlfn.NORM.INV(AA206, $D$15, $D$16), 2))</f>
        <v>2817.97</v>
      </c>
      <c r="AC206" s="15">
        <f ca="1">MIN(G206,Z206)</f>
        <v>18</v>
      </c>
      <c r="AD206" s="15">
        <f ca="1">RAND()</f>
        <v>0.36748730453204037</v>
      </c>
      <c r="AE206" s="19">
        <f ca="1">(IF(B206=1, $G$21+($G$22-$G$21)*AD206, $H$21+($H$22-$H$21)*AD206))</f>
        <v>2.1024619135961209E-2</v>
      </c>
      <c r="AF206" s="15">
        <f ca="1">ROUND(AC206*(1-AE206), 0)</f>
        <v>18</v>
      </c>
      <c r="AG206" s="20">
        <f ca="1">RAND()</f>
        <v>0.82129083663950764</v>
      </c>
      <c r="AH206" s="15">
        <f ca="1">IF(B206=1, ROUND(_xlfn.NORM.INV(AG206,$C$17,$C$18)*(1+$T$14), 0), ROUND(_xlfn.NORM.INV(AG206, $D$17, $D$18)*(1+$T$14), 0))</f>
        <v>248</v>
      </c>
      <c r="AI206" s="20">
        <f ca="1">RAND()</f>
        <v>0.54458362714430986</v>
      </c>
      <c r="AJ206" s="18">
        <f ca="1">IF(B206=1, ROUND(_xlfn.NORM.INV(AI206,$C$19,$C$20), 2), ROUND(_xlfn.NORM.INV(AI206, $D$19, $D$20), 2))</f>
        <v>1757.24</v>
      </c>
      <c r="AK206" s="15">
        <f ca="1">MIN(ROUND(H206*(1+$C$22),0),AH206)</f>
        <v>248</v>
      </c>
      <c r="AL206" s="20">
        <f ca="1">RAND()</f>
        <v>0.39746156909795016</v>
      </c>
      <c r="AM206" s="19">
        <f ca="1">(IF(B206=1, $G$21+($G$22-$G$21)*AL206, $H$21+($H$22-$H$21)*AL206))</f>
        <v>2.1923847072938506E-2</v>
      </c>
      <c r="AN206" s="15">
        <f ca="1">ROUND(AK206*(1-AM206), 0)</f>
        <v>243</v>
      </c>
      <c r="AO206" s="18">
        <f ca="1">SUM(IF(AN206&gt;H206, (AN206-H206)*($G$23+AJ206), 0),IF(AF206&gt;G206,(AF206-G206)*($G$23+AB206),0),IF(X206&gt;F206,(X206-F206)*($G$23+T206),0),IF(P206&gt;E206,(P206-E206)*($G$23+L206),0))</f>
        <v>0</v>
      </c>
      <c r="AP206" s="18">
        <f>-$C$24</f>
        <v>-313614.51120000001</v>
      </c>
      <c r="AQ206" s="17">
        <f ca="1">L206*P206+T206*X206+AB206*AF206+AJ206*AN206-AO206+AP206</f>
        <v>394799.70879999996</v>
      </c>
      <c r="AS206" s="21">
        <f ca="1">SUM(IF(AN206&gt;H206, (AN206-H206), 0),IF(AF206&gt;G206,(AF206-G206),0),IF(X206&gt;F206,(X206-F206),0),IF(P206&gt;E206,(P206-E206),0))</f>
        <v>0</v>
      </c>
    </row>
    <row r="207" spans="1:45" x14ac:dyDescent="0.4">
      <c r="A207" s="15">
        <v>179</v>
      </c>
      <c r="B207" s="15">
        <f ca="1">IF(RAND() &lt; (8/12), 0, 1)</f>
        <v>0</v>
      </c>
      <c r="C207" s="20">
        <f ca="1">RAND()</f>
        <v>0.55259240268508525</v>
      </c>
      <c r="D207" s="15" t="str">
        <f ca="1">LOOKUP(C207,$H$13:$H$16,$F$13:$F$16)</f>
        <v>Airbus A380-800</v>
      </c>
      <c r="E207" s="15">
        <f ca="1">LOOKUP(D207,$F$6:$F$9,$I$6:$I$9)</f>
        <v>14</v>
      </c>
      <c r="F207" s="15">
        <f ca="1">LOOKUP(D207,$F$6:$F$9,$J$6:$J$9)</f>
        <v>76</v>
      </c>
      <c r="G207" s="15">
        <f ca="1">LOOKUP(D207,$F$6:$F$9,$K$6:$K$9)</f>
        <v>56</v>
      </c>
      <c r="H207" s="15">
        <f ca="1">LOOKUP(D207,$F$6:$F$9,$L$6:$L$9)</f>
        <v>341</v>
      </c>
      <c r="I207" s="20">
        <f ca="1">RAND()</f>
        <v>7.2520268329636317E-2</v>
      </c>
      <c r="J207" s="15">
        <f ca="1">IF(B207=1, ROUND(_xlfn.NORM.INV(I207,$C$5,$C$6)*(1+$T$14), 0), ROUND(_xlfn.NORM.INV(I207, $D$5, $D$6)*(1+$T$14), 0))</f>
        <v>3</v>
      </c>
      <c r="K207" s="20">
        <f ca="1">RAND()</f>
        <v>0.73809935753582312</v>
      </c>
      <c r="L207" s="18">
        <f ca="1">IF(B207=1, ROUND(_xlfn.NORM.INV(K207,$C$7,$C$8), 2), ROUND(_xlfn.NORM.INV(K207, $D$7, $D$8), 2))</f>
        <v>10782.93</v>
      </c>
      <c r="M207" s="15">
        <f ca="1">MIN(E207,J207)</f>
        <v>3</v>
      </c>
      <c r="N207" s="15">
        <f ca="1">RAND()</f>
        <v>0.89993392252600235</v>
      </c>
      <c r="O207" s="19">
        <f ca="1">(IF(B207=1, $G$21+($G$22-$G$21)*N207, $H$21+($H$22-$H$21)*N207))</f>
        <v>3.6998017675780072E-2</v>
      </c>
      <c r="P207" s="15">
        <f ca="1">ROUND(M207*(1-O207), 0)</f>
        <v>3</v>
      </c>
      <c r="Q207" s="20">
        <f ca="1">RAND()</f>
        <v>0.79448261536943998</v>
      </c>
      <c r="R207" s="15">
        <f ca="1">IF(B207=1, ROUND(_xlfn.NORM.INV(Q207,$C$9,$C$10)*(1+$T$14), 0), ROUND(_xlfn.NORM.INV(Q207, $D$9, $D$10)*(1+$T$14), 0))</f>
        <v>49</v>
      </c>
      <c r="S207" s="20">
        <f ca="1">RAND()</f>
        <v>0.72124868126238184</v>
      </c>
      <c r="T207" s="18">
        <f ca="1">IF(B207=1, ROUND(_xlfn.NORM.INV(S207,$C$11,$C$12), 2), ROUND(_xlfn.NORM.INV(S207, $D$11, $D$12), 2))</f>
        <v>5379.85</v>
      </c>
      <c r="U207" s="15">
        <f ca="1">MIN(F207,R207)</f>
        <v>49</v>
      </c>
      <c r="V207" s="15">
        <f ca="1">RAND()</f>
        <v>0.338114761932782</v>
      </c>
      <c r="W207" s="19">
        <f ca="1">(IF(B207=1, $G$21+($G$22-$G$21)*V207, $H$21+($H$22-$H$21)*V207))</f>
        <v>2.014344285798346E-2</v>
      </c>
      <c r="X207" s="15">
        <f ca="1">ROUND(U207*(1-W207), 0)</f>
        <v>48</v>
      </c>
      <c r="Y207" s="20">
        <f ca="1">RAND()</f>
        <v>0.39044071178328366</v>
      </c>
      <c r="Z207" s="15">
        <f ca="1">IF(B207=1, ROUND(_xlfn.NORM.INV(Y207,$C$13,$C$14)*(1+$T$14), 0), ROUND(_xlfn.NORM.INV(Y207, $D$13, $D$14)*(1+$T$14), 0))</f>
        <v>33</v>
      </c>
      <c r="AA207" s="20">
        <f ca="1">RAND()</f>
        <v>0.34457005657507189</v>
      </c>
      <c r="AB207" s="18">
        <f ca="1">IF(B207=1, ROUND(_xlfn.NORM.INV(AA207,$C$15,$C$16), 2), ROUND(_xlfn.NORM.INV(AA207, $D$15, $D$16), 2))</f>
        <v>2749.35</v>
      </c>
      <c r="AC207" s="15">
        <f ca="1">MIN(G207,Z207)</f>
        <v>33</v>
      </c>
      <c r="AD207" s="15">
        <f ca="1">RAND()</f>
        <v>0.95935280807148204</v>
      </c>
      <c r="AE207" s="19">
        <f ca="1">(IF(B207=1, $G$21+($G$22-$G$21)*AD207, $H$21+($H$22-$H$21)*AD207))</f>
        <v>3.8780584242144457E-2</v>
      </c>
      <c r="AF207" s="15">
        <f ca="1">ROUND(AC207*(1-AE207), 0)</f>
        <v>32</v>
      </c>
      <c r="AG207" s="20">
        <f ca="1">RAND()</f>
        <v>0.56836751967157917</v>
      </c>
      <c r="AH207" s="15">
        <f ca="1">IF(B207=1, ROUND(_xlfn.NORM.INV(AG207,$C$17,$C$18)*(1+$T$14), 0), ROUND(_xlfn.NORM.INV(AG207, $D$17, $D$18)*(1+$T$14), 0))</f>
        <v>209</v>
      </c>
      <c r="AI207" s="20">
        <f ca="1">RAND()</f>
        <v>0.70272768202909985</v>
      </c>
      <c r="AJ207" s="18">
        <f ca="1">IF(B207=1, ROUND(_xlfn.NORM.INV(AI207,$C$19,$C$20), 2), ROUND(_xlfn.NORM.INV(AI207, $D$19, $D$20), 2))</f>
        <v>1789.16</v>
      </c>
      <c r="AK207" s="15">
        <f ca="1">MIN(ROUND(H207*(1+$C$22),0),AH207)</f>
        <v>209</v>
      </c>
      <c r="AL207" s="20">
        <f ca="1">RAND()</f>
        <v>0.2579470245419212</v>
      </c>
      <c r="AM207" s="19">
        <f ca="1">(IF(B207=1, $G$21+($G$22-$G$21)*AL207, $H$21+($H$22-$H$21)*AL207))</f>
        <v>1.7738410736257634E-2</v>
      </c>
      <c r="AN207" s="15">
        <f ca="1">ROUND(AK207*(1-AM207), 0)</f>
        <v>205</v>
      </c>
      <c r="AO207" s="18">
        <f ca="1">SUM(IF(AN207&gt;H207, (AN207-H207)*($G$23+AJ207), 0),IF(AF207&gt;G207,(AF207-G207)*($G$23+AB207),0),IF(X207&gt;F207,(X207-F207)*($G$23+T207),0),IF(P207&gt;E207,(P207-E207)*($G$23+L207),0))</f>
        <v>0</v>
      </c>
      <c r="AP207" s="18">
        <f>-$C$24</f>
        <v>-313614.51120000001</v>
      </c>
      <c r="AQ207" s="17">
        <f ca="1">L207*P207+T207*X207+AB207*AF207+AJ207*AN207-AO207+AP207</f>
        <v>431724.07880000008</v>
      </c>
      <c r="AS207" s="21">
        <f ca="1">SUM(IF(AN207&gt;H207, (AN207-H207), 0),IF(AF207&gt;G207,(AF207-G207),0),IF(X207&gt;F207,(X207-F207),0),IF(P207&gt;E207,(P207-E207),0))</f>
        <v>0</v>
      </c>
    </row>
    <row r="208" spans="1:45" x14ac:dyDescent="0.4">
      <c r="A208" s="15">
        <v>180</v>
      </c>
      <c r="B208" s="15">
        <f ca="1">IF(RAND() &lt; (8/12), 0, 1)</f>
        <v>0</v>
      </c>
      <c r="C208" s="20">
        <f ca="1">RAND()</f>
        <v>0.42064058240255309</v>
      </c>
      <c r="D208" s="15" t="str">
        <f ca="1">LOOKUP(C208,$H$13:$H$16,$F$13:$F$16)</f>
        <v>Airbus A380-800</v>
      </c>
      <c r="E208" s="15">
        <f ca="1">LOOKUP(D208,$F$6:$F$9,$I$6:$I$9)</f>
        <v>14</v>
      </c>
      <c r="F208" s="15">
        <f ca="1">LOOKUP(D208,$F$6:$F$9,$J$6:$J$9)</f>
        <v>76</v>
      </c>
      <c r="G208" s="15">
        <f ca="1">LOOKUP(D208,$F$6:$F$9,$K$6:$K$9)</f>
        <v>56</v>
      </c>
      <c r="H208" s="15">
        <f ca="1">LOOKUP(D208,$F$6:$F$9,$L$6:$L$9)</f>
        <v>341</v>
      </c>
      <c r="I208" s="20">
        <f ca="1">RAND()</f>
        <v>0.48656541865937675</v>
      </c>
      <c r="J208" s="15">
        <f ca="1">IF(B208=1, ROUND(_xlfn.NORM.INV(I208,$C$5,$C$6)*(1+$T$14), 0), ROUND(_xlfn.NORM.INV(I208, $D$5, $D$6)*(1+$T$14), 0))</f>
        <v>4</v>
      </c>
      <c r="K208" s="20">
        <f ca="1">RAND()</f>
        <v>0.45552889223793769</v>
      </c>
      <c r="L208" s="18">
        <f ca="1">IF(B208=1, ROUND(_xlfn.NORM.INV(K208,$C$7,$C$8), 2), ROUND(_xlfn.NORM.INV(K208, $D$7, $D$8), 2))</f>
        <v>10441.469999999999</v>
      </c>
      <c r="M208" s="15">
        <f ca="1">MIN(E208,J208)</f>
        <v>4</v>
      </c>
      <c r="N208" s="15">
        <f ca="1">RAND()</f>
        <v>0.27755396846547919</v>
      </c>
      <c r="O208" s="19">
        <f ca="1">(IF(B208=1, $G$21+($G$22-$G$21)*N208, $H$21+($H$22-$H$21)*N208))</f>
        <v>1.8326619053964377E-2</v>
      </c>
      <c r="P208" s="15">
        <f ca="1">ROUND(M208*(1-O208), 0)</f>
        <v>4</v>
      </c>
      <c r="Q208" s="20">
        <f ca="1">RAND()</f>
        <v>0.22057369060875875</v>
      </c>
      <c r="R208" s="15">
        <f ca="1">IF(B208=1, ROUND(_xlfn.NORM.INV(Q208,$C$9,$C$10)*(1+$T$14), 0), ROUND(_xlfn.NORM.INV(Q208, $D$9, $D$10)*(1+$T$14), 0))</f>
        <v>32</v>
      </c>
      <c r="S208" s="20">
        <f ca="1">RAND()</f>
        <v>0.31887055394979291</v>
      </c>
      <c r="T208" s="18">
        <f ca="1">IF(B208=1, ROUND(_xlfn.NORM.INV(S208,$C$11,$C$12), 2), ROUND(_xlfn.NORM.INV(S208, $D$11, $D$12), 2))</f>
        <v>5138.8900000000003</v>
      </c>
      <c r="U208" s="15">
        <f ca="1">MIN(F208,R208)</f>
        <v>32</v>
      </c>
      <c r="V208" s="15">
        <f ca="1">RAND()</f>
        <v>0.64242758307548853</v>
      </c>
      <c r="W208" s="19">
        <f ca="1">(IF(B208=1, $G$21+($G$22-$G$21)*V208, $H$21+($H$22-$H$21)*V208))</f>
        <v>2.9272827492264654E-2</v>
      </c>
      <c r="X208" s="15">
        <f ca="1">ROUND(U208*(1-W208), 0)</f>
        <v>31</v>
      </c>
      <c r="Y208" s="20">
        <f ca="1">RAND()</f>
        <v>0.49291616322385401</v>
      </c>
      <c r="Z208" s="15">
        <f ca="1">IF(B208=1, ROUND(_xlfn.NORM.INV(Y208,$C$13,$C$14)*(1+$T$14), 0), ROUND(_xlfn.NORM.INV(Y208, $D$13, $D$14)*(1+$T$14), 0))</f>
        <v>36</v>
      </c>
      <c r="AA208" s="20">
        <f ca="1">RAND()</f>
        <v>0.20387474232303859</v>
      </c>
      <c r="AB208" s="18">
        <f ca="1">IF(B208=1, ROUND(_xlfn.NORM.INV(AA208,$C$15,$C$16), 2), ROUND(_xlfn.NORM.INV(AA208, $D$15, $D$16), 2))</f>
        <v>2697.35</v>
      </c>
      <c r="AC208" s="15">
        <f ca="1">MIN(G208,Z208)</f>
        <v>36</v>
      </c>
      <c r="AD208" s="15">
        <f ca="1">RAND()</f>
        <v>0.64271232620381169</v>
      </c>
      <c r="AE208" s="19">
        <f ca="1">(IF(B208=1, $G$21+($G$22-$G$21)*AD208, $H$21+($H$22-$H$21)*AD208))</f>
        <v>2.9281369786114349E-2</v>
      </c>
      <c r="AF208" s="15">
        <f ca="1">ROUND(AC208*(1-AE208), 0)</f>
        <v>35</v>
      </c>
      <c r="AG208" s="20">
        <f ca="1">RAND()</f>
        <v>5.2469254339852056E-2</v>
      </c>
      <c r="AH208" s="15">
        <f ca="1">IF(B208=1, ROUND(_xlfn.NORM.INV(AG208,$C$17,$C$18)*(1+$T$14), 0), ROUND(_xlfn.NORM.INV(AG208, $D$17, $D$18)*(1+$T$14), 0))</f>
        <v>114</v>
      </c>
      <c r="AI208" s="20">
        <f ca="1">RAND()</f>
        <v>0.20347647667609658</v>
      </c>
      <c r="AJ208" s="18">
        <f ca="1">IF(B208=1, ROUND(_xlfn.NORM.INV(AI208,$C$19,$C$20), 2), ROUND(_xlfn.NORM.INV(AI208, $D$19, $D$20), 2))</f>
        <v>1685.74</v>
      </c>
      <c r="AK208" s="15">
        <f ca="1">MIN(ROUND(H208*(1+$C$22),0),AH208)</f>
        <v>114</v>
      </c>
      <c r="AL208" s="20">
        <f ca="1">RAND()</f>
        <v>0.14601122562787139</v>
      </c>
      <c r="AM208" s="19">
        <f ca="1">(IF(B208=1, $G$21+($G$22-$G$21)*AL208, $H$21+($H$22-$H$21)*AL208))</f>
        <v>1.4380336768836141E-2</v>
      </c>
      <c r="AN208" s="15">
        <f ca="1">ROUND(AK208*(1-AM208), 0)</f>
        <v>112</v>
      </c>
      <c r="AO208" s="18">
        <f ca="1">SUM(IF(AN208&gt;H208, (AN208-H208)*($G$23+AJ208), 0),IF(AF208&gt;G208,(AF208-G208)*($G$23+AB208),0),IF(X208&gt;F208,(X208-F208)*($G$23+T208),0),IF(P208&gt;E208,(P208-E208)*($G$23+L208),0))</f>
        <v>0</v>
      </c>
      <c r="AP208" s="18">
        <f>-$C$24</f>
        <v>-313614.51120000001</v>
      </c>
      <c r="AQ208" s="17">
        <f ca="1">L208*P208+T208*X208+AB208*AF208+AJ208*AN208-AO208+AP208</f>
        <v>170667.08879999997</v>
      </c>
      <c r="AS208" s="21">
        <f ca="1">SUM(IF(AN208&gt;H208, (AN208-H208), 0),IF(AF208&gt;G208,(AF208-G208),0),IF(X208&gt;F208,(X208-F208),0),IF(P208&gt;E208,(P208-E208),0))</f>
        <v>0</v>
      </c>
    </row>
    <row r="209" spans="1:45" x14ac:dyDescent="0.4">
      <c r="A209" s="15">
        <v>181</v>
      </c>
      <c r="B209" s="15">
        <f ca="1">IF(RAND() &lt; (8/12), 0, 1)</f>
        <v>1</v>
      </c>
      <c r="C209" s="20">
        <f ca="1">RAND()</f>
        <v>0.74060288655472906</v>
      </c>
      <c r="D209" s="15" t="str">
        <f ca="1">LOOKUP(C209,$H$13:$H$16,$F$13:$F$16)</f>
        <v>Boeing 777-300ER</v>
      </c>
      <c r="E209" s="15">
        <f ca="1">LOOKUP(D209,$F$6:$F$9,$I$6:$I$9)</f>
        <v>8</v>
      </c>
      <c r="F209" s="15">
        <f ca="1">LOOKUP(D209,$F$6:$F$9,$J$6:$J$9)</f>
        <v>40</v>
      </c>
      <c r="G209" s="15">
        <f ca="1">LOOKUP(D209,$F$6:$F$9,$K$6:$K$9)</f>
        <v>24</v>
      </c>
      <c r="H209" s="15">
        <f ca="1">LOOKUP(D209,$F$6:$F$9,$L$6:$L$9)</f>
        <v>260</v>
      </c>
      <c r="I209" s="20">
        <f ca="1">RAND()</f>
        <v>0.7777570870456868</v>
      </c>
      <c r="J209" s="15">
        <f ca="1">IF(B209=1, ROUND(_xlfn.NORM.INV(I209,$C$5,$C$6)*(1+$T$14), 0), ROUND(_xlfn.NORM.INV(I209, $D$5, $D$6)*(1+$T$14), 0))</f>
        <v>8</v>
      </c>
      <c r="K209" s="20">
        <f ca="1">RAND()</f>
        <v>2.7636836569395973E-2</v>
      </c>
      <c r="L209" s="18">
        <f ca="1">IF(B209=1, ROUND(_xlfn.NORM.INV(K209,$C$7,$C$8), 2), ROUND(_xlfn.NORM.INV(K209, $D$7, $D$8), 2))</f>
        <v>10202.23</v>
      </c>
      <c r="M209" s="15">
        <f ca="1">MIN(E209,J209)</f>
        <v>8</v>
      </c>
      <c r="N209" s="15">
        <f ca="1">RAND()</f>
        <v>0.25125270177652437</v>
      </c>
      <c r="O209" s="19">
        <f ca="1">(IF(B209=1, $G$21+($G$22-$G$21)*N209, $H$21+($H$22-$H$21)*N209))</f>
        <v>2.3793844562178354E-2</v>
      </c>
      <c r="P209" s="15">
        <f ca="1">ROUND(M209*(1-O209), 0)</f>
        <v>8</v>
      </c>
      <c r="Q209" s="20">
        <f ca="1">RAND()</f>
        <v>0.56501659981716457</v>
      </c>
      <c r="R209" s="15">
        <f ca="1">IF(B209=1, ROUND(_xlfn.NORM.INV(Q209,$C$9,$C$10)*(1+$T$14), 0), ROUND(_xlfn.NORM.INV(Q209, $D$9, $D$10)*(1+$T$14), 0))</f>
        <v>65</v>
      </c>
      <c r="S209" s="20">
        <f ca="1">RAND()</f>
        <v>0.67259786516447984</v>
      </c>
      <c r="T209" s="18">
        <f ca="1">IF(B209=1, ROUND(_xlfn.NORM.INV(S209,$C$11,$C$12), 2), ROUND(_xlfn.NORM.INV(S209, $D$11, $D$12), 2))</f>
        <v>7232.59</v>
      </c>
      <c r="U209" s="15">
        <f ca="1">MIN(F209,R209)</f>
        <v>40</v>
      </c>
      <c r="V209" s="15">
        <f ca="1">RAND()</f>
        <v>0.42028252433359303</v>
      </c>
      <c r="W209" s="19">
        <f ca="1">(IF(B209=1, $G$21+($G$22-$G$21)*V209, $H$21+($H$22-$H$21)*V209))</f>
        <v>2.9709888351675755E-2</v>
      </c>
      <c r="X209" s="15">
        <f ca="1">ROUND(U209*(1-W209), 0)</f>
        <v>39</v>
      </c>
      <c r="Y209" s="20">
        <f ca="1">RAND()</f>
        <v>0.92670753309034892</v>
      </c>
      <c r="Z209" s="15">
        <f ca="1">IF(B209=1, ROUND(_xlfn.NORM.INV(Y209,$C$13,$C$14)*(1+$T$14), 0), ROUND(_xlfn.NORM.INV(Y209, $D$13, $D$14)*(1+$T$14), 0))</f>
        <v>88</v>
      </c>
      <c r="AA209" s="20">
        <f ca="1">RAND()</f>
        <v>0.95957078753713843</v>
      </c>
      <c r="AB209" s="18">
        <f ca="1">IF(B209=1, ROUND(_xlfn.NORM.INV(AA209,$C$15,$C$16), 2), ROUND(_xlfn.NORM.INV(AA209, $D$15, $D$16), 2))</f>
        <v>4481.91</v>
      </c>
      <c r="AC209" s="15">
        <f ca="1">MIN(G209,Z209)</f>
        <v>24</v>
      </c>
      <c r="AD209" s="15">
        <f ca="1">RAND()</f>
        <v>0.3329635872779072</v>
      </c>
      <c r="AE209" s="19">
        <f ca="1">(IF(B209=1, $G$21+($G$22-$G$21)*AD209, $H$21+($H$22-$H$21)*AD209))</f>
        <v>2.6653725554726754E-2</v>
      </c>
      <c r="AF209" s="15">
        <f ca="1">ROUND(AC209*(1-AE209), 0)</f>
        <v>23</v>
      </c>
      <c r="AG209" s="20">
        <f ca="1">RAND()</f>
        <v>0.18843584230659005</v>
      </c>
      <c r="AH209" s="15">
        <f ca="1">IF(B209=1, ROUND(_xlfn.NORM.INV(AG209,$C$17,$C$18)*(1+$T$14), 0), ROUND(_xlfn.NORM.INV(AG209, $D$17, $D$18)*(1+$T$14), 0))</f>
        <v>193</v>
      </c>
      <c r="AI209" s="20">
        <f ca="1">RAND()</f>
        <v>0.22472268623105074</v>
      </c>
      <c r="AJ209" s="18">
        <f ca="1">IF(B209=1, ROUND(_xlfn.NORM.INV(AI209,$C$19,$C$20), 2), ROUND(_xlfn.NORM.INV(AI209, $D$19, $D$20), 2))</f>
        <v>2049.15</v>
      </c>
      <c r="AK209" s="15">
        <f ca="1">MIN(ROUND(H209*(1+$C$22),0),AH209)</f>
        <v>193</v>
      </c>
      <c r="AL209" s="20">
        <f ca="1">RAND()</f>
        <v>0.24206686666381971</v>
      </c>
      <c r="AM209" s="19">
        <f ca="1">(IF(B209=1, $G$21+($G$22-$G$21)*AL209, $H$21+($H$22-$H$21)*AL209))</f>
        <v>2.3472340333233692E-2</v>
      </c>
      <c r="AN209" s="15">
        <f ca="1">ROUND(AK209*(1-AM209), 0)</f>
        <v>188</v>
      </c>
      <c r="AO209" s="18">
        <f ca="1">SUM(IF(AN209&gt;H209, (AN209-H209)*($G$23+AJ209), 0),IF(AF209&gt;G209,(AF209-G209)*($G$23+AB209),0),IF(X209&gt;F209,(X209-F209)*($G$23+T209),0),IF(P209&gt;E209,(P209-E209)*($G$23+L209),0))</f>
        <v>0</v>
      </c>
      <c r="AP209" s="18">
        <f>-$C$24</f>
        <v>-313614.51120000001</v>
      </c>
      <c r="AQ209" s="17">
        <f ca="1">L209*P209+T209*X209+AB209*AF209+AJ209*AN209-AO209+AP209</f>
        <v>538398.46879999992</v>
      </c>
      <c r="AS209" s="21">
        <f ca="1">SUM(IF(AN209&gt;H209, (AN209-H209), 0),IF(AF209&gt;G209,(AF209-G209),0),IF(X209&gt;F209,(X209-F209),0),IF(P209&gt;E209,(P209-E209),0))</f>
        <v>0</v>
      </c>
    </row>
    <row r="210" spans="1:45" x14ac:dyDescent="0.4">
      <c r="A210" s="15">
        <v>182</v>
      </c>
      <c r="B210" s="15">
        <f ca="1">IF(RAND() &lt; (8/12), 0, 1)</f>
        <v>1</v>
      </c>
      <c r="C210" s="20">
        <f ca="1">RAND()</f>
        <v>0.81344974980383955</v>
      </c>
      <c r="D210" s="15" t="str">
        <f ca="1">LOOKUP(C210,$H$13:$H$16,$F$13:$F$16)</f>
        <v>Boeing 777-300ER</v>
      </c>
      <c r="E210" s="15">
        <f ca="1">LOOKUP(D210,$F$6:$F$9,$I$6:$I$9)</f>
        <v>8</v>
      </c>
      <c r="F210" s="15">
        <f ca="1">LOOKUP(D210,$F$6:$F$9,$J$6:$J$9)</f>
        <v>40</v>
      </c>
      <c r="G210" s="15">
        <f ca="1">LOOKUP(D210,$F$6:$F$9,$K$6:$K$9)</f>
        <v>24</v>
      </c>
      <c r="H210" s="15">
        <f ca="1">LOOKUP(D210,$F$6:$F$9,$L$6:$L$9)</f>
        <v>260</v>
      </c>
      <c r="I210" s="20">
        <f ca="1">RAND()</f>
        <v>0.89962705851770641</v>
      </c>
      <c r="J210" s="15">
        <f ca="1">IF(B210=1, ROUND(_xlfn.NORM.INV(I210,$C$5,$C$6)*(1+$T$14), 0), ROUND(_xlfn.NORM.INV(I210, $D$5, $D$6)*(1+$T$14), 0))</f>
        <v>9</v>
      </c>
      <c r="K210" s="20">
        <f ca="1">RAND()</f>
        <v>0.62128676557786833</v>
      </c>
      <c r="L210" s="18">
        <f ca="1">IF(B210=1, ROUND(_xlfn.NORM.INV(K210,$C$7,$C$8), 2), ROUND(_xlfn.NORM.INV(K210, $D$7, $D$8), 2))</f>
        <v>14215.89</v>
      </c>
      <c r="M210" s="15">
        <f ca="1">MIN(E210,J210)</f>
        <v>8</v>
      </c>
      <c r="N210" s="15">
        <f ca="1">RAND()</f>
        <v>0.82885305987120061</v>
      </c>
      <c r="O210" s="19">
        <f ca="1">(IF(B210=1, $G$21+($G$22-$G$21)*N210, $H$21+($H$22-$H$21)*N210))</f>
        <v>4.4009857095492023E-2</v>
      </c>
      <c r="P210" s="15">
        <f ca="1">ROUND(M210*(1-O210), 0)</f>
        <v>8</v>
      </c>
      <c r="Q210" s="20">
        <f ca="1">RAND()</f>
        <v>5.652009403242142E-2</v>
      </c>
      <c r="R210" s="15">
        <f ca="1">IF(B210=1, ROUND(_xlfn.NORM.INV(Q210,$C$9,$C$10)*(1+$T$14), 0), ROUND(_xlfn.NORM.INV(Q210, $D$9, $D$10)*(1+$T$14), 0))</f>
        <v>21</v>
      </c>
      <c r="S210" s="20">
        <f ca="1">RAND()</f>
        <v>0.87426357912785202</v>
      </c>
      <c r="T210" s="18">
        <f ca="1">IF(B210=1, ROUND(_xlfn.NORM.INV(S210,$C$11,$C$12), 2), ROUND(_xlfn.NORM.INV(S210, $D$11, $D$12), 2))</f>
        <v>7863.5</v>
      </c>
      <c r="U210" s="15">
        <f ca="1">MIN(F210,R210)</f>
        <v>21</v>
      </c>
      <c r="V210" s="15">
        <f ca="1">RAND()</f>
        <v>0.25679027655595699</v>
      </c>
      <c r="W210" s="19">
        <f ca="1">(IF(B210=1, $G$21+($G$22-$G$21)*V210, $H$21+($H$22-$H$21)*V210))</f>
        <v>2.3987659679458494E-2</v>
      </c>
      <c r="X210" s="15">
        <f ca="1">ROUND(U210*(1-W210), 0)</f>
        <v>20</v>
      </c>
      <c r="Y210" s="20">
        <f ca="1">RAND()</f>
        <v>0.34045442930687531</v>
      </c>
      <c r="Z210" s="15">
        <f ca="1">IF(B210=1, ROUND(_xlfn.NORM.INV(Y210,$C$13,$C$14)*(1+$T$14), 0), ROUND(_xlfn.NORM.INV(Y210, $D$13, $D$14)*(1+$T$14), 0))</f>
        <v>45</v>
      </c>
      <c r="AA210" s="20">
        <f ca="1">RAND()</f>
        <v>0.84158151909205603</v>
      </c>
      <c r="AB210" s="18">
        <f ca="1">IF(B210=1, ROUND(_xlfn.NORM.INV(AA210,$C$15,$C$16), 2), ROUND(_xlfn.NORM.INV(AA210, $D$15, $D$16), 2))</f>
        <v>4123.75</v>
      </c>
      <c r="AC210" s="15">
        <f ca="1">MIN(G210,Z210)</f>
        <v>24</v>
      </c>
      <c r="AD210" s="15">
        <f ca="1">RAND()</f>
        <v>0.24775616595705108</v>
      </c>
      <c r="AE210" s="19">
        <f ca="1">(IF(B210=1, $G$21+($G$22-$G$21)*AD210, $H$21+($H$22-$H$21)*AD210))</f>
        <v>2.3671465808496786E-2</v>
      </c>
      <c r="AF210" s="15">
        <f ca="1">ROUND(AC210*(1-AE210), 0)</f>
        <v>23</v>
      </c>
      <c r="AG210" s="20">
        <f ca="1">RAND()</f>
        <v>0.58192065311887065</v>
      </c>
      <c r="AH210" s="15">
        <f ca="1">IF(B210=1, ROUND(_xlfn.NORM.INV(AG210,$C$17,$C$18)*(1+$T$14), 0), ROUND(_xlfn.NORM.INV(AG210, $D$17, $D$18)*(1+$T$14), 0))</f>
        <v>331</v>
      </c>
      <c r="AI210" s="20">
        <f ca="1">RAND()</f>
        <v>0.52538734456130898</v>
      </c>
      <c r="AJ210" s="18">
        <f ca="1">IF(B210=1, ROUND(_xlfn.NORM.INV(AI210,$C$19,$C$20), 2), ROUND(_xlfn.NORM.INV(AI210, $D$19, $D$20), 2))</f>
        <v>2295.62</v>
      </c>
      <c r="AK210" s="15">
        <f ca="1">MIN(ROUND(H210*(1+$C$22),0),AH210)</f>
        <v>273</v>
      </c>
      <c r="AL210" s="20">
        <f ca="1">RAND()</f>
        <v>0.94692621751088757</v>
      </c>
      <c r="AM210" s="19">
        <f ca="1">(IF(B210=1, $G$21+($G$22-$G$21)*AL210, $H$21+($H$22-$H$21)*AL210))</f>
        <v>4.8142417612881065E-2</v>
      </c>
      <c r="AN210" s="15">
        <f ca="1">ROUND(AK210*(1-AM210), 0)</f>
        <v>260</v>
      </c>
      <c r="AO210" s="18">
        <f ca="1">SUM(IF(AN210&gt;H210, (AN210-H210)*($G$23+AJ210), 0),IF(AF210&gt;G210,(AF210-G210)*($G$23+AB210),0),IF(X210&gt;F210,(X210-F210)*($G$23+T210),0),IF(P210&gt;E210,(P210-E210)*($G$23+L210),0))</f>
        <v>0</v>
      </c>
      <c r="AP210" s="18">
        <f>-$C$24</f>
        <v>-313614.51120000001</v>
      </c>
      <c r="AQ210" s="17">
        <f ca="1">L210*P210+T210*X210+AB210*AF210+AJ210*AN210-AO210+AP210</f>
        <v>649090.0588</v>
      </c>
      <c r="AS210" s="21">
        <f ca="1">SUM(IF(AN210&gt;H210, (AN210-H210), 0),IF(AF210&gt;G210,(AF210-G210),0),IF(X210&gt;F210,(X210-F210),0),IF(P210&gt;E210,(P210-E210),0))</f>
        <v>0</v>
      </c>
    </row>
    <row r="211" spans="1:45" x14ac:dyDescent="0.4">
      <c r="A211" s="15">
        <v>183</v>
      </c>
      <c r="B211" s="15">
        <f ca="1">IF(RAND() &lt; (8/12), 0, 1)</f>
        <v>0</v>
      </c>
      <c r="C211" s="20">
        <f ca="1">RAND()</f>
        <v>0.15942696017778679</v>
      </c>
      <c r="D211" s="15" t="str">
        <f ca="1">LOOKUP(C211,$H$13:$H$16,$F$13:$F$16)</f>
        <v>Airbus A350-900</v>
      </c>
      <c r="E211" s="15">
        <f ca="1">LOOKUP(D211,$F$6:$F$9,$I$6:$I$9)</f>
        <v>0</v>
      </c>
      <c r="F211" s="15">
        <f ca="1">LOOKUP(D211,$F$6:$F$9,$J$6:$J$9)</f>
        <v>32</v>
      </c>
      <c r="G211" s="15">
        <f ca="1">LOOKUP(D211,$F$6:$F$9,$K$6:$K$9)</f>
        <v>21</v>
      </c>
      <c r="H211" s="15">
        <f ca="1">LOOKUP(D211,$F$6:$F$9,$L$6:$L$9)</f>
        <v>259</v>
      </c>
      <c r="I211" s="20">
        <f ca="1">RAND()</f>
        <v>0.17546032424175229</v>
      </c>
      <c r="J211" s="15">
        <f ca="1">IF(B211=1, ROUND(_xlfn.NORM.INV(I211,$C$5,$C$6)*(1+$T$14), 0), ROUND(_xlfn.NORM.INV(I211, $D$5, $D$6)*(1+$T$14), 0))</f>
        <v>3</v>
      </c>
      <c r="K211" s="20">
        <f ca="1">RAND()</f>
        <v>0.66568766437500038</v>
      </c>
      <c r="L211" s="18">
        <f ca="1">IF(B211=1, ROUND(_xlfn.NORM.INV(K211,$C$7,$C$8), 2), ROUND(_xlfn.NORM.INV(K211, $D$7, $D$8), 2))</f>
        <v>10687.46</v>
      </c>
      <c r="M211" s="15">
        <f ca="1">MIN(E211,J211)</f>
        <v>0</v>
      </c>
      <c r="N211" s="15">
        <f ca="1">RAND()</f>
        <v>0.26408594940840013</v>
      </c>
      <c r="O211" s="19">
        <f ca="1">(IF(B211=1, $G$21+($G$22-$G$21)*N211, $H$21+($H$22-$H$21)*N211))</f>
        <v>1.7922578482252004E-2</v>
      </c>
      <c r="P211" s="15">
        <f ca="1">ROUND(M211*(1-O211), 0)</f>
        <v>0</v>
      </c>
      <c r="Q211" s="20">
        <f ca="1">RAND()</f>
        <v>0.85531203403083989</v>
      </c>
      <c r="R211" s="15">
        <f ca="1">IF(B211=1, ROUND(_xlfn.NORM.INV(Q211,$C$9,$C$10)*(1+$T$14), 0), ROUND(_xlfn.NORM.INV(Q211, $D$9, $D$10)*(1+$T$14), 0))</f>
        <v>51</v>
      </c>
      <c r="S211" s="20">
        <f ca="1">RAND()</f>
        <v>0.64267255641402676</v>
      </c>
      <c r="T211" s="18">
        <f ca="1">IF(B211=1, ROUND(_xlfn.NORM.INV(S211,$C$11,$C$12), 2), ROUND(_xlfn.NORM.INV(S211, $D$11, $D$12), 2))</f>
        <v>5329.51</v>
      </c>
      <c r="U211" s="15">
        <f ca="1">MIN(F211,R211)</f>
        <v>32</v>
      </c>
      <c r="V211" s="15">
        <f ca="1">RAND()</f>
        <v>0.40722468197797712</v>
      </c>
      <c r="W211" s="19">
        <f ca="1">(IF(B211=1, $G$21+($G$22-$G$21)*V211, $H$21+($H$22-$H$21)*V211))</f>
        <v>2.2216740459339315E-2</v>
      </c>
      <c r="X211" s="15">
        <f ca="1">ROUND(U211*(1-W211), 0)</f>
        <v>31</v>
      </c>
      <c r="Y211" s="20">
        <f ca="1">RAND()</f>
        <v>0.80814908153235165</v>
      </c>
      <c r="Z211" s="15">
        <f ca="1">IF(B211=1, ROUND(_xlfn.NORM.INV(Y211,$C$13,$C$14)*(1+$T$14), 0), ROUND(_xlfn.NORM.INV(Y211, $D$13, $D$14)*(1+$T$14), 0))</f>
        <v>44</v>
      </c>
      <c r="AA211" s="20">
        <f ca="1">RAND()</f>
        <v>5.4443371170848298E-2</v>
      </c>
      <c r="AB211" s="18">
        <f ca="1">IF(B211=1, ROUND(_xlfn.NORM.INV(AA211,$C$15,$C$16), 2), ROUND(_xlfn.NORM.INV(AA211, $D$15, $D$16), 2))</f>
        <v>2603.12</v>
      </c>
      <c r="AC211" s="15">
        <f ca="1">MIN(G211,Z211)</f>
        <v>21</v>
      </c>
      <c r="AD211" s="15">
        <f ca="1">RAND()</f>
        <v>0.57856743620394102</v>
      </c>
      <c r="AE211" s="19">
        <f ca="1">(IF(B211=1, $G$21+($G$22-$G$21)*AD211, $H$21+($H$22-$H$21)*AD211))</f>
        <v>2.7357023086118232E-2</v>
      </c>
      <c r="AF211" s="15">
        <f ca="1">ROUND(AC211*(1-AE211), 0)</f>
        <v>20</v>
      </c>
      <c r="AG211" s="20">
        <f ca="1">RAND()</f>
        <v>0.99072301704619936</v>
      </c>
      <c r="AH211" s="15">
        <f ca="1">IF(B211=1, ROUND(_xlfn.NORM.INV(AG211,$C$17,$C$18)*(1+$T$14), 0), ROUND(_xlfn.NORM.INV(AG211, $D$17, $D$18)*(1+$T$14), 0))</f>
        <v>323</v>
      </c>
      <c r="AI211" s="20">
        <f ca="1">RAND()</f>
        <v>0.44667178518770678</v>
      </c>
      <c r="AJ211" s="18">
        <f ca="1">IF(B211=1, ROUND(_xlfn.NORM.INV(AI211,$C$19,$C$20), 2), ROUND(_xlfn.NORM.INV(AI211, $D$19, $D$20), 2))</f>
        <v>1738.55</v>
      </c>
      <c r="AK211" s="15">
        <f ca="1">MIN(ROUND(H211*(1+$C$22),0),AH211)</f>
        <v>272</v>
      </c>
      <c r="AL211" s="20">
        <f ca="1">RAND()</f>
        <v>0.66469045262574233</v>
      </c>
      <c r="AM211" s="19">
        <f ca="1">(IF(B211=1, $G$21+($G$22-$G$21)*AL211, $H$21+($H$22-$H$21)*AL211))</f>
        <v>2.9940713578772267E-2</v>
      </c>
      <c r="AN211" s="15">
        <f ca="1">ROUND(AK211*(1-AM211), 0)</f>
        <v>264</v>
      </c>
      <c r="AO211" s="18">
        <f ca="1">SUM(IF(AN211&gt;H211, (AN211-H211)*($G$23+AJ211), 0),IF(AF211&gt;G211,(AF211-G211)*($G$23+AB211),0),IF(X211&gt;F211,(X211-F211)*($G$23+T211),0),IF(P211&gt;E211,(P211-E211)*($G$23+L211),0))</f>
        <v>12947.75</v>
      </c>
      <c r="AP211" s="18">
        <f>-$C$24</f>
        <v>-313614.51120000001</v>
      </c>
      <c r="AQ211" s="17">
        <f ca="1">L211*P211+T211*X211+AB211*AF211+AJ211*AN211-AO211+AP211</f>
        <v>349692.14880000002</v>
      </c>
      <c r="AS211" s="21">
        <f ca="1">SUM(IF(AN211&gt;H211, (AN211-H211), 0),IF(AF211&gt;G211,(AF211-G211),0),IF(X211&gt;F211,(X211-F211),0),IF(P211&gt;E211,(P211-E211),0))</f>
        <v>5</v>
      </c>
    </row>
    <row r="212" spans="1:45" x14ac:dyDescent="0.4">
      <c r="A212" s="15">
        <v>184</v>
      </c>
      <c r="B212" s="15">
        <f ca="1">IF(RAND() &lt; (8/12), 0, 1)</f>
        <v>1</v>
      </c>
      <c r="C212" s="20">
        <f ca="1">RAND()</f>
        <v>0.44003786818204849</v>
      </c>
      <c r="D212" s="15" t="str">
        <f ca="1">LOOKUP(C212,$H$13:$H$16,$F$13:$F$16)</f>
        <v>Airbus A380-800</v>
      </c>
      <c r="E212" s="15">
        <f ca="1">LOOKUP(D212,$F$6:$F$9,$I$6:$I$9)</f>
        <v>14</v>
      </c>
      <c r="F212" s="15">
        <f ca="1">LOOKUP(D212,$F$6:$F$9,$J$6:$J$9)</f>
        <v>76</v>
      </c>
      <c r="G212" s="15">
        <f ca="1">LOOKUP(D212,$F$6:$F$9,$K$6:$K$9)</f>
        <v>56</v>
      </c>
      <c r="H212" s="15">
        <f ca="1">LOOKUP(D212,$F$6:$F$9,$L$6:$L$9)</f>
        <v>341</v>
      </c>
      <c r="I212" s="20">
        <f ca="1">RAND()</f>
        <v>0.80231668107499454</v>
      </c>
      <c r="J212" s="15">
        <f ca="1">IF(B212=1, ROUND(_xlfn.NORM.INV(I212,$C$5,$C$6)*(1+$T$14), 0), ROUND(_xlfn.NORM.INV(I212, $D$5, $D$6)*(1+$T$14), 0))</f>
        <v>8</v>
      </c>
      <c r="K212" s="20">
        <f ca="1">RAND()</f>
        <v>0.1305576623524457</v>
      </c>
      <c r="L212" s="18">
        <f ca="1">IF(B212=1, ROUND(_xlfn.NORM.INV(K212,$C$7,$C$8), 2), ROUND(_xlfn.NORM.INV(K212, $D$7, $D$8), 2))</f>
        <v>11632.27</v>
      </c>
      <c r="M212" s="15">
        <f ca="1">MIN(E212,J212)</f>
        <v>8</v>
      </c>
      <c r="N212" s="15">
        <f ca="1">RAND()</f>
        <v>0.53533765092388608</v>
      </c>
      <c r="O212" s="19">
        <f ca="1">(IF(B212=1, $G$21+($G$22-$G$21)*N212, $H$21+($H$22-$H$21)*N212))</f>
        <v>3.3736817782336018E-2</v>
      </c>
      <c r="P212" s="15">
        <f ca="1">ROUND(M212*(1-O212), 0)</f>
        <v>8</v>
      </c>
      <c r="Q212" s="20">
        <f ca="1">RAND()</f>
        <v>0.59991908832966545</v>
      </c>
      <c r="R212" s="15">
        <f ca="1">IF(B212=1, ROUND(_xlfn.NORM.INV(Q212,$C$9,$C$10)*(1+$T$14), 0), ROUND(_xlfn.NORM.INV(Q212, $D$9, $D$10)*(1+$T$14), 0))</f>
        <v>67</v>
      </c>
      <c r="S212" s="20">
        <f ca="1">RAND()</f>
        <v>0.66510505825535859</v>
      </c>
      <c r="T212" s="18">
        <f ca="1">IF(B212=1, ROUND(_xlfn.NORM.INV(S212,$C$11,$C$12), 2), ROUND(_xlfn.NORM.INV(S212, $D$11, $D$12), 2))</f>
        <v>7213.96</v>
      </c>
      <c r="U212" s="15">
        <f ca="1">MIN(F212,R212)</f>
        <v>67</v>
      </c>
      <c r="V212" s="15">
        <f ca="1">RAND()</f>
        <v>0.60168310308931949</v>
      </c>
      <c r="W212" s="19">
        <f ca="1">(IF(B212=1, $G$21+($G$22-$G$21)*V212, $H$21+($H$22-$H$21)*V212))</f>
        <v>3.6058908608126182E-2</v>
      </c>
      <c r="X212" s="15">
        <f ca="1">ROUND(U212*(1-W212), 0)</f>
        <v>65</v>
      </c>
      <c r="Y212" s="20">
        <f ca="1">RAND()</f>
        <v>7.3292225229879659E-2</v>
      </c>
      <c r="Z212" s="15">
        <f ca="1">IF(B212=1, ROUND(_xlfn.NORM.INV(Y212,$C$13,$C$14)*(1+$T$14), 0), ROUND(_xlfn.NORM.INV(Y212, $D$13, $D$14)*(1+$T$14), 0))</f>
        <v>21</v>
      </c>
      <c r="AA212" s="20">
        <f ca="1">RAND()</f>
        <v>0.9725470980150559</v>
      </c>
      <c r="AB212" s="18">
        <f ca="1">IF(B212=1, ROUND(_xlfn.NORM.INV(AA212,$C$15,$C$16), 2), ROUND(_xlfn.NORM.INV(AA212, $D$15, $D$16), 2))</f>
        <v>4565.54</v>
      </c>
      <c r="AC212" s="15">
        <f ca="1">MIN(G212,Z212)</f>
        <v>21</v>
      </c>
      <c r="AD212" s="15">
        <f ca="1">RAND()</f>
        <v>0.640119656004977</v>
      </c>
      <c r="AE212" s="19">
        <f ca="1">(IF(B212=1, $G$21+($G$22-$G$21)*AD212, $H$21+($H$22-$H$21)*AD212))</f>
        <v>3.7404187960174196E-2</v>
      </c>
      <c r="AF212" s="15">
        <f ca="1">ROUND(AC212*(1-AE212), 0)</f>
        <v>20</v>
      </c>
      <c r="AG212" s="20">
        <f ca="1">RAND()</f>
        <v>0.8302426198405034</v>
      </c>
      <c r="AH212" s="15">
        <f ca="1">IF(B212=1, ROUND(_xlfn.NORM.INV(AG212,$C$17,$C$18)*(1+$T$14), 0), ROUND(_xlfn.NORM.INV(AG212, $D$17, $D$18)*(1+$T$14), 0))</f>
        <v>425</v>
      </c>
      <c r="AI212" s="20">
        <f ca="1">RAND()</f>
        <v>0.73336634855742022</v>
      </c>
      <c r="AJ212" s="18">
        <f ca="1">IF(B212=1, ROUND(_xlfn.NORM.INV(AI212,$C$19,$C$20), 2), ROUND(_xlfn.NORM.INV(AI212, $D$19, $D$20), 2))</f>
        <v>2463.7399999999998</v>
      </c>
      <c r="AK212" s="15">
        <f ca="1">MIN(ROUND(H212*(1+$C$22),0),AH212)</f>
        <v>358</v>
      </c>
      <c r="AL212" s="20">
        <f ca="1">RAND()</f>
        <v>0.95649787191403512</v>
      </c>
      <c r="AM212" s="19">
        <f ca="1">(IF(B212=1, $G$21+($G$22-$G$21)*AL212, $H$21+($H$22-$H$21)*AL212))</f>
        <v>4.8477425516991232E-2</v>
      </c>
      <c r="AN212" s="15">
        <f ca="1">ROUND(AK212*(1-AM212), 0)</f>
        <v>341</v>
      </c>
      <c r="AO212" s="18">
        <f ca="1">SUM(IF(AN212&gt;H212, (AN212-H212)*($G$23+AJ212), 0),IF(AF212&gt;G212,(AF212-G212)*($G$23+AB212),0),IF(X212&gt;F212,(X212-F212)*($G$23+T212),0),IF(P212&gt;E212,(P212-E212)*($G$23+L212),0))</f>
        <v>0</v>
      </c>
      <c r="AP212" s="18">
        <f>-$C$24</f>
        <v>-313614.51120000001</v>
      </c>
      <c r="AQ212" s="17">
        <f ca="1">L212*P212+T212*X212+AB212*AF212+AJ212*AN212-AO212+AP212</f>
        <v>1179797.1888000001</v>
      </c>
      <c r="AS212" s="21">
        <f ca="1">SUM(IF(AN212&gt;H212, (AN212-H212), 0),IF(AF212&gt;G212,(AF212-G212),0),IF(X212&gt;F212,(X212-F212),0),IF(P212&gt;E212,(P212-E212),0))</f>
        <v>0</v>
      </c>
    </row>
    <row r="213" spans="1:45" x14ac:dyDescent="0.4">
      <c r="A213" s="15">
        <v>185</v>
      </c>
      <c r="B213" s="15">
        <f ca="1">IF(RAND() &lt; (8/12), 0, 1)</f>
        <v>0</v>
      </c>
      <c r="C213" s="20">
        <f ca="1">RAND()</f>
        <v>0.50375018712550534</v>
      </c>
      <c r="D213" s="15" t="str">
        <f ca="1">LOOKUP(C213,$H$13:$H$16,$F$13:$F$16)</f>
        <v>Airbus A380-800</v>
      </c>
      <c r="E213" s="15">
        <f ca="1">LOOKUP(D213,$F$6:$F$9,$I$6:$I$9)</f>
        <v>14</v>
      </c>
      <c r="F213" s="15">
        <f ca="1">LOOKUP(D213,$F$6:$F$9,$J$6:$J$9)</f>
        <v>76</v>
      </c>
      <c r="G213" s="15">
        <f ca="1">LOOKUP(D213,$F$6:$F$9,$K$6:$K$9)</f>
        <v>56</v>
      </c>
      <c r="H213" s="15">
        <f ca="1">LOOKUP(D213,$F$6:$F$9,$L$6:$L$9)</f>
        <v>341</v>
      </c>
      <c r="I213" s="20">
        <f ca="1">RAND()</f>
        <v>0.11548064534217106</v>
      </c>
      <c r="J213" s="15">
        <f ca="1">IF(B213=1, ROUND(_xlfn.NORM.INV(I213,$C$5,$C$6)*(1+$T$14), 0), ROUND(_xlfn.NORM.INV(I213, $D$5, $D$6)*(1+$T$14), 0))</f>
        <v>3</v>
      </c>
      <c r="K213" s="20">
        <f ca="1">RAND()</f>
        <v>0.92916886438185764</v>
      </c>
      <c r="L213" s="18">
        <f ca="1">IF(B213=1, ROUND(_xlfn.NORM.INV(K213,$C$7,$C$8), 2), ROUND(_xlfn.NORM.INV(K213, $D$7, $D$8), 2))</f>
        <v>11162.18</v>
      </c>
      <c r="M213" s="15">
        <f ca="1">MIN(E213,J213)</f>
        <v>3</v>
      </c>
      <c r="N213" s="15">
        <f ca="1">RAND()</f>
        <v>0.71373678587640144</v>
      </c>
      <c r="O213" s="19">
        <f ca="1">(IF(B213=1, $G$21+($G$22-$G$21)*N213, $H$21+($H$22-$H$21)*N213))</f>
        <v>3.1412103576292046E-2</v>
      </c>
      <c r="P213" s="15">
        <f ca="1">ROUND(M213*(1-O213), 0)</f>
        <v>3</v>
      </c>
      <c r="Q213" s="20">
        <f ca="1">RAND()</f>
        <v>0.66013868330312198</v>
      </c>
      <c r="R213" s="15">
        <f ca="1">IF(B213=1, ROUND(_xlfn.NORM.INV(Q213,$C$9,$C$10)*(1+$T$14), 0), ROUND(_xlfn.NORM.INV(Q213, $D$9, $D$10)*(1+$T$14), 0))</f>
        <v>44</v>
      </c>
      <c r="S213" s="20">
        <f ca="1">RAND()</f>
        <v>0.42144011600701659</v>
      </c>
      <c r="T213" s="18">
        <f ca="1">IF(B213=1, ROUND(_xlfn.NORM.INV(S213,$C$11,$C$12), 2), ROUND(_xlfn.NORM.INV(S213, $D$11, $D$12), 2))</f>
        <v>5201.0200000000004</v>
      </c>
      <c r="U213" s="15">
        <f ca="1">MIN(F213,R213)</f>
        <v>44</v>
      </c>
      <c r="V213" s="15">
        <f ca="1">RAND()</f>
        <v>0.47466286327455232</v>
      </c>
      <c r="W213" s="19">
        <f ca="1">(IF(B213=1, $G$21+($G$22-$G$21)*V213, $H$21+($H$22-$H$21)*V213))</f>
        <v>2.4239885898236571E-2</v>
      </c>
      <c r="X213" s="15">
        <f ca="1">ROUND(U213*(1-W213), 0)</f>
        <v>43</v>
      </c>
      <c r="Y213" s="20">
        <f ca="1">RAND()</f>
        <v>0.73280543727989733</v>
      </c>
      <c r="Z213" s="15">
        <f ca="1">IF(B213=1, ROUND(_xlfn.NORM.INV(Y213,$C$13,$C$14)*(1+$T$14), 0), ROUND(_xlfn.NORM.INV(Y213, $D$13, $D$14)*(1+$T$14), 0))</f>
        <v>42</v>
      </c>
      <c r="AA213" s="20">
        <f ca="1">RAND()</f>
        <v>0.84158214592070801</v>
      </c>
      <c r="AB213" s="18">
        <f ca="1">IF(B213=1, ROUND(_xlfn.NORM.INV(AA213,$C$15,$C$16), 2), ROUND(_xlfn.NORM.INV(AA213, $D$15, $D$16), 2))</f>
        <v>2919.62</v>
      </c>
      <c r="AC213" s="15">
        <f ca="1">MIN(G213,Z213)</f>
        <v>42</v>
      </c>
      <c r="AD213" s="15">
        <f ca="1">RAND()</f>
        <v>0.72273288893827758</v>
      </c>
      <c r="AE213" s="19">
        <f ca="1">(IF(B213=1, $G$21+($G$22-$G$21)*AD213, $H$21+($H$22-$H$21)*AD213))</f>
        <v>3.1681986668148324E-2</v>
      </c>
      <c r="AF213" s="15">
        <f ca="1">ROUND(AC213*(1-AE213), 0)</f>
        <v>41</v>
      </c>
      <c r="AG213" s="20">
        <f ca="1">RAND()</f>
        <v>0.21377764604853844</v>
      </c>
      <c r="AH213" s="15">
        <f ca="1">IF(B213=1, ROUND(_xlfn.NORM.INV(AG213,$C$17,$C$18)*(1+$T$14), 0), ROUND(_xlfn.NORM.INV(AG213, $D$17, $D$18)*(1+$T$14), 0))</f>
        <v>158</v>
      </c>
      <c r="AI213" s="20">
        <f ca="1">RAND()</f>
        <v>0.25415187713952891</v>
      </c>
      <c r="AJ213" s="18">
        <f ca="1">IF(B213=1, ROUND(_xlfn.NORM.INV(AI213,$C$19,$C$20), 2), ROUND(_xlfn.NORM.INV(AI213, $D$19, $D$20), 2))</f>
        <v>1698.48</v>
      </c>
      <c r="AK213" s="15">
        <f ca="1">MIN(ROUND(H213*(1+$C$22),0),AH213)</f>
        <v>158</v>
      </c>
      <c r="AL213" s="20">
        <f ca="1">RAND()</f>
        <v>0.61859082995108516</v>
      </c>
      <c r="AM213" s="19">
        <f ca="1">(IF(B213=1, $G$21+($G$22-$G$21)*AL213, $H$21+($H$22-$H$21)*AL213))</f>
        <v>2.8557724898532554E-2</v>
      </c>
      <c r="AN213" s="15">
        <f ca="1">ROUND(AK213*(1-AM213), 0)</f>
        <v>153</v>
      </c>
      <c r="AO213" s="18">
        <f ca="1">SUM(IF(AN213&gt;H213, (AN213-H213)*($G$23+AJ213), 0),IF(AF213&gt;G213,(AF213-G213)*($G$23+AB213),0),IF(X213&gt;F213,(X213-F213)*($G$23+T213),0),IF(P213&gt;E213,(P213-E213)*($G$23+L213),0))</f>
        <v>0</v>
      </c>
      <c r="AP213" s="18">
        <f>-$C$24</f>
        <v>-313614.51120000001</v>
      </c>
      <c r="AQ213" s="17">
        <f ca="1">L213*P213+T213*X213+AB213*AF213+AJ213*AN213-AO213+AP213</f>
        <v>323087.7488</v>
      </c>
      <c r="AS213" s="21">
        <f ca="1">SUM(IF(AN213&gt;H213, (AN213-H213), 0),IF(AF213&gt;G213,(AF213-G213),0),IF(X213&gt;F213,(X213-F213),0),IF(P213&gt;E213,(P213-E213),0))</f>
        <v>0</v>
      </c>
    </row>
    <row r="214" spans="1:45" x14ac:dyDescent="0.4">
      <c r="A214" s="15">
        <v>186</v>
      </c>
      <c r="B214" s="15">
        <f ca="1">IF(RAND() &lt; (8/12), 0, 1)</f>
        <v>0</v>
      </c>
      <c r="C214" s="20">
        <f ca="1">RAND()</f>
        <v>0.3633854139956445</v>
      </c>
      <c r="D214" s="15" t="str">
        <f ca="1">LOOKUP(C214,$H$13:$H$16,$F$13:$F$16)</f>
        <v>Airbus A380-800</v>
      </c>
      <c r="E214" s="15">
        <f ca="1">LOOKUP(D214,$F$6:$F$9,$I$6:$I$9)</f>
        <v>14</v>
      </c>
      <c r="F214" s="15">
        <f ca="1">LOOKUP(D214,$F$6:$F$9,$J$6:$J$9)</f>
        <v>76</v>
      </c>
      <c r="G214" s="15">
        <f ca="1">LOOKUP(D214,$F$6:$F$9,$K$6:$K$9)</f>
        <v>56</v>
      </c>
      <c r="H214" s="15">
        <f ca="1">LOOKUP(D214,$F$6:$F$9,$L$6:$L$9)</f>
        <v>341</v>
      </c>
      <c r="I214" s="20">
        <f ca="1">RAND()</f>
        <v>0.53074052059974841</v>
      </c>
      <c r="J214" s="15">
        <f ca="1">IF(B214=1, ROUND(_xlfn.NORM.INV(I214,$C$5,$C$6)*(1+$T$14), 0), ROUND(_xlfn.NORM.INV(I214, $D$5, $D$6)*(1+$T$14), 0))</f>
        <v>4</v>
      </c>
      <c r="K214" s="20">
        <f ca="1">RAND()</f>
        <v>0.38909262506482523</v>
      </c>
      <c r="L214" s="18">
        <f ca="1">IF(B214=1, ROUND(_xlfn.NORM.INV(K214,$C$7,$C$8), 2), ROUND(_xlfn.NORM.INV(K214, $D$7, $D$8), 2))</f>
        <v>10364</v>
      </c>
      <c r="M214" s="15">
        <f ca="1">MIN(E214,J214)</f>
        <v>4</v>
      </c>
      <c r="N214" s="15">
        <f ca="1">RAND()</f>
        <v>0.62529261951599646</v>
      </c>
      <c r="O214" s="19">
        <f ca="1">(IF(B214=1, $G$21+($G$22-$G$21)*N214, $H$21+($H$22-$H$21)*N214))</f>
        <v>2.8758778585479892E-2</v>
      </c>
      <c r="P214" s="15">
        <f ca="1">ROUND(M214*(1-O214), 0)</f>
        <v>4</v>
      </c>
      <c r="Q214" s="20">
        <f ca="1">RAND()</f>
        <v>0.61427834381449564</v>
      </c>
      <c r="R214" s="15">
        <f ca="1">IF(B214=1, ROUND(_xlfn.NORM.INV(Q214,$C$9,$C$10)*(1+$T$14), 0), ROUND(_xlfn.NORM.INV(Q214, $D$9, $D$10)*(1+$T$14), 0))</f>
        <v>43</v>
      </c>
      <c r="S214" s="20">
        <f ca="1">RAND()</f>
        <v>0.37490196859386959</v>
      </c>
      <c r="T214" s="18">
        <f ca="1">IF(B214=1, ROUND(_xlfn.NORM.INV(S214,$C$11,$C$12), 2), ROUND(_xlfn.NORM.INV(S214, $D$11, $D$12), 2))</f>
        <v>5173.5200000000004</v>
      </c>
      <c r="U214" s="15">
        <f ca="1">MIN(F214,R214)</f>
        <v>43</v>
      </c>
      <c r="V214" s="15">
        <f ca="1">RAND()</f>
        <v>0.80900488475710375</v>
      </c>
      <c r="W214" s="19">
        <f ca="1">(IF(B214=1, $G$21+($G$22-$G$21)*V214, $H$21+($H$22-$H$21)*V214))</f>
        <v>3.4270146542713112E-2</v>
      </c>
      <c r="X214" s="15">
        <f ca="1">ROUND(U214*(1-W214), 0)</f>
        <v>42</v>
      </c>
      <c r="Y214" s="20">
        <f ca="1">RAND()</f>
        <v>0.18979144785648272</v>
      </c>
      <c r="Z214" s="15">
        <f ca="1">IF(B214=1, ROUND(_xlfn.NORM.INV(Y214,$C$13,$C$14)*(1+$T$14), 0), ROUND(_xlfn.NORM.INV(Y214, $D$13, $D$14)*(1+$T$14), 0))</f>
        <v>27</v>
      </c>
      <c r="AA214" s="20">
        <f ca="1">RAND()</f>
        <v>0.23831109825211316</v>
      </c>
      <c r="AB214" s="18">
        <f ca="1">IF(B214=1, ROUND(_xlfn.NORM.INV(AA214,$C$15,$C$16), 2), ROUND(_xlfn.NORM.INV(AA214, $D$15, $D$16), 2))</f>
        <v>2711.47</v>
      </c>
      <c r="AC214" s="15">
        <f ca="1">MIN(G214,Z214)</f>
        <v>27</v>
      </c>
      <c r="AD214" s="15">
        <f ca="1">RAND()</f>
        <v>0.50795996619143435</v>
      </c>
      <c r="AE214" s="19">
        <f ca="1">(IF(B214=1, $G$21+($G$22-$G$21)*AD214, $H$21+($H$22-$H$21)*AD214))</f>
        <v>2.5238798985743029E-2</v>
      </c>
      <c r="AF214" s="15">
        <f ca="1">ROUND(AC214*(1-AE214), 0)</f>
        <v>26</v>
      </c>
      <c r="AG214" s="20">
        <f ca="1">RAND()</f>
        <v>0.698748876031694</v>
      </c>
      <c r="AH214" s="15">
        <f ca="1">IF(B214=1, ROUND(_xlfn.NORM.INV(AG214,$C$17,$C$18)*(1+$T$14), 0), ROUND(_xlfn.NORM.INV(AG214, $D$17, $D$18)*(1+$T$14), 0))</f>
        <v>227</v>
      </c>
      <c r="AI214" s="20">
        <f ca="1">RAND()</f>
        <v>0.35052224856784109</v>
      </c>
      <c r="AJ214" s="18">
        <f ca="1">IF(B214=1, ROUND(_xlfn.NORM.INV(AI214,$C$19,$C$20), 2), ROUND(_xlfn.NORM.INV(AI214, $D$19, $D$20), 2))</f>
        <v>1719.57</v>
      </c>
      <c r="AK214" s="15">
        <f ca="1">MIN(ROUND(H214*(1+$C$22),0),AH214)</f>
        <v>227</v>
      </c>
      <c r="AL214" s="20">
        <f ca="1">RAND()</f>
        <v>7.5216550198803245E-2</v>
      </c>
      <c r="AM214" s="19">
        <f ca="1">(IF(B214=1, $G$21+($G$22-$G$21)*AL214, $H$21+($H$22-$H$21)*AL214))</f>
        <v>1.2256496505964097E-2</v>
      </c>
      <c r="AN214" s="15">
        <f ca="1">ROUND(AK214*(1-AM214), 0)</f>
        <v>224</v>
      </c>
      <c r="AO214" s="18">
        <f ca="1">SUM(IF(AN214&gt;H214, (AN214-H214)*($G$23+AJ214), 0),IF(AF214&gt;G214,(AF214-G214)*($G$23+AB214),0),IF(X214&gt;F214,(X214-F214)*($G$23+T214),0),IF(P214&gt;E214,(P214-E214)*($G$23+L214),0))</f>
        <v>0</v>
      </c>
      <c r="AP214" s="18">
        <f>-$C$24</f>
        <v>-313614.51120000001</v>
      </c>
      <c r="AQ214" s="17">
        <f ca="1">L214*P214+T214*X214+AB214*AF214+AJ214*AN214-AO214+AP214</f>
        <v>400811.22879999998</v>
      </c>
      <c r="AS214" s="21">
        <f ca="1">SUM(IF(AN214&gt;H214, (AN214-H214), 0),IF(AF214&gt;G214,(AF214-G214),0),IF(X214&gt;F214,(X214-F214),0),IF(P214&gt;E214,(P214-E214),0))</f>
        <v>0</v>
      </c>
    </row>
    <row r="215" spans="1:45" x14ac:dyDescent="0.4">
      <c r="A215" s="15">
        <v>187</v>
      </c>
      <c r="B215" s="15">
        <f ca="1">IF(RAND() &lt; (8/12), 0, 1)</f>
        <v>1</v>
      </c>
      <c r="C215" s="20">
        <f ca="1">RAND()</f>
        <v>0.34759126658313921</v>
      </c>
      <c r="D215" s="15" t="str">
        <f ca="1">LOOKUP(C215,$H$13:$H$16,$F$13:$F$16)</f>
        <v>Airbus A380-800</v>
      </c>
      <c r="E215" s="15">
        <f ca="1">LOOKUP(D215,$F$6:$F$9,$I$6:$I$9)</f>
        <v>14</v>
      </c>
      <c r="F215" s="15">
        <f ca="1">LOOKUP(D215,$F$6:$F$9,$J$6:$J$9)</f>
        <v>76</v>
      </c>
      <c r="G215" s="15">
        <f ca="1">LOOKUP(D215,$F$6:$F$9,$K$6:$K$9)</f>
        <v>56</v>
      </c>
      <c r="H215" s="15">
        <f ca="1">LOOKUP(D215,$F$6:$F$9,$L$6:$L$9)</f>
        <v>341</v>
      </c>
      <c r="I215" s="20">
        <f ca="1">RAND()</f>
        <v>0.26046982765340609</v>
      </c>
      <c r="J215" s="15">
        <f ca="1">IF(B215=1, ROUND(_xlfn.NORM.INV(I215,$C$5,$C$6)*(1+$T$14), 0), ROUND(_xlfn.NORM.INV(I215, $D$5, $D$6)*(1+$T$14), 0))</f>
        <v>5</v>
      </c>
      <c r="K215" s="20">
        <f ca="1">RAND()</f>
        <v>0.80148039843860774</v>
      </c>
      <c r="L215" s="18">
        <f ca="1">IF(B215=1, ROUND(_xlfn.NORM.INV(K215,$C$7,$C$8), 2), ROUND(_xlfn.NORM.INV(K215, $D$7, $D$8), 2))</f>
        <v>15186.23</v>
      </c>
      <c r="M215" s="15">
        <f ca="1">MIN(E215,J215)</f>
        <v>5</v>
      </c>
      <c r="N215" s="15">
        <f ca="1">RAND()</f>
        <v>0.87627126355264273</v>
      </c>
      <c r="O215" s="19">
        <f ca="1">(IF(B215=1, $G$21+($G$22-$G$21)*N215, $H$21+($H$22-$H$21)*N215))</f>
        <v>4.5669494224342494E-2</v>
      </c>
      <c r="P215" s="15">
        <f ca="1">ROUND(M215*(1-O215), 0)</f>
        <v>5</v>
      </c>
      <c r="Q215" s="20">
        <f ca="1">RAND()</f>
        <v>0.11739980229393998</v>
      </c>
      <c r="R215" s="15">
        <f ca="1">IF(B215=1, ROUND(_xlfn.NORM.INV(Q215,$C$9,$C$10)*(1+$T$14), 0), ROUND(_xlfn.NORM.INV(Q215, $D$9, $D$10)*(1+$T$14), 0))</f>
        <v>31</v>
      </c>
      <c r="S215" s="20">
        <f ca="1">RAND()</f>
        <v>0.29454607976334402</v>
      </c>
      <c r="T215" s="18">
        <f ca="1">IF(B215=1, ROUND(_xlfn.NORM.INV(S215,$C$11,$C$12), 2), ROUND(_xlfn.NORM.INV(S215, $D$11, $D$12), 2))</f>
        <v>6342.38</v>
      </c>
      <c r="U215" s="15">
        <f ca="1">MIN(F215,R215)</f>
        <v>31</v>
      </c>
      <c r="V215" s="15">
        <f ca="1">RAND()</f>
        <v>0.67367395581168199</v>
      </c>
      <c r="W215" s="19">
        <f ca="1">(IF(B215=1, $G$21+($G$22-$G$21)*V215, $H$21+($H$22-$H$21)*V215))</f>
        <v>3.857858845340887E-2</v>
      </c>
      <c r="X215" s="15">
        <f ca="1">ROUND(U215*(1-W215), 0)</f>
        <v>30</v>
      </c>
      <c r="Y215" s="20">
        <f ca="1">RAND()</f>
        <v>0.96644035843342979</v>
      </c>
      <c r="Z215" s="15">
        <f ca="1">IF(B215=1, ROUND(_xlfn.NORM.INV(Y215,$C$13,$C$14)*(1+$T$14), 0), ROUND(_xlfn.NORM.INV(Y215, $D$13, $D$14)*(1+$T$14), 0))</f>
        <v>97</v>
      </c>
      <c r="AA215" s="20">
        <f ca="1">RAND()</f>
        <v>0.40448350659935506</v>
      </c>
      <c r="AB215" s="18">
        <f ca="1">IF(B215=1, ROUND(_xlfn.NORM.INV(AA215,$C$15,$C$16), 2), ROUND(_xlfn.NORM.INV(AA215, $D$15, $D$16), 2))</f>
        <v>3526.1</v>
      </c>
      <c r="AC215" s="15">
        <f ca="1">MIN(G215,Z215)</f>
        <v>56</v>
      </c>
      <c r="AD215" s="15">
        <f ca="1">RAND()</f>
        <v>0.23104246014148933</v>
      </c>
      <c r="AE215" s="19">
        <f ca="1">(IF(B215=1, $G$21+($G$22-$G$21)*AD215, $H$21+($H$22-$H$21)*AD215))</f>
        <v>2.3086486104952127E-2</v>
      </c>
      <c r="AF215" s="15">
        <f ca="1">ROUND(AC215*(1-AE215), 0)</f>
        <v>55</v>
      </c>
      <c r="AG215" s="20">
        <f ca="1">RAND()</f>
        <v>0.75505920522134096</v>
      </c>
      <c r="AH215" s="15">
        <f ca="1">IF(B215=1, ROUND(_xlfn.NORM.INV(AG215,$C$17,$C$18)*(1+$T$14), 0), ROUND(_xlfn.NORM.INV(AG215, $D$17, $D$18)*(1+$T$14), 0))</f>
        <v>392</v>
      </c>
      <c r="AI215" s="20">
        <f ca="1">RAND()</f>
        <v>0.88682729082425105</v>
      </c>
      <c r="AJ215" s="18">
        <f ca="1">IF(B215=1, ROUND(_xlfn.NORM.INV(AI215,$C$19,$C$20), 2), ROUND(_xlfn.NORM.INV(AI215, $D$19, $D$20), 2))</f>
        <v>2640.12</v>
      </c>
      <c r="AK215" s="15">
        <f ca="1">MIN(ROUND(H215*(1+$C$22),0),AH215)</f>
        <v>358</v>
      </c>
      <c r="AL215" s="20">
        <f ca="1">RAND()</f>
        <v>0.6337385279618799</v>
      </c>
      <c r="AM215" s="19">
        <f ca="1">(IF(B215=1, $G$21+($G$22-$G$21)*AL215, $H$21+($H$22-$H$21)*AL215))</f>
        <v>3.7180848478665797E-2</v>
      </c>
      <c r="AN215" s="15">
        <f ca="1">ROUND(AK215*(1-AM215), 0)</f>
        <v>345</v>
      </c>
      <c r="AO215" s="18">
        <f ca="1">SUM(IF(AN215&gt;H215, (AN215-H215)*($G$23+AJ215), 0),IF(AF215&gt;G215,(AF215-G215)*($G$23+AB215),0),IF(X215&gt;F215,(X215-F215)*($G$23+T215),0),IF(P215&gt;E215,(P215-E215)*($G$23+L215),0))</f>
        <v>13964.48</v>
      </c>
      <c r="AP215" s="18">
        <f>-$C$24</f>
        <v>-313614.51120000001</v>
      </c>
      <c r="AQ215" s="17">
        <f ca="1">L215*P215+T215*X215+AB215*AF215+AJ215*AN215-AO215+AP215</f>
        <v>1043400.4587999999</v>
      </c>
      <c r="AS215" s="21">
        <f ca="1">SUM(IF(AN215&gt;H215, (AN215-H215), 0),IF(AF215&gt;G215,(AF215-G215),0),IF(X215&gt;F215,(X215-F215),0),IF(P215&gt;E215,(P215-E215),0))</f>
        <v>4</v>
      </c>
    </row>
    <row r="216" spans="1:45" x14ac:dyDescent="0.4">
      <c r="A216" s="15">
        <v>188</v>
      </c>
      <c r="B216" s="15">
        <f ca="1">IF(RAND() &lt; (8/12), 0, 1)</f>
        <v>0</v>
      </c>
      <c r="C216" s="20">
        <f ca="1">RAND()</f>
        <v>2.8884142967130266E-2</v>
      </c>
      <c r="D216" s="15" t="str">
        <f ca="1">LOOKUP(C216,$H$13:$H$16,$F$13:$F$16)</f>
        <v>Airbus A350-900</v>
      </c>
      <c r="E216" s="15">
        <f ca="1">LOOKUP(D216,$F$6:$F$9,$I$6:$I$9)</f>
        <v>0</v>
      </c>
      <c r="F216" s="15">
        <f ca="1">LOOKUP(D216,$F$6:$F$9,$J$6:$J$9)</f>
        <v>32</v>
      </c>
      <c r="G216" s="15">
        <f ca="1">LOOKUP(D216,$F$6:$F$9,$K$6:$K$9)</f>
        <v>21</v>
      </c>
      <c r="H216" s="15">
        <f ca="1">LOOKUP(D216,$F$6:$F$9,$L$6:$L$9)</f>
        <v>259</v>
      </c>
      <c r="I216" s="20">
        <f ca="1">RAND()</f>
        <v>0.37805998394951845</v>
      </c>
      <c r="J216" s="15">
        <f ca="1">IF(B216=1, ROUND(_xlfn.NORM.INV(I216,$C$5,$C$6)*(1+$T$14), 0), ROUND(_xlfn.NORM.INV(I216, $D$5, $D$6)*(1+$T$14), 0))</f>
        <v>4</v>
      </c>
      <c r="K216" s="20">
        <f ca="1">RAND()</f>
        <v>0.41638703051738779</v>
      </c>
      <c r="L216" s="18">
        <f ca="1">IF(B216=1, ROUND(_xlfn.NORM.INV(K216,$C$7,$C$8), 2), ROUND(_xlfn.NORM.INV(K216, $D$7, $D$8), 2))</f>
        <v>10396.15</v>
      </c>
      <c r="M216" s="15">
        <f ca="1">MIN(E216,J216)</f>
        <v>0</v>
      </c>
      <c r="N216" s="15">
        <f ca="1">RAND()</f>
        <v>0.5952453524202016</v>
      </c>
      <c r="O216" s="19">
        <f ca="1">(IF(B216=1, $G$21+($G$22-$G$21)*N216, $H$21+($H$22-$H$21)*N216))</f>
        <v>2.7857360572606051E-2</v>
      </c>
      <c r="P216" s="15">
        <f ca="1">ROUND(M216*(1-O216), 0)</f>
        <v>0</v>
      </c>
      <c r="Q216" s="20">
        <f ca="1">RAND()</f>
        <v>0.87419260226174689</v>
      </c>
      <c r="R216" s="15">
        <f ca="1">IF(B216=1, ROUND(_xlfn.NORM.INV(Q216,$C$9,$C$10)*(1+$T$14), 0), ROUND(_xlfn.NORM.INV(Q216, $D$9, $D$10)*(1+$T$14), 0))</f>
        <v>52</v>
      </c>
      <c r="S216" s="20">
        <f ca="1">RAND()</f>
        <v>4.7613493117185546E-2</v>
      </c>
      <c r="T216" s="18">
        <f ca="1">IF(B216=1, ROUND(_xlfn.NORM.INV(S216,$C$11,$C$12), 2), ROUND(_xlfn.NORM.INV(S216, $D$11, $D$12), 2))</f>
        <v>4865.9799999999996</v>
      </c>
      <c r="U216" s="15">
        <f ca="1">MIN(F216,R216)</f>
        <v>32</v>
      </c>
      <c r="V216" s="15">
        <f ca="1">RAND()</f>
        <v>0.81285526465875801</v>
      </c>
      <c r="W216" s="19">
        <f ca="1">(IF(B216=1, $G$21+($G$22-$G$21)*V216, $H$21+($H$22-$H$21)*V216))</f>
        <v>3.438565793976274E-2</v>
      </c>
      <c r="X216" s="15">
        <f ca="1">ROUND(U216*(1-W216), 0)</f>
        <v>31</v>
      </c>
      <c r="Y216" s="20">
        <f ca="1">RAND()</f>
        <v>0.52479611760419265</v>
      </c>
      <c r="Z216" s="15">
        <f ca="1">IF(B216=1, ROUND(_xlfn.NORM.INV(Y216,$C$13,$C$14)*(1+$T$14), 0), ROUND(_xlfn.NORM.INV(Y216, $D$13, $D$14)*(1+$T$14), 0))</f>
        <v>36</v>
      </c>
      <c r="AA216" s="20">
        <f ca="1">RAND()</f>
        <v>0.39404596228750832</v>
      </c>
      <c r="AB216" s="18">
        <f ca="1">IF(B216=1, ROUND(_xlfn.NORM.INV(AA216,$C$15,$C$16), 2), ROUND(_xlfn.NORM.INV(AA216, $D$15, $D$16), 2))</f>
        <v>2765.3</v>
      </c>
      <c r="AC216" s="15">
        <f ca="1">MIN(G216,Z216)</f>
        <v>21</v>
      </c>
      <c r="AD216" s="15">
        <f ca="1">RAND()</f>
        <v>0.43653356836510582</v>
      </c>
      <c r="AE216" s="19">
        <f ca="1">(IF(B216=1, $G$21+($G$22-$G$21)*AD216, $H$21+($H$22-$H$21)*AD216))</f>
        <v>2.3096007050953174E-2</v>
      </c>
      <c r="AF216" s="15">
        <f ca="1">ROUND(AC216*(1-AE216), 0)</f>
        <v>21</v>
      </c>
      <c r="AG216" s="20">
        <f ca="1">RAND()</f>
        <v>0.63404041158450031</v>
      </c>
      <c r="AH216" s="15">
        <f ca="1">IF(B216=1, ROUND(_xlfn.NORM.INV(AG216,$C$17,$C$18)*(1+$T$14), 0), ROUND(_xlfn.NORM.INV(AG216, $D$17, $D$18)*(1+$T$14), 0))</f>
        <v>217</v>
      </c>
      <c r="AI216" s="20">
        <f ca="1">RAND()</f>
        <v>0.6358746050736469</v>
      </c>
      <c r="AJ216" s="18">
        <f ca="1">IF(B216=1, ROUND(_xlfn.NORM.INV(AI216,$C$19,$C$20), 2), ROUND(_xlfn.NORM.INV(AI216, $D$19, $D$20), 2))</f>
        <v>1775.12</v>
      </c>
      <c r="AK216" s="15">
        <f ca="1">MIN(ROUND(H216*(1+$C$22),0),AH216)</f>
        <v>217</v>
      </c>
      <c r="AL216" s="20">
        <f ca="1">RAND()</f>
        <v>0.42840854052485899</v>
      </c>
      <c r="AM216" s="19">
        <f ca="1">(IF(B216=1, $G$21+($G$22-$G$21)*AL216, $H$21+($H$22-$H$21)*AL216))</f>
        <v>2.285225621574577E-2</v>
      </c>
      <c r="AN216" s="15">
        <f ca="1">ROUND(AK216*(1-AM216), 0)</f>
        <v>212</v>
      </c>
      <c r="AO216" s="18">
        <f ca="1">SUM(IF(AN216&gt;H216, (AN216-H216)*($G$23+AJ216), 0),IF(AF216&gt;G216,(AF216-G216)*($G$23+AB216),0),IF(X216&gt;F216,(X216-F216)*($G$23+T216),0),IF(P216&gt;E216,(P216-E216)*($G$23+L216),0))</f>
        <v>0</v>
      </c>
      <c r="AP216" s="18">
        <f>-$C$24</f>
        <v>-313614.51120000001</v>
      </c>
      <c r="AQ216" s="17">
        <f ca="1">L216*P216+T216*X216+AB216*AF216+AJ216*AN216-AO216+AP216</f>
        <v>271627.60879999999</v>
      </c>
      <c r="AS216" s="21">
        <f ca="1">SUM(IF(AN216&gt;H216, (AN216-H216), 0),IF(AF216&gt;G216,(AF216-G216),0),IF(X216&gt;F216,(X216-F216),0),IF(P216&gt;E216,(P216-E216),0))</f>
        <v>0</v>
      </c>
    </row>
    <row r="217" spans="1:45" x14ac:dyDescent="0.4">
      <c r="A217" s="15">
        <v>189</v>
      </c>
      <c r="B217" s="15">
        <f ca="1">IF(RAND() &lt; (8/12), 0, 1)</f>
        <v>1</v>
      </c>
      <c r="C217" s="20">
        <f ca="1">RAND()</f>
        <v>0.84165002497374763</v>
      </c>
      <c r="D217" s="15" t="str">
        <f ca="1">LOOKUP(C217,$H$13:$H$16,$F$13:$F$16)</f>
        <v>Boeing 777-300ER</v>
      </c>
      <c r="E217" s="15">
        <f ca="1">LOOKUP(D217,$F$6:$F$9,$I$6:$I$9)</f>
        <v>8</v>
      </c>
      <c r="F217" s="15">
        <f ca="1">LOOKUP(D217,$F$6:$F$9,$J$6:$J$9)</f>
        <v>40</v>
      </c>
      <c r="G217" s="15">
        <f ca="1">LOOKUP(D217,$F$6:$F$9,$K$6:$K$9)</f>
        <v>24</v>
      </c>
      <c r="H217" s="15">
        <f ca="1">LOOKUP(D217,$F$6:$F$9,$L$6:$L$9)</f>
        <v>260</v>
      </c>
      <c r="I217" s="20">
        <f ca="1">RAND()</f>
        <v>1.8134749862253163E-2</v>
      </c>
      <c r="J217" s="15">
        <f ca="1">IF(B217=1, ROUND(_xlfn.NORM.INV(I217,$C$5,$C$6)*(1+$T$14), 0), ROUND(_xlfn.NORM.INV(I217, $D$5, $D$6)*(1+$T$14), 0))</f>
        <v>2</v>
      </c>
      <c r="K217" s="20">
        <f ca="1">RAND()</f>
        <v>0.14947661331802609</v>
      </c>
      <c r="L217" s="18">
        <f ca="1">IF(B217=1, ROUND(_xlfn.NORM.INV(K217,$C$7,$C$8), 2), ROUND(_xlfn.NORM.INV(K217, $D$7, $D$8), 2))</f>
        <v>11785.7</v>
      </c>
      <c r="M217" s="15">
        <f ca="1">MIN(E217,J217)</f>
        <v>2</v>
      </c>
      <c r="N217" s="15">
        <f ca="1">RAND()</f>
        <v>0.72835400379247406</v>
      </c>
      <c r="O217" s="19">
        <f ca="1">(IF(B217=1, $G$21+($G$22-$G$21)*N217, $H$21+($H$22-$H$21)*N217))</f>
        <v>4.0492390132736589E-2</v>
      </c>
      <c r="P217" s="15">
        <f ca="1">ROUND(M217*(1-O217), 0)</f>
        <v>2</v>
      </c>
      <c r="Q217" s="20">
        <f ca="1">RAND()</f>
        <v>0.92613931184717435</v>
      </c>
      <c r="R217" s="15">
        <f ca="1">IF(B217=1, ROUND(_xlfn.NORM.INV(Q217,$C$9,$C$10)*(1+$T$14), 0), ROUND(_xlfn.NORM.INV(Q217, $D$9, $D$10)*(1+$T$14), 0))</f>
        <v>97</v>
      </c>
      <c r="S217" s="20">
        <f ca="1">RAND()</f>
        <v>5.1909135395219796E-2</v>
      </c>
      <c r="T217" s="18">
        <f ca="1">IF(B217=1, ROUND(_xlfn.NORM.INV(S217,$C$11,$C$12), 2), ROUND(_xlfn.NORM.INV(S217, $D$11, $D$12), 2))</f>
        <v>5362.7</v>
      </c>
      <c r="U217" s="15">
        <f ca="1">MIN(F217,R217)</f>
        <v>40</v>
      </c>
      <c r="V217" s="15">
        <f ca="1">RAND()</f>
        <v>0.10194756492983592</v>
      </c>
      <c r="W217" s="19">
        <f ca="1">(IF(B217=1, $G$21+($G$22-$G$21)*V217, $H$21+($H$22-$H$21)*V217))</f>
        <v>1.8568164772544256E-2</v>
      </c>
      <c r="X217" s="15">
        <f ca="1">ROUND(U217*(1-W217), 0)</f>
        <v>39</v>
      </c>
      <c r="Y217" s="20">
        <f ca="1">RAND()</f>
        <v>0.81946675898374477</v>
      </c>
      <c r="Z217" s="15">
        <f ca="1">IF(B217=1, ROUND(_xlfn.NORM.INV(Y217,$C$13,$C$14)*(1+$T$14), 0), ROUND(_xlfn.NORM.INV(Y217, $D$13, $D$14)*(1+$T$14), 0))</f>
        <v>76</v>
      </c>
      <c r="AA217" s="20">
        <f ca="1">RAND()</f>
        <v>0.72144708269239299</v>
      </c>
      <c r="AB217" s="18">
        <f ca="1">IF(B217=1, ROUND(_xlfn.NORM.INV(AA217,$C$15,$C$16), 2), ROUND(_xlfn.NORM.INV(AA217, $D$15, $D$16), 2))</f>
        <v>3924.73</v>
      </c>
      <c r="AC217" s="15">
        <f ca="1">MIN(G217,Z217)</f>
        <v>24</v>
      </c>
      <c r="AD217" s="15">
        <f ca="1">RAND()</f>
        <v>0.48036652535037783</v>
      </c>
      <c r="AE217" s="19">
        <f ca="1">(IF(B217=1, $G$21+($G$22-$G$21)*AD217, $H$21+($H$22-$H$21)*AD217))</f>
        <v>3.1812828387263223E-2</v>
      </c>
      <c r="AF217" s="15">
        <f ca="1">ROUND(AC217*(1-AE217), 0)</f>
        <v>23</v>
      </c>
      <c r="AG217" s="20">
        <f ca="1">RAND()</f>
        <v>0.81520878949796149</v>
      </c>
      <c r="AH217" s="15">
        <f ca="1">IF(B217=1, ROUND(_xlfn.NORM.INV(AG217,$C$17,$C$18)*(1+$T$14), 0), ROUND(_xlfn.NORM.INV(AG217, $D$17, $D$18)*(1+$T$14), 0))</f>
        <v>418</v>
      </c>
      <c r="AI217" s="20">
        <f ca="1">RAND()</f>
        <v>0.9275205427157599</v>
      </c>
      <c r="AJ217" s="18">
        <f ca="1">IF(B217=1, ROUND(_xlfn.NORM.INV(AI217,$C$19,$C$20), 2), ROUND(_xlfn.NORM.INV(AI217, $D$19, $D$20), 2))</f>
        <v>2714.58</v>
      </c>
      <c r="AK217" s="15">
        <f ca="1">MIN(ROUND(H217*(1+$C$22),0),AH217)</f>
        <v>273</v>
      </c>
      <c r="AL217" s="20">
        <f ca="1">RAND()</f>
        <v>0.80920366738251825</v>
      </c>
      <c r="AM217" s="19">
        <f ca="1">(IF(B217=1, $G$21+($G$22-$G$21)*AL217, $H$21+($H$22-$H$21)*AL217))</f>
        <v>4.332212835838814E-2</v>
      </c>
      <c r="AN217" s="15">
        <f ca="1">ROUND(AK217*(1-AM217), 0)</f>
        <v>261</v>
      </c>
      <c r="AO217" s="18">
        <f ca="1">SUM(IF(AN217&gt;H217, (AN217-H217)*($G$23+AJ217), 0),IF(AF217&gt;G217,(AF217-G217)*($G$23+AB217),0),IF(X217&gt;F217,(X217-F217)*($G$23+T217),0),IF(P217&gt;E217,(P217-E217)*($G$23+L217),0))</f>
        <v>3565.58</v>
      </c>
      <c r="AP217" s="18">
        <f>-$C$24</f>
        <v>-313614.51120000001</v>
      </c>
      <c r="AQ217" s="17">
        <f ca="1">L217*P217+T217*X217+AB217*AF217+AJ217*AN217-AO217+AP217</f>
        <v>714310.77879999997</v>
      </c>
      <c r="AS217" s="21">
        <f ca="1">SUM(IF(AN217&gt;H217, (AN217-H217), 0),IF(AF217&gt;G217,(AF217-G217),0),IF(X217&gt;F217,(X217-F217),0),IF(P217&gt;E217,(P217-E217),0))</f>
        <v>1</v>
      </c>
    </row>
    <row r="218" spans="1:45" x14ac:dyDescent="0.4">
      <c r="A218" s="15">
        <v>190</v>
      </c>
      <c r="B218" s="15">
        <f ca="1">IF(RAND() &lt; (8/12), 0, 1)</f>
        <v>1</v>
      </c>
      <c r="C218" s="20">
        <f ca="1">RAND()</f>
        <v>0.76325025750118214</v>
      </c>
      <c r="D218" s="15" t="str">
        <f ca="1">LOOKUP(C218,$H$13:$H$16,$F$13:$F$16)</f>
        <v>Boeing 777-300ER</v>
      </c>
      <c r="E218" s="15">
        <f ca="1">LOOKUP(D218,$F$6:$F$9,$I$6:$I$9)</f>
        <v>8</v>
      </c>
      <c r="F218" s="15">
        <f ca="1">LOOKUP(D218,$F$6:$F$9,$J$6:$J$9)</f>
        <v>40</v>
      </c>
      <c r="G218" s="15">
        <f ca="1">LOOKUP(D218,$F$6:$F$9,$K$6:$K$9)</f>
        <v>24</v>
      </c>
      <c r="H218" s="15">
        <f ca="1">LOOKUP(D218,$F$6:$F$9,$L$6:$L$9)</f>
        <v>260</v>
      </c>
      <c r="I218" s="20">
        <f ca="1">RAND()</f>
        <v>0.16963117797534377</v>
      </c>
      <c r="J218" s="15">
        <f ca="1">IF(B218=1, ROUND(_xlfn.NORM.INV(I218,$C$5,$C$6)*(1+$T$14), 0), ROUND(_xlfn.NORM.INV(I218, $D$5, $D$6)*(1+$T$14), 0))</f>
        <v>4</v>
      </c>
      <c r="K218" s="20">
        <f ca="1">RAND()</f>
        <v>0.76394624403921885</v>
      </c>
      <c r="L218" s="18">
        <f ca="1">IF(B218=1, ROUND(_xlfn.NORM.INV(K218,$C$7,$C$8), 2), ROUND(_xlfn.NORM.INV(K218, $D$7, $D$8), 2))</f>
        <v>14955.64</v>
      </c>
      <c r="M218" s="15">
        <f ca="1">MIN(E218,J218)</f>
        <v>4</v>
      </c>
      <c r="N218" s="15">
        <f ca="1">RAND()</f>
        <v>0.79875159279557029</v>
      </c>
      <c r="O218" s="19">
        <f ca="1">(IF(B218=1, $G$21+($G$22-$G$21)*N218, $H$21+($H$22-$H$21)*N218))</f>
        <v>4.2956305747844967E-2</v>
      </c>
      <c r="P218" s="15">
        <f ca="1">ROUND(M218*(1-O218), 0)</f>
        <v>4</v>
      </c>
      <c r="Q218" s="20">
        <f ca="1">RAND()</f>
        <v>0.90212883941498201</v>
      </c>
      <c r="R218" s="15">
        <f ca="1">IF(B218=1, ROUND(_xlfn.NORM.INV(Q218,$C$9,$C$10)*(1+$T$14), 0), ROUND(_xlfn.NORM.INV(Q218, $D$9, $D$10)*(1+$T$14), 0))</f>
        <v>94</v>
      </c>
      <c r="S218" s="20">
        <f ca="1">RAND()</f>
        <v>0.85828441622218288</v>
      </c>
      <c r="T218" s="18">
        <f ca="1">IF(B218=1, ROUND(_xlfn.NORM.INV(S218,$C$11,$C$12), 2), ROUND(_xlfn.NORM.INV(S218, $D$11, $D$12), 2))</f>
        <v>7796.65</v>
      </c>
      <c r="U218" s="15">
        <f ca="1">MIN(F218,R218)</f>
        <v>40</v>
      </c>
      <c r="V218" s="15">
        <f ca="1">RAND()</f>
        <v>0.71745919535280889</v>
      </c>
      <c r="W218" s="19">
        <f ca="1">(IF(B218=1, $G$21+($G$22-$G$21)*V218, $H$21+($H$22-$H$21)*V218))</f>
        <v>4.0111071837348314E-2</v>
      </c>
      <c r="X218" s="15">
        <f ca="1">ROUND(U218*(1-W218), 0)</f>
        <v>38</v>
      </c>
      <c r="Y218" s="20">
        <f ca="1">RAND()</f>
        <v>0.44429814769874298</v>
      </c>
      <c r="Z218" s="15">
        <f ca="1">IF(B218=1, ROUND(_xlfn.NORM.INV(Y218,$C$13,$C$14)*(1+$T$14), 0), ROUND(_xlfn.NORM.INV(Y218, $D$13, $D$14)*(1+$T$14), 0))</f>
        <v>51</v>
      </c>
      <c r="AA218" s="20">
        <f ca="1">RAND()</f>
        <v>0.22171278542178685</v>
      </c>
      <c r="AB218" s="18">
        <f ca="1">IF(B218=1, ROUND(_xlfn.NORM.INV(AA218,$C$15,$C$16), 2), ROUND(_xlfn.NORM.INV(AA218, $D$15, $D$16), 2))</f>
        <v>3273.79</v>
      </c>
      <c r="AC218" s="15">
        <f ca="1">MIN(G218,Z218)</f>
        <v>24</v>
      </c>
      <c r="AD218" s="15">
        <f ca="1">RAND()</f>
        <v>0.89136143428570302</v>
      </c>
      <c r="AE218" s="19">
        <f ca="1">(IF(B218=1, $G$21+($G$22-$G$21)*AD218, $H$21+($H$22-$H$21)*AD218))</f>
        <v>4.6197650199999607E-2</v>
      </c>
      <c r="AF218" s="15">
        <f ca="1">ROUND(AC218*(1-AE218), 0)</f>
        <v>23</v>
      </c>
      <c r="AG218" s="20">
        <f ca="1">RAND()</f>
        <v>0.93247308415166952</v>
      </c>
      <c r="AH218" s="15">
        <f ca="1">IF(B218=1, ROUND(_xlfn.NORM.INV(AG218,$C$17,$C$18)*(1+$T$14), 0), ROUND(_xlfn.NORM.INV(AG218, $D$17, $D$18)*(1+$T$14), 0))</f>
        <v>493</v>
      </c>
      <c r="AI218" s="20">
        <f ca="1">RAND()</f>
        <v>0.72545137123578474</v>
      </c>
      <c r="AJ218" s="18">
        <f ca="1">IF(B218=1, ROUND(_xlfn.NORM.INV(AI218,$C$19,$C$20), 2), ROUND(_xlfn.NORM.INV(AI218, $D$19, $D$20), 2))</f>
        <v>2456.56</v>
      </c>
      <c r="AK218" s="15">
        <f ca="1">MIN(ROUND(H218*(1+$C$22),0),AH218)</f>
        <v>273</v>
      </c>
      <c r="AL218" s="20">
        <f ca="1">RAND()</f>
        <v>0.45333790224254011</v>
      </c>
      <c r="AM218" s="19">
        <f ca="1">(IF(B218=1, $G$21+($G$22-$G$21)*AL218, $H$21+($H$22-$H$21)*AL218))</f>
        <v>3.0866826578488906E-2</v>
      </c>
      <c r="AN218" s="15">
        <f ca="1">ROUND(AK218*(1-AM218), 0)</f>
        <v>265</v>
      </c>
      <c r="AO218" s="18">
        <f ca="1">SUM(IF(AN218&gt;H218, (AN218-H218)*($G$23+AJ218), 0),IF(AF218&gt;G218,(AF218-G218)*($G$23+AB218),0),IF(X218&gt;F218,(X218-F218)*($G$23+T218),0),IF(P218&gt;E218,(P218-E218)*($G$23+L218),0))</f>
        <v>16537.8</v>
      </c>
      <c r="AP218" s="18">
        <f>-$C$24</f>
        <v>-313614.51120000001</v>
      </c>
      <c r="AQ218" s="17">
        <f ca="1">L218*P218+T218*X218+AB218*AF218+AJ218*AN218-AO218+AP218</f>
        <v>752228.51879999996</v>
      </c>
      <c r="AS218" s="21">
        <f ca="1">SUM(IF(AN218&gt;H218, (AN218-H218), 0),IF(AF218&gt;G218,(AF218-G218),0),IF(X218&gt;F218,(X218-F218),0),IF(P218&gt;E218,(P218-E218),0))</f>
        <v>5</v>
      </c>
    </row>
    <row r="219" spans="1:45" x14ac:dyDescent="0.4">
      <c r="A219" s="15">
        <v>191</v>
      </c>
      <c r="B219" s="15">
        <f ca="1">IF(RAND() &lt; (8/12), 0, 1)</f>
        <v>1</v>
      </c>
      <c r="C219" s="20">
        <f ca="1">RAND()</f>
        <v>0.34882980823454623</v>
      </c>
      <c r="D219" s="15" t="str">
        <f ca="1">LOOKUP(C219,$H$13:$H$16,$F$13:$F$16)</f>
        <v>Airbus A380-800</v>
      </c>
      <c r="E219" s="15">
        <f ca="1">LOOKUP(D219,$F$6:$F$9,$I$6:$I$9)</f>
        <v>14</v>
      </c>
      <c r="F219" s="15">
        <f ca="1">LOOKUP(D219,$F$6:$F$9,$J$6:$J$9)</f>
        <v>76</v>
      </c>
      <c r="G219" s="15">
        <f ca="1">LOOKUP(D219,$F$6:$F$9,$K$6:$K$9)</f>
        <v>56</v>
      </c>
      <c r="H219" s="15">
        <f ca="1">LOOKUP(D219,$F$6:$F$9,$L$6:$L$9)</f>
        <v>341</v>
      </c>
      <c r="I219" s="20">
        <f ca="1">RAND()</f>
        <v>0.64235121763486547</v>
      </c>
      <c r="J219" s="15">
        <f ca="1">IF(B219=1, ROUND(_xlfn.NORM.INV(I219,$C$5,$C$6)*(1+$T$14), 0), ROUND(_xlfn.NORM.INV(I219, $D$5, $D$6)*(1+$T$14), 0))</f>
        <v>7</v>
      </c>
      <c r="K219" s="20">
        <f ca="1">RAND()</f>
        <v>0.34136291885371794</v>
      </c>
      <c r="L219" s="18">
        <f ca="1">IF(B219=1, ROUND(_xlfn.NORM.INV(K219,$C$7,$C$8), 2), ROUND(_xlfn.NORM.INV(K219, $D$7, $D$8), 2))</f>
        <v>12921.74</v>
      </c>
      <c r="M219" s="15">
        <f ca="1">MIN(E219,J219)</f>
        <v>7</v>
      </c>
      <c r="N219" s="15">
        <f ca="1">RAND()</f>
        <v>0.99382855459181174</v>
      </c>
      <c r="O219" s="19">
        <f ca="1">(IF(B219=1, $G$21+($G$22-$G$21)*N219, $H$21+($H$22-$H$21)*N219))</f>
        <v>4.9783999410713417E-2</v>
      </c>
      <c r="P219" s="15">
        <f ca="1">ROUND(M219*(1-O219), 0)</f>
        <v>7</v>
      </c>
      <c r="Q219" s="20">
        <f ca="1">RAND()</f>
        <v>0.7797444818419399</v>
      </c>
      <c r="R219" s="15">
        <f ca="1">IF(B219=1, ROUND(_xlfn.NORM.INV(Q219,$C$9,$C$10)*(1+$T$14), 0), ROUND(_xlfn.NORM.INV(Q219, $D$9, $D$10)*(1+$T$14), 0))</f>
        <v>80</v>
      </c>
      <c r="S219" s="20">
        <f ca="1">RAND()</f>
        <v>0.31209815852025002</v>
      </c>
      <c r="T219" s="18">
        <f ca="1">IF(B219=1, ROUND(_xlfn.NORM.INV(S219,$C$11,$C$12), 2), ROUND(_xlfn.NORM.INV(S219, $D$11, $D$12), 2))</f>
        <v>6387.68</v>
      </c>
      <c r="U219" s="15">
        <f ca="1">MIN(F219,R219)</f>
        <v>76</v>
      </c>
      <c r="V219" s="15">
        <f ca="1">RAND()</f>
        <v>0.96737814396599797</v>
      </c>
      <c r="W219" s="19">
        <f ca="1">(IF(B219=1, $G$21+($G$22-$G$21)*V219, $H$21+($H$22-$H$21)*V219))</f>
        <v>4.8858235038809934E-2</v>
      </c>
      <c r="X219" s="15">
        <f ca="1">ROUND(U219*(1-W219), 0)</f>
        <v>72</v>
      </c>
      <c r="Y219" s="20">
        <f ca="1">RAND()</f>
        <v>0.46673782409409081</v>
      </c>
      <c r="Z219" s="15">
        <f ca="1">IF(B219=1, ROUND(_xlfn.NORM.INV(Y219,$C$13,$C$14)*(1+$T$14), 0), ROUND(_xlfn.NORM.INV(Y219, $D$13, $D$14)*(1+$T$14), 0))</f>
        <v>53</v>
      </c>
      <c r="AA219" s="20">
        <f ca="1">RAND()</f>
        <v>0.48367527801522037</v>
      </c>
      <c r="AB219" s="18">
        <f ca="1">IF(B219=1, ROUND(_xlfn.NORM.INV(AA219,$C$15,$C$16), 2), ROUND(_xlfn.NORM.INV(AA219, $D$15, $D$16), 2))</f>
        <v>3622.68</v>
      </c>
      <c r="AC219" s="15">
        <f ca="1">MIN(G219,Z219)</f>
        <v>53</v>
      </c>
      <c r="AD219" s="15">
        <f ca="1">RAND()</f>
        <v>0.34609824136330791</v>
      </c>
      <c r="AE219" s="19">
        <f ca="1">(IF(B219=1, $G$21+($G$22-$G$21)*AD219, $H$21+($H$22-$H$21)*AD219))</f>
        <v>2.7113438447715778E-2</v>
      </c>
      <c r="AF219" s="15">
        <f ca="1">ROUND(AC219*(1-AE219), 0)</f>
        <v>52</v>
      </c>
      <c r="AG219" s="20">
        <f ca="1">RAND()</f>
        <v>0.20603394258139884</v>
      </c>
      <c r="AH219" s="15">
        <f ca="1">IF(B219=1, ROUND(_xlfn.NORM.INV(AG219,$C$17,$C$18)*(1+$T$14), 0), ROUND(_xlfn.NORM.INV(AG219, $D$17, $D$18)*(1+$T$14), 0))</f>
        <v>201</v>
      </c>
      <c r="AI219" s="20">
        <f ca="1">RAND()</f>
        <v>0.31539150797588089</v>
      </c>
      <c r="AJ219" s="18">
        <f ca="1">IF(B219=1, ROUND(_xlfn.NORM.INV(AI219,$C$19,$C$20), 2), ROUND(_xlfn.NORM.INV(AI219, $D$19, $D$20), 2))</f>
        <v>2132.02</v>
      </c>
      <c r="AK219" s="15">
        <f ca="1">MIN(ROUND(H219*(1+$C$22),0),AH219)</f>
        <v>201</v>
      </c>
      <c r="AL219" s="20">
        <f ca="1">RAND()</f>
        <v>0.98272547181307379</v>
      </c>
      <c r="AM219" s="19">
        <f ca="1">(IF(B219=1, $G$21+($G$22-$G$21)*AL219, $H$21+($H$22-$H$21)*AL219))</f>
        <v>4.9395391513457586E-2</v>
      </c>
      <c r="AN219" s="15">
        <f ca="1">ROUND(AK219*(1-AM219), 0)</f>
        <v>191</v>
      </c>
      <c r="AO219" s="18">
        <f ca="1">SUM(IF(AN219&gt;H219, (AN219-H219)*($G$23+AJ219), 0),IF(AF219&gt;G219,(AF219-G219)*($G$23+AB219),0),IF(X219&gt;F219,(X219-F219)*($G$23+T219),0),IF(P219&gt;E219,(P219-E219)*($G$23+L219),0))</f>
        <v>0</v>
      </c>
      <c r="AP219" s="18">
        <f>-$C$24</f>
        <v>-313614.51120000001</v>
      </c>
      <c r="AQ219" s="17">
        <f ca="1">L219*P219+T219*X219+AB219*AF219+AJ219*AN219-AO219+AP219</f>
        <v>832345.8088</v>
      </c>
      <c r="AS219" s="21">
        <f ca="1">SUM(IF(AN219&gt;H219, (AN219-H219), 0),IF(AF219&gt;G219,(AF219-G219),0),IF(X219&gt;F219,(X219-F219),0),IF(P219&gt;E219,(P219-E219),0))</f>
        <v>0</v>
      </c>
    </row>
    <row r="220" spans="1:45" x14ac:dyDescent="0.4">
      <c r="A220" s="15">
        <v>192</v>
      </c>
      <c r="B220" s="15">
        <f ca="1">IF(RAND() &lt; (8/12), 0, 1)</f>
        <v>0</v>
      </c>
      <c r="C220" s="20">
        <f ca="1">RAND()</f>
        <v>9.8074395760157085E-2</v>
      </c>
      <c r="D220" s="15" t="str">
        <f ca="1">LOOKUP(C220,$H$13:$H$16,$F$13:$F$16)</f>
        <v>Airbus A350-900</v>
      </c>
      <c r="E220" s="15">
        <f ca="1">LOOKUP(D220,$F$6:$F$9,$I$6:$I$9)</f>
        <v>0</v>
      </c>
      <c r="F220" s="15">
        <f ca="1">LOOKUP(D220,$F$6:$F$9,$J$6:$J$9)</f>
        <v>32</v>
      </c>
      <c r="G220" s="15">
        <f ca="1">LOOKUP(D220,$F$6:$F$9,$K$6:$K$9)</f>
        <v>21</v>
      </c>
      <c r="H220" s="15">
        <f ca="1">LOOKUP(D220,$F$6:$F$9,$L$6:$L$9)</f>
        <v>259</v>
      </c>
      <c r="I220" s="20">
        <f ca="1">RAND()</f>
        <v>0.23178686327561593</v>
      </c>
      <c r="J220" s="15">
        <f ca="1">IF(B220=1, ROUND(_xlfn.NORM.INV(I220,$C$5,$C$6)*(1+$T$14), 0), ROUND(_xlfn.NORM.INV(I220, $D$5, $D$6)*(1+$T$14), 0))</f>
        <v>3</v>
      </c>
      <c r="K220" s="20">
        <f ca="1">RAND()</f>
        <v>0.84589852307698543</v>
      </c>
      <c r="L220" s="18">
        <f ca="1">IF(B220=1, ROUND(_xlfn.NORM.INV(K220,$C$7,$C$8), 2), ROUND(_xlfn.NORM.INV(K220, $D$7, $D$8), 2))</f>
        <v>10956.8</v>
      </c>
      <c r="M220" s="15">
        <f ca="1">MIN(E220,J220)</f>
        <v>0</v>
      </c>
      <c r="N220" s="15">
        <f ca="1">RAND()</f>
        <v>0.66989534008751017</v>
      </c>
      <c r="O220" s="19">
        <f ca="1">(IF(B220=1, $G$21+($G$22-$G$21)*N220, $H$21+($H$22-$H$21)*N220))</f>
        <v>3.0096860202625302E-2</v>
      </c>
      <c r="P220" s="15">
        <f ca="1">ROUND(M220*(1-O220), 0)</f>
        <v>0</v>
      </c>
      <c r="Q220" s="20">
        <f ca="1">RAND()</f>
        <v>0.38174461763434198</v>
      </c>
      <c r="R220" s="15">
        <f ca="1">IF(B220=1, ROUND(_xlfn.NORM.INV(Q220,$C$9,$C$10)*(1+$T$14), 0), ROUND(_xlfn.NORM.INV(Q220, $D$9, $D$10)*(1+$T$14), 0))</f>
        <v>37</v>
      </c>
      <c r="S220" s="20">
        <f ca="1">RAND()</f>
        <v>2.8407097861401831E-2</v>
      </c>
      <c r="T220" s="18">
        <f ca="1">IF(B220=1, ROUND(_xlfn.NORM.INV(S220,$C$11,$C$12), 2), ROUND(_xlfn.NORM.INV(S220, $D$11, $D$12), 2))</f>
        <v>4812.1400000000003</v>
      </c>
      <c r="U220" s="15">
        <f ca="1">MIN(F220,R220)</f>
        <v>32</v>
      </c>
      <c r="V220" s="15">
        <f ca="1">RAND()</f>
        <v>0.81362227045265245</v>
      </c>
      <c r="W220" s="19">
        <f ca="1">(IF(B220=1, $G$21+($G$22-$G$21)*V220, $H$21+($H$22-$H$21)*V220))</f>
        <v>3.4408668113579573E-2</v>
      </c>
      <c r="X220" s="15">
        <f ca="1">ROUND(U220*(1-W220), 0)</f>
        <v>31</v>
      </c>
      <c r="Y220" s="20">
        <f ca="1">RAND()</f>
        <v>0.95056917063201674</v>
      </c>
      <c r="Z220" s="15">
        <f ca="1">IF(B220=1, ROUND(_xlfn.NORM.INV(Y220,$C$13,$C$14)*(1+$T$14), 0), ROUND(_xlfn.NORM.INV(Y220, $D$13, $D$14)*(1+$T$14), 0))</f>
        <v>51</v>
      </c>
      <c r="AA220" s="20">
        <f ca="1">RAND()</f>
        <v>0.61299498380690987</v>
      </c>
      <c r="AB220" s="18">
        <f ca="1">IF(B220=1, ROUND(_xlfn.NORM.INV(AA220,$C$15,$C$16), 2), ROUND(_xlfn.NORM.INV(AA220, $D$15, $D$16), 2))</f>
        <v>2832.87</v>
      </c>
      <c r="AC220" s="15">
        <f ca="1">MIN(G220,Z220)</f>
        <v>21</v>
      </c>
      <c r="AD220" s="15">
        <f ca="1">RAND()</f>
        <v>0.43270222685728632</v>
      </c>
      <c r="AE220" s="19">
        <f ca="1">(IF(B220=1, $G$21+($G$22-$G$21)*AD220, $H$21+($H$22-$H$21)*AD220))</f>
        <v>2.298106680571859E-2</v>
      </c>
      <c r="AF220" s="15">
        <f ca="1">ROUND(AC220*(1-AE220), 0)</f>
        <v>21</v>
      </c>
      <c r="AG220" s="20">
        <f ca="1">RAND()</f>
        <v>0.41525107856191867</v>
      </c>
      <c r="AH220" s="15">
        <f ca="1">IF(B220=1, ROUND(_xlfn.NORM.INV(AG220,$C$17,$C$18)*(1+$T$14), 0), ROUND(_xlfn.NORM.INV(AG220, $D$17, $D$18)*(1+$T$14), 0))</f>
        <v>188</v>
      </c>
      <c r="AI220" s="20">
        <f ca="1">RAND()</f>
        <v>0.66067476435551786</v>
      </c>
      <c r="AJ220" s="18">
        <f ca="1">IF(B220=1, ROUND(_xlfn.NORM.INV(AI220,$C$19,$C$20), 2), ROUND(_xlfn.NORM.INV(AI220, $D$19, $D$20), 2))</f>
        <v>1780.2</v>
      </c>
      <c r="AK220" s="15">
        <f ca="1">MIN(ROUND(H220*(1+$C$22),0),AH220)</f>
        <v>188</v>
      </c>
      <c r="AL220" s="20">
        <f ca="1">RAND()</f>
        <v>0.17985079318205477</v>
      </c>
      <c r="AM220" s="19">
        <f ca="1">(IF(B220=1, $G$21+($G$22-$G$21)*AL220, $H$21+($H$22-$H$21)*AL220))</f>
        <v>1.5395523795461642E-2</v>
      </c>
      <c r="AN220" s="15">
        <f ca="1">ROUND(AK220*(1-AM220), 0)</f>
        <v>185</v>
      </c>
      <c r="AO220" s="18">
        <f ca="1">SUM(IF(AN220&gt;H220, (AN220-H220)*($G$23+AJ220), 0),IF(AF220&gt;G220,(AF220-G220)*($G$23+AB220),0),IF(X220&gt;F220,(X220-F220)*($G$23+T220),0),IF(P220&gt;E220,(P220-E220)*($G$23+L220),0))</f>
        <v>0</v>
      </c>
      <c r="AP220" s="18">
        <f>-$C$24</f>
        <v>-313614.51120000001</v>
      </c>
      <c r="AQ220" s="17">
        <f ca="1">L220*P220+T220*X220+AB220*AF220+AJ220*AN220-AO220+AP220</f>
        <v>224389.09879999998</v>
      </c>
      <c r="AS220" s="21">
        <f ca="1">SUM(IF(AN220&gt;H220, (AN220-H220), 0),IF(AF220&gt;G220,(AF220-G220),0),IF(X220&gt;F220,(X220-F220),0),IF(P220&gt;E220,(P220-E220),0))</f>
        <v>0</v>
      </c>
    </row>
    <row r="221" spans="1:45" x14ac:dyDescent="0.4">
      <c r="A221" s="15">
        <v>193</v>
      </c>
      <c r="B221" s="15">
        <f ca="1">IF(RAND() &lt; (8/12), 0, 1)</f>
        <v>0</v>
      </c>
      <c r="C221" s="20">
        <f ca="1">RAND()</f>
        <v>0.55093825659066253</v>
      </c>
      <c r="D221" s="15" t="str">
        <f ca="1">LOOKUP(C221,$H$13:$H$16,$F$13:$F$16)</f>
        <v>Airbus A380-800</v>
      </c>
      <c r="E221" s="15">
        <f ca="1">LOOKUP(D221,$F$6:$F$9,$I$6:$I$9)</f>
        <v>14</v>
      </c>
      <c r="F221" s="15">
        <f ca="1">LOOKUP(D221,$F$6:$F$9,$J$6:$J$9)</f>
        <v>76</v>
      </c>
      <c r="G221" s="15">
        <f ca="1">LOOKUP(D221,$F$6:$F$9,$K$6:$K$9)</f>
        <v>56</v>
      </c>
      <c r="H221" s="15">
        <f ca="1">LOOKUP(D221,$F$6:$F$9,$L$6:$L$9)</f>
        <v>341</v>
      </c>
      <c r="I221" s="20">
        <f ca="1">RAND()</f>
        <v>0.41048421174967786</v>
      </c>
      <c r="J221" s="15">
        <f ca="1">IF(B221=1, ROUND(_xlfn.NORM.INV(I221,$C$5,$C$6)*(1+$T$14), 0), ROUND(_xlfn.NORM.INV(I221, $D$5, $D$6)*(1+$T$14), 0))</f>
        <v>4</v>
      </c>
      <c r="K221" s="20">
        <f ca="1">RAND()</f>
        <v>0.92545996515047568</v>
      </c>
      <c r="L221" s="18">
        <f ca="1">IF(B221=1, ROUND(_xlfn.NORM.INV(K221,$C$7,$C$8), 2), ROUND(_xlfn.NORM.INV(K221, $D$7, $D$8), 2))</f>
        <v>11149.95</v>
      </c>
      <c r="M221" s="15">
        <f ca="1">MIN(E221,J221)</f>
        <v>4</v>
      </c>
      <c r="N221" s="15">
        <f ca="1">RAND()</f>
        <v>0.25434800077427411</v>
      </c>
      <c r="O221" s="19">
        <f ca="1">(IF(B221=1, $G$21+($G$22-$G$21)*N221, $H$21+($H$22-$H$21)*N221))</f>
        <v>1.7630440023228222E-2</v>
      </c>
      <c r="P221" s="15">
        <f ca="1">ROUND(M221*(1-O221), 0)</f>
        <v>4</v>
      </c>
      <c r="Q221" s="20">
        <f ca="1">RAND()</f>
        <v>0.47179936918644017</v>
      </c>
      <c r="R221" s="15">
        <f ca="1">IF(B221=1, ROUND(_xlfn.NORM.INV(Q221,$C$9,$C$10)*(1+$T$14), 0), ROUND(_xlfn.NORM.INV(Q221, $D$9, $D$10)*(1+$T$14), 0))</f>
        <v>39</v>
      </c>
      <c r="S221" s="20">
        <f ca="1">RAND()</f>
        <v>0.47109169930081807</v>
      </c>
      <c r="T221" s="18">
        <f ca="1">IF(B221=1, ROUND(_xlfn.NORM.INV(S221,$C$11,$C$12), 2), ROUND(_xlfn.NORM.INV(S221, $D$11, $D$12), 2))</f>
        <v>5229.66</v>
      </c>
      <c r="U221" s="15">
        <f ca="1">MIN(F221,R221)</f>
        <v>39</v>
      </c>
      <c r="V221" s="15">
        <f ca="1">RAND()</f>
        <v>0.90547453858039717</v>
      </c>
      <c r="W221" s="19">
        <f ca="1">(IF(B221=1, $G$21+($G$22-$G$21)*V221, $H$21+($H$22-$H$21)*V221))</f>
        <v>3.7164236157411913E-2</v>
      </c>
      <c r="X221" s="15">
        <f ca="1">ROUND(U221*(1-W221), 0)</f>
        <v>38</v>
      </c>
      <c r="Y221" s="20">
        <f ca="1">RAND()</f>
        <v>0.61874504073862902</v>
      </c>
      <c r="Z221" s="15">
        <f ca="1">IF(B221=1, ROUND(_xlfn.NORM.INV(Y221,$C$13,$C$14)*(1+$T$14), 0), ROUND(_xlfn.NORM.INV(Y221, $D$13, $D$14)*(1+$T$14), 0))</f>
        <v>39</v>
      </c>
      <c r="AA221" s="20">
        <f ca="1">RAND()</f>
        <v>0.97201697576075186</v>
      </c>
      <c r="AB221" s="18">
        <f ca="1">IF(B221=1, ROUND(_xlfn.NORM.INV(AA221,$C$15,$C$16), 2), ROUND(_xlfn.NORM.INV(AA221, $D$15, $D$16), 2))</f>
        <v>3030.26</v>
      </c>
      <c r="AC221" s="15">
        <f ca="1">MIN(G221,Z221)</f>
        <v>39</v>
      </c>
      <c r="AD221" s="15">
        <f ca="1">RAND()</f>
        <v>0.22154635138236245</v>
      </c>
      <c r="AE221" s="19">
        <f ca="1">(IF(B221=1, $G$21+($G$22-$G$21)*AD221, $H$21+($H$22-$H$21)*AD221))</f>
        <v>1.6646390541470872E-2</v>
      </c>
      <c r="AF221" s="15">
        <f ca="1">ROUND(AC221*(1-AE221), 0)</f>
        <v>38</v>
      </c>
      <c r="AG221" s="20">
        <f ca="1">RAND()</f>
        <v>0.50134455089734875</v>
      </c>
      <c r="AH221" s="15">
        <f ca="1">IF(B221=1, ROUND(_xlfn.NORM.INV(AG221,$C$17,$C$18)*(1+$T$14), 0), ROUND(_xlfn.NORM.INV(AG221, $D$17, $D$18)*(1+$T$14), 0))</f>
        <v>200</v>
      </c>
      <c r="AI221" s="20">
        <f ca="1">RAND()</f>
        <v>0.59972925412180877</v>
      </c>
      <c r="AJ221" s="18">
        <f ca="1">IF(B221=1, ROUND(_xlfn.NORM.INV(AI221,$C$19,$C$20), 2), ROUND(_xlfn.NORM.INV(AI221, $D$19, $D$20), 2))</f>
        <v>1767.92</v>
      </c>
      <c r="AK221" s="15">
        <f ca="1">MIN(ROUND(H221*(1+$C$22),0),AH221)</f>
        <v>200</v>
      </c>
      <c r="AL221" s="20">
        <f ca="1">RAND()</f>
        <v>0.518432976097704</v>
      </c>
      <c r="AM221" s="19">
        <f ca="1">(IF(B221=1, $G$21+($G$22-$G$21)*AL221, $H$21+($H$22-$H$21)*AL221))</f>
        <v>2.5552989282931121E-2</v>
      </c>
      <c r="AN221" s="15">
        <f ca="1">ROUND(AK221*(1-AM221), 0)</f>
        <v>195</v>
      </c>
      <c r="AO221" s="18">
        <f ca="1">SUM(IF(AN221&gt;H221, (AN221-H221)*($G$23+AJ221), 0),IF(AF221&gt;G221,(AF221-G221)*($G$23+AB221),0),IF(X221&gt;F221,(X221-F221)*($G$23+T221),0),IF(P221&gt;E221,(P221-E221)*($G$23+L221),0))</f>
        <v>0</v>
      </c>
      <c r="AP221" s="18">
        <f>-$C$24</f>
        <v>-313614.51120000001</v>
      </c>
      <c r="AQ221" s="17">
        <f ca="1">L221*P221+T221*X221+AB221*AF221+AJ221*AN221-AO221+AP221</f>
        <v>389606.64880000002</v>
      </c>
      <c r="AS221" s="21">
        <f ca="1">SUM(IF(AN221&gt;H221, (AN221-H221), 0),IF(AF221&gt;G221,(AF221-G221),0),IF(X221&gt;F221,(X221-F221),0),IF(P221&gt;E221,(P221-E221),0))</f>
        <v>0</v>
      </c>
    </row>
    <row r="222" spans="1:45" x14ac:dyDescent="0.4">
      <c r="A222" s="15">
        <v>194</v>
      </c>
      <c r="B222" s="15">
        <f ca="1">IF(RAND() &lt; (8/12), 0, 1)</f>
        <v>1</v>
      </c>
      <c r="C222" s="20">
        <f ca="1">RAND()</f>
        <v>0.97663367854789784</v>
      </c>
      <c r="D222" s="15" t="str">
        <f ca="1">LOOKUP(C222,$H$13:$H$16,$F$13:$F$16)</f>
        <v>Boeing 777-300ER</v>
      </c>
      <c r="E222" s="15">
        <f ca="1">LOOKUP(D222,$F$6:$F$9,$I$6:$I$9)</f>
        <v>8</v>
      </c>
      <c r="F222" s="15">
        <f ca="1">LOOKUP(D222,$F$6:$F$9,$J$6:$J$9)</f>
        <v>40</v>
      </c>
      <c r="G222" s="15">
        <f ca="1">LOOKUP(D222,$F$6:$F$9,$K$6:$K$9)</f>
        <v>24</v>
      </c>
      <c r="H222" s="15">
        <f ca="1">LOOKUP(D222,$F$6:$F$9,$L$6:$L$9)</f>
        <v>260</v>
      </c>
      <c r="I222" s="20">
        <f ca="1">RAND()</f>
        <v>0.25141107518657635</v>
      </c>
      <c r="J222" s="15">
        <f ca="1">IF(B222=1, ROUND(_xlfn.NORM.INV(I222,$C$5,$C$6)*(1+$T$14), 0), ROUND(_xlfn.NORM.INV(I222, $D$5, $D$6)*(1+$T$14), 0))</f>
        <v>5</v>
      </c>
      <c r="K222" s="20">
        <f ca="1">RAND()</f>
        <v>0.89548474422951252</v>
      </c>
      <c r="L222" s="18">
        <f ca="1">IF(B222=1, ROUND(_xlfn.NORM.INV(K222,$C$7,$C$8), 2), ROUND(_xlfn.NORM.INV(K222, $D$7, $D$8), 2))</f>
        <v>15924.4</v>
      </c>
      <c r="M222" s="15">
        <f ca="1">MIN(E222,J222)</f>
        <v>5</v>
      </c>
      <c r="N222" s="15">
        <f ca="1">RAND()</f>
        <v>0.34932078557123625</v>
      </c>
      <c r="O222" s="19">
        <f ca="1">(IF(B222=1, $G$21+($G$22-$G$21)*N222, $H$21+($H$22-$H$21)*N222))</f>
        <v>2.7226227494993267E-2</v>
      </c>
      <c r="P222" s="15">
        <f ca="1">ROUND(M222*(1-O222), 0)</f>
        <v>5</v>
      </c>
      <c r="Q222" s="20">
        <f ca="1">RAND()</f>
        <v>0.21975136611118551</v>
      </c>
      <c r="R222" s="15">
        <f ca="1">IF(B222=1, ROUND(_xlfn.NORM.INV(Q222,$C$9,$C$10)*(1+$T$14), 0), ROUND(_xlfn.NORM.INV(Q222, $D$9, $D$10)*(1+$T$14), 0))</f>
        <v>41</v>
      </c>
      <c r="S222" s="20">
        <f ca="1">RAND()</f>
        <v>0.3176670151914075</v>
      </c>
      <c r="T222" s="18">
        <f ca="1">IF(B222=1, ROUND(_xlfn.NORM.INV(S222,$C$11,$C$12), 2), ROUND(_xlfn.NORM.INV(S222, $D$11, $D$12), 2))</f>
        <v>6401.82</v>
      </c>
      <c r="U222" s="15">
        <f ca="1">MIN(F222,R222)</f>
        <v>40</v>
      </c>
      <c r="V222" s="15">
        <f ca="1">RAND()</f>
        <v>0.88169482525241349</v>
      </c>
      <c r="W222" s="19">
        <f ca="1">(IF(B222=1, $G$21+($G$22-$G$21)*V222, $H$21+($H$22-$H$21)*V222))</f>
        <v>4.5859318883834474E-2</v>
      </c>
      <c r="X222" s="15">
        <f ca="1">ROUND(U222*(1-W222), 0)</f>
        <v>38</v>
      </c>
      <c r="Y222" s="20">
        <f ca="1">RAND()</f>
        <v>0.39721675279674562</v>
      </c>
      <c r="Z222" s="15">
        <f ca="1">IF(B222=1, ROUND(_xlfn.NORM.INV(Y222,$C$13,$C$14)*(1+$T$14), 0), ROUND(_xlfn.NORM.INV(Y222, $D$13, $D$14)*(1+$T$14), 0))</f>
        <v>49</v>
      </c>
      <c r="AA222" s="20">
        <f ca="1">RAND()</f>
        <v>0.22414715953584274</v>
      </c>
      <c r="AB222" s="18">
        <f ca="1">IF(B222=1, ROUND(_xlfn.NORM.INV(AA222,$C$15,$C$16), 2), ROUND(_xlfn.NORM.INV(AA222, $D$15, $D$16), 2))</f>
        <v>3277.71</v>
      </c>
      <c r="AC222" s="15">
        <f ca="1">MIN(G222,Z222)</f>
        <v>24</v>
      </c>
      <c r="AD222" s="15">
        <f ca="1">RAND()</f>
        <v>0.79078078660648854</v>
      </c>
      <c r="AE222" s="19">
        <f ca="1">(IF(B222=1, $G$21+($G$22-$G$21)*AD222, $H$21+($H$22-$H$21)*AD222))</f>
        <v>4.2677327531227105E-2</v>
      </c>
      <c r="AF222" s="15">
        <f ca="1">ROUND(AC222*(1-AE222), 0)</f>
        <v>23</v>
      </c>
      <c r="AG222" s="20">
        <f ca="1">RAND()</f>
        <v>0.908438698208761</v>
      </c>
      <c r="AH222" s="15">
        <f ca="1">IF(B222=1, ROUND(_xlfn.NORM.INV(AG222,$C$17,$C$18)*(1+$T$14), 0), ROUND(_xlfn.NORM.INV(AG222, $D$17, $D$18)*(1+$T$14), 0))</f>
        <v>472</v>
      </c>
      <c r="AI222" s="20">
        <f ca="1">RAND()</f>
        <v>0.29868442999553668</v>
      </c>
      <c r="AJ222" s="18">
        <f ca="1">IF(B222=1, ROUND(_xlfn.NORM.INV(AI222,$C$19,$C$20), 2), ROUND(_xlfn.NORM.INV(AI222, $D$19, $D$20), 2))</f>
        <v>2117.7199999999998</v>
      </c>
      <c r="AK222" s="15">
        <f ca="1">MIN(ROUND(H222*(1+$C$22),0),AH222)</f>
        <v>273</v>
      </c>
      <c r="AL222" s="20">
        <f ca="1">RAND()</f>
        <v>0.58149654292368069</v>
      </c>
      <c r="AM222" s="19">
        <f ca="1">(IF(B222=1, $G$21+($G$22-$G$21)*AL222, $H$21+($H$22-$H$21)*AL222))</f>
        <v>3.5352379002328821E-2</v>
      </c>
      <c r="AN222" s="15">
        <f ca="1">ROUND(AK222*(1-AM222), 0)</f>
        <v>263</v>
      </c>
      <c r="AO222" s="18">
        <f ca="1">SUM(IF(AN222&gt;H222, (AN222-H222)*($G$23+AJ222), 0),IF(AF222&gt;G222,(AF222-G222)*($G$23+AB222),0),IF(X222&gt;F222,(X222-F222)*($G$23+T222),0),IF(P222&gt;E222,(P222-E222)*($G$23+L222),0))</f>
        <v>8906.16</v>
      </c>
      <c r="AP222" s="18">
        <f>-$C$24</f>
        <v>-313614.51120000001</v>
      </c>
      <c r="AQ222" s="17">
        <f ca="1">L222*P222+T222*X222+AB222*AF222+AJ222*AN222-AO222+AP222</f>
        <v>632718.17879999988</v>
      </c>
      <c r="AS222" s="21">
        <f ca="1">SUM(IF(AN222&gt;H222, (AN222-H222), 0),IF(AF222&gt;G222,(AF222-G222),0),IF(X222&gt;F222,(X222-F222),0),IF(P222&gt;E222,(P222-E222),0))</f>
        <v>3</v>
      </c>
    </row>
    <row r="223" spans="1:45" x14ac:dyDescent="0.4">
      <c r="A223" s="15">
        <v>195</v>
      </c>
      <c r="B223" s="15">
        <f ca="1">IF(RAND() &lt; (8/12), 0, 1)</f>
        <v>1</v>
      </c>
      <c r="C223" s="20">
        <f ca="1">RAND()</f>
        <v>5.4515414390238437E-2</v>
      </c>
      <c r="D223" s="15" t="str">
        <f ca="1">LOOKUP(C223,$H$13:$H$16,$F$13:$F$16)</f>
        <v>Airbus A350-900</v>
      </c>
      <c r="E223" s="15">
        <f ca="1">LOOKUP(D223,$F$6:$F$9,$I$6:$I$9)</f>
        <v>0</v>
      </c>
      <c r="F223" s="15">
        <f ca="1">LOOKUP(D223,$F$6:$F$9,$J$6:$J$9)</f>
        <v>32</v>
      </c>
      <c r="G223" s="15">
        <f ca="1">LOOKUP(D223,$F$6:$F$9,$K$6:$K$9)</f>
        <v>21</v>
      </c>
      <c r="H223" s="15">
        <f ca="1">LOOKUP(D223,$F$6:$F$9,$L$6:$L$9)</f>
        <v>259</v>
      </c>
      <c r="I223" s="20">
        <f ca="1">RAND()</f>
        <v>0.81509360515950269</v>
      </c>
      <c r="J223" s="15">
        <f ca="1">IF(B223=1, ROUND(_xlfn.NORM.INV(I223,$C$5,$C$6)*(1+$T$14), 0), ROUND(_xlfn.NORM.INV(I223, $D$5, $D$6)*(1+$T$14), 0))</f>
        <v>8</v>
      </c>
      <c r="K223" s="20">
        <f ca="1">RAND()</f>
        <v>1.7803074387506168E-2</v>
      </c>
      <c r="L223" s="18">
        <f ca="1">IF(B223=1, ROUND(_xlfn.NORM.INV(K223,$C$7,$C$8), 2), ROUND(_xlfn.NORM.INV(K223, $D$7, $D$8), 2))</f>
        <v>9869.18</v>
      </c>
      <c r="M223" s="15">
        <f ca="1">MIN(E223,J223)</f>
        <v>0</v>
      </c>
      <c r="N223" s="15">
        <f ca="1">RAND()</f>
        <v>0.95175623077540805</v>
      </c>
      <c r="O223" s="19">
        <f ca="1">(IF(B223=1, $G$21+($G$22-$G$21)*N223, $H$21+($H$22-$H$21)*N223))</f>
        <v>4.8311468077139284E-2</v>
      </c>
      <c r="P223" s="15">
        <f ca="1">ROUND(M223*(1-O223), 0)</f>
        <v>0</v>
      </c>
      <c r="Q223" s="20">
        <f ca="1">RAND()</f>
        <v>0.85864013664913075</v>
      </c>
      <c r="R223" s="15">
        <f ca="1">IF(B223=1, ROUND(_xlfn.NORM.INV(Q223,$C$9,$C$10)*(1+$T$14), 0), ROUND(_xlfn.NORM.INV(Q223, $D$9, $D$10)*(1+$T$14), 0))</f>
        <v>88</v>
      </c>
      <c r="S223" s="20">
        <f ca="1">RAND()</f>
        <v>0.55277290953954294</v>
      </c>
      <c r="T223" s="18">
        <f ca="1">IF(B223=1, ROUND(_xlfn.NORM.INV(S223,$C$11,$C$12), 2), ROUND(_xlfn.NORM.INV(S223, $D$11, $D$12), 2))</f>
        <v>6949.07</v>
      </c>
      <c r="U223" s="15">
        <f ca="1">MIN(F223,R223)</f>
        <v>32</v>
      </c>
      <c r="V223" s="15">
        <f ca="1">RAND()</f>
        <v>0.52178194146951906</v>
      </c>
      <c r="W223" s="19">
        <f ca="1">(IF(B223=1, $G$21+($G$22-$G$21)*V223, $H$21+($H$22-$H$21)*V223))</f>
        <v>3.3262367951433169E-2</v>
      </c>
      <c r="X223" s="15">
        <f ca="1">ROUND(U223*(1-W223), 0)</f>
        <v>31</v>
      </c>
      <c r="Y223" s="20">
        <f ca="1">RAND()</f>
        <v>0.89638492030845929</v>
      </c>
      <c r="Z223" s="15">
        <f ca="1">IF(B223=1, ROUND(_xlfn.NORM.INV(Y223,$C$13,$C$14)*(1+$T$14), 0), ROUND(_xlfn.NORM.INV(Y223, $D$13, $D$14)*(1+$T$14), 0))</f>
        <v>84</v>
      </c>
      <c r="AA223" s="20">
        <f ca="1">RAND()</f>
        <v>0.44047591536724851</v>
      </c>
      <c r="AB223" s="18">
        <f ca="1">IF(B223=1, ROUND(_xlfn.NORM.INV(AA223,$C$15,$C$16), 2), ROUND(_xlfn.NORM.INV(AA223, $D$15, $D$16), 2))</f>
        <v>3570.35</v>
      </c>
      <c r="AC223" s="15">
        <f ca="1">MIN(G223,Z223)</f>
        <v>21</v>
      </c>
      <c r="AD223" s="15">
        <f ca="1">RAND()</f>
        <v>0.66041866557463447</v>
      </c>
      <c r="AE223" s="19">
        <f ca="1">(IF(B223=1, $G$21+($G$22-$G$21)*AD223, $H$21+($H$22-$H$21)*AD223))</f>
        <v>3.8114653295112211E-2</v>
      </c>
      <c r="AF223" s="15">
        <f ca="1">ROUND(AC223*(1-AE223), 0)</f>
        <v>20</v>
      </c>
      <c r="AG223" s="20">
        <f ca="1">RAND()</f>
        <v>0.41363448978837702</v>
      </c>
      <c r="AH223" s="15">
        <f ca="1">IF(B223=1, ROUND(_xlfn.NORM.INV(AG223,$C$17,$C$18)*(1+$T$14), 0), ROUND(_xlfn.NORM.INV(AG223, $D$17, $D$18)*(1+$T$14), 0))</f>
        <v>277</v>
      </c>
      <c r="AI223" s="20">
        <f ca="1">RAND()</f>
        <v>1.1502512777515905E-3</v>
      </c>
      <c r="AJ223" s="18">
        <f ca="1">IF(B223=1, ROUND(_xlfn.NORM.INV(AI223,$C$19,$C$20), 2), ROUND(_xlfn.NORM.INV(AI223, $D$19, $D$20), 2))</f>
        <v>1360.22</v>
      </c>
      <c r="AK223" s="15">
        <f ca="1">MIN(ROUND(H223*(1+$C$22),0),AH223)</f>
        <v>272</v>
      </c>
      <c r="AL223" s="20">
        <f ca="1">RAND()</f>
        <v>9.8880341671848337E-2</v>
      </c>
      <c r="AM223" s="19">
        <f ca="1">(IF(B223=1, $G$21+($G$22-$G$21)*AL223, $H$21+($H$22-$H$21)*AL223))</f>
        <v>1.8460811958514692E-2</v>
      </c>
      <c r="AN223" s="15">
        <f ca="1">ROUND(AK223*(1-AM223), 0)</f>
        <v>267</v>
      </c>
      <c r="AO223" s="18">
        <f ca="1">SUM(IF(AN223&gt;H223, (AN223-H223)*($G$23+AJ223), 0),IF(AF223&gt;G223,(AF223-G223)*($G$23+AB223),0),IF(X223&gt;F223,(X223-F223)*($G$23+T223),0),IF(P223&gt;E223,(P223-E223)*($G$23+L223),0))</f>
        <v>17689.760000000002</v>
      </c>
      <c r="AP223" s="18">
        <f>-$C$24</f>
        <v>-313614.51120000001</v>
      </c>
      <c r="AQ223" s="17">
        <f ca="1">L223*P223+T223*X223+AB223*AF223+AJ223*AN223-AO223+AP223</f>
        <v>318702.6387999999</v>
      </c>
      <c r="AS223" s="21">
        <f ca="1">SUM(IF(AN223&gt;H223, (AN223-H223), 0),IF(AF223&gt;G223,(AF223-G223),0),IF(X223&gt;F223,(X223-F223),0),IF(P223&gt;E223,(P223-E223),0))</f>
        <v>8</v>
      </c>
    </row>
    <row r="224" spans="1:45" x14ac:dyDescent="0.4">
      <c r="A224" s="15">
        <v>196</v>
      </c>
      <c r="B224" s="15">
        <f ca="1">IF(RAND() &lt; (8/12), 0, 1)</f>
        <v>1</v>
      </c>
      <c r="C224" s="20">
        <f ca="1">RAND()</f>
        <v>0.34383271710876817</v>
      </c>
      <c r="D224" s="15" t="str">
        <f ca="1">LOOKUP(C224,$H$13:$H$16,$F$13:$F$16)</f>
        <v>Airbus A380-800</v>
      </c>
      <c r="E224" s="15">
        <f ca="1">LOOKUP(D224,$F$6:$F$9,$I$6:$I$9)</f>
        <v>14</v>
      </c>
      <c r="F224" s="15">
        <f ca="1">LOOKUP(D224,$F$6:$F$9,$J$6:$J$9)</f>
        <v>76</v>
      </c>
      <c r="G224" s="15">
        <f ca="1">LOOKUP(D224,$F$6:$F$9,$K$6:$K$9)</f>
        <v>56</v>
      </c>
      <c r="H224" s="15">
        <f ca="1">LOOKUP(D224,$F$6:$F$9,$L$6:$L$9)</f>
        <v>341</v>
      </c>
      <c r="I224" s="20">
        <f ca="1">RAND()</f>
        <v>0.47079160937783371</v>
      </c>
      <c r="J224" s="15">
        <f ca="1">IF(B224=1, ROUND(_xlfn.NORM.INV(I224,$C$5,$C$6)*(1+$T$14), 0), ROUND(_xlfn.NORM.INV(I224, $D$5, $D$6)*(1+$T$14), 0))</f>
        <v>6</v>
      </c>
      <c r="K224" s="20">
        <f ca="1">RAND()</f>
        <v>0.35924765091258215</v>
      </c>
      <c r="L224" s="18">
        <f ca="1">IF(B224=1, ROUND(_xlfn.NORM.INV(K224,$C$7,$C$8), 2), ROUND(_xlfn.NORM.INV(K224, $D$7, $D$8), 2))</f>
        <v>13008.8</v>
      </c>
      <c r="M224" s="15">
        <f ca="1">MIN(E224,J224)</f>
        <v>6</v>
      </c>
      <c r="N224" s="15">
        <f ca="1">RAND()</f>
        <v>0.19240488483283569</v>
      </c>
      <c r="O224" s="19">
        <f ca="1">(IF(B224=1, $G$21+($G$22-$G$21)*N224, $H$21+($H$22-$H$21)*N224))</f>
        <v>2.1734170969149251E-2</v>
      </c>
      <c r="P224" s="15">
        <f ca="1">ROUND(M224*(1-O224), 0)</f>
        <v>6</v>
      </c>
      <c r="Q224" s="20">
        <f ca="1">RAND()</f>
        <v>0.15039726638142581</v>
      </c>
      <c r="R224" s="15">
        <f ca="1">IF(B224=1, ROUND(_xlfn.NORM.INV(Q224,$C$9,$C$10)*(1+$T$14), 0), ROUND(_xlfn.NORM.INV(Q224, $D$9, $D$10)*(1+$T$14), 0))</f>
        <v>35</v>
      </c>
      <c r="S224" s="20">
        <f ca="1">RAND()</f>
        <v>0.47272571646524819</v>
      </c>
      <c r="T224" s="18">
        <f ca="1">IF(B224=1, ROUND(_xlfn.NORM.INV(S224,$C$11,$C$12), 2), ROUND(_xlfn.NORM.INV(S224, $D$11, $D$12), 2))</f>
        <v>6767.75</v>
      </c>
      <c r="U224" s="15">
        <f ca="1">MIN(F224,R224)</f>
        <v>35</v>
      </c>
      <c r="V224" s="15">
        <f ca="1">RAND()</f>
        <v>0.57892076624544075</v>
      </c>
      <c r="W224" s="19">
        <f ca="1">(IF(B224=1, $G$21+($G$22-$G$21)*V224, $H$21+($H$22-$H$21)*V224))</f>
        <v>3.5262226818590425E-2</v>
      </c>
      <c r="X224" s="15">
        <f ca="1">ROUND(U224*(1-W224), 0)</f>
        <v>34</v>
      </c>
      <c r="Y224" s="20">
        <f ca="1">RAND()</f>
        <v>0.36793355738527966</v>
      </c>
      <c r="Z224" s="15">
        <f ca="1">IF(B224=1, ROUND(_xlfn.NORM.INV(Y224,$C$13,$C$14)*(1+$T$14), 0), ROUND(_xlfn.NORM.INV(Y224, $D$13, $D$14)*(1+$T$14), 0))</f>
        <v>47</v>
      </c>
      <c r="AA224" s="20">
        <f ca="1">RAND()</f>
        <v>0.23973483243434912</v>
      </c>
      <c r="AB224" s="18">
        <f ca="1">IF(B224=1, ROUND(_xlfn.NORM.INV(AA224,$C$15,$C$16), 2), ROUND(_xlfn.NORM.INV(AA224, $D$15, $D$16), 2))</f>
        <v>3302.29</v>
      </c>
      <c r="AC224" s="15">
        <f ca="1">MIN(G224,Z224)</f>
        <v>47</v>
      </c>
      <c r="AD224" s="15">
        <f ca="1">RAND()</f>
        <v>0.89217437338902439</v>
      </c>
      <c r="AE224" s="19">
        <f ca="1">(IF(B224=1, $G$21+($G$22-$G$21)*AD224, $H$21+($H$22-$H$21)*AD224))</f>
        <v>4.6226103068615854E-2</v>
      </c>
      <c r="AF224" s="15">
        <f ca="1">ROUND(AC224*(1-AE224), 0)</f>
        <v>45</v>
      </c>
      <c r="AG224" s="20">
        <f ca="1">RAND()</f>
        <v>0.16224187301892246</v>
      </c>
      <c r="AH224" s="15">
        <f ca="1">IF(B224=1, ROUND(_xlfn.NORM.INV(AG224,$C$17,$C$18)*(1+$T$14), 0), ROUND(_xlfn.NORM.INV(AG224, $D$17, $D$18)*(1+$T$14), 0))</f>
        <v>180</v>
      </c>
      <c r="AI224" s="20">
        <f ca="1">RAND()</f>
        <v>0.86777513288098995</v>
      </c>
      <c r="AJ224" s="18">
        <f ca="1">IF(B224=1, ROUND(_xlfn.NORM.INV(AI224,$C$19,$C$20), 2), ROUND(_xlfn.NORM.INV(AI224, $D$19, $D$20), 2))</f>
        <v>2611.9</v>
      </c>
      <c r="AK224" s="15">
        <f ca="1">MIN(ROUND(H224*(1+$C$22),0),AH224)</f>
        <v>180</v>
      </c>
      <c r="AL224" s="20">
        <f ca="1">RAND()</f>
        <v>0.24441726888195392</v>
      </c>
      <c r="AM224" s="19">
        <f ca="1">(IF(B224=1, $G$21+($G$22-$G$21)*AL224, $H$21+($H$22-$H$21)*AL224))</f>
        <v>2.3554604410868388E-2</v>
      </c>
      <c r="AN224" s="15">
        <f ca="1">ROUND(AK224*(1-AM224), 0)</f>
        <v>176</v>
      </c>
      <c r="AO224" s="18">
        <f ca="1">SUM(IF(AN224&gt;H224, (AN224-H224)*($G$23+AJ224), 0),IF(AF224&gt;G224,(AF224-G224)*($G$23+AB224),0),IF(X224&gt;F224,(X224-F224)*($G$23+T224),0),IF(P224&gt;E224,(P224-E224)*($G$23+L224),0))</f>
        <v>0</v>
      </c>
      <c r="AP224" s="18">
        <f>-$C$24</f>
        <v>-313614.51120000001</v>
      </c>
      <c r="AQ224" s="17">
        <f ca="1">L224*P224+T224*X224+AB224*AF224+AJ224*AN224-AO224+AP224</f>
        <v>602839.23879999993</v>
      </c>
      <c r="AS224" s="21">
        <f ca="1">SUM(IF(AN224&gt;H224, (AN224-H224), 0),IF(AF224&gt;G224,(AF224-G224),0),IF(X224&gt;F224,(X224-F224),0),IF(P224&gt;E224,(P224-E224),0))</f>
        <v>0</v>
      </c>
    </row>
    <row r="225" spans="1:45" x14ac:dyDescent="0.4">
      <c r="A225" s="15">
        <v>197</v>
      </c>
      <c r="B225" s="15">
        <f ca="1">IF(RAND() &lt; (8/12), 0, 1)</f>
        <v>0</v>
      </c>
      <c r="C225" s="20">
        <f ca="1">RAND()</f>
        <v>0.97244931375367782</v>
      </c>
      <c r="D225" s="15" t="str">
        <f ca="1">LOOKUP(C225,$H$13:$H$16,$F$13:$F$16)</f>
        <v>Boeing 777-300ER</v>
      </c>
      <c r="E225" s="15">
        <f ca="1">LOOKUP(D225,$F$6:$F$9,$I$6:$I$9)</f>
        <v>8</v>
      </c>
      <c r="F225" s="15">
        <f ca="1">LOOKUP(D225,$F$6:$F$9,$J$6:$J$9)</f>
        <v>40</v>
      </c>
      <c r="G225" s="15">
        <f ca="1">LOOKUP(D225,$F$6:$F$9,$K$6:$K$9)</f>
        <v>24</v>
      </c>
      <c r="H225" s="15">
        <f ca="1">LOOKUP(D225,$F$6:$F$9,$L$6:$L$9)</f>
        <v>260</v>
      </c>
      <c r="I225" s="20">
        <f ca="1">RAND()</f>
        <v>0.90821176267195047</v>
      </c>
      <c r="J225" s="15">
        <f ca="1">IF(B225=1, ROUND(_xlfn.NORM.INV(I225,$C$5,$C$6)*(1+$T$14), 0), ROUND(_xlfn.NORM.INV(I225, $D$5, $D$6)*(1+$T$14), 0))</f>
        <v>6</v>
      </c>
      <c r="K225" s="20">
        <f ca="1">RAND()</f>
        <v>0.51057905960743921</v>
      </c>
      <c r="L225" s="18">
        <f ca="1">IF(B225=1, ROUND(_xlfn.NORM.INV(K225,$C$7,$C$8), 2), ROUND(_xlfn.NORM.INV(K225, $D$7, $D$8), 2))</f>
        <v>10504.47</v>
      </c>
      <c r="M225" s="15">
        <f ca="1">MIN(E225,J225)</f>
        <v>6</v>
      </c>
      <c r="N225" s="15">
        <f ca="1">RAND()</f>
        <v>0.59819988896277521</v>
      </c>
      <c r="O225" s="19">
        <f ca="1">(IF(B225=1, $G$21+($G$22-$G$21)*N225, $H$21+($H$22-$H$21)*N225))</f>
        <v>2.7945996668883255E-2</v>
      </c>
      <c r="P225" s="15">
        <f ca="1">ROUND(M225*(1-O225), 0)</f>
        <v>6</v>
      </c>
      <c r="Q225" s="20">
        <f ca="1">RAND()</f>
        <v>0.97013508372431012</v>
      </c>
      <c r="R225" s="15">
        <f ca="1">IF(B225=1, ROUND(_xlfn.NORM.INV(Q225,$C$9,$C$10)*(1+$T$14), 0), ROUND(_xlfn.NORM.INV(Q225, $D$9, $D$10)*(1+$T$14), 0))</f>
        <v>60</v>
      </c>
      <c r="S225" s="20">
        <f ca="1">RAND()</f>
        <v>0.84388985276637418</v>
      </c>
      <c r="T225" s="18">
        <f ca="1">IF(B225=1, ROUND(_xlfn.NORM.INV(S225,$C$11,$C$12), 2), ROUND(_xlfn.NORM.INV(S225, $D$11, $D$12), 2))</f>
        <v>5476.48</v>
      </c>
      <c r="U225" s="15">
        <f ca="1">MIN(F225,R225)</f>
        <v>40</v>
      </c>
      <c r="V225" s="15">
        <f ca="1">RAND()</f>
        <v>0.53649499051955341</v>
      </c>
      <c r="W225" s="19">
        <f ca="1">(IF(B225=1, $G$21+($G$22-$G$21)*V225, $H$21+($H$22-$H$21)*V225))</f>
        <v>2.60948497155866E-2</v>
      </c>
      <c r="X225" s="15">
        <f ca="1">ROUND(U225*(1-W225), 0)</f>
        <v>39</v>
      </c>
      <c r="Y225" s="20">
        <f ca="1">RAND()</f>
        <v>0.30194323075840213</v>
      </c>
      <c r="Z225" s="15">
        <f ca="1">IF(B225=1, ROUND(_xlfn.NORM.INV(Y225,$C$13,$C$14)*(1+$T$14), 0), ROUND(_xlfn.NORM.INV(Y225, $D$13, $D$14)*(1+$T$14), 0))</f>
        <v>31</v>
      </c>
      <c r="AA225" s="20">
        <f ca="1">RAND()</f>
        <v>0.7686302841453192</v>
      </c>
      <c r="AB225" s="18">
        <f ca="1">IF(B225=1, ROUND(_xlfn.NORM.INV(AA225,$C$15,$C$16), 2), ROUND(_xlfn.NORM.INV(AA225, $D$15, $D$16), 2))</f>
        <v>2887.22</v>
      </c>
      <c r="AC225" s="15">
        <f ca="1">MIN(G225,Z225)</f>
        <v>24</v>
      </c>
      <c r="AD225" s="15">
        <f ca="1">RAND()</f>
        <v>0.30813600395177254</v>
      </c>
      <c r="AE225" s="19">
        <f ca="1">(IF(B225=1, $G$21+($G$22-$G$21)*AD225, $H$21+($H$22-$H$21)*AD225))</f>
        <v>1.9244080118553178E-2</v>
      </c>
      <c r="AF225" s="15">
        <f ca="1">ROUND(AC225*(1-AE225), 0)</f>
        <v>24</v>
      </c>
      <c r="AG225" s="20">
        <f ca="1">RAND()</f>
        <v>0.4694085818460918</v>
      </c>
      <c r="AH225" s="15">
        <f ca="1">IF(B225=1, ROUND(_xlfn.NORM.INV(AG225,$C$17,$C$18)*(1+$T$14), 0), ROUND(_xlfn.NORM.INV(AG225, $D$17, $D$18)*(1+$T$14), 0))</f>
        <v>195</v>
      </c>
      <c r="AI225" s="20">
        <f ca="1">RAND()</f>
        <v>0.98423327210470657</v>
      </c>
      <c r="AJ225" s="18">
        <f ca="1">IF(B225=1, ROUND(_xlfn.NORM.INV(AI225,$C$19,$C$20), 2), ROUND(_xlfn.NORM.INV(AI225, $D$19, $D$20), 2))</f>
        <v>1912.06</v>
      </c>
      <c r="AK225" s="15">
        <f ca="1">MIN(ROUND(H225*(1+$C$22),0),AH225)</f>
        <v>195</v>
      </c>
      <c r="AL225" s="20">
        <f ca="1">RAND()</f>
        <v>0.83385479423524655</v>
      </c>
      <c r="AM225" s="19">
        <f ca="1">(IF(B225=1, $G$21+($G$22-$G$21)*AL225, $H$21+($H$22-$H$21)*AL225))</f>
        <v>3.5015643827057394E-2</v>
      </c>
      <c r="AN225" s="15">
        <f ca="1">ROUND(AK225*(1-AM225), 0)</f>
        <v>188</v>
      </c>
      <c r="AO225" s="18">
        <f ca="1">SUM(IF(AN225&gt;H225, (AN225-H225)*($G$23+AJ225), 0),IF(AF225&gt;G225,(AF225-G225)*($G$23+AB225),0),IF(X225&gt;F225,(X225-F225)*($G$23+T225),0),IF(P225&gt;E225,(P225-E225)*($G$23+L225),0))</f>
        <v>0</v>
      </c>
      <c r="AP225" s="18">
        <f>-$C$24</f>
        <v>-313614.51120000001</v>
      </c>
      <c r="AQ225" s="17">
        <f ca="1">L225*P225+T225*X225+AB225*AF225+AJ225*AN225-AO225+AP225</f>
        <v>391755.58879999985</v>
      </c>
      <c r="AS225" s="21">
        <f ca="1">SUM(IF(AN225&gt;H225, (AN225-H225), 0),IF(AF225&gt;G225,(AF225-G225),0),IF(X225&gt;F225,(X225-F225),0),IF(P225&gt;E225,(P225-E225),0))</f>
        <v>0</v>
      </c>
    </row>
    <row r="226" spans="1:45" x14ac:dyDescent="0.4">
      <c r="A226" s="15">
        <v>198</v>
      </c>
      <c r="B226" s="15">
        <f ca="1">IF(RAND() &lt; (8/12), 0, 1)</f>
        <v>1</v>
      </c>
      <c r="C226" s="20">
        <f ca="1">RAND()</f>
        <v>0.45208674193130982</v>
      </c>
      <c r="D226" s="15" t="str">
        <f ca="1">LOOKUP(C226,$H$13:$H$16,$F$13:$F$16)</f>
        <v>Airbus A380-800</v>
      </c>
      <c r="E226" s="15">
        <f ca="1">LOOKUP(D226,$F$6:$F$9,$I$6:$I$9)</f>
        <v>14</v>
      </c>
      <c r="F226" s="15">
        <f ca="1">LOOKUP(D226,$F$6:$F$9,$J$6:$J$9)</f>
        <v>76</v>
      </c>
      <c r="G226" s="15">
        <f ca="1">LOOKUP(D226,$F$6:$F$9,$K$6:$K$9)</f>
        <v>56</v>
      </c>
      <c r="H226" s="15">
        <f ca="1">LOOKUP(D226,$F$6:$F$9,$L$6:$L$9)</f>
        <v>341</v>
      </c>
      <c r="I226" s="20">
        <f ca="1">RAND()</f>
        <v>0.14488391085359187</v>
      </c>
      <c r="J226" s="15">
        <f ca="1">IF(B226=1, ROUND(_xlfn.NORM.INV(I226,$C$5,$C$6)*(1+$T$14), 0), ROUND(_xlfn.NORM.INV(I226, $D$5, $D$6)*(1+$T$14), 0))</f>
        <v>4</v>
      </c>
      <c r="K226" s="20">
        <f ca="1">RAND()</f>
        <v>0.88229198232291484</v>
      </c>
      <c r="L226" s="18">
        <f ca="1">IF(B226=1, ROUND(_xlfn.NORM.INV(K226,$C$7,$C$8), 2), ROUND(_xlfn.NORM.INV(K226, $D$7, $D$8), 2))</f>
        <v>15798.68</v>
      </c>
      <c r="M226" s="15">
        <f ca="1">MIN(E226,J226)</f>
        <v>4</v>
      </c>
      <c r="N226" s="15">
        <f ca="1">RAND()</f>
        <v>0.69944572823677287</v>
      </c>
      <c r="O226" s="19">
        <f ca="1">(IF(B226=1, $G$21+($G$22-$G$21)*N226, $H$21+($H$22-$H$21)*N226))</f>
        <v>3.9480600488287054E-2</v>
      </c>
      <c r="P226" s="15">
        <f ca="1">ROUND(M226*(1-O226), 0)</f>
        <v>4</v>
      </c>
      <c r="Q226" s="20">
        <f ca="1">RAND()</f>
        <v>0.83438143634850814</v>
      </c>
      <c r="R226" s="15">
        <f ca="1">IF(B226=1, ROUND(_xlfn.NORM.INV(Q226,$C$9,$C$10)*(1+$T$14), 0), ROUND(_xlfn.NORM.INV(Q226, $D$9, $D$10)*(1+$T$14), 0))</f>
        <v>85</v>
      </c>
      <c r="S226" s="20">
        <f ca="1">RAND()</f>
        <v>0.81232727776442348</v>
      </c>
      <c r="T226" s="18">
        <f ca="1">IF(B226=1, ROUND(_xlfn.NORM.INV(S226,$C$11,$C$12), 2), ROUND(_xlfn.NORM.INV(S226, $D$11, $D$12), 2))</f>
        <v>7628.81</v>
      </c>
      <c r="U226" s="15">
        <f ca="1">MIN(F226,R226)</f>
        <v>76</v>
      </c>
      <c r="V226" s="15">
        <f ca="1">RAND()</f>
        <v>0.51680109151878972</v>
      </c>
      <c r="W226" s="19">
        <f ca="1">(IF(B226=1, $G$21+($G$22-$G$21)*V226, $H$21+($H$22-$H$21)*V226))</f>
        <v>3.3088038203157644E-2</v>
      </c>
      <c r="X226" s="15">
        <f ca="1">ROUND(U226*(1-W226), 0)</f>
        <v>73</v>
      </c>
      <c r="Y226" s="20">
        <f ca="1">RAND()</f>
        <v>0.19688914976048211</v>
      </c>
      <c r="Z226" s="15">
        <f ca="1">IF(B226=1, ROUND(_xlfn.NORM.INV(Y226,$C$13,$C$14)*(1+$T$14), 0), ROUND(_xlfn.NORM.INV(Y226, $D$13, $D$14)*(1+$T$14), 0))</f>
        <v>35</v>
      </c>
      <c r="AA226" s="20">
        <f ca="1">RAND()</f>
        <v>0.85319981071809181</v>
      </c>
      <c r="AB226" s="18">
        <f ca="1">IF(B226=1, ROUND(_xlfn.NORM.INV(AA226,$C$15,$C$16), 2), ROUND(_xlfn.NORM.INV(AA226, $D$15, $D$16), 2))</f>
        <v>4147.45</v>
      </c>
      <c r="AC226" s="15">
        <f ca="1">MIN(G226,Z226)</f>
        <v>35</v>
      </c>
      <c r="AD226" s="15">
        <f ca="1">RAND()</f>
        <v>0.86928741024885725</v>
      </c>
      <c r="AE226" s="19">
        <f ca="1">(IF(B226=1, $G$21+($G$22-$G$21)*AD226, $H$21+($H$22-$H$21)*AD226))</f>
        <v>4.542505935871001E-2</v>
      </c>
      <c r="AF226" s="15">
        <f ca="1">ROUND(AC226*(1-AE226), 0)</f>
        <v>33</v>
      </c>
      <c r="AG226" s="20">
        <f ca="1">RAND()</f>
        <v>0.56713898428247844</v>
      </c>
      <c r="AH226" s="15">
        <f ca="1">IF(B226=1, ROUND(_xlfn.NORM.INV(AG226,$C$17,$C$18)*(1+$T$14), 0), ROUND(_xlfn.NORM.INV(AG226, $D$17, $D$18)*(1+$T$14), 0))</f>
        <v>326</v>
      </c>
      <c r="AI226" s="20">
        <f ca="1">RAND()</f>
        <v>0.87157308877787532</v>
      </c>
      <c r="AJ226" s="18">
        <f ca="1">IF(B226=1, ROUND(_xlfn.NORM.INV(AI226,$C$19,$C$20), 2), ROUND(_xlfn.NORM.INV(AI226, $D$19, $D$20), 2))</f>
        <v>2617.2800000000002</v>
      </c>
      <c r="AK226" s="15">
        <f ca="1">MIN(ROUND(H226*(1+$C$22),0),AH226)</f>
        <v>326</v>
      </c>
      <c r="AL226" s="20">
        <f ca="1">RAND()</f>
        <v>0.75831454626459172</v>
      </c>
      <c r="AM226" s="19">
        <f ca="1">(IF(B226=1, $G$21+($G$22-$G$21)*AL226, $H$21+($H$22-$H$21)*AL226))</f>
        <v>4.1541009119260716E-2</v>
      </c>
      <c r="AN226" s="15">
        <f ca="1">ROUND(AK226*(1-AM226), 0)</f>
        <v>312</v>
      </c>
      <c r="AO226" s="18">
        <f ca="1">SUM(IF(AN226&gt;H226, (AN226-H226)*($G$23+AJ226), 0),IF(AF226&gt;G226,(AF226-G226)*($G$23+AB226),0),IF(X226&gt;F226,(X226-F226)*($G$23+T226),0),IF(P226&gt;E226,(P226-E226)*($G$23+L226),0))</f>
        <v>0</v>
      </c>
      <c r="AP226" s="18">
        <f>-$C$24</f>
        <v>-313614.51120000001</v>
      </c>
      <c r="AQ226" s="17">
        <f ca="1">L226*P226+T226*X226+AB226*AF226+AJ226*AN226-AO226+AP226</f>
        <v>1259940.5488</v>
      </c>
      <c r="AS226" s="21">
        <f ca="1">SUM(IF(AN226&gt;H226, (AN226-H226), 0),IF(AF226&gt;G226,(AF226-G226),0),IF(X226&gt;F226,(X226-F226),0),IF(P226&gt;E226,(P226-E226),0))</f>
        <v>0</v>
      </c>
    </row>
    <row r="227" spans="1:45" x14ac:dyDescent="0.4">
      <c r="A227" s="15">
        <v>199</v>
      </c>
      <c r="B227" s="15">
        <f ca="1">IF(RAND() &lt; (8/12), 0, 1)</f>
        <v>0</v>
      </c>
      <c r="C227" s="20">
        <f ca="1">RAND()</f>
        <v>0.22309243529460354</v>
      </c>
      <c r="D227" s="15" t="str">
        <f ca="1">LOOKUP(C227,$H$13:$H$16,$F$13:$F$16)</f>
        <v>Airbus A380-800</v>
      </c>
      <c r="E227" s="15">
        <f ca="1">LOOKUP(D227,$F$6:$F$9,$I$6:$I$9)</f>
        <v>14</v>
      </c>
      <c r="F227" s="15">
        <f ca="1">LOOKUP(D227,$F$6:$F$9,$J$6:$J$9)</f>
        <v>76</v>
      </c>
      <c r="G227" s="15">
        <f ca="1">LOOKUP(D227,$F$6:$F$9,$K$6:$K$9)</f>
        <v>56</v>
      </c>
      <c r="H227" s="15">
        <f ca="1">LOOKUP(D227,$F$6:$F$9,$L$6:$L$9)</f>
        <v>341</v>
      </c>
      <c r="I227" s="20">
        <f ca="1">RAND()</f>
        <v>0.1572823308030451</v>
      </c>
      <c r="J227" s="15">
        <f ca="1">IF(B227=1, ROUND(_xlfn.NORM.INV(I227,$C$5,$C$6)*(1+$T$14), 0), ROUND(_xlfn.NORM.INV(I227, $D$5, $D$6)*(1+$T$14), 0))</f>
        <v>3</v>
      </c>
      <c r="K227" s="20">
        <f ca="1">RAND()</f>
        <v>1.2293178123571114E-2</v>
      </c>
      <c r="L227" s="18">
        <f ca="1">IF(B227=1, ROUND(_xlfn.NORM.INV(K227,$C$7,$C$8), 2), ROUND(_xlfn.NORM.INV(K227, $D$7, $D$8), 2))</f>
        <v>9467.9</v>
      </c>
      <c r="M227" s="15">
        <f ca="1">MIN(E227,J227)</f>
        <v>3</v>
      </c>
      <c r="N227" s="15">
        <f ca="1">RAND()</f>
        <v>0.26453701300499854</v>
      </c>
      <c r="O227" s="19">
        <f ca="1">(IF(B227=1, $G$21+($G$22-$G$21)*N227, $H$21+($H$22-$H$21)*N227))</f>
        <v>1.7936110390149956E-2</v>
      </c>
      <c r="P227" s="15">
        <f ca="1">ROUND(M227*(1-O227), 0)</f>
        <v>3</v>
      </c>
      <c r="Q227" s="20">
        <f ca="1">RAND()</f>
        <v>0.40379265558560196</v>
      </c>
      <c r="R227" s="15">
        <f ca="1">IF(B227=1, ROUND(_xlfn.NORM.INV(Q227,$C$9,$C$10)*(1+$T$14), 0), ROUND(_xlfn.NORM.INV(Q227, $D$9, $D$10)*(1+$T$14), 0))</f>
        <v>37</v>
      </c>
      <c r="S227" s="20">
        <f ca="1">RAND()</f>
        <v>0.11725922776708253</v>
      </c>
      <c r="T227" s="18">
        <f ca="1">IF(B227=1, ROUND(_xlfn.NORM.INV(S227,$C$11,$C$12), 2), ROUND(_xlfn.NORM.INV(S227, $D$11, $D$12), 2))</f>
        <v>4975.29</v>
      </c>
      <c r="U227" s="15">
        <f ca="1">MIN(F227,R227)</f>
        <v>37</v>
      </c>
      <c r="V227" s="15">
        <f ca="1">RAND()</f>
        <v>0.40846379476536321</v>
      </c>
      <c r="W227" s="19">
        <f ca="1">(IF(B227=1, $G$21+($G$22-$G$21)*V227, $H$21+($H$22-$H$21)*V227))</f>
        <v>2.2253913842960896E-2</v>
      </c>
      <c r="X227" s="15">
        <f ca="1">ROUND(U227*(1-W227), 0)</f>
        <v>36</v>
      </c>
      <c r="Y227" s="20">
        <f ca="1">RAND()</f>
        <v>0.74257217513345253</v>
      </c>
      <c r="Z227" s="15">
        <f ca="1">IF(B227=1, ROUND(_xlfn.NORM.INV(Y227,$C$13,$C$14)*(1+$T$14), 0), ROUND(_xlfn.NORM.INV(Y227, $D$13, $D$14)*(1+$T$14), 0))</f>
        <v>42</v>
      </c>
      <c r="AA227" s="20">
        <f ca="1">RAND()</f>
        <v>0.47222814545191616</v>
      </c>
      <c r="AB227" s="18">
        <f ca="1">IF(B227=1, ROUND(_xlfn.NORM.INV(AA227,$C$15,$C$16), 2), ROUND(_xlfn.NORM.INV(AA227, $D$15, $D$16), 2))</f>
        <v>2789.5</v>
      </c>
      <c r="AC227" s="15">
        <f ca="1">MIN(G227,Z227)</f>
        <v>42</v>
      </c>
      <c r="AD227" s="15">
        <f ca="1">RAND()</f>
        <v>0.54759797162843893</v>
      </c>
      <c r="AE227" s="19">
        <f ca="1">(IF(B227=1, $G$21+($G$22-$G$21)*AD227, $H$21+($H$22-$H$21)*AD227))</f>
        <v>2.642793914885317E-2</v>
      </c>
      <c r="AF227" s="15">
        <f ca="1">ROUND(AC227*(1-AE227), 0)</f>
        <v>41</v>
      </c>
      <c r="AG227" s="20">
        <f ca="1">RAND()</f>
        <v>0.31043639837233206</v>
      </c>
      <c r="AH227" s="15">
        <f ca="1">IF(B227=1, ROUND(_xlfn.NORM.INV(AG227,$C$17,$C$18)*(1+$T$14), 0), ROUND(_xlfn.NORM.INV(AG227, $D$17, $D$18)*(1+$T$14), 0))</f>
        <v>174</v>
      </c>
      <c r="AI227" s="20">
        <f ca="1">RAND()</f>
        <v>2.6845986022392854E-2</v>
      </c>
      <c r="AJ227" s="18">
        <f ca="1">IF(B227=1, ROUND(_xlfn.NORM.INV(AI227,$C$19,$C$20), 2), ROUND(_xlfn.NORM.INV(AI227, $D$19, $D$20), 2))</f>
        <v>1602.18</v>
      </c>
      <c r="AK227" s="15">
        <f ca="1">MIN(ROUND(H227*(1+$C$22),0),AH227)</f>
        <v>174</v>
      </c>
      <c r="AL227" s="20">
        <f ca="1">RAND()</f>
        <v>0.43313168911595412</v>
      </c>
      <c r="AM227" s="19">
        <f ca="1">(IF(B227=1, $G$21+($G$22-$G$21)*AL227, $H$21+($H$22-$H$21)*AL227))</f>
        <v>2.2993950673478623E-2</v>
      </c>
      <c r="AN227" s="15">
        <f ca="1">ROUND(AK227*(1-AM227), 0)</f>
        <v>170</v>
      </c>
      <c r="AO227" s="18">
        <f ca="1">SUM(IF(AN227&gt;H227, (AN227-H227)*($G$23+AJ227), 0),IF(AF227&gt;G227,(AF227-G227)*($G$23+AB227),0),IF(X227&gt;F227,(X227-F227)*($G$23+T227),0),IF(P227&gt;E227,(P227-E227)*($G$23+L227),0))</f>
        <v>0</v>
      </c>
      <c r="AP227" s="18">
        <f>-$C$24</f>
        <v>-313614.51120000001</v>
      </c>
      <c r="AQ227" s="17">
        <f ca="1">L227*P227+T227*X227+AB227*AF227+AJ227*AN227-AO227+AP227</f>
        <v>280639.72879999998</v>
      </c>
      <c r="AS227" s="21">
        <f ca="1">SUM(IF(AN227&gt;H227, (AN227-H227), 0),IF(AF227&gt;G227,(AF227-G227),0),IF(X227&gt;F227,(X227-F227),0),IF(P227&gt;E227,(P227-E227),0))</f>
        <v>0</v>
      </c>
    </row>
    <row r="228" spans="1:45" x14ac:dyDescent="0.4">
      <c r="A228" s="15">
        <v>200</v>
      </c>
      <c r="B228" s="15">
        <f ca="1">IF(RAND() &lt; (8/12), 0, 1)</f>
        <v>0</v>
      </c>
      <c r="C228" s="20">
        <f ca="1">RAND()</f>
        <v>0.7560723774369259</v>
      </c>
      <c r="D228" s="15" t="str">
        <f ca="1">LOOKUP(C228,$H$13:$H$16,$F$13:$F$16)</f>
        <v>Boeing 777-300ER</v>
      </c>
      <c r="E228" s="15">
        <f ca="1">LOOKUP(D228,$F$6:$F$9,$I$6:$I$9)</f>
        <v>8</v>
      </c>
      <c r="F228" s="15">
        <f ca="1">LOOKUP(D228,$F$6:$F$9,$J$6:$J$9)</f>
        <v>40</v>
      </c>
      <c r="G228" s="15">
        <f ca="1">LOOKUP(D228,$F$6:$F$9,$K$6:$K$9)</f>
        <v>24</v>
      </c>
      <c r="H228" s="15">
        <f ca="1">LOOKUP(D228,$F$6:$F$9,$L$6:$L$9)</f>
        <v>260</v>
      </c>
      <c r="I228" s="20">
        <f ca="1">RAND()</f>
        <v>0.34656960574715556</v>
      </c>
      <c r="J228" s="15">
        <f ca="1">IF(B228=1, ROUND(_xlfn.NORM.INV(I228,$C$5,$C$6)*(1+$T$14), 0), ROUND(_xlfn.NORM.INV(I228, $D$5, $D$6)*(1+$T$14), 0))</f>
        <v>4</v>
      </c>
      <c r="K228" s="20">
        <f ca="1">RAND()</f>
        <v>3.1377648575841466E-2</v>
      </c>
      <c r="L228" s="18">
        <f ca="1">IF(B228=1, ROUND(_xlfn.NORM.INV(K228,$C$7,$C$8), 2), ROUND(_xlfn.NORM.INV(K228, $D$7, $D$8), 2))</f>
        <v>9644.25</v>
      </c>
      <c r="M228" s="15">
        <f ca="1">MIN(E228,J228)</f>
        <v>4</v>
      </c>
      <c r="N228" s="15">
        <f ca="1">RAND()</f>
        <v>0.75104094059335069</v>
      </c>
      <c r="O228" s="19">
        <f ca="1">(IF(B228=1, $G$21+($G$22-$G$21)*N228, $H$21+($H$22-$H$21)*N228))</f>
        <v>3.2531228217800523E-2</v>
      </c>
      <c r="P228" s="15">
        <f ca="1">ROUND(M228*(1-O228), 0)</f>
        <v>4</v>
      </c>
      <c r="Q228" s="20">
        <f ca="1">RAND()</f>
        <v>0.13041428299467028</v>
      </c>
      <c r="R228" s="15">
        <f ca="1">IF(B228=1, ROUND(_xlfn.NORM.INV(Q228,$C$9,$C$10)*(1+$T$14), 0), ROUND(_xlfn.NORM.INV(Q228, $D$9, $D$10)*(1+$T$14), 0))</f>
        <v>28</v>
      </c>
      <c r="S228" s="20">
        <f ca="1">RAND()</f>
        <v>0.18010393938972569</v>
      </c>
      <c r="T228" s="18">
        <f ca="1">IF(B228=1, ROUND(_xlfn.NORM.INV(S228,$C$11,$C$12), 2), ROUND(_xlfn.NORM.INV(S228, $D$11, $D$12), 2))</f>
        <v>5037.6899999999996</v>
      </c>
      <c r="U228" s="15">
        <f ca="1">MIN(F228,R228)</f>
        <v>28</v>
      </c>
      <c r="V228" s="15">
        <f ca="1">RAND()</f>
        <v>0.58825165338767926</v>
      </c>
      <c r="W228" s="19">
        <f ca="1">(IF(B228=1, $G$21+($G$22-$G$21)*V228, $H$21+($H$22-$H$21)*V228))</f>
        <v>2.7647549601630378E-2</v>
      </c>
      <c r="X228" s="15">
        <f ca="1">ROUND(U228*(1-W228), 0)</f>
        <v>27</v>
      </c>
      <c r="Y228" s="20">
        <f ca="1">RAND()</f>
        <v>6.7969147605307811E-2</v>
      </c>
      <c r="Z228" s="15">
        <f ca="1">IF(B228=1, ROUND(_xlfn.NORM.INV(Y228,$C$13,$C$14)*(1+$T$14), 0), ROUND(_xlfn.NORM.INV(Y228, $D$13, $D$14)*(1+$T$14), 0))</f>
        <v>22</v>
      </c>
      <c r="AA228" s="20">
        <f ca="1">RAND()</f>
        <v>0.46409192885403738</v>
      </c>
      <c r="AB228" s="18">
        <f ca="1">IF(B228=1, ROUND(_xlfn.NORM.INV(AA228,$C$15,$C$16), 2), ROUND(_xlfn.NORM.INV(AA228, $D$15, $D$16), 2))</f>
        <v>2787.01</v>
      </c>
      <c r="AC228" s="15">
        <f ca="1">MIN(G228,Z228)</f>
        <v>22</v>
      </c>
      <c r="AD228" s="15">
        <f ca="1">RAND()</f>
        <v>0.17618923923432195</v>
      </c>
      <c r="AE228" s="19">
        <f ca="1">(IF(B228=1, $G$21+($G$22-$G$21)*AD228, $H$21+($H$22-$H$21)*AD228))</f>
        <v>1.5285677177029659E-2</v>
      </c>
      <c r="AF228" s="15">
        <f ca="1">ROUND(AC228*(1-AE228), 0)</f>
        <v>22</v>
      </c>
      <c r="AG228" s="20">
        <f ca="1">RAND()</f>
        <v>0.16592591050818672</v>
      </c>
      <c r="AH228" s="15">
        <f ca="1">IF(B228=1, ROUND(_xlfn.NORM.INV(AG228,$C$17,$C$18)*(1+$T$14), 0), ROUND(_xlfn.NORM.INV(AG228, $D$17, $D$18)*(1+$T$14), 0))</f>
        <v>149</v>
      </c>
      <c r="AI228" s="20">
        <f ca="1">RAND()</f>
        <v>0.57107932217730617</v>
      </c>
      <c r="AJ228" s="18">
        <f ca="1">IF(B228=1, ROUND(_xlfn.NORM.INV(AI228,$C$19,$C$20), 2), ROUND(_xlfn.NORM.INV(AI228, $D$19, $D$20), 2))</f>
        <v>1762.34</v>
      </c>
      <c r="AK228" s="15">
        <f ca="1">MIN(ROUND(H228*(1+$C$22),0),AH228)</f>
        <v>149</v>
      </c>
      <c r="AL228" s="20">
        <f ca="1">RAND()</f>
        <v>0.32245657389601079</v>
      </c>
      <c r="AM228" s="19">
        <f ca="1">(IF(B228=1, $G$21+($G$22-$G$21)*AL228, $H$21+($H$22-$H$21)*AL228))</f>
        <v>1.9673697216880323E-2</v>
      </c>
      <c r="AN228" s="15">
        <f ca="1">ROUND(AK228*(1-AM228), 0)</f>
        <v>146</v>
      </c>
      <c r="AO228" s="18">
        <f ca="1">SUM(IF(AN228&gt;H228, (AN228-H228)*($G$23+AJ228), 0),IF(AF228&gt;G228,(AF228-G228)*($G$23+AB228),0),IF(X228&gt;F228,(X228-F228)*($G$23+T228),0),IF(P228&gt;E228,(P228-E228)*($G$23+L228),0))</f>
        <v>0</v>
      </c>
      <c r="AP228" s="18">
        <f>-$C$24</f>
        <v>-313614.51120000001</v>
      </c>
      <c r="AQ228" s="17">
        <f ca="1">L228*P228+T228*X228+AB228*AF228+AJ228*AN228-AO228+AP228</f>
        <v>179595.97879999998</v>
      </c>
      <c r="AS228" s="21">
        <f ca="1">SUM(IF(AN228&gt;H228, (AN228-H228), 0),IF(AF228&gt;G228,(AF228-G228),0),IF(X228&gt;F228,(X228-F228),0),IF(P228&gt;E228,(P228-E228),0))</f>
        <v>0</v>
      </c>
    </row>
    <row r="229" spans="1:45" x14ac:dyDescent="0.4">
      <c r="A229" s="15">
        <v>201</v>
      </c>
      <c r="B229" s="15">
        <f ca="1">IF(RAND() &lt; (8/12), 0, 1)</f>
        <v>0</v>
      </c>
      <c r="C229" s="20">
        <f ca="1">RAND()</f>
        <v>0.26058477456926021</v>
      </c>
      <c r="D229" s="15" t="str">
        <f ca="1">LOOKUP(C229,$H$13:$H$16,$F$13:$F$16)</f>
        <v>Airbus A380-800</v>
      </c>
      <c r="E229" s="15">
        <f ca="1">LOOKUP(D229,$F$6:$F$9,$I$6:$I$9)</f>
        <v>14</v>
      </c>
      <c r="F229" s="15">
        <f ca="1">LOOKUP(D229,$F$6:$F$9,$J$6:$J$9)</f>
        <v>76</v>
      </c>
      <c r="G229" s="15">
        <f ca="1">LOOKUP(D229,$F$6:$F$9,$K$6:$K$9)</f>
        <v>56</v>
      </c>
      <c r="H229" s="15">
        <f ca="1">LOOKUP(D229,$F$6:$F$9,$L$6:$L$9)</f>
        <v>341</v>
      </c>
      <c r="I229" s="20">
        <f ca="1">RAND()</f>
        <v>4.2577679878992858E-2</v>
      </c>
      <c r="J229" s="15">
        <f ca="1">IF(B229=1, ROUND(_xlfn.NORM.INV(I229,$C$5,$C$6)*(1+$T$14), 0), ROUND(_xlfn.NORM.INV(I229, $D$5, $D$6)*(1+$T$14), 0))</f>
        <v>2</v>
      </c>
      <c r="K229" s="20">
        <f ca="1">RAND()</f>
        <v>0.28698110664629839</v>
      </c>
      <c r="L229" s="18">
        <f ca="1">IF(B229=1, ROUND(_xlfn.NORM.INV(K229,$C$7,$C$8), 2), ROUND(_xlfn.NORM.INV(K229, $D$7, $D$8), 2))</f>
        <v>10236.14</v>
      </c>
      <c r="M229" s="15">
        <f ca="1">MIN(E229,J229)</f>
        <v>2</v>
      </c>
      <c r="N229" s="15">
        <f ca="1">RAND()</f>
        <v>0.31249859747966924</v>
      </c>
      <c r="O229" s="19">
        <f ca="1">(IF(B229=1, $G$21+($G$22-$G$21)*N229, $H$21+($H$22-$H$21)*N229))</f>
        <v>1.9374957924390077E-2</v>
      </c>
      <c r="P229" s="15">
        <f ca="1">ROUND(M229*(1-O229), 0)</f>
        <v>2</v>
      </c>
      <c r="Q229" s="20">
        <f ca="1">RAND()</f>
        <v>0.2118945734786285</v>
      </c>
      <c r="R229" s="15">
        <f ca="1">IF(B229=1, ROUND(_xlfn.NORM.INV(Q229,$C$9,$C$10)*(1+$T$14), 0), ROUND(_xlfn.NORM.INV(Q229, $D$9, $D$10)*(1+$T$14), 0))</f>
        <v>32</v>
      </c>
      <c r="S229" s="20">
        <f ca="1">RAND()</f>
        <v>0.32656062185747781</v>
      </c>
      <c r="T229" s="18">
        <f ca="1">IF(B229=1, ROUND(_xlfn.NORM.INV(S229,$C$11,$C$12), 2), ROUND(_xlfn.NORM.INV(S229, $D$11, $D$12), 2))</f>
        <v>5143.7700000000004</v>
      </c>
      <c r="U229" s="15">
        <f ca="1">MIN(F229,R229)</f>
        <v>32</v>
      </c>
      <c r="V229" s="15">
        <f ca="1">RAND()</f>
        <v>0.49424148293860903</v>
      </c>
      <c r="W229" s="19">
        <f ca="1">(IF(B229=1, $G$21+($G$22-$G$21)*V229, $H$21+($H$22-$H$21)*V229))</f>
        <v>2.4827244488158269E-2</v>
      </c>
      <c r="X229" s="15">
        <f ca="1">ROUND(U229*(1-W229), 0)</f>
        <v>31</v>
      </c>
      <c r="Y229" s="20">
        <f ca="1">RAND()</f>
        <v>0.46028559247864664</v>
      </c>
      <c r="Z229" s="15">
        <f ca="1">IF(B229=1, ROUND(_xlfn.NORM.INV(Y229,$C$13,$C$14)*(1+$T$14), 0), ROUND(_xlfn.NORM.INV(Y229, $D$13, $D$14)*(1+$T$14), 0))</f>
        <v>35</v>
      </c>
      <c r="AA229" s="20">
        <f ca="1">RAND()</f>
        <v>0.58976370777511589</v>
      </c>
      <c r="AB229" s="18">
        <f ca="1">IF(B229=1, ROUND(_xlfn.NORM.INV(AA229,$C$15,$C$16), 2), ROUND(_xlfn.NORM.INV(AA229, $D$15, $D$16), 2))</f>
        <v>2825.55</v>
      </c>
      <c r="AC229" s="15">
        <f ca="1">MIN(G229,Z229)</f>
        <v>35</v>
      </c>
      <c r="AD229" s="15">
        <f ca="1">RAND()</f>
        <v>0.91583460702108999</v>
      </c>
      <c r="AE229" s="19">
        <f ca="1">(IF(B229=1, $G$21+($G$22-$G$21)*AD229, $H$21+($H$22-$H$21)*AD229))</f>
        <v>3.7475038210632701E-2</v>
      </c>
      <c r="AF229" s="15">
        <f ca="1">ROUND(AC229*(1-AE229), 0)</f>
        <v>34</v>
      </c>
      <c r="AG229" s="20">
        <f ca="1">RAND()</f>
        <v>0.78874109897473077</v>
      </c>
      <c r="AH229" s="15">
        <f ca="1">IF(B229=1, ROUND(_xlfn.NORM.INV(AG229,$C$17,$C$18)*(1+$T$14), 0), ROUND(_xlfn.NORM.INV(AG229, $D$17, $D$18)*(1+$T$14), 0))</f>
        <v>242</v>
      </c>
      <c r="AI229" s="20">
        <f ca="1">RAND()</f>
        <v>0.91689057631870863</v>
      </c>
      <c r="AJ229" s="18">
        <f ca="1">IF(B229=1, ROUND(_xlfn.NORM.INV(AI229,$C$19,$C$20), 2), ROUND(_xlfn.NORM.INV(AI229, $D$19, $D$20), 2))</f>
        <v>1853.89</v>
      </c>
      <c r="AK229" s="15">
        <f ca="1">MIN(ROUND(H229*(1+$C$22),0),AH229)</f>
        <v>242</v>
      </c>
      <c r="AL229" s="20">
        <f ca="1">RAND()</f>
        <v>0.24796186667747788</v>
      </c>
      <c r="AM229" s="19">
        <f ca="1">(IF(B229=1, $G$21+($G$22-$G$21)*AL229, $H$21+($H$22-$H$21)*AL229))</f>
        <v>1.7438856000324337E-2</v>
      </c>
      <c r="AN229" s="15">
        <f ca="1">ROUND(AK229*(1-AM229), 0)</f>
        <v>238</v>
      </c>
      <c r="AO229" s="18">
        <f ca="1">SUM(IF(AN229&gt;H229, (AN229-H229)*($G$23+AJ229), 0),IF(AF229&gt;G229,(AF229-G229)*($G$23+AB229),0),IF(X229&gt;F229,(X229-F229)*($G$23+T229),0),IF(P229&gt;E229,(P229-E229)*($G$23+L229),0))</f>
        <v>0</v>
      </c>
      <c r="AP229" s="18">
        <f>-$C$24</f>
        <v>-313614.51120000001</v>
      </c>
      <c r="AQ229" s="17">
        <f ca="1">L229*P229+T229*X229+AB229*AF229+AJ229*AN229-AO229+AP229</f>
        <v>403609.15880000003</v>
      </c>
      <c r="AS229" s="21">
        <f ca="1">SUM(IF(AN229&gt;H229, (AN229-H229), 0),IF(AF229&gt;G229,(AF229-G229),0),IF(X229&gt;F229,(X229-F229),0),IF(P229&gt;E229,(P229-E229),0))</f>
        <v>0</v>
      </c>
    </row>
    <row r="230" spans="1:45" x14ac:dyDescent="0.4">
      <c r="A230" s="15">
        <v>202</v>
      </c>
      <c r="B230" s="15">
        <f ca="1">IF(RAND() &lt; (8/12), 0, 1)</f>
        <v>1</v>
      </c>
      <c r="C230" s="20">
        <f ca="1">RAND()</f>
        <v>0.13165959619992218</v>
      </c>
      <c r="D230" s="15" t="str">
        <f ca="1">LOOKUP(C230,$H$13:$H$16,$F$13:$F$16)</f>
        <v>Airbus A350-900</v>
      </c>
      <c r="E230" s="15">
        <f ca="1">LOOKUP(D230,$F$6:$F$9,$I$6:$I$9)</f>
        <v>0</v>
      </c>
      <c r="F230" s="15">
        <f ca="1">LOOKUP(D230,$F$6:$F$9,$J$6:$J$9)</f>
        <v>32</v>
      </c>
      <c r="G230" s="15">
        <f ca="1">LOOKUP(D230,$F$6:$F$9,$K$6:$K$9)</f>
        <v>21</v>
      </c>
      <c r="H230" s="15">
        <f ca="1">LOOKUP(D230,$F$6:$F$9,$L$6:$L$9)</f>
        <v>259</v>
      </c>
      <c r="I230" s="20">
        <f ca="1">RAND()</f>
        <v>0.64142665040503455</v>
      </c>
      <c r="J230" s="15">
        <f ca="1">IF(B230=1, ROUND(_xlfn.NORM.INV(I230,$C$5,$C$6)*(1+$T$14), 0), ROUND(_xlfn.NORM.INV(I230, $D$5, $D$6)*(1+$T$14), 0))</f>
        <v>7</v>
      </c>
      <c r="K230" s="20">
        <f ca="1">RAND()</f>
        <v>0.69931455324896707</v>
      </c>
      <c r="L230" s="18">
        <f ca="1">IF(B230=1, ROUND(_xlfn.NORM.INV(K230,$C$7,$C$8), 2), ROUND(_xlfn.NORM.INV(K230, $D$7, $D$8), 2))</f>
        <v>14601.04</v>
      </c>
      <c r="M230" s="15">
        <f ca="1">MIN(E230,J230)</f>
        <v>0</v>
      </c>
      <c r="N230" s="15">
        <f ca="1">RAND()</f>
        <v>0.38343569596622618</v>
      </c>
      <c r="O230" s="19">
        <f ca="1">(IF(B230=1, $G$21+($G$22-$G$21)*N230, $H$21+($H$22-$H$21)*N230))</f>
        <v>2.8420249358817914E-2</v>
      </c>
      <c r="P230" s="15">
        <f ca="1">ROUND(M230*(1-O230), 0)</f>
        <v>0</v>
      </c>
      <c r="Q230" s="20">
        <f ca="1">RAND()</f>
        <v>0.7481510236898492</v>
      </c>
      <c r="R230" s="15">
        <f ca="1">IF(B230=1, ROUND(_xlfn.NORM.INV(Q230,$C$9,$C$10)*(1+$T$14), 0), ROUND(_xlfn.NORM.INV(Q230, $D$9, $D$10)*(1+$T$14), 0))</f>
        <v>78</v>
      </c>
      <c r="S230" s="20">
        <f ca="1">RAND()</f>
        <v>0.51246359256916507</v>
      </c>
      <c r="T230" s="18">
        <f ca="1">IF(B230=1, ROUND(_xlfn.NORM.INV(S230,$C$11,$C$12), 2), ROUND(_xlfn.NORM.INV(S230, $D$11, $D$12), 2))</f>
        <v>6857.62</v>
      </c>
      <c r="U230" s="15">
        <f ca="1">MIN(F230,R230)</f>
        <v>32</v>
      </c>
      <c r="V230" s="15">
        <f ca="1">RAND()</f>
        <v>0.39662073051995284</v>
      </c>
      <c r="W230" s="19">
        <f ca="1">(IF(B230=1, $G$21+($G$22-$G$21)*V230, $H$21+($H$22-$H$21)*V230))</f>
        <v>2.888172556819835E-2</v>
      </c>
      <c r="X230" s="15">
        <f ca="1">ROUND(U230*(1-W230), 0)</f>
        <v>31</v>
      </c>
      <c r="Y230" s="20">
        <f ca="1">RAND()</f>
        <v>0.64619676418453942</v>
      </c>
      <c r="Z230" s="15">
        <f ca="1">IF(B230=1, ROUND(_xlfn.NORM.INV(Y230,$C$13,$C$14)*(1+$T$14), 0), ROUND(_xlfn.NORM.INV(Y230, $D$13, $D$14)*(1+$T$14), 0))</f>
        <v>63</v>
      </c>
      <c r="AA230" s="20">
        <f ca="1">RAND()</f>
        <v>0.21682581455768013</v>
      </c>
      <c r="AB230" s="18">
        <f ca="1">IF(B230=1, ROUND(_xlfn.NORM.INV(AA230,$C$15,$C$16), 2), ROUND(_xlfn.NORM.INV(AA230, $D$15, $D$16), 2))</f>
        <v>3265.83</v>
      </c>
      <c r="AC230" s="15">
        <f ca="1">MIN(G230,Z230)</f>
        <v>21</v>
      </c>
      <c r="AD230" s="15">
        <f ca="1">RAND()</f>
        <v>0.49987250978831765</v>
      </c>
      <c r="AE230" s="19">
        <f ca="1">(IF(B230=1, $G$21+($G$22-$G$21)*AD230, $H$21+($H$22-$H$21)*AD230))</f>
        <v>3.249553784259112E-2</v>
      </c>
      <c r="AF230" s="15">
        <f ca="1">ROUND(AC230*(1-AE230), 0)</f>
        <v>20</v>
      </c>
      <c r="AG230" s="20">
        <f ca="1">RAND()</f>
        <v>0.36218667340064914</v>
      </c>
      <c r="AH230" s="15">
        <f ca="1">IF(B230=1, ROUND(_xlfn.NORM.INV(AG230,$C$17,$C$18)*(1+$T$14), 0), ROUND(_xlfn.NORM.INV(AG230, $D$17, $D$18)*(1+$T$14), 0))</f>
        <v>260</v>
      </c>
      <c r="AI230" s="20">
        <f ca="1">RAND()</f>
        <v>0.41474970175779902</v>
      </c>
      <c r="AJ230" s="18">
        <f ca="1">IF(B230=1, ROUND(_xlfn.NORM.INV(AI230,$C$19,$C$20), 2), ROUND(_xlfn.NORM.INV(AI230, $D$19, $D$20), 2))</f>
        <v>2211.75</v>
      </c>
      <c r="AK230" s="15">
        <f ca="1">MIN(ROUND(H230*(1+$C$22),0),AH230)</f>
        <v>260</v>
      </c>
      <c r="AL230" s="20">
        <f ca="1">RAND()</f>
        <v>9.5125212123213232E-2</v>
      </c>
      <c r="AM230" s="19">
        <f ca="1">(IF(B230=1, $G$21+($G$22-$G$21)*AL230, $H$21+($H$22-$H$21)*AL230))</f>
        <v>1.8329382424312462E-2</v>
      </c>
      <c r="AN230" s="15">
        <f ca="1">ROUND(AK230*(1-AM230), 0)</f>
        <v>255</v>
      </c>
      <c r="AO230" s="18">
        <f ca="1">SUM(IF(AN230&gt;H230, (AN230-H230)*($G$23+AJ230), 0),IF(AF230&gt;G230,(AF230-G230)*($G$23+AB230),0),IF(X230&gt;F230,(X230-F230)*($G$23+T230),0),IF(P230&gt;E230,(P230-E230)*($G$23+L230),0))</f>
        <v>0</v>
      </c>
      <c r="AP230" s="18">
        <f>-$C$24</f>
        <v>-313614.51120000001</v>
      </c>
      <c r="AQ230" s="17">
        <f ca="1">L230*P230+T230*X230+AB230*AF230+AJ230*AN230-AO230+AP230</f>
        <v>528284.5588</v>
      </c>
      <c r="AS230" s="21">
        <f ca="1">SUM(IF(AN230&gt;H230, (AN230-H230), 0),IF(AF230&gt;G230,(AF230-G230),0),IF(X230&gt;F230,(X230-F230),0),IF(P230&gt;E230,(P230-E230),0))</f>
        <v>0</v>
      </c>
    </row>
    <row r="231" spans="1:45" x14ac:dyDescent="0.4">
      <c r="A231" s="15">
        <v>203</v>
      </c>
      <c r="B231" s="15">
        <f ca="1">IF(RAND() &lt; (8/12), 0, 1)</f>
        <v>0</v>
      </c>
      <c r="C231" s="20">
        <f ca="1">RAND()</f>
        <v>0.59278256365141557</v>
      </c>
      <c r="D231" s="15" t="str">
        <f ca="1">LOOKUP(C231,$H$13:$H$16,$F$13:$F$16)</f>
        <v>Boeing 777-200LR</v>
      </c>
      <c r="E231" s="15">
        <f ca="1">LOOKUP(D231,$F$6:$F$9,$I$6:$I$9)</f>
        <v>0</v>
      </c>
      <c r="F231" s="15">
        <f ca="1">LOOKUP(D231,$F$6:$F$9,$J$6:$J$9)</f>
        <v>38</v>
      </c>
      <c r="G231" s="15">
        <f ca="1">LOOKUP(D231,$F$6:$F$9,$K$6:$K$9)</f>
        <v>0</v>
      </c>
      <c r="H231" s="15">
        <f ca="1">LOOKUP(D231,$F$6:$F$9,$L$6:$L$9)</f>
        <v>264</v>
      </c>
      <c r="I231" s="20">
        <f ca="1">RAND()</f>
        <v>0.74124048461787229</v>
      </c>
      <c r="J231" s="15">
        <f ca="1">IF(B231=1, ROUND(_xlfn.NORM.INV(I231,$C$5,$C$6)*(1+$T$14), 0), ROUND(_xlfn.NORM.INV(I231, $D$5, $D$6)*(1+$T$14), 0))</f>
        <v>5</v>
      </c>
      <c r="K231" s="20">
        <f ca="1">RAND()</f>
        <v>0.93494514300630538</v>
      </c>
      <c r="L231" s="18">
        <f ca="1">IF(B231=1, ROUND(_xlfn.NORM.INV(K231,$C$7,$C$8), 2), ROUND(_xlfn.NORM.INV(K231, $D$7, $D$8), 2))</f>
        <v>11182.25</v>
      </c>
      <c r="M231" s="15">
        <f ca="1">MIN(E231,J231)</f>
        <v>0</v>
      </c>
      <c r="N231" s="15">
        <f ca="1">RAND()</f>
        <v>0.60357741188122938</v>
      </c>
      <c r="O231" s="19">
        <f ca="1">(IF(B231=1, $G$21+($G$22-$G$21)*N231, $H$21+($H$22-$H$21)*N231))</f>
        <v>2.8107322356436884E-2</v>
      </c>
      <c r="P231" s="15">
        <f ca="1">ROUND(M231*(1-O231), 0)</f>
        <v>0</v>
      </c>
      <c r="Q231" s="20">
        <f ca="1">RAND()</f>
        <v>0.7734667370288576</v>
      </c>
      <c r="R231" s="15">
        <f ca="1">IF(B231=1, ROUND(_xlfn.NORM.INV(Q231,$C$9,$C$10)*(1+$T$14), 0), ROUND(_xlfn.NORM.INV(Q231, $D$9, $D$10)*(1+$T$14), 0))</f>
        <v>48</v>
      </c>
      <c r="S231" s="20">
        <f ca="1">RAND()</f>
        <v>0.8321724127028105</v>
      </c>
      <c r="T231" s="18">
        <f ca="1">IF(B231=1, ROUND(_xlfn.NORM.INV(S231,$C$11,$C$12), 2), ROUND(_xlfn.NORM.INV(S231, $D$11, $D$12), 2))</f>
        <v>5465.59</v>
      </c>
      <c r="U231" s="15">
        <f ca="1">MIN(F231,R231)</f>
        <v>38</v>
      </c>
      <c r="V231" s="15">
        <f ca="1">RAND()</f>
        <v>7.7705932377708176E-2</v>
      </c>
      <c r="W231" s="19">
        <f ca="1">(IF(B231=1, $G$21+($G$22-$G$21)*V231, $H$21+($H$22-$H$21)*V231))</f>
        <v>1.2331177971331245E-2</v>
      </c>
      <c r="X231" s="15">
        <f ca="1">ROUND(U231*(1-W231), 0)</f>
        <v>38</v>
      </c>
      <c r="Y231" s="20">
        <f ca="1">RAND()</f>
        <v>0.75121550002651438</v>
      </c>
      <c r="Z231" s="15">
        <f ca="1">IF(B231=1, ROUND(_xlfn.NORM.INV(Y231,$C$13,$C$14)*(1+$T$14), 0), ROUND(_xlfn.NORM.INV(Y231, $D$13, $D$14)*(1+$T$14), 0))</f>
        <v>42</v>
      </c>
      <c r="AA231" s="20">
        <f ca="1">RAND()</f>
        <v>0.9059926016264509</v>
      </c>
      <c r="AB231" s="18">
        <f ca="1">IF(B231=1, ROUND(_xlfn.NORM.INV(AA231,$C$15,$C$16), 2), ROUND(_xlfn.NORM.INV(AA231, $D$15, $D$16), 2))</f>
        <v>2957.97</v>
      </c>
      <c r="AC231" s="15">
        <f ca="1">MIN(G231,Z231)</f>
        <v>0</v>
      </c>
      <c r="AD231" s="15">
        <f ca="1">RAND()</f>
        <v>0.69975036207277186</v>
      </c>
      <c r="AE231" s="19">
        <f ca="1">(IF(B231=1, $G$21+($G$22-$G$21)*AD231, $H$21+($H$22-$H$21)*AD231))</f>
        <v>3.0992510862183152E-2</v>
      </c>
      <c r="AF231" s="15">
        <f ca="1">ROUND(AC231*(1-AE231), 0)</f>
        <v>0</v>
      </c>
      <c r="AG231" s="20">
        <f ca="1">RAND()</f>
        <v>0.22140256174047612</v>
      </c>
      <c r="AH231" s="15">
        <f ca="1">IF(B231=1, ROUND(_xlfn.NORM.INV(AG231,$C$17,$C$18)*(1+$T$14), 0), ROUND(_xlfn.NORM.INV(AG231, $D$17, $D$18)*(1+$T$14), 0))</f>
        <v>159</v>
      </c>
      <c r="AI231" s="20">
        <f ca="1">RAND()</f>
        <v>0.35476981848287792</v>
      </c>
      <c r="AJ231" s="18">
        <f ca="1">IF(B231=1, ROUND(_xlfn.NORM.INV(AI231,$C$19,$C$20), 2), ROUND(_xlfn.NORM.INV(AI231, $D$19, $D$20), 2))</f>
        <v>1720.44</v>
      </c>
      <c r="AK231" s="15">
        <f ca="1">MIN(ROUND(H231*(1+$C$22),0),AH231)</f>
        <v>159</v>
      </c>
      <c r="AL231" s="20">
        <f ca="1">RAND()</f>
        <v>0.80192698058460199</v>
      </c>
      <c r="AM231" s="19">
        <f ca="1">(IF(B231=1, $G$21+($G$22-$G$21)*AL231, $H$21+($H$22-$H$21)*AL231))</f>
        <v>3.4057809417538061E-2</v>
      </c>
      <c r="AN231" s="15">
        <f ca="1">ROUND(AK231*(1-AM231), 0)</f>
        <v>154</v>
      </c>
      <c r="AO231" s="18">
        <f ca="1">SUM(IF(AN231&gt;H231, (AN231-H231)*($G$23+AJ231), 0),IF(AF231&gt;G231,(AF231-G231)*($G$23+AB231),0),IF(X231&gt;F231,(X231-F231)*($G$23+T231),0),IF(P231&gt;E231,(P231-E231)*($G$23+L231),0))</f>
        <v>0</v>
      </c>
      <c r="AP231" s="18">
        <f>-$C$24</f>
        <v>-313614.51120000001</v>
      </c>
      <c r="AQ231" s="17">
        <f ca="1">L231*P231+T231*X231+AB231*AF231+AJ231*AN231-AO231+AP231</f>
        <v>159025.66880000004</v>
      </c>
      <c r="AS231" s="21">
        <f ca="1">SUM(IF(AN231&gt;H231, (AN231-H231), 0),IF(AF231&gt;G231,(AF231-G231),0),IF(X231&gt;F231,(X231-F231),0),IF(P231&gt;E231,(P231-E231),0))</f>
        <v>0</v>
      </c>
    </row>
    <row r="232" spans="1:45" x14ac:dyDescent="0.4">
      <c r="A232" s="15">
        <v>204</v>
      </c>
      <c r="B232" s="15">
        <f ca="1">IF(RAND() &lt; (8/12), 0, 1)</f>
        <v>1</v>
      </c>
      <c r="C232" s="20">
        <f ca="1">RAND()</f>
        <v>0.9574140743779026</v>
      </c>
      <c r="D232" s="15" t="str">
        <f ca="1">LOOKUP(C232,$H$13:$H$16,$F$13:$F$16)</f>
        <v>Boeing 777-300ER</v>
      </c>
      <c r="E232" s="15">
        <f ca="1">LOOKUP(D232,$F$6:$F$9,$I$6:$I$9)</f>
        <v>8</v>
      </c>
      <c r="F232" s="15">
        <f ca="1">LOOKUP(D232,$F$6:$F$9,$J$6:$J$9)</f>
        <v>40</v>
      </c>
      <c r="G232" s="15">
        <f ca="1">LOOKUP(D232,$F$6:$F$9,$K$6:$K$9)</f>
        <v>24</v>
      </c>
      <c r="H232" s="15">
        <f ca="1">LOOKUP(D232,$F$6:$F$9,$L$6:$L$9)</f>
        <v>260</v>
      </c>
      <c r="I232" s="20">
        <f ca="1">RAND()</f>
        <v>0.83845323487240619</v>
      </c>
      <c r="J232" s="15">
        <f ca="1">IF(B232=1, ROUND(_xlfn.NORM.INV(I232,$C$5,$C$6)*(1+$T$14), 0), ROUND(_xlfn.NORM.INV(I232, $D$5, $D$6)*(1+$T$14), 0))</f>
        <v>8</v>
      </c>
      <c r="K232" s="20">
        <f ca="1">RAND()</f>
        <v>0.15228767476116944</v>
      </c>
      <c r="L232" s="18">
        <f ca="1">IF(B232=1, ROUND(_xlfn.NORM.INV(K232,$C$7,$C$8), 2), ROUND(_xlfn.NORM.INV(K232, $D$7, $D$8), 2))</f>
        <v>11807.36</v>
      </c>
      <c r="M232" s="15">
        <f ca="1">MIN(E232,J232)</f>
        <v>8</v>
      </c>
      <c r="N232" s="15">
        <f ca="1">RAND()</f>
        <v>0.60869937502504201</v>
      </c>
      <c r="O232" s="19">
        <f ca="1">(IF(B232=1, $G$21+($G$22-$G$21)*N232, $H$21+($H$22-$H$21)*N232))</f>
        <v>3.6304478125876477E-2</v>
      </c>
      <c r="P232" s="15">
        <f ca="1">ROUND(M232*(1-O232), 0)</f>
        <v>8</v>
      </c>
      <c r="Q232" s="20">
        <f ca="1">RAND()</f>
        <v>0.78036543548306447</v>
      </c>
      <c r="R232" s="15">
        <f ca="1">IF(B232=1, ROUND(_xlfn.NORM.INV(Q232,$C$9,$C$10)*(1+$T$14), 0), ROUND(_xlfn.NORM.INV(Q232, $D$9, $D$10)*(1+$T$14), 0))</f>
        <v>80</v>
      </c>
      <c r="S232" s="20">
        <f ca="1">RAND()</f>
        <v>0.48913059759514155</v>
      </c>
      <c r="T232" s="18">
        <f ca="1">IF(B232=1, ROUND(_xlfn.NORM.INV(S232,$C$11,$C$12), 2), ROUND(_xlfn.NORM.INV(S232, $D$11, $D$12), 2))</f>
        <v>6804.87</v>
      </c>
      <c r="U232" s="15">
        <f ca="1">MIN(F232,R232)</f>
        <v>40</v>
      </c>
      <c r="V232" s="15">
        <f ca="1">RAND()</f>
        <v>0.55815154068442063</v>
      </c>
      <c r="W232" s="19">
        <f ca="1">(IF(B232=1, $G$21+($G$22-$G$21)*V232, $H$21+($H$22-$H$21)*V232))</f>
        <v>3.4535303923954722E-2</v>
      </c>
      <c r="X232" s="15">
        <f ca="1">ROUND(U232*(1-W232), 0)</f>
        <v>39</v>
      </c>
      <c r="Y232" s="20">
        <f ca="1">RAND()</f>
        <v>0.83904437298219259</v>
      </c>
      <c r="Z232" s="15">
        <f ca="1">IF(B232=1, ROUND(_xlfn.NORM.INV(Y232,$C$13,$C$14)*(1+$T$14), 0), ROUND(_xlfn.NORM.INV(Y232, $D$13, $D$14)*(1+$T$14), 0))</f>
        <v>77</v>
      </c>
      <c r="AA232" s="20">
        <f ca="1">RAND()</f>
        <v>0.63665490500004396</v>
      </c>
      <c r="AB232" s="18">
        <f ca="1">IF(B232=1, ROUND(_xlfn.NORM.INV(AA232,$C$15,$C$16), 2), ROUND(_xlfn.NORM.INV(AA232, $D$15, $D$16), 2))</f>
        <v>3810.46</v>
      </c>
      <c r="AC232" s="15">
        <f ca="1">MIN(G232,Z232)</f>
        <v>24</v>
      </c>
      <c r="AD232" s="15">
        <f ca="1">RAND()</f>
        <v>0.78996068008609643</v>
      </c>
      <c r="AE232" s="19">
        <f ca="1">(IF(B232=1, $G$21+($G$22-$G$21)*AD232, $H$21+($H$22-$H$21)*AD232))</f>
        <v>4.2648623803013375E-2</v>
      </c>
      <c r="AF232" s="15">
        <f ca="1">ROUND(AC232*(1-AE232), 0)</f>
        <v>23</v>
      </c>
      <c r="AG232" s="20">
        <f ca="1">RAND()</f>
        <v>0.12132572459493141</v>
      </c>
      <c r="AH232" s="15">
        <f ca="1">IF(B232=1, ROUND(_xlfn.NORM.INV(AG232,$C$17,$C$18)*(1+$T$14), 0), ROUND(_xlfn.NORM.INV(AG232, $D$17, $D$18)*(1+$T$14), 0))</f>
        <v>157</v>
      </c>
      <c r="AI232" s="20">
        <f ca="1">RAND()</f>
        <v>0.61565208070280231</v>
      </c>
      <c r="AJ232" s="18">
        <f ca="1">IF(B232=1, ROUND(_xlfn.NORM.INV(AI232,$C$19,$C$20), 2), ROUND(_xlfn.NORM.INV(AI232, $D$19, $D$20), 2))</f>
        <v>2364.87</v>
      </c>
      <c r="AK232" s="15">
        <f ca="1">MIN(ROUND(H232*(1+$C$22),0),AH232)</f>
        <v>157</v>
      </c>
      <c r="AL232" s="20">
        <f ca="1">RAND()</f>
        <v>2.1787172283913137E-2</v>
      </c>
      <c r="AM232" s="19">
        <f ca="1">(IF(B232=1, $G$21+($G$22-$G$21)*AL232, $H$21+($H$22-$H$21)*AL232))</f>
        <v>1.5762551029936959E-2</v>
      </c>
      <c r="AN232" s="15">
        <f ca="1">ROUND(AK232*(1-AM232), 0)</f>
        <v>155</v>
      </c>
      <c r="AO232" s="18">
        <f ca="1">SUM(IF(AN232&gt;H232, (AN232-H232)*($G$23+AJ232), 0),IF(AF232&gt;G232,(AF232-G232)*($G$23+AB232),0),IF(X232&gt;F232,(X232-F232)*($G$23+T232),0),IF(P232&gt;E232,(P232-E232)*($G$23+L232),0))</f>
        <v>0</v>
      </c>
      <c r="AP232" s="18">
        <f>-$C$24</f>
        <v>-313614.51120000001</v>
      </c>
      <c r="AQ232" s="17">
        <f ca="1">L232*P232+T232*X232+AB232*AF232+AJ232*AN232-AO232+AP232</f>
        <v>500429.72879999998</v>
      </c>
      <c r="AS232" s="21">
        <f ca="1">SUM(IF(AN232&gt;H232, (AN232-H232), 0),IF(AF232&gt;G232,(AF232-G232),0),IF(X232&gt;F232,(X232-F232),0),IF(P232&gt;E232,(P232-E232),0))</f>
        <v>0</v>
      </c>
    </row>
    <row r="233" spans="1:45" x14ac:dyDescent="0.4">
      <c r="A233" s="15">
        <v>205</v>
      </c>
      <c r="B233" s="15">
        <f ca="1">IF(RAND() &lt; (8/12), 0, 1)</f>
        <v>0</v>
      </c>
      <c r="C233" s="20">
        <f ca="1">RAND()</f>
        <v>0.68643433544855326</v>
      </c>
      <c r="D233" s="15" t="str">
        <f ca="1">LOOKUP(C233,$H$13:$H$16,$F$13:$F$16)</f>
        <v>Boeing 777-300ER</v>
      </c>
      <c r="E233" s="15">
        <f ca="1">LOOKUP(D233,$F$6:$F$9,$I$6:$I$9)</f>
        <v>8</v>
      </c>
      <c r="F233" s="15">
        <f ca="1">LOOKUP(D233,$F$6:$F$9,$J$6:$J$9)</f>
        <v>40</v>
      </c>
      <c r="G233" s="15">
        <f ca="1">LOOKUP(D233,$F$6:$F$9,$K$6:$K$9)</f>
        <v>24</v>
      </c>
      <c r="H233" s="15">
        <f ca="1">LOOKUP(D233,$F$6:$F$9,$L$6:$L$9)</f>
        <v>260</v>
      </c>
      <c r="I233" s="20">
        <f ca="1">RAND()</f>
        <v>0.60999358209682486</v>
      </c>
      <c r="J233" s="15">
        <f ca="1">IF(B233=1, ROUND(_xlfn.NORM.INV(I233,$C$5,$C$6)*(1+$T$14), 0), ROUND(_xlfn.NORM.INV(I233, $D$5, $D$6)*(1+$T$14), 0))</f>
        <v>4</v>
      </c>
      <c r="K233" s="20">
        <f ca="1">RAND()</f>
        <v>0.4139464108340799</v>
      </c>
      <c r="L233" s="18">
        <f ca="1">IF(B233=1, ROUND(_xlfn.NORM.INV(K233,$C$7,$C$8), 2), ROUND(_xlfn.NORM.INV(K233, $D$7, $D$8), 2))</f>
        <v>10393.299999999999</v>
      </c>
      <c r="M233" s="15">
        <f ca="1">MIN(E233,J233)</f>
        <v>4</v>
      </c>
      <c r="N233" s="15">
        <f ca="1">RAND()</f>
        <v>0.69076059388586819</v>
      </c>
      <c r="O233" s="19">
        <f ca="1">(IF(B233=1, $G$21+($G$22-$G$21)*N233, $H$21+($H$22-$H$21)*N233))</f>
        <v>3.0722817816576042E-2</v>
      </c>
      <c r="P233" s="15">
        <f ca="1">ROUND(M233*(1-O233), 0)</f>
        <v>4</v>
      </c>
      <c r="Q233" s="20">
        <f ca="1">RAND()</f>
        <v>0.93974782322154815</v>
      </c>
      <c r="R233" s="15">
        <f ca="1">IF(B233=1, ROUND(_xlfn.NORM.INV(Q233,$C$9,$C$10)*(1+$T$14), 0), ROUND(_xlfn.NORM.INV(Q233, $D$9, $D$10)*(1+$T$14), 0))</f>
        <v>56</v>
      </c>
      <c r="S233" s="20">
        <f ca="1">RAND()</f>
        <v>0.11864927673590897</v>
      </c>
      <c r="T233" s="18">
        <f ca="1">IF(B233=1, ROUND(_xlfn.NORM.INV(S233,$C$11,$C$12), 2), ROUND(_xlfn.NORM.INV(S233, $D$11, $D$12), 2))</f>
        <v>4976.8900000000003</v>
      </c>
      <c r="U233" s="15">
        <f ca="1">MIN(F233,R233)</f>
        <v>40</v>
      </c>
      <c r="V233" s="15">
        <f ca="1">RAND()</f>
        <v>1.253669879976016E-2</v>
      </c>
      <c r="W233" s="19">
        <f ca="1">(IF(B233=1, $G$21+($G$22-$G$21)*V233, $H$21+($H$22-$H$21)*V233))</f>
        <v>1.0376100963992805E-2</v>
      </c>
      <c r="X233" s="15">
        <f ca="1">ROUND(U233*(1-W233), 0)</f>
        <v>40</v>
      </c>
      <c r="Y233" s="20">
        <f ca="1">RAND()</f>
        <v>0.21534818195967464</v>
      </c>
      <c r="Z233" s="15">
        <f ca="1">IF(B233=1, ROUND(_xlfn.NORM.INV(Y233,$C$13,$C$14)*(1+$T$14), 0), ROUND(_xlfn.NORM.INV(Y233, $D$13, $D$14)*(1+$T$14), 0))</f>
        <v>28</v>
      </c>
      <c r="AA233" s="20">
        <f ca="1">RAND()</f>
        <v>0.4199801123702076</v>
      </c>
      <c r="AB233" s="18">
        <f ca="1">IF(B233=1, ROUND(_xlfn.NORM.INV(AA233,$C$15,$C$16), 2), ROUND(_xlfn.NORM.INV(AA233, $D$15, $D$16), 2))</f>
        <v>2773.42</v>
      </c>
      <c r="AC233" s="15">
        <f ca="1">MIN(G233,Z233)</f>
        <v>24</v>
      </c>
      <c r="AD233" s="15">
        <f ca="1">RAND()</f>
        <v>0.34161832220542798</v>
      </c>
      <c r="AE233" s="19">
        <f ca="1">(IF(B233=1, $G$21+($G$22-$G$21)*AD233, $H$21+($H$22-$H$21)*AD233))</f>
        <v>2.0248549666162838E-2</v>
      </c>
      <c r="AF233" s="15">
        <f ca="1">ROUND(AC233*(1-AE233), 0)</f>
        <v>24</v>
      </c>
      <c r="AG233" s="20">
        <f ca="1">RAND()</f>
        <v>0.85059005160308387</v>
      </c>
      <c r="AH233" s="15">
        <f ca="1">IF(B233=1, ROUND(_xlfn.NORM.INV(AG233,$C$17,$C$18)*(1+$T$14), 0), ROUND(_xlfn.NORM.INV(AG233, $D$17, $D$18)*(1+$T$14), 0))</f>
        <v>254</v>
      </c>
      <c r="AI233" s="20">
        <f ca="1">RAND()</f>
        <v>0.85751424336358895</v>
      </c>
      <c r="AJ233" s="18">
        <f ca="1">IF(B233=1, ROUND(_xlfn.NORM.INV(AI233,$C$19,$C$20), 2), ROUND(_xlfn.NORM.INV(AI233, $D$19, $D$20), 2))</f>
        <v>1829.95</v>
      </c>
      <c r="AK233" s="15">
        <f ca="1">MIN(ROUND(H233*(1+$C$22),0),AH233)</f>
        <v>254</v>
      </c>
      <c r="AL233" s="20">
        <f ca="1">RAND()</f>
        <v>0.30119472733629626</v>
      </c>
      <c r="AM233" s="19">
        <f ca="1">(IF(B233=1, $G$21+($G$22-$G$21)*AL233, $H$21+($H$22-$H$21)*AL233))</f>
        <v>1.9035841820088887E-2</v>
      </c>
      <c r="AN233" s="15">
        <f ca="1">ROUND(AK233*(1-AM233), 0)</f>
        <v>249</v>
      </c>
      <c r="AO233" s="18">
        <f ca="1">SUM(IF(AN233&gt;H233, (AN233-H233)*($G$23+AJ233), 0),IF(AF233&gt;G233,(AF233-G233)*($G$23+AB233),0),IF(X233&gt;F233,(X233-F233)*($G$23+T233),0),IF(P233&gt;E233,(P233-E233)*($G$23+L233),0))</f>
        <v>0</v>
      </c>
      <c r="AP233" s="18">
        <f>-$C$24</f>
        <v>-313614.51120000001</v>
      </c>
      <c r="AQ233" s="17">
        <f ca="1">L233*P233+T233*X233+AB233*AF233+AJ233*AN233-AO233+AP233</f>
        <v>449253.91879999993</v>
      </c>
      <c r="AS233" s="21">
        <f ca="1">SUM(IF(AN233&gt;H233, (AN233-H233), 0),IF(AF233&gt;G233,(AF233-G233),0),IF(X233&gt;F233,(X233-F233),0),IF(P233&gt;E233,(P233-E233),0))</f>
        <v>0</v>
      </c>
    </row>
    <row r="234" spans="1:45" x14ac:dyDescent="0.4">
      <c r="A234" s="15">
        <v>206</v>
      </c>
      <c r="B234" s="15">
        <f ca="1">IF(RAND() &lt; (8/12), 0, 1)</f>
        <v>0</v>
      </c>
      <c r="C234" s="20">
        <f ca="1">RAND()</f>
        <v>0.88020708972087747</v>
      </c>
      <c r="D234" s="15" t="str">
        <f ca="1">LOOKUP(C234,$H$13:$H$16,$F$13:$F$16)</f>
        <v>Boeing 777-300ER</v>
      </c>
      <c r="E234" s="15">
        <f ca="1">LOOKUP(D234,$F$6:$F$9,$I$6:$I$9)</f>
        <v>8</v>
      </c>
      <c r="F234" s="15">
        <f ca="1">LOOKUP(D234,$F$6:$F$9,$J$6:$J$9)</f>
        <v>40</v>
      </c>
      <c r="G234" s="15">
        <f ca="1">LOOKUP(D234,$F$6:$F$9,$K$6:$K$9)</f>
        <v>24</v>
      </c>
      <c r="H234" s="15">
        <f ca="1">LOOKUP(D234,$F$6:$F$9,$L$6:$L$9)</f>
        <v>260</v>
      </c>
      <c r="I234" s="20">
        <f ca="1">RAND()</f>
        <v>0.40534300104810606</v>
      </c>
      <c r="J234" s="15">
        <f ca="1">IF(B234=1, ROUND(_xlfn.NORM.INV(I234,$C$5,$C$6)*(1+$T$14), 0), ROUND(_xlfn.NORM.INV(I234, $D$5, $D$6)*(1+$T$14), 0))</f>
        <v>4</v>
      </c>
      <c r="K234" s="20">
        <f ca="1">RAND()</f>
        <v>0.69870733767005311</v>
      </c>
      <c r="L234" s="18">
        <f ca="1">IF(B234=1, ROUND(_xlfn.NORM.INV(K234,$C$7,$C$8), 2), ROUND(_xlfn.NORM.INV(K234, $D$7, $D$8), 2))</f>
        <v>10729.69</v>
      </c>
      <c r="M234" s="15">
        <f ca="1">MIN(E234,J234)</f>
        <v>4</v>
      </c>
      <c r="N234" s="15">
        <f ca="1">RAND()</f>
        <v>0.12219148446043149</v>
      </c>
      <c r="O234" s="19">
        <f ca="1">(IF(B234=1, $G$21+($G$22-$G$21)*N234, $H$21+($H$22-$H$21)*N234))</f>
        <v>1.3665744533812946E-2</v>
      </c>
      <c r="P234" s="15">
        <f ca="1">ROUND(M234*(1-O234), 0)</f>
        <v>4</v>
      </c>
      <c r="Q234" s="20">
        <f ca="1">RAND()</f>
        <v>0.91958244727288874</v>
      </c>
      <c r="R234" s="15">
        <f ca="1">IF(B234=1, ROUND(_xlfn.NORM.INV(Q234,$C$9,$C$10)*(1+$T$14), 0), ROUND(_xlfn.NORM.INV(Q234, $D$9, $D$10)*(1+$T$14), 0))</f>
        <v>55</v>
      </c>
      <c r="S234" s="20">
        <f ca="1">RAND()</f>
        <v>0.57730455678549852</v>
      </c>
      <c r="T234" s="18">
        <f ca="1">IF(B234=1, ROUND(_xlfn.NORM.INV(S234,$C$11,$C$12), 2), ROUND(_xlfn.NORM.INV(S234, $D$11, $D$12), 2))</f>
        <v>5290.63</v>
      </c>
      <c r="U234" s="15">
        <f ca="1">MIN(F234,R234)</f>
        <v>40</v>
      </c>
      <c r="V234" s="15">
        <f ca="1">RAND()</f>
        <v>0.9979564963897769</v>
      </c>
      <c r="W234" s="19">
        <f ca="1">(IF(B234=1, $G$21+($G$22-$G$21)*V234, $H$21+($H$22-$H$21)*V234))</f>
        <v>3.9938694891693306E-2</v>
      </c>
      <c r="X234" s="15">
        <f ca="1">ROUND(U234*(1-W234), 0)</f>
        <v>38</v>
      </c>
      <c r="Y234" s="20">
        <f ca="1">RAND()</f>
        <v>5.9074982133967557E-2</v>
      </c>
      <c r="Z234" s="15">
        <f ca="1">IF(B234=1, ROUND(_xlfn.NORM.INV(Y234,$C$13,$C$14)*(1+$T$14), 0), ROUND(_xlfn.NORM.INV(Y234, $D$13, $D$14)*(1+$T$14), 0))</f>
        <v>21</v>
      </c>
      <c r="AA234" s="20">
        <f ca="1">RAND()</f>
        <v>0.12326261443331221</v>
      </c>
      <c r="AB234" s="18">
        <f ca="1">IF(B234=1, ROUND(_xlfn.NORM.INV(AA234,$C$15,$C$16), 2), ROUND(_xlfn.NORM.INV(AA234, $D$15, $D$16), 2))</f>
        <v>2657.13</v>
      </c>
      <c r="AC234" s="15">
        <f ca="1">MIN(G234,Z234)</f>
        <v>21</v>
      </c>
      <c r="AD234" s="15">
        <f ca="1">RAND()</f>
        <v>0.27800604591964673</v>
      </c>
      <c r="AE234" s="19">
        <f ca="1">(IF(B234=1, $G$21+($G$22-$G$21)*AD234, $H$21+($H$22-$H$21)*AD234))</f>
        <v>1.8340181377589401E-2</v>
      </c>
      <c r="AF234" s="15">
        <f ca="1">ROUND(AC234*(1-AE234), 0)</f>
        <v>21</v>
      </c>
      <c r="AG234" s="20">
        <f ca="1">RAND()</f>
        <v>0.81863757712235263</v>
      </c>
      <c r="AH234" s="15">
        <f ca="1">IF(B234=1, ROUND(_xlfn.NORM.INV(AG234,$C$17,$C$18)*(1+$T$14), 0), ROUND(_xlfn.NORM.INV(AG234, $D$17, $D$18)*(1+$T$14), 0))</f>
        <v>247</v>
      </c>
      <c r="AI234" s="20">
        <f ca="1">RAND()</f>
        <v>0.31631612166535894</v>
      </c>
      <c r="AJ234" s="18">
        <f ca="1">IF(B234=1, ROUND(_xlfn.NORM.INV(AI234,$C$19,$C$20), 2), ROUND(_xlfn.NORM.INV(AI234, $D$19, $D$20), 2))</f>
        <v>1712.42</v>
      </c>
      <c r="AK234" s="15">
        <f ca="1">MIN(ROUND(H234*(1+$C$22),0),AH234)</f>
        <v>247</v>
      </c>
      <c r="AL234" s="20">
        <f ca="1">RAND()</f>
        <v>0.18798064512240387</v>
      </c>
      <c r="AM234" s="19">
        <f ca="1">(IF(B234=1, $G$21+($G$22-$G$21)*AL234, $H$21+($H$22-$H$21)*AL234))</f>
        <v>1.5639419353672114E-2</v>
      </c>
      <c r="AN234" s="15">
        <f ca="1">ROUND(AK234*(1-AM234), 0)</f>
        <v>243</v>
      </c>
      <c r="AO234" s="18">
        <f ca="1">SUM(IF(AN234&gt;H234, (AN234-H234)*($G$23+AJ234), 0),IF(AF234&gt;G234,(AF234-G234)*($G$23+AB234),0),IF(X234&gt;F234,(X234-F234)*($G$23+T234),0),IF(P234&gt;E234,(P234-E234)*($G$23+L234),0))</f>
        <v>0</v>
      </c>
      <c r="AP234" s="18">
        <f>-$C$24</f>
        <v>-313614.51120000001</v>
      </c>
      <c r="AQ234" s="17">
        <f ca="1">L234*P234+T234*X234+AB234*AF234+AJ234*AN234-AO234+AP234</f>
        <v>402265.97879999998</v>
      </c>
      <c r="AS234" s="21">
        <f ca="1">SUM(IF(AN234&gt;H234, (AN234-H234), 0),IF(AF234&gt;G234,(AF234-G234),0),IF(X234&gt;F234,(X234-F234),0),IF(P234&gt;E234,(P234-E234),0))</f>
        <v>0</v>
      </c>
    </row>
    <row r="235" spans="1:45" x14ac:dyDescent="0.4">
      <c r="A235" s="15">
        <v>207</v>
      </c>
      <c r="B235" s="15">
        <f ca="1">IF(RAND() &lt; (8/12), 0, 1)</f>
        <v>0</v>
      </c>
      <c r="C235" s="20">
        <f ca="1">RAND()</f>
        <v>0.20026834868165844</v>
      </c>
      <c r="D235" s="15" t="str">
        <f ca="1">LOOKUP(C235,$H$13:$H$16,$F$13:$F$16)</f>
        <v>Airbus A350-900</v>
      </c>
      <c r="E235" s="15">
        <f ca="1">LOOKUP(D235,$F$6:$F$9,$I$6:$I$9)</f>
        <v>0</v>
      </c>
      <c r="F235" s="15">
        <f ca="1">LOOKUP(D235,$F$6:$F$9,$J$6:$J$9)</f>
        <v>32</v>
      </c>
      <c r="G235" s="15">
        <f ca="1">LOOKUP(D235,$F$6:$F$9,$K$6:$K$9)</f>
        <v>21</v>
      </c>
      <c r="H235" s="15">
        <f ca="1">LOOKUP(D235,$F$6:$F$9,$L$6:$L$9)</f>
        <v>259</v>
      </c>
      <c r="I235" s="20">
        <f ca="1">RAND()</f>
        <v>0.95202106015068844</v>
      </c>
      <c r="J235" s="15">
        <f ca="1">IF(B235=1, ROUND(_xlfn.NORM.INV(I235,$C$5,$C$6)*(1+$T$14), 0), ROUND(_xlfn.NORM.INV(I235, $D$5, $D$6)*(1+$T$14), 0))</f>
        <v>6</v>
      </c>
      <c r="K235" s="20">
        <f ca="1">RAND()</f>
        <v>0.82837240446879568</v>
      </c>
      <c r="L235" s="18">
        <f ca="1">IF(B235=1, ROUND(_xlfn.NORM.INV(K235,$C$7,$C$8), 2), ROUND(_xlfn.NORM.INV(K235, $D$7, $D$8), 2))</f>
        <v>10924.33</v>
      </c>
      <c r="M235" s="15">
        <f ca="1">MIN(E235,J235)</f>
        <v>0</v>
      </c>
      <c r="N235" s="15">
        <f ca="1">RAND()</f>
        <v>0.94049481720834949</v>
      </c>
      <c r="O235" s="19">
        <f ca="1">(IF(B235=1, $G$21+($G$22-$G$21)*N235, $H$21+($H$22-$H$21)*N235))</f>
        <v>3.8214844516250485E-2</v>
      </c>
      <c r="P235" s="15">
        <f ca="1">ROUND(M235*(1-O235), 0)</f>
        <v>0</v>
      </c>
      <c r="Q235" s="20">
        <f ca="1">RAND()</f>
        <v>0.23193597054730741</v>
      </c>
      <c r="R235" s="15">
        <f ca="1">IF(B235=1, ROUND(_xlfn.NORM.INV(Q235,$C$9,$C$10)*(1+$T$14), 0), ROUND(_xlfn.NORM.INV(Q235, $D$9, $D$10)*(1+$T$14), 0))</f>
        <v>32</v>
      </c>
      <c r="S235" s="20">
        <f ca="1">RAND()</f>
        <v>0.83317264122895063</v>
      </c>
      <c r="T235" s="18">
        <f ca="1">IF(B235=1, ROUND(_xlfn.NORM.INV(S235,$C$11,$C$12), 2), ROUND(_xlfn.NORM.INV(S235, $D$11, $D$12), 2))</f>
        <v>5466.5</v>
      </c>
      <c r="U235" s="15">
        <f ca="1">MIN(F235,R235)</f>
        <v>32</v>
      </c>
      <c r="V235" s="15">
        <f ca="1">RAND()</f>
        <v>0.77566507853161804</v>
      </c>
      <c r="W235" s="19">
        <f ca="1">(IF(B235=1, $G$21+($G$22-$G$21)*V235, $H$21+($H$22-$H$21)*V235))</f>
        <v>3.326995235594854E-2</v>
      </c>
      <c r="X235" s="15">
        <f ca="1">ROUND(U235*(1-W235), 0)</f>
        <v>31</v>
      </c>
      <c r="Y235" s="20">
        <f ca="1">RAND()</f>
        <v>0.36881277280631564</v>
      </c>
      <c r="Z235" s="15">
        <f ca="1">IF(B235=1, ROUND(_xlfn.NORM.INV(Y235,$C$13,$C$14)*(1+$T$14), 0), ROUND(_xlfn.NORM.INV(Y235, $D$13, $D$14)*(1+$T$14), 0))</f>
        <v>33</v>
      </c>
      <c r="AA235" s="20">
        <f ca="1">RAND()</f>
        <v>0.20804847346990307</v>
      </c>
      <c r="AB235" s="18">
        <f ca="1">IF(B235=1, ROUND(_xlfn.NORM.INV(AA235,$C$15,$C$16), 2), ROUND(_xlfn.NORM.INV(AA235, $D$15, $D$16), 2))</f>
        <v>2699.13</v>
      </c>
      <c r="AC235" s="15">
        <f ca="1">MIN(G235,Z235)</f>
        <v>21</v>
      </c>
      <c r="AD235" s="15">
        <f ca="1">RAND()</f>
        <v>0.46337121263424752</v>
      </c>
      <c r="AE235" s="19">
        <f ca="1">(IF(B235=1, $G$21+($G$22-$G$21)*AD235, $H$21+($H$22-$H$21)*AD235))</f>
        <v>2.3901136379027424E-2</v>
      </c>
      <c r="AF235" s="15">
        <f ca="1">ROUND(AC235*(1-AE235), 0)</f>
        <v>20</v>
      </c>
      <c r="AG235" s="20">
        <f ca="1">RAND()</f>
        <v>0.95615863299788606</v>
      </c>
      <c r="AH235" s="15">
        <f ca="1">IF(B235=1, ROUND(_xlfn.NORM.INV(AG235,$C$17,$C$18)*(1+$T$14), 0), ROUND(_xlfn.NORM.INV(AG235, $D$17, $D$18)*(1+$T$14), 0))</f>
        <v>289</v>
      </c>
      <c r="AI235" s="20">
        <f ca="1">RAND()</f>
        <v>0.12528070728275731</v>
      </c>
      <c r="AJ235" s="18">
        <f ca="1">IF(B235=1, ROUND(_xlfn.NORM.INV(AI235,$C$19,$C$20), 2), ROUND(_xlfn.NORM.INV(AI235, $D$19, $D$20), 2))</f>
        <v>1661.45</v>
      </c>
      <c r="AK235" s="15">
        <f ca="1">MIN(ROUND(H235*(1+$C$22),0),AH235)</f>
        <v>272</v>
      </c>
      <c r="AL235" s="20">
        <f ca="1">RAND()</f>
        <v>0.40419189096218622</v>
      </c>
      <c r="AM235" s="19">
        <f ca="1">(IF(B235=1, $G$21+($G$22-$G$21)*AL235, $H$21+($H$22-$H$21)*AL235))</f>
        <v>2.2125756728865586E-2</v>
      </c>
      <c r="AN235" s="15">
        <f ca="1">ROUND(AK235*(1-AM235), 0)</f>
        <v>266</v>
      </c>
      <c r="AO235" s="18">
        <f ca="1">SUM(IF(AN235&gt;H235, (AN235-H235)*($G$23+AJ235), 0),IF(AF235&gt;G235,(AF235-G235)*($G$23+AB235),0),IF(X235&gt;F235,(X235-F235)*($G$23+T235),0),IF(P235&gt;E235,(P235-E235)*($G$23+L235),0))</f>
        <v>17587.149999999998</v>
      </c>
      <c r="AP235" s="18">
        <f>-$C$24</f>
        <v>-313614.51120000001</v>
      </c>
      <c r="AQ235" s="17">
        <f ca="1">L235*P235+T235*X235+AB235*AF235+AJ235*AN235-AO235+AP235</f>
        <v>334188.13880000002</v>
      </c>
      <c r="AS235" s="21">
        <f ca="1">SUM(IF(AN235&gt;H235, (AN235-H235), 0),IF(AF235&gt;G235,(AF235-G235),0),IF(X235&gt;F235,(X235-F235),0),IF(P235&gt;E235,(P235-E235),0))</f>
        <v>7</v>
      </c>
    </row>
    <row r="236" spans="1:45" x14ac:dyDescent="0.4">
      <c r="A236" s="15">
        <v>208</v>
      </c>
      <c r="B236" s="15">
        <f ca="1">IF(RAND() &lt; (8/12), 0, 1)</f>
        <v>1</v>
      </c>
      <c r="C236" s="20">
        <f ca="1">RAND()</f>
        <v>0.70990182563115212</v>
      </c>
      <c r="D236" s="15" t="str">
        <f ca="1">LOOKUP(C236,$H$13:$H$16,$F$13:$F$16)</f>
        <v>Boeing 777-300ER</v>
      </c>
      <c r="E236" s="15">
        <f ca="1">LOOKUP(D236,$F$6:$F$9,$I$6:$I$9)</f>
        <v>8</v>
      </c>
      <c r="F236" s="15">
        <f ca="1">LOOKUP(D236,$F$6:$F$9,$J$6:$J$9)</f>
        <v>40</v>
      </c>
      <c r="G236" s="15">
        <f ca="1">LOOKUP(D236,$F$6:$F$9,$K$6:$K$9)</f>
        <v>24</v>
      </c>
      <c r="H236" s="15">
        <f ca="1">LOOKUP(D236,$F$6:$F$9,$L$6:$L$9)</f>
        <v>260</v>
      </c>
      <c r="I236" s="20">
        <f ca="1">RAND()</f>
        <v>0.72922024107639638</v>
      </c>
      <c r="J236" s="15">
        <f ca="1">IF(B236=1, ROUND(_xlfn.NORM.INV(I236,$C$5,$C$6)*(1+$T$14), 0), ROUND(_xlfn.NORM.INV(I236, $D$5, $D$6)*(1+$T$14), 0))</f>
        <v>8</v>
      </c>
      <c r="K236" s="20">
        <f ca="1">RAND()</f>
        <v>0.10951958345326274</v>
      </c>
      <c r="L236" s="18">
        <f ca="1">IF(B236=1, ROUND(_xlfn.NORM.INV(K236,$C$7,$C$8), 2), ROUND(_xlfn.NORM.INV(K236, $D$7, $D$8), 2))</f>
        <v>11442.32</v>
      </c>
      <c r="M236" s="15">
        <f ca="1">MIN(E236,J236)</f>
        <v>8</v>
      </c>
      <c r="N236" s="15">
        <f ca="1">RAND()</f>
        <v>0.34760546108616408</v>
      </c>
      <c r="O236" s="19">
        <f ca="1">(IF(B236=1, $G$21+($G$22-$G$21)*N236, $H$21+($H$22-$H$21)*N236))</f>
        <v>2.7166191138015744E-2</v>
      </c>
      <c r="P236" s="15">
        <f ca="1">ROUND(M236*(1-O236), 0)</f>
        <v>8</v>
      </c>
      <c r="Q236" s="20">
        <f ca="1">RAND()</f>
        <v>0.62643821172825187</v>
      </c>
      <c r="R236" s="15">
        <f ca="1">IF(B236=1, ROUND(_xlfn.NORM.INV(Q236,$C$9,$C$10)*(1+$T$14), 0), ROUND(_xlfn.NORM.INV(Q236, $D$9, $D$10)*(1+$T$14), 0))</f>
        <v>69</v>
      </c>
      <c r="S236" s="20">
        <f ca="1">RAND()</f>
        <v>0.91941330036167934</v>
      </c>
      <c r="T236" s="18">
        <f ca="1">IF(B236=1, ROUND(_xlfn.NORM.INV(S236,$C$11,$C$12), 2), ROUND(_xlfn.NORM.INV(S236, $D$11, $D$12), 2))</f>
        <v>8092.86</v>
      </c>
      <c r="U236" s="15">
        <f ca="1">MIN(F236,R236)</f>
        <v>40</v>
      </c>
      <c r="V236" s="15">
        <f ca="1">RAND()</f>
        <v>0.62905825045948882</v>
      </c>
      <c r="W236" s="19">
        <f ca="1">(IF(B236=1, $G$21+($G$22-$G$21)*V236, $H$21+($H$22-$H$21)*V236))</f>
        <v>3.701703876608211E-2</v>
      </c>
      <c r="X236" s="15">
        <f ca="1">ROUND(U236*(1-W236), 0)</f>
        <v>39</v>
      </c>
      <c r="Y236" s="20">
        <f ca="1">RAND()</f>
        <v>4.3438622080629874E-2</v>
      </c>
      <c r="Z236" s="15">
        <f ca="1">IF(B236=1, ROUND(_xlfn.NORM.INV(Y236,$C$13,$C$14)*(1+$T$14), 0), ROUND(_xlfn.NORM.INV(Y236, $D$13, $D$14)*(1+$T$14), 0))</f>
        <v>15</v>
      </c>
      <c r="AA236" s="20">
        <f ca="1">RAND()</f>
        <v>0.46767077089338793</v>
      </c>
      <c r="AB236" s="18">
        <f ca="1">IF(B236=1, ROUND(_xlfn.NORM.INV(AA236,$C$15,$C$16), 2), ROUND(_xlfn.NORM.INV(AA236, $D$15, $D$16), 2))</f>
        <v>3603.35</v>
      </c>
      <c r="AC236" s="15">
        <f ca="1">MIN(G236,Z236)</f>
        <v>15</v>
      </c>
      <c r="AD236" s="15">
        <f ca="1">RAND()</f>
        <v>0.97857640942700008</v>
      </c>
      <c r="AE236" s="19">
        <f ca="1">(IF(B236=1, $G$21+($G$22-$G$21)*AD236, $H$21+($H$22-$H$21)*AD236))</f>
        <v>4.9250174329945003E-2</v>
      </c>
      <c r="AF236" s="15">
        <f ca="1">ROUND(AC236*(1-AE236), 0)</f>
        <v>14</v>
      </c>
      <c r="AG236" s="20">
        <f ca="1">RAND()</f>
        <v>0.85497370373566539</v>
      </c>
      <c r="AH236" s="15">
        <f ca="1">IF(B236=1, ROUND(_xlfn.NORM.INV(AG236,$C$17,$C$18)*(1+$T$14), 0), ROUND(_xlfn.NORM.INV(AG236, $D$17, $D$18)*(1+$T$14), 0))</f>
        <v>438</v>
      </c>
      <c r="AI236" s="20">
        <f ca="1">RAND()</f>
        <v>0.55076533364560221</v>
      </c>
      <c r="AJ236" s="18">
        <f ca="1">IF(B236=1, ROUND(_xlfn.NORM.INV(AI236,$C$19,$C$20), 2), ROUND(_xlfn.NORM.INV(AI236, $D$19, $D$20), 2))</f>
        <v>2314.83</v>
      </c>
      <c r="AK236" s="15">
        <f ca="1">MIN(ROUND(H236*(1+$C$22),0),AH236)</f>
        <v>273</v>
      </c>
      <c r="AL236" s="20">
        <f ca="1">RAND()</f>
        <v>0.83559803094251939</v>
      </c>
      <c r="AM236" s="19">
        <f ca="1">(IF(B236=1, $G$21+($G$22-$G$21)*AL236, $H$21+($H$22-$H$21)*AL236))</f>
        <v>4.4245931082988181E-2</v>
      </c>
      <c r="AN236" s="15">
        <f ca="1">ROUND(AK236*(1-AM236), 0)</f>
        <v>261</v>
      </c>
      <c r="AO236" s="18">
        <f ca="1">SUM(IF(AN236&gt;H236, (AN236-H236)*($G$23+AJ236), 0),IF(AF236&gt;G236,(AF236-G236)*($G$23+AB236),0),IF(X236&gt;F236,(X236-F236)*($G$23+T236),0),IF(P236&gt;E236,(P236-E236)*($G$23+L236),0))</f>
        <v>3165.83</v>
      </c>
      <c r="AP236" s="18">
        <f>-$C$24</f>
        <v>-313614.51120000001</v>
      </c>
      <c r="AQ236" s="17">
        <f ca="1">L236*P236+T236*X236+AB236*AF236+AJ236*AN236-AO236+AP236</f>
        <v>744997.28879999975</v>
      </c>
      <c r="AS236" s="21">
        <f ca="1">SUM(IF(AN236&gt;H236, (AN236-H236), 0),IF(AF236&gt;G236,(AF236-G236),0),IF(X236&gt;F236,(X236-F236),0),IF(P236&gt;E236,(P236-E236),0))</f>
        <v>1</v>
      </c>
    </row>
    <row r="237" spans="1:45" x14ac:dyDescent="0.4">
      <c r="A237" s="15">
        <v>209</v>
      </c>
      <c r="B237" s="15">
        <f ca="1">IF(RAND() &lt; (8/12), 0, 1)</f>
        <v>0</v>
      </c>
      <c r="C237" s="20">
        <f ca="1">RAND()</f>
        <v>0.32812795401705364</v>
      </c>
      <c r="D237" s="15" t="str">
        <f ca="1">LOOKUP(C237,$H$13:$H$16,$F$13:$F$16)</f>
        <v>Airbus A380-800</v>
      </c>
      <c r="E237" s="15">
        <f ca="1">LOOKUP(D237,$F$6:$F$9,$I$6:$I$9)</f>
        <v>14</v>
      </c>
      <c r="F237" s="15">
        <f ca="1">LOOKUP(D237,$F$6:$F$9,$J$6:$J$9)</f>
        <v>76</v>
      </c>
      <c r="G237" s="15">
        <f ca="1">LOOKUP(D237,$F$6:$F$9,$K$6:$K$9)</f>
        <v>56</v>
      </c>
      <c r="H237" s="15">
        <f ca="1">LOOKUP(D237,$F$6:$F$9,$L$6:$L$9)</f>
        <v>341</v>
      </c>
      <c r="I237" s="20">
        <f ca="1">RAND()</f>
        <v>0.16394743454378835</v>
      </c>
      <c r="J237" s="15">
        <f ca="1">IF(B237=1, ROUND(_xlfn.NORM.INV(I237,$C$5,$C$6)*(1+$T$14), 0), ROUND(_xlfn.NORM.INV(I237, $D$5, $D$6)*(1+$T$14), 0))</f>
        <v>3</v>
      </c>
      <c r="K237" s="20">
        <f ca="1">RAND()</f>
        <v>0.54640169369554015</v>
      </c>
      <c r="L237" s="18">
        <f ca="1">IF(B237=1, ROUND(_xlfn.NORM.INV(K237,$C$7,$C$8), 2), ROUND(_xlfn.NORM.INV(K237, $D$7, $D$8), 2))</f>
        <v>10545.51</v>
      </c>
      <c r="M237" s="15">
        <f ca="1">MIN(E237,J237)</f>
        <v>3</v>
      </c>
      <c r="N237" s="15">
        <f ca="1">RAND()</f>
        <v>0.21501806964319092</v>
      </c>
      <c r="O237" s="19">
        <f ca="1">(IF(B237=1, $G$21+($G$22-$G$21)*N237, $H$21+($H$22-$H$21)*N237))</f>
        <v>1.6450542089295729E-2</v>
      </c>
      <c r="P237" s="15">
        <f ca="1">ROUND(M237*(1-O237), 0)</f>
        <v>3</v>
      </c>
      <c r="Q237" s="20">
        <f ca="1">RAND()</f>
        <v>0.16850672922701315</v>
      </c>
      <c r="R237" s="15">
        <f ca="1">IF(B237=1, ROUND(_xlfn.NORM.INV(Q237,$C$9,$C$10)*(1+$T$14), 0), ROUND(_xlfn.NORM.INV(Q237, $D$9, $D$10)*(1+$T$14), 0))</f>
        <v>30</v>
      </c>
      <c r="S237" s="20">
        <f ca="1">RAND()</f>
        <v>0.58355933867739251</v>
      </c>
      <c r="T237" s="18">
        <f ca="1">IF(B237=1, ROUND(_xlfn.NORM.INV(S237,$C$11,$C$12), 2), ROUND(_xlfn.NORM.INV(S237, $D$11, $D$12), 2))</f>
        <v>5294.27</v>
      </c>
      <c r="U237" s="15">
        <f ca="1">MIN(F237,R237)</f>
        <v>30</v>
      </c>
      <c r="V237" s="15">
        <f ca="1">RAND()</f>
        <v>0.23424821619273439</v>
      </c>
      <c r="W237" s="19">
        <f ca="1">(IF(B237=1, $G$21+($G$22-$G$21)*V237, $H$21+($H$22-$H$21)*V237))</f>
        <v>1.7027446485782031E-2</v>
      </c>
      <c r="X237" s="15">
        <f ca="1">ROUND(U237*(1-W237), 0)</f>
        <v>29</v>
      </c>
      <c r="Y237" s="20">
        <f ca="1">RAND()</f>
        <v>0.48948337210681536</v>
      </c>
      <c r="Z237" s="15">
        <f ca="1">IF(B237=1, ROUND(_xlfn.NORM.INV(Y237,$C$13,$C$14)*(1+$T$14), 0), ROUND(_xlfn.NORM.INV(Y237, $D$13, $D$14)*(1+$T$14), 0))</f>
        <v>35</v>
      </c>
      <c r="AA237" s="20">
        <f ca="1">RAND()</f>
        <v>0.6915504887314684</v>
      </c>
      <c r="AB237" s="18">
        <f ca="1">IF(B237=1, ROUND(_xlfn.NORM.INV(AA237,$C$15,$C$16), 2), ROUND(_xlfn.NORM.INV(AA237, $D$15, $D$16), 2))</f>
        <v>2858.77</v>
      </c>
      <c r="AC237" s="15">
        <f ca="1">MIN(G237,Z237)</f>
        <v>35</v>
      </c>
      <c r="AD237" s="15">
        <f ca="1">RAND()</f>
        <v>0.12220308347776954</v>
      </c>
      <c r="AE237" s="19">
        <f ca="1">(IF(B237=1, $G$21+($G$22-$G$21)*AD237, $H$21+($H$22-$H$21)*AD237))</f>
        <v>1.3666092504333087E-2</v>
      </c>
      <c r="AF237" s="15">
        <f ca="1">ROUND(AC237*(1-AE237), 0)</f>
        <v>35</v>
      </c>
      <c r="AG237" s="20">
        <f ca="1">RAND()</f>
        <v>0.86042995911223863</v>
      </c>
      <c r="AH237" s="15">
        <f ca="1">IF(B237=1, ROUND(_xlfn.NORM.INV(AG237,$C$17,$C$18)*(1+$T$14), 0), ROUND(_xlfn.NORM.INV(AG237, $D$17, $D$18)*(1+$T$14), 0))</f>
        <v>256</v>
      </c>
      <c r="AI237" s="20">
        <f ca="1">RAND()</f>
        <v>0.98032230435755396</v>
      </c>
      <c r="AJ237" s="18">
        <f ca="1">IF(B237=1, ROUND(_xlfn.NORM.INV(AI237,$C$19,$C$20), 2), ROUND(_xlfn.NORM.INV(AI237, $D$19, $D$20), 2))</f>
        <v>1905.24</v>
      </c>
      <c r="AK237" s="15">
        <f ca="1">MIN(ROUND(H237*(1+$C$22),0),AH237)</f>
        <v>256</v>
      </c>
      <c r="AL237" s="20">
        <f ca="1">RAND()</f>
        <v>0.31709963579166334</v>
      </c>
      <c r="AM237" s="19">
        <f ca="1">(IF(B237=1, $G$21+($G$22-$G$21)*AL237, $H$21+($H$22-$H$21)*AL237))</f>
        <v>1.95129890737499E-2</v>
      </c>
      <c r="AN237" s="15">
        <f ca="1">ROUND(AK237*(1-AM237), 0)</f>
        <v>251</v>
      </c>
      <c r="AO237" s="18">
        <f ca="1">SUM(IF(AN237&gt;H237, (AN237-H237)*($G$23+AJ237), 0),IF(AF237&gt;G237,(AF237-G237)*($G$23+AB237),0),IF(X237&gt;F237,(X237-F237)*($G$23+T237),0),IF(P237&gt;E237,(P237-E237)*($G$23+L237),0))</f>
        <v>0</v>
      </c>
      <c r="AP237" s="18">
        <f>-$C$24</f>
        <v>-313614.51120000001</v>
      </c>
      <c r="AQ237" s="17">
        <f ca="1">L237*P237+T237*X237+AB237*AF237+AJ237*AN237-AO237+AP237</f>
        <v>449828.03880000004</v>
      </c>
      <c r="AS237" s="21">
        <f ca="1">SUM(IF(AN237&gt;H237, (AN237-H237), 0),IF(AF237&gt;G237,(AF237-G237),0),IF(X237&gt;F237,(X237-F237),0),IF(P237&gt;E237,(P237-E237),0))</f>
        <v>0</v>
      </c>
    </row>
    <row r="238" spans="1:45" x14ac:dyDescent="0.4">
      <c r="A238" s="15">
        <v>210</v>
      </c>
      <c r="B238" s="15">
        <f ca="1">IF(RAND() &lt; (8/12), 0, 1)</f>
        <v>0</v>
      </c>
      <c r="C238" s="20">
        <f ca="1">RAND()</f>
        <v>0.73114756050666974</v>
      </c>
      <c r="D238" s="15" t="str">
        <f ca="1">LOOKUP(C238,$H$13:$H$16,$F$13:$F$16)</f>
        <v>Boeing 777-300ER</v>
      </c>
      <c r="E238" s="15">
        <f ca="1">LOOKUP(D238,$F$6:$F$9,$I$6:$I$9)</f>
        <v>8</v>
      </c>
      <c r="F238" s="15">
        <f ca="1">LOOKUP(D238,$F$6:$F$9,$J$6:$J$9)</f>
        <v>40</v>
      </c>
      <c r="G238" s="15">
        <f ca="1">LOOKUP(D238,$F$6:$F$9,$K$6:$K$9)</f>
        <v>24</v>
      </c>
      <c r="H238" s="15">
        <f ca="1">LOOKUP(D238,$F$6:$F$9,$L$6:$L$9)</f>
        <v>260</v>
      </c>
      <c r="I238" s="20">
        <f ca="1">RAND()</f>
        <v>0.95646103401190086</v>
      </c>
      <c r="J238" s="15">
        <f ca="1">IF(B238=1, ROUND(_xlfn.NORM.INV(I238,$C$5,$C$6)*(1+$T$14), 0), ROUND(_xlfn.NORM.INV(I238, $D$5, $D$6)*(1+$T$14), 0))</f>
        <v>6</v>
      </c>
      <c r="K238" s="20">
        <f ca="1">RAND()</f>
        <v>0.51201517514305106</v>
      </c>
      <c r="L238" s="18">
        <f ca="1">IF(B238=1, ROUND(_xlfn.NORM.INV(K238,$C$7,$C$8), 2), ROUND(_xlfn.NORM.INV(K238, $D$7, $D$8), 2))</f>
        <v>10506.11</v>
      </c>
      <c r="M238" s="15">
        <f ca="1">MIN(E238,J238)</f>
        <v>6</v>
      </c>
      <c r="N238" s="15">
        <f ca="1">RAND()</f>
        <v>0.74206426841638251</v>
      </c>
      <c r="O238" s="19">
        <f ca="1">(IF(B238=1, $G$21+($G$22-$G$21)*N238, $H$21+($H$22-$H$21)*N238))</f>
        <v>3.2261928052491472E-2</v>
      </c>
      <c r="P238" s="15">
        <f ca="1">ROUND(M238*(1-O238), 0)</f>
        <v>6</v>
      </c>
      <c r="Q238" s="20">
        <f ca="1">RAND()</f>
        <v>0.31952508809228974</v>
      </c>
      <c r="R238" s="15">
        <f ca="1">IF(B238=1, ROUND(_xlfn.NORM.INV(Q238,$C$9,$C$10)*(1+$T$14), 0), ROUND(_xlfn.NORM.INV(Q238, $D$9, $D$10)*(1+$T$14), 0))</f>
        <v>35</v>
      </c>
      <c r="S238" s="20">
        <f ca="1">RAND()</f>
        <v>0.16415204673750028</v>
      </c>
      <c r="T238" s="18">
        <f ca="1">IF(B238=1, ROUND(_xlfn.NORM.INV(S238,$C$11,$C$12), 2), ROUND(_xlfn.NORM.INV(S238, $D$11, $D$12), 2))</f>
        <v>5023.43</v>
      </c>
      <c r="U238" s="15">
        <f ca="1">MIN(F238,R238)</f>
        <v>35</v>
      </c>
      <c r="V238" s="15">
        <f ca="1">RAND()</f>
        <v>0.40320096606706712</v>
      </c>
      <c r="W238" s="19">
        <f ca="1">(IF(B238=1, $G$21+($G$22-$G$21)*V238, $H$21+($H$22-$H$21)*V238))</f>
        <v>2.2096028982012014E-2</v>
      </c>
      <c r="X238" s="15">
        <f ca="1">ROUND(U238*(1-W238), 0)</f>
        <v>34</v>
      </c>
      <c r="Y238" s="20">
        <f ca="1">RAND()</f>
        <v>0.82993472740099072</v>
      </c>
      <c r="Z238" s="15">
        <f ca="1">IF(B238=1, ROUND(_xlfn.NORM.INV(Y238,$C$13,$C$14)*(1+$T$14), 0), ROUND(_xlfn.NORM.INV(Y238, $D$13, $D$14)*(1+$T$14), 0))</f>
        <v>45</v>
      </c>
      <c r="AA238" s="20">
        <f ca="1">RAND()</f>
        <v>0.28619447407199816</v>
      </c>
      <c r="AB238" s="18">
        <f ca="1">IF(B238=1, ROUND(_xlfn.NORM.INV(AA238,$C$15,$C$16), 2), ROUND(_xlfn.NORM.INV(AA238, $D$15, $D$16), 2))</f>
        <v>2729.36</v>
      </c>
      <c r="AC238" s="15">
        <f ca="1">MIN(G238,Z238)</f>
        <v>24</v>
      </c>
      <c r="AD238" s="15">
        <f ca="1">RAND()</f>
        <v>0.14813325646990094</v>
      </c>
      <c r="AE238" s="19">
        <f ca="1">(IF(B238=1, $G$21+($G$22-$G$21)*AD238, $H$21+($H$22-$H$21)*AD238))</f>
        <v>1.4443997694097028E-2</v>
      </c>
      <c r="AF238" s="15">
        <f ca="1">ROUND(AC238*(1-AE238), 0)</f>
        <v>24</v>
      </c>
      <c r="AG238" s="20">
        <f ca="1">RAND()</f>
        <v>0.18389675525337379</v>
      </c>
      <c r="AH238" s="15">
        <f ca="1">IF(B238=1, ROUND(_xlfn.NORM.INV(AG238,$C$17,$C$18)*(1+$T$14), 0), ROUND(_xlfn.NORM.INV(AG238, $D$17, $D$18)*(1+$T$14), 0))</f>
        <v>152</v>
      </c>
      <c r="AI238" s="20">
        <f ca="1">RAND()</f>
        <v>0.90386272587216998</v>
      </c>
      <c r="AJ238" s="18">
        <f ca="1">IF(B238=1, ROUND(_xlfn.NORM.INV(AI238,$C$19,$C$20), 2), ROUND(_xlfn.NORM.INV(AI238, $D$19, $D$20), 2))</f>
        <v>1847.77</v>
      </c>
      <c r="AK238" s="15">
        <f ca="1">MIN(ROUND(H238*(1+$C$22),0),AH238)</f>
        <v>152</v>
      </c>
      <c r="AL238" s="20">
        <f ca="1">RAND()</f>
        <v>0.45664575782270245</v>
      </c>
      <c r="AM238" s="19">
        <f ca="1">(IF(B238=1, $G$21+($G$22-$G$21)*AL238, $H$21+($H$22-$H$21)*AL238))</f>
        <v>2.3699372734681073E-2</v>
      </c>
      <c r="AN238" s="15">
        <f ca="1">ROUND(AK238*(1-AM238), 0)</f>
        <v>148</v>
      </c>
      <c r="AO238" s="18">
        <f ca="1">SUM(IF(AN238&gt;H238, (AN238-H238)*($G$23+AJ238), 0),IF(AF238&gt;G238,(AF238-G238)*($G$23+AB238),0),IF(X238&gt;F238,(X238-F238)*($G$23+T238),0),IF(P238&gt;E238,(P238-E238)*($G$23+L238),0))</f>
        <v>0</v>
      </c>
      <c r="AP238" s="18">
        <f>-$C$24</f>
        <v>-313614.51120000001</v>
      </c>
      <c r="AQ238" s="17">
        <f ca="1">L238*P238+T238*X238+AB238*AF238+AJ238*AN238-AO238+AP238</f>
        <v>259193.3688</v>
      </c>
      <c r="AS238" s="21">
        <f ca="1">SUM(IF(AN238&gt;H238, (AN238-H238), 0),IF(AF238&gt;G238,(AF238-G238),0),IF(X238&gt;F238,(X238-F238),0),IF(P238&gt;E238,(P238-E238),0))</f>
        <v>0</v>
      </c>
    </row>
    <row r="239" spans="1:45" x14ac:dyDescent="0.4">
      <c r="A239" s="15">
        <v>211</v>
      </c>
      <c r="B239" s="15">
        <f ca="1">IF(RAND() &lt; (8/12), 0, 1)</f>
        <v>0</v>
      </c>
      <c r="C239" s="20">
        <f ca="1">RAND()</f>
        <v>0.93097883710469154</v>
      </c>
      <c r="D239" s="15" t="str">
        <f ca="1">LOOKUP(C239,$H$13:$H$16,$F$13:$F$16)</f>
        <v>Boeing 777-300ER</v>
      </c>
      <c r="E239" s="15">
        <f ca="1">LOOKUP(D239,$F$6:$F$9,$I$6:$I$9)</f>
        <v>8</v>
      </c>
      <c r="F239" s="15">
        <f ca="1">LOOKUP(D239,$F$6:$F$9,$J$6:$J$9)</f>
        <v>40</v>
      </c>
      <c r="G239" s="15">
        <f ca="1">LOOKUP(D239,$F$6:$F$9,$K$6:$K$9)</f>
        <v>24</v>
      </c>
      <c r="H239" s="15">
        <f ca="1">LOOKUP(D239,$F$6:$F$9,$L$6:$L$9)</f>
        <v>260</v>
      </c>
      <c r="I239" s="20">
        <f ca="1">RAND()</f>
        <v>0.52896954428473464</v>
      </c>
      <c r="J239" s="15">
        <f ca="1">IF(B239=1, ROUND(_xlfn.NORM.INV(I239,$C$5,$C$6)*(1+$T$14), 0), ROUND(_xlfn.NORM.INV(I239, $D$5, $D$6)*(1+$T$14), 0))</f>
        <v>4</v>
      </c>
      <c r="K239" s="20">
        <f ca="1">RAND()</f>
        <v>0.44289298467426963</v>
      </c>
      <c r="L239" s="18">
        <f ca="1">IF(B239=1, ROUND(_xlfn.NORM.INV(K239,$C$7,$C$8), 2), ROUND(_xlfn.NORM.INV(K239, $D$7, $D$8), 2))</f>
        <v>10426.92</v>
      </c>
      <c r="M239" s="15">
        <f ca="1">MIN(E239,J239)</f>
        <v>4</v>
      </c>
      <c r="N239" s="15">
        <f ca="1">RAND()</f>
        <v>0.39655882261813091</v>
      </c>
      <c r="O239" s="19">
        <f ca="1">(IF(B239=1, $G$21+($G$22-$G$21)*N239, $H$21+($H$22-$H$21)*N239))</f>
        <v>2.1896764678543928E-2</v>
      </c>
      <c r="P239" s="15">
        <f ca="1">ROUND(M239*(1-O239), 0)</f>
        <v>4</v>
      </c>
      <c r="Q239" s="20">
        <f ca="1">RAND()</f>
        <v>0.87853674836376028</v>
      </c>
      <c r="R239" s="15">
        <f ca="1">IF(B239=1, ROUND(_xlfn.NORM.INV(Q239,$C$9,$C$10)*(1+$T$14), 0), ROUND(_xlfn.NORM.INV(Q239, $D$9, $D$10)*(1+$T$14), 0))</f>
        <v>52</v>
      </c>
      <c r="S239" s="20">
        <f ca="1">RAND()</f>
        <v>9.8337372401447576E-2</v>
      </c>
      <c r="T239" s="18">
        <f ca="1">IF(B239=1, ROUND(_xlfn.NORM.INV(S239,$C$11,$C$12), 2), ROUND(_xlfn.NORM.INV(S239, $D$11, $D$12), 2))</f>
        <v>4951.9799999999996</v>
      </c>
      <c r="U239" s="15">
        <f ca="1">MIN(F239,R239)</f>
        <v>40</v>
      </c>
      <c r="V239" s="15">
        <f ca="1">RAND()</f>
        <v>0.42365754737494665</v>
      </c>
      <c r="W239" s="19">
        <f ca="1">(IF(B239=1, $G$21+($G$22-$G$21)*V239, $H$21+($H$22-$H$21)*V239))</f>
        <v>2.2709726421248397E-2</v>
      </c>
      <c r="X239" s="15">
        <f ca="1">ROUND(U239*(1-W239), 0)</f>
        <v>39</v>
      </c>
      <c r="Y239" s="20">
        <f ca="1">RAND()</f>
        <v>0.50105296354105211</v>
      </c>
      <c r="Z239" s="15">
        <f ca="1">IF(B239=1, ROUND(_xlfn.NORM.INV(Y239,$C$13,$C$14)*(1+$T$14), 0), ROUND(_xlfn.NORM.INV(Y239, $D$13, $D$14)*(1+$T$14), 0))</f>
        <v>36</v>
      </c>
      <c r="AA239" s="20">
        <f ca="1">RAND()</f>
        <v>0.93973848547471961</v>
      </c>
      <c r="AB239" s="18">
        <f ca="1">IF(B239=1, ROUND(_xlfn.NORM.INV(AA239,$C$15,$C$16), 2), ROUND(_xlfn.NORM.INV(AA239, $D$15, $D$16), 2))</f>
        <v>2986.66</v>
      </c>
      <c r="AC239" s="15">
        <f ca="1">MIN(G239,Z239)</f>
        <v>24</v>
      </c>
      <c r="AD239" s="15">
        <f ca="1">RAND()</f>
        <v>0.6288464598659369</v>
      </c>
      <c r="AE239" s="19">
        <f ca="1">(IF(B239=1, $G$21+($G$22-$G$21)*AD239, $H$21+($H$22-$H$21)*AD239))</f>
        <v>2.8865393795978106E-2</v>
      </c>
      <c r="AF239" s="15">
        <f ca="1">ROUND(AC239*(1-AE239), 0)</f>
        <v>23</v>
      </c>
      <c r="AG239" s="20">
        <f ca="1">RAND()</f>
        <v>0.32351392086264597</v>
      </c>
      <c r="AH239" s="15">
        <f ca="1">IF(B239=1, ROUND(_xlfn.NORM.INV(AG239,$C$17,$C$18)*(1+$T$14), 0), ROUND(_xlfn.NORM.INV(AG239, $D$17, $D$18)*(1+$T$14), 0))</f>
        <v>175</v>
      </c>
      <c r="AI239" s="20">
        <f ca="1">RAND()</f>
        <v>0.48446323926592272</v>
      </c>
      <c r="AJ239" s="18">
        <f ca="1">IF(B239=1, ROUND(_xlfn.NORM.INV(AI239,$C$19,$C$20), 2), ROUND(_xlfn.NORM.INV(AI239, $D$19, $D$20), 2))</f>
        <v>1745.77</v>
      </c>
      <c r="AK239" s="15">
        <f ca="1">MIN(ROUND(H239*(1+$C$22),0),AH239)</f>
        <v>175</v>
      </c>
      <c r="AL239" s="20">
        <f ca="1">RAND()</f>
        <v>0.57494270233560696</v>
      </c>
      <c r="AM239" s="19">
        <f ca="1">(IF(B239=1, $G$21+($G$22-$G$21)*AL239, $H$21+($H$22-$H$21)*AL239))</f>
        <v>2.7248281070068207E-2</v>
      </c>
      <c r="AN239" s="15">
        <f ca="1">ROUND(AK239*(1-AM239), 0)</f>
        <v>170</v>
      </c>
      <c r="AO239" s="18">
        <f ca="1">SUM(IF(AN239&gt;H239, (AN239-H239)*($G$23+AJ239), 0),IF(AF239&gt;G239,(AF239-G239)*($G$23+AB239),0),IF(X239&gt;F239,(X239-F239)*($G$23+T239),0),IF(P239&gt;E239,(P239-E239)*($G$23+L239),0))</f>
        <v>0</v>
      </c>
      <c r="AP239" s="18">
        <f>-$C$24</f>
        <v>-313614.51120000001</v>
      </c>
      <c r="AQ239" s="17">
        <f ca="1">L239*P239+T239*X239+AB239*AF239+AJ239*AN239-AO239+AP239</f>
        <v>286694.46879999997</v>
      </c>
      <c r="AS239" s="21">
        <f ca="1">SUM(IF(AN239&gt;H239, (AN239-H239), 0),IF(AF239&gt;G239,(AF239-G239),0),IF(X239&gt;F239,(X239-F239),0),IF(P239&gt;E239,(P239-E239),0))</f>
        <v>0</v>
      </c>
    </row>
    <row r="240" spans="1:45" x14ac:dyDescent="0.4">
      <c r="A240" s="15">
        <v>212</v>
      </c>
      <c r="B240" s="15">
        <f ca="1">IF(RAND() &lt; (8/12), 0, 1)</f>
        <v>1</v>
      </c>
      <c r="C240" s="20">
        <f ca="1">RAND()</f>
        <v>0.73975129044521859</v>
      </c>
      <c r="D240" s="15" t="str">
        <f ca="1">LOOKUP(C240,$H$13:$H$16,$F$13:$F$16)</f>
        <v>Boeing 777-300ER</v>
      </c>
      <c r="E240" s="15">
        <f ca="1">LOOKUP(D240,$F$6:$F$9,$I$6:$I$9)</f>
        <v>8</v>
      </c>
      <c r="F240" s="15">
        <f ca="1">LOOKUP(D240,$F$6:$F$9,$J$6:$J$9)</f>
        <v>40</v>
      </c>
      <c r="G240" s="15">
        <f ca="1">LOOKUP(D240,$F$6:$F$9,$K$6:$K$9)</f>
        <v>24</v>
      </c>
      <c r="H240" s="15">
        <f ca="1">LOOKUP(D240,$F$6:$F$9,$L$6:$L$9)</f>
        <v>260</v>
      </c>
      <c r="I240" s="20">
        <f ca="1">RAND()</f>
        <v>0.58237733118220503</v>
      </c>
      <c r="J240" s="15">
        <f ca="1">IF(B240=1, ROUND(_xlfn.NORM.INV(I240,$C$5,$C$6)*(1+$T$14), 0), ROUND(_xlfn.NORM.INV(I240, $D$5, $D$6)*(1+$T$14), 0))</f>
        <v>7</v>
      </c>
      <c r="K240" s="20">
        <f ca="1">RAND()</f>
        <v>0.77327538831041787</v>
      </c>
      <c r="L240" s="18">
        <f ca="1">IF(B240=1, ROUND(_xlfn.NORM.INV(K240,$C$7,$C$8), 2), ROUND(_xlfn.NORM.INV(K240, $D$7, $D$8), 2))</f>
        <v>15010.86</v>
      </c>
      <c r="M240" s="15">
        <f ca="1">MIN(E240,J240)</f>
        <v>7</v>
      </c>
      <c r="N240" s="15">
        <f ca="1">RAND()</f>
        <v>0.18598127994173685</v>
      </c>
      <c r="O240" s="19">
        <f ca="1">(IF(B240=1, $G$21+($G$22-$G$21)*N240, $H$21+($H$22-$H$21)*N240))</f>
        <v>2.1509344797960791E-2</v>
      </c>
      <c r="P240" s="15">
        <f ca="1">ROUND(M240*(1-O240), 0)</f>
        <v>7</v>
      </c>
      <c r="Q240" s="20">
        <f ca="1">RAND()</f>
        <v>0.26111395026752449</v>
      </c>
      <c r="R240" s="15">
        <f ca="1">IF(B240=1, ROUND(_xlfn.NORM.INV(Q240,$C$9,$C$10)*(1+$T$14), 0), ROUND(_xlfn.NORM.INV(Q240, $D$9, $D$10)*(1+$T$14), 0))</f>
        <v>45</v>
      </c>
      <c r="S240" s="20">
        <f ca="1">RAND()</f>
        <v>0.80221975953757219</v>
      </c>
      <c r="T240" s="18">
        <f ca="1">IF(B240=1, ROUND(_xlfn.NORM.INV(S240,$C$11,$C$12), 2), ROUND(_xlfn.NORM.INV(S240, $D$11, $D$12), 2))</f>
        <v>7595.51</v>
      </c>
      <c r="U240" s="15">
        <f ca="1">MIN(F240,R240)</f>
        <v>40</v>
      </c>
      <c r="V240" s="15">
        <f ca="1">RAND()</f>
        <v>0.62713202559405035</v>
      </c>
      <c r="W240" s="19">
        <f ca="1">(IF(B240=1, $G$21+($G$22-$G$21)*V240, $H$21+($H$22-$H$21)*V240))</f>
        <v>3.6949620895791763E-2</v>
      </c>
      <c r="X240" s="15">
        <f ca="1">ROUND(U240*(1-W240), 0)</f>
        <v>39</v>
      </c>
      <c r="Y240" s="20">
        <f ca="1">RAND()</f>
        <v>0.17382005144350521</v>
      </c>
      <c r="Z240" s="15">
        <f ca="1">IF(B240=1, ROUND(_xlfn.NORM.INV(Y240,$C$13,$C$14)*(1+$T$14), 0), ROUND(_xlfn.NORM.INV(Y240, $D$13, $D$14)*(1+$T$14), 0))</f>
        <v>33</v>
      </c>
      <c r="AA240" s="20">
        <f ca="1">RAND()</f>
        <v>5.725845187938805E-2</v>
      </c>
      <c r="AB240" s="18">
        <f ca="1">IF(B240=1, ROUND(_xlfn.NORM.INV(AA240,$C$15,$C$16), 2), ROUND(_xlfn.NORM.INV(AA240, $D$15, $D$16), 2))</f>
        <v>2883.39</v>
      </c>
      <c r="AC240" s="15">
        <f ca="1">MIN(G240,Z240)</f>
        <v>24</v>
      </c>
      <c r="AD240" s="15">
        <f ca="1">RAND()</f>
        <v>0.44238385614568121</v>
      </c>
      <c r="AE240" s="19">
        <f ca="1">(IF(B240=1, $G$21+($G$22-$G$21)*AD240, $H$21+($H$22-$H$21)*AD240))</f>
        <v>3.0483434965098845E-2</v>
      </c>
      <c r="AF240" s="15">
        <f ca="1">ROUND(AC240*(1-AE240), 0)</f>
        <v>23</v>
      </c>
      <c r="AG240" s="20">
        <f ca="1">RAND()</f>
        <v>0.79070448099604296</v>
      </c>
      <c r="AH240" s="15">
        <f ca="1">IF(B240=1, ROUND(_xlfn.NORM.INV(AG240,$C$17,$C$18)*(1+$T$14), 0), ROUND(_xlfn.NORM.INV(AG240, $D$17, $D$18)*(1+$T$14), 0))</f>
        <v>406</v>
      </c>
      <c r="AI240" s="20">
        <f ca="1">RAND()</f>
        <v>0.60350255693324939</v>
      </c>
      <c r="AJ240" s="18">
        <f ca="1">IF(B240=1, ROUND(_xlfn.NORM.INV(AI240,$C$19,$C$20), 2), ROUND(_xlfn.NORM.INV(AI240, $D$19, $D$20), 2))</f>
        <v>2355.36</v>
      </c>
      <c r="AK240" s="15">
        <f ca="1">MIN(ROUND(H240*(1+$C$22),0),AH240)</f>
        <v>273</v>
      </c>
      <c r="AL240" s="20">
        <f ca="1">RAND()</f>
        <v>0.65641197269644147</v>
      </c>
      <c r="AM240" s="19">
        <f ca="1">(IF(B240=1, $G$21+($G$22-$G$21)*AL240, $H$21+($H$22-$H$21)*AL240))</f>
        <v>3.7974419044375457E-2</v>
      </c>
      <c r="AN240" s="15">
        <f ca="1">ROUND(AK240*(1-AM240), 0)</f>
        <v>263</v>
      </c>
      <c r="AO240" s="18">
        <f ca="1">SUM(IF(AN240&gt;H240, (AN240-H240)*($G$23+AJ240), 0),IF(AF240&gt;G240,(AF240-G240)*($G$23+AB240),0),IF(X240&gt;F240,(X240-F240)*($G$23+T240),0),IF(P240&gt;E240,(P240-E240)*($G$23+L240),0))</f>
        <v>9619.08</v>
      </c>
      <c r="AP240" s="18">
        <f>-$C$24</f>
        <v>-313614.51120000001</v>
      </c>
      <c r="AQ240" s="17">
        <f ca="1">L240*P240+T240*X240+AB240*AF240+AJ240*AN240-AO240+AP240</f>
        <v>763844.96879999992</v>
      </c>
      <c r="AS240" s="21">
        <f ca="1">SUM(IF(AN240&gt;H240, (AN240-H240), 0),IF(AF240&gt;G240,(AF240-G240),0),IF(X240&gt;F240,(X240-F240),0),IF(P240&gt;E240,(P240-E240),0))</f>
        <v>3</v>
      </c>
    </row>
    <row r="241" spans="1:45" x14ac:dyDescent="0.4">
      <c r="A241" s="15">
        <v>213</v>
      </c>
      <c r="B241" s="15">
        <f ca="1">IF(RAND() &lt; (8/12), 0, 1)</f>
        <v>1</v>
      </c>
      <c r="C241" s="20">
        <f ca="1">RAND()</f>
        <v>0.68934417779589607</v>
      </c>
      <c r="D241" s="15" t="str">
        <f ca="1">LOOKUP(C241,$H$13:$H$16,$F$13:$F$16)</f>
        <v>Boeing 777-300ER</v>
      </c>
      <c r="E241" s="15">
        <f ca="1">LOOKUP(D241,$F$6:$F$9,$I$6:$I$9)</f>
        <v>8</v>
      </c>
      <c r="F241" s="15">
        <f ca="1">LOOKUP(D241,$F$6:$F$9,$J$6:$J$9)</f>
        <v>40</v>
      </c>
      <c r="G241" s="15">
        <f ca="1">LOOKUP(D241,$F$6:$F$9,$K$6:$K$9)</f>
        <v>24</v>
      </c>
      <c r="H241" s="15">
        <f ca="1">LOOKUP(D241,$F$6:$F$9,$L$6:$L$9)</f>
        <v>260</v>
      </c>
      <c r="I241" s="20">
        <f ca="1">RAND()</f>
        <v>0.45772291649492425</v>
      </c>
      <c r="J241" s="15">
        <f ca="1">IF(B241=1, ROUND(_xlfn.NORM.INV(I241,$C$5,$C$6)*(1+$T$14), 0), ROUND(_xlfn.NORM.INV(I241, $D$5, $D$6)*(1+$T$14), 0))</f>
        <v>6</v>
      </c>
      <c r="K241" s="20">
        <f ca="1">RAND()</f>
        <v>0.34942950888104418</v>
      </c>
      <c r="L241" s="18">
        <f ca="1">IF(B241=1, ROUND(_xlfn.NORM.INV(K241,$C$7,$C$8), 2), ROUND(_xlfn.NORM.INV(K241, $D$7, $D$8), 2))</f>
        <v>12961.21</v>
      </c>
      <c r="M241" s="15">
        <f ca="1">MIN(E241,J241)</f>
        <v>6</v>
      </c>
      <c r="N241" s="15">
        <f ca="1">RAND()</f>
        <v>0.50517419028713384</v>
      </c>
      <c r="O241" s="19">
        <f ca="1">(IF(B241=1, $G$21+($G$22-$G$21)*N241, $H$21+($H$22-$H$21)*N241))</f>
        <v>3.2681096660049688E-2</v>
      </c>
      <c r="P241" s="15">
        <f ca="1">ROUND(M241*(1-O241), 0)</f>
        <v>6</v>
      </c>
      <c r="Q241" s="20">
        <f ca="1">RAND()</f>
        <v>6.0719775882475124E-2</v>
      </c>
      <c r="R241" s="15">
        <f ca="1">IF(B241=1, ROUND(_xlfn.NORM.INV(Q241,$C$9,$C$10)*(1+$T$14), 0), ROUND(_xlfn.NORM.INV(Q241, $D$9, $D$10)*(1+$T$14), 0))</f>
        <v>22</v>
      </c>
      <c r="S241" s="20">
        <f ca="1">RAND()</f>
        <v>1.4626275390425714E-2</v>
      </c>
      <c r="T241" s="18">
        <f ca="1">IF(B241=1, ROUND(_xlfn.NORM.INV(S241,$C$11,$C$12), 2), ROUND(_xlfn.NORM.INV(S241, $D$11, $D$12), 2))</f>
        <v>4863.6499999999996</v>
      </c>
      <c r="U241" s="15">
        <f ca="1">MIN(F241,R241)</f>
        <v>22</v>
      </c>
      <c r="V241" s="15">
        <f ca="1">RAND()</f>
        <v>3.0901683633767218E-3</v>
      </c>
      <c r="W241" s="19">
        <f ca="1">(IF(B241=1, $G$21+($G$22-$G$21)*V241, $H$21+($H$22-$H$21)*V241))</f>
        <v>1.5108155892718184E-2</v>
      </c>
      <c r="X241" s="15">
        <f ca="1">ROUND(U241*(1-W241), 0)</f>
        <v>22</v>
      </c>
      <c r="Y241" s="20">
        <f ca="1">RAND()</f>
        <v>0.34036905367967274</v>
      </c>
      <c r="Z241" s="15">
        <f ca="1">IF(B241=1, ROUND(_xlfn.NORM.INV(Y241,$C$13,$C$14)*(1+$T$14), 0), ROUND(_xlfn.NORM.INV(Y241, $D$13, $D$14)*(1+$T$14), 0))</f>
        <v>45</v>
      </c>
      <c r="AA241" s="20">
        <f ca="1">RAND()</f>
        <v>0.36406888491525413</v>
      </c>
      <c r="AB241" s="18">
        <f ca="1">IF(B241=1, ROUND(_xlfn.NORM.INV(AA241,$C$15,$C$16), 2), ROUND(_xlfn.NORM.INV(AA241, $D$15, $D$16), 2))</f>
        <v>3475.2</v>
      </c>
      <c r="AC241" s="15">
        <f ca="1">MIN(G241,Z241)</f>
        <v>24</v>
      </c>
      <c r="AD241" s="15">
        <f ca="1">RAND()</f>
        <v>0.81926323101081755</v>
      </c>
      <c r="AE241" s="19">
        <f ca="1">(IF(B241=1, $G$21+($G$22-$G$21)*AD241, $H$21+($H$22-$H$21)*AD241))</f>
        <v>4.3674213085378617E-2</v>
      </c>
      <c r="AF241" s="15">
        <f ca="1">ROUND(AC241*(1-AE241), 0)</f>
        <v>23</v>
      </c>
      <c r="AG241" s="20">
        <f ca="1">RAND()</f>
        <v>0.86690525363541182</v>
      </c>
      <c r="AH241" s="15">
        <f ca="1">IF(B241=1, ROUND(_xlfn.NORM.INV(AG241,$C$17,$C$18)*(1+$T$14), 0), ROUND(_xlfn.NORM.INV(AG241, $D$17, $D$18)*(1+$T$14), 0))</f>
        <v>445</v>
      </c>
      <c r="AI241" s="20">
        <f ca="1">RAND()</f>
        <v>0.88583219230715404</v>
      </c>
      <c r="AJ241" s="18">
        <f ca="1">IF(B241=1, ROUND(_xlfn.NORM.INV(AI241,$C$19,$C$20), 2), ROUND(_xlfn.NORM.INV(AI241, $D$19, $D$20), 2))</f>
        <v>2638.56</v>
      </c>
      <c r="AK241" s="15">
        <f ca="1">MIN(ROUND(H241*(1+$C$22),0),AH241)</f>
        <v>273</v>
      </c>
      <c r="AL241" s="20">
        <f ca="1">RAND()</f>
        <v>0.59578713729859634</v>
      </c>
      <c r="AM241" s="19">
        <f ca="1">(IF(B241=1, $G$21+($G$22-$G$21)*AL241, $H$21+($H$22-$H$21)*AL241))</f>
        <v>3.585254980545087E-2</v>
      </c>
      <c r="AN241" s="15">
        <f ca="1">ROUND(AK241*(1-AM241), 0)</f>
        <v>263</v>
      </c>
      <c r="AO241" s="18">
        <f ca="1">SUM(IF(AN241&gt;H241, (AN241-H241)*($G$23+AJ241), 0),IF(AF241&gt;G241,(AF241-G241)*($G$23+AB241),0),IF(X241&gt;F241,(X241-F241)*($G$23+T241),0),IF(P241&gt;E241,(P241-E241)*($G$23+L241),0))</f>
        <v>10468.68</v>
      </c>
      <c r="AP241" s="18">
        <f>-$C$24</f>
        <v>-313614.51120000001</v>
      </c>
      <c r="AQ241" s="17">
        <f ca="1">L241*P241+T241*X241+AB241*AF241+AJ241*AN241-AO241+AP241</f>
        <v>634555.24879999994</v>
      </c>
      <c r="AS241" s="21">
        <f ca="1">SUM(IF(AN241&gt;H241, (AN241-H241), 0),IF(AF241&gt;G241,(AF241-G241),0),IF(X241&gt;F241,(X241-F241),0),IF(P241&gt;E241,(P241-E241),0))</f>
        <v>3</v>
      </c>
    </row>
    <row r="242" spans="1:45" x14ac:dyDescent="0.4">
      <c r="A242" s="15">
        <v>214</v>
      </c>
      <c r="B242" s="15">
        <f ca="1">IF(RAND() &lt; (8/12), 0, 1)</f>
        <v>0</v>
      </c>
      <c r="C242" s="20">
        <f ca="1">RAND()</f>
        <v>0.75674294455643087</v>
      </c>
      <c r="D242" s="15" t="str">
        <f ca="1">LOOKUP(C242,$H$13:$H$16,$F$13:$F$16)</f>
        <v>Boeing 777-300ER</v>
      </c>
      <c r="E242" s="15">
        <f ca="1">LOOKUP(D242,$F$6:$F$9,$I$6:$I$9)</f>
        <v>8</v>
      </c>
      <c r="F242" s="15">
        <f ca="1">LOOKUP(D242,$F$6:$F$9,$J$6:$J$9)</f>
        <v>40</v>
      </c>
      <c r="G242" s="15">
        <f ca="1">LOOKUP(D242,$F$6:$F$9,$K$6:$K$9)</f>
        <v>24</v>
      </c>
      <c r="H242" s="15">
        <f ca="1">LOOKUP(D242,$F$6:$F$9,$L$6:$L$9)</f>
        <v>260</v>
      </c>
      <c r="I242" s="20">
        <f ca="1">RAND()</f>
        <v>0.45521298986915126</v>
      </c>
      <c r="J242" s="15">
        <f ca="1">IF(B242=1, ROUND(_xlfn.NORM.INV(I242,$C$5,$C$6)*(1+$T$14), 0), ROUND(_xlfn.NORM.INV(I242, $D$5, $D$6)*(1+$T$14), 0))</f>
        <v>4</v>
      </c>
      <c r="K242" s="20">
        <f ca="1">RAND()</f>
        <v>0.61250721648257389</v>
      </c>
      <c r="L242" s="18">
        <f ca="1">IF(B242=1, ROUND(_xlfn.NORM.INV(K242,$C$7,$C$8), 2), ROUND(_xlfn.NORM.INV(K242, $D$7, $D$8), 2))</f>
        <v>10622.66</v>
      </c>
      <c r="M242" s="15">
        <f ca="1">MIN(E242,J242)</f>
        <v>4</v>
      </c>
      <c r="N242" s="15">
        <f ca="1">RAND()</f>
        <v>0.23824257924779368</v>
      </c>
      <c r="O242" s="19">
        <f ca="1">(IF(B242=1, $G$21+($G$22-$G$21)*N242, $H$21+($H$22-$H$21)*N242))</f>
        <v>1.7147277377433809E-2</v>
      </c>
      <c r="P242" s="15">
        <f ca="1">ROUND(M242*(1-O242), 0)</f>
        <v>4</v>
      </c>
      <c r="Q242" s="20">
        <f ca="1">RAND()</f>
        <v>0.78997032224704178</v>
      </c>
      <c r="R242" s="15">
        <f ca="1">IF(B242=1, ROUND(_xlfn.NORM.INV(Q242,$C$9,$C$10)*(1+$T$14), 0), ROUND(_xlfn.NORM.INV(Q242, $D$9, $D$10)*(1+$T$14), 0))</f>
        <v>48</v>
      </c>
      <c r="S242" s="20">
        <f ca="1">RAND()</f>
        <v>0.90074581938805176</v>
      </c>
      <c r="T242" s="18">
        <f ca="1">IF(B242=1, ROUND(_xlfn.NORM.INV(S242,$C$11,$C$12), 2), ROUND(_xlfn.NORM.INV(S242, $D$11, $D$12), 2))</f>
        <v>5539.2</v>
      </c>
      <c r="U242" s="15">
        <f ca="1">MIN(F242,R242)</f>
        <v>40</v>
      </c>
      <c r="V242" s="15">
        <f ca="1">RAND()</f>
        <v>0.32067766019534638</v>
      </c>
      <c r="W242" s="19">
        <f ca="1">(IF(B242=1, $G$21+($G$22-$G$21)*V242, $H$21+($H$22-$H$21)*V242))</f>
        <v>1.9620329805860391E-2</v>
      </c>
      <c r="X242" s="15">
        <f ca="1">ROUND(U242*(1-W242), 0)</f>
        <v>39</v>
      </c>
      <c r="Y242" s="20">
        <f ca="1">RAND()</f>
        <v>0.58583931909639209</v>
      </c>
      <c r="Z242" s="15">
        <f ca="1">IF(B242=1, ROUND(_xlfn.NORM.INV(Y242,$C$13,$C$14)*(1+$T$14), 0), ROUND(_xlfn.NORM.INV(Y242, $D$13, $D$14)*(1+$T$14), 0))</f>
        <v>38</v>
      </c>
      <c r="AA242" s="20">
        <f ca="1">RAND()</f>
        <v>0.1836385325731017</v>
      </c>
      <c r="AB242" s="18">
        <f ca="1">IF(B242=1, ROUND(_xlfn.NORM.INV(AA242,$C$15,$C$16), 2), ROUND(_xlfn.NORM.INV(AA242, $D$15, $D$16), 2))</f>
        <v>2688.39</v>
      </c>
      <c r="AC242" s="15">
        <f ca="1">MIN(G242,Z242)</f>
        <v>24</v>
      </c>
      <c r="AD242" s="15">
        <f ca="1">RAND()</f>
        <v>0.9212477809904559</v>
      </c>
      <c r="AE242" s="19">
        <f ca="1">(IF(B242=1, $G$21+($G$22-$G$21)*AD242, $H$21+($H$22-$H$21)*AD242))</f>
        <v>3.7637433429713679E-2</v>
      </c>
      <c r="AF242" s="15">
        <f ca="1">ROUND(AC242*(1-AE242), 0)</f>
        <v>23</v>
      </c>
      <c r="AG242" s="20">
        <f ca="1">RAND()</f>
        <v>0.7175608096094227</v>
      </c>
      <c r="AH242" s="15">
        <f ca="1">IF(B242=1, ROUND(_xlfn.NORM.INV(AG242,$C$17,$C$18)*(1+$T$14), 0), ROUND(_xlfn.NORM.INV(AG242, $D$17, $D$18)*(1+$T$14), 0))</f>
        <v>230</v>
      </c>
      <c r="AI242" s="20">
        <f ca="1">RAND()</f>
        <v>0.87604214549701975</v>
      </c>
      <c r="AJ242" s="18">
        <f ca="1">IF(B242=1, ROUND(_xlfn.NORM.INV(AI242,$C$19,$C$20), 2), ROUND(_xlfn.NORM.INV(AI242, $D$19, $D$20), 2))</f>
        <v>1836.5</v>
      </c>
      <c r="AK242" s="15">
        <f ca="1">MIN(ROUND(H242*(1+$C$22),0),AH242)</f>
        <v>230</v>
      </c>
      <c r="AL242" s="20">
        <f ca="1">RAND()</f>
        <v>0.42031108771224801</v>
      </c>
      <c r="AM242" s="19">
        <f ca="1">(IF(B242=1, $G$21+($G$22-$G$21)*AL242, $H$21+($H$22-$H$21)*AL242))</f>
        <v>2.260933263136744E-2</v>
      </c>
      <c r="AN242" s="15">
        <f ca="1">ROUND(AK242*(1-AM242), 0)</f>
        <v>225</v>
      </c>
      <c r="AO242" s="18">
        <f ca="1">SUM(IF(AN242&gt;H242, (AN242-H242)*($G$23+AJ242), 0),IF(AF242&gt;G242,(AF242-G242)*($G$23+AB242),0),IF(X242&gt;F242,(X242-F242)*($G$23+T242),0),IF(P242&gt;E242,(P242-E242)*($G$23+L242),0))</f>
        <v>0</v>
      </c>
      <c r="AP242" s="18">
        <f>-$C$24</f>
        <v>-313614.51120000001</v>
      </c>
      <c r="AQ242" s="17">
        <f ca="1">L242*P242+T242*X242+AB242*AF242+AJ242*AN242-AO242+AP242</f>
        <v>419950.39879999991</v>
      </c>
      <c r="AS242" s="21">
        <f ca="1">SUM(IF(AN242&gt;H242, (AN242-H242), 0),IF(AF242&gt;G242,(AF242-G242),0),IF(X242&gt;F242,(X242-F242),0),IF(P242&gt;E242,(P242-E242),0))</f>
        <v>0</v>
      </c>
    </row>
    <row r="243" spans="1:45" x14ac:dyDescent="0.4">
      <c r="A243" s="15">
        <v>215</v>
      </c>
      <c r="B243" s="15">
        <f ca="1">IF(RAND() &lt; (8/12), 0, 1)</f>
        <v>0</v>
      </c>
      <c r="C243" s="20">
        <f ca="1">RAND()</f>
        <v>0.87158567181690605</v>
      </c>
      <c r="D243" s="15" t="str">
        <f ca="1">LOOKUP(C243,$H$13:$H$16,$F$13:$F$16)</f>
        <v>Boeing 777-300ER</v>
      </c>
      <c r="E243" s="15">
        <f ca="1">LOOKUP(D243,$F$6:$F$9,$I$6:$I$9)</f>
        <v>8</v>
      </c>
      <c r="F243" s="15">
        <f ca="1">LOOKUP(D243,$F$6:$F$9,$J$6:$J$9)</f>
        <v>40</v>
      </c>
      <c r="G243" s="15">
        <f ca="1">LOOKUP(D243,$F$6:$F$9,$K$6:$K$9)</f>
        <v>24</v>
      </c>
      <c r="H243" s="15">
        <f ca="1">LOOKUP(D243,$F$6:$F$9,$L$6:$L$9)</f>
        <v>260</v>
      </c>
      <c r="I243" s="20">
        <f ca="1">RAND()</f>
        <v>0.36495322753491655</v>
      </c>
      <c r="J243" s="15">
        <f ca="1">IF(B243=1, ROUND(_xlfn.NORM.INV(I243,$C$5,$C$6)*(1+$T$14), 0), ROUND(_xlfn.NORM.INV(I243, $D$5, $D$6)*(1+$T$14), 0))</f>
        <v>4</v>
      </c>
      <c r="K243" s="20">
        <f ca="1">RAND()</f>
        <v>0.1484610100039464</v>
      </c>
      <c r="L243" s="18">
        <f ca="1">IF(B243=1, ROUND(_xlfn.NORM.INV(K243,$C$7,$C$8), 2), ROUND(_xlfn.NORM.INV(K243, $D$7, $D$8), 2))</f>
        <v>10017</v>
      </c>
      <c r="M243" s="15">
        <f ca="1">MIN(E243,J243)</f>
        <v>4</v>
      </c>
      <c r="N243" s="15">
        <f ca="1">RAND()</f>
        <v>0.67105606297804277</v>
      </c>
      <c r="O243" s="19">
        <f ca="1">(IF(B243=1, $G$21+($G$22-$G$21)*N243, $H$21+($H$22-$H$21)*N243))</f>
        <v>3.0131681889341282E-2</v>
      </c>
      <c r="P243" s="15">
        <f ca="1">ROUND(M243*(1-O243), 0)</f>
        <v>4</v>
      </c>
      <c r="Q243" s="20">
        <f ca="1">RAND()</f>
        <v>6.6898278104347009E-3</v>
      </c>
      <c r="R243" s="15">
        <f ca="1">IF(B243=1, ROUND(_xlfn.NORM.INV(Q243,$C$9,$C$10)*(1+$T$14), 0), ROUND(_xlfn.NORM.INV(Q243, $D$9, $D$10)*(1+$T$14), 0))</f>
        <v>14</v>
      </c>
      <c r="S243" s="20">
        <f ca="1">RAND()</f>
        <v>0.1076110912261401</v>
      </c>
      <c r="T243" s="18">
        <f ca="1">IF(B243=1, ROUND(_xlfn.NORM.INV(S243,$C$11,$C$12), 2), ROUND(_xlfn.NORM.INV(S243, $D$11, $D$12), 2))</f>
        <v>4963.7700000000004</v>
      </c>
      <c r="U243" s="15">
        <f ca="1">MIN(F243,R243)</f>
        <v>14</v>
      </c>
      <c r="V243" s="15">
        <f ca="1">RAND()</f>
        <v>0.81053657004029522</v>
      </c>
      <c r="W243" s="19">
        <f ca="1">(IF(B243=1, $G$21+($G$22-$G$21)*V243, $H$21+($H$22-$H$21)*V243))</f>
        <v>3.4316097101208858E-2</v>
      </c>
      <c r="X243" s="15">
        <f ca="1">ROUND(U243*(1-W243), 0)</f>
        <v>14</v>
      </c>
      <c r="Y243" s="20">
        <f ca="1">RAND()</f>
        <v>0.29023865002145444</v>
      </c>
      <c r="Z243" s="15">
        <f ca="1">IF(B243=1, ROUND(_xlfn.NORM.INV(Y243,$C$13,$C$14)*(1+$T$14), 0), ROUND(_xlfn.NORM.INV(Y243, $D$13, $D$14)*(1+$T$14), 0))</f>
        <v>30</v>
      </c>
      <c r="AA243" s="20">
        <f ca="1">RAND()</f>
        <v>0.99364827898317254</v>
      </c>
      <c r="AB243" s="18">
        <f ca="1">IF(B243=1, ROUND(_xlfn.NORM.INV(AA243,$C$15,$C$16), 2), ROUND(_xlfn.NORM.INV(AA243, $D$15, $D$16), 2))</f>
        <v>3100.83</v>
      </c>
      <c r="AC243" s="15">
        <f ca="1">MIN(G243,Z243)</f>
        <v>24</v>
      </c>
      <c r="AD243" s="15">
        <f ca="1">RAND()</f>
        <v>0.1927911342750579</v>
      </c>
      <c r="AE243" s="19">
        <f ca="1">(IF(B243=1, $G$21+($G$22-$G$21)*AD243, $H$21+($H$22-$H$21)*AD243))</f>
        <v>1.5783734028251735E-2</v>
      </c>
      <c r="AF243" s="15">
        <f ca="1">ROUND(AC243*(1-AE243), 0)</f>
        <v>24</v>
      </c>
      <c r="AG243" s="20">
        <f ca="1">RAND()</f>
        <v>0.20282028793608387</v>
      </c>
      <c r="AH243" s="15">
        <f ca="1">IF(B243=1, ROUND(_xlfn.NORM.INV(AG243,$C$17,$C$18)*(1+$T$14), 0), ROUND(_xlfn.NORM.INV(AG243, $D$17, $D$18)*(1+$T$14), 0))</f>
        <v>156</v>
      </c>
      <c r="AI243" s="20">
        <f ca="1">RAND()</f>
        <v>0.46381657076722738</v>
      </c>
      <c r="AJ243" s="18">
        <f ca="1">IF(B243=1, ROUND(_xlfn.NORM.INV(AI243,$C$19,$C$20), 2), ROUND(_xlfn.NORM.INV(AI243, $D$19, $D$20), 2))</f>
        <v>1741.83</v>
      </c>
      <c r="AK243" s="15">
        <f ca="1">MIN(ROUND(H243*(1+$C$22),0),AH243)</f>
        <v>156</v>
      </c>
      <c r="AL243" s="20">
        <f ca="1">RAND()</f>
        <v>0.31792433106686935</v>
      </c>
      <c r="AM243" s="19">
        <f ca="1">(IF(B243=1, $G$21+($G$22-$G$21)*AL243, $H$21+($H$22-$H$21)*AL243))</f>
        <v>1.953772993200608E-2</v>
      </c>
      <c r="AN243" s="15">
        <f ca="1">ROUND(AK243*(1-AM243), 0)</f>
        <v>153</v>
      </c>
      <c r="AO243" s="18">
        <f ca="1">SUM(IF(AN243&gt;H243, (AN243-H243)*($G$23+AJ243), 0),IF(AF243&gt;G243,(AF243-G243)*($G$23+AB243),0),IF(X243&gt;F243,(X243-F243)*($G$23+T243),0),IF(P243&gt;E243,(P243-E243)*($G$23+L243),0))</f>
        <v>0</v>
      </c>
      <c r="AP243" s="18">
        <f>-$C$24</f>
        <v>-313614.51120000001</v>
      </c>
      <c r="AQ243" s="17">
        <f ca="1">L243*P243+T243*X243+AB243*AF243+AJ243*AN243-AO243+AP243</f>
        <v>136866.17879999999</v>
      </c>
      <c r="AS243" s="21">
        <f ca="1">SUM(IF(AN243&gt;H243, (AN243-H243), 0),IF(AF243&gt;G243,(AF243-G243),0),IF(X243&gt;F243,(X243-F243),0),IF(P243&gt;E243,(P243-E243),0))</f>
        <v>0</v>
      </c>
    </row>
    <row r="244" spans="1:45" x14ac:dyDescent="0.4">
      <c r="A244" s="15">
        <v>216</v>
      </c>
      <c r="B244" s="15">
        <f ca="1">IF(RAND() &lt; (8/12), 0, 1)</f>
        <v>1</v>
      </c>
      <c r="C244" s="20">
        <f ca="1">RAND()</f>
        <v>0.52344106878079888</v>
      </c>
      <c r="D244" s="15" t="str">
        <f ca="1">LOOKUP(C244,$H$13:$H$16,$F$13:$F$16)</f>
        <v>Airbus A380-800</v>
      </c>
      <c r="E244" s="15">
        <f ca="1">LOOKUP(D244,$F$6:$F$9,$I$6:$I$9)</f>
        <v>14</v>
      </c>
      <c r="F244" s="15">
        <f ca="1">LOOKUP(D244,$F$6:$F$9,$J$6:$J$9)</f>
        <v>76</v>
      </c>
      <c r="G244" s="15">
        <f ca="1">LOOKUP(D244,$F$6:$F$9,$K$6:$K$9)</f>
        <v>56</v>
      </c>
      <c r="H244" s="15">
        <f ca="1">LOOKUP(D244,$F$6:$F$9,$L$6:$L$9)</f>
        <v>341</v>
      </c>
      <c r="I244" s="20">
        <f ca="1">RAND()</f>
        <v>0.43083202229975526</v>
      </c>
      <c r="J244" s="15">
        <f ca="1">IF(B244=1, ROUND(_xlfn.NORM.INV(I244,$C$5,$C$6)*(1+$T$14), 0), ROUND(_xlfn.NORM.INV(I244, $D$5, $D$6)*(1+$T$14), 0))</f>
        <v>6</v>
      </c>
      <c r="K244" s="20">
        <f ca="1">RAND()</f>
        <v>0.64662198908937818</v>
      </c>
      <c r="L244" s="18">
        <f ca="1">IF(B244=1, ROUND(_xlfn.NORM.INV(K244,$C$7,$C$8), 2), ROUND(_xlfn.NORM.INV(K244, $D$7, $D$8), 2))</f>
        <v>14337.36</v>
      </c>
      <c r="M244" s="15">
        <f ca="1">MIN(E244,J244)</f>
        <v>6</v>
      </c>
      <c r="N244" s="15">
        <f ca="1">RAND()</f>
        <v>0.44633469773834</v>
      </c>
      <c r="O244" s="19">
        <f ca="1">(IF(B244=1, $G$21+($G$22-$G$21)*N244, $H$21+($H$22-$H$21)*N244))</f>
        <v>3.0621714420841901E-2</v>
      </c>
      <c r="P244" s="15">
        <f ca="1">ROUND(M244*(1-O244), 0)</f>
        <v>6</v>
      </c>
      <c r="Q244" s="20">
        <f ca="1">RAND()</f>
        <v>0.64758840544453744</v>
      </c>
      <c r="R244" s="15">
        <f ca="1">IF(B244=1, ROUND(_xlfn.NORM.INV(Q244,$C$9,$C$10)*(1+$T$14), 0), ROUND(_xlfn.NORM.INV(Q244, $D$9, $D$10)*(1+$T$14), 0))</f>
        <v>70</v>
      </c>
      <c r="S244" s="20">
        <f ca="1">RAND()</f>
        <v>0.43834308554570767</v>
      </c>
      <c r="T244" s="18">
        <f ca="1">IF(B244=1, ROUND(_xlfn.NORM.INV(S244,$C$11,$C$12), 2), ROUND(_xlfn.NORM.INV(S244, $D$11, $D$12), 2))</f>
        <v>6689.52</v>
      </c>
      <c r="U244" s="15">
        <f ca="1">MIN(F244,R244)</f>
        <v>70</v>
      </c>
      <c r="V244" s="15">
        <f ca="1">RAND()</f>
        <v>0.27178773505160247</v>
      </c>
      <c r="W244" s="19">
        <f ca="1">(IF(B244=1, $G$21+($G$22-$G$21)*V244, $H$21+($H$22-$H$21)*V244))</f>
        <v>2.4512570726806085E-2</v>
      </c>
      <c r="X244" s="15">
        <f ca="1">ROUND(U244*(1-W244), 0)</f>
        <v>68</v>
      </c>
      <c r="Y244" s="20">
        <f ca="1">RAND()</f>
        <v>0.90456381121687301</v>
      </c>
      <c r="Z244" s="15">
        <f ca="1">IF(B244=1, ROUND(_xlfn.NORM.INV(Y244,$C$13,$C$14)*(1+$T$14), 0), ROUND(_xlfn.NORM.INV(Y244, $D$13, $D$14)*(1+$T$14), 0))</f>
        <v>85</v>
      </c>
      <c r="AA244" s="20">
        <f ca="1">RAND()</f>
        <v>0.3442862104415495</v>
      </c>
      <c r="AB244" s="18">
        <f ca="1">IF(B244=1, ROUND(_xlfn.NORM.INV(AA244,$C$15,$C$16), 2), ROUND(_xlfn.NORM.INV(AA244, $D$15, $D$16), 2))</f>
        <v>3449.62</v>
      </c>
      <c r="AC244" s="15">
        <f ca="1">MIN(G244,Z244)</f>
        <v>56</v>
      </c>
      <c r="AD244" s="15">
        <f ca="1">RAND()</f>
        <v>0.52118061380910397</v>
      </c>
      <c r="AE244" s="19">
        <f ca="1">(IF(B244=1, $G$21+($G$22-$G$21)*AD244, $H$21+($H$22-$H$21)*AD244))</f>
        <v>3.3241321483318639E-2</v>
      </c>
      <c r="AF244" s="15">
        <f ca="1">ROUND(AC244*(1-AE244), 0)</f>
        <v>54</v>
      </c>
      <c r="AG244" s="20">
        <f ca="1">RAND()</f>
        <v>0.46255037890840867</v>
      </c>
      <c r="AH244" s="15">
        <f ca="1">IF(B244=1, ROUND(_xlfn.NORM.INV(AG244,$C$17,$C$18)*(1+$T$14), 0), ROUND(_xlfn.NORM.INV(AG244, $D$17, $D$18)*(1+$T$14), 0))</f>
        <v>293</v>
      </c>
      <c r="AI244" s="20">
        <f ca="1">RAND()</f>
        <v>0.82047567913850938</v>
      </c>
      <c r="AJ244" s="18">
        <f ca="1">IF(B244=1, ROUND(_xlfn.NORM.INV(AI244,$C$19,$C$20), 2), ROUND(_xlfn.NORM.INV(AI244, $D$19, $D$20), 2))</f>
        <v>2552.16</v>
      </c>
      <c r="AK244" s="15">
        <f ca="1">MIN(ROUND(H244*(1+$C$22),0),AH244)</f>
        <v>293</v>
      </c>
      <c r="AL244" s="20">
        <f ca="1">RAND()</f>
        <v>0.62066690116272438</v>
      </c>
      <c r="AM244" s="19">
        <f ca="1">(IF(B244=1, $G$21+($G$22-$G$21)*AL244, $H$21+($H$22-$H$21)*AL244))</f>
        <v>3.6723341540695356E-2</v>
      </c>
      <c r="AN244" s="15">
        <f ca="1">ROUND(AK244*(1-AM244), 0)</f>
        <v>282</v>
      </c>
      <c r="AO244" s="18">
        <f ca="1">SUM(IF(AN244&gt;H244, (AN244-H244)*($G$23+AJ244), 0),IF(AF244&gt;G244,(AF244-G244)*($G$23+AB244),0),IF(X244&gt;F244,(X244-F244)*($G$23+T244),0),IF(P244&gt;E244,(P244-E244)*($G$23+L244),0))</f>
        <v>0</v>
      </c>
      <c r="AP244" s="18">
        <f>-$C$24</f>
        <v>-313614.51120000001</v>
      </c>
      <c r="AQ244" s="17">
        <f ca="1">L244*P244+T244*X244+AB244*AF244+AJ244*AN244-AO244+AP244</f>
        <v>1133285.6088</v>
      </c>
      <c r="AS244" s="21">
        <f ca="1">SUM(IF(AN244&gt;H244, (AN244-H244), 0),IF(AF244&gt;G244,(AF244-G244),0),IF(X244&gt;F244,(X244-F244),0),IF(P244&gt;E244,(P244-E244),0))</f>
        <v>0</v>
      </c>
    </row>
    <row r="245" spans="1:45" x14ac:dyDescent="0.4">
      <c r="A245" s="15">
        <v>217</v>
      </c>
      <c r="B245" s="15">
        <f ca="1">IF(RAND() &lt; (8/12), 0, 1)</f>
        <v>1</v>
      </c>
      <c r="C245" s="20">
        <f ca="1">RAND()</f>
        <v>0.84258718025758061</v>
      </c>
      <c r="D245" s="15" t="str">
        <f ca="1">LOOKUP(C245,$H$13:$H$16,$F$13:$F$16)</f>
        <v>Boeing 777-300ER</v>
      </c>
      <c r="E245" s="15">
        <f ca="1">LOOKUP(D245,$F$6:$F$9,$I$6:$I$9)</f>
        <v>8</v>
      </c>
      <c r="F245" s="15">
        <f ca="1">LOOKUP(D245,$F$6:$F$9,$J$6:$J$9)</f>
        <v>40</v>
      </c>
      <c r="G245" s="15">
        <f ca="1">LOOKUP(D245,$F$6:$F$9,$K$6:$K$9)</f>
        <v>24</v>
      </c>
      <c r="H245" s="15">
        <f ca="1">LOOKUP(D245,$F$6:$F$9,$L$6:$L$9)</f>
        <v>260</v>
      </c>
      <c r="I245" s="20">
        <f ca="1">RAND()</f>
        <v>0.34923932752838915</v>
      </c>
      <c r="J245" s="15">
        <f ca="1">IF(B245=1, ROUND(_xlfn.NORM.INV(I245,$C$5,$C$6)*(1+$T$14), 0), ROUND(_xlfn.NORM.INV(I245, $D$5, $D$6)*(1+$T$14), 0))</f>
        <v>5</v>
      </c>
      <c r="K245" s="20">
        <f ca="1">RAND()</f>
        <v>0.54197204528660903</v>
      </c>
      <c r="L245" s="18">
        <f ca="1">IF(B245=1, ROUND(_xlfn.NORM.INV(K245,$C$7,$C$8), 2), ROUND(_xlfn.NORM.INV(K245, $D$7, $D$8), 2))</f>
        <v>13848.97</v>
      </c>
      <c r="M245" s="15">
        <f ca="1">MIN(E245,J245)</f>
        <v>5</v>
      </c>
      <c r="N245" s="15">
        <f ca="1">RAND()</f>
        <v>0.85152189105993326</v>
      </c>
      <c r="O245" s="19">
        <f ca="1">(IF(B245=1, $G$21+($G$22-$G$21)*N245, $H$21+($H$22-$H$21)*N245))</f>
        <v>4.4803266187097665E-2</v>
      </c>
      <c r="P245" s="15">
        <f ca="1">ROUND(M245*(1-O245), 0)</f>
        <v>5</v>
      </c>
      <c r="Q245" s="20">
        <f ca="1">RAND()</f>
        <v>0.98696043536131817</v>
      </c>
      <c r="R245" s="15">
        <f ca="1">IF(B245=1, ROUND(_xlfn.NORM.INV(Q245,$C$9,$C$10)*(1+$T$14), 0), ROUND(_xlfn.NORM.INV(Q245, $D$9, $D$10)*(1+$T$14), 0))</f>
        <v>117</v>
      </c>
      <c r="S245" s="20">
        <f ca="1">RAND()</f>
        <v>0.97595270028823644</v>
      </c>
      <c r="T245" s="18">
        <f ca="1">IF(B245=1, ROUND(_xlfn.NORM.INV(S245,$C$11,$C$12), 2), ROUND(_xlfn.NORM.INV(S245, $D$11, $D$12), 2))</f>
        <v>8611.7000000000007</v>
      </c>
      <c r="U245" s="15">
        <f ca="1">MIN(F245,R245)</f>
        <v>40</v>
      </c>
      <c r="V245" s="15">
        <f ca="1">RAND()</f>
        <v>4.4748452143965389E-2</v>
      </c>
      <c r="W245" s="19">
        <f ca="1">(IF(B245=1, $G$21+($G$22-$G$21)*V245, $H$21+($H$22-$H$21)*V245))</f>
        <v>1.656619582503879E-2</v>
      </c>
      <c r="X245" s="15">
        <f ca="1">ROUND(U245*(1-W245), 0)</f>
        <v>39</v>
      </c>
      <c r="Y245" s="20">
        <f ca="1">RAND()</f>
        <v>0.46940337594821535</v>
      </c>
      <c r="Z245" s="15">
        <f ca="1">IF(B245=1, ROUND(_xlfn.NORM.INV(Y245,$C$13,$C$14)*(1+$T$14), 0), ROUND(_xlfn.NORM.INV(Y245, $D$13, $D$14)*(1+$T$14), 0))</f>
        <v>53</v>
      </c>
      <c r="AA245" s="20">
        <f ca="1">RAND()</f>
        <v>0.74509053409782278</v>
      </c>
      <c r="AB245" s="18">
        <f ca="1">IF(B245=1, ROUND(_xlfn.NORM.INV(AA245,$C$15,$C$16), 2), ROUND(_xlfn.NORM.INV(AA245, $D$15, $D$16), 2))</f>
        <v>3959.35</v>
      </c>
      <c r="AC245" s="15">
        <f ca="1">MIN(G245,Z245)</f>
        <v>24</v>
      </c>
      <c r="AD245" s="15">
        <f ca="1">RAND()</f>
        <v>0.24221391585456387</v>
      </c>
      <c r="AE245" s="19">
        <f ca="1">(IF(B245=1, $G$21+($G$22-$G$21)*AD245, $H$21+($H$22-$H$21)*AD245))</f>
        <v>2.3477487054909735E-2</v>
      </c>
      <c r="AF245" s="15">
        <f ca="1">ROUND(AC245*(1-AE245), 0)</f>
        <v>23</v>
      </c>
      <c r="AG245" s="20">
        <f ca="1">RAND()</f>
        <v>9.7058510638784568E-2</v>
      </c>
      <c r="AH245" s="15">
        <f ca="1">IF(B245=1, ROUND(_xlfn.NORM.INV(AG245,$C$17,$C$18)*(1+$T$14), 0), ROUND(_xlfn.NORM.INV(AG245, $D$17, $D$18)*(1+$T$14), 0))</f>
        <v>141</v>
      </c>
      <c r="AI245" s="20">
        <f ca="1">RAND()</f>
        <v>0.52055837757006562</v>
      </c>
      <c r="AJ245" s="18">
        <f ca="1">IF(B245=1, ROUND(_xlfn.NORM.INV(AI245,$C$19,$C$20), 2), ROUND(_xlfn.NORM.INV(AI245, $D$19, $D$20), 2))</f>
        <v>2291.98</v>
      </c>
      <c r="AK245" s="15">
        <f ca="1">MIN(ROUND(H245*(1+$C$22),0),AH245)</f>
        <v>141</v>
      </c>
      <c r="AL245" s="20">
        <f ca="1">RAND()</f>
        <v>0.92545442815604018</v>
      </c>
      <c r="AM245" s="19">
        <f ca="1">(IF(B245=1, $G$21+($G$22-$G$21)*AL245, $H$21+($H$22-$H$21)*AL245))</f>
        <v>4.7390904985461411E-2</v>
      </c>
      <c r="AN245" s="15">
        <f ca="1">ROUND(AK245*(1-AM245), 0)</f>
        <v>134</v>
      </c>
      <c r="AO245" s="18">
        <f ca="1">SUM(IF(AN245&gt;H245, (AN245-H245)*($G$23+AJ245), 0),IF(AF245&gt;G245,(AF245-G245)*($G$23+AB245),0),IF(X245&gt;F245,(X245-F245)*($G$23+T245),0),IF(P245&gt;E245,(P245-E245)*($G$23+L245),0))</f>
        <v>0</v>
      </c>
      <c r="AP245" s="18">
        <f>-$C$24</f>
        <v>-313614.51120000001</v>
      </c>
      <c r="AQ245" s="17">
        <f ca="1">L245*P245+T245*X245+AB245*AF245+AJ245*AN245-AO245+AP245</f>
        <v>489677.00880000001</v>
      </c>
      <c r="AS245" s="21">
        <f ca="1">SUM(IF(AN245&gt;H245, (AN245-H245), 0),IF(AF245&gt;G245,(AF245-G245),0),IF(X245&gt;F245,(X245-F245),0),IF(P245&gt;E245,(P245-E245),0))</f>
        <v>0</v>
      </c>
    </row>
    <row r="246" spans="1:45" x14ac:dyDescent="0.4">
      <c r="A246" s="15">
        <v>218</v>
      </c>
      <c r="B246" s="15">
        <f ca="1">IF(RAND() &lt; (8/12), 0, 1)</f>
        <v>0</v>
      </c>
      <c r="C246" s="20">
        <f ca="1">RAND()</f>
        <v>0.71172965399421428</v>
      </c>
      <c r="D246" s="15" t="str">
        <f ca="1">LOOKUP(C246,$H$13:$H$16,$F$13:$F$16)</f>
        <v>Boeing 777-300ER</v>
      </c>
      <c r="E246" s="15">
        <f ca="1">LOOKUP(D246,$F$6:$F$9,$I$6:$I$9)</f>
        <v>8</v>
      </c>
      <c r="F246" s="15">
        <f ca="1">LOOKUP(D246,$F$6:$F$9,$J$6:$J$9)</f>
        <v>40</v>
      </c>
      <c r="G246" s="15">
        <f ca="1">LOOKUP(D246,$F$6:$F$9,$K$6:$K$9)</f>
        <v>24</v>
      </c>
      <c r="H246" s="15">
        <f ca="1">LOOKUP(D246,$F$6:$F$9,$L$6:$L$9)</f>
        <v>260</v>
      </c>
      <c r="I246" s="20">
        <f ca="1">RAND()</f>
        <v>0.20452986993412769</v>
      </c>
      <c r="J246" s="15">
        <f ca="1">IF(B246=1, ROUND(_xlfn.NORM.INV(I246,$C$5,$C$6)*(1+$T$14), 0), ROUND(_xlfn.NORM.INV(I246, $D$5, $D$6)*(1+$T$14), 0))</f>
        <v>3</v>
      </c>
      <c r="K246" s="20">
        <f ca="1">RAND()</f>
        <v>0.40829573095312133</v>
      </c>
      <c r="L246" s="18">
        <f ca="1">IF(B246=1, ROUND(_xlfn.NORM.INV(K246,$C$7,$C$8), 2), ROUND(_xlfn.NORM.INV(K246, $D$7, $D$8), 2))</f>
        <v>10386.68</v>
      </c>
      <c r="M246" s="15">
        <f ca="1">MIN(E246,J246)</f>
        <v>3</v>
      </c>
      <c r="N246" s="15">
        <f ca="1">RAND()</f>
        <v>0.56183452298927761</v>
      </c>
      <c r="O246" s="19">
        <f ca="1">(IF(B246=1, $G$21+($G$22-$G$21)*N246, $H$21+($H$22-$H$21)*N246))</f>
        <v>2.6855035689678328E-2</v>
      </c>
      <c r="P246" s="15">
        <f ca="1">ROUND(M246*(1-O246), 0)</f>
        <v>3</v>
      </c>
      <c r="Q246" s="20">
        <f ca="1">RAND()</f>
        <v>0.19194363126683689</v>
      </c>
      <c r="R246" s="15">
        <f ca="1">IF(B246=1, ROUND(_xlfn.NORM.INV(Q246,$C$9,$C$10)*(1+$T$14), 0), ROUND(_xlfn.NORM.INV(Q246, $D$9, $D$10)*(1+$T$14), 0))</f>
        <v>31</v>
      </c>
      <c r="S246" s="20">
        <f ca="1">RAND()</f>
        <v>0.7727852025095665</v>
      </c>
      <c r="T246" s="18">
        <f ca="1">IF(B246=1, ROUND(_xlfn.NORM.INV(S246,$C$11,$C$12), 2), ROUND(_xlfn.NORM.INV(S246, $D$11, $D$12), 2))</f>
        <v>5416.66</v>
      </c>
      <c r="U246" s="15">
        <f ca="1">MIN(F246,R246)</f>
        <v>31</v>
      </c>
      <c r="V246" s="15">
        <f ca="1">RAND()</f>
        <v>5.9676935870283554E-2</v>
      </c>
      <c r="W246" s="19">
        <f ca="1">(IF(B246=1, $G$21+($G$22-$G$21)*V246, $H$21+($H$22-$H$21)*V246))</f>
        <v>1.1790308076108508E-2</v>
      </c>
      <c r="X246" s="15">
        <f ca="1">ROUND(U246*(1-W246), 0)</f>
        <v>31</v>
      </c>
      <c r="Y246" s="20">
        <f ca="1">RAND()</f>
        <v>0.82689364130863641</v>
      </c>
      <c r="Z246" s="15">
        <f ca="1">IF(B246=1, ROUND(_xlfn.NORM.INV(Y246,$C$13,$C$14)*(1+$T$14), 0), ROUND(_xlfn.NORM.INV(Y246, $D$13, $D$14)*(1+$T$14), 0))</f>
        <v>45</v>
      </c>
      <c r="AA246" s="20">
        <f ca="1">RAND()</f>
        <v>0.70880829599382655</v>
      </c>
      <c r="AB246" s="18">
        <f ca="1">IF(B246=1, ROUND(_xlfn.NORM.INV(AA246,$C$15,$C$16), 2), ROUND(_xlfn.NORM.INV(AA246, $D$15, $D$16), 2))</f>
        <v>2864.8</v>
      </c>
      <c r="AC246" s="15">
        <f ca="1">MIN(G246,Z246)</f>
        <v>24</v>
      </c>
      <c r="AD246" s="15">
        <f ca="1">RAND()</f>
        <v>0.72789338354288691</v>
      </c>
      <c r="AE246" s="19">
        <f ca="1">(IF(B246=1, $G$21+($G$22-$G$21)*AD246, $H$21+($H$22-$H$21)*AD246))</f>
        <v>3.1836801506286608E-2</v>
      </c>
      <c r="AF246" s="15">
        <f ca="1">ROUND(AC246*(1-AE246), 0)</f>
        <v>23</v>
      </c>
      <c r="AG246" s="20">
        <f ca="1">RAND()</f>
        <v>0.50787069883817715</v>
      </c>
      <c r="AH246" s="15">
        <f ca="1">IF(B246=1, ROUND(_xlfn.NORM.INV(AG246,$C$17,$C$18)*(1+$T$14), 0), ROUND(_xlfn.NORM.INV(AG246, $D$17, $D$18)*(1+$T$14), 0))</f>
        <v>201</v>
      </c>
      <c r="AI246" s="20">
        <f ca="1">RAND()</f>
        <v>0.72530595844433154</v>
      </c>
      <c r="AJ246" s="18">
        <f ca="1">IF(B246=1, ROUND(_xlfn.NORM.INV(AI246,$C$19,$C$20), 2), ROUND(_xlfn.NORM.INV(AI246, $D$19, $D$20), 2))</f>
        <v>1794.21</v>
      </c>
      <c r="AK246" s="15">
        <f ca="1">MIN(ROUND(H246*(1+$C$22),0),AH246)</f>
        <v>201</v>
      </c>
      <c r="AL246" s="20">
        <f ca="1">RAND()</f>
        <v>0.59373957065191985</v>
      </c>
      <c r="AM246" s="19">
        <f ca="1">(IF(B246=1, $G$21+($G$22-$G$21)*AL246, $H$21+($H$22-$H$21)*AL246))</f>
        <v>2.7812187119557595E-2</v>
      </c>
      <c r="AN246" s="15">
        <f ca="1">ROUND(AK246*(1-AM246), 0)</f>
        <v>195</v>
      </c>
      <c r="AO246" s="18">
        <f ca="1">SUM(IF(AN246&gt;H246, (AN246-H246)*($G$23+AJ246), 0),IF(AF246&gt;G246,(AF246-G246)*($G$23+AB246),0),IF(X246&gt;F246,(X246-F246)*($G$23+T246),0),IF(P246&gt;E246,(P246-E246)*($G$23+L246),0))</f>
        <v>0</v>
      </c>
      <c r="AP246" s="18">
        <f>-$C$24</f>
        <v>-313614.51120000001</v>
      </c>
      <c r="AQ246" s="17">
        <f ca="1">L246*P246+T246*X246+AB246*AF246+AJ246*AN246-AO246+AP246</f>
        <v>301223.33880000009</v>
      </c>
      <c r="AS246" s="21">
        <f ca="1">SUM(IF(AN246&gt;H246, (AN246-H246), 0),IF(AF246&gt;G246,(AF246-G246),0),IF(X246&gt;F246,(X246-F246),0),IF(P246&gt;E246,(P246-E246),0))</f>
        <v>0</v>
      </c>
    </row>
    <row r="247" spans="1:45" x14ac:dyDescent="0.4">
      <c r="A247" s="15">
        <v>219</v>
      </c>
      <c r="B247" s="15">
        <f ca="1">IF(RAND() &lt; (8/12), 0, 1)</f>
        <v>0</v>
      </c>
      <c r="C247" s="20">
        <f ca="1">RAND()</f>
        <v>0.24646083839196897</v>
      </c>
      <c r="D247" s="15" t="str">
        <f ca="1">LOOKUP(C247,$H$13:$H$16,$F$13:$F$16)</f>
        <v>Airbus A380-800</v>
      </c>
      <c r="E247" s="15">
        <f ca="1">LOOKUP(D247,$F$6:$F$9,$I$6:$I$9)</f>
        <v>14</v>
      </c>
      <c r="F247" s="15">
        <f ca="1">LOOKUP(D247,$F$6:$F$9,$J$6:$J$9)</f>
        <v>76</v>
      </c>
      <c r="G247" s="15">
        <f ca="1">LOOKUP(D247,$F$6:$F$9,$K$6:$K$9)</f>
        <v>56</v>
      </c>
      <c r="H247" s="15">
        <f ca="1">LOOKUP(D247,$F$6:$F$9,$L$6:$L$9)</f>
        <v>341</v>
      </c>
      <c r="I247" s="20">
        <f ca="1">RAND()</f>
        <v>0.48001234890562738</v>
      </c>
      <c r="J247" s="15">
        <f ca="1">IF(B247=1, ROUND(_xlfn.NORM.INV(I247,$C$5,$C$6)*(1+$T$14), 0), ROUND(_xlfn.NORM.INV(I247, $D$5, $D$6)*(1+$T$14), 0))</f>
        <v>4</v>
      </c>
      <c r="K247" s="20">
        <f ca="1">RAND()</f>
        <v>0.45409910817828947</v>
      </c>
      <c r="L247" s="18">
        <f ca="1">IF(B247=1, ROUND(_xlfn.NORM.INV(K247,$C$7,$C$8), 2), ROUND(_xlfn.NORM.INV(K247, $D$7, $D$8), 2))</f>
        <v>10439.83</v>
      </c>
      <c r="M247" s="15">
        <f ca="1">MIN(E247,J247)</f>
        <v>4</v>
      </c>
      <c r="N247" s="15">
        <f ca="1">RAND()</f>
        <v>0.63520077000377062</v>
      </c>
      <c r="O247" s="19">
        <f ca="1">(IF(B247=1, $G$21+($G$22-$G$21)*N247, $H$21+($H$22-$H$21)*N247))</f>
        <v>2.9056023100113119E-2</v>
      </c>
      <c r="P247" s="15">
        <f ca="1">ROUND(M247*(1-O247), 0)</f>
        <v>4</v>
      </c>
      <c r="Q247" s="20">
        <f ca="1">RAND()</f>
        <v>0.13933055533348704</v>
      </c>
      <c r="R247" s="15">
        <f ca="1">IF(B247=1, ROUND(_xlfn.NORM.INV(Q247,$C$9,$C$10)*(1+$T$14), 0), ROUND(_xlfn.NORM.INV(Q247, $D$9, $D$10)*(1+$T$14), 0))</f>
        <v>29</v>
      </c>
      <c r="S247" s="20">
        <f ca="1">RAND()</f>
        <v>0.85961800668611732</v>
      </c>
      <c r="T247" s="18">
        <f ca="1">IF(B247=1, ROUND(_xlfn.NORM.INV(S247,$C$11,$C$12), 2), ROUND(_xlfn.NORM.INV(S247, $D$11, $D$12), 2))</f>
        <v>5491.98</v>
      </c>
      <c r="U247" s="15">
        <f ca="1">MIN(F247,R247)</f>
        <v>29</v>
      </c>
      <c r="V247" s="15">
        <f ca="1">RAND()</f>
        <v>0.73431479955671941</v>
      </c>
      <c r="W247" s="19">
        <f ca="1">(IF(B247=1, $G$21+($G$22-$G$21)*V247, $H$21+($H$22-$H$21)*V247))</f>
        <v>3.2029443986701579E-2</v>
      </c>
      <c r="X247" s="15">
        <f ca="1">ROUND(U247*(1-W247), 0)</f>
        <v>28</v>
      </c>
      <c r="Y247" s="20">
        <f ca="1">RAND()</f>
        <v>0.68133395163519084</v>
      </c>
      <c r="Z247" s="15">
        <f ca="1">IF(B247=1, ROUND(_xlfn.NORM.INV(Y247,$C$13,$C$14)*(1+$T$14), 0), ROUND(_xlfn.NORM.INV(Y247, $D$13, $D$14)*(1+$T$14), 0))</f>
        <v>40</v>
      </c>
      <c r="AA247" s="20">
        <f ca="1">RAND()</f>
        <v>0.98848055623937425</v>
      </c>
      <c r="AB247" s="18">
        <f ca="1">IF(B247=1, ROUND(_xlfn.NORM.INV(AA247,$C$15,$C$16), 2), ROUND(_xlfn.NORM.INV(AA247, $D$15, $D$16), 2))</f>
        <v>3074.19</v>
      </c>
      <c r="AC247" s="15">
        <f ca="1">MIN(G247,Z247)</f>
        <v>40</v>
      </c>
      <c r="AD247" s="15">
        <f ca="1">RAND()</f>
        <v>0.18565867346764919</v>
      </c>
      <c r="AE247" s="19">
        <f ca="1">(IF(B247=1, $G$21+($G$22-$G$21)*AD247, $H$21+($H$22-$H$21)*AD247))</f>
        <v>1.5569760204029476E-2</v>
      </c>
      <c r="AF247" s="15">
        <f ca="1">ROUND(AC247*(1-AE247), 0)</f>
        <v>39</v>
      </c>
      <c r="AG247" s="20">
        <f ca="1">RAND()</f>
        <v>0.19245264993620037</v>
      </c>
      <c r="AH247" s="15">
        <f ca="1">IF(B247=1, ROUND(_xlfn.NORM.INV(AG247,$C$17,$C$18)*(1+$T$14), 0), ROUND(_xlfn.NORM.INV(AG247, $D$17, $D$18)*(1+$T$14), 0))</f>
        <v>154</v>
      </c>
      <c r="AI247" s="20">
        <f ca="1">RAND()</f>
        <v>0.38082103455417871</v>
      </c>
      <c r="AJ247" s="18">
        <f ca="1">IF(B247=1, ROUND(_xlfn.NORM.INV(AI247,$C$19,$C$20), 2), ROUND(_xlfn.NORM.INV(AI247, $D$19, $D$20), 2))</f>
        <v>1725.69</v>
      </c>
      <c r="AK247" s="15">
        <f ca="1">MIN(ROUND(H247*(1+$C$22),0),AH247)</f>
        <v>154</v>
      </c>
      <c r="AL247" s="20">
        <f ca="1">RAND()</f>
        <v>0.47787518560837827</v>
      </c>
      <c r="AM247" s="19">
        <f ca="1">(IF(B247=1, $G$21+($G$22-$G$21)*AL247, $H$21+($H$22-$H$21)*AL247))</f>
        <v>2.433625556825135E-2</v>
      </c>
      <c r="AN247" s="15">
        <f ca="1">ROUND(AK247*(1-AM247), 0)</f>
        <v>150</v>
      </c>
      <c r="AO247" s="18">
        <f ca="1">SUM(IF(AN247&gt;H247, (AN247-H247)*($G$23+AJ247), 0),IF(AF247&gt;G247,(AF247-G247)*($G$23+AB247),0),IF(X247&gt;F247,(X247-F247)*($G$23+T247),0),IF(P247&gt;E247,(P247-E247)*($G$23+L247),0))</f>
        <v>0</v>
      </c>
      <c r="AP247" s="18">
        <f>-$C$24</f>
        <v>-313614.51120000001</v>
      </c>
      <c r="AQ247" s="17">
        <f ca="1">L247*P247+T247*X247+AB247*AF247+AJ247*AN247-AO247+AP247</f>
        <v>260667.15880000003</v>
      </c>
      <c r="AS247" s="21">
        <f ca="1">SUM(IF(AN247&gt;H247, (AN247-H247), 0),IF(AF247&gt;G247,(AF247-G247),0),IF(X247&gt;F247,(X247-F247),0),IF(P247&gt;E247,(P247-E247),0))</f>
        <v>0</v>
      </c>
    </row>
    <row r="248" spans="1:45" x14ac:dyDescent="0.4">
      <c r="A248" s="15">
        <v>220</v>
      </c>
      <c r="B248" s="15">
        <f ca="1">IF(RAND() &lt; (8/12), 0, 1)</f>
        <v>1</v>
      </c>
      <c r="C248" s="20">
        <f ca="1">RAND()</f>
        <v>0.76801838115999965</v>
      </c>
      <c r="D248" s="15" t="str">
        <f ca="1">LOOKUP(C248,$H$13:$H$16,$F$13:$F$16)</f>
        <v>Boeing 777-300ER</v>
      </c>
      <c r="E248" s="15">
        <f ca="1">LOOKUP(D248,$F$6:$F$9,$I$6:$I$9)</f>
        <v>8</v>
      </c>
      <c r="F248" s="15">
        <f ca="1">LOOKUP(D248,$F$6:$F$9,$J$6:$J$9)</f>
        <v>40</v>
      </c>
      <c r="G248" s="15">
        <f ca="1">LOOKUP(D248,$F$6:$F$9,$K$6:$K$9)</f>
        <v>24</v>
      </c>
      <c r="H248" s="15">
        <f ca="1">LOOKUP(D248,$F$6:$F$9,$L$6:$L$9)</f>
        <v>260</v>
      </c>
      <c r="I248" s="20">
        <f ca="1">RAND()</f>
        <v>0.69529565455283993</v>
      </c>
      <c r="J248" s="15">
        <f ca="1">IF(B248=1, ROUND(_xlfn.NORM.INV(I248,$C$5,$C$6)*(1+$T$14), 0), ROUND(_xlfn.NORM.INV(I248, $D$5, $D$6)*(1+$T$14), 0))</f>
        <v>7</v>
      </c>
      <c r="K248" s="20">
        <f ca="1">RAND()</f>
        <v>0.61922103156664166</v>
      </c>
      <c r="L248" s="18">
        <f ca="1">IF(B248=1, ROUND(_xlfn.NORM.INV(K248,$C$7,$C$8), 2), ROUND(_xlfn.NORM.INV(K248, $D$7, $D$8), 2))</f>
        <v>14206.1</v>
      </c>
      <c r="M248" s="15">
        <f ca="1">MIN(E248,J248)</f>
        <v>7</v>
      </c>
      <c r="N248" s="15">
        <f ca="1">RAND()</f>
        <v>0.99953229507762231</v>
      </c>
      <c r="O248" s="19">
        <f ca="1">(IF(B248=1, $G$21+($G$22-$G$21)*N248, $H$21+($H$22-$H$21)*N248))</f>
        <v>4.9983630327716785E-2</v>
      </c>
      <c r="P248" s="15">
        <f ca="1">ROUND(M248*(1-O248), 0)</f>
        <v>7</v>
      </c>
      <c r="Q248" s="20">
        <f ca="1">RAND()</f>
        <v>0.33937460174971734</v>
      </c>
      <c r="R248" s="15">
        <f ca="1">IF(B248=1, ROUND(_xlfn.NORM.INV(Q248,$C$9,$C$10)*(1+$T$14), 0), ROUND(_xlfn.NORM.INV(Q248, $D$9, $D$10)*(1+$T$14), 0))</f>
        <v>50</v>
      </c>
      <c r="S248" s="20">
        <f ca="1">RAND()</f>
        <v>0.72164668765453432</v>
      </c>
      <c r="T248" s="18">
        <f ca="1">IF(B248=1, ROUND(_xlfn.NORM.INV(S248,$C$11,$C$12), 2), ROUND(_xlfn.NORM.INV(S248, $D$11, $D$12), 2))</f>
        <v>7359.41</v>
      </c>
      <c r="U248" s="15">
        <f ca="1">MIN(F248,R248)</f>
        <v>40</v>
      </c>
      <c r="V248" s="15">
        <f ca="1">RAND()</f>
        <v>0.80083158699539703</v>
      </c>
      <c r="W248" s="19">
        <f ca="1">(IF(B248=1, $G$21+($G$22-$G$21)*V248, $H$21+($H$22-$H$21)*V248))</f>
        <v>4.3029105544838894E-2</v>
      </c>
      <c r="X248" s="15">
        <f ca="1">ROUND(U248*(1-W248), 0)</f>
        <v>38</v>
      </c>
      <c r="Y248" s="20">
        <f ca="1">RAND()</f>
        <v>0.76557698914439942</v>
      </c>
      <c r="Z248" s="15">
        <f ca="1">IF(B248=1, ROUND(_xlfn.NORM.INV(Y248,$C$13,$C$14)*(1+$T$14), 0), ROUND(_xlfn.NORM.INV(Y248, $D$13, $D$14)*(1+$T$14), 0))</f>
        <v>71</v>
      </c>
      <c r="AA248" s="20">
        <f ca="1">RAND()</f>
        <v>0.27767675399624925</v>
      </c>
      <c r="AB248" s="18">
        <f ca="1">IF(B248=1, ROUND(_xlfn.NORM.INV(AA248,$C$15,$C$16), 2), ROUND(_xlfn.NORM.INV(AA248, $D$15, $D$16), 2))</f>
        <v>3358.75</v>
      </c>
      <c r="AC248" s="15">
        <f ca="1">MIN(G248,Z248)</f>
        <v>24</v>
      </c>
      <c r="AD248" s="15">
        <f ca="1">RAND()</f>
        <v>0.13929324748428806</v>
      </c>
      <c r="AE248" s="19">
        <f ca="1">(IF(B248=1, $G$21+($G$22-$G$21)*AD248, $H$21+($H$22-$H$21)*AD248))</f>
        <v>1.9875263661950082E-2</v>
      </c>
      <c r="AF248" s="15">
        <f ca="1">ROUND(AC248*(1-AE248), 0)</f>
        <v>24</v>
      </c>
      <c r="AG248" s="20">
        <f ca="1">RAND()</f>
        <v>0.95950761775768534</v>
      </c>
      <c r="AH248" s="15">
        <f ca="1">IF(B248=1, ROUND(_xlfn.NORM.INV(AG248,$C$17,$C$18)*(1+$T$14), 0), ROUND(_xlfn.NORM.INV(AG248, $D$17, $D$18)*(1+$T$14), 0))</f>
        <v>524</v>
      </c>
      <c r="AI248" s="20">
        <f ca="1">RAND()</f>
        <v>0.37389477066261112</v>
      </c>
      <c r="AJ248" s="18">
        <f ca="1">IF(B248=1, ROUND(_xlfn.NORM.INV(AI248,$C$19,$C$20), 2), ROUND(_xlfn.NORM.INV(AI248, $D$19, $D$20), 2))</f>
        <v>2179.83</v>
      </c>
      <c r="AK248" s="15">
        <f ca="1">MIN(ROUND(H248*(1+$C$22),0),AH248)</f>
        <v>273</v>
      </c>
      <c r="AL248" s="20">
        <f ca="1">RAND()</f>
        <v>0.23932003491739684</v>
      </c>
      <c r="AM248" s="19">
        <f ca="1">(IF(B248=1, $G$21+($G$22-$G$21)*AL248, $H$21+($H$22-$H$21)*AL248))</f>
        <v>2.337620122210889E-2</v>
      </c>
      <c r="AN248" s="15">
        <f ca="1">ROUND(AK248*(1-AM248), 0)</f>
        <v>267</v>
      </c>
      <c r="AO248" s="18">
        <f ca="1">SUM(IF(AN248&gt;H248, (AN248-H248)*($G$23+AJ248), 0),IF(AF248&gt;G248,(AF248-G248)*($G$23+AB248),0),IF(X248&gt;F248,(X248-F248)*($G$23+T248),0),IF(P248&gt;E248,(P248-E248)*($G$23+L248),0))</f>
        <v>21215.809999999998</v>
      </c>
      <c r="AP248" s="18">
        <f>-$C$24</f>
        <v>-313614.51120000001</v>
      </c>
      <c r="AQ248" s="17">
        <f ca="1">L248*P248+T248*X248+AB248*AF248+AJ248*AN248-AO248+AP248</f>
        <v>706894.56880000001</v>
      </c>
      <c r="AS248" s="21">
        <f ca="1">SUM(IF(AN248&gt;H248, (AN248-H248), 0),IF(AF248&gt;G248,(AF248-G248),0),IF(X248&gt;F248,(X248-F248),0),IF(P248&gt;E248,(P248-E248),0))</f>
        <v>7</v>
      </c>
    </row>
    <row r="249" spans="1:45" x14ac:dyDescent="0.4">
      <c r="A249" s="15">
        <v>221</v>
      </c>
      <c r="B249" s="15">
        <f ca="1">IF(RAND() &lt; (8/12), 0, 1)</f>
        <v>0</v>
      </c>
      <c r="C249" s="20">
        <f ca="1">RAND()</f>
        <v>0.15279305327612513</v>
      </c>
      <c r="D249" s="15" t="str">
        <f ca="1">LOOKUP(C249,$H$13:$H$16,$F$13:$F$16)</f>
        <v>Airbus A350-900</v>
      </c>
      <c r="E249" s="15">
        <f ca="1">LOOKUP(D249,$F$6:$F$9,$I$6:$I$9)</f>
        <v>0</v>
      </c>
      <c r="F249" s="15">
        <f ca="1">LOOKUP(D249,$F$6:$F$9,$J$6:$J$9)</f>
        <v>32</v>
      </c>
      <c r="G249" s="15">
        <f ca="1">LOOKUP(D249,$F$6:$F$9,$K$6:$K$9)</f>
        <v>21</v>
      </c>
      <c r="H249" s="15">
        <f ca="1">LOOKUP(D249,$F$6:$F$9,$L$6:$L$9)</f>
        <v>259</v>
      </c>
      <c r="I249" s="20">
        <f ca="1">RAND()</f>
        <v>0.69918949124860508</v>
      </c>
      <c r="J249" s="15">
        <f ca="1">IF(B249=1, ROUND(_xlfn.NORM.INV(I249,$C$5,$C$6)*(1+$T$14), 0), ROUND(_xlfn.NORM.INV(I249, $D$5, $D$6)*(1+$T$14), 0))</f>
        <v>5</v>
      </c>
      <c r="K249" s="20">
        <f ca="1">RAND()</f>
        <v>0.29605890413865388</v>
      </c>
      <c r="L249" s="18">
        <f ca="1">IF(B249=1, ROUND(_xlfn.NORM.INV(K249,$C$7,$C$8), 2), ROUND(_xlfn.NORM.INV(K249, $D$7, $D$8), 2))</f>
        <v>10248.200000000001</v>
      </c>
      <c r="M249" s="15">
        <f ca="1">MIN(E249,J249)</f>
        <v>0</v>
      </c>
      <c r="N249" s="15">
        <f ca="1">RAND()</f>
        <v>4.6015199630223269E-2</v>
      </c>
      <c r="O249" s="19">
        <f ca="1">(IF(B249=1, $G$21+($G$22-$G$21)*N249, $H$21+($H$22-$H$21)*N249))</f>
        <v>1.1380455988906699E-2</v>
      </c>
      <c r="P249" s="15">
        <f ca="1">ROUND(M249*(1-O249), 0)</f>
        <v>0</v>
      </c>
      <c r="Q249" s="20">
        <f ca="1">RAND()</f>
        <v>0.13967041074476039</v>
      </c>
      <c r="R249" s="15">
        <f ca="1">IF(B249=1, ROUND(_xlfn.NORM.INV(Q249,$C$9,$C$10)*(1+$T$14), 0), ROUND(_xlfn.NORM.INV(Q249, $D$9, $D$10)*(1+$T$14), 0))</f>
        <v>29</v>
      </c>
      <c r="S249" s="20">
        <f ca="1">RAND()</f>
        <v>0.54400920365964489</v>
      </c>
      <c r="T249" s="18">
        <f ca="1">IF(B249=1, ROUND(_xlfn.NORM.INV(S249,$C$11,$C$12), 2), ROUND(_xlfn.NORM.INV(S249, $D$11, $D$12), 2))</f>
        <v>5271.38</v>
      </c>
      <c r="U249" s="15">
        <f ca="1">MIN(F249,R249)</f>
        <v>29</v>
      </c>
      <c r="V249" s="15">
        <f ca="1">RAND()</f>
        <v>0.87130429097571949</v>
      </c>
      <c r="W249" s="19">
        <f ca="1">(IF(B249=1, $G$21+($G$22-$G$21)*V249, $H$21+($H$22-$H$21)*V249))</f>
        <v>3.6139128729271587E-2</v>
      </c>
      <c r="X249" s="15">
        <f ca="1">ROUND(U249*(1-W249), 0)</f>
        <v>28</v>
      </c>
      <c r="Y249" s="20">
        <f ca="1">RAND()</f>
        <v>0.66123920878519393</v>
      </c>
      <c r="Z249" s="15">
        <f ca="1">IF(B249=1, ROUND(_xlfn.NORM.INV(Y249,$C$13,$C$14)*(1+$T$14), 0), ROUND(_xlfn.NORM.INV(Y249, $D$13, $D$14)*(1+$T$14), 0))</f>
        <v>40</v>
      </c>
      <c r="AA249" s="20">
        <f ca="1">RAND()</f>
        <v>0.57036723327657657</v>
      </c>
      <c r="AB249" s="18">
        <f ca="1">IF(B249=1, ROUND(_xlfn.NORM.INV(AA249,$C$15,$C$16), 2), ROUND(_xlfn.NORM.INV(AA249, $D$15, $D$16), 2))</f>
        <v>2819.52</v>
      </c>
      <c r="AC249" s="15">
        <f ca="1">MIN(G249,Z249)</f>
        <v>21</v>
      </c>
      <c r="AD249" s="15">
        <f ca="1">RAND()</f>
        <v>0.52279213115978773</v>
      </c>
      <c r="AE249" s="19">
        <f ca="1">(IF(B249=1, $G$21+($G$22-$G$21)*AD249, $H$21+($H$22-$H$21)*AD249))</f>
        <v>2.568376393479363E-2</v>
      </c>
      <c r="AF249" s="15">
        <f ca="1">ROUND(AC249*(1-AE249), 0)</f>
        <v>20</v>
      </c>
      <c r="AG249" s="20">
        <f ca="1">RAND()</f>
        <v>0.61383209925718119</v>
      </c>
      <c r="AH249" s="15">
        <f ca="1">IF(B249=1, ROUND(_xlfn.NORM.INV(AG249,$C$17,$C$18)*(1+$T$14), 0), ROUND(_xlfn.NORM.INV(AG249, $D$17, $D$18)*(1+$T$14), 0))</f>
        <v>215</v>
      </c>
      <c r="AI249" s="20">
        <f ca="1">RAND()</f>
        <v>0.79463117413225326</v>
      </c>
      <c r="AJ249" s="18">
        <f ca="1">IF(B249=1, ROUND(_xlfn.NORM.INV(AI249,$C$19,$C$20), 2), ROUND(_xlfn.NORM.INV(AI249, $D$19, $D$20), 2))</f>
        <v>1811.21</v>
      </c>
      <c r="AK249" s="15">
        <f ca="1">MIN(ROUND(H249*(1+$C$22),0),AH249)</f>
        <v>215</v>
      </c>
      <c r="AL249" s="20">
        <f ca="1">RAND()</f>
        <v>0.27647087140363491</v>
      </c>
      <c r="AM249" s="19">
        <f ca="1">(IF(B249=1, $G$21+($G$22-$G$21)*AL249, $H$21+($H$22-$H$21)*AL249))</f>
        <v>1.8294126142109048E-2</v>
      </c>
      <c r="AN249" s="15">
        <f ca="1">ROUND(AK249*(1-AM249), 0)</f>
        <v>211</v>
      </c>
      <c r="AO249" s="18">
        <f ca="1">SUM(IF(AN249&gt;H249, (AN249-H249)*($G$23+AJ249), 0),IF(AF249&gt;G249,(AF249-G249)*($G$23+AB249),0),IF(X249&gt;F249,(X249-F249)*($G$23+T249),0),IF(P249&gt;E249,(P249-E249)*($G$23+L249),0))</f>
        <v>0</v>
      </c>
      <c r="AP249" s="18">
        <f>-$C$24</f>
        <v>-313614.51120000001</v>
      </c>
      <c r="AQ249" s="17">
        <f ca="1">L249*P249+T249*X249+AB249*AF249+AJ249*AN249-AO249+AP249</f>
        <v>272539.83879999997</v>
      </c>
      <c r="AS249" s="21">
        <f ca="1">SUM(IF(AN249&gt;H249, (AN249-H249), 0),IF(AF249&gt;G249,(AF249-G249),0),IF(X249&gt;F249,(X249-F249),0),IF(P249&gt;E249,(P249-E249),0))</f>
        <v>0</v>
      </c>
    </row>
    <row r="250" spans="1:45" x14ac:dyDescent="0.4">
      <c r="A250" s="15">
        <v>222</v>
      </c>
      <c r="B250" s="15">
        <f ca="1">IF(RAND() &lt; (8/12), 0, 1)</f>
        <v>0</v>
      </c>
      <c r="C250" s="20">
        <f ca="1">RAND()</f>
        <v>0.34228435721558681</v>
      </c>
      <c r="D250" s="15" t="str">
        <f ca="1">LOOKUP(C250,$H$13:$H$16,$F$13:$F$16)</f>
        <v>Airbus A380-800</v>
      </c>
      <c r="E250" s="15">
        <f ca="1">LOOKUP(D250,$F$6:$F$9,$I$6:$I$9)</f>
        <v>14</v>
      </c>
      <c r="F250" s="15">
        <f ca="1">LOOKUP(D250,$F$6:$F$9,$J$6:$J$9)</f>
        <v>76</v>
      </c>
      <c r="G250" s="15">
        <f ca="1">LOOKUP(D250,$F$6:$F$9,$K$6:$K$9)</f>
        <v>56</v>
      </c>
      <c r="H250" s="15">
        <f ca="1">LOOKUP(D250,$F$6:$F$9,$L$6:$L$9)</f>
        <v>341</v>
      </c>
      <c r="I250" s="20">
        <f ca="1">RAND()</f>
        <v>0.12311913807799713</v>
      </c>
      <c r="J250" s="15">
        <f ca="1">IF(B250=1, ROUND(_xlfn.NORM.INV(I250,$C$5,$C$6)*(1+$T$14), 0), ROUND(_xlfn.NORM.INV(I250, $D$5, $D$6)*(1+$T$14), 0))</f>
        <v>3</v>
      </c>
      <c r="K250" s="20">
        <f ca="1">RAND()</f>
        <v>0.79396161262713727</v>
      </c>
      <c r="L250" s="18">
        <f ca="1">IF(B250=1, ROUND(_xlfn.NORM.INV(K250,$C$7,$C$8), 2), ROUND(_xlfn.NORM.INV(K250, $D$7, $D$8), 2))</f>
        <v>10866.21</v>
      </c>
      <c r="M250" s="15">
        <f ca="1">MIN(E250,J250)</f>
        <v>3</v>
      </c>
      <c r="N250" s="15">
        <f ca="1">RAND()</f>
        <v>0.18536249382133818</v>
      </c>
      <c r="O250" s="19">
        <f ca="1">(IF(B250=1, $G$21+($G$22-$G$21)*N250, $H$21+($H$22-$H$21)*N250))</f>
        <v>1.5560874814640146E-2</v>
      </c>
      <c r="P250" s="15">
        <f ca="1">ROUND(M250*(1-O250), 0)</f>
        <v>3</v>
      </c>
      <c r="Q250" s="20">
        <f ca="1">RAND()</f>
        <v>0.96881115320464606</v>
      </c>
      <c r="R250" s="15">
        <f ca="1">IF(B250=1, ROUND(_xlfn.NORM.INV(Q250,$C$9,$C$10)*(1+$T$14), 0), ROUND(_xlfn.NORM.INV(Q250, $D$9, $D$10)*(1+$T$14), 0))</f>
        <v>59</v>
      </c>
      <c r="S250" s="20">
        <f ca="1">RAND()</f>
        <v>0.80656012623395956</v>
      </c>
      <c r="T250" s="18">
        <f ca="1">IF(B250=1, ROUND(_xlfn.NORM.INV(S250,$C$11,$C$12), 2), ROUND(_xlfn.NORM.INV(S250, $D$11, $D$12), 2))</f>
        <v>5443.37</v>
      </c>
      <c r="U250" s="15">
        <f ca="1">MIN(F250,R250)</f>
        <v>59</v>
      </c>
      <c r="V250" s="15">
        <f ca="1">RAND()</f>
        <v>0.82813712747853319</v>
      </c>
      <c r="W250" s="19">
        <f ca="1">(IF(B250=1, $G$21+($G$22-$G$21)*V250, $H$21+($H$22-$H$21)*V250))</f>
        <v>3.4844113824355996E-2</v>
      </c>
      <c r="X250" s="15">
        <f ca="1">ROUND(U250*(1-W250), 0)</f>
        <v>57</v>
      </c>
      <c r="Y250" s="20">
        <f ca="1">RAND()</f>
        <v>0.45777607871036963</v>
      </c>
      <c r="Z250" s="15">
        <f ca="1">IF(B250=1, ROUND(_xlfn.NORM.INV(Y250,$C$13,$C$14)*(1+$T$14), 0), ROUND(_xlfn.NORM.INV(Y250, $D$13, $D$14)*(1+$T$14), 0))</f>
        <v>35</v>
      </c>
      <c r="AA250" s="20">
        <f ca="1">RAND()</f>
        <v>0.61677059589168448</v>
      </c>
      <c r="AB250" s="18">
        <f ca="1">IF(B250=1, ROUND(_xlfn.NORM.INV(AA250,$C$15,$C$16), 2), ROUND(_xlfn.NORM.INV(AA250, $D$15, $D$16), 2))</f>
        <v>2834.07</v>
      </c>
      <c r="AC250" s="15">
        <f ca="1">MIN(G250,Z250)</f>
        <v>35</v>
      </c>
      <c r="AD250" s="15">
        <f ca="1">RAND()</f>
        <v>0.89235717584470831</v>
      </c>
      <c r="AE250" s="19">
        <f ca="1">(IF(B250=1, $G$21+($G$22-$G$21)*AD250, $H$21+($H$22-$H$21)*AD250))</f>
        <v>3.6770715275341245E-2</v>
      </c>
      <c r="AF250" s="15">
        <f ca="1">ROUND(AC250*(1-AE250), 0)</f>
        <v>34</v>
      </c>
      <c r="AG250" s="20">
        <f ca="1">RAND()</f>
        <v>0.41008114464387502</v>
      </c>
      <c r="AH250" s="15">
        <f ca="1">IF(B250=1, ROUND(_xlfn.NORM.INV(AG250,$C$17,$C$18)*(1+$T$14), 0), ROUND(_xlfn.NORM.INV(AG250, $D$17, $D$18)*(1+$T$14), 0))</f>
        <v>188</v>
      </c>
      <c r="AI250" s="20">
        <f ca="1">RAND()</f>
        <v>0.93488979688928342</v>
      </c>
      <c r="AJ250" s="18">
        <f ca="1">IF(B250=1, ROUND(_xlfn.NORM.INV(AI250,$C$19,$C$20), 2), ROUND(_xlfn.NORM.INV(AI250, $D$19, $D$20), 2))</f>
        <v>1863.68</v>
      </c>
      <c r="AK250" s="15">
        <f ca="1">MIN(ROUND(H250*(1+$C$22),0),AH250)</f>
        <v>188</v>
      </c>
      <c r="AL250" s="20">
        <f ca="1">RAND()</f>
        <v>0.56722769275551288</v>
      </c>
      <c r="AM250" s="19">
        <f ca="1">(IF(B250=1, $G$21+($G$22-$G$21)*AL250, $H$21+($H$22-$H$21)*AL250))</f>
        <v>2.7016830782665383E-2</v>
      </c>
      <c r="AN250" s="15">
        <f ca="1">ROUND(AK250*(1-AM250), 0)</f>
        <v>183</v>
      </c>
      <c r="AO250" s="18">
        <f ca="1">SUM(IF(AN250&gt;H250, (AN250-H250)*($G$23+AJ250), 0),IF(AF250&gt;G250,(AF250-G250)*($G$23+AB250),0),IF(X250&gt;F250,(X250-F250)*($G$23+T250),0),IF(P250&gt;E250,(P250-E250)*($G$23+L250),0))</f>
        <v>0</v>
      </c>
      <c r="AP250" s="18">
        <f>-$C$24</f>
        <v>-313614.51120000001</v>
      </c>
      <c r="AQ250" s="17">
        <f ca="1">L250*P250+T250*X250+AB250*AF250+AJ250*AN250-AO250+AP250</f>
        <v>466668.02880000003</v>
      </c>
      <c r="AS250" s="21">
        <f ca="1">SUM(IF(AN250&gt;H250, (AN250-H250), 0),IF(AF250&gt;G250,(AF250-G250),0),IF(X250&gt;F250,(X250-F250),0),IF(P250&gt;E250,(P250-E250),0))</f>
        <v>0</v>
      </c>
    </row>
    <row r="251" spans="1:45" x14ac:dyDescent="0.4">
      <c r="A251" s="15">
        <v>223</v>
      </c>
      <c r="B251" s="15">
        <f ca="1">IF(RAND() &lt; (8/12), 0, 1)</f>
        <v>0</v>
      </c>
      <c r="C251" s="20">
        <f ca="1">RAND()</f>
        <v>0.2831445249992427</v>
      </c>
      <c r="D251" s="15" t="str">
        <f ca="1">LOOKUP(C251,$H$13:$H$16,$F$13:$F$16)</f>
        <v>Airbus A380-800</v>
      </c>
      <c r="E251" s="15">
        <f ca="1">LOOKUP(D251,$F$6:$F$9,$I$6:$I$9)</f>
        <v>14</v>
      </c>
      <c r="F251" s="15">
        <f ca="1">LOOKUP(D251,$F$6:$F$9,$J$6:$J$9)</f>
        <v>76</v>
      </c>
      <c r="G251" s="15">
        <f ca="1">LOOKUP(D251,$F$6:$F$9,$K$6:$K$9)</f>
        <v>56</v>
      </c>
      <c r="H251" s="15">
        <f ca="1">LOOKUP(D251,$F$6:$F$9,$L$6:$L$9)</f>
        <v>341</v>
      </c>
      <c r="I251" s="20">
        <f ca="1">RAND()</f>
        <v>0.1679810960547482</v>
      </c>
      <c r="J251" s="15">
        <f ca="1">IF(B251=1, ROUND(_xlfn.NORM.INV(I251,$C$5,$C$6)*(1+$T$14), 0), ROUND(_xlfn.NORM.INV(I251, $D$5, $D$6)*(1+$T$14), 0))</f>
        <v>3</v>
      </c>
      <c r="K251" s="20">
        <f ca="1">RAND()</f>
        <v>0.51574942665512513</v>
      </c>
      <c r="L251" s="18">
        <f ca="1">IF(B251=1, ROUND(_xlfn.NORM.INV(K251,$C$7,$C$8), 2), ROUND(_xlfn.NORM.INV(K251, $D$7, $D$8), 2))</f>
        <v>10510.38</v>
      </c>
      <c r="M251" s="15">
        <f ca="1">MIN(E251,J251)</f>
        <v>3</v>
      </c>
      <c r="N251" s="15">
        <f ca="1">RAND()</f>
        <v>0.55010918719653368</v>
      </c>
      <c r="O251" s="19">
        <f ca="1">(IF(B251=1, $G$21+($G$22-$G$21)*N251, $H$21+($H$22-$H$21)*N251))</f>
        <v>2.6503275615896008E-2</v>
      </c>
      <c r="P251" s="15">
        <f ca="1">ROUND(M251*(1-O251), 0)</f>
        <v>3</v>
      </c>
      <c r="Q251" s="20">
        <f ca="1">RAND()</f>
        <v>5.0964907951078442E-2</v>
      </c>
      <c r="R251" s="15">
        <f ca="1">IF(B251=1, ROUND(_xlfn.NORM.INV(Q251,$C$9,$C$10)*(1+$T$14), 0), ROUND(_xlfn.NORM.INV(Q251, $D$9, $D$10)*(1+$T$14), 0))</f>
        <v>23</v>
      </c>
      <c r="S251" s="20">
        <f ca="1">RAND()</f>
        <v>0.31213478873854383</v>
      </c>
      <c r="T251" s="18">
        <f ca="1">IF(B251=1, ROUND(_xlfn.NORM.INV(S251,$C$11,$C$12), 2), ROUND(_xlfn.NORM.INV(S251, $D$11, $D$12), 2))</f>
        <v>5134.57</v>
      </c>
      <c r="U251" s="15">
        <f ca="1">MIN(F251,R251)</f>
        <v>23</v>
      </c>
      <c r="V251" s="15">
        <f ca="1">RAND()</f>
        <v>0.21541744837761356</v>
      </c>
      <c r="W251" s="19">
        <f ca="1">(IF(B251=1, $G$21+($G$22-$G$21)*V251, $H$21+($H$22-$H$21)*V251))</f>
        <v>1.6462523451328405E-2</v>
      </c>
      <c r="X251" s="15">
        <f ca="1">ROUND(U251*(1-W251), 0)</f>
        <v>23</v>
      </c>
      <c r="Y251" s="20">
        <f ca="1">RAND()</f>
        <v>0.70055527758306835</v>
      </c>
      <c r="Z251" s="15">
        <f ca="1">IF(B251=1, ROUND(_xlfn.NORM.INV(Y251,$C$13,$C$14)*(1+$T$14), 0), ROUND(_xlfn.NORM.INV(Y251, $D$13, $D$14)*(1+$T$14), 0))</f>
        <v>41</v>
      </c>
      <c r="AA251" s="20">
        <f ca="1">RAND()</f>
        <v>0.77554570985693339</v>
      </c>
      <c r="AB251" s="18">
        <f ca="1">IF(B251=1, ROUND(_xlfn.NORM.INV(AA251,$C$15,$C$16), 2), ROUND(_xlfn.NORM.INV(AA251, $D$15, $D$16), 2))</f>
        <v>2890</v>
      </c>
      <c r="AC251" s="15">
        <f ca="1">MIN(G251,Z251)</f>
        <v>41</v>
      </c>
      <c r="AD251" s="15">
        <f ca="1">RAND()</f>
        <v>0.8878896067541503</v>
      </c>
      <c r="AE251" s="19">
        <f ca="1">(IF(B251=1, $G$21+($G$22-$G$21)*AD251, $H$21+($H$22-$H$21)*AD251))</f>
        <v>3.6636688202624508E-2</v>
      </c>
      <c r="AF251" s="15">
        <f ca="1">ROUND(AC251*(1-AE251), 0)</f>
        <v>39</v>
      </c>
      <c r="AG251" s="20">
        <f ca="1">RAND()</f>
        <v>0.90050482899223616</v>
      </c>
      <c r="AH251" s="15">
        <f ca="1">IF(B251=1, ROUND(_xlfn.NORM.INV(AG251,$C$17,$C$18)*(1+$T$14), 0), ROUND(_xlfn.NORM.INV(AG251, $D$17, $D$18)*(1+$T$14), 0))</f>
        <v>267</v>
      </c>
      <c r="AI251" s="20">
        <f ca="1">RAND()</f>
        <v>2.7774400107662744E-2</v>
      </c>
      <c r="AJ251" s="18">
        <f ca="1">IF(B251=1, ROUND(_xlfn.NORM.INV(AI251,$C$19,$C$20), 2), ROUND(_xlfn.NORM.INV(AI251, $D$19, $D$20), 2))</f>
        <v>1603.3</v>
      </c>
      <c r="AK251" s="15">
        <f ca="1">MIN(ROUND(H251*(1+$C$22),0),AH251)</f>
        <v>267</v>
      </c>
      <c r="AL251" s="20">
        <f ca="1">RAND()</f>
        <v>0.75704352736230418</v>
      </c>
      <c r="AM251" s="19">
        <f ca="1">(IF(B251=1, $G$21+($G$22-$G$21)*AL251, $H$21+($H$22-$H$21)*AL251))</f>
        <v>3.2711305820869126E-2</v>
      </c>
      <c r="AN251" s="15">
        <f ca="1">ROUND(AK251*(1-AM251), 0)</f>
        <v>258</v>
      </c>
      <c r="AO251" s="18">
        <f ca="1">SUM(IF(AN251&gt;H251, (AN251-H251)*($G$23+AJ251), 0),IF(AF251&gt;G251,(AF251-G251)*($G$23+AB251),0),IF(X251&gt;F251,(X251-F251)*($G$23+T251),0),IF(P251&gt;E251,(P251-E251)*($G$23+L251),0))</f>
        <v>0</v>
      </c>
      <c r="AP251" s="18">
        <f>-$C$24</f>
        <v>-313614.51120000001</v>
      </c>
      <c r="AQ251" s="17">
        <f ca="1">L251*P251+T251*X251+AB251*AF251+AJ251*AN251-AO251+AP251</f>
        <v>362373.1387999999</v>
      </c>
      <c r="AS251" s="21">
        <f ca="1">SUM(IF(AN251&gt;H251, (AN251-H251), 0),IF(AF251&gt;G251,(AF251-G251),0),IF(X251&gt;F251,(X251-F251),0),IF(P251&gt;E251,(P251-E251),0))</f>
        <v>0</v>
      </c>
    </row>
    <row r="252" spans="1:45" x14ac:dyDescent="0.4">
      <c r="A252" s="15">
        <v>224</v>
      </c>
      <c r="B252" s="15">
        <f ca="1">IF(RAND() &lt; (8/12), 0, 1)</f>
        <v>0</v>
      </c>
      <c r="C252" s="20">
        <f ca="1">RAND()</f>
        <v>0.98076942566301906</v>
      </c>
      <c r="D252" s="15" t="str">
        <f ca="1">LOOKUP(C252,$H$13:$H$16,$F$13:$F$16)</f>
        <v>Boeing 777-300ER</v>
      </c>
      <c r="E252" s="15">
        <f ca="1">LOOKUP(D252,$F$6:$F$9,$I$6:$I$9)</f>
        <v>8</v>
      </c>
      <c r="F252" s="15">
        <f ca="1">LOOKUP(D252,$F$6:$F$9,$J$6:$J$9)</f>
        <v>40</v>
      </c>
      <c r="G252" s="15">
        <f ca="1">LOOKUP(D252,$F$6:$F$9,$K$6:$K$9)</f>
        <v>24</v>
      </c>
      <c r="H252" s="15">
        <f ca="1">LOOKUP(D252,$F$6:$F$9,$L$6:$L$9)</f>
        <v>260</v>
      </c>
      <c r="I252" s="20">
        <f ca="1">RAND()</f>
        <v>0.11355240590509574</v>
      </c>
      <c r="J252" s="15">
        <f ca="1">IF(B252=1, ROUND(_xlfn.NORM.INV(I252,$C$5,$C$6)*(1+$T$14), 0), ROUND(_xlfn.NORM.INV(I252, $D$5, $D$6)*(1+$T$14), 0))</f>
        <v>3</v>
      </c>
      <c r="K252" s="20">
        <f ca="1">RAND()</f>
        <v>0.26295666663202011</v>
      </c>
      <c r="L252" s="18">
        <f ca="1">IF(B252=1, ROUND(_xlfn.NORM.INV(K252,$C$7,$C$8), 2), ROUND(_xlfn.NORM.INV(K252, $D$7, $D$8), 2))</f>
        <v>10203.31</v>
      </c>
      <c r="M252" s="15">
        <f ca="1">MIN(E252,J252)</f>
        <v>3</v>
      </c>
      <c r="N252" s="15">
        <f ca="1">RAND()</f>
        <v>0.96011246012371099</v>
      </c>
      <c r="O252" s="19">
        <f ca="1">(IF(B252=1, $G$21+($G$22-$G$21)*N252, $H$21+($H$22-$H$21)*N252))</f>
        <v>3.8803373803711329E-2</v>
      </c>
      <c r="P252" s="15">
        <f ca="1">ROUND(M252*(1-O252), 0)</f>
        <v>3</v>
      </c>
      <c r="Q252" s="20">
        <f ca="1">RAND()</f>
        <v>0.784867244707115</v>
      </c>
      <c r="R252" s="15">
        <f ca="1">IF(B252=1, ROUND(_xlfn.NORM.INV(Q252,$C$9,$C$10)*(1+$T$14), 0), ROUND(_xlfn.NORM.INV(Q252, $D$9, $D$10)*(1+$T$14), 0))</f>
        <v>48</v>
      </c>
      <c r="S252" s="20">
        <f ca="1">RAND()</f>
        <v>9.0601731912141603E-2</v>
      </c>
      <c r="T252" s="18">
        <f ca="1">IF(B252=1, ROUND(_xlfn.NORM.INV(S252,$C$11,$C$12), 2), ROUND(_xlfn.NORM.INV(S252, $D$11, $D$12), 2))</f>
        <v>4941.5</v>
      </c>
      <c r="U252" s="15">
        <f ca="1">MIN(F252,R252)</f>
        <v>40</v>
      </c>
      <c r="V252" s="15">
        <f ca="1">RAND()</f>
        <v>4.4982808075661906E-2</v>
      </c>
      <c r="W252" s="19">
        <f ca="1">(IF(B252=1, $G$21+($G$22-$G$21)*V252, $H$21+($H$22-$H$21)*V252))</f>
        <v>1.1349484242269857E-2</v>
      </c>
      <c r="X252" s="15">
        <f ca="1">ROUND(U252*(1-W252), 0)</f>
        <v>40</v>
      </c>
      <c r="Y252" s="20">
        <f ca="1">RAND()</f>
        <v>0.88199840910047034</v>
      </c>
      <c r="Z252" s="15">
        <f ca="1">IF(B252=1, ROUND(_xlfn.NORM.INV(Y252,$C$13,$C$14)*(1+$T$14), 0), ROUND(_xlfn.NORM.INV(Y252, $D$13, $D$14)*(1+$T$14), 0))</f>
        <v>47</v>
      </c>
      <c r="AA252" s="20">
        <f ca="1">RAND()</f>
        <v>0.72048670227237077</v>
      </c>
      <c r="AB252" s="18">
        <f ca="1">IF(B252=1, ROUND(_xlfn.NORM.INV(AA252,$C$15,$C$16), 2), ROUND(_xlfn.NORM.INV(AA252, $D$15, $D$16), 2))</f>
        <v>2868.98</v>
      </c>
      <c r="AC252" s="15">
        <f ca="1">MIN(G252,Z252)</f>
        <v>24</v>
      </c>
      <c r="AD252" s="15">
        <f ca="1">RAND()</f>
        <v>0.17042231673938091</v>
      </c>
      <c r="AE252" s="19">
        <f ca="1">(IF(B252=1, $G$21+($G$22-$G$21)*AD252, $H$21+($H$22-$H$21)*AD252))</f>
        <v>1.5112669502181427E-2</v>
      </c>
      <c r="AF252" s="15">
        <f ca="1">ROUND(AC252*(1-AE252), 0)</f>
        <v>24</v>
      </c>
      <c r="AG252" s="20">
        <f ca="1">RAND()</f>
        <v>3.827221209770082E-4</v>
      </c>
      <c r="AH252" s="15">
        <f ca="1">IF(B252=1, ROUND(_xlfn.NORM.INV(AG252,$C$17,$C$18)*(1+$T$14), 0), ROUND(_xlfn.NORM.INV(AG252, $D$17, $D$18)*(1+$T$14), 0))</f>
        <v>23</v>
      </c>
      <c r="AI252" s="20">
        <f ca="1">RAND()</f>
        <v>0.51079733281342765</v>
      </c>
      <c r="AJ252" s="18">
        <f ca="1">IF(B252=1, ROUND(_xlfn.NORM.INV(AI252,$C$19,$C$20), 2), ROUND(_xlfn.NORM.INV(AI252, $D$19, $D$20), 2))</f>
        <v>1750.79</v>
      </c>
      <c r="AK252" s="15">
        <f ca="1">MIN(ROUND(H252*(1+$C$22),0),AH252)</f>
        <v>23</v>
      </c>
      <c r="AL252" s="20">
        <f ca="1">RAND()</f>
        <v>0.63085145546870258</v>
      </c>
      <c r="AM252" s="19">
        <f ca="1">(IF(B252=1, $G$21+($G$22-$G$21)*AL252, $H$21+($H$22-$H$21)*AL252))</f>
        <v>2.8925543664061075E-2</v>
      </c>
      <c r="AN252" s="15">
        <f ca="1">ROUND(AK252*(1-AM252), 0)</f>
        <v>22</v>
      </c>
      <c r="AO252" s="18">
        <f ca="1">SUM(IF(AN252&gt;H252, (AN252-H252)*($G$23+AJ252), 0),IF(AF252&gt;G252,(AF252-G252)*($G$23+AB252),0),IF(X252&gt;F252,(X252-F252)*($G$23+T252),0),IF(P252&gt;E252,(P252-E252)*($G$23+L252),0))</f>
        <v>0</v>
      </c>
      <c r="AP252" s="18">
        <f>-$C$24</f>
        <v>-313614.51120000001</v>
      </c>
      <c r="AQ252" s="17">
        <f ca="1">L252*P252+T252*X252+AB252*AF252+AJ252*AN252-AO252+AP252</f>
        <v>22028.318800000008</v>
      </c>
      <c r="AS252" s="21">
        <f ca="1">SUM(IF(AN252&gt;H252, (AN252-H252), 0),IF(AF252&gt;G252,(AF252-G252),0),IF(X252&gt;F252,(X252-F252),0),IF(P252&gt;E252,(P252-E252),0))</f>
        <v>0</v>
      </c>
    </row>
    <row r="253" spans="1:45" x14ac:dyDescent="0.4">
      <c r="A253" s="15">
        <v>225</v>
      </c>
      <c r="B253" s="15">
        <f ca="1">IF(RAND() &lt; (8/12), 0, 1)</f>
        <v>0</v>
      </c>
      <c r="C253" s="20">
        <f ca="1">RAND()</f>
        <v>0.54837459425507795</v>
      </c>
      <c r="D253" s="15" t="str">
        <f ca="1">LOOKUP(C253,$H$13:$H$16,$F$13:$F$16)</f>
        <v>Airbus A380-800</v>
      </c>
      <c r="E253" s="15">
        <f ca="1">LOOKUP(D253,$F$6:$F$9,$I$6:$I$9)</f>
        <v>14</v>
      </c>
      <c r="F253" s="15">
        <f ca="1">LOOKUP(D253,$F$6:$F$9,$J$6:$J$9)</f>
        <v>76</v>
      </c>
      <c r="G253" s="15">
        <f ca="1">LOOKUP(D253,$F$6:$F$9,$K$6:$K$9)</f>
        <v>56</v>
      </c>
      <c r="H253" s="15">
        <f ca="1">LOOKUP(D253,$F$6:$F$9,$L$6:$L$9)</f>
        <v>341</v>
      </c>
      <c r="I253" s="20">
        <f ca="1">RAND()</f>
        <v>0.2969769938701794</v>
      </c>
      <c r="J253" s="15">
        <f ca="1">IF(B253=1, ROUND(_xlfn.NORM.INV(I253,$C$5,$C$6)*(1+$T$14), 0), ROUND(_xlfn.NORM.INV(I253, $D$5, $D$6)*(1+$T$14), 0))</f>
        <v>4</v>
      </c>
      <c r="K253" s="20">
        <f ca="1">RAND()</f>
        <v>0.41039224771720473</v>
      </c>
      <c r="L253" s="18">
        <f ca="1">IF(B253=1, ROUND(_xlfn.NORM.INV(K253,$C$7,$C$8), 2), ROUND(_xlfn.NORM.INV(K253, $D$7, $D$8), 2))</f>
        <v>10389.129999999999</v>
      </c>
      <c r="M253" s="15">
        <f ca="1">MIN(E253,J253)</f>
        <v>4</v>
      </c>
      <c r="N253" s="15">
        <f ca="1">RAND()</f>
        <v>0.72298824706868881</v>
      </c>
      <c r="O253" s="19">
        <f ca="1">(IF(B253=1, $G$21+($G$22-$G$21)*N253, $H$21+($H$22-$H$21)*N253))</f>
        <v>3.1689647412060665E-2</v>
      </c>
      <c r="P253" s="15">
        <f ca="1">ROUND(M253*(1-O253), 0)</f>
        <v>4</v>
      </c>
      <c r="Q253" s="20">
        <f ca="1">RAND()</f>
        <v>0.6192017335586133</v>
      </c>
      <c r="R253" s="15">
        <f ca="1">IF(B253=1, ROUND(_xlfn.NORM.INV(Q253,$C$9,$C$10)*(1+$T$14), 0), ROUND(_xlfn.NORM.INV(Q253, $D$9, $D$10)*(1+$T$14), 0))</f>
        <v>43</v>
      </c>
      <c r="S253" s="20">
        <f ca="1">RAND()</f>
        <v>0.92757150017606171</v>
      </c>
      <c r="T253" s="18">
        <f ca="1">IF(B253=1, ROUND(_xlfn.NORM.INV(S253,$C$11,$C$12), 2), ROUND(_xlfn.NORM.INV(S253, $D$11, $D$12), 2))</f>
        <v>5578.43</v>
      </c>
      <c r="U253" s="15">
        <f ca="1">MIN(F253,R253)</f>
        <v>43</v>
      </c>
      <c r="V253" s="15">
        <f ca="1">RAND()</f>
        <v>0.86478714303570603</v>
      </c>
      <c r="W253" s="19">
        <f ca="1">(IF(B253=1, $G$21+($G$22-$G$21)*V253, $H$21+($H$22-$H$21)*V253))</f>
        <v>3.594361429107118E-2</v>
      </c>
      <c r="X253" s="15">
        <f ca="1">ROUND(U253*(1-W253), 0)</f>
        <v>41</v>
      </c>
      <c r="Y253" s="20">
        <f ca="1">RAND()</f>
        <v>0.68242121322586136</v>
      </c>
      <c r="Z253" s="15">
        <f ca="1">IF(B253=1, ROUND(_xlfn.NORM.INV(Y253,$C$13,$C$14)*(1+$T$14), 0), ROUND(_xlfn.NORM.INV(Y253, $D$13, $D$14)*(1+$T$14), 0))</f>
        <v>40</v>
      </c>
      <c r="AA253" s="20">
        <f ca="1">RAND()</f>
        <v>0.32687211192677246</v>
      </c>
      <c r="AB253" s="18">
        <f ca="1">IF(B253=1, ROUND(_xlfn.NORM.INV(AA253,$C$15,$C$16), 2), ROUND(_xlfn.NORM.INV(AA253, $D$15, $D$16), 2))</f>
        <v>2743.45</v>
      </c>
      <c r="AC253" s="15">
        <f ca="1">MIN(G253,Z253)</f>
        <v>40</v>
      </c>
      <c r="AD253" s="15">
        <f ca="1">RAND()</f>
        <v>0.23962877863112364</v>
      </c>
      <c r="AE253" s="19">
        <f ca="1">(IF(B253=1, $G$21+($G$22-$G$21)*AD253, $H$21+($H$22-$H$21)*AD253))</f>
        <v>1.7188863358933708E-2</v>
      </c>
      <c r="AF253" s="15">
        <f ca="1">ROUND(AC253*(1-AE253), 0)</f>
        <v>39</v>
      </c>
      <c r="AG253" s="20">
        <f ca="1">RAND()</f>
        <v>0.31355400350353446</v>
      </c>
      <c r="AH253" s="15">
        <f ca="1">IF(B253=1, ROUND(_xlfn.NORM.INV(AG253,$C$17,$C$18)*(1+$T$14), 0), ROUND(_xlfn.NORM.INV(AG253, $D$17, $D$18)*(1+$T$14), 0))</f>
        <v>174</v>
      </c>
      <c r="AI253" s="20">
        <f ca="1">RAND()</f>
        <v>0.3950037786731897</v>
      </c>
      <c r="AJ253" s="18">
        <f ca="1">IF(B253=1, ROUND(_xlfn.NORM.INV(AI253,$C$19,$C$20), 2), ROUND(_xlfn.NORM.INV(AI253, $D$19, $D$20), 2))</f>
        <v>1728.5</v>
      </c>
      <c r="AK253" s="15">
        <f ca="1">MIN(ROUND(H253*(1+$C$22),0),AH253)</f>
        <v>174</v>
      </c>
      <c r="AL253" s="20">
        <f ca="1">RAND()</f>
        <v>0.7807563427576879</v>
      </c>
      <c r="AM253" s="19">
        <f ca="1">(IF(B253=1, $G$21+($G$22-$G$21)*AL253, $H$21+($H$22-$H$21)*AL253))</f>
        <v>3.3422690282730635E-2</v>
      </c>
      <c r="AN253" s="15">
        <f ca="1">ROUND(AK253*(1-AM253), 0)</f>
        <v>168</v>
      </c>
      <c r="AO253" s="18">
        <f ca="1">SUM(IF(AN253&gt;H253, (AN253-H253)*($G$23+AJ253), 0),IF(AF253&gt;G253,(AF253-G253)*($G$23+AB253),0),IF(X253&gt;F253,(X253-F253)*($G$23+T253),0),IF(P253&gt;E253,(P253-E253)*($G$23+L253),0))</f>
        <v>0</v>
      </c>
      <c r="AP253" s="18">
        <f>-$C$24</f>
        <v>-313614.51120000001</v>
      </c>
      <c r="AQ253" s="17">
        <f ca="1">L253*P253+T253*X253+AB253*AF253+AJ253*AN253-AO253+AP253</f>
        <v>354040.18879999995</v>
      </c>
      <c r="AS253" s="21">
        <f ca="1">SUM(IF(AN253&gt;H253, (AN253-H253), 0),IF(AF253&gt;G253,(AF253-G253),0),IF(X253&gt;F253,(X253-F253),0),IF(P253&gt;E253,(P253-E253),0))</f>
        <v>0</v>
      </c>
    </row>
    <row r="254" spans="1:45" x14ac:dyDescent="0.4">
      <c r="A254" s="15">
        <v>226</v>
      </c>
      <c r="B254" s="15">
        <f ca="1">IF(RAND() &lt; (8/12), 0, 1)</f>
        <v>1</v>
      </c>
      <c r="C254" s="20">
        <f ca="1">RAND()</f>
        <v>0.88246724454322878</v>
      </c>
      <c r="D254" s="15" t="str">
        <f ca="1">LOOKUP(C254,$H$13:$H$16,$F$13:$F$16)</f>
        <v>Boeing 777-300ER</v>
      </c>
      <c r="E254" s="15">
        <f ca="1">LOOKUP(D254,$F$6:$F$9,$I$6:$I$9)</f>
        <v>8</v>
      </c>
      <c r="F254" s="15">
        <f ca="1">LOOKUP(D254,$F$6:$F$9,$J$6:$J$9)</f>
        <v>40</v>
      </c>
      <c r="G254" s="15">
        <f ca="1">LOOKUP(D254,$F$6:$F$9,$K$6:$K$9)</f>
        <v>24</v>
      </c>
      <c r="H254" s="15">
        <f ca="1">LOOKUP(D254,$F$6:$F$9,$L$6:$L$9)</f>
        <v>260</v>
      </c>
      <c r="I254" s="20">
        <f ca="1">RAND()</f>
        <v>0.11833452924695842</v>
      </c>
      <c r="J254" s="15">
        <f ca="1">IF(B254=1, ROUND(_xlfn.NORM.INV(I254,$C$5,$C$6)*(1+$T$14), 0), ROUND(_xlfn.NORM.INV(I254, $D$5, $D$6)*(1+$T$14), 0))</f>
        <v>4</v>
      </c>
      <c r="K254" s="20">
        <f ca="1">RAND()</f>
        <v>0.4293904723335944</v>
      </c>
      <c r="L254" s="18">
        <f ca="1">IF(B254=1, ROUND(_xlfn.NORM.INV(K254,$C$7,$C$8), 2), ROUND(_xlfn.NORM.INV(K254, $D$7, $D$8), 2))</f>
        <v>13338</v>
      </c>
      <c r="M254" s="15">
        <f ca="1">MIN(E254,J254)</f>
        <v>4</v>
      </c>
      <c r="N254" s="15">
        <f ca="1">RAND()</f>
        <v>0.88142516964980167</v>
      </c>
      <c r="O254" s="19">
        <f ca="1">(IF(B254=1, $G$21+($G$22-$G$21)*N254, $H$21+($H$22-$H$21)*N254))</f>
        <v>4.5849880937743059E-2</v>
      </c>
      <c r="P254" s="15">
        <f ca="1">ROUND(M254*(1-O254), 0)</f>
        <v>4</v>
      </c>
      <c r="Q254" s="20">
        <f ca="1">RAND()</f>
        <v>0.24423016126524499</v>
      </c>
      <c r="R254" s="15">
        <f ca="1">IF(B254=1, ROUND(_xlfn.NORM.INV(Q254,$C$9,$C$10)*(1+$T$14), 0), ROUND(_xlfn.NORM.INV(Q254, $D$9, $D$10)*(1+$T$14), 0))</f>
        <v>43</v>
      </c>
      <c r="S254" s="20">
        <f ca="1">RAND()</f>
        <v>1.9198680065357521E-2</v>
      </c>
      <c r="T254" s="18">
        <f ca="1">IF(B254=1, ROUND(_xlfn.NORM.INV(S254,$C$11,$C$12), 2), ROUND(_xlfn.NORM.INV(S254, $D$11, $D$12), 2))</f>
        <v>4962.37</v>
      </c>
      <c r="U254" s="15">
        <f ca="1">MIN(F254,R254)</f>
        <v>40</v>
      </c>
      <c r="V254" s="15">
        <f ca="1">RAND()</f>
        <v>0.27819621921511373</v>
      </c>
      <c r="W254" s="19">
        <f ca="1">(IF(B254=1, $G$21+($G$22-$G$21)*V254, $H$21+($H$22-$H$21)*V254))</f>
        <v>2.473686767252898E-2</v>
      </c>
      <c r="X254" s="15">
        <f ca="1">ROUND(U254*(1-W254), 0)</f>
        <v>39</v>
      </c>
      <c r="Y254" s="20">
        <f ca="1">RAND()</f>
        <v>0.90616683413648269</v>
      </c>
      <c r="Z254" s="15">
        <f ca="1">IF(B254=1, ROUND(_xlfn.NORM.INV(Y254,$C$13,$C$14)*(1+$T$14), 0), ROUND(_xlfn.NORM.INV(Y254, $D$13, $D$14)*(1+$T$14), 0))</f>
        <v>85</v>
      </c>
      <c r="AA254" s="20">
        <f ca="1">RAND()</f>
        <v>0.8658425254696861</v>
      </c>
      <c r="AB254" s="18">
        <f ca="1">IF(B254=1, ROUND(_xlfn.NORM.INV(AA254,$C$15,$C$16), 2), ROUND(_xlfn.NORM.INV(AA254, $D$15, $D$16), 2))</f>
        <v>4174.71</v>
      </c>
      <c r="AC254" s="15">
        <f ca="1">MIN(G254,Z254)</f>
        <v>24</v>
      </c>
      <c r="AD254" s="15">
        <f ca="1">RAND()</f>
        <v>0.31618020110559952</v>
      </c>
      <c r="AE254" s="19">
        <f ca="1">(IF(B254=1, $G$21+($G$22-$G$21)*AD254, $H$21+($H$22-$H$21)*AD254))</f>
        <v>2.6066307038695984E-2</v>
      </c>
      <c r="AF254" s="15">
        <f ca="1">ROUND(AC254*(1-AE254), 0)</f>
        <v>23</v>
      </c>
      <c r="AG254" s="20">
        <f ca="1">RAND()</f>
        <v>0.82684412114750794</v>
      </c>
      <c r="AH254" s="15">
        <f ca="1">IF(B254=1, ROUND(_xlfn.NORM.INV(AG254,$C$17,$C$18)*(1+$T$14), 0), ROUND(_xlfn.NORM.INV(AG254, $D$17, $D$18)*(1+$T$14), 0))</f>
        <v>423</v>
      </c>
      <c r="AI254" s="20">
        <f ca="1">RAND()</f>
        <v>0.25242872223135948</v>
      </c>
      <c r="AJ254" s="18">
        <f ca="1">IF(B254=1, ROUND(_xlfn.NORM.INV(AI254,$C$19,$C$20), 2), ROUND(_xlfn.NORM.INV(AI254, $D$19, $D$20), 2))</f>
        <v>2076.04</v>
      </c>
      <c r="AK254" s="15">
        <f ca="1">MIN(ROUND(H254*(1+$C$22),0),AH254)</f>
        <v>273</v>
      </c>
      <c r="AL254" s="20">
        <f ca="1">RAND()</f>
        <v>0.28691727636930386</v>
      </c>
      <c r="AM254" s="19">
        <f ca="1">(IF(B254=1, $G$21+($G$22-$G$21)*AL254, $H$21+($H$22-$H$21)*AL254))</f>
        <v>2.5042104672925634E-2</v>
      </c>
      <c r="AN254" s="15">
        <f ca="1">ROUND(AK254*(1-AM254), 0)</f>
        <v>266</v>
      </c>
      <c r="AO254" s="18">
        <f ca="1">SUM(IF(AN254&gt;H254, (AN254-H254)*($G$23+AJ254), 0),IF(AF254&gt;G254,(AF254-G254)*($G$23+AB254),0),IF(X254&gt;F254,(X254-F254)*($G$23+T254),0),IF(P254&gt;E254,(P254-E254)*($G$23+L254),0))</f>
        <v>17562.239999999998</v>
      </c>
      <c r="AP254" s="18">
        <f>-$C$24</f>
        <v>-313614.51120000001</v>
      </c>
      <c r="AQ254" s="17">
        <f ca="1">L254*P254+T254*X254+AB254*AF254+AJ254*AN254-AO254+AP254</f>
        <v>563952.64880000008</v>
      </c>
      <c r="AS254" s="21">
        <f ca="1">SUM(IF(AN254&gt;H254, (AN254-H254), 0),IF(AF254&gt;G254,(AF254-G254),0),IF(X254&gt;F254,(X254-F254),0),IF(P254&gt;E254,(P254-E254),0))</f>
        <v>6</v>
      </c>
    </row>
    <row r="255" spans="1:45" x14ac:dyDescent="0.4">
      <c r="A255" s="15">
        <v>227</v>
      </c>
      <c r="B255" s="15">
        <f ca="1">IF(RAND() &lt; (8/12), 0, 1)</f>
        <v>1</v>
      </c>
      <c r="C255" s="20">
        <f ca="1">RAND()</f>
        <v>0.90993680225879259</v>
      </c>
      <c r="D255" s="15" t="str">
        <f ca="1">LOOKUP(C255,$H$13:$H$16,$F$13:$F$16)</f>
        <v>Boeing 777-300ER</v>
      </c>
      <c r="E255" s="15">
        <f ca="1">LOOKUP(D255,$F$6:$F$9,$I$6:$I$9)</f>
        <v>8</v>
      </c>
      <c r="F255" s="15">
        <f ca="1">LOOKUP(D255,$F$6:$F$9,$J$6:$J$9)</f>
        <v>40</v>
      </c>
      <c r="G255" s="15">
        <f ca="1">LOOKUP(D255,$F$6:$F$9,$K$6:$K$9)</f>
        <v>24</v>
      </c>
      <c r="H255" s="15">
        <f ca="1">LOOKUP(D255,$F$6:$F$9,$L$6:$L$9)</f>
        <v>260</v>
      </c>
      <c r="I255" s="20">
        <f ca="1">RAND()</f>
        <v>0.83932449334945025</v>
      </c>
      <c r="J255" s="15">
        <f ca="1">IF(B255=1, ROUND(_xlfn.NORM.INV(I255,$C$5,$C$6)*(1+$T$14), 0), ROUND(_xlfn.NORM.INV(I255, $D$5, $D$6)*(1+$T$14), 0))</f>
        <v>8</v>
      </c>
      <c r="K255" s="20">
        <f ca="1">RAND()</f>
        <v>0.43028787501674493</v>
      </c>
      <c r="L255" s="18">
        <f ca="1">IF(B255=1, ROUND(_xlfn.NORM.INV(K255,$C$7,$C$8), 2), ROUND(_xlfn.NORM.INV(K255, $D$7, $D$8), 2))</f>
        <v>13342.12</v>
      </c>
      <c r="M255" s="15">
        <f ca="1">MIN(E255,J255)</f>
        <v>8</v>
      </c>
      <c r="N255" s="15">
        <f ca="1">RAND()</f>
        <v>0.86219042049923555</v>
      </c>
      <c r="O255" s="19">
        <f ca="1">(IF(B255=1, $G$21+($G$22-$G$21)*N255, $H$21+($H$22-$H$21)*N255))</f>
        <v>4.5176664717473246E-2</v>
      </c>
      <c r="P255" s="15">
        <f ca="1">ROUND(M255*(1-O255), 0)</f>
        <v>8</v>
      </c>
      <c r="Q255" s="20">
        <f ca="1">RAND()</f>
        <v>0.46086412202805216</v>
      </c>
      <c r="R255" s="15">
        <f ca="1">IF(B255=1, ROUND(_xlfn.NORM.INV(Q255,$C$9,$C$10)*(1+$T$14), 0), ROUND(_xlfn.NORM.INV(Q255, $D$9, $D$10)*(1+$T$14), 0))</f>
        <v>58</v>
      </c>
      <c r="S255" s="20">
        <f ca="1">RAND()</f>
        <v>0.37065547003256993</v>
      </c>
      <c r="T255" s="18">
        <f ca="1">IF(B255=1, ROUND(_xlfn.NORM.INV(S255,$C$11,$C$12), 2), ROUND(_xlfn.NORM.INV(S255, $D$11, $D$12), 2))</f>
        <v>6531.77</v>
      </c>
      <c r="U255" s="15">
        <f ca="1">MIN(F255,R255)</f>
        <v>40</v>
      </c>
      <c r="V255" s="15">
        <f ca="1">RAND()</f>
        <v>0.15121584640957741</v>
      </c>
      <c r="W255" s="19">
        <f ca="1">(IF(B255=1, $G$21+($G$22-$G$21)*V255, $H$21+($H$22-$H$21)*V255))</f>
        <v>2.0292554624335209E-2</v>
      </c>
      <c r="X255" s="15">
        <f ca="1">ROUND(U255*(1-W255), 0)</f>
        <v>39</v>
      </c>
      <c r="Y255" s="20">
        <f ca="1">RAND()</f>
        <v>0.16404382461012879</v>
      </c>
      <c r="Z255" s="15">
        <f ca="1">IF(B255=1, ROUND(_xlfn.NORM.INV(Y255,$C$13,$C$14)*(1+$T$14), 0), ROUND(_xlfn.NORM.INV(Y255, $D$13, $D$14)*(1+$T$14), 0))</f>
        <v>32</v>
      </c>
      <c r="AA255" s="20">
        <f ca="1">RAND()</f>
        <v>0.32822968320266255</v>
      </c>
      <c r="AB255" s="18">
        <f ca="1">IF(B255=1, ROUND(_xlfn.NORM.INV(AA255,$C$15,$C$16), 2), ROUND(_xlfn.NORM.INV(AA255, $D$15, $D$16), 2))</f>
        <v>3428.46</v>
      </c>
      <c r="AC255" s="15">
        <f ca="1">MIN(G255,Z255)</f>
        <v>24</v>
      </c>
      <c r="AD255" s="15">
        <f ca="1">RAND()</f>
        <v>0.9327358626904978</v>
      </c>
      <c r="AE255" s="19">
        <f ca="1">(IF(B255=1, $G$21+($G$22-$G$21)*AD255, $H$21+($H$22-$H$21)*AD255))</f>
        <v>4.7645755194167423E-2</v>
      </c>
      <c r="AF255" s="15">
        <f ca="1">ROUND(AC255*(1-AE255), 0)</f>
        <v>23</v>
      </c>
      <c r="AG255" s="20">
        <f ca="1">RAND()</f>
        <v>0.20344904469796066</v>
      </c>
      <c r="AH255" s="15">
        <f ca="1">IF(B255=1, ROUND(_xlfn.NORM.INV(AG255,$C$17,$C$18)*(1+$T$14), 0), ROUND(_xlfn.NORM.INV(AG255, $D$17, $D$18)*(1+$T$14), 0))</f>
        <v>200</v>
      </c>
      <c r="AI255" s="20">
        <f ca="1">RAND()</f>
        <v>0.54489571514132817</v>
      </c>
      <c r="AJ255" s="18">
        <f ca="1">IF(B255=1, ROUND(_xlfn.NORM.INV(AI255,$C$19,$C$20), 2), ROUND(_xlfn.NORM.INV(AI255, $D$19, $D$20), 2))</f>
        <v>2310.38</v>
      </c>
      <c r="AK255" s="15">
        <f ca="1">MIN(ROUND(H255*(1+$C$22),0),AH255)</f>
        <v>200</v>
      </c>
      <c r="AL255" s="20">
        <f ca="1">RAND()</f>
        <v>0.15009146471850543</v>
      </c>
      <c r="AM255" s="19">
        <f ca="1">(IF(B255=1, $G$21+($G$22-$G$21)*AL255, $H$21+($H$22-$H$21)*AL255))</f>
        <v>2.025320126514769E-2</v>
      </c>
      <c r="AN255" s="15">
        <f ca="1">ROUND(AK255*(1-AM255), 0)</f>
        <v>196</v>
      </c>
      <c r="AO255" s="18">
        <f ca="1">SUM(IF(AN255&gt;H255, (AN255-H255)*($G$23+AJ255), 0),IF(AF255&gt;G255,(AF255-G255)*($G$23+AB255),0),IF(X255&gt;F255,(X255-F255)*($G$23+T255),0),IF(P255&gt;E255,(P255-E255)*($G$23+L255),0))</f>
        <v>0</v>
      </c>
      <c r="AP255" s="18">
        <f>-$C$24</f>
        <v>-313614.51120000001</v>
      </c>
      <c r="AQ255" s="17">
        <f ca="1">L255*P255+T255*X255+AB255*AF255+AJ255*AN255-AO255+AP255</f>
        <v>579550.53879999998</v>
      </c>
      <c r="AS255" s="21">
        <f ca="1">SUM(IF(AN255&gt;H255, (AN255-H255), 0),IF(AF255&gt;G255,(AF255-G255),0),IF(X255&gt;F255,(X255-F255),0),IF(P255&gt;E255,(P255-E255),0))</f>
        <v>0</v>
      </c>
    </row>
    <row r="256" spans="1:45" x14ac:dyDescent="0.4">
      <c r="A256" s="15">
        <v>228</v>
      </c>
      <c r="B256" s="15">
        <f ca="1">IF(RAND() &lt; (8/12), 0, 1)</f>
        <v>0</v>
      </c>
      <c r="C256" s="20">
        <f ca="1">RAND()</f>
        <v>0.3018014524768593</v>
      </c>
      <c r="D256" s="15" t="str">
        <f ca="1">LOOKUP(C256,$H$13:$H$16,$F$13:$F$16)</f>
        <v>Airbus A380-800</v>
      </c>
      <c r="E256" s="15">
        <f ca="1">LOOKUP(D256,$F$6:$F$9,$I$6:$I$9)</f>
        <v>14</v>
      </c>
      <c r="F256" s="15">
        <f ca="1">LOOKUP(D256,$F$6:$F$9,$J$6:$J$9)</f>
        <v>76</v>
      </c>
      <c r="G256" s="15">
        <f ca="1">LOOKUP(D256,$F$6:$F$9,$K$6:$K$9)</f>
        <v>56</v>
      </c>
      <c r="H256" s="15">
        <f ca="1">LOOKUP(D256,$F$6:$F$9,$L$6:$L$9)</f>
        <v>341</v>
      </c>
      <c r="I256" s="20">
        <f ca="1">RAND()</f>
        <v>0.67026108660890626</v>
      </c>
      <c r="J256" s="15">
        <f ca="1">IF(B256=1, ROUND(_xlfn.NORM.INV(I256,$C$5,$C$6)*(1+$T$14), 0), ROUND(_xlfn.NORM.INV(I256, $D$5, $D$6)*(1+$T$14), 0))</f>
        <v>5</v>
      </c>
      <c r="K256" s="20">
        <f ca="1">RAND()</f>
        <v>0.23075641597347896</v>
      </c>
      <c r="L256" s="18">
        <f ca="1">IF(B256=1, ROUND(_xlfn.NORM.INV(K256,$C$7,$C$8), 2), ROUND(_xlfn.NORM.INV(K256, $D$7, $D$8), 2))</f>
        <v>10156.780000000001</v>
      </c>
      <c r="M256" s="15">
        <f ca="1">MIN(E256,J256)</f>
        <v>5</v>
      </c>
      <c r="N256" s="15">
        <f ca="1">RAND()</f>
        <v>0.11451240976534849</v>
      </c>
      <c r="O256" s="19">
        <f ca="1">(IF(B256=1, $G$21+($G$22-$G$21)*N256, $H$21+($H$22-$H$21)*N256))</f>
        <v>1.3435372292960455E-2</v>
      </c>
      <c r="P256" s="15">
        <f ca="1">ROUND(M256*(1-O256), 0)</f>
        <v>5</v>
      </c>
      <c r="Q256" s="20">
        <f ca="1">RAND()</f>
        <v>0.32694797494755246</v>
      </c>
      <c r="R256" s="15">
        <f ca="1">IF(B256=1, ROUND(_xlfn.NORM.INV(Q256,$C$9,$C$10)*(1+$T$14), 0), ROUND(_xlfn.NORM.INV(Q256, $D$9, $D$10)*(1+$T$14), 0))</f>
        <v>35</v>
      </c>
      <c r="S256" s="20">
        <f ca="1">RAND()</f>
        <v>0.7212942936171588</v>
      </c>
      <c r="T256" s="18">
        <f ca="1">IF(B256=1, ROUND(_xlfn.NORM.INV(S256,$C$11,$C$12), 2), ROUND(_xlfn.NORM.INV(S256, $D$11, $D$12), 2))</f>
        <v>5379.89</v>
      </c>
      <c r="U256" s="15">
        <f ca="1">MIN(F256,R256)</f>
        <v>35</v>
      </c>
      <c r="V256" s="15">
        <f ca="1">RAND()</f>
        <v>0.42847104740770325</v>
      </c>
      <c r="W256" s="19">
        <f ca="1">(IF(B256=1, $G$21+($G$22-$G$21)*V256, $H$21+($H$22-$H$21)*V256))</f>
        <v>2.2854131422231097E-2</v>
      </c>
      <c r="X256" s="15">
        <f ca="1">ROUND(U256*(1-W256), 0)</f>
        <v>34</v>
      </c>
      <c r="Y256" s="20">
        <f ca="1">RAND()</f>
        <v>0.65639549391546526</v>
      </c>
      <c r="Z256" s="15">
        <f ca="1">IF(B256=1, ROUND(_xlfn.NORM.INV(Y256,$C$13,$C$14)*(1+$T$14), 0), ROUND(_xlfn.NORM.INV(Y256, $D$13, $D$14)*(1+$T$14), 0))</f>
        <v>40</v>
      </c>
      <c r="AA256" s="20">
        <f ca="1">RAND()</f>
        <v>0.18197095428290277</v>
      </c>
      <c r="AB256" s="18">
        <f ca="1">IF(B256=1, ROUND(_xlfn.NORM.INV(AA256,$C$15,$C$16), 2), ROUND(_xlfn.NORM.INV(AA256, $D$15, $D$16), 2))</f>
        <v>2687.63</v>
      </c>
      <c r="AC256" s="15">
        <f ca="1">MIN(G256,Z256)</f>
        <v>40</v>
      </c>
      <c r="AD256" s="15">
        <f ca="1">RAND()</f>
        <v>2.5915898696970641E-2</v>
      </c>
      <c r="AE256" s="19">
        <f ca="1">(IF(B256=1, $G$21+($G$22-$G$21)*AD256, $H$21+($H$22-$H$21)*AD256))</f>
        <v>1.0777476960909119E-2</v>
      </c>
      <c r="AF256" s="15">
        <f ca="1">ROUND(AC256*(1-AE256), 0)</f>
        <v>40</v>
      </c>
      <c r="AG256" s="20">
        <f ca="1">RAND()</f>
        <v>0.57633730697724528</v>
      </c>
      <c r="AH256" s="15">
        <f ca="1">IF(B256=1, ROUND(_xlfn.NORM.INV(AG256,$C$17,$C$18)*(1+$T$14), 0), ROUND(_xlfn.NORM.INV(AG256, $D$17, $D$18)*(1+$T$14), 0))</f>
        <v>210</v>
      </c>
      <c r="AI256" s="20">
        <f ca="1">RAND()</f>
        <v>0.79494711960009645</v>
      </c>
      <c r="AJ256" s="18">
        <f ca="1">IF(B256=1, ROUND(_xlfn.NORM.INV(AI256,$C$19,$C$20), 2), ROUND(_xlfn.NORM.INV(AI256, $D$19, $D$20), 2))</f>
        <v>1811.3</v>
      </c>
      <c r="AK256" s="15">
        <f ca="1">MIN(ROUND(H256*(1+$C$22),0),AH256)</f>
        <v>210</v>
      </c>
      <c r="AL256" s="20">
        <f ca="1">RAND()</f>
        <v>0.67290647109421675</v>
      </c>
      <c r="AM256" s="19">
        <f ca="1">(IF(B256=1, $G$21+($G$22-$G$21)*AL256, $H$21+($H$22-$H$21)*AL256))</f>
        <v>3.01871941328265E-2</v>
      </c>
      <c r="AN256" s="15">
        <f ca="1">ROUND(AK256*(1-AM256), 0)</f>
        <v>204</v>
      </c>
      <c r="AO256" s="18">
        <f ca="1">SUM(IF(AN256&gt;H256, (AN256-H256)*($G$23+AJ256), 0),IF(AF256&gt;G256,(AF256-G256)*($G$23+AB256),0),IF(X256&gt;F256,(X256-F256)*($G$23+T256),0),IF(P256&gt;E256,(P256-E256)*($G$23+L256),0))</f>
        <v>0</v>
      </c>
      <c r="AP256" s="18">
        <f>-$C$24</f>
        <v>-313614.51120000001</v>
      </c>
      <c r="AQ256" s="17">
        <f ca="1">L256*P256+T256*X256+AB256*AF256+AJ256*AN256-AO256+AP256</f>
        <v>397096.04880000005</v>
      </c>
      <c r="AS256" s="21">
        <f ca="1">SUM(IF(AN256&gt;H256, (AN256-H256), 0),IF(AF256&gt;G256,(AF256-G256),0),IF(X256&gt;F256,(X256-F256),0),IF(P256&gt;E256,(P256-E256),0))</f>
        <v>0</v>
      </c>
    </row>
    <row r="257" spans="1:45" x14ac:dyDescent="0.4">
      <c r="A257" s="15">
        <v>229</v>
      </c>
      <c r="B257" s="15">
        <f ca="1">IF(RAND() &lt; (8/12), 0, 1)</f>
        <v>1</v>
      </c>
      <c r="C257" s="20">
        <f ca="1">RAND()</f>
        <v>0.60303228996340785</v>
      </c>
      <c r="D257" s="15" t="str">
        <f ca="1">LOOKUP(C257,$H$13:$H$16,$F$13:$F$16)</f>
        <v>Boeing 777-200LR</v>
      </c>
      <c r="E257" s="15">
        <f ca="1">LOOKUP(D257,$F$6:$F$9,$I$6:$I$9)</f>
        <v>0</v>
      </c>
      <c r="F257" s="15">
        <f ca="1">LOOKUP(D257,$F$6:$F$9,$J$6:$J$9)</f>
        <v>38</v>
      </c>
      <c r="G257" s="15">
        <f ca="1">LOOKUP(D257,$F$6:$F$9,$K$6:$K$9)</f>
        <v>0</v>
      </c>
      <c r="H257" s="15">
        <f ca="1">LOOKUP(D257,$F$6:$F$9,$L$6:$L$9)</f>
        <v>264</v>
      </c>
      <c r="I257" s="20">
        <f ca="1">RAND()</f>
        <v>0.44023421493553205</v>
      </c>
      <c r="J257" s="15">
        <f ca="1">IF(B257=1, ROUND(_xlfn.NORM.INV(I257,$C$5,$C$6)*(1+$T$14), 0), ROUND(_xlfn.NORM.INV(I257, $D$5, $D$6)*(1+$T$14), 0))</f>
        <v>6</v>
      </c>
      <c r="K257" s="20">
        <f ca="1">RAND()</f>
        <v>0.93830061756264616</v>
      </c>
      <c r="L257" s="18">
        <f ca="1">IF(B257=1, ROUND(_xlfn.NORM.INV(K257,$C$7,$C$8), 2), ROUND(_xlfn.NORM.INV(K257, $D$7, $D$8), 2))</f>
        <v>16437.34</v>
      </c>
      <c r="M257" s="15">
        <f ca="1">MIN(E257,J257)</f>
        <v>0</v>
      </c>
      <c r="N257" s="15">
        <f ca="1">RAND()</f>
        <v>0.82179216299490654</v>
      </c>
      <c r="O257" s="19">
        <f ca="1">(IF(B257=1, $G$21+($G$22-$G$21)*N257, $H$21+($H$22-$H$21)*N257))</f>
        <v>4.3762725704821731E-2</v>
      </c>
      <c r="P257" s="15">
        <f ca="1">ROUND(M257*(1-O257), 0)</f>
        <v>0</v>
      </c>
      <c r="Q257" s="20">
        <f ca="1">RAND()</f>
        <v>0.2044575393067557</v>
      </c>
      <c r="R257" s="15">
        <f ca="1">IF(B257=1, ROUND(_xlfn.NORM.INV(Q257,$C$9,$C$10)*(1+$T$14), 0), ROUND(_xlfn.NORM.INV(Q257, $D$9, $D$10)*(1+$T$14), 0))</f>
        <v>40</v>
      </c>
      <c r="S257" s="20">
        <f ca="1">RAND()</f>
        <v>0.29864175664714043</v>
      </c>
      <c r="T257" s="18">
        <f ca="1">IF(B257=1, ROUND(_xlfn.NORM.INV(S257,$C$11,$C$12), 2), ROUND(_xlfn.NORM.INV(S257, $D$11, $D$12), 2))</f>
        <v>6353.06</v>
      </c>
      <c r="U257" s="15">
        <f ca="1">MIN(F257,R257)</f>
        <v>38</v>
      </c>
      <c r="V257" s="15">
        <f ca="1">RAND()</f>
        <v>0.73480696605447982</v>
      </c>
      <c r="W257" s="19">
        <f ca="1">(IF(B257=1, $G$21+($G$22-$G$21)*V257, $H$21+($H$22-$H$21)*V257))</f>
        <v>4.0718243811906793E-2</v>
      </c>
      <c r="X257" s="15">
        <f ca="1">ROUND(U257*(1-W257), 0)</f>
        <v>36</v>
      </c>
      <c r="Y257" s="20">
        <f ca="1">RAND()</f>
        <v>0.43998832095109242</v>
      </c>
      <c r="Z257" s="15">
        <f ca="1">IF(B257=1, ROUND(_xlfn.NORM.INV(Y257,$C$13,$C$14)*(1+$T$14), 0), ROUND(_xlfn.NORM.INV(Y257, $D$13, $D$14)*(1+$T$14), 0))</f>
        <v>51</v>
      </c>
      <c r="AA257" s="20">
        <f ca="1">RAND()</f>
        <v>0.4273227663541217</v>
      </c>
      <c r="AB257" s="18">
        <f ca="1">IF(B257=1, ROUND(_xlfn.NORM.INV(AA257,$C$15,$C$16), 2), ROUND(_xlfn.NORM.INV(AA257, $D$15, $D$16), 2))</f>
        <v>3554.27</v>
      </c>
      <c r="AC257" s="15">
        <f ca="1">MIN(G257,Z257)</f>
        <v>0</v>
      </c>
      <c r="AD257" s="15">
        <f ca="1">RAND()</f>
        <v>0.95776730162548729</v>
      </c>
      <c r="AE257" s="19">
        <f ca="1">(IF(B257=1, $G$21+($G$22-$G$21)*AD257, $H$21+($H$22-$H$21)*AD257))</f>
        <v>4.8521855556892056E-2</v>
      </c>
      <c r="AF257" s="15">
        <f ca="1">ROUND(AC257*(1-AE257), 0)</f>
        <v>0</v>
      </c>
      <c r="AG257" s="20">
        <f ca="1">RAND()</f>
        <v>7.7205675576330623E-3</v>
      </c>
      <c r="AH257" s="15">
        <f ca="1">IF(B257=1, ROUND(_xlfn.NORM.INV(AG257,$C$17,$C$18)*(1+$T$14), 0), ROUND(_xlfn.NORM.INV(AG257, $D$17, $D$18)*(1+$T$14), 0))</f>
        <v>-1</v>
      </c>
      <c r="AI257" s="20">
        <f ca="1">RAND()</f>
        <v>0.62484540604862904</v>
      </c>
      <c r="AJ257" s="18">
        <f ca="1">IF(B257=1, ROUND(_xlfn.NORM.INV(AI257,$C$19,$C$20), 2), ROUND(_xlfn.NORM.INV(AI257, $D$19, $D$20), 2))</f>
        <v>2372.13</v>
      </c>
      <c r="AK257" s="15">
        <f ca="1">MIN(ROUND(H257*(1+$C$22),0),AH257)</f>
        <v>-1</v>
      </c>
      <c r="AL257" s="20">
        <f ca="1">RAND()</f>
        <v>6.7549520316638745E-3</v>
      </c>
      <c r="AM257" s="19">
        <f ca="1">(IF(B257=1, $G$21+($G$22-$G$21)*AL257, $H$21+($H$22-$H$21)*AL257))</f>
        <v>1.5236423321108234E-2</v>
      </c>
      <c r="AN257" s="15">
        <f ca="1">ROUND(AK257*(1-AM257), 0)</f>
        <v>-1</v>
      </c>
      <c r="AO257" s="18">
        <f ca="1">SUM(IF(AN257&gt;H257, (AN257-H257)*($G$23+AJ257), 0),IF(AF257&gt;G257,(AF257-G257)*($G$23+AB257),0),IF(X257&gt;F257,(X257-F257)*($G$23+T257),0),IF(P257&gt;E257,(P257-E257)*($G$23+L257),0))</f>
        <v>0</v>
      </c>
      <c r="AP257" s="18">
        <f>-$C$24</f>
        <v>-313614.51120000001</v>
      </c>
      <c r="AQ257" s="17">
        <f ca="1">L257*P257+T257*X257+AB257*AF257+AJ257*AN257-AO257+AP257</f>
        <v>-87276.481200000009</v>
      </c>
      <c r="AS257" s="21">
        <f ca="1">SUM(IF(AN257&gt;H257, (AN257-H257), 0),IF(AF257&gt;G257,(AF257-G257),0),IF(X257&gt;F257,(X257-F257),0),IF(P257&gt;E257,(P257-E257),0))</f>
        <v>0</v>
      </c>
    </row>
    <row r="258" spans="1:45" x14ac:dyDescent="0.4">
      <c r="A258" s="15">
        <v>230</v>
      </c>
      <c r="B258" s="15">
        <f ca="1">IF(RAND() &lt; (8/12), 0, 1)</f>
        <v>0</v>
      </c>
      <c r="C258" s="20">
        <f ca="1">RAND()</f>
        <v>6.5474091363969533E-3</v>
      </c>
      <c r="D258" s="15" t="str">
        <f ca="1">LOOKUP(C258,$H$13:$H$16,$F$13:$F$16)</f>
        <v>Airbus A350-900</v>
      </c>
      <c r="E258" s="15">
        <f ca="1">LOOKUP(D258,$F$6:$F$9,$I$6:$I$9)</f>
        <v>0</v>
      </c>
      <c r="F258" s="15">
        <f ca="1">LOOKUP(D258,$F$6:$F$9,$J$6:$J$9)</f>
        <v>32</v>
      </c>
      <c r="G258" s="15">
        <f ca="1">LOOKUP(D258,$F$6:$F$9,$K$6:$K$9)</f>
        <v>21</v>
      </c>
      <c r="H258" s="15">
        <f ca="1">LOOKUP(D258,$F$6:$F$9,$L$6:$L$9)</f>
        <v>259</v>
      </c>
      <c r="I258" s="20">
        <f ca="1">RAND()</f>
        <v>0.45873933288197133</v>
      </c>
      <c r="J258" s="15">
        <f ca="1">IF(B258=1, ROUND(_xlfn.NORM.INV(I258,$C$5,$C$6)*(1+$T$14), 0), ROUND(_xlfn.NORM.INV(I258, $D$5, $D$6)*(1+$T$14), 0))</f>
        <v>4</v>
      </c>
      <c r="K258" s="20">
        <f ca="1">RAND()</f>
        <v>0.74310094844971109</v>
      </c>
      <c r="L258" s="18">
        <f ca="1">IF(B258=1, ROUND(_xlfn.NORM.INV(K258,$C$7,$C$8), 2), ROUND(_xlfn.NORM.INV(K258, $D$7, $D$8), 2))</f>
        <v>10789.96</v>
      </c>
      <c r="M258" s="15">
        <f ca="1">MIN(E258,J258)</f>
        <v>0</v>
      </c>
      <c r="N258" s="15">
        <f ca="1">RAND()</f>
        <v>0.33455885381351624</v>
      </c>
      <c r="O258" s="19">
        <f ca="1">(IF(B258=1, $G$21+($G$22-$G$21)*N258, $H$21+($H$22-$H$21)*N258))</f>
        <v>2.0036765614405486E-2</v>
      </c>
      <c r="P258" s="15">
        <f ca="1">ROUND(M258*(1-O258), 0)</f>
        <v>0</v>
      </c>
      <c r="Q258" s="20">
        <f ca="1">RAND()</f>
        <v>4.5076133656156703E-3</v>
      </c>
      <c r="R258" s="15">
        <f ca="1">IF(B258=1, ROUND(_xlfn.NORM.INV(Q258,$C$9,$C$10)*(1+$T$14), 0), ROUND(_xlfn.NORM.INV(Q258, $D$9, $D$10)*(1+$T$14), 0))</f>
        <v>12</v>
      </c>
      <c r="S258" s="20">
        <f ca="1">RAND()</f>
        <v>0.11251059885270143</v>
      </c>
      <c r="T258" s="18">
        <f ca="1">IF(B258=1, ROUND(_xlfn.NORM.INV(S258,$C$11,$C$12), 2), ROUND(_xlfn.NORM.INV(S258, $D$11, $D$12), 2))</f>
        <v>4969.71</v>
      </c>
      <c r="U258" s="15">
        <f ca="1">MIN(F258,R258)</f>
        <v>12</v>
      </c>
      <c r="V258" s="15">
        <f ca="1">RAND()</f>
        <v>0.67087144391394904</v>
      </c>
      <c r="W258" s="19">
        <f ca="1">(IF(B258=1, $G$21+($G$22-$G$21)*V258, $H$21+($H$22-$H$21)*V258))</f>
        <v>3.0126143317418468E-2</v>
      </c>
      <c r="X258" s="15">
        <f ca="1">ROUND(U258*(1-W258), 0)</f>
        <v>12</v>
      </c>
      <c r="Y258" s="20">
        <f ca="1">RAND()</f>
        <v>0.81086627148344015</v>
      </c>
      <c r="Z258" s="15">
        <f ca="1">IF(B258=1, ROUND(_xlfn.NORM.INV(Y258,$C$13,$C$14)*(1+$T$14), 0), ROUND(_xlfn.NORM.INV(Y258, $D$13, $D$14)*(1+$T$14), 0))</f>
        <v>44</v>
      </c>
      <c r="AA258" s="20">
        <f ca="1">RAND()</f>
        <v>0.96297565048187428</v>
      </c>
      <c r="AB258" s="18">
        <f ca="1">IF(B258=1, ROUND(_xlfn.NORM.INV(AA258,$C$15,$C$16), 2), ROUND(_xlfn.NORM.INV(AA258, $D$15, $D$16), 2))</f>
        <v>3015.07</v>
      </c>
      <c r="AC258" s="15">
        <f ca="1">MIN(G258,Z258)</f>
        <v>21</v>
      </c>
      <c r="AD258" s="15">
        <f ca="1">RAND()</f>
        <v>0.25708203742344693</v>
      </c>
      <c r="AE258" s="19">
        <f ca="1">(IF(B258=1, $G$21+($G$22-$G$21)*AD258, $H$21+($H$22-$H$21)*AD258))</f>
        <v>1.7712461122703409E-2</v>
      </c>
      <c r="AF258" s="15">
        <f ca="1">ROUND(AC258*(1-AE258), 0)</f>
        <v>21</v>
      </c>
      <c r="AG258" s="20">
        <f ca="1">RAND()</f>
        <v>0.54882643489841254</v>
      </c>
      <c r="AH258" s="15">
        <f ca="1">IF(B258=1, ROUND(_xlfn.NORM.INV(AG258,$C$17,$C$18)*(1+$T$14), 0), ROUND(_xlfn.NORM.INV(AG258, $D$17, $D$18)*(1+$T$14), 0))</f>
        <v>206</v>
      </c>
      <c r="AI258" s="20">
        <f ca="1">RAND()</f>
        <v>0.10435741454369962</v>
      </c>
      <c r="AJ258" s="18">
        <f ca="1">IF(B258=1, ROUND(_xlfn.NORM.INV(AI258,$C$19,$C$20), 2), ROUND(_xlfn.NORM.INV(AI258, $D$19, $D$20), 2))</f>
        <v>1653.24</v>
      </c>
      <c r="AK258" s="15">
        <f ca="1">MIN(ROUND(H258*(1+$C$22),0),AH258)</f>
        <v>206</v>
      </c>
      <c r="AL258" s="20">
        <f ca="1">RAND()</f>
        <v>5.3302333707204608E-2</v>
      </c>
      <c r="AM258" s="19">
        <f ca="1">(IF(B258=1, $G$21+($G$22-$G$21)*AL258, $H$21+($H$22-$H$21)*AL258))</f>
        <v>1.1599070011216139E-2</v>
      </c>
      <c r="AN258" s="15">
        <f ca="1">ROUND(AK258*(1-AM258), 0)</f>
        <v>204</v>
      </c>
      <c r="AO258" s="18">
        <f ca="1">SUM(IF(AN258&gt;H258, (AN258-H258)*($G$23+AJ258), 0),IF(AF258&gt;G258,(AF258-G258)*($G$23+AB258),0),IF(X258&gt;F258,(X258-F258)*($G$23+T258),0),IF(P258&gt;E258,(P258-E258)*($G$23+L258),0))</f>
        <v>0</v>
      </c>
      <c r="AP258" s="18">
        <f>-$C$24</f>
        <v>-313614.51120000001</v>
      </c>
      <c r="AQ258" s="17">
        <f ca="1">L258*P258+T258*X258+AB258*AF258+AJ258*AN258-AO258+AP258</f>
        <v>146599.4388</v>
      </c>
      <c r="AS258" s="21">
        <f ca="1">SUM(IF(AN258&gt;H258, (AN258-H258), 0),IF(AF258&gt;G258,(AF258-G258),0),IF(X258&gt;F258,(X258-F258),0),IF(P258&gt;E258,(P258-E258),0))</f>
        <v>0</v>
      </c>
    </row>
    <row r="259" spans="1:45" x14ac:dyDescent="0.4">
      <c r="A259" s="15">
        <v>231</v>
      </c>
      <c r="B259" s="15">
        <f ca="1">IF(RAND() &lt; (8/12), 0, 1)</f>
        <v>1</v>
      </c>
      <c r="C259" s="20">
        <f ca="1">RAND()</f>
        <v>0.92554815383437661</v>
      </c>
      <c r="D259" s="15" t="str">
        <f ca="1">LOOKUP(C259,$H$13:$H$16,$F$13:$F$16)</f>
        <v>Boeing 777-300ER</v>
      </c>
      <c r="E259" s="15">
        <f ca="1">LOOKUP(D259,$F$6:$F$9,$I$6:$I$9)</f>
        <v>8</v>
      </c>
      <c r="F259" s="15">
        <f ca="1">LOOKUP(D259,$F$6:$F$9,$J$6:$J$9)</f>
        <v>40</v>
      </c>
      <c r="G259" s="15">
        <f ca="1">LOOKUP(D259,$F$6:$F$9,$K$6:$K$9)</f>
        <v>24</v>
      </c>
      <c r="H259" s="15">
        <f ca="1">LOOKUP(D259,$F$6:$F$9,$L$6:$L$9)</f>
        <v>260</v>
      </c>
      <c r="I259" s="20">
        <f ca="1">RAND()</f>
        <v>4.0800269317279314E-3</v>
      </c>
      <c r="J259" s="15">
        <f ca="1">IF(B259=1, ROUND(_xlfn.NORM.INV(I259,$C$5,$C$6)*(1+$T$14), 0), ROUND(_xlfn.NORM.INV(I259, $D$5, $D$6)*(1+$T$14), 0))</f>
        <v>1</v>
      </c>
      <c r="K259" s="20">
        <f ca="1">RAND()</f>
        <v>0.19415491305936439</v>
      </c>
      <c r="L259" s="18">
        <f ca="1">IF(B259=1, ROUND(_xlfn.NORM.INV(K259,$C$7,$C$8), 2), ROUND(_xlfn.NORM.INV(K259, $D$7, $D$8), 2))</f>
        <v>12103.09</v>
      </c>
      <c r="M259" s="15">
        <f ca="1">MIN(E259,J259)</f>
        <v>1</v>
      </c>
      <c r="N259" s="15">
        <f ca="1">RAND()</f>
        <v>0.42243514683801353</v>
      </c>
      <c r="O259" s="19">
        <f ca="1">(IF(B259=1, $G$21+($G$22-$G$21)*N259, $H$21+($H$22-$H$21)*N259))</f>
        <v>2.9785230139330474E-2</v>
      </c>
      <c r="P259" s="15">
        <f ca="1">ROUND(M259*(1-O259), 0)</f>
        <v>1</v>
      </c>
      <c r="Q259" s="20">
        <f ca="1">RAND()</f>
        <v>0.8274677840431055</v>
      </c>
      <c r="R259" s="15">
        <f ca="1">IF(B259=1, ROUND(_xlfn.NORM.INV(Q259,$C$9,$C$10)*(1+$T$14), 0), ROUND(_xlfn.NORM.INV(Q259, $D$9, $D$10)*(1+$T$14), 0))</f>
        <v>85</v>
      </c>
      <c r="S259" s="20">
        <f ca="1">RAND()</f>
        <v>0.5194428139157804</v>
      </c>
      <c r="T259" s="18">
        <f ca="1">IF(B259=1, ROUND(_xlfn.NORM.INV(S259,$C$11,$C$12), 2), ROUND(_xlfn.NORM.INV(S259, $D$11, $D$12), 2))</f>
        <v>6873.4</v>
      </c>
      <c r="U259" s="15">
        <f ca="1">MIN(F259,R259)</f>
        <v>40</v>
      </c>
      <c r="V259" s="15">
        <f ca="1">RAND()</f>
        <v>0.89636096310675628</v>
      </c>
      <c r="W259" s="19">
        <f ca="1">(IF(B259=1, $G$21+($G$22-$G$21)*V259, $H$21+($H$22-$H$21)*V259))</f>
        <v>4.6372633708736476E-2</v>
      </c>
      <c r="X259" s="15">
        <f ca="1">ROUND(U259*(1-W259), 0)</f>
        <v>38</v>
      </c>
      <c r="Y259" s="20">
        <f ca="1">RAND()</f>
        <v>0.5799349662854022</v>
      </c>
      <c r="Z259" s="15">
        <f ca="1">IF(B259=1, ROUND(_xlfn.NORM.INV(Y259,$C$13,$C$14)*(1+$T$14), 0), ROUND(_xlfn.NORM.INV(Y259, $D$13, $D$14)*(1+$T$14), 0))</f>
        <v>59</v>
      </c>
      <c r="AA259" s="20">
        <f ca="1">RAND()</f>
        <v>0.80961564601047831</v>
      </c>
      <c r="AB259" s="18">
        <f ca="1">IF(B259=1, ROUND(_xlfn.NORM.INV(AA259,$C$15,$C$16), 2), ROUND(_xlfn.NORM.INV(AA259, $D$15, $D$16), 2))</f>
        <v>4063.88</v>
      </c>
      <c r="AC259" s="15">
        <f ca="1">MIN(G259,Z259)</f>
        <v>24</v>
      </c>
      <c r="AD259" s="15">
        <f ca="1">RAND()</f>
        <v>0.59524770076458045</v>
      </c>
      <c r="AE259" s="19">
        <f ca="1">(IF(B259=1, $G$21+($G$22-$G$21)*AD259, $H$21+($H$22-$H$21)*AD259))</f>
        <v>3.5833669526760314E-2</v>
      </c>
      <c r="AF259" s="15">
        <f ca="1">ROUND(AC259*(1-AE259), 0)</f>
        <v>23</v>
      </c>
      <c r="AG259" s="20">
        <f ca="1">RAND()</f>
        <v>0.70098917357495949</v>
      </c>
      <c r="AH259" s="15">
        <f ca="1">IF(B259=1, ROUND(_xlfn.NORM.INV(AG259,$C$17,$C$18)*(1+$T$14), 0), ROUND(_xlfn.NORM.INV(AG259, $D$17, $D$18)*(1+$T$14), 0))</f>
        <v>371</v>
      </c>
      <c r="AI259" s="20">
        <f ca="1">RAND()</f>
        <v>0.64088033043080639</v>
      </c>
      <c r="AJ259" s="18">
        <f ca="1">IF(B259=1, ROUND(_xlfn.NORM.INV(AI259,$C$19,$C$20), 2), ROUND(_xlfn.NORM.INV(AI259, $D$19, $D$20), 2))</f>
        <v>2384.9299999999998</v>
      </c>
      <c r="AK259" s="15">
        <f ca="1">MIN(ROUND(H259*(1+$C$22),0),AH259)</f>
        <v>273</v>
      </c>
      <c r="AL259" s="20">
        <f ca="1">RAND()</f>
        <v>0.26213138307271988</v>
      </c>
      <c r="AM259" s="19">
        <f ca="1">(IF(B259=1, $G$21+($G$22-$G$21)*AL259, $H$21+($H$22-$H$21)*AL259))</f>
        <v>2.4174598407545198E-2</v>
      </c>
      <c r="AN259" s="15">
        <f ca="1">ROUND(AK259*(1-AM259), 0)</f>
        <v>266</v>
      </c>
      <c r="AO259" s="18">
        <f ca="1">SUM(IF(AN259&gt;H259, (AN259-H259)*($G$23+AJ259), 0),IF(AF259&gt;G259,(AF259-G259)*($G$23+AB259),0),IF(X259&gt;F259,(X259-F259)*($G$23+T259),0),IF(P259&gt;E259,(P259-E259)*($G$23+L259),0))</f>
        <v>19415.579999999998</v>
      </c>
      <c r="AP259" s="18">
        <f>-$C$24</f>
        <v>-313614.51120000001</v>
      </c>
      <c r="AQ259" s="17">
        <f ca="1">L259*P259+T259*X259+AB259*AF259+AJ259*AN259-AO259+AP259</f>
        <v>668122.81880000001</v>
      </c>
      <c r="AS259" s="21">
        <f ca="1">SUM(IF(AN259&gt;H259, (AN259-H259), 0),IF(AF259&gt;G259,(AF259-G259),0),IF(X259&gt;F259,(X259-F259),0),IF(P259&gt;E259,(P259-E259),0))</f>
        <v>6</v>
      </c>
    </row>
    <row r="260" spans="1:45" x14ac:dyDescent="0.4">
      <c r="A260" s="15">
        <v>232</v>
      </c>
      <c r="B260" s="15">
        <f ca="1">IF(RAND() &lt; (8/12), 0, 1)</f>
        <v>1</v>
      </c>
      <c r="C260" s="20">
        <f ca="1">RAND()</f>
        <v>0.28925831058494067</v>
      </c>
      <c r="D260" s="15" t="str">
        <f ca="1">LOOKUP(C260,$H$13:$H$16,$F$13:$F$16)</f>
        <v>Airbus A380-800</v>
      </c>
      <c r="E260" s="15">
        <f ca="1">LOOKUP(D260,$F$6:$F$9,$I$6:$I$9)</f>
        <v>14</v>
      </c>
      <c r="F260" s="15">
        <f ca="1">LOOKUP(D260,$F$6:$F$9,$J$6:$J$9)</f>
        <v>76</v>
      </c>
      <c r="G260" s="15">
        <f ca="1">LOOKUP(D260,$F$6:$F$9,$K$6:$K$9)</f>
        <v>56</v>
      </c>
      <c r="H260" s="15">
        <f ca="1">LOOKUP(D260,$F$6:$F$9,$L$6:$L$9)</f>
        <v>341</v>
      </c>
      <c r="I260" s="20">
        <f ca="1">RAND()</f>
        <v>0.91731790760089937</v>
      </c>
      <c r="J260" s="15">
        <f ca="1">IF(B260=1, ROUND(_xlfn.NORM.INV(I260,$C$5,$C$6)*(1+$T$14), 0), ROUND(_xlfn.NORM.INV(I260, $D$5, $D$6)*(1+$T$14), 0))</f>
        <v>9</v>
      </c>
      <c r="K260" s="20">
        <f ca="1">RAND()</f>
        <v>0.66786953796423354</v>
      </c>
      <c r="L260" s="18">
        <f ca="1">IF(B260=1, ROUND(_xlfn.NORM.INV(K260,$C$7,$C$8), 2), ROUND(_xlfn.NORM.INV(K260, $D$7, $D$8), 2))</f>
        <v>14441.63</v>
      </c>
      <c r="M260" s="15">
        <f ca="1">MIN(E260,J260)</f>
        <v>9</v>
      </c>
      <c r="N260" s="15">
        <f ca="1">RAND()</f>
        <v>0.56207764037785612</v>
      </c>
      <c r="O260" s="19">
        <f ca="1">(IF(B260=1, $G$21+($G$22-$G$21)*N260, $H$21+($H$22-$H$21)*N260))</f>
        <v>3.4672717413224967E-2</v>
      </c>
      <c r="P260" s="15">
        <f ca="1">ROUND(M260*(1-O260), 0)</f>
        <v>9</v>
      </c>
      <c r="Q260" s="20">
        <f ca="1">RAND()</f>
        <v>0.16176575781587543</v>
      </c>
      <c r="R260" s="15">
        <f ca="1">IF(B260=1, ROUND(_xlfn.NORM.INV(Q260,$C$9,$C$10)*(1+$T$14), 0), ROUND(_xlfn.NORM.INV(Q260, $D$9, $D$10)*(1+$T$14), 0))</f>
        <v>36</v>
      </c>
      <c r="S260" s="20">
        <f ca="1">RAND()</f>
        <v>0.31911736127609402</v>
      </c>
      <c r="T260" s="18">
        <f ca="1">IF(B260=1, ROUND(_xlfn.NORM.INV(S260,$C$11,$C$12), 2), ROUND(_xlfn.NORM.INV(S260, $D$11, $D$12), 2))</f>
        <v>6405.48</v>
      </c>
      <c r="U260" s="15">
        <f ca="1">MIN(F260,R260)</f>
        <v>36</v>
      </c>
      <c r="V260" s="15">
        <f ca="1">RAND()</f>
        <v>0.19395863499047805</v>
      </c>
      <c r="W260" s="19">
        <f ca="1">(IF(B260=1, $G$21+($G$22-$G$21)*V260, $H$21+($H$22-$H$21)*V260))</f>
        <v>2.1788552224666732E-2</v>
      </c>
      <c r="X260" s="15">
        <f ca="1">ROUND(U260*(1-W260), 0)</f>
        <v>35</v>
      </c>
      <c r="Y260" s="20">
        <f ca="1">RAND()</f>
        <v>0.59663398689579961</v>
      </c>
      <c r="Z260" s="15">
        <f ca="1">IF(B260=1, ROUND(_xlfn.NORM.INV(Y260,$C$13,$C$14)*(1+$T$14), 0), ROUND(_xlfn.NORM.INV(Y260, $D$13, $D$14)*(1+$T$14), 0))</f>
        <v>60</v>
      </c>
      <c r="AA260" s="20">
        <f ca="1">RAND()</f>
        <v>0.80422808627158104</v>
      </c>
      <c r="AB260" s="18">
        <f ca="1">IF(B260=1, ROUND(_xlfn.NORM.INV(AA260,$C$15,$C$16), 2), ROUND(_xlfn.NORM.INV(AA260, $D$15, $D$16), 2))</f>
        <v>4054.42</v>
      </c>
      <c r="AC260" s="15">
        <f ca="1">MIN(G260,Z260)</f>
        <v>56</v>
      </c>
      <c r="AD260" s="15">
        <f ca="1">RAND()</f>
        <v>0.12800108812866973</v>
      </c>
      <c r="AE260" s="19">
        <f ca="1">(IF(B260=1, $G$21+($G$22-$G$21)*AD260, $H$21+($H$22-$H$21)*AD260))</f>
        <v>1.9480038084503441E-2</v>
      </c>
      <c r="AF260" s="15">
        <f ca="1">ROUND(AC260*(1-AE260), 0)</f>
        <v>55</v>
      </c>
      <c r="AG260" s="20">
        <f ca="1">RAND()</f>
        <v>0.1937904946948994</v>
      </c>
      <c r="AH260" s="15">
        <f ca="1">IF(B260=1, ROUND(_xlfn.NORM.INV(AG260,$C$17,$C$18)*(1+$T$14), 0), ROUND(_xlfn.NORM.INV(AG260, $D$17, $D$18)*(1+$T$14), 0))</f>
        <v>196</v>
      </c>
      <c r="AI260" s="20">
        <f ca="1">RAND()</f>
        <v>0.19387330150506266</v>
      </c>
      <c r="AJ260" s="18">
        <f ca="1">IF(B260=1, ROUND(_xlfn.NORM.INV(AI260,$C$19,$C$20), 2), ROUND(_xlfn.NORM.INV(AI260, $D$19, $D$20), 2))</f>
        <v>2016.87</v>
      </c>
      <c r="AK260" s="15">
        <f ca="1">MIN(ROUND(H260*(1+$C$22),0),AH260)</f>
        <v>196</v>
      </c>
      <c r="AL260" s="20">
        <f ca="1">RAND()</f>
        <v>0.99991065218505448</v>
      </c>
      <c r="AM260" s="19">
        <f ca="1">(IF(B260=1, $G$21+($G$22-$G$21)*AL260, $H$21+($H$22-$H$21)*AL260))</f>
        <v>4.9996872826476912E-2</v>
      </c>
      <c r="AN260" s="15">
        <f ca="1">ROUND(AK260*(1-AM260), 0)</f>
        <v>186</v>
      </c>
      <c r="AO260" s="18">
        <f ca="1">SUM(IF(AN260&gt;H260, (AN260-H260)*($G$23+AJ260), 0),IF(AF260&gt;G260,(AF260-G260)*($G$23+AB260),0),IF(X260&gt;F260,(X260-F260)*($G$23+T260),0),IF(P260&gt;E260,(P260-E260)*($G$23+L260),0))</f>
        <v>0</v>
      </c>
      <c r="AP260" s="18">
        <f>-$C$24</f>
        <v>-313614.51120000001</v>
      </c>
      <c r="AQ260" s="17">
        <f ca="1">L260*P260+T260*X260+AB260*AF260+AJ260*AN260-AO260+AP260</f>
        <v>638682.87879999983</v>
      </c>
      <c r="AS260" s="21">
        <f ca="1">SUM(IF(AN260&gt;H260, (AN260-H260), 0),IF(AF260&gt;G260,(AF260-G260),0),IF(X260&gt;F260,(X260-F260),0),IF(P260&gt;E260,(P260-E260),0))</f>
        <v>0</v>
      </c>
    </row>
    <row r="261" spans="1:45" x14ac:dyDescent="0.4">
      <c r="A261" s="15">
        <v>233</v>
      </c>
      <c r="B261" s="15">
        <f ca="1">IF(RAND() &lt; (8/12), 0, 1)</f>
        <v>1</v>
      </c>
      <c r="C261" s="20">
        <f ca="1">RAND()</f>
        <v>0.68887819166286024</v>
      </c>
      <c r="D261" s="15" t="str">
        <f ca="1">LOOKUP(C261,$H$13:$H$16,$F$13:$F$16)</f>
        <v>Boeing 777-300ER</v>
      </c>
      <c r="E261" s="15">
        <f ca="1">LOOKUP(D261,$F$6:$F$9,$I$6:$I$9)</f>
        <v>8</v>
      </c>
      <c r="F261" s="15">
        <f ca="1">LOOKUP(D261,$F$6:$F$9,$J$6:$J$9)</f>
        <v>40</v>
      </c>
      <c r="G261" s="15">
        <f ca="1">LOOKUP(D261,$F$6:$F$9,$K$6:$K$9)</f>
        <v>24</v>
      </c>
      <c r="H261" s="15">
        <f ca="1">LOOKUP(D261,$F$6:$F$9,$L$6:$L$9)</f>
        <v>260</v>
      </c>
      <c r="I261" s="20">
        <f ca="1">RAND()</f>
        <v>0.79216091338065753</v>
      </c>
      <c r="J261" s="15">
        <f ca="1">IF(B261=1, ROUND(_xlfn.NORM.INV(I261,$C$5,$C$6)*(1+$T$14), 0), ROUND(_xlfn.NORM.INV(I261, $D$5, $D$6)*(1+$T$14), 0))</f>
        <v>8</v>
      </c>
      <c r="K261" s="20">
        <f ca="1">RAND()</f>
        <v>0.41515533093895141</v>
      </c>
      <c r="L261" s="18">
        <f ca="1">IF(B261=1, ROUND(_xlfn.NORM.INV(K261,$C$7,$C$8), 2), ROUND(_xlfn.NORM.INV(K261, $D$7, $D$8), 2))</f>
        <v>13272.4</v>
      </c>
      <c r="M261" s="15">
        <f ca="1">MIN(E261,J261)</f>
        <v>8</v>
      </c>
      <c r="N261" s="15">
        <f ca="1">RAND()</f>
        <v>0.55265393136098995</v>
      </c>
      <c r="O261" s="19">
        <f ca="1">(IF(B261=1, $G$21+($G$22-$G$21)*N261, $H$21+($H$22-$H$21)*N261))</f>
        <v>3.4342887597634653E-2</v>
      </c>
      <c r="P261" s="15">
        <f ca="1">ROUND(M261*(1-O261), 0)</f>
        <v>8</v>
      </c>
      <c r="Q261" s="20">
        <f ca="1">RAND()</f>
        <v>0.23163150143783662</v>
      </c>
      <c r="R261" s="15">
        <f ca="1">IF(B261=1, ROUND(_xlfn.NORM.INV(Q261,$C$9,$C$10)*(1+$T$14), 0), ROUND(_xlfn.NORM.INV(Q261, $D$9, $D$10)*(1+$T$14), 0))</f>
        <v>42</v>
      </c>
      <c r="S261" s="20">
        <f ca="1">RAND()</f>
        <v>0.39994908871332424</v>
      </c>
      <c r="T261" s="18">
        <f ca="1">IF(B261=1, ROUND(_xlfn.NORM.INV(S261,$C$11,$C$12), 2), ROUND(_xlfn.NORM.INV(S261, $D$11, $D$12), 2))</f>
        <v>6600.88</v>
      </c>
      <c r="U261" s="15">
        <f ca="1">MIN(F261,R261)</f>
        <v>40</v>
      </c>
      <c r="V261" s="15">
        <f ca="1">RAND()</f>
        <v>0.14313555948748979</v>
      </c>
      <c r="W261" s="19">
        <f ca="1">(IF(B261=1, $G$21+($G$22-$G$21)*V261, $H$21+($H$22-$H$21)*V261))</f>
        <v>2.0009744582062144E-2</v>
      </c>
      <c r="X261" s="15">
        <f ca="1">ROUND(U261*(1-W261), 0)</f>
        <v>39</v>
      </c>
      <c r="Y261" s="20">
        <f ca="1">RAND()</f>
        <v>0.73800658274193132</v>
      </c>
      <c r="Z261" s="15">
        <f ca="1">IF(B261=1, ROUND(_xlfn.NORM.INV(Y261,$C$13,$C$14)*(1+$T$14), 0), ROUND(_xlfn.NORM.INV(Y261, $D$13, $D$14)*(1+$T$14), 0))</f>
        <v>69</v>
      </c>
      <c r="AA261" s="20">
        <f ca="1">RAND()</f>
        <v>0.4035580835251813</v>
      </c>
      <c r="AB261" s="18">
        <f ca="1">IF(B261=1, ROUND(_xlfn.NORM.INV(AA261,$C$15,$C$16), 2), ROUND(_xlfn.NORM.INV(AA261, $D$15, $D$16), 2))</f>
        <v>3524.95</v>
      </c>
      <c r="AC261" s="15">
        <f ca="1">MIN(G261,Z261)</f>
        <v>24</v>
      </c>
      <c r="AD261" s="15">
        <f ca="1">RAND()</f>
        <v>0.58965008331225677</v>
      </c>
      <c r="AE261" s="19">
        <f ca="1">(IF(B261=1, $G$21+($G$22-$G$21)*AD261, $H$21+($H$22-$H$21)*AD261))</f>
        <v>3.5637752915928987E-2</v>
      </c>
      <c r="AF261" s="15">
        <f ca="1">ROUND(AC261*(1-AE261), 0)</f>
        <v>23</v>
      </c>
      <c r="AG261" s="20">
        <f ca="1">RAND()</f>
        <v>0.47630697672060851</v>
      </c>
      <c r="AH261" s="15">
        <f ca="1">IF(B261=1, ROUND(_xlfn.NORM.INV(AG261,$C$17,$C$18)*(1+$T$14), 0), ROUND(_xlfn.NORM.INV(AG261, $D$17, $D$18)*(1+$T$14), 0))</f>
        <v>297</v>
      </c>
      <c r="AI261" s="20">
        <f ca="1">RAND()</f>
        <v>0.35188363797848055</v>
      </c>
      <c r="AJ261" s="18">
        <f ca="1">IF(B261=1, ROUND(_xlfn.NORM.INV(AI261,$C$19,$C$20), 2), ROUND(_xlfn.NORM.INV(AI261, $D$19, $D$20), 2))</f>
        <v>2162.19</v>
      </c>
      <c r="AK261" s="15">
        <f ca="1">MIN(ROUND(H261*(1+$C$22),0),AH261)</f>
        <v>273</v>
      </c>
      <c r="AL261" s="20">
        <f ca="1">RAND()</f>
        <v>0.30300568930922189</v>
      </c>
      <c r="AM261" s="19">
        <f ca="1">(IF(B261=1, $G$21+($G$22-$G$21)*AL261, $H$21+($H$22-$H$21)*AL261))</f>
        <v>2.5605199125822767E-2</v>
      </c>
      <c r="AN261" s="15">
        <f ca="1">ROUND(AK261*(1-AM261), 0)</f>
        <v>266</v>
      </c>
      <c r="AO261" s="18">
        <f ca="1">SUM(IF(AN261&gt;H261, (AN261-H261)*($G$23+AJ261), 0),IF(AF261&gt;G261,(AF261-G261)*($G$23+AB261),0),IF(X261&gt;F261,(X261-F261)*($G$23+T261),0),IF(P261&gt;E261,(P261-E261)*($G$23+L261),0))</f>
        <v>18079.14</v>
      </c>
      <c r="AP261" s="18">
        <f>-$C$24</f>
        <v>-313614.51120000001</v>
      </c>
      <c r="AQ261" s="17">
        <f ca="1">L261*P261+T261*X261+AB261*AF261+AJ261*AN261-AO261+AP261</f>
        <v>688136.25879999995</v>
      </c>
      <c r="AS261" s="21">
        <f ca="1">SUM(IF(AN261&gt;H261, (AN261-H261), 0),IF(AF261&gt;G261,(AF261-G261),0),IF(X261&gt;F261,(X261-F261),0),IF(P261&gt;E261,(P261-E261),0))</f>
        <v>6</v>
      </c>
    </row>
    <row r="262" spans="1:45" x14ac:dyDescent="0.4">
      <c r="A262" s="15">
        <v>234</v>
      </c>
      <c r="B262" s="15">
        <f ca="1">IF(RAND() &lt; (8/12), 0, 1)</f>
        <v>0</v>
      </c>
      <c r="C262" s="20">
        <f ca="1">RAND()</f>
        <v>0.89380879307439864</v>
      </c>
      <c r="D262" s="15" t="str">
        <f ca="1">LOOKUP(C262,$H$13:$H$16,$F$13:$F$16)</f>
        <v>Boeing 777-300ER</v>
      </c>
      <c r="E262" s="15">
        <f ca="1">LOOKUP(D262,$F$6:$F$9,$I$6:$I$9)</f>
        <v>8</v>
      </c>
      <c r="F262" s="15">
        <f ca="1">LOOKUP(D262,$F$6:$F$9,$J$6:$J$9)</f>
        <v>40</v>
      </c>
      <c r="G262" s="15">
        <f ca="1">LOOKUP(D262,$F$6:$F$9,$K$6:$K$9)</f>
        <v>24</v>
      </c>
      <c r="H262" s="15">
        <f ca="1">LOOKUP(D262,$F$6:$F$9,$L$6:$L$9)</f>
        <v>260</v>
      </c>
      <c r="I262" s="20">
        <f ca="1">RAND()</f>
        <v>0.17277078581416871</v>
      </c>
      <c r="J262" s="15">
        <f ca="1">IF(B262=1, ROUND(_xlfn.NORM.INV(I262,$C$5,$C$6)*(1+$T$14), 0), ROUND(_xlfn.NORM.INV(I262, $D$5, $D$6)*(1+$T$14), 0))</f>
        <v>3</v>
      </c>
      <c r="K262" s="20">
        <f ca="1">RAND()</f>
        <v>0.71701460951198603</v>
      </c>
      <c r="L262" s="18">
        <f ca="1">IF(B262=1, ROUND(_xlfn.NORM.INV(K262,$C$7,$C$8), 2), ROUND(_xlfn.NORM.INV(K262, $D$7, $D$8), 2))</f>
        <v>10753.98</v>
      </c>
      <c r="M262" s="15">
        <f ca="1">MIN(E262,J262)</f>
        <v>3</v>
      </c>
      <c r="N262" s="15">
        <f ca="1">RAND()</f>
        <v>3.0824881460644882E-4</v>
      </c>
      <c r="O262" s="19">
        <f ca="1">(IF(B262=1, $G$21+($G$22-$G$21)*N262, $H$21+($H$22-$H$21)*N262))</f>
        <v>1.0009247464438193E-2</v>
      </c>
      <c r="P262" s="15">
        <f ca="1">ROUND(M262*(1-O262), 0)</f>
        <v>3</v>
      </c>
      <c r="Q262" s="20">
        <f ca="1">RAND()</f>
        <v>0.72269694285441255</v>
      </c>
      <c r="R262" s="15">
        <f ca="1">IF(B262=1, ROUND(_xlfn.NORM.INV(Q262,$C$9,$C$10)*(1+$T$14), 0), ROUND(_xlfn.NORM.INV(Q262, $D$9, $D$10)*(1+$T$14), 0))</f>
        <v>46</v>
      </c>
      <c r="S262" s="20">
        <f ca="1">RAND()</f>
        <v>3.7390889549586359E-2</v>
      </c>
      <c r="T262" s="18">
        <f ca="1">IF(B262=1, ROUND(_xlfn.NORM.INV(S262,$C$11,$C$12), 2), ROUND(_xlfn.NORM.INV(S262, $D$11, $D$12), 2))</f>
        <v>4840.1499999999996</v>
      </c>
      <c r="U262" s="15">
        <f ca="1">MIN(F262,R262)</f>
        <v>40</v>
      </c>
      <c r="V262" s="15">
        <f ca="1">RAND()</f>
        <v>0.43397192084684122</v>
      </c>
      <c r="W262" s="19">
        <f ca="1">(IF(B262=1, $G$21+($G$22-$G$21)*V262, $H$21+($H$22-$H$21)*V262))</f>
        <v>2.3019157625405236E-2</v>
      </c>
      <c r="X262" s="15">
        <f ca="1">ROUND(U262*(1-W262), 0)</f>
        <v>39</v>
      </c>
      <c r="Y262" s="20">
        <f ca="1">RAND()</f>
        <v>0.66262297926225655</v>
      </c>
      <c r="Z262" s="15">
        <f ca="1">IF(B262=1, ROUND(_xlfn.NORM.INV(Y262,$C$13,$C$14)*(1+$T$14), 0), ROUND(_xlfn.NORM.INV(Y262, $D$13, $D$14)*(1+$T$14), 0))</f>
        <v>40</v>
      </c>
      <c r="AA262" s="20">
        <f ca="1">RAND()</f>
        <v>0.11628894929161493</v>
      </c>
      <c r="AB262" s="18">
        <f ca="1">IF(B262=1, ROUND(_xlfn.NORM.INV(AA262,$C$15,$C$16), 2), ROUND(_xlfn.NORM.INV(AA262, $D$15, $D$16), 2))</f>
        <v>2652.89</v>
      </c>
      <c r="AC262" s="15">
        <f ca="1">MIN(G262,Z262)</f>
        <v>24</v>
      </c>
      <c r="AD262" s="15">
        <f ca="1">RAND()</f>
        <v>0.73178116377946256</v>
      </c>
      <c r="AE262" s="19">
        <f ca="1">(IF(B262=1, $G$21+($G$22-$G$21)*AD262, $H$21+($H$22-$H$21)*AD262))</f>
        <v>3.1953434913383878E-2</v>
      </c>
      <c r="AF262" s="15">
        <f ca="1">ROUND(AC262*(1-AE262), 0)</f>
        <v>23</v>
      </c>
      <c r="AG262" s="20">
        <f ca="1">RAND()</f>
        <v>0.29656885606581285</v>
      </c>
      <c r="AH262" s="15">
        <f ca="1">IF(B262=1, ROUND(_xlfn.NORM.INV(AG262,$C$17,$C$18)*(1+$T$14), 0), ROUND(_xlfn.NORM.INV(AG262, $D$17, $D$18)*(1+$T$14), 0))</f>
        <v>171</v>
      </c>
      <c r="AI262" s="20">
        <f ca="1">RAND()</f>
        <v>0.99300469036318961</v>
      </c>
      <c r="AJ262" s="18">
        <f ca="1">IF(B262=1, ROUND(_xlfn.NORM.INV(AI262,$C$19,$C$20), 2), ROUND(_xlfn.NORM.INV(AI262, $D$19, $D$20), 2))</f>
        <v>1935.4</v>
      </c>
      <c r="AK262" s="15">
        <f ca="1">MIN(ROUND(H262*(1+$C$22),0),AH262)</f>
        <v>171</v>
      </c>
      <c r="AL262" s="20">
        <f ca="1">RAND()</f>
        <v>0.30846912894135248</v>
      </c>
      <c r="AM262" s="19">
        <f ca="1">(IF(B262=1, $G$21+($G$22-$G$21)*AL262, $H$21+($H$22-$H$21)*AL262))</f>
        <v>1.9254073868240573E-2</v>
      </c>
      <c r="AN262" s="15">
        <f ca="1">ROUND(AK262*(1-AM262), 0)</f>
        <v>168</v>
      </c>
      <c r="AO262" s="18">
        <f ca="1">SUM(IF(AN262&gt;H262, (AN262-H262)*($G$23+AJ262), 0),IF(AF262&gt;G262,(AF262-G262)*($G$23+AB262),0),IF(X262&gt;F262,(X262-F262)*($G$23+T262),0),IF(P262&gt;E262,(P262-E262)*($G$23+L262),0))</f>
        <v>0</v>
      </c>
      <c r="AP262" s="18">
        <f>-$C$24</f>
        <v>-313614.51120000001</v>
      </c>
      <c r="AQ262" s="17">
        <f ca="1">L262*P262+T262*X262+AB262*AF262+AJ262*AN262-AO262+AP262</f>
        <v>293576.94879999995</v>
      </c>
      <c r="AS262" s="21">
        <f ca="1">SUM(IF(AN262&gt;H262, (AN262-H262), 0),IF(AF262&gt;G262,(AF262-G262),0),IF(X262&gt;F262,(X262-F262),0),IF(P262&gt;E262,(P262-E262),0))</f>
        <v>0</v>
      </c>
    </row>
    <row r="263" spans="1:45" x14ac:dyDescent="0.4">
      <c r="A263" s="15">
        <v>235</v>
      </c>
      <c r="B263" s="15">
        <f ca="1">IF(RAND() &lt; (8/12), 0, 1)</f>
        <v>0</v>
      </c>
      <c r="C263" s="20">
        <f ca="1">RAND()</f>
        <v>0.89814982032532809</v>
      </c>
      <c r="D263" s="15" t="str">
        <f ca="1">LOOKUP(C263,$H$13:$H$16,$F$13:$F$16)</f>
        <v>Boeing 777-300ER</v>
      </c>
      <c r="E263" s="15">
        <f ca="1">LOOKUP(D263,$F$6:$F$9,$I$6:$I$9)</f>
        <v>8</v>
      </c>
      <c r="F263" s="15">
        <f ca="1">LOOKUP(D263,$F$6:$F$9,$J$6:$J$9)</f>
        <v>40</v>
      </c>
      <c r="G263" s="15">
        <f ca="1">LOOKUP(D263,$F$6:$F$9,$K$6:$K$9)</f>
        <v>24</v>
      </c>
      <c r="H263" s="15">
        <f ca="1">LOOKUP(D263,$F$6:$F$9,$L$6:$L$9)</f>
        <v>260</v>
      </c>
      <c r="I263" s="20">
        <f ca="1">RAND()</f>
        <v>0.25176996644518634</v>
      </c>
      <c r="J263" s="15">
        <f ca="1">IF(B263=1, ROUND(_xlfn.NORM.INV(I263,$C$5,$C$6)*(1+$T$14), 0), ROUND(_xlfn.NORM.INV(I263, $D$5, $D$6)*(1+$T$14), 0))</f>
        <v>3</v>
      </c>
      <c r="K263" s="20">
        <f ca="1">RAND()</f>
        <v>0.37263987025510537</v>
      </c>
      <c r="L263" s="18">
        <f ca="1">IF(B263=1, ROUND(_xlfn.NORM.INV(K263,$C$7,$C$8), 2), ROUND(_xlfn.NORM.INV(K263, $D$7, $D$8), 2))</f>
        <v>10344.32</v>
      </c>
      <c r="M263" s="15">
        <f ca="1">MIN(E263,J263)</f>
        <v>3</v>
      </c>
      <c r="N263" s="15">
        <f ca="1">RAND()</f>
        <v>0.74192135099423484</v>
      </c>
      <c r="O263" s="19">
        <f ca="1">(IF(B263=1, $G$21+($G$22-$G$21)*N263, $H$21+($H$22-$H$21)*N263))</f>
        <v>3.2257640529827047E-2</v>
      </c>
      <c r="P263" s="15">
        <f ca="1">ROUND(M263*(1-O263), 0)</f>
        <v>3</v>
      </c>
      <c r="Q263" s="20">
        <f ca="1">RAND()</f>
        <v>1.7247006085929772E-3</v>
      </c>
      <c r="R263" s="15">
        <f ca="1">IF(B263=1, ROUND(_xlfn.NORM.INV(Q263,$C$9,$C$10)*(1+$T$14), 0), ROUND(_xlfn.NORM.INV(Q263, $D$9, $D$10)*(1+$T$14), 0))</f>
        <v>9</v>
      </c>
      <c r="S263" s="20">
        <f ca="1">RAND()</f>
        <v>0.52651967593904803</v>
      </c>
      <c r="T263" s="18">
        <f ca="1">IF(B263=1, ROUND(_xlfn.NORM.INV(S263,$C$11,$C$12), 2), ROUND(_xlfn.NORM.INV(S263, $D$11, $D$12), 2))</f>
        <v>5261.35</v>
      </c>
      <c r="U263" s="15">
        <f ca="1">MIN(F263,R263)</f>
        <v>9</v>
      </c>
      <c r="V263" s="15">
        <f ca="1">RAND()</f>
        <v>0.81051791632628445</v>
      </c>
      <c r="W263" s="19">
        <f ca="1">(IF(B263=1, $G$21+($G$22-$G$21)*V263, $H$21+($H$22-$H$21)*V263))</f>
        <v>3.4315537489788536E-2</v>
      </c>
      <c r="X263" s="15">
        <f ca="1">ROUND(U263*(1-W263), 0)</f>
        <v>9</v>
      </c>
      <c r="Y263" s="20">
        <f ca="1">RAND()</f>
        <v>0.88216378349614277</v>
      </c>
      <c r="Z263" s="15">
        <f ca="1">IF(B263=1, ROUND(_xlfn.NORM.INV(Y263,$C$13,$C$14)*(1+$T$14), 0), ROUND(_xlfn.NORM.INV(Y263, $D$13, $D$14)*(1+$T$14), 0))</f>
        <v>47</v>
      </c>
      <c r="AA263" s="20">
        <f ca="1">RAND()</f>
        <v>0.56433372552934402</v>
      </c>
      <c r="AB263" s="18">
        <f ca="1">IF(B263=1, ROUND(_xlfn.NORM.INV(AA263,$C$15,$C$16), 2), ROUND(_xlfn.NORM.INV(AA263, $D$15, $D$16), 2))</f>
        <v>2817.65</v>
      </c>
      <c r="AC263" s="15">
        <f ca="1">MIN(G263,Z263)</f>
        <v>24</v>
      </c>
      <c r="AD263" s="15">
        <f ca="1">RAND()</f>
        <v>0.28819490363334999</v>
      </c>
      <c r="AE263" s="19">
        <f ca="1">(IF(B263=1, $G$21+($G$22-$G$21)*AD263, $H$21+($H$22-$H$21)*AD263))</f>
        <v>1.86458471090005E-2</v>
      </c>
      <c r="AF263" s="15">
        <f ca="1">ROUND(AC263*(1-AE263), 0)</f>
        <v>24</v>
      </c>
      <c r="AG263" s="20">
        <f ca="1">RAND()</f>
        <v>0.91935514093127968</v>
      </c>
      <c r="AH263" s="15">
        <f ca="1">IF(B263=1, ROUND(_xlfn.NORM.INV(AG263,$C$17,$C$18)*(1+$T$14), 0), ROUND(_xlfn.NORM.INV(AG263, $D$17, $D$18)*(1+$T$14), 0))</f>
        <v>273</v>
      </c>
      <c r="AI263" s="20">
        <f ca="1">RAND()</f>
        <v>0.5852622260614071</v>
      </c>
      <c r="AJ263" s="18">
        <f ca="1">IF(B263=1, ROUND(_xlfn.NORM.INV(AI263,$C$19,$C$20), 2), ROUND(_xlfn.NORM.INV(AI263, $D$19, $D$20), 2))</f>
        <v>1765.09</v>
      </c>
      <c r="AK263" s="15">
        <f ca="1">MIN(ROUND(H263*(1+$C$22),0),AH263)</f>
        <v>273</v>
      </c>
      <c r="AL263" s="20">
        <f ca="1">RAND()</f>
        <v>0.19558537774418616</v>
      </c>
      <c r="AM263" s="19">
        <f ca="1">(IF(B263=1, $G$21+($G$22-$G$21)*AL263, $H$21+($H$22-$H$21)*AL263))</f>
        <v>1.5867561332325586E-2</v>
      </c>
      <c r="AN263" s="15">
        <f ca="1">ROUND(AK263*(1-AM263), 0)</f>
        <v>269</v>
      </c>
      <c r="AO263" s="18">
        <f ca="1">SUM(IF(AN263&gt;H263, (AN263-H263)*($G$23+AJ263), 0),IF(AF263&gt;G263,(AF263-G263)*($G$23+AB263),0),IF(X263&gt;F263,(X263-F263)*($G$23+T263),0),IF(P263&gt;E263,(P263-E263)*($G$23+L263),0))</f>
        <v>23544.81</v>
      </c>
      <c r="AP263" s="18">
        <f>-$C$24</f>
        <v>-313614.51120000001</v>
      </c>
      <c r="AQ263" s="17">
        <f ca="1">L263*P263+T263*X263+AB263*AF263+AJ263*AN263-AO263+AP263</f>
        <v>283658.59879999986</v>
      </c>
      <c r="AS263" s="21">
        <f ca="1">SUM(IF(AN263&gt;H263, (AN263-H263), 0),IF(AF263&gt;G263,(AF263-G263),0),IF(X263&gt;F263,(X263-F263),0),IF(P263&gt;E263,(P263-E263),0))</f>
        <v>9</v>
      </c>
    </row>
    <row r="264" spans="1:45" x14ac:dyDescent="0.4">
      <c r="A264" s="15">
        <v>236</v>
      </c>
      <c r="B264" s="15">
        <f ca="1">IF(RAND() &lt; (8/12), 0, 1)</f>
        <v>1</v>
      </c>
      <c r="C264" s="20">
        <f ca="1">RAND()</f>
        <v>0.73496350704588964</v>
      </c>
      <c r="D264" s="15" t="str">
        <f ca="1">LOOKUP(C264,$H$13:$H$16,$F$13:$F$16)</f>
        <v>Boeing 777-300ER</v>
      </c>
      <c r="E264" s="15">
        <f ca="1">LOOKUP(D264,$F$6:$F$9,$I$6:$I$9)</f>
        <v>8</v>
      </c>
      <c r="F264" s="15">
        <f ca="1">LOOKUP(D264,$F$6:$F$9,$J$6:$J$9)</f>
        <v>40</v>
      </c>
      <c r="G264" s="15">
        <f ca="1">LOOKUP(D264,$F$6:$F$9,$K$6:$K$9)</f>
        <v>24</v>
      </c>
      <c r="H264" s="15">
        <f ca="1">LOOKUP(D264,$F$6:$F$9,$L$6:$L$9)</f>
        <v>260</v>
      </c>
      <c r="I264" s="20">
        <f ca="1">RAND()</f>
        <v>0.35400170809210907</v>
      </c>
      <c r="J264" s="15">
        <f ca="1">IF(B264=1, ROUND(_xlfn.NORM.INV(I264,$C$5,$C$6)*(1+$T$14), 0), ROUND(_xlfn.NORM.INV(I264, $D$5, $D$6)*(1+$T$14), 0))</f>
        <v>6</v>
      </c>
      <c r="K264" s="20">
        <f ca="1">RAND()</f>
        <v>0.43984481982592616</v>
      </c>
      <c r="L264" s="18">
        <f ca="1">IF(B264=1, ROUND(_xlfn.NORM.INV(K264,$C$7,$C$8), 2), ROUND(_xlfn.NORM.INV(K264, $D$7, $D$8), 2))</f>
        <v>13385.91</v>
      </c>
      <c r="M264" s="15">
        <f ca="1">MIN(E264,J264)</f>
        <v>6</v>
      </c>
      <c r="N264" s="15">
        <f ca="1">RAND()</f>
        <v>0.62693660198439716</v>
      </c>
      <c r="O264" s="19">
        <f ca="1">(IF(B264=1, $G$21+($G$22-$G$21)*N264, $H$21+($H$22-$H$21)*N264))</f>
        <v>3.6942781069453902E-2</v>
      </c>
      <c r="P264" s="15">
        <f ca="1">ROUND(M264*(1-O264), 0)</f>
        <v>6</v>
      </c>
      <c r="Q264" s="20">
        <f ca="1">RAND()</f>
        <v>0.96336561612835481</v>
      </c>
      <c r="R264" s="15">
        <f ca="1">IF(B264=1, ROUND(_xlfn.NORM.INV(Q264,$C$9,$C$10)*(1+$T$14), 0), ROUND(_xlfn.NORM.INV(Q264, $D$9, $D$10)*(1+$T$14), 0))</f>
        <v>106</v>
      </c>
      <c r="S264" s="20">
        <f ca="1">RAND()</f>
        <v>0.43093529927523877</v>
      </c>
      <c r="T264" s="18">
        <f ca="1">IF(B264=1, ROUND(_xlfn.NORM.INV(S264,$C$11,$C$12), 2), ROUND(_xlfn.NORM.INV(S264, $D$11, $D$12), 2))</f>
        <v>6672.55</v>
      </c>
      <c r="U264" s="15">
        <f ca="1">MIN(F264,R264)</f>
        <v>40</v>
      </c>
      <c r="V264" s="15">
        <f ca="1">RAND()</f>
        <v>0.39408439344198432</v>
      </c>
      <c r="W264" s="19">
        <f ca="1">(IF(B264=1, $G$21+($G$22-$G$21)*V264, $H$21+($H$22-$H$21)*V264))</f>
        <v>2.8792953770469452E-2</v>
      </c>
      <c r="X264" s="15">
        <f ca="1">ROUND(U264*(1-W264), 0)</f>
        <v>39</v>
      </c>
      <c r="Y264" s="20">
        <f ca="1">RAND()</f>
        <v>0.46905933723838011</v>
      </c>
      <c r="Z264" s="15">
        <f ca="1">IF(B264=1, ROUND(_xlfn.NORM.INV(Y264,$C$13,$C$14)*(1+$T$14), 0), ROUND(_xlfn.NORM.INV(Y264, $D$13, $D$14)*(1+$T$14), 0))</f>
        <v>53</v>
      </c>
      <c r="AA264" s="20">
        <f ca="1">RAND()</f>
        <v>0.16015931671245609</v>
      </c>
      <c r="AB264" s="18">
        <f ca="1">IF(B264=1, ROUND(_xlfn.NORM.INV(AA264,$C$15,$C$16), 2), ROUND(_xlfn.NORM.INV(AA264, $D$15, $D$16), 2))</f>
        <v>3164.44</v>
      </c>
      <c r="AC264" s="15">
        <f ca="1">MIN(G264,Z264)</f>
        <v>24</v>
      </c>
      <c r="AD264" s="15">
        <f ca="1">RAND()</f>
        <v>0.90225077092066719</v>
      </c>
      <c r="AE264" s="19">
        <f ca="1">(IF(B264=1, $G$21+($G$22-$G$21)*AD264, $H$21+($H$22-$H$21)*AD264))</f>
        <v>4.6578776982223354E-2</v>
      </c>
      <c r="AF264" s="15">
        <f ca="1">ROUND(AC264*(1-AE264), 0)</f>
        <v>23</v>
      </c>
      <c r="AG264" s="20">
        <f ca="1">RAND()</f>
        <v>0.23552144555870391</v>
      </c>
      <c r="AH264" s="15">
        <f ca="1">IF(B264=1, ROUND(_xlfn.NORM.INV(AG264,$C$17,$C$18)*(1+$T$14), 0), ROUND(_xlfn.NORM.INV(AG264, $D$17, $D$18)*(1+$T$14), 0))</f>
        <v>214</v>
      </c>
      <c r="AI264" s="20">
        <f ca="1">RAND()</f>
        <v>0.97366815809026175</v>
      </c>
      <c r="AJ264" s="18">
        <f ca="1">IF(B264=1, ROUND(_xlfn.NORM.INV(AI264,$C$19,$C$20), 2), ROUND(_xlfn.NORM.INV(AI264, $D$19, $D$20), 2))</f>
        <v>2858.89</v>
      </c>
      <c r="AK264" s="15">
        <f ca="1">MIN(ROUND(H264*(1+$C$22),0),AH264)</f>
        <v>214</v>
      </c>
      <c r="AL264" s="20">
        <f ca="1">RAND()</f>
        <v>0.97160892579104252</v>
      </c>
      <c r="AM264" s="19">
        <f ca="1">(IF(B264=1, $G$21+($G$22-$G$21)*AL264, $H$21+($H$22-$H$21)*AL264))</f>
        <v>4.9006312402686492E-2</v>
      </c>
      <c r="AN264" s="15">
        <f ca="1">ROUND(AK264*(1-AM264), 0)</f>
        <v>204</v>
      </c>
      <c r="AO264" s="18">
        <f ca="1">SUM(IF(AN264&gt;H264, (AN264-H264)*($G$23+AJ264), 0),IF(AF264&gt;G264,(AF264-G264)*($G$23+AB264),0),IF(X264&gt;F264,(X264-F264)*($G$23+T264),0),IF(P264&gt;E264,(P264-E264)*($G$23+L264),0))</f>
        <v>0</v>
      </c>
      <c r="AP264" s="18">
        <f>-$C$24</f>
        <v>-313614.51120000001</v>
      </c>
      <c r="AQ264" s="17">
        <f ca="1">L264*P264+T264*X264+AB264*AF264+AJ264*AN264-AO264+AP264</f>
        <v>682926.07880000002</v>
      </c>
      <c r="AS264" s="21">
        <f ca="1">SUM(IF(AN264&gt;H264, (AN264-H264), 0),IF(AF264&gt;G264,(AF264-G264),0),IF(X264&gt;F264,(X264-F264),0),IF(P264&gt;E264,(P264-E264),0))</f>
        <v>0</v>
      </c>
    </row>
    <row r="265" spans="1:45" x14ac:dyDescent="0.4">
      <c r="A265" s="15">
        <v>237</v>
      </c>
      <c r="B265" s="15">
        <f ca="1">IF(RAND() &lt; (8/12), 0, 1)</f>
        <v>0</v>
      </c>
      <c r="C265" s="20">
        <f ca="1">RAND()</f>
        <v>0.72721794456372835</v>
      </c>
      <c r="D265" s="15" t="str">
        <f ca="1">LOOKUP(C265,$H$13:$H$16,$F$13:$F$16)</f>
        <v>Boeing 777-300ER</v>
      </c>
      <c r="E265" s="15">
        <f ca="1">LOOKUP(D265,$F$6:$F$9,$I$6:$I$9)</f>
        <v>8</v>
      </c>
      <c r="F265" s="15">
        <f ca="1">LOOKUP(D265,$F$6:$F$9,$J$6:$J$9)</f>
        <v>40</v>
      </c>
      <c r="G265" s="15">
        <f ca="1">LOOKUP(D265,$F$6:$F$9,$K$6:$K$9)</f>
        <v>24</v>
      </c>
      <c r="H265" s="15">
        <f ca="1">LOOKUP(D265,$F$6:$F$9,$L$6:$L$9)</f>
        <v>260</v>
      </c>
      <c r="I265" s="20">
        <f ca="1">RAND()</f>
        <v>1.1764229642410862E-2</v>
      </c>
      <c r="J265" s="15">
        <f ca="1">IF(B265=1, ROUND(_xlfn.NORM.INV(I265,$C$5,$C$6)*(1+$T$14), 0), ROUND(_xlfn.NORM.INV(I265, $D$5, $D$6)*(1+$T$14), 0))</f>
        <v>2</v>
      </c>
      <c r="K265" s="20">
        <f ca="1">RAND()</f>
        <v>0.8299313063987771</v>
      </c>
      <c r="L265" s="18">
        <f ca="1">IF(B265=1, ROUND(_xlfn.NORM.INV(K265,$C$7,$C$8), 2), ROUND(_xlfn.NORM.INV(K265, $D$7, $D$8), 2))</f>
        <v>10927.13</v>
      </c>
      <c r="M265" s="15">
        <f ca="1">MIN(E265,J265)</f>
        <v>2</v>
      </c>
      <c r="N265" s="15">
        <f ca="1">RAND()</f>
        <v>0.27549074203318746</v>
      </c>
      <c r="O265" s="19">
        <f ca="1">(IF(B265=1, $G$21+($G$22-$G$21)*N265, $H$21+($H$22-$H$21)*N265))</f>
        <v>1.8264722260995625E-2</v>
      </c>
      <c r="P265" s="15">
        <f ca="1">ROUND(M265*(1-O265), 0)</f>
        <v>2</v>
      </c>
      <c r="Q265" s="20">
        <f ca="1">RAND()</f>
        <v>0.63987053222580614</v>
      </c>
      <c r="R265" s="15">
        <f ca="1">IF(B265=1, ROUND(_xlfn.NORM.INV(Q265,$C$9,$C$10)*(1+$T$14), 0), ROUND(_xlfn.NORM.INV(Q265, $D$9, $D$10)*(1+$T$14), 0))</f>
        <v>44</v>
      </c>
      <c r="S265" s="20">
        <f ca="1">RAND()</f>
        <v>0.55526579815840504</v>
      </c>
      <c r="T265" s="18">
        <f ca="1">IF(B265=1, ROUND(_xlfn.NORM.INV(S265,$C$11,$C$12), 2), ROUND(_xlfn.NORM.INV(S265, $D$11, $D$12), 2))</f>
        <v>5277.86</v>
      </c>
      <c r="U265" s="15">
        <f ca="1">MIN(F265,R265)</f>
        <v>40</v>
      </c>
      <c r="V265" s="15">
        <f ca="1">RAND()</f>
        <v>0.58009319750323229</v>
      </c>
      <c r="W265" s="19">
        <f ca="1">(IF(B265=1, $G$21+($G$22-$G$21)*V265, $H$21+($H$22-$H$21)*V265))</f>
        <v>2.7402795925096965E-2</v>
      </c>
      <c r="X265" s="15">
        <f ca="1">ROUND(U265*(1-W265), 0)</f>
        <v>39</v>
      </c>
      <c r="Y265" s="20">
        <f ca="1">RAND()</f>
        <v>0.500690816380989</v>
      </c>
      <c r="Z265" s="15">
        <f ca="1">IF(B265=1, ROUND(_xlfn.NORM.INV(Y265,$C$13,$C$14)*(1+$T$14), 0), ROUND(_xlfn.NORM.INV(Y265, $D$13, $D$14)*(1+$T$14), 0))</f>
        <v>36</v>
      </c>
      <c r="AA265" s="20">
        <f ca="1">RAND()</f>
        <v>0.39528310224423213</v>
      </c>
      <c r="AB265" s="18">
        <f ca="1">IF(B265=1, ROUND(_xlfn.NORM.INV(AA265,$C$15,$C$16), 2), ROUND(_xlfn.NORM.INV(AA265, $D$15, $D$16), 2))</f>
        <v>2765.69</v>
      </c>
      <c r="AC265" s="15">
        <f ca="1">MIN(G265,Z265)</f>
        <v>24</v>
      </c>
      <c r="AD265" s="15">
        <f ca="1">RAND()</f>
        <v>0.5829992047839454</v>
      </c>
      <c r="AE265" s="19">
        <f ca="1">(IF(B265=1, $G$21+($G$22-$G$21)*AD265, $H$21+($H$22-$H$21)*AD265))</f>
        <v>2.7489976143518363E-2</v>
      </c>
      <c r="AF265" s="15">
        <f ca="1">ROUND(AC265*(1-AE265), 0)</f>
        <v>23</v>
      </c>
      <c r="AG265" s="20">
        <f ca="1">RAND()</f>
        <v>0.89473820926348946</v>
      </c>
      <c r="AH265" s="15">
        <f ca="1">IF(B265=1, ROUND(_xlfn.NORM.INV(AG265,$C$17,$C$18)*(1+$T$14), 0), ROUND(_xlfn.NORM.INV(AG265, $D$17, $D$18)*(1+$T$14), 0))</f>
        <v>265</v>
      </c>
      <c r="AI265" s="20">
        <f ca="1">RAND()</f>
        <v>0.94632367608267254</v>
      </c>
      <c r="AJ265" s="18">
        <f ca="1">IF(B265=1, ROUND(_xlfn.NORM.INV(AI265,$C$19,$C$20), 2), ROUND(_xlfn.NORM.INV(AI265, $D$19, $D$20), 2))</f>
        <v>1871.04</v>
      </c>
      <c r="AK265" s="15">
        <f ca="1">MIN(ROUND(H265*(1+$C$22),0),AH265)</f>
        <v>265</v>
      </c>
      <c r="AL265" s="20">
        <f ca="1">RAND()</f>
        <v>0.83023831656759539</v>
      </c>
      <c r="AM265" s="19">
        <f ca="1">(IF(B265=1, $G$21+($G$22-$G$21)*AL265, $H$21+($H$22-$H$21)*AL265))</f>
        <v>3.4907149497027862E-2</v>
      </c>
      <c r="AN265" s="15">
        <f ca="1">ROUND(AK265*(1-AM265), 0)</f>
        <v>256</v>
      </c>
      <c r="AO265" s="18">
        <f ca="1">SUM(IF(AN265&gt;H265, (AN265-H265)*($G$23+AJ265), 0),IF(AF265&gt;G265,(AF265-G265)*($G$23+AB265),0),IF(X265&gt;F265,(X265-F265)*($G$23+T265),0),IF(P265&gt;E265,(P265-E265)*($G$23+L265),0))</f>
        <v>0</v>
      </c>
      <c r="AP265" s="18">
        <f>-$C$24</f>
        <v>-313614.51120000001</v>
      </c>
      <c r="AQ265" s="17">
        <f ca="1">L265*P265+T265*X265+AB265*AF265+AJ265*AN265-AO265+AP265</f>
        <v>456673.39879999991</v>
      </c>
      <c r="AS265" s="21">
        <f ca="1">SUM(IF(AN265&gt;H265, (AN265-H265), 0),IF(AF265&gt;G265,(AF265-G265),0),IF(X265&gt;F265,(X265-F265),0),IF(P265&gt;E265,(P265-E265),0))</f>
        <v>0</v>
      </c>
    </row>
    <row r="266" spans="1:45" x14ac:dyDescent="0.4">
      <c r="A266" s="15">
        <v>238</v>
      </c>
      <c r="B266" s="15">
        <f ca="1">IF(RAND() &lt; (8/12), 0, 1)</f>
        <v>0</v>
      </c>
      <c r="C266" s="20">
        <f ca="1">RAND()</f>
        <v>0.97463085308444686</v>
      </c>
      <c r="D266" s="15" t="str">
        <f ca="1">LOOKUP(C266,$H$13:$H$16,$F$13:$F$16)</f>
        <v>Boeing 777-300ER</v>
      </c>
      <c r="E266" s="15">
        <f ca="1">LOOKUP(D266,$F$6:$F$9,$I$6:$I$9)</f>
        <v>8</v>
      </c>
      <c r="F266" s="15">
        <f ca="1">LOOKUP(D266,$F$6:$F$9,$J$6:$J$9)</f>
        <v>40</v>
      </c>
      <c r="G266" s="15">
        <f ca="1">LOOKUP(D266,$F$6:$F$9,$K$6:$K$9)</f>
        <v>24</v>
      </c>
      <c r="H266" s="15">
        <f ca="1">LOOKUP(D266,$F$6:$F$9,$L$6:$L$9)</f>
        <v>260</v>
      </c>
      <c r="I266" s="20">
        <f ca="1">RAND()</f>
        <v>0.61306216649872869</v>
      </c>
      <c r="J266" s="15">
        <f ca="1">IF(B266=1, ROUND(_xlfn.NORM.INV(I266,$C$5,$C$6)*(1+$T$14), 0), ROUND(_xlfn.NORM.INV(I266, $D$5, $D$6)*(1+$T$14), 0))</f>
        <v>5</v>
      </c>
      <c r="K266" s="20">
        <f ca="1">RAND()</f>
        <v>0.17155010495077305</v>
      </c>
      <c r="L266" s="18">
        <f ca="1">IF(B266=1, ROUND(_xlfn.NORM.INV(K266,$C$7,$C$8), 2), ROUND(_xlfn.NORM.INV(K266, $D$7, $D$8), 2))</f>
        <v>10060.290000000001</v>
      </c>
      <c r="M266" s="15">
        <f ca="1">MIN(E266,J266)</f>
        <v>5</v>
      </c>
      <c r="N266" s="15">
        <f ca="1">RAND()</f>
        <v>0.68716872019315833</v>
      </c>
      <c r="O266" s="19">
        <f ca="1">(IF(B266=1, $G$21+($G$22-$G$21)*N266, $H$21+($H$22-$H$21)*N266))</f>
        <v>3.0615061605794747E-2</v>
      </c>
      <c r="P266" s="15">
        <f ca="1">ROUND(M266*(1-O266), 0)</f>
        <v>5</v>
      </c>
      <c r="Q266" s="20">
        <f ca="1">RAND()</f>
        <v>0.81286308679917585</v>
      </c>
      <c r="R266" s="15">
        <f ca="1">IF(B266=1, ROUND(_xlfn.NORM.INV(Q266,$C$9,$C$10)*(1+$T$14), 0), ROUND(_xlfn.NORM.INV(Q266, $D$9, $D$10)*(1+$T$14), 0))</f>
        <v>49</v>
      </c>
      <c r="S266" s="20">
        <f ca="1">RAND()</f>
        <v>0.271071430181135</v>
      </c>
      <c r="T266" s="18">
        <f ca="1">IF(B266=1, ROUND(_xlfn.NORM.INV(S266,$C$11,$C$12), 2), ROUND(_xlfn.NORM.INV(S266, $D$11, $D$12), 2))</f>
        <v>5107.28</v>
      </c>
      <c r="U266" s="15">
        <f ca="1">MIN(F266,R266)</f>
        <v>40</v>
      </c>
      <c r="V266" s="15">
        <f ca="1">RAND()</f>
        <v>0.40301829659228694</v>
      </c>
      <c r="W266" s="19">
        <f ca="1">(IF(B266=1, $G$21+($G$22-$G$21)*V266, $H$21+($H$22-$H$21)*V266))</f>
        <v>2.2090548897768608E-2</v>
      </c>
      <c r="X266" s="15">
        <f ca="1">ROUND(U266*(1-W266), 0)</f>
        <v>39</v>
      </c>
      <c r="Y266" s="20">
        <f ca="1">RAND()</f>
        <v>0.94694350590756571</v>
      </c>
      <c r="Z266" s="15">
        <f ca="1">IF(B266=1, ROUND(_xlfn.NORM.INV(Y266,$C$13,$C$14)*(1+$T$14), 0), ROUND(_xlfn.NORM.INV(Y266, $D$13, $D$14)*(1+$T$14), 0))</f>
        <v>51</v>
      </c>
      <c r="AA266" s="20">
        <f ca="1">RAND()</f>
        <v>0.45064839644480248</v>
      </c>
      <c r="AB266" s="18">
        <f ca="1">IF(B266=1, ROUND(_xlfn.NORM.INV(AA266,$C$15,$C$16), 2), ROUND(_xlfn.NORM.INV(AA266, $D$15, $D$16), 2))</f>
        <v>2782.89</v>
      </c>
      <c r="AC266" s="15">
        <f ca="1">MIN(G266,Z266)</f>
        <v>24</v>
      </c>
      <c r="AD266" s="15">
        <f ca="1">RAND()</f>
        <v>0.98813762326669763</v>
      </c>
      <c r="AE266" s="19">
        <f ca="1">(IF(B266=1, $G$21+($G$22-$G$21)*AD266, $H$21+($H$22-$H$21)*AD266))</f>
        <v>3.9644128698000929E-2</v>
      </c>
      <c r="AF266" s="15">
        <f ca="1">ROUND(AC266*(1-AE266), 0)</f>
        <v>23</v>
      </c>
      <c r="AG266" s="20">
        <f ca="1">RAND()</f>
        <v>0.96119922480346764</v>
      </c>
      <c r="AH266" s="15">
        <f ca="1">IF(B266=1, ROUND(_xlfn.NORM.INV(AG266,$C$17,$C$18)*(1+$T$14), 0), ROUND(_xlfn.NORM.INV(AG266, $D$17, $D$18)*(1+$T$14), 0))</f>
        <v>292</v>
      </c>
      <c r="AI266" s="20">
        <f ca="1">RAND()</f>
        <v>0.81742171020274546</v>
      </c>
      <c r="AJ266" s="18">
        <f ca="1">IF(B266=1, ROUND(_xlfn.NORM.INV(AI266,$C$19,$C$20), 2), ROUND(_xlfn.NORM.INV(AI266, $D$19, $D$20), 2))</f>
        <v>1817.52</v>
      </c>
      <c r="AK266" s="15">
        <f ca="1">MIN(ROUND(H266*(1+$C$22),0),AH266)</f>
        <v>273</v>
      </c>
      <c r="AL266" s="20">
        <f ca="1">RAND()</f>
        <v>0.22784455611116117</v>
      </c>
      <c r="AM266" s="19">
        <f ca="1">(IF(B266=1, $G$21+($G$22-$G$21)*AL266, $H$21+($H$22-$H$21)*AL266))</f>
        <v>1.6835336683334836E-2</v>
      </c>
      <c r="AN266" s="15">
        <f ca="1">ROUND(AK266*(1-AM266), 0)</f>
        <v>268</v>
      </c>
      <c r="AO266" s="18">
        <f ca="1">SUM(IF(AN266&gt;H266, (AN266-H266)*($G$23+AJ266), 0),IF(AF266&gt;G266,(AF266-G266)*($G$23+AB266),0),IF(X266&gt;F266,(X266-F266)*($G$23+T266),0),IF(P266&gt;E266,(P266-E266)*($G$23+L266),0))</f>
        <v>21348.16</v>
      </c>
      <c r="AP266" s="18">
        <f>-$C$24</f>
        <v>-313614.51120000001</v>
      </c>
      <c r="AQ266" s="17">
        <f ca="1">L266*P266+T266*X266+AB266*AF266+AJ266*AN266-AO266+AP266</f>
        <v>465624.52879999991</v>
      </c>
      <c r="AS266" s="21">
        <f ca="1">SUM(IF(AN266&gt;H266, (AN266-H266), 0),IF(AF266&gt;G266,(AF266-G266),0),IF(X266&gt;F266,(X266-F266),0),IF(P266&gt;E266,(P266-E266),0))</f>
        <v>8</v>
      </c>
    </row>
    <row r="267" spans="1:45" x14ac:dyDescent="0.4">
      <c r="A267" s="15">
        <v>239</v>
      </c>
      <c r="B267" s="15">
        <f ca="1">IF(RAND() &lt; (8/12), 0, 1)</f>
        <v>0</v>
      </c>
      <c r="C267" s="20">
        <f ca="1">RAND()</f>
        <v>0.3381330984613482</v>
      </c>
      <c r="D267" s="15" t="str">
        <f ca="1">LOOKUP(C267,$H$13:$H$16,$F$13:$F$16)</f>
        <v>Airbus A380-800</v>
      </c>
      <c r="E267" s="15">
        <f ca="1">LOOKUP(D267,$F$6:$F$9,$I$6:$I$9)</f>
        <v>14</v>
      </c>
      <c r="F267" s="15">
        <f ca="1">LOOKUP(D267,$F$6:$F$9,$J$6:$J$9)</f>
        <v>76</v>
      </c>
      <c r="G267" s="15">
        <f ca="1">LOOKUP(D267,$F$6:$F$9,$K$6:$K$9)</f>
        <v>56</v>
      </c>
      <c r="H267" s="15">
        <f ca="1">LOOKUP(D267,$F$6:$F$9,$L$6:$L$9)</f>
        <v>341</v>
      </c>
      <c r="I267" s="20">
        <f ca="1">RAND()</f>
        <v>0.89909209992184624</v>
      </c>
      <c r="J267" s="15">
        <f ca="1">IF(B267=1, ROUND(_xlfn.NORM.INV(I267,$C$5,$C$6)*(1+$T$14), 0), ROUND(_xlfn.NORM.INV(I267, $D$5, $D$6)*(1+$T$14), 0))</f>
        <v>6</v>
      </c>
      <c r="K267" s="20">
        <f ca="1">RAND()</f>
        <v>0.78693416493725998</v>
      </c>
      <c r="L267" s="18">
        <f ca="1">IF(B267=1, ROUND(_xlfn.NORM.INV(K267,$C$7,$C$8), 2), ROUND(_xlfn.NORM.INV(K267, $D$7, $D$8), 2))</f>
        <v>10855.09</v>
      </c>
      <c r="M267" s="15">
        <f ca="1">MIN(E267,J267)</f>
        <v>6</v>
      </c>
      <c r="N267" s="15">
        <f ca="1">RAND()</f>
        <v>0.88792548555979667</v>
      </c>
      <c r="O267" s="19">
        <f ca="1">(IF(B267=1, $G$21+($G$22-$G$21)*N267, $H$21+($H$22-$H$21)*N267))</f>
        <v>3.66377645667939E-2</v>
      </c>
      <c r="P267" s="15">
        <f ca="1">ROUND(M267*(1-O267), 0)</f>
        <v>6</v>
      </c>
      <c r="Q267" s="20">
        <f ca="1">RAND()</f>
        <v>0.28610828478125738</v>
      </c>
      <c r="R267" s="15">
        <f ca="1">IF(B267=1, ROUND(_xlfn.NORM.INV(Q267,$C$9,$C$10)*(1+$T$14), 0), ROUND(_xlfn.NORM.INV(Q267, $D$9, $D$10)*(1+$T$14), 0))</f>
        <v>34</v>
      </c>
      <c r="S267" s="20">
        <f ca="1">RAND()</f>
        <v>0.59037530032030316</v>
      </c>
      <c r="T267" s="18">
        <f ca="1">IF(B267=1, ROUND(_xlfn.NORM.INV(S267,$C$11,$C$12), 2), ROUND(_xlfn.NORM.INV(S267, $D$11, $D$12), 2))</f>
        <v>5298.26</v>
      </c>
      <c r="U267" s="15">
        <f ca="1">MIN(F267,R267)</f>
        <v>34</v>
      </c>
      <c r="V267" s="15">
        <f ca="1">RAND()</f>
        <v>0.73125554485085398</v>
      </c>
      <c r="W267" s="19">
        <f ca="1">(IF(B267=1, $G$21+($G$22-$G$21)*V267, $H$21+($H$22-$H$21)*V267))</f>
        <v>3.1937666345525619E-2</v>
      </c>
      <c r="X267" s="15">
        <f ca="1">ROUND(U267*(1-W267), 0)</f>
        <v>33</v>
      </c>
      <c r="Y267" s="20">
        <f ca="1">RAND()</f>
        <v>0.8167293106023612</v>
      </c>
      <c r="Z267" s="15">
        <f ca="1">IF(B267=1, ROUND(_xlfn.NORM.INV(Y267,$C$13,$C$14)*(1+$T$14), 0), ROUND(_xlfn.NORM.INV(Y267, $D$13, $D$14)*(1+$T$14), 0))</f>
        <v>44</v>
      </c>
      <c r="AA267" s="20">
        <f ca="1">RAND()</f>
        <v>0.25400206524051794</v>
      </c>
      <c r="AB267" s="18">
        <f ca="1">IF(B267=1, ROUND(_xlfn.NORM.INV(AA267,$C$15,$C$16), 2), ROUND(_xlfn.NORM.INV(AA267, $D$15, $D$16), 2))</f>
        <v>2717.52</v>
      </c>
      <c r="AC267" s="15">
        <f ca="1">MIN(G267,Z267)</f>
        <v>44</v>
      </c>
      <c r="AD267" s="15">
        <f ca="1">RAND()</f>
        <v>0.22895170130820142</v>
      </c>
      <c r="AE267" s="19">
        <f ca="1">(IF(B267=1, $G$21+($G$22-$G$21)*AD267, $H$21+($H$22-$H$21)*AD267))</f>
        <v>1.6868551039246043E-2</v>
      </c>
      <c r="AF267" s="15">
        <f ca="1">ROUND(AC267*(1-AE267), 0)</f>
        <v>43</v>
      </c>
      <c r="AG267" s="20">
        <f ca="1">RAND()</f>
        <v>8.8421556641747334E-2</v>
      </c>
      <c r="AH267" s="15">
        <f ca="1">IF(B267=1, ROUND(_xlfn.NORM.INV(AG267,$C$17,$C$18)*(1+$T$14), 0), ROUND(_xlfn.NORM.INV(AG267, $D$17, $D$18)*(1+$T$14), 0))</f>
        <v>129</v>
      </c>
      <c r="AI267" s="20">
        <f ca="1">RAND()</f>
        <v>0.9427179085013635</v>
      </c>
      <c r="AJ267" s="18">
        <f ca="1">IF(B267=1, ROUND(_xlfn.NORM.INV(AI267,$C$19,$C$20), 2), ROUND(_xlfn.NORM.INV(AI267, $D$19, $D$20), 2))</f>
        <v>1868.6</v>
      </c>
      <c r="AK267" s="15">
        <f ca="1">MIN(ROUND(H267*(1+$C$22),0),AH267)</f>
        <v>129</v>
      </c>
      <c r="AL267" s="20">
        <f ca="1">RAND()</f>
        <v>0.81355447155575333</v>
      </c>
      <c r="AM267" s="19">
        <f ca="1">(IF(B267=1, $G$21+($G$22-$G$21)*AL267, $H$21+($H$22-$H$21)*AL267))</f>
        <v>3.4406634146672596E-2</v>
      </c>
      <c r="AN267" s="15">
        <f ca="1">ROUND(AK267*(1-AM267), 0)</f>
        <v>125</v>
      </c>
      <c r="AO267" s="18">
        <f ca="1">SUM(IF(AN267&gt;H267, (AN267-H267)*($G$23+AJ267), 0),IF(AF267&gt;G267,(AF267-G267)*($G$23+AB267),0),IF(X267&gt;F267,(X267-F267)*($G$23+T267),0),IF(P267&gt;E267,(P267-E267)*($G$23+L267),0))</f>
        <v>0</v>
      </c>
      <c r="AP267" s="18">
        <f>-$C$24</f>
        <v>-313614.51120000001</v>
      </c>
      <c r="AQ267" s="17">
        <f ca="1">L267*P267+T267*X267+AB267*AF267+AJ267*AN267-AO267+AP267</f>
        <v>276786.96879999997</v>
      </c>
      <c r="AS267" s="21">
        <f ca="1">SUM(IF(AN267&gt;H267, (AN267-H267), 0),IF(AF267&gt;G267,(AF267-G267),0),IF(X267&gt;F267,(X267-F267),0),IF(P267&gt;E267,(P267-E267),0))</f>
        <v>0</v>
      </c>
    </row>
    <row r="268" spans="1:45" x14ac:dyDescent="0.4">
      <c r="A268" s="15">
        <v>240</v>
      </c>
      <c r="B268" s="15">
        <f ca="1">IF(RAND() &lt; (8/12), 0, 1)</f>
        <v>0</v>
      </c>
      <c r="C268" s="20">
        <f ca="1">RAND()</f>
        <v>0.2533340105926094</v>
      </c>
      <c r="D268" s="15" t="str">
        <f ca="1">LOOKUP(C268,$H$13:$H$16,$F$13:$F$16)</f>
        <v>Airbus A380-800</v>
      </c>
      <c r="E268" s="15">
        <f ca="1">LOOKUP(D268,$F$6:$F$9,$I$6:$I$9)</f>
        <v>14</v>
      </c>
      <c r="F268" s="15">
        <f ca="1">LOOKUP(D268,$F$6:$F$9,$J$6:$J$9)</f>
        <v>76</v>
      </c>
      <c r="G268" s="15">
        <f ca="1">LOOKUP(D268,$F$6:$F$9,$K$6:$K$9)</f>
        <v>56</v>
      </c>
      <c r="H268" s="15">
        <f ca="1">LOOKUP(D268,$F$6:$F$9,$L$6:$L$9)</f>
        <v>341</v>
      </c>
      <c r="I268" s="20">
        <f ca="1">RAND()</f>
        <v>0.80229340045522046</v>
      </c>
      <c r="J268" s="15">
        <f ca="1">IF(B268=1, ROUND(_xlfn.NORM.INV(I268,$C$5,$C$6)*(1+$T$14), 0), ROUND(_xlfn.NORM.INV(I268, $D$5, $D$6)*(1+$T$14), 0))</f>
        <v>5</v>
      </c>
      <c r="K268" s="20">
        <f ca="1">RAND()</f>
        <v>0.18835772075068846</v>
      </c>
      <c r="L268" s="18">
        <f ca="1">IF(B268=1, ROUND(_xlfn.NORM.INV(K268,$C$7,$C$8), 2), ROUND(_xlfn.NORM.INV(K268, $D$7, $D$8), 2))</f>
        <v>10089.5</v>
      </c>
      <c r="M268" s="15">
        <f ca="1">MIN(E268,J268)</f>
        <v>5</v>
      </c>
      <c r="N268" s="15">
        <f ca="1">RAND()</f>
        <v>0.79271672182289288</v>
      </c>
      <c r="O268" s="19">
        <f ca="1">(IF(B268=1, $G$21+($G$22-$G$21)*N268, $H$21+($H$22-$H$21)*N268))</f>
        <v>3.3781501654686782E-2</v>
      </c>
      <c r="P268" s="15">
        <f ca="1">ROUND(M268*(1-O268), 0)</f>
        <v>5</v>
      </c>
      <c r="Q268" s="20">
        <f ca="1">RAND()</f>
        <v>0.32205474290870584</v>
      </c>
      <c r="R268" s="15">
        <f ca="1">IF(B268=1, ROUND(_xlfn.NORM.INV(Q268,$C$9,$C$10)*(1+$T$14), 0), ROUND(_xlfn.NORM.INV(Q268, $D$9, $D$10)*(1+$T$14), 0))</f>
        <v>35</v>
      </c>
      <c r="S268" s="20">
        <f ca="1">RAND()</f>
        <v>3.4945216536489854E-2</v>
      </c>
      <c r="T268" s="18">
        <f ca="1">IF(B268=1, ROUND(_xlfn.NORM.INV(S268,$C$11,$C$12), 2), ROUND(_xlfn.NORM.INV(S268, $D$11, $D$12), 2))</f>
        <v>4833.13</v>
      </c>
      <c r="U268" s="15">
        <f ca="1">MIN(F268,R268)</f>
        <v>35</v>
      </c>
      <c r="V268" s="15">
        <f ca="1">RAND()</f>
        <v>0.33523974564736903</v>
      </c>
      <c r="W268" s="19">
        <f ca="1">(IF(B268=1, $G$21+($G$22-$G$21)*V268, $H$21+($H$22-$H$21)*V268))</f>
        <v>2.0057192369421072E-2</v>
      </c>
      <c r="X268" s="15">
        <f ca="1">ROUND(U268*(1-W268), 0)</f>
        <v>34</v>
      </c>
      <c r="Y268" s="20">
        <f ca="1">RAND()</f>
        <v>6.1694382215182197E-2</v>
      </c>
      <c r="Z268" s="15">
        <f ca="1">IF(B268=1, ROUND(_xlfn.NORM.INV(Y268,$C$13,$C$14)*(1+$T$14), 0), ROUND(_xlfn.NORM.INV(Y268, $D$13, $D$14)*(1+$T$14), 0))</f>
        <v>21</v>
      </c>
      <c r="AA268" s="20">
        <f ca="1">RAND()</f>
        <v>0.99238415533217594</v>
      </c>
      <c r="AB268" s="18">
        <f ca="1">IF(B268=1, ROUND(_xlfn.NORM.INV(AA268,$C$15,$C$16), 2), ROUND(_xlfn.NORM.INV(AA268, $D$15, $D$16), 2))</f>
        <v>3092.91</v>
      </c>
      <c r="AC268" s="15">
        <f ca="1">MIN(G268,Z268)</f>
        <v>21</v>
      </c>
      <c r="AD268" s="15">
        <f ca="1">RAND()</f>
        <v>0.1894555833440883</v>
      </c>
      <c r="AE268" s="19">
        <f ca="1">(IF(B268=1, $G$21+($G$22-$G$21)*AD268, $H$21+($H$22-$H$21)*AD268))</f>
        <v>1.568366750032265E-2</v>
      </c>
      <c r="AF268" s="15">
        <f ca="1">ROUND(AC268*(1-AE268), 0)</f>
        <v>21</v>
      </c>
      <c r="AG268" s="20">
        <f ca="1">RAND()</f>
        <v>0.74367976659793178</v>
      </c>
      <c r="AH268" s="15">
        <f ca="1">IF(B268=1, ROUND(_xlfn.NORM.INV(AG268,$C$17,$C$18)*(1+$T$14), 0), ROUND(_xlfn.NORM.INV(AG268, $D$17, $D$18)*(1+$T$14), 0))</f>
        <v>234</v>
      </c>
      <c r="AI268" s="20">
        <f ca="1">RAND()</f>
        <v>0.35285342453382129</v>
      </c>
      <c r="AJ268" s="18">
        <f ca="1">IF(B268=1, ROUND(_xlfn.NORM.INV(AI268,$C$19,$C$20), 2), ROUND(_xlfn.NORM.INV(AI268, $D$19, $D$20), 2))</f>
        <v>1720.05</v>
      </c>
      <c r="AK268" s="15">
        <f ca="1">MIN(ROUND(H268*(1+$C$22),0),AH268)</f>
        <v>234</v>
      </c>
      <c r="AL268" s="20">
        <f ca="1">RAND()</f>
        <v>0.69413666394369244</v>
      </c>
      <c r="AM268" s="19">
        <f ca="1">(IF(B268=1, $G$21+($G$22-$G$21)*AL268, $H$21+($H$22-$H$21)*AL268))</f>
        <v>3.0824099918310775E-2</v>
      </c>
      <c r="AN268" s="15">
        <f ca="1">ROUND(AK268*(1-AM268), 0)</f>
        <v>227</v>
      </c>
      <c r="AO268" s="18">
        <f ca="1">SUM(IF(AN268&gt;H268, (AN268-H268)*($G$23+AJ268), 0),IF(AF268&gt;G268,(AF268-G268)*($G$23+AB268),0),IF(X268&gt;F268,(X268-F268)*($G$23+T268),0),IF(P268&gt;E268,(P268-E268)*($G$23+L268),0))</f>
        <v>0</v>
      </c>
      <c r="AP268" s="18">
        <f>-$C$24</f>
        <v>-313614.51120000001</v>
      </c>
      <c r="AQ268" s="17">
        <f ca="1">L268*P268+T268*X268+AB268*AF268+AJ268*AN268-AO268+AP268</f>
        <v>356561.8688</v>
      </c>
      <c r="AS268" s="21">
        <f ca="1">SUM(IF(AN268&gt;H268, (AN268-H268), 0),IF(AF268&gt;G268,(AF268-G268),0),IF(X268&gt;F268,(X268-F268),0),IF(P268&gt;E268,(P268-E268),0))</f>
        <v>0</v>
      </c>
    </row>
    <row r="269" spans="1:45" x14ac:dyDescent="0.4">
      <c r="A269" s="15">
        <v>241</v>
      </c>
      <c r="B269" s="15">
        <f ca="1">IF(RAND() &lt; (8/12), 0, 1)</f>
        <v>0</v>
      </c>
      <c r="C269" s="20">
        <f ca="1">RAND()</f>
        <v>8.47799600421828E-2</v>
      </c>
      <c r="D269" s="15" t="str">
        <f ca="1">LOOKUP(C269,$H$13:$H$16,$F$13:$F$16)</f>
        <v>Airbus A350-900</v>
      </c>
      <c r="E269" s="15">
        <f ca="1">LOOKUP(D269,$F$6:$F$9,$I$6:$I$9)</f>
        <v>0</v>
      </c>
      <c r="F269" s="15">
        <f ca="1">LOOKUP(D269,$F$6:$F$9,$J$6:$J$9)</f>
        <v>32</v>
      </c>
      <c r="G269" s="15">
        <f ca="1">LOOKUP(D269,$F$6:$F$9,$K$6:$K$9)</f>
        <v>21</v>
      </c>
      <c r="H269" s="15">
        <f ca="1">LOOKUP(D269,$F$6:$F$9,$L$6:$L$9)</f>
        <v>259</v>
      </c>
      <c r="I269" s="20">
        <f ca="1">RAND()</f>
        <v>0.76145679788739029</v>
      </c>
      <c r="J269" s="15">
        <f ca="1">IF(B269=1, ROUND(_xlfn.NORM.INV(I269,$C$5,$C$6)*(1+$T$14), 0), ROUND(_xlfn.NORM.INV(I269, $D$5, $D$6)*(1+$T$14), 0))</f>
        <v>5</v>
      </c>
      <c r="K269" s="20">
        <f ca="1">RAND()</f>
        <v>0.33320437300833172</v>
      </c>
      <c r="L269" s="18">
        <f ca="1">IF(B269=1, ROUND(_xlfn.NORM.INV(K269,$C$7,$C$8), 2), ROUND(_xlfn.NORM.INV(K269, $D$7, $D$8), 2))</f>
        <v>10295.91</v>
      </c>
      <c r="M269" s="15">
        <f ca="1">MIN(E269,J269)</f>
        <v>0</v>
      </c>
      <c r="N269" s="15">
        <f ca="1">RAND()</f>
        <v>0.71996662734938766</v>
      </c>
      <c r="O269" s="19">
        <f ca="1">(IF(B269=1, $G$21+($G$22-$G$21)*N269, $H$21+($H$22-$H$21)*N269))</f>
        <v>3.159899882048163E-2</v>
      </c>
      <c r="P269" s="15">
        <f ca="1">ROUND(M269*(1-O269), 0)</f>
        <v>0</v>
      </c>
      <c r="Q269" s="20">
        <f ca="1">RAND()</f>
        <v>5.6699294148375712E-3</v>
      </c>
      <c r="R269" s="15">
        <f ca="1">IF(B269=1, ROUND(_xlfn.NORM.INV(Q269,$C$9,$C$10)*(1+$T$14), 0), ROUND(_xlfn.NORM.INV(Q269, $D$9, $D$10)*(1+$T$14), 0))</f>
        <v>13</v>
      </c>
      <c r="S269" s="20">
        <f ca="1">RAND()</f>
        <v>0.3976272236764592</v>
      </c>
      <c r="T269" s="18">
        <f ca="1">IF(B269=1, ROUND(_xlfn.NORM.INV(S269,$C$11,$C$12), 2), ROUND(_xlfn.NORM.INV(S269, $D$11, $D$12), 2))</f>
        <v>5187.0600000000004</v>
      </c>
      <c r="U269" s="15">
        <f ca="1">MIN(F269,R269)</f>
        <v>13</v>
      </c>
      <c r="V269" s="15">
        <f ca="1">RAND()</f>
        <v>0.91040619997425798</v>
      </c>
      <c r="W269" s="19">
        <f ca="1">(IF(B269=1, $G$21+($G$22-$G$21)*V269, $H$21+($H$22-$H$21)*V269))</f>
        <v>3.731218599922774E-2</v>
      </c>
      <c r="X269" s="15">
        <f ca="1">ROUND(U269*(1-W269), 0)</f>
        <v>13</v>
      </c>
      <c r="Y269" s="20">
        <f ca="1">RAND()</f>
        <v>0.75731214930331625</v>
      </c>
      <c r="Z269" s="15">
        <f ca="1">IF(B269=1, ROUND(_xlfn.NORM.INV(Y269,$C$13,$C$14)*(1+$T$14), 0), ROUND(_xlfn.NORM.INV(Y269, $D$13, $D$14)*(1+$T$14), 0))</f>
        <v>42</v>
      </c>
      <c r="AA269" s="20">
        <f ca="1">RAND()</f>
        <v>0.78374299053900987</v>
      </c>
      <c r="AB269" s="18">
        <f ca="1">IF(B269=1, ROUND(_xlfn.NORM.INV(AA269,$C$15,$C$16), 2), ROUND(_xlfn.NORM.INV(AA269, $D$15, $D$16), 2))</f>
        <v>2893.36</v>
      </c>
      <c r="AC269" s="15">
        <f ca="1">MIN(G269,Z269)</f>
        <v>21</v>
      </c>
      <c r="AD269" s="15">
        <f ca="1">RAND()</f>
        <v>0.67864364880822592</v>
      </c>
      <c r="AE269" s="19">
        <f ca="1">(IF(B269=1, $G$21+($G$22-$G$21)*AD269, $H$21+($H$22-$H$21)*AD269))</f>
        <v>3.0359309464246774E-2</v>
      </c>
      <c r="AF269" s="15">
        <f ca="1">ROUND(AC269*(1-AE269), 0)</f>
        <v>20</v>
      </c>
      <c r="AG269" s="20">
        <f ca="1">RAND()</f>
        <v>0.2165765667587829</v>
      </c>
      <c r="AH269" s="15">
        <f ca="1">IF(B269=1, ROUND(_xlfn.NORM.INV(AG269,$C$17,$C$18)*(1+$T$14), 0), ROUND(_xlfn.NORM.INV(AG269, $D$17, $D$18)*(1+$T$14), 0))</f>
        <v>158</v>
      </c>
      <c r="AI269" s="20">
        <f ca="1">RAND()</f>
        <v>0.27804441788001166</v>
      </c>
      <c r="AJ269" s="18">
        <f ca="1">IF(B269=1, ROUND(_xlfn.NORM.INV(AI269,$C$19,$C$20), 2), ROUND(_xlfn.NORM.INV(AI269, $D$19, $D$20), 2))</f>
        <v>1704.02</v>
      </c>
      <c r="AK269" s="15">
        <f ca="1">MIN(ROUND(H269*(1+$C$22),0),AH269)</f>
        <v>158</v>
      </c>
      <c r="AL269" s="20">
        <f ca="1">RAND()</f>
        <v>0.58734941974387</v>
      </c>
      <c r="AM269" s="19">
        <f ca="1">(IF(B269=1, $G$21+($G$22-$G$21)*AL269, $H$21+($H$22-$H$21)*AL269))</f>
        <v>2.7620482592316101E-2</v>
      </c>
      <c r="AN269" s="15">
        <f ca="1">ROUND(AK269*(1-AM269), 0)</f>
        <v>154</v>
      </c>
      <c r="AO269" s="18">
        <f ca="1">SUM(IF(AN269&gt;H269, (AN269-H269)*($G$23+AJ269), 0),IF(AF269&gt;G269,(AF269-G269)*($G$23+AB269),0),IF(X269&gt;F269,(X269-F269)*($G$23+T269),0),IF(P269&gt;E269,(P269-E269)*($G$23+L269),0))</f>
        <v>0</v>
      </c>
      <c r="AP269" s="18">
        <f>-$C$24</f>
        <v>-313614.51120000001</v>
      </c>
      <c r="AQ269" s="17">
        <f ca="1">L269*P269+T269*X269+AB269*AF269+AJ269*AN269-AO269+AP269</f>
        <v>74103.548800000048</v>
      </c>
      <c r="AS269" s="21">
        <f ca="1">SUM(IF(AN269&gt;H269, (AN269-H269), 0),IF(AF269&gt;G269,(AF269-G269),0),IF(X269&gt;F269,(X269-F269),0),IF(P269&gt;E269,(P269-E269),0))</f>
        <v>0</v>
      </c>
    </row>
    <row r="270" spans="1:45" x14ac:dyDescent="0.4">
      <c r="A270" s="15">
        <v>242</v>
      </c>
      <c r="B270" s="15">
        <f ca="1">IF(RAND() &lt; (8/12), 0, 1)</f>
        <v>1</v>
      </c>
      <c r="C270" s="20">
        <f ca="1">RAND()</f>
        <v>0.57948257136113357</v>
      </c>
      <c r="D270" s="15" t="str">
        <f ca="1">LOOKUP(C270,$H$13:$H$16,$F$13:$F$16)</f>
        <v>Boeing 777-200LR</v>
      </c>
      <c r="E270" s="15">
        <f ca="1">LOOKUP(D270,$F$6:$F$9,$I$6:$I$9)</f>
        <v>0</v>
      </c>
      <c r="F270" s="15">
        <f ca="1">LOOKUP(D270,$F$6:$F$9,$J$6:$J$9)</f>
        <v>38</v>
      </c>
      <c r="G270" s="15">
        <f ca="1">LOOKUP(D270,$F$6:$F$9,$K$6:$K$9)</f>
        <v>0</v>
      </c>
      <c r="H270" s="15">
        <f ca="1">LOOKUP(D270,$F$6:$F$9,$L$6:$L$9)</f>
        <v>264</v>
      </c>
      <c r="I270" s="20">
        <f ca="1">RAND()</f>
        <v>0.76361388165986666</v>
      </c>
      <c r="J270" s="15">
        <f ca="1">IF(B270=1, ROUND(_xlfn.NORM.INV(I270,$C$5,$C$6)*(1+$T$14), 0), ROUND(_xlfn.NORM.INV(I270, $D$5, $D$6)*(1+$T$14), 0))</f>
        <v>8</v>
      </c>
      <c r="K270" s="20">
        <f ca="1">RAND()</f>
        <v>0.85637224325605821</v>
      </c>
      <c r="L270" s="18">
        <f ca="1">IF(B270=1, ROUND(_xlfn.NORM.INV(K270,$C$7,$C$8), 2), ROUND(_xlfn.NORM.INV(K270, $D$7, $D$8), 2))</f>
        <v>15578.01</v>
      </c>
      <c r="M270" s="15">
        <f ca="1">MIN(E270,J270)</f>
        <v>0</v>
      </c>
      <c r="N270" s="15">
        <f ca="1">RAND()</f>
        <v>0.22823694750193513</v>
      </c>
      <c r="O270" s="19">
        <f ca="1">(IF(B270=1, $G$21+($G$22-$G$21)*N270, $H$21+($H$22-$H$21)*N270))</f>
        <v>2.298829316256773E-2</v>
      </c>
      <c r="P270" s="15">
        <f ca="1">ROUND(M270*(1-O270), 0)</f>
        <v>0</v>
      </c>
      <c r="Q270" s="20">
        <f ca="1">RAND()</f>
        <v>0.44340117185893857</v>
      </c>
      <c r="R270" s="15">
        <f ca="1">IF(B270=1, ROUND(_xlfn.NORM.INV(Q270,$C$9,$C$10)*(1+$T$14), 0), ROUND(_xlfn.NORM.INV(Q270, $D$9, $D$10)*(1+$T$14), 0))</f>
        <v>57</v>
      </c>
      <c r="S270" s="20">
        <f ca="1">RAND()</f>
        <v>2.144601368880994E-2</v>
      </c>
      <c r="T270" s="18">
        <f ca="1">IF(B270=1, ROUND(_xlfn.NORM.INV(S270,$C$11,$C$12), 2), ROUND(_xlfn.NORM.INV(S270, $D$11, $D$12), 2))</f>
        <v>5003.6899999999996</v>
      </c>
      <c r="U270" s="15">
        <f ca="1">MIN(F270,R270)</f>
        <v>38</v>
      </c>
      <c r="V270" s="15">
        <f ca="1">RAND()</f>
        <v>0.45484899908560539</v>
      </c>
      <c r="W270" s="19">
        <f ca="1">(IF(B270=1, $G$21+($G$22-$G$21)*V270, $H$21+($H$22-$H$21)*V270))</f>
        <v>3.0919714967996191E-2</v>
      </c>
      <c r="X270" s="15">
        <f ca="1">ROUND(U270*(1-W270), 0)</f>
        <v>37</v>
      </c>
      <c r="Y270" s="20">
        <f ca="1">RAND()</f>
        <v>0.50584162538938537</v>
      </c>
      <c r="Z270" s="15">
        <f ca="1">IF(B270=1, ROUND(_xlfn.NORM.INV(Y270,$C$13,$C$14)*(1+$T$14), 0), ROUND(_xlfn.NORM.INV(Y270, $D$13, $D$14)*(1+$T$14), 0))</f>
        <v>55</v>
      </c>
      <c r="AA270" s="20">
        <f ca="1">RAND()</f>
        <v>9.1070563688908535E-2</v>
      </c>
      <c r="AB270" s="18">
        <f ca="1">IF(B270=1, ROUND(_xlfn.NORM.INV(AA270,$C$15,$C$16), 2), ROUND(_xlfn.NORM.INV(AA270, $D$15, $D$16), 2))</f>
        <v>3000.74</v>
      </c>
      <c r="AC270" s="15">
        <f ca="1">MIN(G270,Z270)</f>
        <v>0</v>
      </c>
      <c r="AD270" s="15">
        <f ca="1">RAND()</f>
        <v>0.79685967348766307</v>
      </c>
      <c r="AE270" s="19">
        <f ca="1">(IF(B270=1, $G$21+($G$22-$G$21)*AD270, $H$21+($H$22-$H$21)*AD270))</f>
        <v>4.2890088572068205E-2</v>
      </c>
      <c r="AF270" s="15">
        <f ca="1">ROUND(AC270*(1-AE270), 0)</f>
        <v>0</v>
      </c>
      <c r="AG270" s="20">
        <f ca="1">RAND()</f>
        <v>0.23849116363090272</v>
      </c>
      <c r="AH270" s="15">
        <f ca="1">IF(B270=1, ROUND(_xlfn.NORM.INV(AG270,$C$17,$C$18)*(1+$T$14), 0), ROUND(_xlfn.NORM.INV(AG270, $D$17, $D$18)*(1+$T$14), 0))</f>
        <v>215</v>
      </c>
      <c r="AI270" s="20">
        <f ca="1">RAND()</f>
        <v>0.90217313421447376</v>
      </c>
      <c r="AJ270" s="18">
        <f ca="1">IF(B270=1, ROUND(_xlfn.NORM.INV(AI270,$C$19,$C$20), 2), ROUND(_xlfn.NORM.INV(AI270, $D$19, $D$20), 2))</f>
        <v>2665.43</v>
      </c>
      <c r="AK270" s="15">
        <f ca="1">MIN(ROUND(H270*(1+$C$22),0),AH270)</f>
        <v>215</v>
      </c>
      <c r="AL270" s="20">
        <f ca="1">RAND()</f>
        <v>0.24100328573907137</v>
      </c>
      <c r="AM270" s="19">
        <f ca="1">(IF(B270=1, $G$21+($G$22-$G$21)*AL270, $H$21+($H$22-$H$21)*AL270))</f>
        <v>2.34351150008675E-2</v>
      </c>
      <c r="AN270" s="15">
        <f ca="1">ROUND(AK270*(1-AM270), 0)</f>
        <v>210</v>
      </c>
      <c r="AO270" s="18">
        <f ca="1">SUM(IF(AN270&gt;H270, (AN270-H270)*($G$23+AJ270), 0),IF(AF270&gt;G270,(AF270-G270)*($G$23+AB270),0),IF(X270&gt;F270,(X270-F270)*($G$23+T270),0),IF(P270&gt;E270,(P270-E270)*($G$23+L270),0))</f>
        <v>0</v>
      </c>
      <c r="AP270" s="18">
        <f>-$C$24</f>
        <v>-313614.51120000001</v>
      </c>
      <c r="AQ270" s="17">
        <f ca="1">L270*P270+T270*X270+AB270*AF270+AJ270*AN270-AO270+AP270</f>
        <v>431262.31879999995</v>
      </c>
      <c r="AS270" s="21">
        <f ca="1">SUM(IF(AN270&gt;H270, (AN270-H270), 0),IF(AF270&gt;G270,(AF270-G270),0),IF(X270&gt;F270,(X270-F270),0),IF(P270&gt;E270,(P270-E270),0))</f>
        <v>0</v>
      </c>
    </row>
    <row r="271" spans="1:45" x14ac:dyDescent="0.4">
      <c r="A271" s="15">
        <v>243</v>
      </c>
      <c r="B271" s="15">
        <f ca="1">IF(RAND() &lt; (8/12), 0, 1)</f>
        <v>0</v>
      </c>
      <c r="C271" s="20">
        <f ca="1">RAND()</f>
        <v>0.23251279932740765</v>
      </c>
      <c r="D271" s="15" t="str">
        <f ca="1">LOOKUP(C271,$H$13:$H$16,$F$13:$F$16)</f>
        <v>Airbus A380-800</v>
      </c>
      <c r="E271" s="15">
        <f ca="1">LOOKUP(D271,$F$6:$F$9,$I$6:$I$9)</f>
        <v>14</v>
      </c>
      <c r="F271" s="15">
        <f ca="1">LOOKUP(D271,$F$6:$F$9,$J$6:$J$9)</f>
        <v>76</v>
      </c>
      <c r="G271" s="15">
        <f ca="1">LOOKUP(D271,$F$6:$F$9,$K$6:$K$9)</f>
        <v>56</v>
      </c>
      <c r="H271" s="15">
        <f ca="1">LOOKUP(D271,$F$6:$F$9,$L$6:$L$9)</f>
        <v>341</v>
      </c>
      <c r="I271" s="20">
        <f ca="1">RAND()</f>
        <v>8.9610714020412208E-2</v>
      </c>
      <c r="J271" s="15">
        <f ca="1">IF(B271=1, ROUND(_xlfn.NORM.INV(I271,$C$5,$C$6)*(1+$T$14), 0), ROUND(_xlfn.NORM.INV(I271, $D$5, $D$6)*(1+$T$14), 0))</f>
        <v>3</v>
      </c>
      <c r="K271" s="20">
        <f ca="1">RAND()</f>
        <v>0.32158791834461908</v>
      </c>
      <c r="L271" s="18">
        <f ca="1">IF(B271=1, ROUND(_xlfn.NORM.INV(K271,$C$7,$C$8), 2), ROUND(_xlfn.NORM.INV(K271, $D$7, $D$8), 2))</f>
        <v>10281.24</v>
      </c>
      <c r="M271" s="15">
        <f ca="1">MIN(E271,J271)</f>
        <v>3</v>
      </c>
      <c r="N271" s="15">
        <f ca="1">RAND()</f>
        <v>0.39276679344000753</v>
      </c>
      <c r="O271" s="19">
        <f ca="1">(IF(B271=1, $G$21+($G$22-$G$21)*N271, $H$21+($H$22-$H$21)*N271))</f>
        <v>2.1783003803200224E-2</v>
      </c>
      <c r="P271" s="15">
        <f ca="1">ROUND(M271*(1-O271), 0)</f>
        <v>3</v>
      </c>
      <c r="Q271" s="20">
        <f ca="1">RAND()</f>
        <v>0.22119921694804789</v>
      </c>
      <c r="R271" s="15">
        <f ca="1">IF(B271=1, ROUND(_xlfn.NORM.INV(Q271,$C$9,$C$10)*(1+$T$14), 0), ROUND(_xlfn.NORM.INV(Q271, $D$9, $D$10)*(1+$T$14), 0))</f>
        <v>32</v>
      </c>
      <c r="S271" s="20">
        <f ca="1">RAND()</f>
        <v>0.71330891651264883</v>
      </c>
      <c r="T271" s="18">
        <f ca="1">IF(B271=1, ROUND(_xlfn.NORM.INV(S271,$C$11,$C$12), 2), ROUND(_xlfn.NORM.INV(S271, $D$11, $D$12), 2))</f>
        <v>5374.5</v>
      </c>
      <c r="U271" s="15">
        <f ca="1">MIN(F271,R271)</f>
        <v>32</v>
      </c>
      <c r="V271" s="15">
        <f ca="1">RAND()</f>
        <v>0.9657288841018159</v>
      </c>
      <c r="W271" s="19">
        <f ca="1">(IF(B271=1, $G$21+($G$22-$G$21)*V271, $H$21+($H$22-$H$21)*V271))</f>
        <v>3.8971866523054476E-2</v>
      </c>
      <c r="X271" s="15">
        <f ca="1">ROUND(U271*(1-W271), 0)</f>
        <v>31</v>
      </c>
      <c r="Y271" s="20">
        <f ca="1">RAND()</f>
        <v>0.49145738813869544</v>
      </c>
      <c r="Z271" s="15">
        <f ca="1">IF(B271=1, ROUND(_xlfn.NORM.INV(Y271,$C$13,$C$14)*(1+$T$14), 0), ROUND(_xlfn.NORM.INV(Y271, $D$13, $D$14)*(1+$T$14), 0))</f>
        <v>35</v>
      </c>
      <c r="AA271" s="20">
        <f ca="1">RAND()</f>
        <v>0.80051685826818819</v>
      </c>
      <c r="AB271" s="18">
        <f ca="1">IF(B271=1, ROUND(_xlfn.NORM.INV(AA271,$C$15,$C$16), 2), ROUND(_xlfn.NORM.INV(AA271, $D$15, $D$16), 2))</f>
        <v>2900.48</v>
      </c>
      <c r="AC271" s="15">
        <f ca="1">MIN(G271,Z271)</f>
        <v>35</v>
      </c>
      <c r="AD271" s="15">
        <f ca="1">RAND()</f>
        <v>0.60142963514007108</v>
      </c>
      <c r="AE271" s="19">
        <f ca="1">(IF(B271=1, $G$21+($G$22-$G$21)*AD271, $H$21+($H$22-$H$21)*AD271))</f>
        <v>2.804288905420213E-2</v>
      </c>
      <c r="AF271" s="15">
        <f ca="1">ROUND(AC271*(1-AE271), 0)</f>
        <v>34</v>
      </c>
      <c r="AG271" s="20">
        <f ca="1">RAND()</f>
        <v>9.0366364046329695E-2</v>
      </c>
      <c r="AH271" s="15">
        <f ca="1">IF(B271=1, ROUND(_xlfn.NORM.INV(AG271,$C$17,$C$18)*(1+$T$14), 0), ROUND(_xlfn.NORM.INV(AG271, $D$17, $D$18)*(1+$T$14), 0))</f>
        <v>129</v>
      </c>
      <c r="AI271" s="20">
        <f ca="1">RAND()</f>
        <v>0.43640630663080238</v>
      </c>
      <c r="AJ271" s="18">
        <f ca="1">IF(B271=1, ROUND(_xlfn.NORM.INV(AI271,$C$19,$C$20), 2), ROUND(_xlfn.NORM.INV(AI271, $D$19, $D$20), 2))</f>
        <v>1736.57</v>
      </c>
      <c r="AK271" s="15">
        <f ca="1">MIN(ROUND(H271*(1+$C$22),0),AH271)</f>
        <v>129</v>
      </c>
      <c r="AL271" s="20">
        <f ca="1">RAND()</f>
        <v>1.046366625966233E-2</v>
      </c>
      <c r="AM271" s="19">
        <f ca="1">(IF(B271=1, $G$21+($G$22-$G$21)*AL271, $H$21+($H$22-$H$21)*AL271))</f>
        <v>1.031390998778987E-2</v>
      </c>
      <c r="AN271" s="15">
        <f ca="1">ROUND(AK271*(1-AM271), 0)</f>
        <v>128</v>
      </c>
      <c r="AO271" s="18">
        <f ca="1">SUM(IF(AN271&gt;H271, (AN271-H271)*($G$23+AJ271), 0),IF(AF271&gt;G271,(AF271-G271)*($G$23+AB271),0),IF(X271&gt;F271,(X271-F271)*($G$23+T271),0),IF(P271&gt;E271,(P271-E271)*($G$23+L271),0))</f>
        <v>0</v>
      </c>
      <c r="AP271" s="18">
        <f>-$C$24</f>
        <v>-313614.51120000001</v>
      </c>
      <c r="AQ271" s="17">
        <f ca="1">L271*P271+T271*X271+AB271*AF271+AJ271*AN271-AO271+AP271</f>
        <v>204735.98879999999</v>
      </c>
      <c r="AS271" s="21">
        <f ca="1">SUM(IF(AN271&gt;H271, (AN271-H271), 0),IF(AF271&gt;G271,(AF271-G271),0),IF(X271&gt;F271,(X271-F271),0),IF(P271&gt;E271,(P271-E271),0))</f>
        <v>0</v>
      </c>
    </row>
    <row r="272" spans="1:45" x14ac:dyDescent="0.4">
      <c r="A272" s="15">
        <v>244</v>
      </c>
      <c r="B272" s="15">
        <f ca="1">IF(RAND() &lt; (8/12), 0, 1)</f>
        <v>0</v>
      </c>
      <c r="C272" s="20">
        <f ca="1">RAND()</f>
        <v>0.29716478936084423</v>
      </c>
      <c r="D272" s="15" t="str">
        <f ca="1">LOOKUP(C272,$H$13:$H$16,$F$13:$F$16)</f>
        <v>Airbus A380-800</v>
      </c>
      <c r="E272" s="15">
        <f ca="1">LOOKUP(D272,$F$6:$F$9,$I$6:$I$9)</f>
        <v>14</v>
      </c>
      <c r="F272" s="15">
        <f ca="1">LOOKUP(D272,$F$6:$F$9,$J$6:$J$9)</f>
        <v>76</v>
      </c>
      <c r="G272" s="15">
        <f ca="1">LOOKUP(D272,$F$6:$F$9,$K$6:$K$9)</f>
        <v>56</v>
      </c>
      <c r="H272" s="15">
        <f ca="1">LOOKUP(D272,$F$6:$F$9,$L$6:$L$9)</f>
        <v>341</v>
      </c>
      <c r="I272" s="20">
        <f ca="1">RAND()</f>
        <v>0.65303372705259044</v>
      </c>
      <c r="J272" s="15">
        <f ca="1">IF(B272=1, ROUND(_xlfn.NORM.INV(I272,$C$5,$C$6)*(1+$T$14), 0), ROUND(_xlfn.NORM.INV(I272, $D$5, $D$6)*(1+$T$14), 0))</f>
        <v>5</v>
      </c>
      <c r="K272" s="20">
        <f ca="1">RAND()</f>
        <v>0.35099212140002578</v>
      </c>
      <c r="L272" s="18">
        <f ca="1">IF(B272=1, ROUND(_xlfn.NORM.INV(K272,$C$7,$C$8), 2), ROUND(_xlfn.NORM.INV(K272, $D$7, $D$8), 2))</f>
        <v>10317.99</v>
      </c>
      <c r="M272" s="15">
        <f ca="1">MIN(E272,J272)</f>
        <v>5</v>
      </c>
      <c r="N272" s="15">
        <f ca="1">RAND()</f>
        <v>0.30891837503411312</v>
      </c>
      <c r="O272" s="19">
        <f ca="1">(IF(B272=1, $G$21+($G$22-$G$21)*N272, $H$21+($H$22-$H$21)*N272))</f>
        <v>1.9267551251023394E-2</v>
      </c>
      <c r="P272" s="15">
        <f ca="1">ROUND(M272*(1-O272), 0)</f>
        <v>5</v>
      </c>
      <c r="Q272" s="20">
        <f ca="1">RAND()</f>
        <v>0.30138407010515755</v>
      </c>
      <c r="R272" s="15">
        <f ca="1">IF(B272=1, ROUND(_xlfn.NORM.INV(Q272,$C$9,$C$10)*(1+$T$14), 0), ROUND(_xlfn.NORM.INV(Q272, $D$9, $D$10)*(1+$T$14), 0))</f>
        <v>34</v>
      </c>
      <c r="S272" s="20">
        <f ca="1">RAND()</f>
        <v>0.13055553841771605</v>
      </c>
      <c r="T272" s="18">
        <f ca="1">IF(B272=1, ROUND(_xlfn.NORM.INV(S272,$C$11,$C$12), 2), ROUND(_xlfn.NORM.INV(S272, $D$11, $D$12), 2))</f>
        <v>4990.1099999999997</v>
      </c>
      <c r="U272" s="15">
        <f ca="1">MIN(F272,R272)</f>
        <v>34</v>
      </c>
      <c r="V272" s="15">
        <f ca="1">RAND()</f>
        <v>5.4929317349869722E-2</v>
      </c>
      <c r="W272" s="19">
        <f ca="1">(IF(B272=1, $G$21+($G$22-$G$21)*V272, $H$21+($H$22-$H$21)*V272))</f>
        <v>1.1647879520496092E-2</v>
      </c>
      <c r="X272" s="15">
        <f ca="1">ROUND(U272*(1-W272), 0)</f>
        <v>34</v>
      </c>
      <c r="Y272" s="20">
        <f ca="1">RAND()</f>
        <v>0.43111103980755383</v>
      </c>
      <c r="Z272" s="15">
        <f ca="1">IF(B272=1, ROUND(_xlfn.NORM.INV(Y272,$C$13,$C$14)*(1+$T$14), 0), ROUND(_xlfn.NORM.INV(Y272, $D$13, $D$14)*(1+$T$14), 0))</f>
        <v>34</v>
      </c>
      <c r="AA272" s="20">
        <f ca="1">RAND()</f>
        <v>0.53421911017999613</v>
      </c>
      <c r="AB272" s="18">
        <f ca="1">IF(B272=1, ROUND(_xlfn.NORM.INV(AA272,$C$15,$C$16), 2), ROUND(_xlfn.NORM.INV(AA272, $D$15, $D$16), 2))</f>
        <v>2808.41</v>
      </c>
      <c r="AC272" s="15">
        <f ca="1">MIN(G272,Z272)</f>
        <v>34</v>
      </c>
      <c r="AD272" s="15">
        <f ca="1">RAND()</f>
        <v>0.77236623135069016</v>
      </c>
      <c r="AE272" s="19">
        <f ca="1">(IF(B272=1, $G$21+($G$22-$G$21)*AD272, $H$21+($H$22-$H$21)*AD272))</f>
        <v>3.3170986940520703E-2</v>
      </c>
      <c r="AF272" s="15">
        <f ca="1">ROUND(AC272*(1-AE272), 0)</f>
        <v>33</v>
      </c>
      <c r="AG272" s="20">
        <f ca="1">RAND()</f>
        <v>0.15608328121744452</v>
      </c>
      <c r="AH272" s="15">
        <f ca="1">IF(B272=1, ROUND(_xlfn.NORM.INV(AG272,$C$17,$C$18)*(1+$T$14), 0), ROUND(_xlfn.NORM.INV(AG272, $D$17, $D$18)*(1+$T$14), 0))</f>
        <v>146</v>
      </c>
      <c r="AI272" s="20">
        <f ca="1">RAND()</f>
        <v>0.75098526303997348</v>
      </c>
      <c r="AJ272" s="18">
        <f ca="1">IF(B272=1, ROUND(_xlfn.NORM.INV(AI272,$C$19,$C$20), 2), ROUND(_xlfn.NORM.INV(AI272, $D$19, $D$20), 2))</f>
        <v>1800.2</v>
      </c>
      <c r="AK272" s="15">
        <f ca="1">MIN(ROUND(H272*(1+$C$22),0),AH272)</f>
        <v>146</v>
      </c>
      <c r="AL272" s="20">
        <f ca="1">RAND()</f>
        <v>2.1999365422562422E-2</v>
      </c>
      <c r="AM272" s="19">
        <f ca="1">(IF(B272=1, $G$21+($G$22-$G$21)*AL272, $H$21+($H$22-$H$21)*AL272))</f>
        <v>1.0659980962676873E-2</v>
      </c>
      <c r="AN272" s="15">
        <f ca="1">ROUND(AK272*(1-AM272), 0)</f>
        <v>144</v>
      </c>
      <c r="AO272" s="18">
        <f ca="1">SUM(IF(AN272&gt;H272, (AN272-H272)*($G$23+AJ272), 0),IF(AF272&gt;G272,(AF272-G272)*($G$23+AB272),0),IF(X272&gt;F272,(X272-F272)*($G$23+T272),0),IF(P272&gt;E272,(P272-E272)*($G$23+L272),0))</f>
        <v>0</v>
      </c>
      <c r="AP272" s="18">
        <f>-$C$24</f>
        <v>-313614.51120000001</v>
      </c>
      <c r="AQ272" s="17">
        <f ca="1">L272*P272+T272*X272+AB272*AF272+AJ272*AN272-AO272+AP272</f>
        <v>259545.50880000001</v>
      </c>
      <c r="AS272" s="21">
        <f ca="1">SUM(IF(AN272&gt;H272, (AN272-H272), 0),IF(AF272&gt;G272,(AF272-G272),0),IF(X272&gt;F272,(X272-F272),0),IF(P272&gt;E272,(P272-E272),0))</f>
        <v>0</v>
      </c>
    </row>
    <row r="273" spans="1:45" x14ac:dyDescent="0.4">
      <c r="A273" s="15">
        <v>245</v>
      </c>
      <c r="B273" s="15">
        <f ca="1">IF(RAND() &lt; (8/12), 0, 1)</f>
        <v>0</v>
      </c>
      <c r="C273" s="20">
        <f ca="1">RAND()</f>
        <v>0.51329358020006044</v>
      </c>
      <c r="D273" s="15" t="str">
        <f ca="1">LOOKUP(C273,$H$13:$H$16,$F$13:$F$16)</f>
        <v>Airbus A380-800</v>
      </c>
      <c r="E273" s="15">
        <f ca="1">LOOKUP(D273,$F$6:$F$9,$I$6:$I$9)</f>
        <v>14</v>
      </c>
      <c r="F273" s="15">
        <f ca="1">LOOKUP(D273,$F$6:$F$9,$J$6:$J$9)</f>
        <v>76</v>
      </c>
      <c r="G273" s="15">
        <f ca="1">LOOKUP(D273,$F$6:$F$9,$K$6:$K$9)</f>
        <v>56</v>
      </c>
      <c r="H273" s="15">
        <f ca="1">LOOKUP(D273,$F$6:$F$9,$L$6:$L$9)</f>
        <v>341</v>
      </c>
      <c r="I273" s="20">
        <f ca="1">RAND()</f>
        <v>0.16115192069507212</v>
      </c>
      <c r="J273" s="15">
        <f ca="1">IF(B273=1, ROUND(_xlfn.NORM.INV(I273,$C$5,$C$6)*(1+$T$14), 0), ROUND(_xlfn.NORM.INV(I273, $D$5, $D$6)*(1+$T$14), 0))</f>
        <v>3</v>
      </c>
      <c r="K273" s="20">
        <f ca="1">RAND()</f>
        <v>0.13866267768947516</v>
      </c>
      <c r="L273" s="18">
        <f ca="1">IF(B273=1, ROUND(_xlfn.NORM.INV(K273,$C$7,$C$8), 2), ROUND(_xlfn.NORM.INV(K273, $D$7, $D$8), 2))</f>
        <v>9997.27</v>
      </c>
      <c r="M273" s="15">
        <f ca="1">MIN(E273,J273)</f>
        <v>3</v>
      </c>
      <c r="N273" s="15">
        <f ca="1">RAND()</f>
        <v>0.66166260099126262</v>
      </c>
      <c r="O273" s="19">
        <f ca="1">(IF(B273=1, $G$21+($G$22-$G$21)*N273, $H$21+($H$22-$H$21)*N273))</f>
        <v>2.9849878029737875E-2</v>
      </c>
      <c r="P273" s="15">
        <f ca="1">ROUND(M273*(1-O273), 0)</f>
        <v>3</v>
      </c>
      <c r="Q273" s="20">
        <f ca="1">RAND()</f>
        <v>0.84037995324218462</v>
      </c>
      <c r="R273" s="15">
        <f ca="1">IF(B273=1, ROUND(_xlfn.NORM.INV(Q273,$C$9,$C$10)*(1+$T$14), 0), ROUND(_xlfn.NORM.INV(Q273, $D$9, $D$10)*(1+$T$14), 0))</f>
        <v>50</v>
      </c>
      <c r="S273" s="20">
        <f ca="1">RAND()</f>
        <v>0.1743148651384091</v>
      </c>
      <c r="T273" s="18">
        <f ca="1">IF(B273=1, ROUND(_xlfn.NORM.INV(S273,$C$11,$C$12), 2), ROUND(_xlfn.NORM.INV(S273, $D$11, $D$12), 2))</f>
        <v>5032.6099999999997</v>
      </c>
      <c r="U273" s="15">
        <f ca="1">MIN(F273,R273)</f>
        <v>50</v>
      </c>
      <c r="V273" s="15">
        <f ca="1">RAND()</f>
        <v>0.93229276167340502</v>
      </c>
      <c r="W273" s="19">
        <f ca="1">(IF(B273=1, $G$21+($G$22-$G$21)*V273, $H$21+($H$22-$H$21)*V273))</f>
        <v>3.7968782850202151E-2</v>
      </c>
      <c r="X273" s="15">
        <f ca="1">ROUND(U273*(1-W273), 0)</f>
        <v>48</v>
      </c>
      <c r="Y273" s="20">
        <f ca="1">RAND()</f>
        <v>0.28222960364089722</v>
      </c>
      <c r="Z273" s="15">
        <f ca="1">IF(B273=1, ROUND(_xlfn.NORM.INV(Y273,$C$13,$C$14)*(1+$T$14), 0), ROUND(_xlfn.NORM.INV(Y273, $D$13, $D$14)*(1+$T$14), 0))</f>
        <v>30</v>
      </c>
      <c r="AA273" s="20">
        <f ca="1">RAND()</f>
        <v>0.33538324729765046</v>
      </c>
      <c r="AB273" s="18">
        <f ca="1">IF(B273=1, ROUND(_xlfn.NORM.INV(AA273,$C$15,$C$16), 2), ROUND(_xlfn.NORM.INV(AA273, $D$15, $D$16), 2))</f>
        <v>2746.3</v>
      </c>
      <c r="AC273" s="15">
        <f ca="1">MIN(G273,Z273)</f>
        <v>30</v>
      </c>
      <c r="AD273" s="15">
        <f ca="1">RAND()</f>
        <v>0.83964365738706792</v>
      </c>
      <c r="AE273" s="19">
        <f ca="1">(IF(B273=1, $G$21+($G$22-$G$21)*AD273, $H$21+($H$22-$H$21)*AD273))</f>
        <v>3.5189309721612036E-2</v>
      </c>
      <c r="AF273" s="15">
        <f ca="1">ROUND(AC273*(1-AE273), 0)</f>
        <v>29</v>
      </c>
      <c r="AG273" s="20">
        <f ca="1">RAND()</f>
        <v>0.27574971861372199</v>
      </c>
      <c r="AH273" s="15">
        <f ca="1">IF(B273=1, ROUND(_xlfn.NORM.INV(AG273,$C$17,$C$18)*(1+$T$14), 0), ROUND(_xlfn.NORM.INV(AG273, $D$17, $D$18)*(1+$T$14), 0))</f>
        <v>168</v>
      </c>
      <c r="AI273" s="20">
        <f ca="1">RAND()</f>
        <v>0.38391105663576497</v>
      </c>
      <c r="AJ273" s="18">
        <f ca="1">IF(B273=1, ROUND(_xlfn.NORM.INV(AI273,$C$19,$C$20), 2), ROUND(_xlfn.NORM.INV(AI273, $D$19, $D$20), 2))</f>
        <v>1726.3</v>
      </c>
      <c r="AK273" s="15">
        <f ca="1">MIN(ROUND(H273*(1+$C$22),0),AH273)</f>
        <v>168</v>
      </c>
      <c r="AL273" s="20">
        <f ca="1">RAND()</f>
        <v>0.77313537375165642</v>
      </c>
      <c r="AM273" s="19">
        <f ca="1">(IF(B273=1, $G$21+($G$22-$G$21)*AL273, $H$21+($H$22-$H$21)*AL273))</f>
        <v>3.319406121254969E-2</v>
      </c>
      <c r="AN273" s="15">
        <f ca="1">ROUND(AK273*(1-AM273), 0)</f>
        <v>162</v>
      </c>
      <c r="AO273" s="18">
        <f ca="1">SUM(IF(AN273&gt;H273, (AN273-H273)*($G$23+AJ273), 0),IF(AF273&gt;G273,(AF273-G273)*($G$23+AB273),0),IF(X273&gt;F273,(X273-F273)*($G$23+T273),0),IF(P273&gt;E273,(P273-E273)*($G$23+L273),0))</f>
        <v>0</v>
      </c>
      <c r="AP273" s="18">
        <f>-$C$24</f>
        <v>-313614.51120000001</v>
      </c>
      <c r="AQ273" s="17">
        <f ca="1">L273*P273+T273*X273+AB273*AF273+AJ273*AN273-AO273+AP273</f>
        <v>317245.87879999989</v>
      </c>
      <c r="AS273" s="21">
        <f ca="1">SUM(IF(AN273&gt;H273, (AN273-H273), 0),IF(AF273&gt;G273,(AF273-G273),0),IF(X273&gt;F273,(X273-F273),0),IF(P273&gt;E273,(P273-E273),0))</f>
        <v>0</v>
      </c>
    </row>
    <row r="274" spans="1:45" x14ac:dyDescent="0.4">
      <c r="A274" s="15">
        <v>246</v>
      </c>
      <c r="B274" s="15">
        <f ca="1">IF(RAND() &lt; (8/12), 0, 1)</f>
        <v>0</v>
      </c>
      <c r="C274" s="20">
        <f ca="1">RAND()</f>
        <v>0.35023348387181896</v>
      </c>
      <c r="D274" s="15" t="str">
        <f ca="1">LOOKUP(C274,$H$13:$H$16,$F$13:$F$16)</f>
        <v>Airbus A380-800</v>
      </c>
      <c r="E274" s="15">
        <f ca="1">LOOKUP(D274,$F$6:$F$9,$I$6:$I$9)</f>
        <v>14</v>
      </c>
      <c r="F274" s="15">
        <f ca="1">LOOKUP(D274,$F$6:$F$9,$J$6:$J$9)</f>
        <v>76</v>
      </c>
      <c r="G274" s="15">
        <f ca="1">LOOKUP(D274,$F$6:$F$9,$K$6:$K$9)</f>
        <v>56</v>
      </c>
      <c r="H274" s="15">
        <f ca="1">LOOKUP(D274,$F$6:$F$9,$L$6:$L$9)</f>
        <v>341</v>
      </c>
      <c r="I274" s="20">
        <f ca="1">RAND()</f>
        <v>0.50438455575903396</v>
      </c>
      <c r="J274" s="15">
        <f ca="1">IF(B274=1, ROUND(_xlfn.NORM.INV(I274,$C$5,$C$6)*(1+$T$14), 0), ROUND(_xlfn.NORM.INV(I274, $D$5, $D$6)*(1+$T$14), 0))</f>
        <v>4</v>
      </c>
      <c r="K274" s="20">
        <f ca="1">RAND()</f>
        <v>0.39688343535973769</v>
      </c>
      <c r="L274" s="18">
        <f ca="1">IF(B274=1, ROUND(_xlfn.NORM.INV(K274,$C$7,$C$8), 2), ROUND(_xlfn.NORM.INV(K274, $D$7, $D$8), 2))</f>
        <v>10373.23</v>
      </c>
      <c r="M274" s="15">
        <f ca="1">MIN(E274,J274)</f>
        <v>4</v>
      </c>
      <c r="N274" s="15">
        <f ca="1">RAND()</f>
        <v>0.46285346271016248</v>
      </c>
      <c r="O274" s="19">
        <f ca="1">(IF(B274=1, $G$21+($G$22-$G$21)*N274, $H$21+($H$22-$H$21)*N274))</f>
        <v>2.3885603881304875E-2</v>
      </c>
      <c r="P274" s="15">
        <f ca="1">ROUND(M274*(1-O274), 0)</f>
        <v>4</v>
      </c>
      <c r="Q274" s="20">
        <f ca="1">RAND()</f>
        <v>0.77396819998868061</v>
      </c>
      <c r="R274" s="15">
        <f ca="1">IF(B274=1, ROUND(_xlfn.NORM.INV(Q274,$C$9,$C$10)*(1+$T$14), 0), ROUND(_xlfn.NORM.INV(Q274, $D$9, $D$10)*(1+$T$14), 0))</f>
        <v>48</v>
      </c>
      <c r="S274" s="20">
        <f ca="1">RAND()</f>
        <v>0.77098272194609685</v>
      </c>
      <c r="T274" s="18">
        <f ca="1">IF(B274=1, ROUND(_xlfn.NORM.INV(S274,$C$11,$C$12), 2), ROUND(_xlfn.NORM.INV(S274, $D$11, $D$12), 2))</f>
        <v>5415.3</v>
      </c>
      <c r="U274" s="15">
        <f ca="1">MIN(F274,R274)</f>
        <v>48</v>
      </c>
      <c r="V274" s="15">
        <f ca="1">RAND()</f>
        <v>0.97754606953938272</v>
      </c>
      <c r="W274" s="19">
        <f ca="1">(IF(B274=1, $G$21+($G$22-$G$21)*V274, $H$21+($H$22-$H$21)*V274))</f>
        <v>3.9326382086181479E-2</v>
      </c>
      <c r="X274" s="15">
        <f ca="1">ROUND(U274*(1-W274), 0)</f>
        <v>46</v>
      </c>
      <c r="Y274" s="20">
        <f ca="1">RAND()</f>
        <v>0.39883623378861632</v>
      </c>
      <c r="Z274" s="15">
        <f ca="1">IF(B274=1, ROUND(_xlfn.NORM.INV(Y274,$C$13,$C$14)*(1+$T$14), 0), ROUND(_xlfn.NORM.INV(Y274, $D$13, $D$14)*(1+$T$14), 0))</f>
        <v>33</v>
      </c>
      <c r="AA274" s="20">
        <f ca="1">RAND()</f>
        <v>0.39326806074929843</v>
      </c>
      <c r="AB274" s="18">
        <f ca="1">IF(B274=1, ROUND(_xlfn.NORM.INV(AA274,$C$15,$C$16), 2), ROUND(_xlfn.NORM.INV(AA274, $D$15, $D$16), 2))</f>
        <v>2765.05</v>
      </c>
      <c r="AC274" s="15">
        <f ca="1">MIN(G274,Z274)</f>
        <v>33</v>
      </c>
      <c r="AD274" s="15">
        <f ca="1">RAND()</f>
        <v>0.59792038526752711</v>
      </c>
      <c r="AE274" s="19">
        <f ca="1">(IF(B274=1, $G$21+($G$22-$G$21)*AD274, $H$21+($H$22-$H$21)*AD274))</f>
        <v>2.7937611558025814E-2</v>
      </c>
      <c r="AF274" s="15">
        <f ca="1">ROUND(AC274*(1-AE274), 0)</f>
        <v>32</v>
      </c>
      <c r="AG274" s="20">
        <f ca="1">RAND()</f>
        <v>0.92908736424949545</v>
      </c>
      <c r="AH274" s="15">
        <f ca="1">IF(B274=1, ROUND(_xlfn.NORM.INV(AG274,$C$17,$C$18)*(1+$T$14), 0), ROUND(_xlfn.NORM.INV(AG274, $D$17, $D$18)*(1+$T$14), 0))</f>
        <v>277</v>
      </c>
      <c r="AI274" s="20">
        <f ca="1">RAND()</f>
        <v>0.7860183389021993</v>
      </c>
      <c r="AJ274" s="18">
        <f ca="1">IF(B274=1, ROUND(_xlfn.NORM.INV(AI274,$C$19,$C$20), 2), ROUND(_xlfn.NORM.INV(AI274, $D$19, $D$20), 2))</f>
        <v>1808.94</v>
      </c>
      <c r="AK274" s="15">
        <f ca="1">MIN(ROUND(H274*(1+$C$22),0),AH274)</f>
        <v>277</v>
      </c>
      <c r="AL274" s="20">
        <f ca="1">RAND()</f>
        <v>0.3205471850147561</v>
      </c>
      <c r="AM274" s="19">
        <f ca="1">(IF(B274=1, $G$21+($G$22-$G$21)*AL274, $H$21+($H$22-$H$21)*AL274))</f>
        <v>1.9616415550442683E-2</v>
      </c>
      <c r="AN274" s="15">
        <f ca="1">ROUND(AK274*(1-AM274), 0)</f>
        <v>272</v>
      </c>
      <c r="AO274" s="18">
        <f ca="1">SUM(IF(AN274&gt;H274, (AN274-H274)*($G$23+AJ274), 0),IF(AF274&gt;G274,(AF274-G274)*($G$23+AB274),0),IF(X274&gt;F274,(X274-F274)*($G$23+T274),0),IF(P274&gt;E274,(P274-E274)*($G$23+L274),0))</f>
        <v>0</v>
      </c>
      <c r="AP274" s="18">
        <f>-$C$24</f>
        <v>-313614.51120000001</v>
      </c>
      <c r="AQ274" s="17">
        <f ca="1">L274*P274+T274*X274+AB274*AF274+AJ274*AN274-AO274+AP274</f>
        <v>557495.48879999993</v>
      </c>
      <c r="AS274" s="21">
        <f ca="1">SUM(IF(AN274&gt;H274, (AN274-H274), 0),IF(AF274&gt;G274,(AF274-G274),0),IF(X274&gt;F274,(X274-F274),0),IF(P274&gt;E274,(P274-E274),0))</f>
        <v>0</v>
      </c>
    </row>
    <row r="275" spans="1:45" x14ac:dyDescent="0.4">
      <c r="A275" s="15">
        <v>247</v>
      </c>
      <c r="B275" s="15">
        <f ca="1">IF(RAND() &lt; (8/12), 0, 1)</f>
        <v>0</v>
      </c>
      <c r="C275" s="20">
        <f ca="1">RAND()</f>
        <v>0.51617951333413725</v>
      </c>
      <c r="D275" s="15" t="str">
        <f ca="1">LOOKUP(C275,$H$13:$H$16,$F$13:$F$16)</f>
        <v>Airbus A380-800</v>
      </c>
      <c r="E275" s="15">
        <f ca="1">LOOKUP(D275,$F$6:$F$9,$I$6:$I$9)</f>
        <v>14</v>
      </c>
      <c r="F275" s="15">
        <f ca="1">LOOKUP(D275,$F$6:$F$9,$J$6:$J$9)</f>
        <v>76</v>
      </c>
      <c r="G275" s="15">
        <f ca="1">LOOKUP(D275,$F$6:$F$9,$K$6:$K$9)</f>
        <v>56</v>
      </c>
      <c r="H275" s="15">
        <f ca="1">LOOKUP(D275,$F$6:$F$9,$L$6:$L$9)</f>
        <v>341</v>
      </c>
      <c r="I275" s="20">
        <f ca="1">RAND()</f>
        <v>0.5774521709695728</v>
      </c>
      <c r="J275" s="15">
        <f ca="1">IF(B275=1, ROUND(_xlfn.NORM.INV(I275,$C$5,$C$6)*(1+$T$14), 0), ROUND(_xlfn.NORM.INV(I275, $D$5, $D$6)*(1+$T$14), 0))</f>
        <v>4</v>
      </c>
      <c r="K275" s="20">
        <f ca="1">RAND()</f>
        <v>0.53837356294718131</v>
      </c>
      <c r="L275" s="18">
        <f ca="1">IF(B275=1, ROUND(_xlfn.NORM.INV(K275,$C$7,$C$8), 2), ROUND(_xlfn.NORM.INV(K275, $D$7, $D$8), 2))</f>
        <v>10536.29</v>
      </c>
      <c r="M275" s="15">
        <f ca="1">MIN(E275,J275)</f>
        <v>4</v>
      </c>
      <c r="N275" s="15">
        <f ca="1">RAND()</f>
        <v>0.77430988563626268</v>
      </c>
      <c r="O275" s="19">
        <f ca="1">(IF(B275=1, $G$21+($G$22-$G$21)*N275, $H$21+($H$22-$H$21)*N275))</f>
        <v>3.3229296569087879E-2</v>
      </c>
      <c r="P275" s="15">
        <f ca="1">ROUND(M275*(1-O275), 0)</f>
        <v>4</v>
      </c>
      <c r="Q275" s="20">
        <f ca="1">RAND()</f>
        <v>0.11898307643136685</v>
      </c>
      <c r="R275" s="15">
        <f ca="1">IF(B275=1, ROUND(_xlfn.NORM.INV(Q275,$C$9,$C$10)*(1+$T$14), 0), ROUND(_xlfn.NORM.INV(Q275, $D$9, $D$10)*(1+$T$14), 0))</f>
        <v>28</v>
      </c>
      <c r="S275" s="20">
        <f ca="1">RAND()</f>
        <v>0.8666419941258543</v>
      </c>
      <c r="T275" s="18">
        <f ca="1">IF(B275=1, ROUND(_xlfn.NORM.INV(S275,$C$11,$C$12), 2), ROUND(_xlfn.NORM.INV(S275, $D$11, $D$12), 2))</f>
        <v>5499.29</v>
      </c>
      <c r="U275" s="15">
        <f ca="1">MIN(F275,R275)</f>
        <v>28</v>
      </c>
      <c r="V275" s="15">
        <f ca="1">RAND()</f>
        <v>0.6525437371890046</v>
      </c>
      <c r="W275" s="19">
        <f ca="1">(IF(B275=1, $G$21+($G$22-$G$21)*V275, $H$21+($H$22-$H$21)*V275))</f>
        <v>2.9576312115670141E-2</v>
      </c>
      <c r="X275" s="15">
        <f ca="1">ROUND(U275*(1-W275), 0)</f>
        <v>27</v>
      </c>
      <c r="Y275" s="20">
        <f ca="1">RAND()</f>
        <v>0.50383102894969989</v>
      </c>
      <c r="Z275" s="15">
        <f ca="1">IF(B275=1, ROUND(_xlfn.NORM.INV(Y275,$C$13,$C$14)*(1+$T$14), 0), ROUND(_xlfn.NORM.INV(Y275, $D$13, $D$14)*(1+$T$14), 0))</f>
        <v>36</v>
      </c>
      <c r="AA275" s="20">
        <f ca="1">RAND()</f>
        <v>0.10078058506075938</v>
      </c>
      <c r="AB275" s="18">
        <f ca="1">IF(B275=1, ROUND(_xlfn.NORM.INV(AA275,$C$15,$C$16), 2), ROUND(_xlfn.NORM.INV(AA275, $D$15, $D$16), 2))</f>
        <v>2642.75</v>
      </c>
      <c r="AC275" s="15">
        <f ca="1">MIN(G275,Z275)</f>
        <v>36</v>
      </c>
      <c r="AD275" s="15">
        <f ca="1">RAND()</f>
        <v>0.42236426998311494</v>
      </c>
      <c r="AE275" s="19">
        <f ca="1">(IF(B275=1, $G$21+($G$22-$G$21)*AD275, $H$21+($H$22-$H$21)*AD275))</f>
        <v>2.2670928099493448E-2</v>
      </c>
      <c r="AF275" s="15">
        <f ca="1">ROUND(AC275*(1-AE275), 0)</f>
        <v>35</v>
      </c>
      <c r="AG275" s="20">
        <f ca="1">RAND()</f>
        <v>0.40805887369606175</v>
      </c>
      <c r="AH275" s="15">
        <f ca="1">IF(B275=1, ROUND(_xlfn.NORM.INV(AG275,$C$17,$C$18)*(1+$T$14), 0), ROUND(_xlfn.NORM.INV(AG275, $D$17, $D$18)*(1+$T$14), 0))</f>
        <v>187</v>
      </c>
      <c r="AI275" s="20">
        <f ca="1">RAND()</f>
        <v>0.61890178644822769</v>
      </c>
      <c r="AJ275" s="18">
        <f ca="1">IF(B275=1, ROUND(_xlfn.NORM.INV(AI275,$C$19,$C$20), 2), ROUND(_xlfn.NORM.INV(AI275, $D$19, $D$20), 2))</f>
        <v>1771.72</v>
      </c>
      <c r="AK275" s="15">
        <f ca="1">MIN(ROUND(H275*(1+$C$22),0),AH275)</f>
        <v>187</v>
      </c>
      <c r="AL275" s="20">
        <f ca="1">RAND()</f>
        <v>0.90711701023193669</v>
      </c>
      <c r="AM275" s="19">
        <f ca="1">(IF(B275=1, $G$21+($G$22-$G$21)*AL275, $H$21+($H$22-$H$21)*AL275))</f>
        <v>3.7213510306958103E-2</v>
      </c>
      <c r="AN275" s="15">
        <f ca="1">ROUND(AK275*(1-AM275), 0)</f>
        <v>180</v>
      </c>
      <c r="AO275" s="18">
        <f ca="1">SUM(IF(AN275&gt;H275, (AN275-H275)*($G$23+AJ275), 0),IF(AF275&gt;G275,(AF275-G275)*($G$23+AB275),0),IF(X275&gt;F275,(X275-F275)*($G$23+T275),0),IF(P275&gt;E275,(P275-E275)*($G$23+L275),0))</f>
        <v>0</v>
      </c>
      <c r="AP275" s="18">
        <f>-$C$24</f>
        <v>-313614.51120000001</v>
      </c>
      <c r="AQ275" s="17">
        <f ca="1">L275*P275+T275*X275+AB275*AF275+AJ275*AN275-AO275+AP275</f>
        <v>288417.32879999996</v>
      </c>
      <c r="AS275" s="21">
        <f ca="1">SUM(IF(AN275&gt;H275, (AN275-H275), 0),IF(AF275&gt;G275,(AF275-G275),0),IF(X275&gt;F275,(X275-F275),0),IF(P275&gt;E275,(P275-E275),0))</f>
        <v>0</v>
      </c>
    </row>
    <row r="276" spans="1:45" x14ac:dyDescent="0.4">
      <c r="A276" s="15">
        <v>248</v>
      </c>
      <c r="B276" s="15">
        <f ca="1">IF(RAND() &lt; (8/12), 0, 1)</f>
        <v>1</v>
      </c>
      <c r="C276" s="20">
        <f ca="1">RAND()</f>
        <v>0.63751978147697697</v>
      </c>
      <c r="D276" s="15" t="str">
        <f ca="1">LOOKUP(C276,$H$13:$H$16,$F$13:$F$16)</f>
        <v>Boeing 777-300ER</v>
      </c>
      <c r="E276" s="15">
        <f ca="1">LOOKUP(D276,$F$6:$F$9,$I$6:$I$9)</f>
        <v>8</v>
      </c>
      <c r="F276" s="15">
        <f ca="1">LOOKUP(D276,$F$6:$F$9,$J$6:$J$9)</f>
        <v>40</v>
      </c>
      <c r="G276" s="15">
        <f ca="1">LOOKUP(D276,$F$6:$F$9,$K$6:$K$9)</f>
        <v>24</v>
      </c>
      <c r="H276" s="15">
        <f ca="1">LOOKUP(D276,$F$6:$F$9,$L$6:$L$9)</f>
        <v>260</v>
      </c>
      <c r="I276" s="20">
        <f ca="1">RAND()</f>
        <v>9.9898719451045892E-2</v>
      </c>
      <c r="J276" s="15">
        <f ca="1">IF(B276=1, ROUND(_xlfn.NORM.INV(I276,$C$5,$C$6)*(1+$T$14), 0), ROUND(_xlfn.NORM.INV(I276, $D$5, $D$6)*(1+$T$14), 0))</f>
        <v>4</v>
      </c>
      <c r="K276" s="20">
        <f ca="1">RAND()</f>
        <v>4.1241430481566477E-2</v>
      </c>
      <c r="L276" s="18">
        <f ca="1">IF(B276=1, ROUND(_xlfn.NORM.INV(K276,$C$7,$C$8), 2), ROUND(_xlfn.NORM.INV(K276, $D$7, $D$8), 2))</f>
        <v>10527.32</v>
      </c>
      <c r="M276" s="15">
        <f ca="1">MIN(E276,J276)</f>
        <v>4</v>
      </c>
      <c r="N276" s="15">
        <f ca="1">RAND()</f>
        <v>0.16544600622184369</v>
      </c>
      <c r="O276" s="19">
        <f ca="1">(IF(B276=1, $G$21+($G$22-$G$21)*N276, $H$21+($H$22-$H$21)*N276))</f>
        <v>2.079061021776453E-2</v>
      </c>
      <c r="P276" s="15">
        <f ca="1">ROUND(M276*(1-O276), 0)</f>
        <v>4</v>
      </c>
      <c r="Q276" s="20">
        <f ca="1">RAND()</f>
        <v>0.68229294977091026</v>
      </c>
      <c r="R276" s="15">
        <f ca="1">IF(B276=1, ROUND(_xlfn.NORM.INV(Q276,$C$9,$C$10)*(1+$T$14), 0), ROUND(_xlfn.NORM.INV(Q276, $D$9, $D$10)*(1+$T$14), 0))</f>
        <v>73</v>
      </c>
      <c r="S276" s="20">
        <f ca="1">RAND()</f>
        <v>0.30086079971663637</v>
      </c>
      <c r="T276" s="18">
        <f ca="1">IF(B276=1, ROUND(_xlfn.NORM.INV(S276,$C$11,$C$12), 2), ROUND(_xlfn.NORM.INV(S276, $D$11, $D$12), 2))</f>
        <v>6358.81</v>
      </c>
      <c r="U276" s="15">
        <f ca="1">MIN(F276,R276)</f>
        <v>40</v>
      </c>
      <c r="V276" s="15">
        <f ca="1">RAND()</f>
        <v>0.1662517287755596</v>
      </c>
      <c r="W276" s="19">
        <f ca="1">(IF(B276=1, $G$21+($G$22-$G$21)*V276, $H$21+($H$22-$H$21)*V276))</f>
        <v>2.0818810507144587E-2</v>
      </c>
      <c r="X276" s="15">
        <f ca="1">ROUND(U276*(1-W276), 0)</f>
        <v>39</v>
      </c>
      <c r="Y276" s="20">
        <f ca="1">RAND()</f>
        <v>0.336872920258385</v>
      </c>
      <c r="Z276" s="15">
        <f ca="1">IF(B276=1, ROUND(_xlfn.NORM.INV(Y276,$C$13,$C$14)*(1+$T$14), 0), ROUND(_xlfn.NORM.INV(Y276, $D$13, $D$14)*(1+$T$14), 0))</f>
        <v>45</v>
      </c>
      <c r="AA276" s="20">
        <f ca="1">RAND()</f>
        <v>0.71182705872116092</v>
      </c>
      <c r="AB276" s="18">
        <f ca="1">IF(B276=1, ROUND(_xlfn.NORM.INV(AA276,$C$15,$C$16), 2), ROUND(_xlfn.NORM.INV(AA276, $D$15, $D$16), 2))</f>
        <v>3911.07</v>
      </c>
      <c r="AC276" s="15">
        <f ca="1">MIN(G276,Z276)</f>
        <v>24</v>
      </c>
      <c r="AD276" s="15">
        <f ca="1">RAND()</f>
        <v>0.33655784172984005</v>
      </c>
      <c r="AE276" s="19">
        <f ca="1">(IF(B276=1, $G$21+($G$22-$G$21)*AD276, $H$21+($H$22-$H$21)*AD276))</f>
        <v>2.67795244605444E-2</v>
      </c>
      <c r="AF276" s="15">
        <f ca="1">ROUND(AC276*(1-AE276), 0)</f>
        <v>23</v>
      </c>
      <c r="AG276" s="20">
        <f ca="1">RAND()</f>
        <v>0.859989236187647</v>
      </c>
      <c r="AH276" s="15">
        <f ca="1">IF(B276=1, ROUND(_xlfn.NORM.INV(AG276,$C$17,$C$18)*(1+$T$14), 0), ROUND(_xlfn.NORM.INV(AG276, $D$17, $D$18)*(1+$T$14), 0))</f>
        <v>441</v>
      </c>
      <c r="AI276" s="20">
        <f ca="1">RAND()</f>
        <v>0.65981773346176531</v>
      </c>
      <c r="AJ276" s="18">
        <f ca="1">IF(B276=1, ROUND(_xlfn.NORM.INV(AI276,$C$19,$C$20), 2), ROUND(_xlfn.NORM.INV(AI276, $D$19, $D$20), 2))</f>
        <v>2400.3000000000002</v>
      </c>
      <c r="AK276" s="15">
        <f ca="1">MIN(ROUND(H276*(1+$C$22),0),AH276)</f>
        <v>273</v>
      </c>
      <c r="AL276" s="20">
        <f ca="1">RAND()</f>
        <v>0.24762593560392054</v>
      </c>
      <c r="AM276" s="19">
        <f ca="1">(IF(B276=1, $G$21+($G$22-$G$21)*AL276, $H$21+($H$22-$H$21)*AL276))</f>
        <v>2.3666907746137219E-2</v>
      </c>
      <c r="AN276" s="15">
        <f ca="1">ROUND(AK276*(1-AM276), 0)</f>
        <v>267</v>
      </c>
      <c r="AO276" s="18">
        <f ca="1">SUM(IF(AN276&gt;H276, (AN276-H276)*($G$23+AJ276), 0),IF(AF276&gt;G276,(AF276-G276)*($G$23+AB276),0),IF(X276&gt;F276,(X276-F276)*($G$23+T276),0),IF(P276&gt;E276,(P276-E276)*($G$23+L276),0))</f>
        <v>22759.100000000002</v>
      </c>
      <c r="AP276" s="18">
        <f>-$C$24</f>
        <v>-313614.51120000001</v>
      </c>
      <c r="AQ276" s="17">
        <f ca="1">L276*P276+T276*X276+AB276*AF276+AJ276*AN276-AO276+AP276</f>
        <v>684563.96880000015</v>
      </c>
      <c r="AS276" s="21">
        <f ca="1">SUM(IF(AN276&gt;H276, (AN276-H276), 0),IF(AF276&gt;G276,(AF276-G276),0),IF(X276&gt;F276,(X276-F276),0),IF(P276&gt;E276,(P276-E276),0))</f>
        <v>7</v>
      </c>
    </row>
    <row r="277" spans="1:45" x14ac:dyDescent="0.4">
      <c r="A277" s="15">
        <v>249</v>
      </c>
      <c r="B277" s="15">
        <f ca="1">IF(RAND() &lt; (8/12), 0, 1)</f>
        <v>0</v>
      </c>
      <c r="C277" s="20">
        <f ca="1">RAND()</f>
        <v>0.77866691317210701</v>
      </c>
      <c r="D277" s="15" t="str">
        <f ca="1">LOOKUP(C277,$H$13:$H$16,$F$13:$F$16)</f>
        <v>Boeing 777-300ER</v>
      </c>
      <c r="E277" s="15">
        <f ca="1">LOOKUP(D277,$F$6:$F$9,$I$6:$I$9)</f>
        <v>8</v>
      </c>
      <c r="F277" s="15">
        <f ca="1">LOOKUP(D277,$F$6:$F$9,$J$6:$J$9)</f>
        <v>40</v>
      </c>
      <c r="G277" s="15">
        <f ca="1">LOOKUP(D277,$F$6:$F$9,$K$6:$K$9)</f>
        <v>24</v>
      </c>
      <c r="H277" s="15">
        <f ca="1">LOOKUP(D277,$F$6:$F$9,$L$6:$L$9)</f>
        <v>260</v>
      </c>
      <c r="I277" s="20">
        <f ca="1">RAND()</f>
        <v>0.8894421386497674</v>
      </c>
      <c r="J277" s="15">
        <f ca="1">IF(B277=1, ROUND(_xlfn.NORM.INV(I277,$C$5,$C$6)*(1+$T$14), 0), ROUND(_xlfn.NORM.INV(I277, $D$5, $D$6)*(1+$T$14), 0))</f>
        <v>5</v>
      </c>
      <c r="K277" s="20">
        <f ca="1">RAND()</f>
        <v>1.1994686533972954E-2</v>
      </c>
      <c r="L277" s="18">
        <f ca="1">IF(B277=1, ROUND(_xlfn.NORM.INV(K277,$C$7,$C$8), 2), ROUND(_xlfn.NORM.INV(K277, $D$7, $D$8), 2))</f>
        <v>9463.59</v>
      </c>
      <c r="M277" s="15">
        <f ca="1">MIN(E277,J277)</f>
        <v>5</v>
      </c>
      <c r="N277" s="15">
        <f ca="1">RAND()</f>
        <v>0.34208610547481932</v>
      </c>
      <c r="O277" s="19">
        <f ca="1">(IF(B277=1, $G$21+($G$22-$G$21)*N277, $H$21+($H$22-$H$21)*N277))</f>
        <v>2.026258316424458E-2</v>
      </c>
      <c r="P277" s="15">
        <f ca="1">ROUND(M277*(1-O277), 0)</f>
        <v>5</v>
      </c>
      <c r="Q277" s="20">
        <f ca="1">RAND()</f>
        <v>0.21294023997747613</v>
      </c>
      <c r="R277" s="15">
        <f ca="1">IF(B277=1, ROUND(_xlfn.NORM.INV(Q277,$C$9,$C$10)*(1+$T$14), 0), ROUND(_xlfn.NORM.INV(Q277, $D$9, $D$10)*(1+$T$14), 0))</f>
        <v>32</v>
      </c>
      <c r="S277" s="20">
        <f ca="1">RAND()</f>
        <v>0.38697532541056801</v>
      </c>
      <c r="T277" s="18">
        <f ca="1">IF(B277=1, ROUND(_xlfn.NORM.INV(S277,$C$11,$C$12), 2), ROUND(_xlfn.NORM.INV(S277, $D$11, $D$12), 2))</f>
        <v>5180.74</v>
      </c>
      <c r="U277" s="15">
        <f ca="1">MIN(F277,R277)</f>
        <v>32</v>
      </c>
      <c r="V277" s="15">
        <f ca="1">RAND()</f>
        <v>0.82495653644020028</v>
      </c>
      <c r="W277" s="19">
        <f ca="1">(IF(B277=1, $G$21+($G$22-$G$21)*V277, $H$21+($H$22-$H$21)*V277))</f>
        <v>3.4748696093206008E-2</v>
      </c>
      <c r="X277" s="15">
        <f ca="1">ROUND(U277*(1-W277), 0)</f>
        <v>31</v>
      </c>
      <c r="Y277" s="20">
        <f ca="1">RAND()</f>
        <v>0.74874440288163713</v>
      </c>
      <c r="Z277" s="15">
        <f ca="1">IF(B277=1, ROUND(_xlfn.NORM.INV(Y277,$C$13,$C$14)*(1+$T$14), 0), ROUND(_xlfn.NORM.INV(Y277, $D$13, $D$14)*(1+$T$14), 0))</f>
        <v>42</v>
      </c>
      <c r="AA277" s="20">
        <f ca="1">RAND()</f>
        <v>0.6461830592267882</v>
      </c>
      <c r="AB277" s="18">
        <f ca="1">IF(B277=1, ROUND(_xlfn.NORM.INV(AA277,$C$15,$C$16), 2), ROUND(_xlfn.NORM.INV(AA277, $D$15, $D$16), 2))</f>
        <v>2843.55</v>
      </c>
      <c r="AC277" s="15">
        <f ca="1">MIN(G277,Z277)</f>
        <v>24</v>
      </c>
      <c r="AD277" s="15">
        <f ca="1">RAND()</f>
        <v>0.98683005737671015</v>
      </c>
      <c r="AE277" s="19">
        <f ca="1">(IF(B277=1, $G$21+($G$22-$G$21)*AD277, $H$21+($H$22-$H$21)*AD277))</f>
        <v>3.9604901721301301E-2</v>
      </c>
      <c r="AF277" s="15">
        <f ca="1">ROUND(AC277*(1-AE277), 0)</f>
        <v>23</v>
      </c>
      <c r="AG277" s="20">
        <f ca="1">RAND()</f>
        <v>0.70296374486904711</v>
      </c>
      <c r="AH277" s="15">
        <f ca="1">IF(B277=1, ROUND(_xlfn.NORM.INV(AG277,$C$17,$C$18)*(1+$T$14), 0), ROUND(_xlfn.NORM.INV(AG277, $D$17, $D$18)*(1+$T$14), 0))</f>
        <v>227</v>
      </c>
      <c r="AI277" s="20">
        <f ca="1">RAND()</f>
        <v>0.92065744903270152</v>
      </c>
      <c r="AJ277" s="18">
        <f ca="1">IF(B277=1, ROUND(_xlfn.NORM.INV(AI277,$C$19,$C$20), 2), ROUND(_xlfn.NORM.INV(AI277, $D$19, $D$20), 2))</f>
        <v>1855.8</v>
      </c>
      <c r="AK277" s="15">
        <f ca="1">MIN(ROUND(H277*(1+$C$22),0),AH277)</f>
        <v>227</v>
      </c>
      <c r="AL277" s="20">
        <f ca="1">RAND()</f>
        <v>0.78850058508301846</v>
      </c>
      <c r="AM277" s="19">
        <f ca="1">(IF(B277=1, $G$21+($G$22-$G$21)*AL277, $H$21+($H$22-$H$21)*AL277))</f>
        <v>3.3655017552490556E-2</v>
      </c>
      <c r="AN277" s="15">
        <f ca="1">ROUND(AK277*(1-AM277), 0)</f>
        <v>219</v>
      </c>
      <c r="AO277" s="18">
        <f ca="1">SUM(IF(AN277&gt;H277, (AN277-H277)*($G$23+AJ277), 0),IF(AF277&gt;G277,(AF277-G277)*($G$23+AB277),0),IF(X277&gt;F277,(X277-F277)*($G$23+T277),0),IF(P277&gt;E277,(P277-E277)*($G$23+L277),0))</f>
        <v>0</v>
      </c>
      <c r="AP277" s="18">
        <f>-$C$24</f>
        <v>-313614.51120000001</v>
      </c>
      <c r="AQ277" s="17">
        <f ca="1">L277*P277+T277*X277+AB277*AF277+AJ277*AN277-AO277+AP277</f>
        <v>366128.22879999998</v>
      </c>
      <c r="AS277" s="21">
        <f ca="1">SUM(IF(AN277&gt;H277, (AN277-H277), 0),IF(AF277&gt;G277,(AF277-G277),0),IF(X277&gt;F277,(X277-F277),0),IF(P277&gt;E277,(P277-E277),0))</f>
        <v>0</v>
      </c>
    </row>
    <row r="278" spans="1:45" x14ac:dyDescent="0.4">
      <c r="A278" s="15">
        <v>250</v>
      </c>
      <c r="B278" s="15">
        <f ca="1">IF(RAND() &lt; (8/12), 0, 1)</f>
        <v>0</v>
      </c>
      <c r="C278" s="20">
        <f ca="1">RAND()</f>
        <v>0.4719355156426579</v>
      </c>
      <c r="D278" s="15" t="str">
        <f ca="1">LOOKUP(C278,$H$13:$H$16,$F$13:$F$16)</f>
        <v>Airbus A380-800</v>
      </c>
      <c r="E278" s="15">
        <f ca="1">LOOKUP(D278,$F$6:$F$9,$I$6:$I$9)</f>
        <v>14</v>
      </c>
      <c r="F278" s="15">
        <f ca="1">LOOKUP(D278,$F$6:$F$9,$J$6:$J$9)</f>
        <v>76</v>
      </c>
      <c r="G278" s="15">
        <f ca="1">LOOKUP(D278,$F$6:$F$9,$K$6:$K$9)</f>
        <v>56</v>
      </c>
      <c r="H278" s="15">
        <f ca="1">LOOKUP(D278,$F$6:$F$9,$L$6:$L$9)</f>
        <v>341</v>
      </c>
      <c r="I278" s="20">
        <f ca="1">RAND()</f>
        <v>0.57410645942743388</v>
      </c>
      <c r="J278" s="15">
        <f ca="1">IF(B278=1, ROUND(_xlfn.NORM.INV(I278,$C$5,$C$6)*(1+$T$14), 0), ROUND(_xlfn.NORM.INV(I278, $D$5, $D$6)*(1+$T$14), 0))</f>
        <v>4</v>
      </c>
      <c r="K278" s="20">
        <f ca="1">RAND()</f>
        <v>0.41161107924530371</v>
      </c>
      <c r="L278" s="18">
        <f ca="1">IF(B278=1, ROUND(_xlfn.NORM.INV(K278,$C$7,$C$8), 2), ROUND(_xlfn.NORM.INV(K278, $D$7, $D$8), 2))</f>
        <v>10390.56</v>
      </c>
      <c r="M278" s="15">
        <f ca="1">MIN(E278,J278)</f>
        <v>4</v>
      </c>
      <c r="N278" s="15">
        <f ca="1">RAND()</f>
        <v>0.96541357299752506</v>
      </c>
      <c r="O278" s="19">
        <f ca="1">(IF(B278=1, $G$21+($G$22-$G$21)*N278, $H$21+($H$22-$H$21)*N278))</f>
        <v>3.8962407189925753E-2</v>
      </c>
      <c r="P278" s="15">
        <f ca="1">ROUND(M278*(1-O278), 0)</f>
        <v>4</v>
      </c>
      <c r="Q278" s="20">
        <f ca="1">RAND()</f>
        <v>0.86325776518810304</v>
      </c>
      <c r="R278" s="15">
        <f ca="1">IF(B278=1, ROUND(_xlfn.NORM.INV(Q278,$C$9,$C$10)*(1+$T$14), 0), ROUND(_xlfn.NORM.INV(Q278, $D$9, $D$10)*(1+$T$14), 0))</f>
        <v>51</v>
      </c>
      <c r="S278" s="20">
        <f ca="1">RAND()</f>
        <v>0.16846794970357748</v>
      </c>
      <c r="T278" s="18">
        <f ca="1">IF(B278=1, ROUND(_xlfn.NORM.INV(S278,$C$11,$C$12), 2), ROUND(_xlfn.NORM.INV(S278, $D$11, $D$12), 2))</f>
        <v>5027.37</v>
      </c>
      <c r="U278" s="15">
        <f ca="1">MIN(F278,R278)</f>
        <v>51</v>
      </c>
      <c r="V278" s="15">
        <f ca="1">RAND()</f>
        <v>0.39394877900438385</v>
      </c>
      <c r="W278" s="19">
        <f ca="1">(IF(B278=1, $G$21+($G$22-$G$21)*V278, $H$21+($H$22-$H$21)*V278))</f>
        <v>2.1818463370131515E-2</v>
      </c>
      <c r="X278" s="15">
        <f ca="1">ROUND(U278*(1-W278), 0)</f>
        <v>50</v>
      </c>
      <c r="Y278" s="20">
        <f ca="1">RAND()</f>
        <v>0.82399871754653609</v>
      </c>
      <c r="Z278" s="15">
        <f ca="1">IF(B278=1, ROUND(_xlfn.NORM.INV(Y278,$C$13,$C$14)*(1+$T$14), 0), ROUND(_xlfn.NORM.INV(Y278, $D$13, $D$14)*(1+$T$14), 0))</f>
        <v>44</v>
      </c>
      <c r="AA278" s="20">
        <f ca="1">RAND()</f>
        <v>0.39286852190818189</v>
      </c>
      <c r="AB278" s="18">
        <f ca="1">IF(B278=1, ROUND(_xlfn.NORM.INV(AA278,$C$15,$C$16), 2), ROUND(_xlfn.NORM.INV(AA278, $D$15, $D$16), 2))</f>
        <v>2764.93</v>
      </c>
      <c r="AC278" s="15">
        <f ca="1">MIN(G278,Z278)</f>
        <v>44</v>
      </c>
      <c r="AD278" s="15">
        <f ca="1">RAND()</f>
        <v>2.7556452543159637E-2</v>
      </c>
      <c r="AE278" s="19">
        <f ca="1">(IF(B278=1, $G$21+($G$22-$G$21)*AD278, $H$21+($H$22-$H$21)*AD278))</f>
        <v>1.082669357629479E-2</v>
      </c>
      <c r="AF278" s="15">
        <f ca="1">ROUND(AC278*(1-AE278), 0)</f>
        <v>44</v>
      </c>
      <c r="AG278" s="20">
        <f ca="1">RAND()</f>
        <v>0.32103190658586545</v>
      </c>
      <c r="AH278" s="15">
        <f ca="1">IF(B278=1, ROUND(_xlfn.NORM.INV(AG278,$C$17,$C$18)*(1+$T$14), 0), ROUND(_xlfn.NORM.INV(AG278, $D$17, $D$18)*(1+$T$14), 0))</f>
        <v>175</v>
      </c>
      <c r="AI278" s="20">
        <f ca="1">RAND()</f>
        <v>0.27445812527487601</v>
      </c>
      <c r="AJ278" s="18">
        <f ca="1">IF(B278=1, ROUND(_xlfn.NORM.INV(AI278,$C$19,$C$20), 2), ROUND(_xlfn.NORM.INV(AI278, $D$19, $D$20), 2))</f>
        <v>1703.2</v>
      </c>
      <c r="AK278" s="15">
        <f ca="1">MIN(ROUND(H278*(1+$C$22),0),AH278)</f>
        <v>175</v>
      </c>
      <c r="AL278" s="20">
        <f ca="1">RAND()</f>
        <v>0.68450324016647079</v>
      </c>
      <c r="AM278" s="19">
        <f ca="1">(IF(B278=1, $G$21+($G$22-$G$21)*AL278, $H$21+($H$22-$H$21)*AL278))</f>
        <v>3.0535097204994123E-2</v>
      </c>
      <c r="AN278" s="15">
        <f ca="1">ROUND(AK278*(1-AM278), 0)</f>
        <v>170</v>
      </c>
      <c r="AO278" s="18">
        <f ca="1">SUM(IF(AN278&gt;H278, (AN278-H278)*($G$23+AJ278), 0),IF(AF278&gt;G278,(AF278-G278)*($G$23+AB278),0),IF(X278&gt;F278,(X278-F278)*($G$23+T278),0),IF(P278&gt;E278,(P278-E278)*($G$23+L278),0))</f>
        <v>0</v>
      </c>
      <c r="AP278" s="18">
        <f>-$C$24</f>
        <v>-313614.51120000001</v>
      </c>
      <c r="AQ278" s="17">
        <f ca="1">L278*P278+T278*X278+AB278*AF278+AJ278*AN278-AO278+AP278</f>
        <v>390517.14879999991</v>
      </c>
      <c r="AS278" s="21">
        <f ca="1">SUM(IF(AN278&gt;H278, (AN278-H278), 0),IF(AF278&gt;G278,(AF278-G278),0),IF(X278&gt;F278,(X278-F278),0),IF(P278&gt;E278,(P278-E278),0))</f>
        <v>0</v>
      </c>
    </row>
    <row r="279" spans="1:45" x14ac:dyDescent="0.4">
      <c r="A279" s="15">
        <v>251</v>
      </c>
      <c r="B279" s="15">
        <f ca="1">IF(RAND() &lt; (8/12), 0, 1)</f>
        <v>0</v>
      </c>
      <c r="C279" s="20">
        <f ca="1">RAND()</f>
        <v>0.90066581709308191</v>
      </c>
      <c r="D279" s="15" t="str">
        <f ca="1">LOOKUP(C279,$H$13:$H$16,$F$13:$F$16)</f>
        <v>Boeing 777-300ER</v>
      </c>
      <c r="E279" s="15">
        <f ca="1">LOOKUP(D279,$F$6:$F$9,$I$6:$I$9)</f>
        <v>8</v>
      </c>
      <c r="F279" s="15">
        <f ca="1">LOOKUP(D279,$F$6:$F$9,$J$6:$J$9)</f>
        <v>40</v>
      </c>
      <c r="G279" s="15">
        <f ca="1">LOOKUP(D279,$F$6:$F$9,$K$6:$K$9)</f>
        <v>24</v>
      </c>
      <c r="H279" s="15">
        <f ca="1">LOOKUP(D279,$F$6:$F$9,$L$6:$L$9)</f>
        <v>260</v>
      </c>
      <c r="I279" s="20">
        <f ca="1">RAND()</f>
        <v>8.9526837033419016E-2</v>
      </c>
      <c r="J279" s="15">
        <f ca="1">IF(B279=1, ROUND(_xlfn.NORM.INV(I279,$C$5,$C$6)*(1+$T$14), 0), ROUND(_xlfn.NORM.INV(I279, $D$5, $D$6)*(1+$T$14), 0))</f>
        <v>3</v>
      </c>
      <c r="K279" s="20">
        <f ca="1">RAND()</f>
        <v>0.41095496732519154</v>
      </c>
      <c r="L279" s="18">
        <f ca="1">IF(B279=1, ROUND(_xlfn.NORM.INV(K279,$C$7,$C$8), 2), ROUND(_xlfn.NORM.INV(K279, $D$7, $D$8), 2))</f>
        <v>10389.790000000001</v>
      </c>
      <c r="M279" s="15">
        <f ca="1">MIN(E279,J279)</f>
        <v>3</v>
      </c>
      <c r="N279" s="15">
        <f ca="1">RAND()</f>
        <v>9.9842096067333075E-2</v>
      </c>
      <c r="O279" s="19">
        <f ca="1">(IF(B279=1, $G$21+($G$22-$G$21)*N279, $H$21+($H$22-$H$21)*N279))</f>
        <v>1.2995262882019992E-2</v>
      </c>
      <c r="P279" s="15">
        <f ca="1">ROUND(M279*(1-O279), 0)</f>
        <v>3</v>
      </c>
      <c r="Q279" s="20">
        <f ca="1">RAND()</f>
        <v>0.99374918072025775</v>
      </c>
      <c r="R279" s="15">
        <f ca="1">IF(B279=1, ROUND(_xlfn.NORM.INV(Q279,$C$9,$C$10)*(1+$T$14), 0), ROUND(_xlfn.NORM.INV(Q279, $D$9, $D$10)*(1+$T$14), 0))</f>
        <v>66</v>
      </c>
      <c r="S279" s="20">
        <f ca="1">RAND()</f>
        <v>9.3476789942500305E-2</v>
      </c>
      <c r="T279" s="18">
        <f ca="1">IF(B279=1, ROUND(_xlfn.NORM.INV(S279,$C$11,$C$12), 2), ROUND(_xlfn.NORM.INV(S279, $D$11, $D$12), 2))</f>
        <v>4945.47</v>
      </c>
      <c r="U279" s="15">
        <f ca="1">MIN(F279,R279)</f>
        <v>40</v>
      </c>
      <c r="V279" s="15">
        <f ca="1">RAND()</f>
        <v>0.56317251137433277</v>
      </c>
      <c r="W279" s="19">
        <f ca="1">(IF(B279=1, $G$21+($G$22-$G$21)*V279, $H$21+($H$22-$H$21)*V279))</f>
        <v>2.6895175341229982E-2</v>
      </c>
      <c r="X279" s="15">
        <f ca="1">ROUND(U279*(1-W279), 0)</f>
        <v>39</v>
      </c>
      <c r="Y279" s="20">
        <f ca="1">RAND()</f>
        <v>0.1535792235684188</v>
      </c>
      <c r="Z279" s="15">
        <f ca="1">IF(B279=1, ROUND(_xlfn.NORM.INV(Y279,$C$13,$C$14)*(1+$T$14), 0), ROUND(_xlfn.NORM.INV(Y279, $D$13, $D$14)*(1+$T$14), 0))</f>
        <v>26</v>
      </c>
      <c r="AA279" s="20">
        <f ca="1">RAND()</f>
        <v>0.59061091367088958</v>
      </c>
      <c r="AB279" s="18">
        <f ca="1">IF(B279=1, ROUND(_xlfn.NORM.INV(AA279,$C$15,$C$16), 2), ROUND(_xlfn.NORM.INV(AA279, $D$15, $D$16), 2))</f>
        <v>2825.81</v>
      </c>
      <c r="AC279" s="15">
        <f ca="1">MIN(G279,Z279)</f>
        <v>24</v>
      </c>
      <c r="AD279" s="15">
        <f ca="1">RAND()</f>
        <v>0.45824188910185781</v>
      </c>
      <c r="AE279" s="19">
        <f ca="1">(IF(B279=1, $G$21+($G$22-$G$21)*AD279, $H$21+($H$22-$H$21)*AD279))</f>
        <v>2.3747256673055734E-2</v>
      </c>
      <c r="AF279" s="15">
        <f ca="1">ROUND(AC279*(1-AE279), 0)</f>
        <v>23</v>
      </c>
      <c r="AG279" s="20">
        <f ca="1">RAND()</f>
        <v>3.3735625506802869E-2</v>
      </c>
      <c r="AH279" s="15">
        <f ca="1">IF(B279=1, ROUND(_xlfn.NORM.INV(AG279,$C$17,$C$18)*(1+$T$14), 0), ROUND(_xlfn.NORM.INV(AG279, $D$17, $D$18)*(1+$T$14), 0))</f>
        <v>104</v>
      </c>
      <c r="AI279" s="20">
        <f ca="1">RAND()</f>
        <v>0.41219615906666096</v>
      </c>
      <c r="AJ279" s="18">
        <f ca="1">IF(B279=1, ROUND(_xlfn.NORM.INV(AI279,$C$19,$C$20), 2), ROUND(_xlfn.NORM.INV(AI279, $D$19, $D$20), 2))</f>
        <v>1731.87</v>
      </c>
      <c r="AK279" s="15">
        <f ca="1">MIN(ROUND(H279*(1+$C$22),0),AH279)</f>
        <v>104</v>
      </c>
      <c r="AL279" s="20">
        <f ca="1">RAND()</f>
        <v>8.5653433068190177E-3</v>
      </c>
      <c r="AM279" s="19">
        <f ca="1">(IF(B279=1, $G$21+($G$22-$G$21)*AL279, $H$21+($H$22-$H$21)*AL279))</f>
        <v>1.025696029920457E-2</v>
      </c>
      <c r="AN279" s="15">
        <f ca="1">ROUND(AK279*(1-AM279), 0)</f>
        <v>103</v>
      </c>
      <c r="AO279" s="18">
        <f ca="1">SUM(IF(AN279&gt;H279, (AN279-H279)*($G$23+AJ279), 0),IF(AF279&gt;G279,(AF279-G279)*($G$23+AB279),0),IF(X279&gt;F279,(X279-F279)*($G$23+T279),0),IF(P279&gt;E279,(P279-E279)*($G$23+L279),0))</f>
        <v>0</v>
      </c>
      <c r="AP279" s="18">
        <f>-$C$24</f>
        <v>-313614.51120000001</v>
      </c>
      <c r="AQ279" s="17">
        <f ca="1">L279*P279+T279*X279+AB279*AF279+AJ279*AN279-AO279+AP279</f>
        <v>153804.42879999999</v>
      </c>
      <c r="AS279" s="21">
        <f ca="1">SUM(IF(AN279&gt;H279, (AN279-H279), 0),IF(AF279&gt;G279,(AF279-G279),0),IF(X279&gt;F279,(X279-F279),0),IF(P279&gt;E279,(P279-E279),0))</f>
        <v>0</v>
      </c>
    </row>
    <row r="280" spans="1:45" x14ac:dyDescent="0.4">
      <c r="A280" s="15">
        <v>252</v>
      </c>
      <c r="B280" s="15">
        <f ca="1">IF(RAND() &lt; (8/12), 0, 1)</f>
        <v>0</v>
      </c>
      <c r="C280" s="20">
        <f ca="1">RAND()</f>
        <v>0.86896197342267723</v>
      </c>
      <c r="D280" s="15" t="str">
        <f ca="1">LOOKUP(C280,$H$13:$H$16,$F$13:$F$16)</f>
        <v>Boeing 777-300ER</v>
      </c>
      <c r="E280" s="15">
        <f ca="1">LOOKUP(D280,$F$6:$F$9,$I$6:$I$9)</f>
        <v>8</v>
      </c>
      <c r="F280" s="15">
        <f ca="1">LOOKUP(D280,$F$6:$F$9,$J$6:$J$9)</f>
        <v>40</v>
      </c>
      <c r="G280" s="15">
        <f ca="1">LOOKUP(D280,$F$6:$F$9,$K$6:$K$9)</f>
        <v>24</v>
      </c>
      <c r="H280" s="15">
        <f ca="1">LOOKUP(D280,$F$6:$F$9,$L$6:$L$9)</f>
        <v>260</v>
      </c>
      <c r="I280" s="20">
        <f ca="1">RAND()</f>
        <v>0.85770794331610356</v>
      </c>
      <c r="J280" s="15">
        <f ca="1">IF(B280=1, ROUND(_xlfn.NORM.INV(I280,$C$5,$C$6)*(1+$T$14), 0), ROUND(_xlfn.NORM.INV(I280, $D$5, $D$6)*(1+$T$14), 0))</f>
        <v>5</v>
      </c>
      <c r="K280" s="20">
        <f ca="1">RAND()</f>
        <v>0.72054988375533102</v>
      </c>
      <c r="L280" s="18">
        <f ca="1">IF(B280=1, ROUND(_xlfn.NORM.INV(K280,$C$7,$C$8), 2), ROUND(_xlfn.NORM.INV(K280, $D$7, $D$8), 2))</f>
        <v>10758.76</v>
      </c>
      <c r="M280" s="15">
        <f ca="1">MIN(E280,J280)</f>
        <v>5</v>
      </c>
      <c r="N280" s="15">
        <f ca="1">RAND()</f>
        <v>0.32086650093035984</v>
      </c>
      <c r="O280" s="19">
        <f ca="1">(IF(B280=1, $G$21+($G$22-$G$21)*N280, $H$21+($H$22-$H$21)*N280))</f>
        <v>1.9625995027910795E-2</v>
      </c>
      <c r="P280" s="15">
        <f ca="1">ROUND(M280*(1-O280), 0)</f>
        <v>5</v>
      </c>
      <c r="Q280" s="20">
        <f ca="1">RAND()</f>
        <v>0.58725416885961668</v>
      </c>
      <c r="R280" s="15">
        <f ca="1">IF(B280=1, ROUND(_xlfn.NORM.INV(Q280,$C$9,$C$10)*(1+$T$14), 0), ROUND(_xlfn.NORM.INV(Q280, $D$9, $D$10)*(1+$T$14), 0))</f>
        <v>42</v>
      </c>
      <c r="S280" s="20">
        <f ca="1">RAND()</f>
        <v>0.14587296778884717</v>
      </c>
      <c r="T280" s="18">
        <f ca="1">IF(B280=1, ROUND(_xlfn.NORM.INV(S280,$C$11,$C$12), 2), ROUND(_xlfn.NORM.INV(S280, $D$11, $D$12), 2))</f>
        <v>5005.9399999999996</v>
      </c>
      <c r="U280" s="15">
        <f ca="1">MIN(F280,R280)</f>
        <v>40</v>
      </c>
      <c r="V280" s="15">
        <f ca="1">RAND()</f>
        <v>0.6090235604045956</v>
      </c>
      <c r="W280" s="19">
        <f ca="1">(IF(B280=1, $G$21+($G$22-$G$21)*V280, $H$21+($H$22-$H$21)*V280))</f>
        <v>2.827070681213787E-2</v>
      </c>
      <c r="X280" s="15">
        <f ca="1">ROUND(U280*(1-W280), 0)</f>
        <v>39</v>
      </c>
      <c r="Y280" s="20">
        <f ca="1">RAND()</f>
        <v>3.8300793565868574E-3</v>
      </c>
      <c r="Z280" s="15">
        <f ca="1">IF(B280=1, ROUND(_xlfn.NORM.INV(Y280,$C$13,$C$14)*(1+$T$14), 0), ROUND(_xlfn.NORM.INV(Y280, $D$13, $D$14)*(1+$T$14), 0))</f>
        <v>10</v>
      </c>
      <c r="AA280" s="20">
        <f ca="1">RAND()</f>
        <v>0.16793508756483277</v>
      </c>
      <c r="AB280" s="18">
        <f ca="1">IF(B280=1, ROUND(_xlfn.NORM.INV(AA280,$C$15,$C$16), 2), ROUND(_xlfn.NORM.INV(AA280, $D$15, $D$16), 2))</f>
        <v>2681.01</v>
      </c>
      <c r="AC280" s="15">
        <f ca="1">MIN(G280,Z280)</f>
        <v>10</v>
      </c>
      <c r="AD280" s="15">
        <f ca="1">RAND()</f>
        <v>0.70234213685327607</v>
      </c>
      <c r="AE280" s="19">
        <f ca="1">(IF(B280=1, $G$21+($G$22-$G$21)*AD280, $H$21+($H$22-$H$21)*AD280))</f>
        <v>3.107026410559828E-2</v>
      </c>
      <c r="AF280" s="15">
        <f ca="1">ROUND(AC280*(1-AE280), 0)</f>
        <v>10</v>
      </c>
      <c r="AG280" s="20">
        <f ca="1">RAND()</f>
        <v>0.38662737212099596</v>
      </c>
      <c r="AH280" s="15">
        <f ca="1">IF(B280=1, ROUND(_xlfn.NORM.INV(AG280,$C$17,$C$18)*(1+$T$14), 0), ROUND(_xlfn.NORM.INV(AG280, $D$17, $D$18)*(1+$T$14), 0))</f>
        <v>184</v>
      </c>
      <c r="AI280" s="20">
        <f ca="1">RAND()</f>
        <v>0.67226702919326964</v>
      </c>
      <c r="AJ280" s="18">
        <f ca="1">IF(B280=1, ROUND(_xlfn.NORM.INV(AI280,$C$19,$C$20), 2), ROUND(_xlfn.NORM.INV(AI280, $D$19, $D$20), 2))</f>
        <v>1782.62</v>
      </c>
      <c r="AK280" s="15">
        <f ca="1">MIN(ROUND(H280*(1+$C$22),0),AH280)</f>
        <v>184</v>
      </c>
      <c r="AL280" s="20">
        <f ca="1">RAND()</f>
        <v>0.13364439289034813</v>
      </c>
      <c r="AM280" s="19">
        <f ca="1">(IF(B280=1, $G$21+($G$22-$G$21)*AL280, $H$21+($H$22-$H$21)*AL280))</f>
        <v>1.4009331786710443E-2</v>
      </c>
      <c r="AN280" s="15">
        <f ca="1">ROUND(AK280*(1-AM280), 0)</f>
        <v>181</v>
      </c>
      <c r="AO280" s="18">
        <f ca="1">SUM(IF(AN280&gt;H280, (AN280-H280)*($G$23+AJ280), 0),IF(AF280&gt;G280,(AF280-G280)*($G$23+AB280),0),IF(X280&gt;F280,(X280-F280)*($G$23+T280),0),IF(P280&gt;E280,(P280-E280)*($G$23+L280),0))</f>
        <v>0</v>
      </c>
      <c r="AP280" s="18">
        <f>-$C$24</f>
        <v>-313614.51120000001</v>
      </c>
      <c r="AQ280" s="17">
        <f ca="1">L280*P280+T280*X280+AB280*AF280+AJ280*AN280-AO280+AP280</f>
        <v>284875.2687999999</v>
      </c>
      <c r="AS280" s="21">
        <f ca="1">SUM(IF(AN280&gt;H280, (AN280-H280), 0),IF(AF280&gt;G280,(AF280-G280),0),IF(X280&gt;F280,(X280-F280),0),IF(P280&gt;E280,(P280-E280),0))</f>
        <v>0</v>
      </c>
    </row>
    <row r="281" spans="1:45" x14ac:dyDescent="0.4">
      <c r="A281" s="15">
        <v>253</v>
      </c>
      <c r="B281" s="15">
        <f ca="1">IF(RAND() &lt; (8/12), 0, 1)</f>
        <v>0</v>
      </c>
      <c r="C281" s="20">
        <f ca="1">RAND()</f>
        <v>0.79606606796415791</v>
      </c>
      <c r="D281" s="15" t="str">
        <f ca="1">LOOKUP(C281,$H$13:$H$16,$F$13:$F$16)</f>
        <v>Boeing 777-300ER</v>
      </c>
      <c r="E281" s="15">
        <f ca="1">LOOKUP(D281,$F$6:$F$9,$I$6:$I$9)</f>
        <v>8</v>
      </c>
      <c r="F281" s="15">
        <f ca="1">LOOKUP(D281,$F$6:$F$9,$J$6:$J$9)</f>
        <v>40</v>
      </c>
      <c r="G281" s="15">
        <f ca="1">LOOKUP(D281,$F$6:$F$9,$K$6:$K$9)</f>
        <v>24</v>
      </c>
      <c r="H281" s="15">
        <f ca="1">LOOKUP(D281,$F$6:$F$9,$L$6:$L$9)</f>
        <v>260</v>
      </c>
      <c r="I281" s="20">
        <f ca="1">RAND()</f>
        <v>0.68249858221790116</v>
      </c>
      <c r="J281" s="15">
        <f ca="1">IF(B281=1, ROUND(_xlfn.NORM.INV(I281,$C$5,$C$6)*(1+$T$14), 0), ROUND(_xlfn.NORM.INV(I281, $D$5, $D$6)*(1+$T$14), 0))</f>
        <v>5</v>
      </c>
      <c r="K281" s="20">
        <f ca="1">RAND()</f>
        <v>0.27435571256706837</v>
      </c>
      <c r="L281" s="18">
        <f ca="1">IF(B281=1, ROUND(_xlfn.NORM.INV(K281,$C$7,$C$8), 2), ROUND(_xlfn.NORM.INV(K281, $D$7, $D$8), 2))</f>
        <v>10219.06</v>
      </c>
      <c r="M281" s="15">
        <f ca="1">MIN(E281,J281)</f>
        <v>5</v>
      </c>
      <c r="N281" s="15">
        <f ca="1">RAND()</f>
        <v>0.30734099294791706</v>
      </c>
      <c r="O281" s="19">
        <f ca="1">(IF(B281=1, $G$21+($G$22-$G$21)*N281, $H$21+($H$22-$H$21)*N281))</f>
        <v>1.9220229788437512E-2</v>
      </c>
      <c r="P281" s="15">
        <f ca="1">ROUND(M281*(1-O281), 0)</f>
        <v>5</v>
      </c>
      <c r="Q281" s="20">
        <f ca="1">RAND()</f>
        <v>4.2744728171687285E-2</v>
      </c>
      <c r="R281" s="15">
        <f ca="1">IF(B281=1, ROUND(_xlfn.NORM.INV(Q281,$C$9,$C$10)*(1+$T$14), 0), ROUND(_xlfn.NORM.INV(Q281, $D$9, $D$10)*(1+$T$14), 0))</f>
        <v>22</v>
      </c>
      <c r="S281" s="20">
        <f ca="1">RAND()</f>
        <v>9.2926320957649078E-2</v>
      </c>
      <c r="T281" s="18">
        <f ca="1">IF(B281=1, ROUND(_xlfn.NORM.INV(S281,$C$11,$C$12), 2), ROUND(_xlfn.NORM.INV(S281, $D$11, $D$12), 2))</f>
        <v>4944.72</v>
      </c>
      <c r="U281" s="15">
        <f ca="1">MIN(F281,R281)</f>
        <v>22</v>
      </c>
      <c r="V281" s="15">
        <f ca="1">RAND()</f>
        <v>0.73172313150675616</v>
      </c>
      <c r="W281" s="19">
        <f ca="1">(IF(B281=1, $G$21+($G$22-$G$21)*V281, $H$21+($H$22-$H$21)*V281))</f>
        <v>3.1951693945202683E-2</v>
      </c>
      <c r="X281" s="15">
        <f ca="1">ROUND(U281*(1-W281), 0)</f>
        <v>21</v>
      </c>
      <c r="Y281" s="20">
        <f ca="1">RAND()</f>
        <v>0.44267438984409047</v>
      </c>
      <c r="Z281" s="15">
        <f ca="1">IF(B281=1, ROUND(_xlfn.NORM.INV(Y281,$C$13,$C$14)*(1+$T$14), 0), ROUND(_xlfn.NORM.INV(Y281, $D$13, $D$14)*(1+$T$14), 0))</f>
        <v>34</v>
      </c>
      <c r="AA281" s="20">
        <f ca="1">RAND()</f>
        <v>0.5934207208208595</v>
      </c>
      <c r="AB281" s="18">
        <f ca="1">IF(B281=1, ROUND(_xlfn.NORM.INV(AA281,$C$15,$C$16), 2), ROUND(_xlfn.NORM.INV(AA281, $D$15, $D$16), 2))</f>
        <v>2826.69</v>
      </c>
      <c r="AC281" s="15">
        <f ca="1">MIN(G281,Z281)</f>
        <v>24</v>
      </c>
      <c r="AD281" s="15">
        <f ca="1">RAND()</f>
        <v>0.82076788152687608</v>
      </c>
      <c r="AE281" s="19">
        <f ca="1">(IF(B281=1, $G$21+($G$22-$G$21)*AD281, $H$21+($H$22-$H$21)*AD281))</f>
        <v>3.4623036445806284E-2</v>
      </c>
      <c r="AF281" s="15">
        <f ca="1">ROUND(AC281*(1-AE281), 0)</f>
        <v>23</v>
      </c>
      <c r="AG281" s="20">
        <f ca="1">RAND()</f>
        <v>0.86345724753879305</v>
      </c>
      <c r="AH281" s="15">
        <f ca="1">IF(B281=1, ROUND(_xlfn.NORM.INV(AG281,$C$17,$C$18)*(1+$T$14), 0), ROUND(_xlfn.NORM.INV(AG281, $D$17, $D$18)*(1+$T$14), 0))</f>
        <v>257</v>
      </c>
      <c r="AI281" s="20">
        <f ca="1">RAND()</f>
        <v>0.91177028240976821</v>
      </c>
      <c r="AJ281" s="18">
        <f ca="1">IF(B281=1, ROUND(_xlfn.NORM.INV(AI281,$C$19,$C$20), 2), ROUND(_xlfn.NORM.INV(AI281, $D$19, $D$20), 2))</f>
        <v>1851.41</v>
      </c>
      <c r="AK281" s="15">
        <f ca="1">MIN(ROUND(H281*(1+$C$22),0),AH281)</f>
        <v>257</v>
      </c>
      <c r="AL281" s="20">
        <f ca="1">RAND()</f>
        <v>4.933884794778709E-2</v>
      </c>
      <c r="AM281" s="19">
        <f ca="1">(IF(B281=1, $G$21+($G$22-$G$21)*AL281, $H$21+($H$22-$H$21)*AL281))</f>
        <v>1.1480165438433613E-2</v>
      </c>
      <c r="AN281" s="15">
        <f ca="1">ROUND(AK281*(1-AM281), 0)</f>
        <v>254</v>
      </c>
      <c r="AO281" s="18">
        <f ca="1">SUM(IF(AN281&gt;H281, (AN281-H281)*($G$23+AJ281), 0),IF(AF281&gt;G281,(AF281-G281)*($G$23+AB281),0),IF(X281&gt;F281,(X281-F281)*($G$23+T281),0),IF(P281&gt;E281,(P281-E281)*($G$23+L281),0))</f>
        <v>0</v>
      </c>
      <c r="AP281" s="18">
        <f>-$C$24</f>
        <v>-313614.51120000001</v>
      </c>
      <c r="AQ281" s="17">
        <f ca="1">L281*P281+T281*X281+AB281*AF281+AJ281*AN281-AO281+AP281</f>
        <v>376591.91880000004</v>
      </c>
      <c r="AS281" s="21">
        <f ca="1">SUM(IF(AN281&gt;H281, (AN281-H281), 0),IF(AF281&gt;G281,(AF281-G281),0),IF(X281&gt;F281,(X281-F281),0),IF(P281&gt;E281,(P281-E281),0))</f>
        <v>0</v>
      </c>
    </row>
    <row r="282" spans="1:45" x14ac:dyDescent="0.4">
      <c r="A282" s="15">
        <v>254</v>
      </c>
      <c r="B282" s="15">
        <f ca="1">IF(RAND() &lt; (8/12), 0, 1)</f>
        <v>0</v>
      </c>
      <c r="C282" s="20">
        <f ca="1">RAND()</f>
        <v>0.35020533060937664</v>
      </c>
      <c r="D282" s="15" t="str">
        <f ca="1">LOOKUP(C282,$H$13:$H$16,$F$13:$F$16)</f>
        <v>Airbus A380-800</v>
      </c>
      <c r="E282" s="15">
        <f ca="1">LOOKUP(D282,$F$6:$F$9,$I$6:$I$9)</f>
        <v>14</v>
      </c>
      <c r="F282" s="15">
        <f ca="1">LOOKUP(D282,$F$6:$F$9,$J$6:$J$9)</f>
        <v>76</v>
      </c>
      <c r="G282" s="15">
        <f ca="1">LOOKUP(D282,$F$6:$F$9,$K$6:$K$9)</f>
        <v>56</v>
      </c>
      <c r="H282" s="15">
        <f ca="1">LOOKUP(D282,$F$6:$F$9,$L$6:$L$9)</f>
        <v>341</v>
      </c>
      <c r="I282" s="20">
        <f ca="1">RAND()</f>
        <v>0.74978900443922636</v>
      </c>
      <c r="J282" s="15">
        <f ca="1">IF(B282=1, ROUND(_xlfn.NORM.INV(I282,$C$5,$C$6)*(1+$T$14), 0), ROUND(_xlfn.NORM.INV(I282, $D$5, $D$6)*(1+$T$14), 0))</f>
        <v>5</v>
      </c>
      <c r="K282" s="20">
        <f ca="1">RAND()</f>
        <v>0.35960186380064574</v>
      </c>
      <c r="L282" s="18">
        <f ca="1">IF(B282=1, ROUND(_xlfn.NORM.INV(K282,$C$7,$C$8), 2), ROUND(_xlfn.NORM.INV(K282, $D$7, $D$8), 2))</f>
        <v>10328.52</v>
      </c>
      <c r="M282" s="15">
        <f ca="1">MIN(E282,J282)</f>
        <v>5</v>
      </c>
      <c r="N282" s="15">
        <f ca="1">RAND()</f>
        <v>0.50782845232120399</v>
      </c>
      <c r="O282" s="19">
        <f ca="1">(IF(B282=1, $G$21+($G$22-$G$21)*N282, $H$21+($H$22-$H$21)*N282))</f>
        <v>2.5234853569636118E-2</v>
      </c>
      <c r="P282" s="15">
        <f ca="1">ROUND(M282*(1-O282), 0)</f>
        <v>5</v>
      </c>
      <c r="Q282" s="20">
        <f ca="1">RAND()</f>
        <v>0.54764514436328982</v>
      </c>
      <c r="R282" s="15">
        <f ca="1">IF(B282=1, ROUND(_xlfn.NORM.INV(Q282,$C$9,$C$10)*(1+$T$14), 0), ROUND(_xlfn.NORM.INV(Q282, $D$9, $D$10)*(1+$T$14), 0))</f>
        <v>41</v>
      </c>
      <c r="S282" s="20">
        <f ca="1">RAND()</f>
        <v>0.61881544256245047</v>
      </c>
      <c r="T282" s="18">
        <f ca="1">IF(B282=1, ROUND(_xlfn.NORM.INV(S282,$C$11,$C$12), 2), ROUND(_xlfn.NORM.INV(S282, $D$11, $D$12), 2))</f>
        <v>5315.09</v>
      </c>
      <c r="U282" s="15">
        <f ca="1">MIN(F282,R282)</f>
        <v>41</v>
      </c>
      <c r="V282" s="15">
        <f ca="1">RAND()</f>
        <v>0.40175399762703112</v>
      </c>
      <c r="W282" s="19">
        <f ca="1">(IF(B282=1, $G$21+($G$22-$G$21)*V282, $H$21+($H$22-$H$21)*V282))</f>
        <v>2.2052619928810933E-2</v>
      </c>
      <c r="X282" s="15">
        <f ca="1">ROUND(U282*(1-W282), 0)</f>
        <v>40</v>
      </c>
      <c r="Y282" s="20">
        <f ca="1">RAND()</f>
        <v>1.9803608276675266E-2</v>
      </c>
      <c r="Z282" s="15">
        <f ca="1">IF(B282=1, ROUND(_xlfn.NORM.INV(Y282,$C$13,$C$14)*(1+$T$14), 0), ROUND(_xlfn.NORM.INV(Y282, $D$13, $D$14)*(1+$T$14), 0))</f>
        <v>16</v>
      </c>
      <c r="AA282" s="20">
        <f ca="1">RAND()</f>
        <v>1.1826924401444727E-2</v>
      </c>
      <c r="AB282" s="18">
        <f ca="1">IF(B282=1, ROUND(_xlfn.NORM.INV(AA282,$C$15,$C$16), 2), ROUND(_xlfn.NORM.INV(AA282, $D$15, $D$16), 2))</f>
        <v>2522.9699999999998</v>
      </c>
      <c r="AC282" s="15">
        <f ca="1">MIN(G282,Z282)</f>
        <v>16</v>
      </c>
      <c r="AD282" s="15">
        <f ca="1">RAND()</f>
        <v>0.88018185656140724</v>
      </c>
      <c r="AE282" s="19">
        <f ca="1">(IF(B282=1, $G$21+($G$22-$G$21)*AD282, $H$21+($H$22-$H$21)*AD282))</f>
        <v>3.6405455696842219E-2</v>
      </c>
      <c r="AF282" s="15">
        <f ca="1">ROUND(AC282*(1-AE282), 0)</f>
        <v>15</v>
      </c>
      <c r="AG282" s="20">
        <f ca="1">RAND()</f>
        <v>0.2156481627918243</v>
      </c>
      <c r="AH282" s="15">
        <f ca="1">IF(B282=1, ROUND(_xlfn.NORM.INV(AG282,$C$17,$C$18)*(1+$T$14), 0), ROUND(_xlfn.NORM.INV(AG282, $D$17, $D$18)*(1+$T$14), 0))</f>
        <v>158</v>
      </c>
      <c r="AI282" s="20">
        <f ca="1">RAND()</f>
        <v>0.29400622813803623</v>
      </c>
      <c r="AJ282" s="18">
        <f ca="1">IF(B282=1, ROUND(_xlfn.NORM.INV(AI282,$C$19,$C$20), 2), ROUND(_xlfn.NORM.INV(AI282, $D$19, $D$20), 2))</f>
        <v>1707.58</v>
      </c>
      <c r="AK282" s="15">
        <f ca="1">MIN(ROUND(H282*(1+$C$22),0),AH282)</f>
        <v>158</v>
      </c>
      <c r="AL282" s="20">
        <f ca="1">RAND()</f>
        <v>0.72683582628829935</v>
      </c>
      <c r="AM282" s="19">
        <f ca="1">(IF(B282=1, $G$21+($G$22-$G$21)*AL282, $H$21+($H$22-$H$21)*AL282))</f>
        <v>3.1805074788648982E-2</v>
      </c>
      <c r="AN282" s="15">
        <f ca="1">ROUND(AK282*(1-AM282), 0)</f>
        <v>153</v>
      </c>
      <c r="AO282" s="18">
        <f ca="1">SUM(IF(AN282&gt;H282, (AN282-H282)*($G$23+AJ282), 0),IF(AF282&gt;G282,(AF282-G282)*($G$23+AB282),0),IF(X282&gt;F282,(X282-F282)*($G$23+T282),0),IF(P282&gt;E282,(P282-E282)*($G$23+L282),0))</f>
        <v>0</v>
      </c>
      <c r="AP282" s="18">
        <f>-$C$24</f>
        <v>-313614.51120000001</v>
      </c>
      <c r="AQ282" s="17">
        <f ca="1">L282*P282+T282*X282+AB282*AF282+AJ282*AN282-AO282+AP282</f>
        <v>249735.97879999998</v>
      </c>
      <c r="AS282" s="21">
        <f ca="1">SUM(IF(AN282&gt;H282, (AN282-H282), 0),IF(AF282&gt;G282,(AF282-G282),0),IF(X282&gt;F282,(X282-F282),0),IF(P282&gt;E282,(P282-E282),0))</f>
        <v>0</v>
      </c>
    </row>
    <row r="283" spans="1:45" x14ac:dyDescent="0.4">
      <c r="A283" s="15">
        <v>255</v>
      </c>
      <c r="B283" s="15">
        <f ca="1">IF(RAND() &lt; (8/12), 0, 1)</f>
        <v>0</v>
      </c>
      <c r="C283" s="20">
        <f ca="1">RAND()</f>
        <v>0.72731921308543823</v>
      </c>
      <c r="D283" s="15" t="str">
        <f ca="1">LOOKUP(C283,$H$13:$H$16,$F$13:$F$16)</f>
        <v>Boeing 777-300ER</v>
      </c>
      <c r="E283" s="15">
        <f ca="1">LOOKUP(D283,$F$6:$F$9,$I$6:$I$9)</f>
        <v>8</v>
      </c>
      <c r="F283" s="15">
        <f ca="1">LOOKUP(D283,$F$6:$F$9,$J$6:$J$9)</f>
        <v>40</v>
      </c>
      <c r="G283" s="15">
        <f ca="1">LOOKUP(D283,$F$6:$F$9,$K$6:$K$9)</f>
        <v>24</v>
      </c>
      <c r="H283" s="15">
        <f ca="1">LOOKUP(D283,$F$6:$F$9,$L$6:$L$9)</f>
        <v>260</v>
      </c>
      <c r="I283" s="20">
        <f ca="1">RAND()</f>
        <v>0.76089493898165927</v>
      </c>
      <c r="J283" s="15">
        <f ca="1">IF(B283=1, ROUND(_xlfn.NORM.INV(I283,$C$5,$C$6)*(1+$T$14), 0), ROUND(_xlfn.NORM.INV(I283, $D$5, $D$6)*(1+$T$14), 0))</f>
        <v>5</v>
      </c>
      <c r="K283" s="20">
        <f ca="1">RAND()</f>
        <v>0.82509341781094214</v>
      </c>
      <c r="L283" s="18">
        <f ca="1">IF(B283=1, ROUND(_xlfn.NORM.INV(K283,$C$7,$C$8), 2), ROUND(_xlfn.NORM.INV(K283, $D$7, $D$8), 2))</f>
        <v>10918.49</v>
      </c>
      <c r="M283" s="15">
        <f ca="1">MIN(E283,J283)</f>
        <v>5</v>
      </c>
      <c r="N283" s="15">
        <f ca="1">RAND()</f>
        <v>0.27807491943889284</v>
      </c>
      <c r="O283" s="19">
        <f ca="1">(IF(B283=1, $G$21+($G$22-$G$21)*N283, $H$21+($H$22-$H$21)*N283))</f>
        <v>1.8342247583166785E-2</v>
      </c>
      <c r="P283" s="15">
        <f ca="1">ROUND(M283*(1-O283), 0)</f>
        <v>5</v>
      </c>
      <c r="Q283" s="20">
        <f ca="1">RAND()</f>
        <v>0.65024483190907656</v>
      </c>
      <c r="R283" s="15">
        <f ca="1">IF(B283=1, ROUND(_xlfn.NORM.INV(Q283,$C$9,$C$10)*(1+$T$14), 0), ROUND(_xlfn.NORM.INV(Q283, $D$9, $D$10)*(1+$T$14), 0))</f>
        <v>44</v>
      </c>
      <c r="S283" s="20">
        <f ca="1">RAND()</f>
        <v>0.42838389746162731</v>
      </c>
      <c r="T283" s="18">
        <f ca="1">IF(B283=1, ROUND(_xlfn.NORM.INV(S283,$C$11,$C$12), 2), ROUND(_xlfn.NORM.INV(S283, $D$11, $D$12), 2))</f>
        <v>5205.0600000000004</v>
      </c>
      <c r="U283" s="15">
        <f ca="1">MIN(F283,R283)</f>
        <v>40</v>
      </c>
      <c r="V283" s="15">
        <f ca="1">RAND()</f>
        <v>0.17762585468636538</v>
      </c>
      <c r="W283" s="19">
        <f ca="1">(IF(B283=1, $G$21+($G$22-$G$21)*V283, $H$21+($H$22-$H$21)*V283))</f>
        <v>1.5328775640590962E-2</v>
      </c>
      <c r="X283" s="15">
        <f ca="1">ROUND(U283*(1-W283), 0)</f>
        <v>39</v>
      </c>
      <c r="Y283" s="20">
        <f ca="1">RAND()</f>
        <v>0.34677773405321577</v>
      </c>
      <c r="Z283" s="15">
        <f ca="1">IF(B283=1, ROUND(_xlfn.NORM.INV(Y283,$C$13,$C$14)*(1+$T$14), 0), ROUND(_xlfn.NORM.INV(Y283, $D$13, $D$14)*(1+$T$14), 0))</f>
        <v>32</v>
      </c>
      <c r="AA283" s="20">
        <f ca="1">RAND()</f>
        <v>0.50159722913766602</v>
      </c>
      <c r="AB283" s="18">
        <f ca="1">IF(B283=1, ROUND(_xlfn.NORM.INV(AA283,$C$15,$C$16), 2), ROUND(_xlfn.NORM.INV(AA283, $D$15, $D$16), 2))</f>
        <v>2798.45</v>
      </c>
      <c r="AC283" s="15">
        <f ca="1">MIN(G283,Z283)</f>
        <v>24</v>
      </c>
      <c r="AD283" s="15">
        <f ca="1">RAND()</f>
        <v>0.78313516160584251</v>
      </c>
      <c r="AE283" s="19">
        <f ca="1">(IF(B283=1, $G$21+($G$22-$G$21)*AD283, $H$21+($H$22-$H$21)*AD283))</f>
        <v>3.3494054848175275E-2</v>
      </c>
      <c r="AF283" s="15">
        <f ca="1">ROUND(AC283*(1-AE283), 0)</f>
        <v>23</v>
      </c>
      <c r="AG283" s="20">
        <f ca="1">RAND()</f>
        <v>0.30375248127003129</v>
      </c>
      <c r="AH283" s="15">
        <f ca="1">IF(B283=1, ROUND(_xlfn.NORM.INV(AG283,$C$17,$C$18)*(1+$T$14), 0), ROUND(_xlfn.NORM.INV(AG283, $D$17, $D$18)*(1+$T$14), 0))</f>
        <v>173</v>
      </c>
      <c r="AI283" s="20">
        <f ca="1">RAND()</f>
        <v>0.91710537378362789</v>
      </c>
      <c r="AJ283" s="18">
        <f ca="1">IF(B283=1, ROUND(_xlfn.NORM.INV(AI283,$C$19,$C$20), 2), ROUND(_xlfn.NORM.INV(AI283, $D$19, $D$20), 2))</f>
        <v>1854</v>
      </c>
      <c r="AK283" s="15">
        <f ca="1">MIN(ROUND(H283*(1+$C$22),0),AH283)</f>
        <v>173</v>
      </c>
      <c r="AL283" s="20">
        <f ca="1">RAND()</f>
        <v>9.1058599959653486E-2</v>
      </c>
      <c r="AM283" s="19">
        <f ca="1">(IF(B283=1, $G$21+($G$22-$G$21)*AL283, $H$21+($H$22-$H$21)*AL283))</f>
        <v>1.2731757998789605E-2</v>
      </c>
      <c r="AN283" s="15">
        <f ca="1">ROUND(AK283*(1-AM283), 0)</f>
        <v>171</v>
      </c>
      <c r="AO283" s="18">
        <f ca="1">SUM(IF(AN283&gt;H283, (AN283-H283)*($G$23+AJ283), 0),IF(AF283&gt;G283,(AF283-G283)*($G$23+AB283),0),IF(X283&gt;F283,(X283-F283)*($G$23+T283),0),IF(P283&gt;E283,(P283-E283)*($G$23+L283),0))</f>
        <v>0</v>
      </c>
      <c r="AP283" s="18">
        <f>-$C$24</f>
        <v>-313614.51120000001</v>
      </c>
      <c r="AQ283" s="17">
        <f ca="1">L283*P283+T283*X283+AB283*AF283+AJ283*AN283-AO283+AP283</f>
        <v>325373.62880000001</v>
      </c>
      <c r="AS283" s="21">
        <f ca="1">SUM(IF(AN283&gt;H283, (AN283-H283), 0),IF(AF283&gt;G283,(AF283-G283),0),IF(X283&gt;F283,(X283-F283),0),IF(P283&gt;E283,(P283-E283),0))</f>
        <v>0</v>
      </c>
    </row>
    <row r="284" spans="1:45" x14ac:dyDescent="0.4">
      <c r="A284" s="15">
        <v>256</v>
      </c>
      <c r="B284" s="15">
        <f ca="1">IF(RAND() &lt; (8/12), 0, 1)</f>
        <v>0</v>
      </c>
      <c r="C284" s="20">
        <f ca="1">RAND()</f>
        <v>0.89965511563101719</v>
      </c>
      <c r="D284" s="15" t="str">
        <f ca="1">LOOKUP(C284,$H$13:$H$16,$F$13:$F$16)</f>
        <v>Boeing 777-300ER</v>
      </c>
      <c r="E284" s="15">
        <f ca="1">LOOKUP(D284,$F$6:$F$9,$I$6:$I$9)</f>
        <v>8</v>
      </c>
      <c r="F284" s="15">
        <f ca="1">LOOKUP(D284,$F$6:$F$9,$J$6:$J$9)</f>
        <v>40</v>
      </c>
      <c r="G284" s="15">
        <f ca="1">LOOKUP(D284,$F$6:$F$9,$K$6:$K$9)</f>
        <v>24</v>
      </c>
      <c r="H284" s="15">
        <f ca="1">LOOKUP(D284,$F$6:$F$9,$L$6:$L$9)</f>
        <v>260</v>
      </c>
      <c r="I284" s="20">
        <f ca="1">RAND()</f>
        <v>0.35460669805540546</v>
      </c>
      <c r="J284" s="15">
        <f ca="1">IF(B284=1, ROUND(_xlfn.NORM.INV(I284,$C$5,$C$6)*(1+$T$14), 0), ROUND(_xlfn.NORM.INV(I284, $D$5, $D$6)*(1+$T$14), 0))</f>
        <v>4</v>
      </c>
      <c r="K284" s="20">
        <f ca="1">RAND()</f>
        <v>0.12026648056029021</v>
      </c>
      <c r="L284" s="18">
        <f ca="1">IF(B284=1, ROUND(_xlfn.NORM.INV(K284,$C$7,$C$8), 2), ROUND(_xlfn.NORM.INV(K284, $D$7, $D$8), 2))</f>
        <v>9957.4699999999993</v>
      </c>
      <c r="M284" s="15">
        <f ca="1">MIN(E284,J284)</f>
        <v>4</v>
      </c>
      <c r="N284" s="15">
        <f ca="1">RAND()</f>
        <v>0.55738265479460725</v>
      </c>
      <c r="O284" s="19">
        <f ca="1">(IF(B284=1, $G$21+($G$22-$G$21)*N284, $H$21+($H$22-$H$21)*N284))</f>
        <v>2.6721479643838218E-2</v>
      </c>
      <c r="P284" s="15">
        <f ca="1">ROUND(M284*(1-O284), 0)</f>
        <v>4</v>
      </c>
      <c r="Q284" s="20">
        <f ca="1">RAND()</f>
        <v>0.80627107807458309</v>
      </c>
      <c r="R284" s="15">
        <f ca="1">IF(B284=1, ROUND(_xlfn.NORM.INV(Q284,$C$9,$C$10)*(1+$T$14), 0), ROUND(_xlfn.NORM.INV(Q284, $D$9, $D$10)*(1+$T$14), 0))</f>
        <v>49</v>
      </c>
      <c r="S284" s="20">
        <f ca="1">RAND()</f>
        <v>0.31175078843460158</v>
      </c>
      <c r="T284" s="18">
        <f ca="1">IF(B284=1, ROUND(_xlfn.NORM.INV(S284,$C$11,$C$12), 2), ROUND(_xlfn.NORM.INV(S284, $D$11, $D$12), 2))</f>
        <v>5134.33</v>
      </c>
      <c r="U284" s="15">
        <f ca="1">MIN(F284,R284)</f>
        <v>40</v>
      </c>
      <c r="V284" s="15">
        <f ca="1">RAND()</f>
        <v>0.57921390593067312</v>
      </c>
      <c r="W284" s="19">
        <f ca="1">(IF(B284=1, $G$21+($G$22-$G$21)*V284, $H$21+($H$22-$H$21)*V284))</f>
        <v>2.7376417177920193E-2</v>
      </c>
      <c r="X284" s="15">
        <f ca="1">ROUND(U284*(1-W284), 0)</f>
        <v>39</v>
      </c>
      <c r="Y284" s="20">
        <f ca="1">RAND()</f>
        <v>0.75833737984169536</v>
      </c>
      <c r="Z284" s="15">
        <f ca="1">IF(B284=1, ROUND(_xlfn.NORM.INV(Y284,$C$13,$C$14)*(1+$T$14), 0), ROUND(_xlfn.NORM.INV(Y284, $D$13, $D$14)*(1+$T$14), 0))</f>
        <v>42</v>
      </c>
      <c r="AA284" s="20">
        <f ca="1">RAND()</f>
        <v>9.3359160777949701E-2</v>
      </c>
      <c r="AB284" s="18">
        <f ca="1">IF(B284=1, ROUND(_xlfn.NORM.INV(AA284,$C$15,$C$16), 2), ROUND(_xlfn.NORM.INV(AA284, $D$15, $D$16), 2))</f>
        <v>2637.5</v>
      </c>
      <c r="AC284" s="15">
        <f ca="1">MIN(G284,Z284)</f>
        <v>24</v>
      </c>
      <c r="AD284" s="15">
        <f ca="1">RAND()</f>
        <v>0.69646805466377704</v>
      </c>
      <c r="AE284" s="19">
        <f ca="1">(IF(B284=1, $G$21+($G$22-$G$21)*AD284, $H$21+($H$22-$H$21)*AD284))</f>
        <v>3.0894041639913314E-2</v>
      </c>
      <c r="AF284" s="15">
        <f ca="1">ROUND(AC284*(1-AE284), 0)</f>
        <v>23</v>
      </c>
      <c r="AG284" s="20">
        <f ca="1">RAND()</f>
        <v>0.63262816168397318</v>
      </c>
      <c r="AH284" s="15">
        <f ca="1">IF(B284=1, ROUND(_xlfn.NORM.INV(AG284,$C$17,$C$18)*(1+$T$14), 0), ROUND(_xlfn.NORM.INV(AG284, $D$17, $D$18)*(1+$T$14), 0))</f>
        <v>217</v>
      </c>
      <c r="AI284" s="20">
        <f ca="1">RAND()</f>
        <v>0.65359350759999624</v>
      </c>
      <c r="AJ284" s="18">
        <f ca="1">IF(B284=1, ROUND(_xlfn.NORM.INV(AI284,$C$19,$C$20), 2), ROUND(_xlfn.NORM.INV(AI284, $D$19, $D$20), 2))</f>
        <v>1778.74</v>
      </c>
      <c r="AK284" s="15">
        <f ca="1">MIN(ROUND(H284*(1+$C$22),0),AH284)</f>
        <v>217</v>
      </c>
      <c r="AL284" s="20">
        <f ca="1">RAND()</f>
        <v>0.25175052500838768</v>
      </c>
      <c r="AM284" s="19">
        <f ca="1">(IF(B284=1, $G$21+($G$22-$G$21)*AL284, $H$21+($H$22-$H$21)*AL284))</f>
        <v>1.7552515750251629E-2</v>
      </c>
      <c r="AN284" s="15">
        <f ca="1">ROUND(AK284*(1-AM284), 0)</f>
        <v>213</v>
      </c>
      <c r="AO284" s="18">
        <f ca="1">SUM(IF(AN284&gt;H284, (AN284-H284)*($G$23+AJ284), 0),IF(AF284&gt;G284,(AF284-G284)*($G$23+AB284),0),IF(X284&gt;F284,(X284-F284)*($G$23+T284),0),IF(P284&gt;E284,(P284-E284)*($G$23+L284),0))</f>
        <v>0</v>
      </c>
      <c r="AP284" s="18">
        <f>-$C$24</f>
        <v>-313614.51120000001</v>
      </c>
      <c r="AQ284" s="17">
        <f ca="1">L284*P284+T284*X284+AB284*AF284+AJ284*AN284-AO284+AP284</f>
        <v>365988.35879999999</v>
      </c>
      <c r="AS284" s="21">
        <f ca="1">SUM(IF(AN284&gt;H284, (AN284-H284), 0),IF(AF284&gt;G284,(AF284-G284),0),IF(X284&gt;F284,(X284-F284),0),IF(P284&gt;E284,(P284-E284),0))</f>
        <v>0</v>
      </c>
    </row>
    <row r="285" spans="1:45" x14ac:dyDescent="0.4">
      <c r="A285" s="15">
        <v>257</v>
      </c>
      <c r="B285" s="15">
        <f ca="1">IF(RAND() &lt; (8/12), 0, 1)</f>
        <v>1</v>
      </c>
      <c r="C285" s="20">
        <f ca="1">RAND()</f>
        <v>0.95651892862231258</v>
      </c>
      <c r="D285" s="15" t="str">
        <f ca="1">LOOKUP(C285,$H$13:$H$16,$F$13:$F$16)</f>
        <v>Boeing 777-300ER</v>
      </c>
      <c r="E285" s="15">
        <f ca="1">LOOKUP(D285,$F$6:$F$9,$I$6:$I$9)</f>
        <v>8</v>
      </c>
      <c r="F285" s="15">
        <f ca="1">LOOKUP(D285,$F$6:$F$9,$J$6:$J$9)</f>
        <v>40</v>
      </c>
      <c r="G285" s="15">
        <f ca="1">LOOKUP(D285,$F$6:$F$9,$K$6:$K$9)</f>
        <v>24</v>
      </c>
      <c r="H285" s="15">
        <f ca="1">LOOKUP(D285,$F$6:$F$9,$L$6:$L$9)</f>
        <v>260</v>
      </c>
      <c r="I285" s="20">
        <f ca="1">RAND()</f>
        <v>0.96955830676908195</v>
      </c>
      <c r="J285" s="15">
        <f ca="1">IF(B285=1, ROUND(_xlfn.NORM.INV(I285,$C$5,$C$6)*(1+$T$14), 0), ROUND(_xlfn.NORM.INV(I285, $D$5, $D$6)*(1+$T$14), 0))</f>
        <v>10</v>
      </c>
      <c r="K285" s="20">
        <f ca="1">RAND()</f>
        <v>0.67986336540433578</v>
      </c>
      <c r="L285" s="18">
        <f ca="1">IF(B285=1, ROUND(_xlfn.NORM.INV(K285,$C$7,$C$8), 2), ROUND(_xlfn.NORM.INV(K285, $D$7, $D$8), 2))</f>
        <v>14501.65</v>
      </c>
      <c r="M285" s="15">
        <f ca="1">MIN(E285,J285)</f>
        <v>8</v>
      </c>
      <c r="N285" s="15">
        <f ca="1">RAND()</f>
        <v>0.62945847737046023</v>
      </c>
      <c r="O285" s="19">
        <f ca="1">(IF(B285=1, $G$21+($G$22-$G$21)*N285, $H$21+($H$22-$H$21)*N285))</f>
        <v>3.7031046707966114E-2</v>
      </c>
      <c r="P285" s="15">
        <f ca="1">ROUND(M285*(1-O285), 0)</f>
        <v>8</v>
      </c>
      <c r="Q285" s="20">
        <f ca="1">RAND()</f>
        <v>0.26317513464135289</v>
      </c>
      <c r="R285" s="15">
        <f ca="1">IF(B285=1, ROUND(_xlfn.NORM.INV(Q285,$C$9,$C$10)*(1+$T$14), 0), ROUND(_xlfn.NORM.INV(Q285, $D$9, $D$10)*(1+$T$14), 0))</f>
        <v>45</v>
      </c>
      <c r="S285" s="20">
        <f ca="1">RAND()</f>
        <v>0.1552457160420857</v>
      </c>
      <c r="T285" s="18">
        <f ca="1">IF(B285=1, ROUND(_xlfn.NORM.INV(S285,$C$11,$C$12), 2), ROUND(_xlfn.NORM.INV(S285, $D$11, $D$12), 2))</f>
        <v>5914.93</v>
      </c>
      <c r="U285" s="15">
        <f ca="1">MIN(F285,R285)</f>
        <v>40</v>
      </c>
      <c r="V285" s="15">
        <f ca="1">RAND()</f>
        <v>0.46673936047715969</v>
      </c>
      <c r="W285" s="19">
        <f ca="1">(IF(B285=1, $G$21+($G$22-$G$21)*V285, $H$21+($H$22-$H$21)*V285))</f>
        <v>3.1335877616700591E-2</v>
      </c>
      <c r="X285" s="15">
        <f ca="1">ROUND(U285*(1-W285), 0)</f>
        <v>39</v>
      </c>
      <c r="Y285" s="20">
        <f ca="1">RAND()</f>
        <v>0.54642284065559299</v>
      </c>
      <c r="Z285" s="15">
        <f ca="1">IF(B285=1, ROUND(_xlfn.NORM.INV(Y285,$C$13,$C$14)*(1+$T$14), 0), ROUND(_xlfn.NORM.INV(Y285, $D$13, $D$14)*(1+$T$14), 0))</f>
        <v>57</v>
      </c>
      <c r="AA285" s="20">
        <f ca="1">RAND()</f>
        <v>0.51654707713877424</v>
      </c>
      <c r="AB285" s="18">
        <f ca="1">IF(B285=1, ROUND(_xlfn.NORM.INV(AA285,$C$15,$C$16), 2), ROUND(_xlfn.NORM.INV(AA285, $D$15, $D$16), 2))</f>
        <v>3662.32</v>
      </c>
      <c r="AC285" s="15">
        <f ca="1">MIN(G285,Z285)</f>
        <v>24</v>
      </c>
      <c r="AD285" s="15">
        <f ca="1">RAND()</f>
        <v>0.36207182375127567</v>
      </c>
      <c r="AE285" s="19">
        <f ca="1">(IF(B285=1, $G$21+($G$22-$G$21)*AD285, $H$21+($H$22-$H$21)*AD285))</f>
        <v>2.7672513831294647E-2</v>
      </c>
      <c r="AF285" s="15">
        <f ca="1">ROUND(AC285*(1-AE285), 0)</f>
        <v>23</v>
      </c>
      <c r="AG285" s="20">
        <f ca="1">RAND()</f>
        <v>0.29942368034699574</v>
      </c>
      <c r="AH285" s="15">
        <f ca="1">IF(B285=1, ROUND(_xlfn.NORM.INV(AG285,$C$17,$C$18)*(1+$T$14), 0), ROUND(_xlfn.NORM.INV(AG285, $D$17, $D$18)*(1+$T$14), 0))</f>
        <v>238</v>
      </c>
      <c r="AI285" s="20">
        <f ca="1">RAND()</f>
        <v>0.34066477767815262</v>
      </c>
      <c r="AJ285" s="18">
        <f ca="1">IF(B285=1, ROUND(_xlfn.NORM.INV(AI285,$C$19,$C$20), 2), ROUND(_xlfn.NORM.INV(AI285, $D$19, $D$20), 2))</f>
        <v>2153.0500000000002</v>
      </c>
      <c r="AK285" s="15">
        <f ca="1">MIN(ROUND(H285*(1+$C$22),0),AH285)</f>
        <v>238</v>
      </c>
      <c r="AL285" s="20">
        <f ca="1">RAND()</f>
        <v>0.99427036131528557</v>
      </c>
      <c r="AM285" s="19">
        <f ca="1">(IF(B285=1, $G$21+($G$22-$G$21)*AL285, $H$21+($H$22-$H$21)*AL285))</f>
        <v>4.9799462646034999E-2</v>
      </c>
      <c r="AN285" s="15">
        <f ca="1">ROUND(AK285*(1-AM285), 0)</f>
        <v>226</v>
      </c>
      <c r="AO285" s="18">
        <f ca="1">SUM(IF(AN285&gt;H285, (AN285-H285)*($G$23+AJ285), 0),IF(AF285&gt;G285,(AF285-G285)*($G$23+AB285),0),IF(X285&gt;F285,(X285-F285)*($G$23+T285),0),IF(P285&gt;E285,(P285-E285)*($G$23+L285),0))</f>
        <v>0</v>
      </c>
      <c r="AP285" s="18">
        <f>-$C$24</f>
        <v>-313614.51120000001</v>
      </c>
      <c r="AQ285" s="17">
        <f ca="1">L285*P285+T285*X285+AB285*AF285+AJ285*AN285-AO285+AP285</f>
        <v>603903.61880000005</v>
      </c>
      <c r="AS285" s="21">
        <f ca="1">SUM(IF(AN285&gt;H285, (AN285-H285), 0),IF(AF285&gt;G285,(AF285-G285),0),IF(X285&gt;F285,(X285-F285),0),IF(P285&gt;E285,(P285-E285),0))</f>
        <v>0</v>
      </c>
    </row>
    <row r="286" spans="1:45" x14ac:dyDescent="0.4">
      <c r="A286" s="15">
        <v>258</v>
      </c>
      <c r="B286" s="15">
        <f ca="1">IF(RAND() &lt; (8/12), 0, 1)</f>
        <v>0</v>
      </c>
      <c r="C286" s="20">
        <f ca="1">RAND()</f>
        <v>0.72861100269553392</v>
      </c>
      <c r="D286" s="15" t="str">
        <f ca="1">LOOKUP(C286,$H$13:$H$16,$F$13:$F$16)</f>
        <v>Boeing 777-300ER</v>
      </c>
      <c r="E286" s="15">
        <f ca="1">LOOKUP(D286,$F$6:$F$9,$I$6:$I$9)</f>
        <v>8</v>
      </c>
      <c r="F286" s="15">
        <f ca="1">LOOKUP(D286,$F$6:$F$9,$J$6:$J$9)</f>
        <v>40</v>
      </c>
      <c r="G286" s="15">
        <f ca="1">LOOKUP(D286,$F$6:$F$9,$K$6:$K$9)</f>
        <v>24</v>
      </c>
      <c r="H286" s="15">
        <f ca="1">LOOKUP(D286,$F$6:$F$9,$L$6:$L$9)</f>
        <v>260</v>
      </c>
      <c r="I286" s="20">
        <f ca="1">RAND()</f>
        <v>0.93637415260711609</v>
      </c>
      <c r="J286" s="15">
        <f ca="1">IF(B286=1, ROUND(_xlfn.NORM.INV(I286,$C$5,$C$6)*(1+$T$14), 0), ROUND(_xlfn.NORM.INV(I286, $D$5, $D$6)*(1+$T$14), 0))</f>
        <v>6</v>
      </c>
      <c r="K286" s="20">
        <f ca="1">RAND()</f>
        <v>6.7620742154544056E-2</v>
      </c>
      <c r="L286" s="18">
        <f ca="1">IF(B286=1, ROUND(_xlfn.NORM.INV(K286,$C$7,$C$8), 2), ROUND(_xlfn.NORM.INV(K286, $D$7, $D$8), 2))</f>
        <v>9811.59</v>
      </c>
      <c r="M286" s="15">
        <f ca="1">MIN(E286,J286)</f>
        <v>6</v>
      </c>
      <c r="N286" s="15">
        <f ca="1">RAND()</f>
        <v>2.7007489633174342E-2</v>
      </c>
      <c r="O286" s="19">
        <f ca="1">(IF(B286=1, $G$21+($G$22-$G$21)*N286, $H$21+($H$22-$H$21)*N286))</f>
        <v>1.0810224688995231E-2</v>
      </c>
      <c r="P286" s="15">
        <f ca="1">ROUND(M286*(1-O286), 0)</f>
        <v>6</v>
      </c>
      <c r="Q286" s="20">
        <f ca="1">RAND()</f>
        <v>0.83416389252049139</v>
      </c>
      <c r="R286" s="15">
        <f ca="1">IF(B286=1, ROUND(_xlfn.NORM.INV(Q286,$C$9,$C$10)*(1+$T$14), 0), ROUND(_xlfn.NORM.INV(Q286, $D$9, $D$10)*(1+$T$14), 0))</f>
        <v>50</v>
      </c>
      <c r="S286" s="20">
        <f ca="1">RAND()</f>
        <v>0.16356182209414971</v>
      </c>
      <c r="T286" s="18">
        <f ca="1">IF(B286=1, ROUND(_xlfn.NORM.INV(S286,$C$11,$C$12), 2), ROUND(_xlfn.NORM.INV(S286, $D$11, $D$12), 2))</f>
        <v>5022.88</v>
      </c>
      <c r="U286" s="15">
        <f ca="1">MIN(F286,R286)</f>
        <v>40</v>
      </c>
      <c r="V286" s="15">
        <f ca="1">RAND()</f>
        <v>0.52732696180028593</v>
      </c>
      <c r="W286" s="19">
        <f ca="1">(IF(B286=1, $G$21+($G$22-$G$21)*V286, $H$21+($H$22-$H$21)*V286))</f>
        <v>2.5819808854008579E-2</v>
      </c>
      <c r="X286" s="15">
        <f ca="1">ROUND(U286*(1-W286), 0)</f>
        <v>39</v>
      </c>
      <c r="Y286" s="20">
        <f ca="1">RAND()</f>
        <v>0.97571019774708623</v>
      </c>
      <c r="Z286" s="15">
        <f ca="1">IF(B286=1, ROUND(_xlfn.NORM.INV(Y286,$C$13,$C$14)*(1+$T$14), 0), ROUND(_xlfn.NORM.INV(Y286, $D$13, $D$14)*(1+$T$14), 0))</f>
        <v>54</v>
      </c>
      <c r="AA286" s="20">
        <f ca="1">RAND()</f>
        <v>0.85786907406499724</v>
      </c>
      <c r="AB286" s="18">
        <f ca="1">IF(B286=1, ROUND(_xlfn.NORM.INV(AA286,$C$15,$C$16), 2), ROUND(_xlfn.NORM.INV(AA286, $D$15, $D$16), 2))</f>
        <v>2928.11</v>
      </c>
      <c r="AC286" s="15">
        <f ca="1">MIN(G286,Z286)</f>
        <v>24</v>
      </c>
      <c r="AD286" s="15">
        <f ca="1">RAND()</f>
        <v>4.9130934461515396E-2</v>
      </c>
      <c r="AE286" s="19">
        <f ca="1">(IF(B286=1, $G$21+($G$22-$G$21)*AD286, $H$21+($H$22-$H$21)*AD286))</f>
        <v>1.1473928033845462E-2</v>
      </c>
      <c r="AF286" s="15">
        <f ca="1">ROUND(AC286*(1-AE286), 0)</f>
        <v>24</v>
      </c>
      <c r="AG286" s="20">
        <f ca="1">RAND()</f>
        <v>0.89801584268193213</v>
      </c>
      <c r="AH286" s="15">
        <f ca="1">IF(B286=1, ROUND(_xlfn.NORM.INV(AG286,$C$17,$C$18)*(1+$T$14), 0), ROUND(_xlfn.NORM.INV(AG286, $D$17, $D$18)*(1+$T$14), 0))</f>
        <v>266</v>
      </c>
      <c r="AI286" s="20">
        <f ca="1">RAND()</f>
        <v>0.35499012675112496</v>
      </c>
      <c r="AJ286" s="18">
        <f ca="1">IF(B286=1, ROUND(_xlfn.NORM.INV(AI286,$C$19,$C$20), 2), ROUND(_xlfn.NORM.INV(AI286, $D$19, $D$20), 2))</f>
        <v>1720.48</v>
      </c>
      <c r="AK286" s="15">
        <f ca="1">MIN(ROUND(H286*(1+$C$22),0),AH286)</f>
        <v>266</v>
      </c>
      <c r="AL286" s="20">
        <f ca="1">RAND()</f>
        <v>0.32507265837741761</v>
      </c>
      <c r="AM286" s="19">
        <f ca="1">(IF(B286=1, $G$21+($G$22-$G$21)*AL286, $H$21+($H$22-$H$21)*AL286))</f>
        <v>1.9752179751322527E-2</v>
      </c>
      <c r="AN286" s="15">
        <f ca="1">ROUND(AK286*(1-AM286), 0)</f>
        <v>261</v>
      </c>
      <c r="AO286" s="18">
        <f ca="1">SUM(IF(AN286&gt;H286, (AN286-H286)*($G$23+AJ286), 0),IF(AF286&gt;G286,(AF286-G286)*($G$23+AB286),0),IF(X286&gt;F286,(X286-F286)*($G$23+T286),0),IF(P286&gt;E286,(P286-E286)*($G$23+L286),0))</f>
        <v>2571.48</v>
      </c>
      <c r="AP286" s="18">
        <f>-$C$24</f>
        <v>-313614.51120000001</v>
      </c>
      <c r="AQ286" s="17">
        <f ca="1">L286*P286+T286*X286+AB286*AF286+AJ286*AN286-AO286+AP286</f>
        <v>457895.78880000004</v>
      </c>
      <c r="AS286" s="21">
        <f ca="1">SUM(IF(AN286&gt;H286, (AN286-H286), 0),IF(AF286&gt;G286,(AF286-G286),0),IF(X286&gt;F286,(X286-F286),0),IF(P286&gt;E286,(P286-E286),0))</f>
        <v>1</v>
      </c>
    </row>
    <row r="287" spans="1:45" x14ac:dyDescent="0.4">
      <c r="A287" s="15">
        <v>259</v>
      </c>
      <c r="B287" s="15">
        <f ca="1">IF(RAND() &lt; (8/12), 0, 1)</f>
        <v>1</v>
      </c>
      <c r="C287" s="20">
        <f ca="1">RAND()</f>
        <v>0.43666317626795204</v>
      </c>
      <c r="D287" s="15" t="str">
        <f ca="1">LOOKUP(C287,$H$13:$H$16,$F$13:$F$16)</f>
        <v>Airbus A380-800</v>
      </c>
      <c r="E287" s="15">
        <f ca="1">LOOKUP(D287,$F$6:$F$9,$I$6:$I$9)</f>
        <v>14</v>
      </c>
      <c r="F287" s="15">
        <f ca="1">LOOKUP(D287,$F$6:$F$9,$J$6:$J$9)</f>
        <v>76</v>
      </c>
      <c r="G287" s="15">
        <f ca="1">LOOKUP(D287,$F$6:$F$9,$K$6:$K$9)</f>
        <v>56</v>
      </c>
      <c r="H287" s="15">
        <f ca="1">LOOKUP(D287,$F$6:$F$9,$L$6:$L$9)</f>
        <v>341</v>
      </c>
      <c r="I287" s="20">
        <f ca="1">RAND()</f>
        <v>0.98353478956029794</v>
      </c>
      <c r="J287" s="15">
        <f ca="1">IF(B287=1, ROUND(_xlfn.NORM.INV(I287,$C$5,$C$6)*(1+$T$14), 0), ROUND(_xlfn.NORM.INV(I287, $D$5, $D$6)*(1+$T$14), 0))</f>
        <v>11</v>
      </c>
      <c r="K287" s="20">
        <f ca="1">RAND()</f>
        <v>0.40311089427682945</v>
      </c>
      <c r="L287" s="18">
        <f ca="1">IF(B287=1, ROUND(_xlfn.NORM.INV(K287,$C$7,$C$8), 2), ROUND(_xlfn.NORM.INV(K287, $D$7, $D$8), 2))</f>
        <v>13216.5</v>
      </c>
      <c r="M287" s="15">
        <f ca="1">MIN(E287,J287)</f>
        <v>11</v>
      </c>
      <c r="N287" s="15">
        <f ca="1">RAND()</f>
        <v>0.67533893562196101</v>
      </c>
      <c r="O287" s="19">
        <f ca="1">(IF(B287=1, $G$21+($G$22-$G$21)*N287, $H$21+($H$22-$H$21)*N287))</f>
        <v>3.8636862746768641E-2</v>
      </c>
      <c r="P287" s="15">
        <f ca="1">ROUND(M287*(1-O287), 0)</f>
        <v>11</v>
      </c>
      <c r="Q287" s="20">
        <f ca="1">RAND()</f>
        <v>0.84637293622364607</v>
      </c>
      <c r="R287" s="15">
        <f ca="1">IF(B287=1, ROUND(_xlfn.NORM.INV(Q287,$C$9,$C$10)*(1+$T$14), 0), ROUND(_xlfn.NORM.INV(Q287, $D$9, $D$10)*(1+$T$14), 0))</f>
        <v>87</v>
      </c>
      <c r="S287" s="20">
        <f ca="1">RAND()</f>
        <v>0.25792305004612825</v>
      </c>
      <c r="T287" s="18">
        <f ca="1">IF(B287=1, ROUND(_xlfn.NORM.INV(S287,$C$11,$C$12), 2), ROUND(_xlfn.NORM.INV(S287, $D$11, $D$12), 2))</f>
        <v>6243.54</v>
      </c>
      <c r="U287" s="15">
        <f ca="1">MIN(F287,R287)</f>
        <v>76</v>
      </c>
      <c r="V287" s="15">
        <f ca="1">RAND()</f>
        <v>0.88498337845353681</v>
      </c>
      <c r="W287" s="19">
        <f ca="1">(IF(B287=1, $G$21+($G$22-$G$21)*V287, $H$21+($H$22-$H$21)*V287))</f>
        <v>4.597441824587379E-2</v>
      </c>
      <c r="X287" s="15">
        <f ca="1">ROUND(U287*(1-W287), 0)</f>
        <v>73</v>
      </c>
      <c r="Y287" s="20">
        <f ca="1">RAND()</f>
        <v>0.93902474319011653</v>
      </c>
      <c r="Z287" s="15">
        <f ca="1">IF(B287=1, ROUND(_xlfn.NORM.INV(Y287,$C$13,$C$14)*(1+$T$14), 0), ROUND(_xlfn.NORM.INV(Y287, $D$13, $D$14)*(1+$T$14), 0))</f>
        <v>90</v>
      </c>
      <c r="AA287" s="20">
        <f ca="1">RAND()</f>
        <v>0.5382085631439999</v>
      </c>
      <c r="AB287" s="18">
        <f ca="1">IF(B287=1, ROUND(_xlfn.NORM.INV(AA287,$C$15,$C$16), 2), ROUND(_xlfn.NORM.INV(AA287, $D$15, $D$16), 2))</f>
        <v>3688.5</v>
      </c>
      <c r="AC287" s="15">
        <f ca="1">MIN(G287,Z287)</f>
        <v>56</v>
      </c>
      <c r="AD287" s="15">
        <f ca="1">RAND()</f>
        <v>0.35238506442045414</v>
      </c>
      <c r="AE287" s="19">
        <f ca="1">(IF(B287=1, $G$21+($G$22-$G$21)*AD287, $H$21+($H$22-$H$21)*AD287))</f>
        <v>2.7333477254715896E-2</v>
      </c>
      <c r="AF287" s="15">
        <f ca="1">ROUND(AC287*(1-AE287), 0)</f>
        <v>54</v>
      </c>
      <c r="AG287" s="20">
        <f ca="1">RAND()</f>
        <v>0.26251799206845061</v>
      </c>
      <c r="AH287" s="15">
        <f ca="1">IF(B287=1, ROUND(_xlfn.NORM.INV(AG287,$C$17,$C$18)*(1+$T$14), 0), ROUND(_xlfn.NORM.INV(AG287, $D$17, $D$18)*(1+$T$14), 0))</f>
        <v>224</v>
      </c>
      <c r="AI287" s="20">
        <f ca="1">RAND()</f>
        <v>0.5998514368255955</v>
      </c>
      <c r="AJ287" s="18">
        <f ca="1">IF(B287=1, ROUND(_xlfn.NORM.INV(AI287,$C$19,$C$20), 2), ROUND(_xlfn.NORM.INV(AI287, $D$19, $D$20), 2))</f>
        <v>2352.5100000000002</v>
      </c>
      <c r="AK287" s="15">
        <f ca="1">MIN(ROUND(H287*(1+$C$22),0),AH287)</f>
        <v>224</v>
      </c>
      <c r="AL287" s="20">
        <f ca="1">RAND()</f>
        <v>0.53093904097211142</v>
      </c>
      <c r="AM287" s="19">
        <f ca="1">(IF(B287=1, $G$21+($G$22-$G$21)*AL287, $H$21+($H$22-$H$21)*AL287))</f>
        <v>3.3582866434023903E-2</v>
      </c>
      <c r="AN287" s="15">
        <f ca="1">ROUND(AK287*(1-AM287), 0)</f>
        <v>216</v>
      </c>
      <c r="AO287" s="18">
        <f ca="1">SUM(IF(AN287&gt;H287, (AN287-H287)*($G$23+AJ287), 0),IF(AF287&gt;G287,(AF287-G287)*($G$23+AB287),0),IF(X287&gt;F287,(X287-F287)*($G$23+T287),0),IF(P287&gt;E287,(P287-E287)*($G$23+L287),0))</f>
        <v>0</v>
      </c>
      <c r="AP287" s="18">
        <f>-$C$24</f>
        <v>-313614.51120000001</v>
      </c>
      <c r="AQ287" s="17">
        <f ca="1">L287*P287+T287*X287+AB287*AF287+AJ287*AN287-AO287+AP287</f>
        <v>994866.56880000001</v>
      </c>
      <c r="AS287" s="21">
        <f ca="1">SUM(IF(AN287&gt;H287, (AN287-H287), 0),IF(AF287&gt;G287,(AF287-G287),0),IF(X287&gt;F287,(X287-F287),0),IF(P287&gt;E287,(P287-E287),0))</f>
        <v>0</v>
      </c>
    </row>
    <row r="288" spans="1:45" x14ac:dyDescent="0.4">
      <c r="A288" s="15">
        <v>260</v>
      </c>
      <c r="B288" s="15">
        <f ca="1">IF(RAND() &lt; (8/12), 0, 1)</f>
        <v>0</v>
      </c>
      <c r="C288" s="20">
        <f ca="1">RAND()</f>
        <v>7.4755111255138118E-2</v>
      </c>
      <c r="D288" s="15" t="str">
        <f ca="1">LOOKUP(C288,$H$13:$H$16,$F$13:$F$16)</f>
        <v>Airbus A350-900</v>
      </c>
      <c r="E288" s="15">
        <f ca="1">LOOKUP(D288,$F$6:$F$9,$I$6:$I$9)</f>
        <v>0</v>
      </c>
      <c r="F288" s="15">
        <f ca="1">LOOKUP(D288,$F$6:$F$9,$J$6:$J$9)</f>
        <v>32</v>
      </c>
      <c r="G288" s="15">
        <f ca="1">LOOKUP(D288,$F$6:$F$9,$K$6:$K$9)</f>
        <v>21</v>
      </c>
      <c r="H288" s="15">
        <f ca="1">LOOKUP(D288,$F$6:$F$9,$L$6:$L$9)</f>
        <v>259</v>
      </c>
      <c r="I288" s="20">
        <f ca="1">RAND()</f>
        <v>0.28223811328368331</v>
      </c>
      <c r="J288" s="15">
        <f ca="1">IF(B288=1, ROUND(_xlfn.NORM.INV(I288,$C$5,$C$6)*(1+$T$14), 0), ROUND(_xlfn.NORM.INV(I288, $D$5, $D$6)*(1+$T$14), 0))</f>
        <v>4</v>
      </c>
      <c r="K288" s="20">
        <f ca="1">RAND()</f>
        <v>0.44216852234047388</v>
      </c>
      <c r="L288" s="18">
        <f ca="1">IF(B288=1, ROUND(_xlfn.NORM.INV(K288,$C$7,$C$8), 2), ROUND(_xlfn.NORM.INV(K288, $D$7, $D$8), 2))</f>
        <v>10426.08</v>
      </c>
      <c r="M288" s="15">
        <f ca="1">MIN(E288,J288)</f>
        <v>0</v>
      </c>
      <c r="N288" s="15">
        <f ca="1">RAND()</f>
        <v>0.37419779250989715</v>
      </c>
      <c r="O288" s="19">
        <f ca="1">(IF(B288=1, $G$21+($G$22-$G$21)*N288, $H$21+($H$22-$H$21)*N288))</f>
        <v>2.1225933775296912E-2</v>
      </c>
      <c r="P288" s="15">
        <f ca="1">ROUND(M288*(1-O288), 0)</f>
        <v>0</v>
      </c>
      <c r="Q288" s="20">
        <f ca="1">RAND()</f>
        <v>0.58479187685945866</v>
      </c>
      <c r="R288" s="15">
        <f ca="1">IF(B288=1, ROUND(_xlfn.NORM.INV(Q288,$C$9,$C$10)*(1+$T$14), 0), ROUND(_xlfn.NORM.INV(Q288, $D$9, $D$10)*(1+$T$14), 0))</f>
        <v>42</v>
      </c>
      <c r="S288" s="20">
        <f ca="1">RAND()</f>
        <v>0.10865058001182082</v>
      </c>
      <c r="T288" s="18">
        <f ca="1">IF(B288=1, ROUND(_xlfn.NORM.INV(S288,$C$11,$C$12), 2), ROUND(_xlfn.NORM.INV(S288, $D$11, $D$12), 2))</f>
        <v>4965.05</v>
      </c>
      <c r="U288" s="15">
        <f ca="1">MIN(F288,R288)</f>
        <v>32</v>
      </c>
      <c r="V288" s="15">
        <f ca="1">RAND()</f>
        <v>0.37006194499593736</v>
      </c>
      <c r="W288" s="19">
        <f ca="1">(IF(B288=1, $G$21+($G$22-$G$21)*V288, $H$21+($H$22-$H$21)*V288))</f>
        <v>2.1101858349878121E-2</v>
      </c>
      <c r="X288" s="15">
        <f ca="1">ROUND(U288*(1-W288), 0)</f>
        <v>31</v>
      </c>
      <c r="Y288" s="20">
        <f ca="1">RAND()</f>
        <v>8.9058048125628009E-2</v>
      </c>
      <c r="Z288" s="15">
        <f ca="1">IF(B288=1, ROUND(_xlfn.NORM.INV(Y288,$C$13,$C$14)*(1+$T$14), 0), ROUND(_xlfn.NORM.INV(Y288, $D$13, $D$14)*(1+$T$14), 0))</f>
        <v>23</v>
      </c>
      <c r="AA288" s="20">
        <f ca="1">RAND()</f>
        <v>0.17654598083327755</v>
      </c>
      <c r="AB288" s="18">
        <f ca="1">IF(B288=1, ROUND(_xlfn.NORM.INV(AA288,$C$15,$C$16), 2), ROUND(_xlfn.NORM.INV(AA288, $D$15, $D$16), 2))</f>
        <v>2685.11</v>
      </c>
      <c r="AC288" s="15">
        <f ca="1">MIN(G288,Z288)</f>
        <v>21</v>
      </c>
      <c r="AD288" s="15">
        <f ca="1">RAND()</f>
        <v>0.45173231308439832</v>
      </c>
      <c r="AE288" s="19">
        <f ca="1">(IF(B288=1, $G$21+($G$22-$G$21)*AD288, $H$21+($H$22-$H$21)*AD288))</f>
        <v>2.355196939253195E-2</v>
      </c>
      <c r="AF288" s="15">
        <f ca="1">ROUND(AC288*(1-AE288), 0)</f>
        <v>21</v>
      </c>
      <c r="AG288" s="20">
        <f ca="1">RAND()</f>
        <v>0.41835034288370354</v>
      </c>
      <c r="AH288" s="15">
        <f ca="1">IF(B288=1, ROUND(_xlfn.NORM.INV(AG288,$C$17,$C$18)*(1+$T$14), 0), ROUND(_xlfn.NORM.INV(AG288, $D$17, $D$18)*(1+$T$14), 0))</f>
        <v>189</v>
      </c>
      <c r="AI288" s="20">
        <f ca="1">RAND()</f>
        <v>0.50532712658504897</v>
      </c>
      <c r="AJ288" s="18">
        <f ca="1">IF(B288=1, ROUND(_xlfn.NORM.INV(AI288,$C$19,$C$20), 2), ROUND(_xlfn.NORM.INV(AI288, $D$19, $D$20), 2))</f>
        <v>1749.74</v>
      </c>
      <c r="AK288" s="15">
        <f ca="1">MIN(ROUND(H288*(1+$C$22),0),AH288)</f>
        <v>189</v>
      </c>
      <c r="AL288" s="20">
        <f ca="1">RAND()</f>
        <v>1.4502325772454139E-2</v>
      </c>
      <c r="AM288" s="19">
        <f ca="1">(IF(B288=1, $G$21+($G$22-$G$21)*AL288, $H$21+($H$22-$H$21)*AL288))</f>
        <v>1.0435069773173624E-2</v>
      </c>
      <c r="AN288" s="15">
        <f ca="1">ROUND(AK288*(1-AM288), 0)</f>
        <v>187</v>
      </c>
      <c r="AO288" s="18">
        <f ca="1">SUM(IF(AN288&gt;H288, (AN288-H288)*($G$23+AJ288), 0),IF(AF288&gt;G288,(AF288-G288)*($G$23+AB288),0),IF(X288&gt;F288,(X288-F288)*($G$23+T288),0),IF(P288&gt;E288,(P288-E288)*($G$23+L288),0))</f>
        <v>0</v>
      </c>
      <c r="AP288" s="18">
        <f>-$C$24</f>
        <v>-313614.51120000001</v>
      </c>
      <c r="AQ288" s="17">
        <f ca="1">L288*P288+T288*X288+AB288*AF288+AJ288*AN288-AO288+AP288</f>
        <v>223890.72879999998</v>
      </c>
      <c r="AS288" s="21">
        <f ca="1">SUM(IF(AN288&gt;H288, (AN288-H288), 0),IF(AF288&gt;G288,(AF288-G288),0),IF(X288&gt;F288,(X288-F288),0),IF(P288&gt;E288,(P288-E288),0))</f>
        <v>0</v>
      </c>
    </row>
    <row r="289" spans="1:45" x14ac:dyDescent="0.4">
      <c r="A289" s="15">
        <v>261</v>
      </c>
      <c r="B289" s="15">
        <f ca="1">IF(RAND() &lt; (8/12), 0, 1)</f>
        <v>0</v>
      </c>
      <c r="C289" s="20">
        <f ca="1">RAND()</f>
        <v>0.49087629669213484</v>
      </c>
      <c r="D289" s="15" t="str">
        <f ca="1">LOOKUP(C289,$H$13:$H$16,$F$13:$F$16)</f>
        <v>Airbus A380-800</v>
      </c>
      <c r="E289" s="15">
        <f ca="1">LOOKUP(D289,$F$6:$F$9,$I$6:$I$9)</f>
        <v>14</v>
      </c>
      <c r="F289" s="15">
        <f ca="1">LOOKUP(D289,$F$6:$F$9,$J$6:$J$9)</f>
        <v>76</v>
      </c>
      <c r="G289" s="15">
        <f ca="1">LOOKUP(D289,$F$6:$F$9,$K$6:$K$9)</f>
        <v>56</v>
      </c>
      <c r="H289" s="15">
        <f ca="1">LOOKUP(D289,$F$6:$F$9,$L$6:$L$9)</f>
        <v>341</v>
      </c>
      <c r="I289" s="20">
        <f ca="1">RAND()</f>
        <v>0.75967895894066961</v>
      </c>
      <c r="J289" s="15">
        <f ca="1">IF(B289=1, ROUND(_xlfn.NORM.INV(I289,$C$5,$C$6)*(1+$T$14), 0), ROUND(_xlfn.NORM.INV(I289, $D$5, $D$6)*(1+$T$14), 0))</f>
        <v>5</v>
      </c>
      <c r="K289" s="20">
        <f ca="1">RAND()</f>
        <v>0.65931787696023991</v>
      </c>
      <c r="L289" s="18">
        <f ca="1">IF(B289=1, ROUND(_xlfn.NORM.INV(K289,$C$7,$C$8), 2), ROUND(_xlfn.NORM.INV(K289, $D$7, $D$8), 2))</f>
        <v>10679.52</v>
      </c>
      <c r="M289" s="15">
        <f ca="1">MIN(E289,J289)</f>
        <v>5</v>
      </c>
      <c r="N289" s="15">
        <f ca="1">RAND()</f>
        <v>0.22218725637056524</v>
      </c>
      <c r="O289" s="19">
        <f ca="1">(IF(B289=1, $G$21+($G$22-$G$21)*N289, $H$21+($H$22-$H$21)*N289))</f>
        <v>1.6665617691116956E-2</v>
      </c>
      <c r="P289" s="15">
        <f ca="1">ROUND(M289*(1-O289), 0)</f>
        <v>5</v>
      </c>
      <c r="Q289" s="20">
        <f ca="1">RAND()</f>
        <v>0.17224978238124766</v>
      </c>
      <c r="R289" s="15">
        <f ca="1">IF(B289=1, ROUND(_xlfn.NORM.INV(Q289,$C$9,$C$10)*(1+$T$14), 0), ROUND(_xlfn.NORM.INV(Q289, $D$9, $D$10)*(1+$T$14), 0))</f>
        <v>30</v>
      </c>
      <c r="S289" s="20">
        <f ca="1">RAND()</f>
        <v>0.1123585066008197</v>
      </c>
      <c r="T289" s="18">
        <f ca="1">IF(B289=1, ROUND(_xlfn.NORM.INV(S289,$C$11,$C$12), 2), ROUND(_xlfn.NORM.INV(S289, $D$11, $D$12), 2))</f>
        <v>4969.53</v>
      </c>
      <c r="U289" s="15">
        <f ca="1">MIN(F289,R289)</f>
        <v>30</v>
      </c>
      <c r="V289" s="15">
        <f ca="1">RAND()</f>
        <v>0.33352155438288156</v>
      </c>
      <c r="W289" s="19">
        <f ca="1">(IF(B289=1, $G$21+($G$22-$G$21)*V289, $H$21+($H$22-$H$21)*V289))</f>
        <v>2.0005646631486448E-2</v>
      </c>
      <c r="X289" s="15">
        <f ca="1">ROUND(U289*(1-W289), 0)</f>
        <v>29</v>
      </c>
      <c r="Y289" s="20">
        <f ca="1">RAND()</f>
        <v>0.2502211626428883</v>
      </c>
      <c r="Z289" s="15">
        <f ca="1">IF(B289=1, ROUND(_xlfn.NORM.INV(Y289,$C$13,$C$14)*(1+$T$14), 0), ROUND(_xlfn.NORM.INV(Y289, $D$13, $D$14)*(1+$T$14), 0))</f>
        <v>29</v>
      </c>
      <c r="AA289" s="20">
        <f ca="1">RAND()</f>
        <v>0.58950337146884302</v>
      </c>
      <c r="AB289" s="18">
        <f ca="1">IF(B289=1, ROUND(_xlfn.NORM.INV(AA289,$C$15,$C$16), 2), ROUND(_xlfn.NORM.INV(AA289, $D$15, $D$16), 2))</f>
        <v>2825.47</v>
      </c>
      <c r="AC289" s="15">
        <f ca="1">MIN(G289,Z289)</f>
        <v>29</v>
      </c>
      <c r="AD289" s="15">
        <f ca="1">RAND()</f>
        <v>0.29006527559715445</v>
      </c>
      <c r="AE289" s="19">
        <f ca="1">(IF(B289=1, $G$21+($G$22-$G$21)*AD289, $H$21+($H$22-$H$21)*AD289))</f>
        <v>1.8701958267914633E-2</v>
      </c>
      <c r="AF289" s="15">
        <f ca="1">ROUND(AC289*(1-AE289), 0)</f>
        <v>28</v>
      </c>
      <c r="AG289" s="20">
        <f ca="1">RAND()</f>
        <v>0.50321781136385801</v>
      </c>
      <c r="AH289" s="15">
        <f ca="1">IF(B289=1, ROUND(_xlfn.NORM.INV(AG289,$C$17,$C$18)*(1+$T$14), 0), ROUND(_xlfn.NORM.INV(AG289, $D$17, $D$18)*(1+$T$14), 0))</f>
        <v>200</v>
      </c>
      <c r="AI289" s="20">
        <f ca="1">RAND()</f>
        <v>0.59811563123183842</v>
      </c>
      <c r="AJ289" s="18">
        <f ca="1">IF(B289=1, ROUND(_xlfn.NORM.INV(AI289,$C$19,$C$20), 2), ROUND(_xlfn.NORM.INV(AI289, $D$19, $D$20), 2))</f>
        <v>1767.6</v>
      </c>
      <c r="AK289" s="15">
        <f ca="1">MIN(ROUND(H289*(1+$C$22),0),AH289)</f>
        <v>200</v>
      </c>
      <c r="AL289" s="20">
        <f ca="1">RAND()</f>
        <v>0.63078781928376071</v>
      </c>
      <c r="AM289" s="19">
        <f ca="1">(IF(B289=1, $G$21+($G$22-$G$21)*AL289, $H$21+($H$22-$H$21)*AL289))</f>
        <v>2.8923634578512818E-2</v>
      </c>
      <c r="AN289" s="15">
        <f ca="1">ROUND(AK289*(1-AM289), 0)</f>
        <v>194</v>
      </c>
      <c r="AO289" s="18">
        <f ca="1">SUM(IF(AN289&gt;H289, (AN289-H289)*($G$23+AJ289), 0),IF(AF289&gt;G289,(AF289-G289)*($G$23+AB289),0),IF(X289&gt;F289,(X289-F289)*($G$23+T289),0),IF(P289&gt;E289,(P289-E289)*($G$23+L289),0))</f>
        <v>0</v>
      </c>
      <c r="AP289" s="18">
        <f>-$C$24</f>
        <v>-313614.51120000001</v>
      </c>
      <c r="AQ289" s="17">
        <f ca="1">L289*P289+T289*X289+AB289*AF289+AJ289*AN289-AO289+AP289</f>
        <v>305927.01880000002</v>
      </c>
      <c r="AS289" s="21">
        <f ca="1">SUM(IF(AN289&gt;H289, (AN289-H289), 0),IF(AF289&gt;G289,(AF289-G289),0),IF(X289&gt;F289,(X289-F289),0),IF(P289&gt;E289,(P289-E289),0))</f>
        <v>0</v>
      </c>
    </row>
    <row r="290" spans="1:45" x14ac:dyDescent="0.4">
      <c r="A290" s="15">
        <v>262</v>
      </c>
      <c r="B290" s="15">
        <f ca="1">IF(RAND() &lt; (8/12), 0, 1)</f>
        <v>0</v>
      </c>
      <c r="C290" s="20">
        <f ca="1">RAND()</f>
        <v>0.15599992458383172</v>
      </c>
      <c r="D290" s="15" t="str">
        <f ca="1">LOOKUP(C290,$H$13:$H$16,$F$13:$F$16)</f>
        <v>Airbus A350-900</v>
      </c>
      <c r="E290" s="15">
        <f ca="1">LOOKUP(D290,$F$6:$F$9,$I$6:$I$9)</f>
        <v>0</v>
      </c>
      <c r="F290" s="15">
        <f ca="1">LOOKUP(D290,$F$6:$F$9,$J$6:$J$9)</f>
        <v>32</v>
      </c>
      <c r="G290" s="15">
        <f ca="1">LOOKUP(D290,$F$6:$F$9,$K$6:$K$9)</f>
        <v>21</v>
      </c>
      <c r="H290" s="15">
        <f ca="1">LOOKUP(D290,$F$6:$F$9,$L$6:$L$9)</f>
        <v>259</v>
      </c>
      <c r="I290" s="20">
        <f ca="1">RAND()</f>
        <v>0.49701893585240831</v>
      </c>
      <c r="J290" s="15">
        <f ca="1">IF(B290=1, ROUND(_xlfn.NORM.INV(I290,$C$5,$C$6)*(1+$T$14), 0), ROUND(_xlfn.NORM.INV(I290, $D$5, $D$6)*(1+$T$14), 0))</f>
        <v>4</v>
      </c>
      <c r="K290" s="20">
        <f ca="1">RAND()</f>
        <v>0.44371094016243262</v>
      </c>
      <c r="L290" s="18">
        <f ca="1">IF(B290=1, ROUND(_xlfn.NORM.INV(K290,$C$7,$C$8), 2), ROUND(_xlfn.NORM.INV(K290, $D$7, $D$8), 2))</f>
        <v>10427.86</v>
      </c>
      <c r="M290" s="15">
        <f ca="1">MIN(E290,J290)</f>
        <v>0</v>
      </c>
      <c r="N290" s="15">
        <f ca="1">RAND()</f>
        <v>8.338880830994988E-3</v>
      </c>
      <c r="O290" s="19">
        <f ca="1">(IF(B290=1, $G$21+($G$22-$G$21)*N290, $H$21+($H$22-$H$21)*N290))</f>
        <v>1.025016642492985E-2</v>
      </c>
      <c r="P290" s="15">
        <f ca="1">ROUND(M290*(1-O290), 0)</f>
        <v>0</v>
      </c>
      <c r="Q290" s="20">
        <f ca="1">RAND()</f>
        <v>0.65420146437827109</v>
      </c>
      <c r="R290" s="15">
        <f ca="1">IF(B290=1, ROUND(_xlfn.NORM.INV(Q290,$C$9,$C$10)*(1+$T$14), 0), ROUND(_xlfn.NORM.INV(Q290, $D$9, $D$10)*(1+$T$14), 0))</f>
        <v>44</v>
      </c>
      <c r="S290" s="20">
        <f ca="1">RAND()</f>
        <v>0.48419340954170687</v>
      </c>
      <c r="T290" s="18">
        <f ca="1">IF(B290=1, ROUND(_xlfn.NORM.INV(S290,$C$11,$C$12), 2), ROUND(_xlfn.NORM.INV(S290, $D$11, $D$12), 2))</f>
        <v>5237.16</v>
      </c>
      <c r="U290" s="15">
        <f ca="1">MIN(F290,R290)</f>
        <v>32</v>
      </c>
      <c r="V290" s="15">
        <f ca="1">RAND()</f>
        <v>0.90295244005764841</v>
      </c>
      <c r="W290" s="19">
        <f ca="1">(IF(B290=1, $G$21+($G$22-$G$21)*V290, $H$21+($H$22-$H$21)*V290))</f>
        <v>3.7088573201729452E-2</v>
      </c>
      <c r="X290" s="15">
        <f ca="1">ROUND(U290*(1-W290), 0)</f>
        <v>31</v>
      </c>
      <c r="Y290" s="20">
        <f ca="1">RAND()</f>
        <v>0.18999818497523924</v>
      </c>
      <c r="Z290" s="15">
        <f ca="1">IF(B290=1, ROUND(_xlfn.NORM.INV(Y290,$C$13,$C$14)*(1+$T$14), 0), ROUND(_xlfn.NORM.INV(Y290, $D$13, $D$14)*(1+$T$14), 0))</f>
        <v>27</v>
      </c>
      <c r="AA290" s="20">
        <f ca="1">RAND()</f>
        <v>0.62935578814262749</v>
      </c>
      <c r="AB290" s="18">
        <f ca="1">IF(B290=1, ROUND(_xlfn.NORM.INV(AA290,$C$15,$C$16), 2), ROUND(_xlfn.NORM.INV(AA290, $D$15, $D$16), 2))</f>
        <v>2838.09</v>
      </c>
      <c r="AC290" s="15">
        <f ca="1">MIN(G290,Z290)</f>
        <v>21</v>
      </c>
      <c r="AD290" s="15">
        <f ca="1">RAND()</f>
        <v>0.15608402131842303</v>
      </c>
      <c r="AE290" s="19">
        <f ca="1">(IF(B290=1, $G$21+($G$22-$G$21)*AD290, $H$21+($H$22-$H$21)*AD290))</f>
        <v>1.468252063955269E-2</v>
      </c>
      <c r="AF290" s="15">
        <f ca="1">ROUND(AC290*(1-AE290), 0)</f>
        <v>21</v>
      </c>
      <c r="AG290" s="20">
        <f ca="1">RAND()</f>
        <v>1.0785775114591334E-2</v>
      </c>
      <c r="AH290" s="15">
        <f ca="1">IF(B290=1, ROUND(_xlfn.NORM.INV(AG290,$C$17,$C$18)*(1+$T$14), 0), ROUND(_xlfn.NORM.INV(AG290, $D$17, $D$18)*(1+$T$14), 0))</f>
        <v>79</v>
      </c>
      <c r="AI290" s="20">
        <f ca="1">RAND()</f>
        <v>0.82772382113015108</v>
      </c>
      <c r="AJ290" s="18">
        <f ca="1">IF(B290=1, ROUND(_xlfn.NORM.INV(AI290,$C$19,$C$20), 2), ROUND(_xlfn.NORM.INV(AI290, $D$19, $D$20), 2))</f>
        <v>1820.53</v>
      </c>
      <c r="AK290" s="15">
        <f ca="1">MIN(ROUND(H290*(1+$C$22),0),AH290)</f>
        <v>79</v>
      </c>
      <c r="AL290" s="20">
        <f ca="1">RAND()</f>
        <v>0.47734004240141481</v>
      </c>
      <c r="AM290" s="19">
        <f ca="1">(IF(B290=1, $G$21+($G$22-$G$21)*AL290, $H$21+($H$22-$H$21)*AL290))</f>
        <v>2.4320201272042444E-2</v>
      </c>
      <c r="AN290" s="15">
        <f ca="1">ROUND(AK290*(1-AM290), 0)</f>
        <v>77</v>
      </c>
      <c r="AO290" s="18">
        <f ca="1">SUM(IF(AN290&gt;H290, (AN290-H290)*($G$23+AJ290), 0),IF(AF290&gt;G290,(AF290-G290)*($G$23+AB290),0),IF(X290&gt;F290,(X290-F290)*($G$23+T290),0),IF(P290&gt;E290,(P290-E290)*($G$23+L290),0))</f>
        <v>0</v>
      </c>
      <c r="AP290" s="18">
        <f>-$C$24</f>
        <v>-313614.51120000001</v>
      </c>
      <c r="AQ290" s="17">
        <f ca="1">L290*P290+T290*X290+AB290*AF290+AJ290*AN290-AO290+AP290</f>
        <v>48518.148799999966</v>
      </c>
      <c r="AS290" s="21">
        <f ca="1">SUM(IF(AN290&gt;H290, (AN290-H290), 0),IF(AF290&gt;G290,(AF290-G290),0),IF(X290&gt;F290,(X290-F290),0),IF(P290&gt;E290,(P290-E290),0))</f>
        <v>0</v>
      </c>
    </row>
    <row r="291" spans="1:45" x14ac:dyDescent="0.4">
      <c r="A291" s="15">
        <v>263</v>
      </c>
      <c r="B291" s="15">
        <f ca="1">IF(RAND() &lt; (8/12), 0, 1)</f>
        <v>1</v>
      </c>
      <c r="C291" s="20">
        <f ca="1">RAND()</f>
        <v>1.8799300076523529E-2</v>
      </c>
      <c r="D291" s="15" t="str">
        <f ca="1">LOOKUP(C291,$H$13:$H$16,$F$13:$F$16)</f>
        <v>Airbus A350-900</v>
      </c>
      <c r="E291" s="15">
        <f ca="1">LOOKUP(D291,$F$6:$F$9,$I$6:$I$9)</f>
        <v>0</v>
      </c>
      <c r="F291" s="15">
        <f ca="1">LOOKUP(D291,$F$6:$F$9,$J$6:$J$9)</f>
        <v>32</v>
      </c>
      <c r="G291" s="15">
        <f ca="1">LOOKUP(D291,$F$6:$F$9,$K$6:$K$9)</f>
        <v>21</v>
      </c>
      <c r="H291" s="15">
        <f ca="1">LOOKUP(D291,$F$6:$F$9,$L$6:$L$9)</f>
        <v>259</v>
      </c>
      <c r="I291" s="20">
        <f ca="1">RAND()</f>
        <v>6.812556477403886E-2</v>
      </c>
      <c r="J291" s="15">
        <f ca="1">IF(B291=1, ROUND(_xlfn.NORM.INV(I291,$C$5,$C$6)*(1+$T$14), 0), ROUND(_xlfn.NORM.INV(I291, $D$5, $D$6)*(1+$T$14), 0))</f>
        <v>3</v>
      </c>
      <c r="K291" s="20">
        <f ca="1">RAND()</f>
        <v>0.66359666713465149</v>
      </c>
      <c r="L291" s="18">
        <f ca="1">IF(B291=1, ROUND(_xlfn.NORM.INV(K291,$C$7,$C$8), 2), ROUND(_xlfn.NORM.INV(K291, $D$7, $D$8), 2))</f>
        <v>14420.46</v>
      </c>
      <c r="M291" s="15">
        <f ca="1">MIN(E291,J291)</f>
        <v>0</v>
      </c>
      <c r="N291" s="15">
        <f ca="1">RAND()</f>
        <v>0.31351689165639207</v>
      </c>
      <c r="O291" s="19">
        <f ca="1">(IF(B291=1, $G$21+($G$22-$G$21)*N291, $H$21+($H$22-$H$21)*N291))</f>
        <v>2.5973091207973725E-2</v>
      </c>
      <c r="P291" s="15">
        <f ca="1">ROUND(M291*(1-O291), 0)</f>
        <v>0</v>
      </c>
      <c r="Q291" s="20">
        <f ca="1">RAND()</f>
        <v>0.9307383736524738</v>
      </c>
      <c r="R291" s="15">
        <f ca="1">IF(B291=1, ROUND(_xlfn.NORM.INV(Q291,$C$9,$C$10)*(1+$T$14), 0), ROUND(_xlfn.NORM.INV(Q291, $D$9, $D$10)*(1+$T$14), 0))</f>
        <v>98</v>
      </c>
      <c r="S291" s="20">
        <f ca="1">RAND()</f>
        <v>0.47042528853380672</v>
      </c>
      <c r="T291" s="18">
        <f ca="1">IF(B291=1, ROUND(_xlfn.NORM.INV(S291,$C$11,$C$12), 2), ROUND(_xlfn.NORM.INV(S291, $D$11, $D$12), 2))</f>
        <v>6762.53</v>
      </c>
      <c r="U291" s="15">
        <f ca="1">MIN(F291,R291)</f>
        <v>32</v>
      </c>
      <c r="V291" s="15">
        <f ca="1">RAND()</f>
        <v>0.16967372409070947</v>
      </c>
      <c r="W291" s="19">
        <f ca="1">(IF(B291=1, $G$21+($G$22-$G$21)*V291, $H$21+($H$22-$H$21)*V291))</f>
        <v>2.0938580343174831E-2</v>
      </c>
      <c r="X291" s="15">
        <f ca="1">ROUND(U291*(1-W291), 0)</f>
        <v>31</v>
      </c>
      <c r="Y291" s="20">
        <f ca="1">RAND()</f>
        <v>0.78937468356716955</v>
      </c>
      <c r="Z291" s="15">
        <f ca="1">IF(B291=1, ROUND(_xlfn.NORM.INV(Y291,$C$13,$C$14)*(1+$T$14), 0), ROUND(_xlfn.NORM.INV(Y291, $D$13, $D$14)*(1+$T$14), 0))</f>
        <v>73</v>
      </c>
      <c r="AA291" s="20">
        <f ca="1">RAND()</f>
        <v>0.56140688605649103</v>
      </c>
      <c r="AB291" s="18">
        <f ca="1">IF(B291=1, ROUND(_xlfn.NORM.INV(AA291,$C$15,$C$16), 2), ROUND(_xlfn.NORM.INV(AA291, $D$15, $D$16), 2))</f>
        <v>3716.69</v>
      </c>
      <c r="AC291" s="15">
        <f ca="1">MIN(G291,Z291)</f>
        <v>21</v>
      </c>
      <c r="AD291" s="15">
        <f ca="1">RAND()</f>
        <v>0.50325290772323017</v>
      </c>
      <c r="AE291" s="19">
        <f ca="1">(IF(B291=1, $G$21+($G$22-$G$21)*AD291, $H$21+($H$22-$H$21)*AD291))</f>
        <v>3.2613851770313056E-2</v>
      </c>
      <c r="AF291" s="15">
        <f ca="1">ROUND(AC291*(1-AE291), 0)</f>
        <v>20</v>
      </c>
      <c r="AG291" s="20">
        <f ca="1">RAND()</f>
        <v>0.61137288732739981</v>
      </c>
      <c r="AH291" s="15">
        <f ca="1">IF(B291=1, ROUND(_xlfn.NORM.INV(AG291,$C$17,$C$18)*(1+$T$14), 0), ROUND(_xlfn.NORM.INV(AG291, $D$17, $D$18)*(1+$T$14), 0))</f>
        <v>340</v>
      </c>
      <c r="AI291" s="20">
        <f ca="1">RAND()</f>
        <v>0.95034373892935731</v>
      </c>
      <c r="AJ291" s="18">
        <f ca="1">IF(B291=1, ROUND(_xlfn.NORM.INV(AI291,$C$19,$C$20), 2), ROUND(_xlfn.NORM.INV(AI291, $D$19, $D$20), 2))</f>
        <v>2771.88</v>
      </c>
      <c r="AK291" s="15">
        <f ca="1">MIN(ROUND(H291*(1+$C$22),0),AH291)</f>
        <v>272</v>
      </c>
      <c r="AL291" s="20">
        <f ca="1">RAND()</f>
        <v>2.2407313697042408E-2</v>
      </c>
      <c r="AM291" s="19">
        <f ca="1">(IF(B291=1, $G$21+($G$22-$G$21)*AL291, $H$21+($H$22-$H$21)*AL291))</f>
        <v>1.5784255979396485E-2</v>
      </c>
      <c r="AN291" s="15">
        <f ca="1">ROUND(AK291*(1-AM291), 0)</f>
        <v>268</v>
      </c>
      <c r="AO291" s="18">
        <f ca="1">SUM(IF(AN291&gt;H291, (AN291-H291)*($G$23+AJ291), 0),IF(AF291&gt;G291,(AF291-G291)*($G$23+AB291),0),IF(X291&gt;F291,(X291-F291)*($G$23+T291),0),IF(P291&gt;E291,(P291-E291)*($G$23+L291),0))</f>
        <v>32605.920000000002</v>
      </c>
      <c r="AP291" s="18">
        <f>-$C$24</f>
        <v>-313614.51120000001</v>
      </c>
      <c r="AQ291" s="17">
        <f ca="1">L291*P291+T291*X291+AB291*AF291+AJ291*AN291-AO291+AP291</f>
        <v>680615.63880000007</v>
      </c>
      <c r="AS291" s="21">
        <f ca="1">SUM(IF(AN291&gt;H291, (AN291-H291), 0),IF(AF291&gt;G291,(AF291-G291),0),IF(X291&gt;F291,(X291-F291),0),IF(P291&gt;E291,(P291-E291),0))</f>
        <v>9</v>
      </c>
    </row>
    <row r="292" spans="1:45" x14ac:dyDescent="0.4">
      <c r="A292" s="15">
        <v>264</v>
      </c>
      <c r="B292" s="15">
        <f ca="1">IF(RAND() &lt; (8/12), 0, 1)</f>
        <v>0</v>
      </c>
      <c r="C292" s="20">
        <f ca="1">RAND()</f>
        <v>0.80445231318164478</v>
      </c>
      <c r="D292" s="15" t="str">
        <f ca="1">LOOKUP(C292,$H$13:$H$16,$F$13:$F$16)</f>
        <v>Boeing 777-300ER</v>
      </c>
      <c r="E292" s="15">
        <f ca="1">LOOKUP(D292,$F$6:$F$9,$I$6:$I$9)</f>
        <v>8</v>
      </c>
      <c r="F292" s="15">
        <f ca="1">LOOKUP(D292,$F$6:$F$9,$J$6:$J$9)</f>
        <v>40</v>
      </c>
      <c r="G292" s="15">
        <f ca="1">LOOKUP(D292,$F$6:$F$9,$K$6:$K$9)</f>
        <v>24</v>
      </c>
      <c r="H292" s="15">
        <f ca="1">LOOKUP(D292,$F$6:$F$9,$L$6:$L$9)</f>
        <v>260</v>
      </c>
      <c r="I292" s="20">
        <f ca="1">RAND()</f>
        <v>2.3604595575936416E-2</v>
      </c>
      <c r="J292" s="15">
        <f ca="1">IF(B292=1, ROUND(_xlfn.NORM.INV(I292,$C$5,$C$6)*(1+$T$14), 0), ROUND(_xlfn.NORM.INV(I292, $D$5, $D$6)*(1+$T$14), 0))</f>
        <v>2</v>
      </c>
      <c r="K292" s="20">
        <f ca="1">RAND()</f>
        <v>0.24248412932448871</v>
      </c>
      <c r="L292" s="18">
        <f ca="1">IF(B292=1, ROUND(_xlfn.NORM.INV(K292,$C$7,$C$8), 2), ROUND(_xlfn.NORM.INV(K292, $D$7, $D$8), 2))</f>
        <v>10174.11</v>
      </c>
      <c r="M292" s="15">
        <f ca="1">MIN(E292,J292)</f>
        <v>2</v>
      </c>
      <c r="N292" s="15">
        <f ca="1">RAND()</f>
        <v>0.55465130477429436</v>
      </c>
      <c r="O292" s="19">
        <f ca="1">(IF(B292=1, $G$21+($G$22-$G$21)*N292, $H$21+($H$22-$H$21)*N292))</f>
        <v>2.6639539143228828E-2</v>
      </c>
      <c r="P292" s="15">
        <f ca="1">ROUND(M292*(1-O292), 0)</f>
        <v>2</v>
      </c>
      <c r="Q292" s="20">
        <f ca="1">RAND()</f>
        <v>0.25761802318637261</v>
      </c>
      <c r="R292" s="15">
        <f ca="1">IF(B292=1, ROUND(_xlfn.NORM.INV(Q292,$C$9,$C$10)*(1+$T$14), 0), ROUND(_xlfn.NORM.INV(Q292, $D$9, $D$10)*(1+$T$14), 0))</f>
        <v>33</v>
      </c>
      <c r="S292" s="20">
        <f ca="1">RAND()</f>
        <v>0.58690461486112444</v>
      </c>
      <c r="T292" s="18">
        <f ca="1">IF(B292=1, ROUND(_xlfn.NORM.INV(S292,$C$11,$C$12), 2), ROUND(_xlfn.NORM.INV(S292, $D$11, $D$12), 2))</f>
        <v>5296.23</v>
      </c>
      <c r="U292" s="15">
        <f ca="1">MIN(F292,R292)</f>
        <v>33</v>
      </c>
      <c r="V292" s="15">
        <f ca="1">RAND()</f>
        <v>0.10790579617244977</v>
      </c>
      <c r="W292" s="19">
        <f ca="1">(IF(B292=1, $G$21+($G$22-$G$21)*V292, $H$21+($H$22-$H$21)*V292))</f>
        <v>1.3237173885173493E-2</v>
      </c>
      <c r="X292" s="15">
        <f ca="1">ROUND(U292*(1-W292), 0)</f>
        <v>33</v>
      </c>
      <c r="Y292" s="20">
        <f ca="1">RAND()</f>
        <v>0.63795744311304736</v>
      </c>
      <c r="Z292" s="15">
        <f ca="1">IF(B292=1, ROUND(_xlfn.NORM.INV(Y292,$C$13,$C$14)*(1+$T$14), 0), ROUND(_xlfn.NORM.INV(Y292, $D$13, $D$14)*(1+$T$14), 0))</f>
        <v>39</v>
      </c>
      <c r="AA292" s="20">
        <f ca="1">RAND()</f>
        <v>9.2637505554470922E-2</v>
      </c>
      <c r="AB292" s="18">
        <f ca="1">IF(B292=1, ROUND(_xlfn.NORM.INV(AA292,$C$15,$C$16), 2), ROUND(_xlfn.NORM.INV(AA292, $D$15, $D$16), 2))</f>
        <v>2636.97</v>
      </c>
      <c r="AC292" s="15">
        <f ca="1">MIN(G292,Z292)</f>
        <v>24</v>
      </c>
      <c r="AD292" s="15">
        <f ca="1">RAND()</f>
        <v>7.0433674313654437E-2</v>
      </c>
      <c r="AE292" s="19">
        <f ca="1">(IF(B292=1, $G$21+($G$22-$G$21)*AD292, $H$21+($H$22-$H$21)*AD292))</f>
        <v>1.2113010229409634E-2</v>
      </c>
      <c r="AF292" s="15">
        <f ca="1">ROUND(AC292*(1-AE292), 0)</f>
        <v>24</v>
      </c>
      <c r="AG292" s="20">
        <f ca="1">RAND()</f>
        <v>0.3297392753369276</v>
      </c>
      <c r="AH292" s="15">
        <f ca="1">IF(B292=1, ROUND(_xlfn.NORM.INV(AG292,$C$17,$C$18)*(1+$T$14), 0), ROUND(_xlfn.NORM.INV(AG292, $D$17, $D$18)*(1+$T$14), 0))</f>
        <v>176</v>
      </c>
      <c r="AI292" s="20">
        <f ca="1">RAND()</f>
        <v>0.21473199003868415</v>
      </c>
      <c r="AJ292" s="18">
        <f ca="1">IF(B292=1, ROUND(_xlfn.NORM.INV(AI292,$C$19,$C$20), 2), ROUND(_xlfn.NORM.INV(AI292, $D$19, $D$20), 2))</f>
        <v>1688.71</v>
      </c>
      <c r="AK292" s="15">
        <f ca="1">MIN(ROUND(H292*(1+$C$22),0),AH292)</f>
        <v>176</v>
      </c>
      <c r="AL292" s="20">
        <f ca="1">RAND()</f>
        <v>0.6574696553190027</v>
      </c>
      <c r="AM292" s="19">
        <f ca="1">(IF(B292=1, $G$21+($G$22-$G$21)*AL292, $H$21+($H$22-$H$21)*AL292))</f>
        <v>2.9724089659570081E-2</v>
      </c>
      <c r="AN292" s="15">
        <f ca="1">ROUND(AK292*(1-AM292), 0)</f>
        <v>171</v>
      </c>
      <c r="AO292" s="18">
        <f ca="1">SUM(IF(AN292&gt;H292, (AN292-H292)*($G$23+AJ292), 0),IF(AF292&gt;G292,(AF292-G292)*($G$23+AB292),0),IF(X292&gt;F292,(X292-F292)*($G$23+T292),0),IF(P292&gt;E292,(P292-E292)*($G$23+L292),0))</f>
        <v>0</v>
      </c>
      <c r="AP292" s="18">
        <f>-$C$24</f>
        <v>-313614.51120000001</v>
      </c>
      <c r="AQ292" s="17">
        <f ca="1">L292*P292+T292*X292+AB292*AF292+AJ292*AN292-AO292+AP292</f>
        <v>233565.98879999999</v>
      </c>
      <c r="AS292" s="21">
        <f ca="1">SUM(IF(AN292&gt;H292, (AN292-H292), 0),IF(AF292&gt;G292,(AF292-G292),0),IF(X292&gt;F292,(X292-F292),0),IF(P292&gt;E292,(P292-E292),0))</f>
        <v>0</v>
      </c>
    </row>
    <row r="293" spans="1:45" x14ac:dyDescent="0.4">
      <c r="A293" s="15">
        <v>265</v>
      </c>
      <c r="B293" s="15">
        <f ca="1">IF(RAND() &lt; (8/12), 0, 1)</f>
        <v>0</v>
      </c>
      <c r="C293" s="20">
        <f ca="1">RAND()</f>
        <v>0.95263305760197159</v>
      </c>
      <c r="D293" s="15" t="str">
        <f ca="1">LOOKUP(C293,$H$13:$H$16,$F$13:$F$16)</f>
        <v>Boeing 777-300ER</v>
      </c>
      <c r="E293" s="15">
        <f ca="1">LOOKUP(D293,$F$6:$F$9,$I$6:$I$9)</f>
        <v>8</v>
      </c>
      <c r="F293" s="15">
        <f ca="1">LOOKUP(D293,$F$6:$F$9,$J$6:$J$9)</f>
        <v>40</v>
      </c>
      <c r="G293" s="15">
        <f ca="1">LOOKUP(D293,$F$6:$F$9,$K$6:$K$9)</f>
        <v>24</v>
      </c>
      <c r="H293" s="15">
        <f ca="1">LOOKUP(D293,$F$6:$F$9,$L$6:$L$9)</f>
        <v>260</v>
      </c>
      <c r="I293" s="20">
        <f ca="1">RAND()</f>
        <v>0.58358470057567113</v>
      </c>
      <c r="J293" s="15">
        <f ca="1">IF(B293=1, ROUND(_xlfn.NORM.INV(I293,$C$5,$C$6)*(1+$T$14), 0), ROUND(_xlfn.NORM.INV(I293, $D$5, $D$6)*(1+$T$14), 0))</f>
        <v>4</v>
      </c>
      <c r="K293" s="20">
        <f ca="1">RAND()</f>
        <v>2.9833345993683591E-2</v>
      </c>
      <c r="L293" s="18">
        <f ca="1">IF(B293=1, ROUND(_xlfn.NORM.INV(K293,$C$7,$C$8), 2), ROUND(_xlfn.NORM.INV(K293, $D$7, $D$8), 2))</f>
        <v>9634.07</v>
      </c>
      <c r="M293" s="15">
        <f ca="1">MIN(E293,J293)</f>
        <v>4</v>
      </c>
      <c r="N293" s="15">
        <f ca="1">RAND()</f>
        <v>0.99581421852268792</v>
      </c>
      <c r="O293" s="19">
        <f ca="1">(IF(B293=1, $G$21+($G$22-$G$21)*N293, $H$21+($H$22-$H$21)*N293))</f>
        <v>3.9874426555680638E-2</v>
      </c>
      <c r="P293" s="15">
        <f ca="1">ROUND(M293*(1-O293), 0)</f>
        <v>4</v>
      </c>
      <c r="Q293" s="20">
        <f ca="1">RAND()</f>
        <v>0.3042550413086752</v>
      </c>
      <c r="R293" s="15">
        <f ca="1">IF(B293=1, ROUND(_xlfn.NORM.INV(Q293,$C$9,$C$10)*(1+$T$14), 0), ROUND(_xlfn.NORM.INV(Q293, $D$9, $D$10)*(1+$T$14), 0))</f>
        <v>35</v>
      </c>
      <c r="S293" s="20">
        <f ca="1">RAND()</f>
        <v>3.2372249948556919E-2</v>
      </c>
      <c r="T293" s="18">
        <f ca="1">IF(B293=1, ROUND(_xlfn.NORM.INV(S293,$C$11,$C$12), 2), ROUND(_xlfn.NORM.INV(S293, $D$11, $D$12), 2))</f>
        <v>4825.29</v>
      </c>
      <c r="U293" s="15">
        <f ca="1">MIN(F293,R293)</f>
        <v>35</v>
      </c>
      <c r="V293" s="15">
        <f ca="1">RAND()</f>
        <v>0.32135497670486768</v>
      </c>
      <c r="W293" s="19">
        <f ca="1">(IF(B293=1, $G$21+($G$22-$G$21)*V293, $H$21+($H$22-$H$21)*V293))</f>
        <v>1.9640649301146028E-2</v>
      </c>
      <c r="X293" s="15">
        <f ca="1">ROUND(U293*(1-W293), 0)</f>
        <v>34</v>
      </c>
      <c r="Y293" s="20">
        <f ca="1">RAND()</f>
        <v>0.16857285391871546</v>
      </c>
      <c r="Z293" s="15">
        <f ca="1">IF(B293=1, ROUND(_xlfn.NORM.INV(Y293,$C$13,$C$14)*(1+$T$14), 0), ROUND(_xlfn.NORM.INV(Y293, $D$13, $D$14)*(1+$T$14), 0))</f>
        <v>27</v>
      </c>
      <c r="AA293" s="20">
        <f ca="1">RAND()</f>
        <v>0.97056296888298443</v>
      </c>
      <c r="AB293" s="18">
        <f ca="1">IF(B293=1, ROUND(_xlfn.NORM.INV(AA293,$C$15,$C$16), 2), ROUND(_xlfn.NORM.INV(AA293, $D$15, $D$16), 2))</f>
        <v>3027.57</v>
      </c>
      <c r="AC293" s="15">
        <f ca="1">MIN(G293,Z293)</f>
        <v>24</v>
      </c>
      <c r="AD293" s="15">
        <f ca="1">RAND()</f>
        <v>0.27460645137278861</v>
      </c>
      <c r="AE293" s="19">
        <f ca="1">(IF(B293=1, $G$21+($G$22-$G$21)*AD293, $H$21+($H$22-$H$21)*AD293))</f>
        <v>1.823819354118366E-2</v>
      </c>
      <c r="AF293" s="15">
        <f ca="1">ROUND(AC293*(1-AE293), 0)</f>
        <v>24</v>
      </c>
      <c r="AG293" s="20">
        <f ca="1">RAND()</f>
        <v>0.57522146548256892</v>
      </c>
      <c r="AH293" s="15">
        <f ca="1">IF(B293=1, ROUND(_xlfn.NORM.INV(AG293,$C$17,$C$18)*(1+$T$14), 0), ROUND(_xlfn.NORM.INV(AG293, $D$17, $D$18)*(1+$T$14), 0))</f>
        <v>209</v>
      </c>
      <c r="AI293" s="20">
        <f ca="1">RAND()</f>
        <v>0.72704585025051349</v>
      </c>
      <c r="AJ293" s="18">
        <f ca="1">IF(B293=1, ROUND(_xlfn.NORM.INV(AI293,$C$19,$C$20), 2), ROUND(_xlfn.NORM.INV(AI293, $D$19, $D$20), 2))</f>
        <v>1794.6</v>
      </c>
      <c r="AK293" s="15">
        <f ca="1">MIN(ROUND(H293*(1+$C$22),0),AH293)</f>
        <v>209</v>
      </c>
      <c r="AL293" s="20">
        <f ca="1">RAND()</f>
        <v>0.66929641971668041</v>
      </c>
      <c r="AM293" s="19">
        <f ca="1">(IF(B293=1, $G$21+($G$22-$G$21)*AL293, $H$21+($H$22-$H$21)*AL293))</f>
        <v>3.0078892591500414E-2</v>
      </c>
      <c r="AN293" s="15">
        <f ca="1">ROUND(AK293*(1-AM293), 0)</f>
        <v>203</v>
      </c>
      <c r="AO293" s="18">
        <f ca="1">SUM(IF(AN293&gt;H293, (AN293-H293)*($G$23+AJ293), 0),IF(AF293&gt;G293,(AF293-G293)*($G$23+AB293),0),IF(X293&gt;F293,(X293-F293)*($G$23+T293),0),IF(P293&gt;E293,(P293-E293)*($G$23+L293),0))</f>
        <v>0</v>
      </c>
      <c r="AP293" s="18">
        <f>-$C$24</f>
        <v>-313614.51120000001</v>
      </c>
      <c r="AQ293" s="17">
        <f ca="1">L293*P293+T293*X293+AB293*AF293+AJ293*AN293-AO293+AP293</f>
        <v>325947.10879999999</v>
      </c>
      <c r="AS293" s="21">
        <f ca="1">SUM(IF(AN293&gt;H293, (AN293-H293), 0),IF(AF293&gt;G293,(AF293-G293),0),IF(X293&gt;F293,(X293-F293),0),IF(P293&gt;E293,(P293-E293),0))</f>
        <v>0</v>
      </c>
    </row>
    <row r="294" spans="1:45" x14ac:dyDescent="0.4">
      <c r="A294" s="15">
        <v>266</v>
      </c>
      <c r="B294" s="15">
        <f ca="1">IF(RAND() &lt; (8/12), 0, 1)</f>
        <v>0</v>
      </c>
      <c r="C294" s="20">
        <f ca="1">RAND()</f>
        <v>0.75034830264766972</v>
      </c>
      <c r="D294" s="15" t="str">
        <f ca="1">LOOKUP(C294,$H$13:$H$16,$F$13:$F$16)</f>
        <v>Boeing 777-300ER</v>
      </c>
      <c r="E294" s="15">
        <f ca="1">LOOKUP(D294,$F$6:$F$9,$I$6:$I$9)</f>
        <v>8</v>
      </c>
      <c r="F294" s="15">
        <f ca="1">LOOKUP(D294,$F$6:$F$9,$J$6:$J$9)</f>
        <v>40</v>
      </c>
      <c r="G294" s="15">
        <f ca="1">LOOKUP(D294,$F$6:$F$9,$K$6:$K$9)</f>
        <v>24</v>
      </c>
      <c r="H294" s="15">
        <f ca="1">LOOKUP(D294,$F$6:$F$9,$L$6:$L$9)</f>
        <v>260</v>
      </c>
      <c r="I294" s="20">
        <f ca="1">RAND()</f>
        <v>0.31370316539793619</v>
      </c>
      <c r="J294" s="15">
        <f ca="1">IF(B294=1, ROUND(_xlfn.NORM.INV(I294,$C$5,$C$6)*(1+$T$14), 0), ROUND(_xlfn.NORM.INV(I294, $D$5, $D$6)*(1+$T$14), 0))</f>
        <v>4</v>
      </c>
      <c r="K294" s="20">
        <f ca="1">RAND()</f>
        <v>9.1118697284761518E-2</v>
      </c>
      <c r="L294" s="18">
        <f ca="1">IF(B294=1, ROUND(_xlfn.NORM.INV(K294,$C$7,$C$8), 2), ROUND(_xlfn.NORM.INV(K294, $D$7, $D$8), 2))</f>
        <v>9884.44</v>
      </c>
      <c r="M294" s="15">
        <f ca="1">MIN(E294,J294)</f>
        <v>4</v>
      </c>
      <c r="N294" s="15">
        <f ca="1">RAND()</f>
        <v>0.49728192535400506</v>
      </c>
      <c r="O294" s="19">
        <f ca="1">(IF(B294=1, $G$21+($G$22-$G$21)*N294, $H$21+($H$22-$H$21)*N294))</f>
        <v>2.4918457760620152E-2</v>
      </c>
      <c r="P294" s="15">
        <f ca="1">ROUND(M294*(1-O294), 0)</f>
        <v>4</v>
      </c>
      <c r="Q294" s="20">
        <f ca="1">RAND()</f>
        <v>3.881055372960307E-2</v>
      </c>
      <c r="R294" s="15">
        <f ca="1">IF(B294=1, ROUND(_xlfn.NORM.INV(Q294,$C$9,$C$10)*(1+$T$14), 0), ROUND(_xlfn.NORM.INV(Q294, $D$9, $D$10)*(1+$T$14), 0))</f>
        <v>21</v>
      </c>
      <c r="S294" s="20">
        <f ca="1">RAND()</f>
        <v>0.67249053840818485</v>
      </c>
      <c r="T294" s="18">
        <f ca="1">IF(B294=1, ROUND(_xlfn.NORM.INV(S294,$C$11,$C$12), 2), ROUND(_xlfn.NORM.INV(S294, $D$11, $D$12), 2))</f>
        <v>5348.01</v>
      </c>
      <c r="U294" s="15">
        <f ca="1">MIN(F294,R294)</f>
        <v>21</v>
      </c>
      <c r="V294" s="15">
        <f ca="1">RAND()</f>
        <v>0.43481799866058446</v>
      </c>
      <c r="W294" s="19">
        <f ca="1">(IF(B294=1, $G$21+($G$22-$G$21)*V294, $H$21+($H$22-$H$21)*V294))</f>
        <v>2.3044539959817534E-2</v>
      </c>
      <c r="X294" s="15">
        <f ca="1">ROUND(U294*(1-W294), 0)</f>
        <v>21</v>
      </c>
      <c r="Y294" s="20">
        <f ca="1">RAND()</f>
        <v>5.7973909555156355E-2</v>
      </c>
      <c r="Z294" s="15">
        <f ca="1">IF(B294=1, ROUND(_xlfn.NORM.INV(Y294,$C$13,$C$14)*(1+$T$14), 0), ROUND(_xlfn.NORM.INV(Y294, $D$13, $D$14)*(1+$T$14), 0))</f>
        <v>21</v>
      </c>
      <c r="AA294" s="20">
        <f ca="1">RAND()</f>
        <v>4.0744381901236082E-2</v>
      </c>
      <c r="AB294" s="18">
        <f ca="1">IF(B294=1, ROUND(_xlfn.NORM.INV(AA294,$C$15,$C$16), 2), ROUND(_xlfn.NORM.INV(AA294, $D$15, $D$16), 2))</f>
        <v>2586.2399999999998</v>
      </c>
      <c r="AC294" s="15">
        <f ca="1">MIN(G294,Z294)</f>
        <v>21</v>
      </c>
      <c r="AD294" s="15">
        <f ca="1">RAND()</f>
        <v>0.63722067380650871</v>
      </c>
      <c r="AE294" s="19">
        <f ca="1">(IF(B294=1, $G$21+($G$22-$G$21)*AD294, $H$21+($H$22-$H$21)*AD294))</f>
        <v>2.9116620214195262E-2</v>
      </c>
      <c r="AF294" s="15">
        <f ca="1">ROUND(AC294*(1-AE294), 0)</f>
        <v>20</v>
      </c>
      <c r="AG294" s="20">
        <f ca="1">RAND()</f>
        <v>0.53626175687041766</v>
      </c>
      <c r="AH294" s="15">
        <f ca="1">IF(B294=1, ROUND(_xlfn.NORM.INV(AG294,$C$17,$C$18)*(1+$T$14), 0), ROUND(_xlfn.NORM.INV(AG294, $D$17, $D$18)*(1+$T$14), 0))</f>
        <v>204</v>
      </c>
      <c r="AI294" s="20">
        <f ca="1">RAND()</f>
        <v>7.8290032736202719E-2</v>
      </c>
      <c r="AJ294" s="18">
        <f ca="1">IF(B294=1, ROUND(_xlfn.NORM.INV(AI294,$C$19,$C$20), 2), ROUND(_xlfn.NORM.INV(AI294, $D$19, $D$20), 2))</f>
        <v>1641.12</v>
      </c>
      <c r="AK294" s="15">
        <f ca="1">MIN(ROUND(H294*(1+$C$22),0),AH294)</f>
        <v>204</v>
      </c>
      <c r="AL294" s="20">
        <f ca="1">RAND()</f>
        <v>0.24103933001097411</v>
      </c>
      <c r="AM294" s="19">
        <f ca="1">(IF(B294=1, $G$21+($G$22-$G$21)*AL294, $H$21+($H$22-$H$21)*AL294))</f>
        <v>1.7231179900329224E-2</v>
      </c>
      <c r="AN294" s="15">
        <f ca="1">ROUND(AK294*(1-AM294), 0)</f>
        <v>200</v>
      </c>
      <c r="AO294" s="18">
        <f ca="1">SUM(IF(AN294&gt;H294, (AN294-H294)*($G$23+AJ294), 0),IF(AF294&gt;G294,(AF294-G294)*($G$23+AB294),0),IF(X294&gt;F294,(X294-F294)*($G$23+T294),0),IF(P294&gt;E294,(P294-E294)*($G$23+L294),0))</f>
        <v>0</v>
      </c>
      <c r="AP294" s="18">
        <f>-$C$24</f>
        <v>-313614.51120000001</v>
      </c>
      <c r="AQ294" s="17">
        <f ca="1">L294*P294+T294*X294+AB294*AF294+AJ294*AN294-AO294+AP294</f>
        <v>218180.25880000001</v>
      </c>
      <c r="AS294" s="21">
        <f ca="1">SUM(IF(AN294&gt;H294, (AN294-H294), 0),IF(AF294&gt;G294,(AF294-G294),0),IF(X294&gt;F294,(X294-F294),0),IF(P294&gt;E294,(P294-E294),0))</f>
        <v>0</v>
      </c>
    </row>
    <row r="295" spans="1:45" x14ac:dyDescent="0.4">
      <c r="A295" s="15">
        <v>267</v>
      </c>
      <c r="B295" s="15">
        <f ca="1">IF(RAND() &lt; (8/12), 0, 1)</f>
        <v>0</v>
      </c>
      <c r="C295" s="20">
        <f ca="1">RAND()</f>
        <v>0.47208650492872517</v>
      </c>
      <c r="D295" s="15" t="str">
        <f ca="1">LOOKUP(C295,$H$13:$H$16,$F$13:$F$16)</f>
        <v>Airbus A380-800</v>
      </c>
      <c r="E295" s="15">
        <f ca="1">LOOKUP(D295,$F$6:$F$9,$I$6:$I$9)</f>
        <v>14</v>
      </c>
      <c r="F295" s="15">
        <f ca="1">LOOKUP(D295,$F$6:$F$9,$J$6:$J$9)</f>
        <v>76</v>
      </c>
      <c r="G295" s="15">
        <f ca="1">LOOKUP(D295,$F$6:$F$9,$K$6:$K$9)</f>
        <v>56</v>
      </c>
      <c r="H295" s="15">
        <f ca="1">LOOKUP(D295,$F$6:$F$9,$L$6:$L$9)</f>
        <v>341</v>
      </c>
      <c r="I295" s="20">
        <f ca="1">RAND()</f>
        <v>0.36902139312524718</v>
      </c>
      <c r="J295" s="15">
        <f ca="1">IF(B295=1, ROUND(_xlfn.NORM.INV(I295,$C$5,$C$6)*(1+$T$14), 0), ROUND(_xlfn.NORM.INV(I295, $D$5, $D$6)*(1+$T$14), 0))</f>
        <v>4</v>
      </c>
      <c r="K295" s="20">
        <f ca="1">RAND()</f>
        <v>0.82471853152451891</v>
      </c>
      <c r="L295" s="18">
        <f ca="1">IF(B295=1, ROUND(_xlfn.NORM.INV(K295,$C$7,$C$8), 2), ROUND(_xlfn.NORM.INV(K295, $D$7, $D$8), 2))</f>
        <v>10917.83</v>
      </c>
      <c r="M295" s="15">
        <f ca="1">MIN(E295,J295)</f>
        <v>4</v>
      </c>
      <c r="N295" s="15">
        <f ca="1">RAND()</f>
        <v>0.9948386571218617</v>
      </c>
      <c r="O295" s="19">
        <f ca="1">(IF(B295=1, $G$21+($G$22-$G$21)*N295, $H$21+($H$22-$H$21)*N295))</f>
        <v>3.9845159713655848E-2</v>
      </c>
      <c r="P295" s="15">
        <f ca="1">ROUND(M295*(1-O295), 0)</f>
        <v>4</v>
      </c>
      <c r="Q295" s="20">
        <f ca="1">RAND()</f>
        <v>0.29082849908371766</v>
      </c>
      <c r="R295" s="15">
        <f ca="1">IF(B295=1, ROUND(_xlfn.NORM.INV(Q295,$C$9,$C$10)*(1+$T$14), 0), ROUND(_xlfn.NORM.INV(Q295, $D$9, $D$10)*(1+$T$14), 0))</f>
        <v>34</v>
      </c>
      <c r="S295" s="20">
        <f ca="1">RAND()</f>
        <v>0.13011714551440534</v>
      </c>
      <c r="T295" s="18">
        <f ca="1">IF(B295=1, ROUND(_xlfn.NORM.INV(S295,$C$11,$C$12), 2), ROUND(_xlfn.NORM.INV(S295, $D$11, $D$12), 2))</f>
        <v>4989.63</v>
      </c>
      <c r="U295" s="15">
        <f ca="1">MIN(F295,R295)</f>
        <v>34</v>
      </c>
      <c r="V295" s="15">
        <f ca="1">RAND()</f>
        <v>0.13870040882529788</v>
      </c>
      <c r="W295" s="19">
        <f ca="1">(IF(B295=1, $G$21+($G$22-$G$21)*V295, $H$21+($H$22-$H$21)*V295))</f>
        <v>1.4161012264758938E-2</v>
      </c>
      <c r="X295" s="15">
        <f ca="1">ROUND(U295*(1-W295), 0)</f>
        <v>34</v>
      </c>
      <c r="Y295" s="20">
        <f ca="1">RAND()</f>
        <v>0.78329699497917904</v>
      </c>
      <c r="Z295" s="15">
        <f ca="1">IF(B295=1, ROUND(_xlfn.NORM.INV(Y295,$C$13,$C$14)*(1+$T$14), 0), ROUND(_xlfn.NORM.INV(Y295, $D$13, $D$14)*(1+$T$14), 0))</f>
        <v>43</v>
      </c>
      <c r="AA295" s="20">
        <f ca="1">RAND()</f>
        <v>0.39792063698308178</v>
      </c>
      <c r="AB295" s="18">
        <f ca="1">IF(B295=1, ROUND(_xlfn.NORM.INV(AA295,$C$15,$C$16), 2), ROUND(_xlfn.NORM.INV(AA295, $D$15, $D$16), 2))</f>
        <v>2766.52</v>
      </c>
      <c r="AC295" s="15">
        <f ca="1">MIN(G295,Z295)</f>
        <v>43</v>
      </c>
      <c r="AD295" s="15">
        <f ca="1">RAND()</f>
        <v>0.8275980875132638</v>
      </c>
      <c r="AE295" s="19">
        <f ca="1">(IF(B295=1, $G$21+($G$22-$G$21)*AD295, $H$21+($H$22-$H$21)*AD295))</f>
        <v>3.4827942625397915E-2</v>
      </c>
      <c r="AF295" s="15">
        <f ca="1">ROUND(AC295*(1-AE295), 0)</f>
        <v>42</v>
      </c>
      <c r="AG295" s="20">
        <f ca="1">RAND()</f>
        <v>0.58963558504704894</v>
      </c>
      <c r="AH295" s="15">
        <f ca="1">IF(B295=1, ROUND(_xlfn.NORM.INV(AG295,$C$17,$C$18)*(1+$T$14), 0), ROUND(_xlfn.NORM.INV(AG295, $D$17, $D$18)*(1+$T$14), 0))</f>
        <v>211</v>
      </c>
      <c r="AI295" s="20">
        <f ca="1">RAND()</f>
        <v>0.88965029014597785</v>
      </c>
      <c r="AJ295" s="18">
        <f ca="1">IF(B295=1, ROUND(_xlfn.NORM.INV(AI295,$C$19,$C$20), 2), ROUND(_xlfn.NORM.INV(AI295, $D$19, $D$20), 2))</f>
        <v>1841.76</v>
      </c>
      <c r="AK295" s="15">
        <f ca="1">MIN(ROUND(H295*(1+$C$22),0),AH295)</f>
        <v>211</v>
      </c>
      <c r="AL295" s="20">
        <f ca="1">RAND()</f>
        <v>0.72358328615740286</v>
      </c>
      <c r="AM295" s="19">
        <f ca="1">(IF(B295=1, $G$21+($G$22-$G$21)*AL295, $H$21+($H$22-$H$21)*AL295))</f>
        <v>3.1707498584722084E-2</v>
      </c>
      <c r="AN295" s="15">
        <f ca="1">ROUND(AK295*(1-AM295), 0)</f>
        <v>204</v>
      </c>
      <c r="AO295" s="18">
        <f ca="1">SUM(IF(AN295&gt;H295, (AN295-H295)*($G$23+AJ295), 0),IF(AF295&gt;G295,(AF295-G295)*($G$23+AB295),0),IF(X295&gt;F295,(X295-F295)*($G$23+T295),0),IF(P295&gt;E295,(P295-E295)*($G$23+L295),0))</f>
        <v>0</v>
      </c>
      <c r="AP295" s="18">
        <f>-$C$24</f>
        <v>-313614.51120000001</v>
      </c>
      <c r="AQ295" s="17">
        <f ca="1">L295*P295+T295*X295+AB295*AF295+AJ295*AN295-AO295+AP295</f>
        <v>391617.10879999999</v>
      </c>
      <c r="AS295" s="21">
        <f ca="1">SUM(IF(AN295&gt;H295, (AN295-H295), 0),IF(AF295&gt;G295,(AF295-G295),0),IF(X295&gt;F295,(X295-F295),0),IF(P295&gt;E295,(P295-E295),0))</f>
        <v>0</v>
      </c>
    </row>
    <row r="296" spans="1:45" x14ac:dyDescent="0.4">
      <c r="A296" s="15">
        <v>268</v>
      </c>
      <c r="B296" s="15">
        <f ca="1">IF(RAND() &lt; (8/12), 0, 1)</f>
        <v>0</v>
      </c>
      <c r="C296" s="20">
        <f ca="1">RAND()</f>
        <v>0.53949530851095773</v>
      </c>
      <c r="D296" s="15" t="str">
        <f ca="1">LOOKUP(C296,$H$13:$H$16,$F$13:$F$16)</f>
        <v>Airbus A380-800</v>
      </c>
      <c r="E296" s="15">
        <f ca="1">LOOKUP(D296,$F$6:$F$9,$I$6:$I$9)</f>
        <v>14</v>
      </c>
      <c r="F296" s="15">
        <f ca="1">LOOKUP(D296,$F$6:$F$9,$J$6:$J$9)</f>
        <v>76</v>
      </c>
      <c r="G296" s="15">
        <f ca="1">LOOKUP(D296,$F$6:$F$9,$K$6:$K$9)</f>
        <v>56</v>
      </c>
      <c r="H296" s="15">
        <f ca="1">LOOKUP(D296,$F$6:$F$9,$L$6:$L$9)</f>
        <v>341</v>
      </c>
      <c r="I296" s="20">
        <f ca="1">RAND()</f>
        <v>0.83917912498561154</v>
      </c>
      <c r="J296" s="15">
        <f ca="1">IF(B296=1, ROUND(_xlfn.NORM.INV(I296,$C$5,$C$6)*(1+$T$14), 0), ROUND(_xlfn.NORM.INV(I296, $D$5, $D$6)*(1+$T$14), 0))</f>
        <v>5</v>
      </c>
      <c r="K296" s="20">
        <f ca="1">RAND()</f>
        <v>0.55219962233776043</v>
      </c>
      <c r="L296" s="18">
        <f ca="1">IF(B296=1, ROUND(_xlfn.NORM.INV(K296,$C$7,$C$8), 2), ROUND(_xlfn.NORM.INV(K296, $D$7, $D$8), 2))</f>
        <v>10552.19</v>
      </c>
      <c r="M296" s="15">
        <f ca="1">MIN(E296,J296)</f>
        <v>5</v>
      </c>
      <c r="N296" s="15">
        <f ca="1">RAND()</f>
        <v>0.61890504894097842</v>
      </c>
      <c r="O296" s="19">
        <f ca="1">(IF(B296=1, $G$21+($G$22-$G$21)*N296, $H$21+($H$22-$H$21)*N296))</f>
        <v>2.856715146822935E-2</v>
      </c>
      <c r="P296" s="15">
        <f ca="1">ROUND(M296*(1-O296), 0)</f>
        <v>5</v>
      </c>
      <c r="Q296" s="20">
        <f ca="1">RAND()</f>
        <v>0.58314088709057665</v>
      </c>
      <c r="R296" s="15">
        <f ca="1">IF(B296=1, ROUND(_xlfn.NORM.INV(Q296,$C$9,$C$10)*(1+$T$14), 0), ROUND(_xlfn.NORM.INV(Q296, $D$9, $D$10)*(1+$T$14), 0))</f>
        <v>42</v>
      </c>
      <c r="S296" s="20">
        <f ca="1">RAND()</f>
        <v>0.72602484773232578</v>
      </c>
      <c r="T296" s="18">
        <f ca="1">IF(B296=1, ROUND(_xlfn.NORM.INV(S296,$C$11,$C$12), 2), ROUND(_xlfn.NORM.INV(S296, $D$11, $D$12), 2))</f>
        <v>5383.11</v>
      </c>
      <c r="U296" s="15">
        <f ca="1">MIN(F296,R296)</f>
        <v>42</v>
      </c>
      <c r="V296" s="15">
        <f ca="1">RAND()</f>
        <v>0.83089715749610915</v>
      </c>
      <c r="W296" s="19">
        <f ca="1">(IF(B296=1, $G$21+($G$22-$G$21)*V296, $H$21+($H$22-$H$21)*V296))</f>
        <v>3.4926914724883275E-2</v>
      </c>
      <c r="X296" s="15">
        <f ca="1">ROUND(U296*(1-W296), 0)</f>
        <v>41</v>
      </c>
      <c r="Y296" s="20">
        <f ca="1">RAND()</f>
        <v>0.78702076489804207</v>
      </c>
      <c r="Z296" s="15">
        <f ca="1">IF(B296=1, ROUND(_xlfn.NORM.INV(Y296,$C$13,$C$14)*(1+$T$14), 0), ROUND(_xlfn.NORM.INV(Y296, $D$13, $D$14)*(1+$T$14), 0))</f>
        <v>43</v>
      </c>
      <c r="AA296" s="20">
        <f ca="1">RAND()</f>
        <v>0.896426706464447</v>
      </c>
      <c r="AB296" s="18">
        <f ca="1">IF(B296=1, ROUND(_xlfn.NORM.INV(AA296,$C$15,$C$16), 2), ROUND(_xlfn.NORM.INV(AA296, $D$15, $D$16), 2))</f>
        <v>2951.28</v>
      </c>
      <c r="AC296" s="15">
        <f ca="1">MIN(G296,Z296)</f>
        <v>43</v>
      </c>
      <c r="AD296" s="15">
        <f ca="1">RAND()</f>
        <v>0.62942737832140017</v>
      </c>
      <c r="AE296" s="19">
        <f ca="1">(IF(B296=1, $G$21+($G$22-$G$21)*AD296, $H$21+($H$22-$H$21)*AD296))</f>
        <v>2.8882821349642006E-2</v>
      </c>
      <c r="AF296" s="15">
        <f ca="1">ROUND(AC296*(1-AE296), 0)</f>
        <v>42</v>
      </c>
      <c r="AG296" s="20">
        <f ca="1">RAND()</f>
        <v>0.19366975565519262</v>
      </c>
      <c r="AH296" s="15">
        <f ca="1">IF(B296=1, ROUND(_xlfn.NORM.INV(AG296,$C$17,$C$18)*(1+$T$14), 0), ROUND(_xlfn.NORM.INV(AG296, $D$17, $D$18)*(1+$T$14), 0))</f>
        <v>154</v>
      </c>
      <c r="AI296" s="20">
        <f ca="1">RAND()</f>
        <v>0.43149813272221038</v>
      </c>
      <c r="AJ296" s="18">
        <f ca="1">IF(B296=1, ROUND(_xlfn.NORM.INV(AI296,$C$19,$C$20), 2), ROUND(_xlfn.NORM.INV(AI296, $D$19, $D$20), 2))</f>
        <v>1735.62</v>
      </c>
      <c r="AK296" s="15">
        <f ca="1">MIN(ROUND(H296*(1+$C$22),0),AH296)</f>
        <v>154</v>
      </c>
      <c r="AL296" s="20">
        <f ca="1">RAND()</f>
        <v>0.99888030250758886</v>
      </c>
      <c r="AM296" s="19">
        <f ca="1">(IF(B296=1, $G$21+($G$22-$G$21)*AL296, $H$21+($H$22-$H$21)*AL296))</f>
        <v>3.9966409075227666E-2</v>
      </c>
      <c r="AN296" s="15">
        <f ca="1">ROUND(AK296*(1-AM296), 0)</f>
        <v>148</v>
      </c>
      <c r="AO296" s="18">
        <f ca="1">SUM(IF(AN296&gt;H296, (AN296-H296)*($G$23+AJ296), 0),IF(AF296&gt;G296,(AF296-G296)*($G$23+AB296),0),IF(X296&gt;F296,(X296-F296)*($G$23+T296),0),IF(P296&gt;E296,(P296-E296)*($G$23+L296),0))</f>
        <v>0</v>
      </c>
      <c r="AP296" s="18">
        <f>-$C$24</f>
        <v>-313614.51120000001</v>
      </c>
      <c r="AQ296" s="17">
        <f ca="1">L296*P296+T296*X296+AB296*AF296+AJ296*AN296-AO296+AP296</f>
        <v>340679.46879999997</v>
      </c>
      <c r="AS296" s="21">
        <f ca="1">SUM(IF(AN296&gt;H296, (AN296-H296), 0),IF(AF296&gt;G296,(AF296-G296),0),IF(X296&gt;F296,(X296-F296),0),IF(P296&gt;E296,(P296-E296),0))</f>
        <v>0</v>
      </c>
    </row>
    <row r="297" spans="1:45" x14ac:dyDescent="0.4">
      <c r="A297" s="15">
        <v>269</v>
      </c>
      <c r="B297" s="15">
        <f ca="1">IF(RAND() &lt; (8/12), 0, 1)</f>
        <v>1</v>
      </c>
      <c r="C297" s="20">
        <f ca="1">RAND()</f>
        <v>0.3962597802163792</v>
      </c>
      <c r="D297" s="15" t="str">
        <f ca="1">LOOKUP(C297,$H$13:$H$16,$F$13:$F$16)</f>
        <v>Airbus A380-800</v>
      </c>
      <c r="E297" s="15">
        <f ca="1">LOOKUP(D297,$F$6:$F$9,$I$6:$I$9)</f>
        <v>14</v>
      </c>
      <c r="F297" s="15">
        <f ca="1">LOOKUP(D297,$F$6:$F$9,$J$6:$J$9)</f>
        <v>76</v>
      </c>
      <c r="G297" s="15">
        <f ca="1">LOOKUP(D297,$F$6:$F$9,$K$6:$K$9)</f>
        <v>56</v>
      </c>
      <c r="H297" s="15">
        <f ca="1">LOOKUP(D297,$F$6:$F$9,$L$6:$L$9)</f>
        <v>341</v>
      </c>
      <c r="I297" s="20">
        <f ca="1">RAND()</f>
        <v>0.73239812039267127</v>
      </c>
      <c r="J297" s="15">
        <f ca="1">IF(B297=1, ROUND(_xlfn.NORM.INV(I297,$C$5,$C$6)*(1+$T$14), 0), ROUND(_xlfn.NORM.INV(I297, $D$5, $D$6)*(1+$T$14), 0))</f>
        <v>8</v>
      </c>
      <c r="K297" s="20">
        <f ca="1">RAND()</f>
        <v>0.99838013925111979</v>
      </c>
      <c r="L297" s="18">
        <f ca="1">IF(B297=1, ROUND(_xlfn.NORM.INV(K297,$C$7,$C$8), 2), ROUND(_xlfn.NORM.INV(K297, $D$7, $D$8), 2))</f>
        <v>18968.2</v>
      </c>
      <c r="M297" s="15">
        <f ca="1">MIN(E297,J297)</f>
        <v>8</v>
      </c>
      <c r="N297" s="15">
        <f ca="1">RAND()</f>
        <v>4.2062578654077809E-2</v>
      </c>
      <c r="O297" s="19">
        <f ca="1">(IF(B297=1, $G$21+($G$22-$G$21)*N297, $H$21+($H$22-$H$21)*N297))</f>
        <v>1.6472190252892722E-2</v>
      </c>
      <c r="P297" s="15">
        <f ca="1">ROUND(M297*(1-O297), 0)</f>
        <v>8</v>
      </c>
      <c r="Q297" s="20">
        <f ca="1">RAND()</f>
        <v>0.45576513599420165</v>
      </c>
      <c r="R297" s="15">
        <f ca="1">IF(B297=1, ROUND(_xlfn.NORM.INV(Q297,$C$9,$C$10)*(1+$T$14), 0), ROUND(_xlfn.NORM.INV(Q297, $D$9, $D$10)*(1+$T$14), 0))</f>
        <v>58</v>
      </c>
      <c r="S297" s="20">
        <f ca="1">RAND()</f>
        <v>0.21630064815769501</v>
      </c>
      <c r="T297" s="18">
        <f ca="1">IF(B297=1, ROUND(_xlfn.NORM.INV(S297,$C$11,$C$12), 2), ROUND(_xlfn.NORM.INV(S297, $D$11, $D$12), 2))</f>
        <v>6121.82</v>
      </c>
      <c r="U297" s="15">
        <f ca="1">MIN(F297,R297)</f>
        <v>58</v>
      </c>
      <c r="V297" s="15">
        <f ca="1">RAND()</f>
        <v>0.35639134098104963</v>
      </c>
      <c r="W297" s="19">
        <f ca="1">(IF(B297=1, $G$21+($G$22-$G$21)*V297, $H$21+($H$22-$H$21)*V297))</f>
        <v>2.7473696934336739E-2</v>
      </c>
      <c r="X297" s="15">
        <f ca="1">ROUND(U297*(1-W297), 0)</f>
        <v>56</v>
      </c>
      <c r="Y297" s="20">
        <f ca="1">RAND()</f>
        <v>0.43915465483280181</v>
      </c>
      <c r="Z297" s="15">
        <f ca="1">IF(B297=1, ROUND(_xlfn.NORM.INV(Y297,$C$13,$C$14)*(1+$T$14), 0), ROUND(_xlfn.NORM.INV(Y297, $D$13, $D$14)*(1+$T$14), 0))</f>
        <v>51</v>
      </c>
      <c r="AA297" s="20">
        <f ca="1">RAND()</f>
        <v>0.98358207968561739</v>
      </c>
      <c r="AB297" s="18">
        <f ca="1">IF(B297=1, ROUND(_xlfn.NORM.INV(AA297,$C$15,$C$16), 2), ROUND(_xlfn.NORM.INV(AA297, $D$15, $D$16), 2))</f>
        <v>4668.67</v>
      </c>
      <c r="AC297" s="15">
        <f ca="1">MIN(G297,Z297)</f>
        <v>51</v>
      </c>
      <c r="AD297" s="15">
        <f ca="1">RAND()</f>
        <v>0.44305513037197863</v>
      </c>
      <c r="AE297" s="19">
        <f ca="1">(IF(B297=1, $G$21+($G$22-$G$21)*AD297, $H$21+($H$22-$H$21)*AD297))</f>
        <v>3.0506929563019251E-2</v>
      </c>
      <c r="AF297" s="15">
        <f ca="1">ROUND(AC297*(1-AE297), 0)</f>
        <v>49</v>
      </c>
      <c r="AG297" s="20">
        <f ca="1">RAND()</f>
        <v>0.55056798882742441</v>
      </c>
      <c r="AH297" s="15">
        <f ca="1">IF(B297=1, ROUND(_xlfn.NORM.INV(AG297,$C$17,$C$18)*(1+$T$14), 0), ROUND(_xlfn.NORM.INV(AG297, $D$17, $D$18)*(1+$T$14), 0))</f>
        <v>321</v>
      </c>
      <c r="AI297" s="20">
        <f ca="1">RAND()</f>
        <v>0.92137946130250892</v>
      </c>
      <c r="AJ297" s="18">
        <f ca="1">IF(B297=1, ROUND(_xlfn.NORM.INV(AI297,$C$19,$C$20), 2), ROUND(_xlfn.NORM.INV(AI297, $D$19, $D$20), 2))</f>
        <v>2701.61</v>
      </c>
      <c r="AK297" s="15">
        <f ca="1">MIN(ROUND(H297*(1+$C$22),0),AH297)</f>
        <v>321</v>
      </c>
      <c r="AL297" s="20">
        <f ca="1">RAND()</f>
        <v>2.4777096047149061E-2</v>
      </c>
      <c r="AM297" s="19">
        <f ca="1">(IF(B297=1, $G$21+($G$22-$G$21)*AL297, $H$21+($H$22-$H$21)*AL297))</f>
        <v>1.5867198361650216E-2</v>
      </c>
      <c r="AN297" s="15">
        <f ca="1">ROUND(AK297*(1-AM297), 0)</f>
        <v>316</v>
      </c>
      <c r="AO297" s="18">
        <f ca="1">SUM(IF(AN297&gt;H297, (AN297-H297)*($G$23+AJ297), 0),IF(AF297&gt;G297,(AF297-G297)*($G$23+AB297),0),IF(X297&gt;F297,(X297-F297)*($G$23+T297),0),IF(P297&gt;E297,(P297-E297)*($G$23+L297),0))</f>
        <v>0</v>
      </c>
      <c r="AP297" s="18">
        <f>-$C$24</f>
        <v>-313614.51120000001</v>
      </c>
      <c r="AQ297" s="17">
        <f ca="1">L297*P297+T297*X297+AB297*AF297+AJ297*AN297-AO297+AP297</f>
        <v>1263426.5988</v>
      </c>
      <c r="AS297" s="21">
        <f ca="1">SUM(IF(AN297&gt;H297, (AN297-H297), 0),IF(AF297&gt;G297,(AF297-G297),0),IF(X297&gt;F297,(X297-F297),0),IF(P297&gt;E297,(P297-E297),0))</f>
        <v>0</v>
      </c>
    </row>
    <row r="298" spans="1:45" x14ac:dyDescent="0.4">
      <c r="A298" s="15">
        <v>270</v>
      </c>
      <c r="B298" s="15">
        <f ca="1">IF(RAND() &lt; (8/12), 0, 1)</f>
        <v>0</v>
      </c>
      <c r="C298" s="20">
        <f ca="1">RAND()</f>
        <v>0.48263138254583349</v>
      </c>
      <c r="D298" s="15" t="str">
        <f ca="1">LOOKUP(C298,$H$13:$H$16,$F$13:$F$16)</f>
        <v>Airbus A380-800</v>
      </c>
      <c r="E298" s="15">
        <f ca="1">LOOKUP(D298,$F$6:$F$9,$I$6:$I$9)</f>
        <v>14</v>
      </c>
      <c r="F298" s="15">
        <f ca="1">LOOKUP(D298,$F$6:$F$9,$J$6:$J$9)</f>
        <v>76</v>
      </c>
      <c r="G298" s="15">
        <f ca="1">LOOKUP(D298,$F$6:$F$9,$K$6:$K$9)</f>
        <v>56</v>
      </c>
      <c r="H298" s="15">
        <f ca="1">LOOKUP(D298,$F$6:$F$9,$L$6:$L$9)</f>
        <v>341</v>
      </c>
      <c r="I298" s="20">
        <f ca="1">RAND()</f>
        <v>0.37591136935371416</v>
      </c>
      <c r="J298" s="15">
        <f ca="1">IF(B298=1, ROUND(_xlfn.NORM.INV(I298,$C$5,$C$6)*(1+$T$14), 0), ROUND(_xlfn.NORM.INV(I298, $D$5, $D$6)*(1+$T$14), 0))</f>
        <v>4</v>
      </c>
      <c r="K298" s="20">
        <f ca="1">RAND()</f>
        <v>0.94856806392591286</v>
      </c>
      <c r="L298" s="18">
        <f ca="1">IF(B298=1, ROUND(_xlfn.NORM.INV(K298,$C$7,$C$8), 2), ROUND(_xlfn.NORM.INV(K298, $D$7, $D$8), 2))</f>
        <v>11235.78</v>
      </c>
      <c r="M298" s="15">
        <f ca="1">MIN(E298,J298)</f>
        <v>4</v>
      </c>
      <c r="N298" s="15">
        <f ca="1">RAND()</f>
        <v>3.2376836059227476E-2</v>
      </c>
      <c r="O298" s="19">
        <f ca="1">(IF(B298=1, $G$21+($G$22-$G$21)*N298, $H$21+($H$22-$H$21)*N298))</f>
        <v>1.0971305081776824E-2</v>
      </c>
      <c r="P298" s="15">
        <f ca="1">ROUND(M298*(1-O298), 0)</f>
        <v>4</v>
      </c>
      <c r="Q298" s="20">
        <f ca="1">RAND()</f>
        <v>0.27395330468310919</v>
      </c>
      <c r="R298" s="15">
        <f ca="1">IF(B298=1, ROUND(_xlfn.NORM.INV(Q298,$C$9,$C$10)*(1+$T$14), 0), ROUND(_xlfn.NORM.INV(Q298, $D$9, $D$10)*(1+$T$14), 0))</f>
        <v>34</v>
      </c>
      <c r="S298" s="20">
        <f ca="1">RAND()</f>
        <v>0.72847486255234317</v>
      </c>
      <c r="T298" s="18">
        <f ca="1">IF(B298=1, ROUND(_xlfn.NORM.INV(S298,$C$11,$C$12), 2), ROUND(_xlfn.NORM.INV(S298, $D$11, $D$12), 2))</f>
        <v>5384.79</v>
      </c>
      <c r="U298" s="15">
        <f ca="1">MIN(F298,R298)</f>
        <v>34</v>
      </c>
      <c r="V298" s="15">
        <f ca="1">RAND()</f>
        <v>0.20073530934498807</v>
      </c>
      <c r="W298" s="19">
        <f ca="1">(IF(B298=1, $G$21+($G$22-$G$21)*V298, $H$21+($H$22-$H$21)*V298))</f>
        <v>1.6022059280349641E-2</v>
      </c>
      <c r="X298" s="15">
        <f ca="1">ROUND(U298*(1-W298), 0)</f>
        <v>33</v>
      </c>
      <c r="Y298" s="20">
        <f ca="1">RAND()</f>
        <v>5.6775178531452308E-2</v>
      </c>
      <c r="Z298" s="15">
        <f ca="1">IF(B298=1, ROUND(_xlfn.NORM.INV(Y298,$C$13,$C$14)*(1+$T$14), 0), ROUND(_xlfn.NORM.INV(Y298, $D$13, $D$14)*(1+$T$14), 0))</f>
        <v>21</v>
      </c>
      <c r="AA298" s="20">
        <f ca="1">RAND()</f>
        <v>0.57475398547595025</v>
      </c>
      <c r="AB298" s="18">
        <f ca="1">IF(B298=1, ROUND(_xlfn.NORM.INV(AA298,$C$15,$C$16), 2), ROUND(_xlfn.NORM.INV(AA298, $D$15, $D$16), 2))</f>
        <v>2820.88</v>
      </c>
      <c r="AC298" s="15">
        <f ca="1">MIN(G298,Z298)</f>
        <v>21</v>
      </c>
      <c r="AD298" s="15">
        <f ca="1">RAND()</f>
        <v>0.81714135547212974</v>
      </c>
      <c r="AE298" s="19">
        <f ca="1">(IF(B298=1, $G$21+($G$22-$G$21)*AD298, $H$21+($H$22-$H$21)*AD298))</f>
        <v>3.4514240664163892E-2</v>
      </c>
      <c r="AF298" s="15">
        <f ca="1">ROUND(AC298*(1-AE298), 0)</f>
        <v>20</v>
      </c>
      <c r="AG298" s="20">
        <f ca="1">RAND()</f>
        <v>0.42282126190162139</v>
      </c>
      <c r="AH298" s="15">
        <f ca="1">IF(B298=1, ROUND(_xlfn.NORM.INV(AG298,$C$17,$C$18)*(1+$T$14), 0), ROUND(_xlfn.NORM.INV(AG298, $D$17, $D$18)*(1+$T$14), 0))</f>
        <v>189</v>
      </c>
      <c r="AI298" s="20">
        <f ca="1">RAND()</f>
        <v>0.28221116678941105</v>
      </c>
      <c r="AJ298" s="18">
        <f ca="1">IF(B298=1, ROUND(_xlfn.NORM.INV(AI298,$C$19,$C$20), 2), ROUND(_xlfn.NORM.INV(AI298, $D$19, $D$20), 2))</f>
        <v>1704.96</v>
      </c>
      <c r="AK298" s="15">
        <f ca="1">MIN(ROUND(H298*(1+$C$22),0),AH298)</f>
        <v>189</v>
      </c>
      <c r="AL298" s="20">
        <f ca="1">RAND()</f>
        <v>0.88851810078952842</v>
      </c>
      <c r="AM298" s="19">
        <f ca="1">(IF(B298=1, $G$21+($G$22-$G$21)*AL298, $H$21+($H$22-$H$21)*AL298))</f>
        <v>3.6655543023685851E-2</v>
      </c>
      <c r="AN298" s="15">
        <f ca="1">ROUND(AK298*(1-AM298), 0)</f>
        <v>182</v>
      </c>
      <c r="AO298" s="18">
        <f ca="1">SUM(IF(AN298&gt;H298, (AN298-H298)*($G$23+AJ298), 0),IF(AF298&gt;G298,(AF298-G298)*($G$23+AB298),0),IF(X298&gt;F298,(X298-F298)*($G$23+T298),0),IF(P298&gt;E298,(P298-E298)*($G$23+L298),0))</f>
        <v>0</v>
      </c>
      <c r="AP298" s="18">
        <f>-$C$24</f>
        <v>-313614.51120000001</v>
      </c>
      <c r="AQ298" s="17">
        <f ca="1">L298*P298+T298*X298+AB298*AF298+AJ298*AN298-AO298+AP298</f>
        <v>275746.9988</v>
      </c>
      <c r="AS298" s="21">
        <f ca="1">SUM(IF(AN298&gt;H298, (AN298-H298), 0),IF(AF298&gt;G298,(AF298-G298),0),IF(X298&gt;F298,(X298-F298),0),IF(P298&gt;E298,(P298-E298),0))</f>
        <v>0</v>
      </c>
    </row>
    <row r="299" spans="1:45" x14ac:dyDescent="0.4">
      <c r="A299" s="15">
        <v>271</v>
      </c>
      <c r="B299" s="15">
        <f ca="1">IF(RAND() &lt; (8/12), 0, 1)</f>
        <v>0</v>
      </c>
      <c r="C299" s="20">
        <f ca="1">RAND()</f>
        <v>0.60940080127225904</v>
      </c>
      <c r="D299" s="15" t="str">
        <f ca="1">LOOKUP(C299,$H$13:$H$16,$F$13:$F$16)</f>
        <v>Boeing 777-300ER</v>
      </c>
      <c r="E299" s="15">
        <f ca="1">LOOKUP(D299,$F$6:$F$9,$I$6:$I$9)</f>
        <v>8</v>
      </c>
      <c r="F299" s="15">
        <f ca="1">LOOKUP(D299,$F$6:$F$9,$J$6:$J$9)</f>
        <v>40</v>
      </c>
      <c r="G299" s="15">
        <f ca="1">LOOKUP(D299,$F$6:$F$9,$K$6:$K$9)</f>
        <v>24</v>
      </c>
      <c r="H299" s="15">
        <f ca="1">LOOKUP(D299,$F$6:$F$9,$L$6:$L$9)</f>
        <v>260</v>
      </c>
      <c r="I299" s="20">
        <f ca="1">RAND()</f>
        <v>0.38851796210275946</v>
      </c>
      <c r="J299" s="15">
        <f ca="1">IF(B299=1, ROUND(_xlfn.NORM.INV(I299,$C$5,$C$6)*(1+$T$14), 0), ROUND(_xlfn.NORM.INV(I299, $D$5, $D$6)*(1+$T$14), 0))</f>
        <v>4</v>
      </c>
      <c r="K299" s="20">
        <f ca="1">RAND()</f>
        <v>0.39791661170827664</v>
      </c>
      <c r="L299" s="18">
        <f ca="1">IF(B299=1, ROUND(_xlfn.NORM.INV(K299,$C$7,$C$8), 2), ROUND(_xlfn.NORM.INV(K299, $D$7, $D$8), 2))</f>
        <v>10374.459999999999</v>
      </c>
      <c r="M299" s="15">
        <f ca="1">MIN(E299,J299)</f>
        <v>4</v>
      </c>
      <c r="N299" s="15">
        <f ca="1">RAND()</f>
        <v>4.614669027217666E-2</v>
      </c>
      <c r="O299" s="19">
        <f ca="1">(IF(B299=1, $G$21+($G$22-$G$21)*N299, $H$21+($H$22-$H$21)*N299))</f>
        <v>1.13844007081653E-2</v>
      </c>
      <c r="P299" s="15">
        <f ca="1">ROUND(M299*(1-O299), 0)</f>
        <v>4</v>
      </c>
      <c r="Q299" s="20">
        <f ca="1">RAND()</f>
        <v>0.17795572461487619</v>
      </c>
      <c r="R299" s="15">
        <f ca="1">IF(B299=1, ROUND(_xlfn.NORM.INV(Q299,$C$9,$C$10)*(1+$T$14), 0), ROUND(_xlfn.NORM.INV(Q299, $D$9, $D$10)*(1+$T$14), 0))</f>
        <v>30</v>
      </c>
      <c r="S299" s="20">
        <f ca="1">RAND()</f>
        <v>0.28407935342262558</v>
      </c>
      <c r="T299" s="18">
        <f ca="1">IF(B299=1, ROUND(_xlfn.NORM.INV(S299,$C$11,$C$12), 2), ROUND(_xlfn.NORM.INV(S299, $D$11, $D$12), 2))</f>
        <v>5116.12</v>
      </c>
      <c r="U299" s="15">
        <f ca="1">MIN(F299,R299)</f>
        <v>30</v>
      </c>
      <c r="V299" s="15">
        <f ca="1">RAND()</f>
        <v>0.74884251208146846</v>
      </c>
      <c r="W299" s="19">
        <f ca="1">(IF(B299=1, $G$21+($G$22-$G$21)*V299, $H$21+($H$22-$H$21)*V299))</f>
        <v>3.2465275362444056E-2</v>
      </c>
      <c r="X299" s="15">
        <f ca="1">ROUND(U299*(1-W299), 0)</f>
        <v>29</v>
      </c>
      <c r="Y299" s="20">
        <f ca="1">RAND()</f>
        <v>0.65411753147388019</v>
      </c>
      <c r="Z299" s="15">
        <f ca="1">IF(B299=1, ROUND(_xlfn.NORM.INV(Y299,$C$13,$C$14)*(1+$T$14), 0), ROUND(_xlfn.NORM.INV(Y299, $D$13, $D$14)*(1+$T$14), 0))</f>
        <v>39</v>
      </c>
      <c r="AA299" s="20">
        <f ca="1">RAND()</f>
        <v>0.40925734753101461</v>
      </c>
      <c r="AB299" s="18">
        <f ca="1">IF(B299=1, ROUND(_xlfn.NORM.INV(AA299,$C$15,$C$16), 2), ROUND(_xlfn.NORM.INV(AA299, $D$15, $D$16), 2))</f>
        <v>2770.08</v>
      </c>
      <c r="AC299" s="15">
        <f ca="1">MIN(G299,Z299)</f>
        <v>24</v>
      </c>
      <c r="AD299" s="15">
        <f ca="1">RAND()</f>
        <v>0.15219739451692216</v>
      </c>
      <c r="AE299" s="19">
        <f ca="1">(IF(B299=1, $G$21+($G$22-$G$21)*AD299, $H$21+($H$22-$H$21)*AD299))</f>
        <v>1.4565921835507666E-2</v>
      </c>
      <c r="AF299" s="15">
        <f ca="1">ROUND(AC299*(1-AE299), 0)</f>
        <v>24</v>
      </c>
      <c r="AG299" s="20">
        <f ca="1">RAND()</f>
        <v>0.91973619480209201</v>
      </c>
      <c r="AH299" s="15">
        <f ca="1">IF(B299=1, ROUND(_xlfn.NORM.INV(AG299,$C$17,$C$18)*(1+$T$14), 0), ROUND(_xlfn.NORM.INV(AG299, $D$17, $D$18)*(1+$T$14), 0))</f>
        <v>273</v>
      </c>
      <c r="AI299" s="20">
        <f ca="1">RAND()</f>
        <v>0.81398225960431536</v>
      </c>
      <c r="AJ299" s="18">
        <f ca="1">IF(B299=1, ROUND(_xlfn.NORM.INV(AI299,$C$19,$C$20), 2), ROUND(_xlfn.NORM.INV(AI299, $D$19, $D$20), 2))</f>
        <v>1816.54</v>
      </c>
      <c r="AK299" s="15">
        <f ca="1">MIN(ROUND(H299*(1+$C$22),0),AH299)</f>
        <v>273</v>
      </c>
      <c r="AL299" s="20">
        <f ca="1">RAND()</f>
        <v>0.25228674487707325</v>
      </c>
      <c r="AM299" s="19">
        <f ca="1">(IF(B299=1, $G$21+($G$22-$G$21)*AL299, $H$21+($H$22-$H$21)*AL299))</f>
        <v>1.7568602346312197E-2</v>
      </c>
      <c r="AN299" s="15">
        <f ca="1">ROUND(AK299*(1-AM299), 0)</f>
        <v>268</v>
      </c>
      <c r="AO299" s="18">
        <f ca="1">SUM(IF(AN299&gt;H299, (AN299-H299)*($G$23+AJ299), 0),IF(AF299&gt;G299,(AF299-G299)*($G$23+AB299),0),IF(X299&gt;F299,(X299-F299)*($G$23+T299),0),IF(P299&gt;E299,(P299-E299)*($G$23+L299),0))</f>
        <v>21340.32</v>
      </c>
      <c r="AP299" s="18">
        <f>-$C$24</f>
        <v>-313614.51120000001</v>
      </c>
      <c r="AQ299" s="17">
        <f ca="1">L299*P299+T299*X299+AB299*AF299+AJ299*AN299-AO299+AP299</f>
        <v>408225.12880000001</v>
      </c>
      <c r="AS299" s="21">
        <f ca="1">SUM(IF(AN299&gt;H299, (AN299-H299), 0),IF(AF299&gt;G299,(AF299-G299),0),IF(X299&gt;F299,(X299-F299),0),IF(P299&gt;E299,(P299-E299),0))</f>
        <v>8</v>
      </c>
    </row>
    <row r="300" spans="1:45" x14ac:dyDescent="0.4">
      <c r="A300" s="15">
        <v>272</v>
      </c>
      <c r="B300" s="15">
        <f ca="1">IF(RAND() &lt; (8/12), 0, 1)</f>
        <v>1</v>
      </c>
      <c r="C300" s="20">
        <f ca="1">RAND()</f>
        <v>0.22183705537492537</v>
      </c>
      <c r="D300" s="15" t="str">
        <f ca="1">LOOKUP(C300,$H$13:$H$16,$F$13:$F$16)</f>
        <v>Airbus A380-800</v>
      </c>
      <c r="E300" s="15">
        <f ca="1">LOOKUP(D300,$F$6:$F$9,$I$6:$I$9)</f>
        <v>14</v>
      </c>
      <c r="F300" s="15">
        <f ca="1">LOOKUP(D300,$F$6:$F$9,$J$6:$J$9)</f>
        <v>76</v>
      </c>
      <c r="G300" s="15">
        <f ca="1">LOOKUP(D300,$F$6:$F$9,$K$6:$K$9)</f>
        <v>56</v>
      </c>
      <c r="H300" s="15">
        <f ca="1">LOOKUP(D300,$F$6:$F$9,$L$6:$L$9)</f>
        <v>341</v>
      </c>
      <c r="I300" s="20">
        <f ca="1">RAND()</f>
        <v>0.42233567810998174</v>
      </c>
      <c r="J300" s="15">
        <f ca="1">IF(B300=1, ROUND(_xlfn.NORM.INV(I300,$C$5,$C$6)*(1+$T$14), 0), ROUND(_xlfn.NORM.INV(I300, $D$5, $D$6)*(1+$T$14), 0))</f>
        <v>6</v>
      </c>
      <c r="K300" s="20">
        <f ca="1">RAND()</f>
        <v>0.15533486416071585</v>
      </c>
      <c r="L300" s="18">
        <f ca="1">IF(B300=1, ROUND(_xlfn.NORM.INV(K300,$C$7,$C$8), 2), ROUND(_xlfn.NORM.INV(K300, $D$7, $D$8), 2))</f>
        <v>11830.54</v>
      </c>
      <c r="M300" s="15">
        <f ca="1">MIN(E300,J300)</f>
        <v>6</v>
      </c>
      <c r="N300" s="15">
        <f ca="1">RAND()</f>
        <v>9.1167819677553164E-2</v>
      </c>
      <c r="O300" s="19">
        <f ca="1">(IF(B300=1, $G$21+($G$22-$G$21)*N300, $H$21+($H$22-$H$21)*N300))</f>
        <v>1.819087368871436E-2</v>
      </c>
      <c r="P300" s="15">
        <f ca="1">ROUND(M300*(1-O300), 0)</f>
        <v>6</v>
      </c>
      <c r="Q300" s="20">
        <f ca="1">RAND()</f>
        <v>0.70719462386035759</v>
      </c>
      <c r="R300" s="15">
        <f ca="1">IF(B300=1, ROUND(_xlfn.NORM.INV(Q300,$C$9,$C$10)*(1+$T$14), 0), ROUND(_xlfn.NORM.INV(Q300, $D$9, $D$10)*(1+$T$14), 0))</f>
        <v>75</v>
      </c>
      <c r="S300" s="20">
        <f ca="1">RAND()</f>
        <v>0.13512460765791723</v>
      </c>
      <c r="T300" s="18">
        <f ca="1">IF(B300=1, ROUND(_xlfn.NORM.INV(S300,$C$11,$C$12), 2), ROUND(_xlfn.NORM.INV(S300, $D$11, $D$12), 2))</f>
        <v>5835.31</v>
      </c>
      <c r="U300" s="15">
        <f ca="1">MIN(F300,R300)</f>
        <v>75</v>
      </c>
      <c r="V300" s="15">
        <f ca="1">RAND()</f>
        <v>0.43672843548110518</v>
      </c>
      <c r="W300" s="19">
        <f ca="1">(IF(B300=1, $G$21+($G$22-$G$21)*V300, $H$21+($H$22-$H$21)*V300))</f>
        <v>3.0285495241838684E-2</v>
      </c>
      <c r="X300" s="15">
        <f ca="1">ROUND(U300*(1-W300), 0)</f>
        <v>73</v>
      </c>
      <c r="Y300" s="20">
        <f ca="1">RAND()</f>
        <v>5.0139750479843981E-3</v>
      </c>
      <c r="Z300" s="15">
        <f ca="1">IF(B300=1, ROUND(_xlfn.NORM.INV(Y300,$C$13,$C$14)*(1+$T$14), 0), ROUND(_xlfn.NORM.INV(Y300, $D$13, $D$14)*(1+$T$14), 0))</f>
        <v>-5</v>
      </c>
      <c r="AA300" s="20">
        <f ca="1">RAND()</f>
        <v>4.4107562640532727E-2</v>
      </c>
      <c r="AB300" s="18">
        <f ca="1">IF(B300=1, ROUND(_xlfn.NORM.INV(AA300,$C$15,$C$16), 2), ROUND(_xlfn.NORM.INV(AA300, $D$15, $D$16), 2))</f>
        <v>2822.47</v>
      </c>
      <c r="AC300" s="15">
        <f ca="1">MIN(G300,Z300)</f>
        <v>-5</v>
      </c>
      <c r="AD300" s="15">
        <f ca="1">RAND()</f>
        <v>0.61292902518285519</v>
      </c>
      <c r="AE300" s="19">
        <f ca="1">(IF(B300=1, $G$21+($G$22-$G$21)*AD300, $H$21+($H$22-$H$21)*AD300))</f>
        <v>3.645251588139993E-2</v>
      </c>
      <c r="AF300" s="15">
        <f ca="1">ROUND(AC300*(1-AE300), 0)</f>
        <v>-5</v>
      </c>
      <c r="AG300" s="20">
        <f ca="1">RAND()</f>
        <v>0.41877983619747006</v>
      </c>
      <c r="AH300" s="15">
        <f ca="1">IF(B300=1, ROUND(_xlfn.NORM.INV(AG300,$C$17,$C$18)*(1+$T$14), 0), ROUND(_xlfn.NORM.INV(AG300, $D$17, $D$18)*(1+$T$14), 0))</f>
        <v>279</v>
      </c>
      <c r="AI300" s="20">
        <f ca="1">RAND()</f>
        <v>0.85194946686874806</v>
      </c>
      <c r="AJ300" s="18">
        <f ca="1">IF(B300=1, ROUND(_xlfn.NORM.INV(AI300,$C$19,$C$20), 2), ROUND(_xlfn.NORM.INV(AI300, $D$19, $D$20), 2))</f>
        <v>2590.52</v>
      </c>
      <c r="AK300" s="15">
        <f ca="1">MIN(ROUND(H300*(1+$C$22),0),AH300)</f>
        <v>279</v>
      </c>
      <c r="AL300" s="20">
        <f ca="1">RAND()</f>
        <v>0.22683110473931722</v>
      </c>
      <c r="AM300" s="19">
        <f ca="1">(IF(B300=1, $G$21+($G$22-$G$21)*AL300, $H$21+($H$22-$H$21)*AL300))</f>
        <v>2.2939088665876101E-2</v>
      </c>
      <c r="AN300" s="15">
        <f ca="1">ROUND(AK300*(1-AM300), 0)</f>
        <v>273</v>
      </c>
      <c r="AO300" s="18">
        <f ca="1">SUM(IF(AN300&gt;H300, (AN300-H300)*($G$23+AJ300), 0),IF(AF300&gt;G300,(AF300-G300)*($G$23+AB300),0),IF(X300&gt;F300,(X300-F300)*($G$23+T300),0),IF(P300&gt;E300,(P300-E300)*($G$23+L300),0))</f>
        <v>0</v>
      </c>
      <c r="AP300" s="18">
        <f>-$C$24</f>
        <v>-313614.51120000001</v>
      </c>
      <c r="AQ300" s="17">
        <f ca="1">L300*P300+T300*X300+AB300*AF300+AJ300*AN300-AO300+AP300</f>
        <v>876445.96879999992</v>
      </c>
      <c r="AS300" s="21">
        <f ca="1">SUM(IF(AN300&gt;H300, (AN300-H300), 0),IF(AF300&gt;G300,(AF300-G300),0),IF(X300&gt;F300,(X300-F300),0),IF(P300&gt;E300,(P300-E300),0))</f>
        <v>0</v>
      </c>
    </row>
    <row r="301" spans="1:45" x14ac:dyDescent="0.4">
      <c r="A301" s="15">
        <v>273</v>
      </c>
      <c r="B301" s="15">
        <f ca="1">IF(RAND() &lt; (8/12), 0, 1)</f>
        <v>0</v>
      </c>
      <c r="C301" s="20">
        <f ca="1">RAND()</f>
        <v>0.14038421885465913</v>
      </c>
      <c r="D301" s="15" t="str">
        <f ca="1">LOOKUP(C301,$H$13:$H$16,$F$13:$F$16)</f>
        <v>Airbus A350-900</v>
      </c>
      <c r="E301" s="15">
        <f ca="1">LOOKUP(D301,$F$6:$F$9,$I$6:$I$9)</f>
        <v>0</v>
      </c>
      <c r="F301" s="15">
        <f ca="1">LOOKUP(D301,$F$6:$F$9,$J$6:$J$9)</f>
        <v>32</v>
      </c>
      <c r="G301" s="15">
        <f ca="1">LOOKUP(D301,$F$6:$F$9,$K$6:$K$9)</f>
        <v>21</v>
      </c>
      <c r="H301" s="15">
        <f ca="1">LOOKUP(D301,$F$6:$F$9,$L$6:$L$9)</f>
        <v>259</v>
      </c>
      <c r="I301" s="20">
        <f ca="1">RAND()</f>
        <v>0.54399635191102913</v>
      </c>
      <c r="J301" s="15">
        <f ca="1">IF(B301=1, ROUND(_xlfn.NORM.INV(I301,$C$5,$C$6)*(1+$T$14), 0), ROUND(_xlfn.NORM.INV(I301, $D$5, $D$6)*(1+$T$14), 0))</f>
        <v>4</v>
      </c>
      <c r="K301" s="20">
        <f ca="1">RAND()</f>
        <v>0.39426616167174644</v>
      </c>
      <c r="L301" s="18">
        <f ca="1">IF(B301=1, ROUND(_xlfn.NORM.INV(K301,$C$7,$C$8), 2), ROUND(_xlfn.NORM.INV(K301, $D$7, $D$8), 2))</f>
        <v>10370.14</v>
      </c>
      <c r="M301" s="15">
        <f ca="1">MIN(E301,J301)</f>
        <v>0</v>
      </c>
      <c r="N301" s="15">
        <f ca="1">RAND()</f>
        <v>7.22569413836186E-2</v>
      </c>
      <c r="O301" s="19">
        <f ca="1">(IF(B301=1, $G$21+($G$22-$G$21)*N301, $H$21+($H$22-$H$21)*N301))</f>
        <v>1.2167708241508559E-2</v>
      </c>
      <c r="P301" s="15">
        <f ca="1">ROUND(M301*(1-O301), 0)</f>
        <v>0</v>
      </c>
      <c r="Q301" s="20">
        <f ca="1">RAND()</f>
        <v>0.26103319005698489</v>
      </c>
      <c r="R301" s="15">
        <f ca="1">IF(B301=1, ROUND(_xlfn.NORM.INV(Q301,$C$9,$C$10)*(1+$T$14), 0), ROUND(_xlfn.NORM.INV(Q301, $D$9, $D$10)*(1+$T$14), 0))</f>
        <v>33</v>
      </c>
      <c r="S301" s="20">
        <f ca="1">RAND()</f>
        <v>0.52665283112963368</v>
      </c>
      <c r="T301" s="18">
        <f ca="1">IF(B301=1, ROUND(_xlfn.NORM.INV(S301,$C$11,$C$12), 2), ROUND(_xlfn.NORM.INV(S301, $D$11, $D$12), 2))</f>
        <v>5261.43</v>
      </c>
      <c r="U301" s="15">
        <f ca="1">MIN(F301,R301)</f>
        <v>32</v>
      </c>
      <c r="V301" s="15">
        <f ca="1">RAND()</f>
        <v>7.4089280558150672E-2</v>
      </c>
      <c r="W301" s="19">
        <f ca="1">(IF(B301=1, $G$21+($G$22-$G$21)*V301, $H$21+($H$22-$H$21)*V301))</f>
        <v>1.222267841674452E-2</v>
      </c>
      <c r="X301" s="15">
        <f ca="1">ROUND(U301*(1-W301), 0)</f>
        <v>32</v>
      </c>
      <c r="Y301" s="20">
        <f ca="1">RAND()</f>
        <v>0.68499258242114158</v>
      </c>
      <c r="Z301" s="15">
        <f ca="1">IF(B301=1, ROUND(_xlfn.NORM.INV(Y301,$C$13,$C$14)*(1+$T$14), 0), ROUND(_xlfn.NORM.INV(Y301, $D$13, $D$14)*(1+$T$14), 0))</f>
        <v>40</v>
      </c>
      <c r="AA301" s="20">
        <f ca="1">RAND()</f>
        <v>0.26229493650161351</v>
      </c>
      <c r="AB301" s="18">
        <f ca="1">IF(B301=1, ROUND(_xlfn.NORM.INV(AA301,$C$15,$C$16), 2), ROUND(_xlfn.NORM.INV(AA301, $D$15, $D$16), 2))</f>
        <v>2720.64</v>
      </c>
      <c r="AC301" s="15">
        <f ca="1">MIN(G301,Z301)</f>
        <v>21</v>
      </c>
      <c r="AD301" s="15">
        <f ca="1">RAND()</f>
        <v>0.47631258135487753</v>
      </c>
      <c r="AE301" s="19">
        <f ca="1">(IF(B301=1, $G$21+($G$22-$G$21)*AD301, $H$21+($H$22-$H$21)*AD301))</f>
        <v>2.4289377440646326E-2</v>
      </c>
      <c r="AF301" s="15">
        <f ca="1">ROUND(AC301*(1-AE301), 0)</f>
        <v>20</v>
      </c>
      <c r="AG301" s="20">
        <f ca="1">RAND()</f>
        <v>0.95538455638473885</v>
      </c>
      <c r="AH301" s="15">
        <f ca="1">IF(B301=1, ROUND(_xlfn.NORM.INV(AG301,$C$17,$C$18)*(1+$T$14), 0), ROUND(_xlfn.NORM.INV(AG301, $D$17, $D$18)*(1+$T$14), 0))</f>
        <v>289</v>
      </c>
      <c r="AI301" s="20">
        <f ca="1">RAND()</f>
        <v>0.9902721328844738</v>
      </c>
      <c r="AJ301" s="18">
        <f ca="1">IF(B301=1, ROUND(_xlfn.NORM.INV(AI301,$C$19,$C$20), 2), ROUND(_xlfn.NORM.INV(AI301, $D$19, $D$20), 2))</f>
        <v>1926.22</v>
      </c>
      <c r="AK301" s="15">
        <f ca="1">MIN(ROUND(H301*(1+$C$22),0),AH301)</f>
        <v>272</v>
      </c>
      <c r="AL301" s="20">
        <f ca="1">RAND()</f>
        <v>0.19319413014397113</v>
      </c>
      <c r="AM301" s="19">
        <f ca="1">(IF(B301=1, $G$21+($G$22-$G$21)*AL301, $H$21+($H$22-$H$21)*AL301))</f>
        <v>1.5795823904319134E-2</v>
      </c>
      <c r="AN301" s="15">
        <f ca="1">ROUND(AK301*(1-AM301), 0)</f>
        <v>268</v>
      </c>
      <c r="AO301" s="18">
        <f ca="1">SUM(IF(AN301&gt;H301, (AN301-H301)*($G$23+AJ301), 0),IF(AF301&gt;G301,(AF301-G301)*($G$23+AB301),0),IF(X301&gt;F301,(X301-F301)*($G$23+T301),0),IF(P301&gt;E301,(P301-E301)*($G$23+L301),0))</f>
        <v>24994.980000000003</v>
      </c>
      <c r="AP301" s="18">
        <f>-$C$24</f>
        <v>-313614.51120000001</v>
      </c>
      <c r="AQ301" s="17">
        <f ca="1">L301*P301+T301*X301+AB301*AF301+AJ301*AN301-AO301+AP301</f>
        <v>400396.02880000003</v>
      </c>
      <c r="AS301" s="21">
        <f ca="1">SUM(IF(AN301&gt;H301, (AN301-H301), 0),IF(AF301&gt;G301,(AF301-G301),0),IF(X301&gt;F301,(X301-F301),0),IF(P301&gt;E301,(P301-E301),0))</f>
        <v>9</v>
      </c>
    </row>
    <row r="302" spans="1:45" x14ac:dyDescent="0.4">
      <c r="A302" s="15">
        <v>274</v>
      </c>
      <c r="B302" s="15">
        <f ca="1">IF(RAND() &lt; (8/12), 0, 1)</f>
        <v>0</v>
      </c>
      <c r="C302" s="20">
        <f ca="1">RAND()</f>
        <v>5.6184166082647757E-2</v>
      </c>
      <c r="D302" s="15" t="str">
        <f ca="1">LOOKUP(C302,$H$13:$H$16,$F$13:$F$16)</f>
        <v>Airbus A350-900</v>
      </c>
      <c r="E302" s="15">
        <f ca="1">LOOKUP(D302,$F$6:$F$9,$I$6:$I$9)</f>
        <v>0</v>
      </c>
      <c r="F302" s="15">
        <f ca="1">LOOKUP(D302,$F$6:$F$9,$J$6:$J$9)</f>
        <v>32</v>
      </c>
      <c r="G302" s="15">
        <f ca="1">LOOKUP(D302,$F$6:$F$9,$K$6:$K$9)</f>
        <v>21</v>
      </c>
      <c r="H302" s="15">
        <f ca="1">LOOKUP(D302,$F$6:$F$9,$L$6:$L$9)</f>
        <v>259</v>
      </c>
      <c r="I302" s="20">
        <f ca="1">RAND()</f>
        <v>0.22211460945374806</v>
      </c>
      <c r="J302" s="15">
        <f ca="1">IF(B302=1, ROUND(_xlfn.NORM.INV(I302,$C$5,$C$6)*(1+$T$14), 0), ROUND(_xlfn.NORM.INV(I302, $D$5, $D$6)*(1+$T$14), 0))</f>
        <v>3</v>
      </c>
      <c r="K302" s="20">
        <f ca="1">RAND()</f>
        <v>0.2543862997323727</v>
      </c>
      <c r="L302" s="18">
        <f ca="1">IF(B302=1, ROUND(_xlfn.NORM.INV(K302,$C$7,$C$8), 2), ROUND(_xlfn.NORM.INV(K302, $D$7, $D$8), 2))</f>
        <v>10191.24</v>
      </c>
      <c r="M302" s="15">
        <f ca="1">MIN(E302,J302)</f>
        <v>0</v>
      </c>
      <c r="N302" s="15">
        <f ca="1">RAND()</f>
        <v>0.8225854522517565</v>
      </c>
      <c r="O302" s="19">
        <f ca="1">(IF(B302=1, $G$21+($G$22-$G$21)*N302, $H$21+($H$22-$H$21)*N302))</f>
        <v>3.4677563567552694E-2</v>
      </c>
      <c r="P302" s="15">
        <f ca="1">ROUND(M302*(1-O302), 0)</f>
        <v>0</v>
      </c>
      <c r="Q302" s="20">
        <f ca="1">RAND()</f>
        <v>0.80959033039373751</v>
      </c>
      <c r="R302" s="15">
        <f ca="1">IF(B302=1, ROUND(_xlfn.NORM.INV(Q302,$C$9,$C$10)*(1+$T$14), 0), ROUND(_xlfn.NORM.INV(Q302, $D$9, $D$10)*(1+$T$14), 0))</f>
        <v>49</v>
      </c>
      <c r="S302" s="20">
        <f ca="1">RAND()</f>
        <v>3.0098964562963459E-2</v>
      </c>
      <c r="T302" s="18">
        <f ca="1">IF(B302=1, ROUND(_xlfn.NORM.INV(S302,$C$11,$C$12), 2), ROUND(_xlfn.NORM.INV(S302, $D$11, $D$12), 2))</f>
        <v>4817.93</v>
      </c>
      <c r="U302" s="15">
        <f ca="1">MIN(F302,R302)</f>
        <v>32</v>
      </c>
      <c r="V302" s="15">
        <f ca="1">RAND()</f>
        <v>0.89015673450091215</v>
      </c>
      <c r="W302" s="19">
        <f ca="1">(IF(B302=1, $G$21+($G$22-$G$21)*V302, $H$21+($H$22-$H$21)*V302))</f>
        <v>3.6704702035027362E-2</v>
      </c>
      <c r="X302" s="15">
        <f ca="1">ROUND(U302*(1-W302), 0)</f>
        <v>31</v>
      </c>
      <c r="Y302" s="20">
        <f ca="1">RAND()</f>
        <v>0.3900392490318213</v>
      </c>
      <c r="Z302" s="15">
        <f ca="1">IF(B302=1, ROUND(_xlfn.NORM.INV(Y302,$C$13,$C$14)*(1+$T$14), 0), ROUND(_xlfn.NORM.INV(Y302, $D$13, $D$14)*(1+$T$14), 0))</f>
        <v>33</v>
      </c>
      <c r="AA302" s="20">
        <f ca="1">RAND()</f>
        <v>0.75097277918605532</v>
      </c>
      <c r="AB302" s="18">
        <f ca="1">IF(B302=1, ROUND(_xlfn.NORM.INV(AA302,$C$15,$C$16), 2), ROUND(_xlfn.NORM.INV(AA302, $D$15, $D$16), 2))</f>
        <v>2880.32</v>
      </c>
      <c r="AC302" s="15">
        <f ca="1">MIN(G302,Z302)</f>
        <v>21</v>
      </c>
      <c r="AD302" s="15">
        <f ca="1">RAND()</f>
        <v>0.71181407407008401</v>
      </c>
      <c r="AE302" s="19">
        <f ca="1">(IF(B302=1, $G$21+($G$22-$G$21)*AD302, $H$21+($H$22-$H$21)*AD302))</f>
        <v>3.1354422222102517E-2</v>
      </c>
      <c r="AF302" s="15">
        <f ca="1">ROUND(AC302*(1-AE302), 0)</f>
        <v>20</v>
      </c>
      <c r="AG302" s="20">
        <f ca="1">RAND()</f>
        <v>0.69830542465708312</v>
      </c>
      <c r="AH302" s="15">
        <f ca="1">IF(B302=1, ROUND(_xlfn.NORM.INV(AG302,$C$17,$C$18)*(1+$T$14), 0), ROUND(_xlfn.NORM.INV(AG302, $D$17, $D$18)*(1+$T$14), 0))</f>
        <v>227</v>
      </c>
      <c r="AI302" s="20">
        <f ca="1">RAND()</f>
        <v>0.99624327034392879</v>
      </c>
      <c r="AJ302" s="18">
        <f ca="1">IF(B302=1, ROUND(_xlfn.NORM.INV(AI302,$C$19,$C$20), 2), ROUND(_xlfn.NORM.INV(AI302, $D$19, $D$20), 2))</f>
        <v>1951.79</v>
      </c>
      <c r="AK302" s="15">
        <f ca="1">MIN(ROUND(H302*(1+$C$22),0),AH302)</f>
        <v>227</v>
      </c>
      <c r="AL302" s="20">
        <f ca="1">RAND()</f>
        <v>0.55286783617887159</v>
      </c>
      <c r="AM302" s="19">
        <f ca="1">(IF(B302=1, $G$21+($G$22-$G$21)*AL302, $H$21+($H$22-$H$21)*AL302))</f>
        <v>2.6586035085366146E-2</v>
      </c>
      <c r="AN302" s="15">
        <f ca="1">ROUND(AK302*(1-AM302), 0)</f>
        <v>221</v>
      </c>
      <c r="AO302" s="18">
        <f ca="1">SUM(IF(AN302&gt;H302, (AN302-H302)*($G$23+AJ302), 0),IF(AF302&gt;G302,(AF302-G302)*($G$23+AB302),0),IF(X302&gt;F302,(X302-F302)*($G$23+T302),0),IF(P302&gt;E302,(P302-E302)*($G$23+L302),0))</f>
        <v>0</v>
      </c>
      <c r="AP302" s="18">
        <f>-$C$24</f>
        <v>-313614.51120000001</v>
      </c>
      <c r="AQ302" s="17">
        <f ca="1">L302*P302+T302*X302+AB302*AF302+AJ302*AN302-AO302+AP302</f>
        <v>324693.30879999994</v>
      </c>
      <c r="AS302" s="21">
        <f ca="1">SUM(IF(AN302&gt;H302, (AN302-H302), 0),IF(AF302&gt;G302,(AF302-G302),0),IF(X302&gt;F302,(X302-F302),0),IF(P302&gt;E302,(P302-E302),0))</f>
        <v>0</v>
      </c>
    </row>
    <row r="303" spans="1:45" x14ac:dyDescent="0.4">
      <c r="A303" s="15">
        <v>275</v>
      </c>
      <c r="B303" s="15">
        <f ca="1">IF(RAND() &lt; (8/12), 0, 1)</f>
        <v>0</v>
      </c>
      <c r="C303" s="20">
        <f ca="1">RAND()</f>
        <v>0.52866429975466189</v>
      </c>
      <c r="D303" s="15" t="str">
        <f ca="1">LOOKUP(C303,$H$13:$H$16,$F$13:$F$16)</f>
        <v>Airbus A380-800</v>
      </c>
      <c r="E303" s="15">
        <f ca="1">LOOKUP(D303,$F$6:$F$9,$I$6:$I$9)</f>
        <v>14</v>
      </c>
      <c r="F303" s="15">
        <f ca="1">LOOKUP(D303,$F$6:$F$9,$J$6:$J$9)</f>
        <v>76</v>
      </c>
      <c r="G303" s="15">
        <f ca="1">LOOKUP(D303,$F$6:$F$9,$K$6:$K$9)</f>
        <v>56</v>
      </c>
      <c r="H303" s="15">
        <f ca="1">LOOKUP(D303,$F$6:$F$9,$L$6:$L$9)</f>
        <v>341</v>
      </c>
      <c r="I303" s="20">
        <f ca="1">RAND()</f>
        <v>0.62585134624954097</v>
      </c>
      <c r="J303" s="15">
        <f ca="1">IF(B303=1, ROUND(_xlfn.NORM.INV(I303,$C$5,$C$6)*(1+$T$14), 0), ROUND(_xlfn.NORM.INV(I303, $D$5, $D$6)*(1+$T$14), 0))</f>
        <v>5</v>
      </c>
      <c r="K303" s="20">
        <f ca="1">RAND()</f>
        <v>0.64350745397453279</v>
      </c>
      <c r="L303" s="18">
        <f ca="1">IF(B303=1, ROUND(_xlfn.NORM.INV(K303,$C$7,$C$8), 2), ROUND(_xlfn.NORM.INV(K303, $D$7, $D$8), 2))</f>
        <v>10660.03</v>
      </c>
      <c r="M303" s="15">
        <f ca="1">MIN(E303,J303)</f>
        <v>5</v>
      </c>
      <c r="N303" s="15">
        <f ca="1">RAND()</f>
        <v>0.29650100036895988</v>
      </c>
      <c r="O303" s="19">
        <f ca="1">(IF(B303=1, $G$21+($G$22-$G$21)*N303, $H$21+($H$22-$H$21)*N303))</f>
        <v>1.8895030011068795E-2</v>
      </c>
      <c r="P303" s="15">
        <f ca="1">ROUND(M303*(1-O303), 0)</f>
        <v>5</v>
      </c>
      <c r="Q303" s="20">
        <f ca="1">RAND()</f>
        <v>0.856570464151857</v>
      </c>
      <c r="R303" s="15">
        <f ca="1">IF(B303=1, ROUND(_xlfn.NORM.INV(Q303,$C$9,$C$10)*(1+$T$14), 0), ROUND(_xlfn.NORM.INV(Q303, $D$9, $D$10)*(1+$T$14), 0))</f>
        <v>51</v>
      </c>
      <c r="S303" s="20">
        <f ca="1">RAND()</f>
        <v>0.98191896649664856</v>
      </c>
      <c r="T303" s="18">
        <f ca="1">IF(B303=1, ROUND(_xlfn.NORM.INV(S303,$C$11,$C$12), 2), ROUND(_xlfn.NORM.INV(S303, $D$11, $D$12), 2))</f>
        <v>5723.62</v>
      </c>
      <c r="U303" s="15">
        <f ca="1">MIN(F303,R303)</f>
        <v>51</v>
      </c>
      <c r="V303" s="15">
        <f ca="1">RAND()</f>
        <v>0.75330339537289848</v>
      </c>
      <c r="W303" s="19">
        <f ca="1">(IF(B303=1, $G$21+($G$22-$G$21)*V303, $H$21+($H$22-$H$21)*V303))</f>
        <v>3.2599101861186953E-2</v>
      </c>
      <c r="X303" s="15">
        <f ca="1">ROUND(U303*(1-W303), 0)</f>
        <v>49</v>
      </c>
      <c r="Y303" s="20">
        <f ca="1">RAND()</f>
        <v>0.44259635031651956</v>
      </c>
      <c r="Z303" s="15">
        <f ca="1">IF(B303=1, ROUND(_xlfn.NORM.INV(Y303,$C$13,$C$14)*(1+$T$14), 0), ROUND(_xlfn.NORM.INV(Y303, $D$13, $D$14)*(1+$T$14), 0))</f>
        <v>34</v>
      </c>
      <c r="AA303" s="20">
        <f ca="1">RAND()</f>
        <v>0.7106507931696272</v>
      </c>
      <c r="AB303" s="18">
        <f ca="1">IF(B303=1, ROUND(_xlfn.NORM.INV(AA303,$C$15,$C$16), 2), ROUND(_xlfn.NORM.INV(AA303, $D$15, $D$16), 2))</f>
        <v>2865.46</v>
      </c>
      <c r="AC303" s="15">
        <f ca="1">MIN(G303,Z303)</f>
        <v>34</v>
      </c>
      <c r="AD303" s="15">
        <f ca="1">RAND()</f>
        <v>0.2518509299485584</v>
      </c>
      <c r="AE303" s="19">
        <f ca="1">(IF(B303=1, $G$21+($G$22-$G$21)*AD303, $H$21+($H$22-$H$21)*AD303))</f>
        <v>1.7555527898456751E-2</v>
      </c>
      <c r="AF303" s="15">
        <f ca="1">ROUND(AC303*(1-AE303), 0)</f>
        <v>33</v>
      </c>
      <c r="AG303" s="20">
        <f ca="1">RAND()</f>
        <v>0.70297273700592111</v>
      </c>
      <c r="AH303" s="15">
        <f ca="1">IF(B303=1, ROUND(_xlfn.NORM.INV(AG303,$C$17,$C$18)*(1+$T$14), 0), ROUND(_xlfn.NORM.INV(AG303, $D$17, $D$18)*(1+$T$14), 0))</f>
        <v>227</v>
      </c>
      <c r="AI303" s="20">
        <f ca="1">RAND()</f>
        <v>0.94534031989074851</v>
      </c>
      <c r="AJ303" s="18">
        <f ca="1">IF(B303=1, ROUND(_xlfn.NORM.INV(AI303,$C$19,$C$20), 2), ROUND(_xlfn.NORM.INV(AI303, $D$19, $D$20), 2))</f>
        <v>1870.36</v>
      </c>
      <c r="AK303" s="15">
        <f ca="1">MIN(ROUND(H303*(1+$C$22),0),AH303)</f>
        <v>227</v>
      </c>
      <c r="AL303" s="20">
        <f ca="1">RAND()</f>
        <v>0.84939224014102954</v>
      </c>
      <c r="AM303" s="19">
        <f ca="1">(IF(B303=1, $G$21+($G$22-$G$21)*AL303, $H$21+($H$22-$H$21)*AL303))</f>
        <v>3.5481767204230887E-2</v>
      </c>
      <c r="AN303" s="15">
        <f ca="1">ROUND(AK303*(1-AM303), 0)</f>
        <v>219</v>
      </c>
      <c r="AO303" s="18">
        <f ca="1">SUM(IF(AN303&gt;H303, (AN303-H303)*($G$23+AJ303), 0),IF(AF303&gt;G303,(AF303-G303)*($G$23+AB303),0),IF(X303&gt;F303,(X303-F303)*($G$23+T303),0),IF(P303&gt;E303,(P303-E303)*($G$23+L303),0))</f>
        <v>0</v>
      </c>
      <c r="AP303" s="18">
        <f>-$C$24</f>
        <v>-313614.51120000001</v>
      </c>
      <c r="AQ303" s="17">
        <f ca="1">L303*P303+T303*X303+AB303*AF303+AJ303*AN303-AO303+AP303</f>
        <v>524312.03879999998</v>
      </c>
      <c r="AS303" s="21">
        <f ca="1">SUM(IF(AN303&gt;H303, (AN303-H303), 0),IF(AF303&gt;G303,(AF303-G303),0),IF(X303&gt;F303,(X303-F303),0),IF(P303&gt;E303,(P303-E303),0))</f>
        <v>0</v>
      </c>
    </row>
    <row r="304" spans="1:45" x14ac:dyDescent="0.4">
      <c r="A304" s="15">
        <v>276</v>
      </c>
      <c r="B304" s="15">
        <f ca="1">IF(RAND() &lt; (8/12), 0, 1)</f>
        <v>1</v>
      </c>
      <c r="C304" s="20">
        <f ca="1">RAND()</f>
        <v>0.70255263918095734</v>
      </c>
      <c r="D304" s="15" t="str">
        <f ca="1">LOOKUP(C304,$H$13:$H$16,$F$13:$F$16)</f>
        <v>Boeing 777-300ER</v>
      </c>
      <c r="E304" s="15">
        <f ca="1">LOOKUP(D304,$F$6:$F$9,$I$6:$I$9)</f>
        <v>8</v>
      </c>
      <c r="F304" s="15">
        <f ca="1">LOOKUP(D304,$F$6:$F$9,$J$6:$J$9)</f>
        <v>40</v>
      </c>
      <c r="G304" s="15">
        <f ca="1">LOOKUP(D304,$F$6:$F$9,$K$6:$K$9)</f>
        <v>24</v>
      </c>
      <c r="H304" s="15">
        <f ca="1">LOOKUP(D304,$F$6:$F$9,$L$6:$L$9)</f>
        <v>260</v>
      </c>
      <c r="I304" s="20">
        <f ca="1">RAND()</f>
        <v>0.59376764631371981</v>
      </c>
      <c r="J304" s="15">
        <f ca="1">IF(B304=1, ROUND(_xlfn.NORM.INV(I304,$C$5,$C$6)*(1+$T$14), 0), ROUND(_xlfn.NORM.INV(I304, $D$5, $D$6)*(1+$T$14), 0))</f>
        <v>7</v>
      </c>
      <c r="K304" s="20">
        <f ca="1">RAND()</f>
        <v>0.94765256090283512</v>
      </c>
      <c r="L304" s="18">
        <f ca="1">IF(B304=1, ROUND(_xlfn.NORM.INV(K304,$C$7,$C$8), 2), ROUND(_xlfn.NORM.INV(K304, $D$7, $D$8), 2))</f>
        <v>16584.939999999999</v>
      </c>
      <c r="M304" s="15">
        <f ca="1">MIN(E304,J304)</f>
        <v>7</v>
      </c>
      <c r="N304" s="15">
        <f ca="1">RAND()</f>
        <v>0.76734802650795864</v>
      </c>
      <c r="O304" s="19">
        <f ca="1">(IF(B304=1, $G$21+($G$22-$G$21)*N304, $H$21+($H$22-$H$21)*N304))</f>
        <v>4.1857180927778556E-2</v>
      </c>
      <c r="P304" s="15">
        <f ca="1">ROUND(M304*(1-O304), 0)</f>
        <v>7</v>
      </c>
      <c r="Q304" s="20">
        <f ca="1">RAND()</f>
        <v>0.93501165918953566</v>
      </c>
      <c r="R304" s="15">
        <f ca="1">IF(B304=1, ROUND(_xlfn.NORM.INV(Q304,$C$9,$C$10)*(1+$T$14), 0), ROUND(_xlfn.NORM.INV(Q304, $D$9, $D$10)*(1+$T$14), 0))</f>
        <v>99</v>
      </c>
      <c r="S304" s="20">
        <f ca="1">RAND()</f>
        <v>0.16148590404161245</v>
      </c>
      <c r="T304" s="18">
        <f ca="1">IF(B304=1, ROUND(_xlfn.NORM.INV(S304,$C$11,$C$12), 2), ROUND(_xlfn.NORM.INV(S304, $D$11, $D$12), 2))</f>
        <v>5938.22</v>
      </c>
      <c r="U304" s="15">
        <f ca="1">MIN(F304,R304)</f>
        <v>40</v>
      </c>
      <c r="V304" s="15">
        <f ca="1">RAND()</f>
        <v>0.14027761920365567</v>
      </c>
      <c r="W304" s="19">
        <f ca="1">(IF(B304=1, $G$21+($G$22-$G$21)*V304, $H$21+($H$22-$H$21)*V304))</f>
        <v>1.9909716672127948E-2</v>
      </c>
      <c r="X304" s="15">
        <f ca="1">ROUND(U304*(1-W304), 0)</f>
        <v>39</v>
      </c>
      <c r="Y304" s="20">
        <f ca="1">RAND()</f>
        <v>0.39775101593519935</v>
      </c>
      <c r="Z304" s="15">
        <f ca="1">IF(B304=1, ROUND(_xlfn.NORM.INV(Y304,$C$13,$C$14)*(1+$T$14), 0), ROUND(_xlfn.NORM.INV(Y304, $D$13, $D$14)*(1+$T$14), 0))</f>
        <v>49</v>
      </c>
      <c r="AA304" s="20">
        <f ca="1">RAND()</f>
        <v>0.41047150711193947</v>
      </c>
      <c r="AB304" s="18">
        <f ca="1">IF(B304=1, ROUND(_xlfn.NORM.INV(AA304,$C$15,$C$16), 2), ROUND(_xlfn.NORM.INV(AA304, $D$15, $D$16), 2))</f>
        <v>3533.52</v>
      </c>
      <c r="AC304" s="15">
        <f ca="1">MIN(G304,Z304)</f>
        <v>24</v>
      </c>
      <c r="AD304" s="15">
        <f ca="1">RAND()</f>
        <v>0.2438623658324699</v>
      </c>
      <c r="AE304" s="19">
        <f ca="1">(IF(B304=1, $G$21+($G$22-$G$21)*AD304, $H$21+($H$22-$H$21)*AD304))</f>
        <v>2.3535182804136447E-2</v>
      </c>
      <c r="AF304" s="15">
        <f ca="1">ROUND(AC304*(1-AE304), 0)</f>
        <v>23</v>
      </c>
      <c r="AG304" s="20">
        <f ca="1">RAND()</f>
        <v>9.3018531989219611E-3</v>
      </c>
      <c r="AH304" s="15">
        <f ca="1">IF(B304=1, ROUND(_xlfn.NORM.INV(AG304,$C$17,$C$18)*(1+$T$14), 0), ROUND(_xlfn.NORM.INV(AG304, $D$17, $D$18)*(1+$T$14), 0))</f>
        <v>8</v>
      </c>
      <c r="AI304" s="20">
        <f ca="1">RAND()</f>
        <v>0.67892392317092287</v>
      </c>
      <c r="AJ304" s="18">
        <f ca="1">IF(B304=1, ROUND(_xlfn.NORM.INV(AI304,$C$19,$C$20), 2), ROUND(_xlfn.NORM.INV(AI304, $D$19, $D$20), 2))</f>
        <v>2416.15</v>
      </c>
      <c r="AK304" s="15">
        <f ca="1">MIN(ROUND(H304*(1+$C$22),0),AH304)</f>
        <v>8</v>
      </c>
      <c r="AL304" s="20">
        <f ca="1">RAND()</f>
        <v>5.8292939036772573E-2</v>
      </c>
      <c r="AM304" s="19">
        <f ca="1">(IF(B304=1, $G$21+($G$22-$G$21)*AL304, $H$21+($H$22-$H$21)*AL304))</f>
        <v>1.7040252866287041E-2</v>
      </c>
      <c r="AN304" s="15">
        <f ca="1">ROUND(AK304*(1-AM304), 0)</f>
        <v>8</v>
      </c>
      <c r="AO304" s="18">
        <f ca="1">SUM(IF(AN304&gt;H304, (AN304-H304)*($G$23+AJ304), 0),IF(AF304&gt;G304,(AF304-G304)*($G$23+AB304),0),IF(X304&gt;F304,(X304-F304)*($G$23+T304),0),IF(P304&gt;E304,(P304-E304)*($G$23+L304),0))</f>
        <v>0</v>
      </c>
      <c r="AP304" s="18">
        <f>-$C$24</f>
        <v>-313614.51120000001</v>
      </c>
      <c r="AQ304" s="17">
        <f ca="1">L304*P304+T304*X304+AB304*AF304+AJ304*AN304-AO304+AP304</f>
        <v>134670.80880000006</v>
      </c>
      <c r="AS304" s="21">
        <f ca="1">SUM(IF(AN304&gt;H304, (AN304-H304), 0),IF(AF304&gt;G304,(AF304-G304),0),IF(X304&gt;F304,(X304-F304),0),IF(P304&gt;E304,(P304-E304),0))</f>
        <v>0</v>
      </c>
    </row>
    <row r="305" spans="1:45" x14ac:dyDescent="0.4">
      <c r="A305" s="15">
        <v>277</v>
      </c>
      <c r="B305" s="15">
        <f ca="1">IF(RAND() &lt; (8/12), 0, 1)</f>
        <v>0</v>
      </c>
      <c r="C305" s="20">
        <f ca="1">RAND()</f>
        <v>0.60440588899240799</v>
      </c>
      <c r="D305" s="15" t="str">
        <f ca="1">LOOKUP(C305,$H$13:$H$16,$F$13:$F$16)</f>
        <v>Boeing 777-200LR</v>
      </c>
      <c r="E305" s="15">
        <f ca="1">LOOKUP(D305,$F$6:$F$9,$I$6:$I$9)</f>
        <v>0</v>
      </c>
      <c r="F305" s="15">
        <f ca="1">LOOKUP(D305,$F$6:$F$9,$J$6:$J$9)</f>
        <v>38</v>
      </c>
      <c r="G305" s="15">
        <f ca="1">LOOKUP(D305,$F$6:$F$9,$K$6:$K$9)</f>
        <v>0</v>
      </c>
      <c r="H305" s="15">
        <f ca="1">LOOKUP(D305,$F$6:$F$9,$L$6:$L$9)</f>
        <v>264</v>
      </c>
      <c r="I305" s="20">
        <f ca="1">RAND()</f>
        <v>0.12427685692529922</v>
      </c>
      <c r="J305" s="15">
        <f ca="1">IF(B305=1, ROUND(_xlfn.NORM.INV(I305,$C$5,$C$6)*(1+$T$14), 0), ROUND(_xlfn.NORM.INV(I305, $D$5, $D$6)*(1+$T$14), 0))</f>
        <v>3</v>
      </c>
      <c r="K305" s="20">
        <f ca="1">RAND()</f>
        <v>0.47833281438683173</v>
      </c>
      <c r="L305" s="18">
        <f ca="1">IF(B305=1, ROUND(_xlfn.NORM.INV(K305,$C$7,$C$8), 2), ROUND(_xlfn.NORM.INV(K305, $D$7, $D$8), 2))</f>
        <v>10467.61</v>
      </c>
      <c r="M305" s="15">
        <f ca="1">MIN(E305,J305)</f>
        <v>0</v>
      </c>
      <c r="N305" s="15">
        <f ca="1">RAND()</f>
        <v>0.6045676093361072</v>
      </c>
      <c r="O305" s="19">
        <f ca="1">(IF(B305=1, $G$21+($G$22-$G$21)*N305, $H$21+($H$22-$H$21)*N305))</f>
        <v>2.8137028280083215E-2</v>
      </c>
      <c r="P305" s="15">
        <f ca="1">ROUND(M305*(1-O305), 0)</f>
        <v>0</v>
      </c>
      <c r="Q305" s="20">
        <f ca="1">RAND()</f>
        <v>0.57952371948428949</v>
      </c>
      <c r="R305" s="15">
        <f ca="1">IF(B305=1, ROUND(_xlfn.NORM.INV(Q305,$C$9,$C$10)*(1+$T$14), 0), ROUND(_xlfn.NORM.INV(Q305, $D$9, $D$10)*(1+$T$14), 0))</f>
        <v>42</v>
      </c>
      <c r="S305" s="20">
        <f ca="1">RAND()</f>
        <v>0.4687871214780146</v>
      </c>
      <c r="T305" s="18">
        <f ca="1">IF(B305=1, ROUND(_xlfn.NORM.INV(S305,$C$11,$C$12), 2), ROUND(_xlfn.NORM.INV(S305, $D$11, $D$12), 2))</f>
        <v>5228.34</v>
      </c>
      <c r="U305" s="15">
        <f ca="1">MIN(F305,R305)</f>
        <v>38</v>
      </c>
      <c r="V305" s="15">
        <f ca="1">RAND()</f>
        <v>0.81413970117406098</v>
      </c>
      <c r="W305" s="19">
        <f ca="1">(IF(B305=1, $G$21+($G$22-$G$21)*V305, $H$21+($H$22-$H$21)*V305))</f>
        <v>3.4424191035221825E-2</v>
      </c>
      <c r="X305" s="15">
        <f ca="1">ROUND(U305*(1-W305), 0)</f>
        <v>37</v>
      </c>
      <c r="Y305" s="20">
        <f ca="1">RAND()</f>
        <v>0.20242073272920214</v>
      </c>
      <c r="Z305" s="15">
        <f ca="1">IF(B305=1, ROUND(_xlfn.NORM.INV(Y305,$C$13,$C$14)*(1+$T$14), 0), ROUND(_xlfn.NORM.INV(Y305, $D$13, $D$14)*(1+$T$14), 0))</f>
        <v>28</v>
      </c>
      <c r="AA305" s="20">
        <f ca="1">RAND()</f>
        <v>0.88840447855965443</v>
      </c>
      <c r="AB305" s="18">
        <f ca="1">IF(B305=1, ROUND(_xlfn.NORM.INV(AA305,$C$15,$C$16), 2), ROUND(_xlfn.NORM.INV(AA305, $D$15, $D$16), 2))</f>
        <v>2946.01</v>
      </c>
      <c r="AC305" s="15">
        <f ca="1">MIN(G305,Z305)</f>
        <v>0</v>
      </c>
      <c r="AD305" s="15">
        <f ca="1">RAND()</f>
        <v>0.78359708611752921</v>
      </c>
      <c r="AE305" s="19">
        <f ca="1">(IF(B305=1, $G$21+($G$22-$G$21)*AD305, $H$21+($H$22-$H$21)*AD305))</f>
        <v>3.3507912583525874E-2</v>
      </c>
      <c r="AF305" s="15">
        <f ca="1">ROUND(AC305*(1-AE305), 0)</f>
        <v>0</v>
      </c>
      <c r="AG305" s="20">
        <f ca="1">RAND()</f>
        <v>8.5017000071675231E-2</v>
      </c>
      <c r="AH305" s="15">
        <f ca="1">IF(B305=1, ROUND(_xlfn.NORM.INV(AG305,$C$17,$C$18)*(1+$T$14), 0), ROUND(_xlfn.NORM.INV(AG305, $D$17, $D$18)*(1+$T$14), 0))</f>
        <v>127</v>
      </c>
      <c r="AI305" s="20">
        <f ca="1">RAND()</f>
        <v>7.9375493742684711E-2</v>
      </c>
      <c r="AJ305" s="18">
        <f ca="1">IF(B305=1, ROUND(_xlfn.NORM.INV(AI305,$C$19,$C$20), 2), ROUND(_xlfn.NORM.INV(AI305, $D$19, $D$20), 2))</f>
        <v>1641.68</v>
      </c>
      <c r="AK305" s="15">
        <f ca="1">MIN(ROUND(H305*(1+$C$22),0),AH305)</f>
        <v>127</v>
      </c>
      <c r="AL305" s="20">
        <f ca="1">RAND()</f>
        <v>0.8390175160515988</v>
      </c>
      <c r="AM305" s="19">
        <f ca="1">(IF(B305=1, $G$21+($G$22-$G$21)*AL305, $H$21+($H$22-$H$21)*AL305))</f>
        <v>3.5170525481547962E-2</v>
      </c>
      <c r="AN305" s="15">
        <f ca="1">ROUND(AK305*(1-AM305), 0)</f>
        <v>123</v>
      </c>
      <c r="AO305" s="18">
        <f ca="1">SUM(IF(AN305&gt;H305, (AN305-H305)*($G$23+AJ305), 0),IF(AF305&gt;G305,(AF305-G305)*($G$23+AB305),0),IF(X305&gt;F305,(X305-F305)*($G$23+T305),0),IF(P305&gt;E305,(P305-E305)*($G$23+L305),0))</f>
        <v>0</v>
      </c>
      <c r="AP305" s="18">
        <f>-$C$24</f>
        <v>-313614.51120000001</v>
      </c>
      <c r="AQ305" s="17">
        <f ca="1">L305*P305+T305*X305+AB305*AF305+AJ305*AN305-AO305+AP305</f>
        <v>81760.708800000022</v>
      </c>
      <c r="AS305" s="21">
        <f ca="1">SUM(IF(AN305&gt;H305, (AN305-H305), 0),IF(AF305&gt;G305,(AF305-G305),0),IF(X305&gt;F305,(X305-F305),0),IF(P305&gt;E305,(P305-E305),0))</f>
        <v>0</v>
      </c>
    </row>
    <row r="306" spans="1:45" x14ac:dyDescent="0.4">
      <c r="A306" s="15">
        <v>278</v>
      </c>
      <c r="B306" s="15">
        <f ca="1">IF(RAND() &lt; (8/12), 0, 1)</f>
        <v>0</v>
      </c>
      <c r="C306" s="20">
        <f ca="1">RAND()</f>
        <v>0.27478793527806233</v>
      </c>
      <c r="D306" s="15" t="str">
        <f ca="1">LOOKUP(C306,$H$13:$H$16,$F$13:$F$16)</f>
        <v>Airbus A380-800</v>
      </c>
      <c r="E306" s="15">
        <f ca="1">LOOKUP(D306,$F$6:$F$9,$I$6:$I$9)</f>
        <v>14</v>
      </c>
      <c r="F306" s="15">
        <f ca="1">LOOKUP(D306,$F$6:$F$9,$J$6:$J$9)</f>
        <v>76</v>
      </c>
      <c r="G306" s="15">
        <f ca="1">LOOKUP(D306,$F$6:$F$9,$K$6:$K$9)</f>
        <v>56</v>
      </c>
      <c r="H306" s="15">
        <f ca="1">LOOKUP(D306,$F$6:$F$9,$L$6:$L$9)</f>
        <v>341</v>
      </c>
      <c r="I306" s="20">
        <f ca="1">RAND()</f>
        <v>0.42648917005098452</v>
      </c>
      <c r="J306" s="15">
        <f ca="1">IF(B306=1, ROUND(_xlfn.NORM.INV(I306,$C$5,$C$6)*(1+$T$14), 0), ROUND(_xlfn.NORM.INV(I306, $D$5, $D$6)*(1+$T$14), 0))</f>
        <v>4</v>
      </c>
      <c r="K306" s="20">
        <f ca="1">RAND()</f>
        <v>0.97719387208947028</v>
      </c>
      <c r="L306" s="18">
        <f ca="1">IF(B306=1, ROUND(_xlfn.NORM.INV(K306,$C$7,$C$8), 2), ROUND(_xlfn.NORM.INV(K306, $D$7, $D$8), 2))</f>
        <v>11403.43</v>
      </c>
      <c r="M306" s="15">
        <f ca="1">MIN(E306,J306)</f>
        <v>4</v>
      </c>
      <c r="N306" s="15">
        <f ca="1">RAND()</f>
        <v>0.73638661466658917</v>
      </c>
      <c r="O306" s="19">
        <f ca="1">(IF(B306=1, $G$21+($G$22-$G$21)*N306, $H$21+($H$22-$H$21)*N306))</f>
        <v>3.2091598439997676E-2</v>
      </c>
      <c r="P306" s="15">
        <f ca="1">ROUND(M306*(1-O306), 0)</f>
        <v>4</v>
      </c>
      <c r="Q306" s="20">
        <f ca="1">RAND()</f>
        <v>0.98077281610054512</v>
      </c>
      <c r="R306" s="15">
        <f ca="1">IF(B306=1, ROUND(_xlfn.NORM.INV(Q306,$C$9,$C$10)*(1+$T$14), 0), ROUND(_xlfn.NORM.INV(Q306, $D$9, $D$10)*(1+$T$14), 0))</f>
        <v>62</v>
      </c>
      <c r="S306" s="20">
        <f ca="1">RAND()</f>
        <v>0.12262839775935197</v>
      </c>
      <c r="T306" s="18">
        <f ca="1">IF(B306=1, ROUND(_xlfn.NORM.INV(S306,$C$11,$C$12), 2), ROUND(_xlfn.NORM.INV(S306, $D$11, $D$12), 2))</f>
        <v>4981.41</v>
      </c>
      <c r="U306" s="15">
        <f ca="1">MIN(F306,R306)</f>
        <v>62</v>
      </c>
      <c r="V306" s="15">
        <f ca="1">RAND()</f>
        <v>0.53072830945322902</v>
      </c>
      <c r="W306" s="19">
        <f ca="1">(IF(B306=1, $G$21+($G$22-$G$21)*V306, $H$21+($H$22-$H$21)*V306))</f>
        <v>2.5921849283596872E-2</v>
      </c>
      <c r="X306" s="15">
        <f ca="1">ROUND(U306*(1-W306), 0)</f>
        <v>60</v>
      </c>
      <c r="Y306" s="20">
        <f ca="1">RAND()</f>
        <v>0.80447088854692606</v>
      </c>
      <c r="Z306" s="15">
        <f ca="1">IF(B306=1, ROUND(_xlfn.NORM.INV(Y306,$C$13,$C$14)*(1+$T$14), 0), ROUND(_xlfn.NORM.INV(Y306, $D$13, $D$14)*(1+$T$14), 0))</f>
        <v>44</v>
      </c>
      <c r="AA306" s="20">
        <f ca="1">RAND()</f>
        <v>0.95987272371982979</v>
      </c>
      <c r="AB306" s="18">
        <f ca="1">IF(B306=1, ROUND(_xlfn.NORM.INV(AA306,$C$15,$C$16), 2), ROUND(_xlfn.NORM.INV(AA306, $D$15, $D$16), 2))</f>
        <v>3010.56</v>
      </c>
      <c r="AC306" s="15">
        <f ca="1">MIN(G306,Z306)</f>
        <v>44</v>
      </c>
      <c r="AD306" s="15">
        <f ca="1">RAND()</f>
        <v>0.31596678008745971</v>
      </c>
      <c r="AE306" s="19">
        <f ca="1">(IF(B306=1, $G$21+($G$22-$G$21)*AD306, $H$21+($H$22-$H$21)*AD306))</f>
        <v>1.947900340262379E-2</v>
      </c>
      <c r="AF306" s="15">
        <f ca="1">ROUND(AC306*(1-AE306), 0)</f>
        <v>43</v>
      </c>
      <c r="AG306" s="20">
        <f ca="1">RAND()</f>
        <v>0.31917288155001466</v>
      </c>
      <c r="AH306" s="15">
        <f ca="1">IF(B306=1, ROUND(_xlfn.NORM.INV(AG306,$C$17,$C$18)*(1+$T$14), 0), ROUND(_xlfn.NORM.INV(AG306, $D$17, $D$18)*(1+$T$14), 0))</f>
        <v>175</v>
      </c>
      <c r="AI306" s="20">
        <f ca="1">RAND()</f>
        <v>0.3891485523514403</v>
      </c>
      <c r="AJ306" s="18">
        <f ca="1">IF(B306=1, ROUND(_xlfn.NORM.INV(AI306,$C$19,$C$20), 2), ROUND(_xlfn.NORM.INV(AI306, $D$19, $D$20), 2))</f>
        <v>1727.34</v>
      </c>
      <c r="AK306" s="15">
        <f ca="1">MIN(ROUND(H306*(1+$C$22),0),AH306)</f>
        <v>175</v>
      </c>
      <c r="AL306" s="20">
        <f ca="1">RAND()</f>
        <v>0.67752438220817668</v>
      </c>
      <c r="AM306" s="19">
        <f ca="1">(IF(B306=1, $G$21+($G$22-$G$21)*AL306, $H$21+($H$22-$H$21)*AL306))</f>
        <v>3.0325731466245301E-2</v>
      </c>
      <c r="AN306" s="15">
        <f ca="1">ROUND(AK306*(1-AM306), 0)</f>
        <v>170</v>
      </c>
      <c r="AO306" s="18">
        <f ca="1">SUM(IF(AN306&gt;H306, (AN306-H306)*($G$23+AJ306), 0),IF(AF306&gt;G306,(AF306-G306)*($G$23+AB306),0),IF(X306&gt;F306,(X306-F306)*($G$23+T306),0),IF(P306&gt;E306,(P306-E306)*($G$23+L306),0))</f>
        <v>0</v>
      </c>
      <c r="AP306" s="18">
        <f>-$C$24</f>
        <v>-313614.51120000001</v>
      </c>
      <c r="AQ306" s="17">
        <f ca="1">L306*P306+T306*X306+AB306*AF306+AJ306*AN306-AO306+AP306</f>
        <v>453985.68879999995</v>
      </c>
      <c r="AS306" s="21">
        <f ca="1">SUM(IF(AN306&gt;H306, (AN306-H306), 0),IF(AF306&gt;G306,(AF306-G306),0),IF(X306&gt;F306,(X306-F306),0),IF(P306&gt;E306,(P306-E306),0))</f>
        <v>0</v>
      </c>
    </row>
    <row r="307" spans="1:45" x14ac:dyDescent="0.4">
      <c r="A307" s="15">
        <v>279</v>
      </c>
      <c r="B307" s="15">
        <f ca="1">IF(RAND() &lt; (8/12), 0, 1)</f>
        <v>1</v>
      </c>
      <c r="C307" s="20">
        <f ca="1">RAND()</f>
        <v>0.66712342295668925</v>
      </c>
      <c r="D307" s="15" t="str">
        <f ca="1">LOOKUP(C307,$H$13:$H$16,$F$13:$F$16)</f>
        <v>Boeing 777-300ER</v>
      </c>
      <c r="E307" s="15">
        <f ca="1">LOOKUP(D307,$F$6:$F$9,$I$6:$I$9)</f>
        <v>8</v>
      </c>
      <c r="F307" s="15">
        <f ca="1">LOOKUP(D307,$F$6:$F$9,$J$6:$J$9)</f>
        <v>40</v>
      </c>
      <c r="G307" s="15">
        <f ca="1">LOOKUP(D307,$F$6:$F$9,$K$6:$K$9)</f>
        <v>24</v>
      </c>
      <c r="H307" s="15">
        <f ca="1">LOOKUP(D307,$F$6:$F$9,$L$6:$L$9)</f>
        <v>260</v>
      </c>
      <c r="I307" s="20">
        <f ca="1">RAND()</f>
        <v>0.64487979909266435</v>
      </c>
      <c r="J307" s="15">
        <f ca="1">IF(B307=1, ROUND(_xlfn.NORM.INV(I307,$C$5,$C$6)*(1+$T$14), 0), ROUND(_xlfn.NORM.INV(I307, $D$5, $D$6)*(1+$T$14), 0))</f>
        <v>7</v>
      </c>
      <c r="K307" s="20">
        <f ca="1">RAND()</f>
        <v>0.62752328508382715</v>
      </c>
      <c r="L307" s="18">
        <f ca="1">IF(B307=1, ROUND(_xlfn.NORM.INV(K307,$C$7,$C$8), 2), ROUND(_xlfn.NORM.INV(K307, $D$7, $D$8), 2))</f>
        <v>14245.53</v>
      </c>
      <c r="M307" s="15">
        <f ca="1">MIN(E307,J307)</f>
        <v>7</v>
      </c>
      <c r="N307" s="15">
        <f ca="1">RAND()</f>
        <v>0.1258015343682084</v>
      </c>
      <c r="O307" s="19">
        <f ca="1">(IF(B307=1, $G$21+($G$22-$G$21)*N307, $H$21+($H$22-$H$21)*N307))</f>
        <v>1.9403053702887293E-2</v>
      </c>
      <c r="P307" s="15">
        <f ca="1">ROUND(M307*(1-O307), 0)</f>
        <v>7</v>
      </c>
      <c r="Q307" s="20">
        <f ca="1">RAND()</f>
        <v>0.15436151454174329</v>
      </c>
      <c r="R307" s="15">
        <f ca="1">IF(B307=1, ROUND(_xlfn.NORM.INV(Q307,$C$9,$C$10)*(1+$T$14), 0), ROUND(_xlfn.NORM.INV(Q307, $D$9, $D$10)*(1+$T$14), 0))</f>
        <v>35</v>
      </c>
      <c r="S307" s="20">
        <f ca="1">RAND()</f>
        <v>0.99243456228104832</v>
      </c>
      <c r="T307" s="18">
        <f ca="1">IF(B307=1, ROUND(_xlfn.NORM.INV(S307,$C$11,$C$12), 2), ROUND(_xlfn.NORM.INV(S307, $D$11, $D$12), 2))</f>
        <v>9019.9</v>
      </c>
      <c r="U307" s="15">
        <f ca="1">MIN(F307,R307)</f>
        <v>35</v>
      </c>
      <c r="V307" s="15">
        <f ca="1">RAND()</f>
        <v>3.2423545821373412E-2</v>
      </c>
      <c r="W307" s="19">
        <f ca="1">(IF(B307=1, $G$21+($G$22-$G$21)*V307, $H$21+($H$22-$H$21)*V307))</f>
        <v>1.6134824103748068E-2</v>
      </c>
      <c r="X307" s="15">
        <f ca="1">ROUND(U307*(1-W307), 0)</f>
        <v>34</v>
      </c>
      <c r="Y307" s="20">
        <f ca="1">RAND()</f>
        <v>0.30720198276002864</v>
      </c>
      <c r="Z307" s="15">
        <f ca="1">IF(B307=1, ROUND(_xlfn.NORM.INV(Y307,$C$13,$C$14)*(1+$T$14), 0), ROUND(_xlfn.NORM.INV(Y307, $D$13, $D$14)*(1+$T$14), 0))</f>
        <v>43</v>
      </c>
      <c r="AA307" s="20">
        <f ca="1">RAND()</f>
        <v>8.3411206872020416E-2</v>
      </c>
      <c r="AB307" s="18">
        <f ca="1">IF(B307=1, ROUND(_xlfn.NORM.INV(AA307,$C$15,$C$16), 2), ROUND(_xlfn.NORM.INV(AA307, $D$15, $D$16), 2))</f>
        <v>2977.51</v>
      </c>
      <c r="AC307" s="15">
        <f ca="1">MIN(G307,Z307)</f>
        <v>24</v>
      </c>
      <c r="AD307" s="15">
        <f ca="1">RAND()</f>
        <v>0.5862526327753218</v>
      </c>
      <c r="AE307" s="19">
        <f ca="1">(IF(B307=1, $G$21+($G$22-$G$21)*AD307, $H$21+($H$22-$H$21)*AD307))</f>
        <v>3.5518842147136263E-2</v>
      </c>
      <c r="AF307" s="15">
        <f ca="1">ROUND(AC307*(1-AE307), 0)</f>
        <v>23</v>
      </c>
      <c r="AG307" s="20">
        <f ca="1">RAND()</f>
        <v>0.10991899665929794</v>
      </c>
      <c r="AH307" s="15">
        <f ca="1">IF(B307=1, ROUND(_xlfn.NORM.INV(AG307,$C$17,$C$18)*(1+$T$14), 0), ROUND(_xlfn.NORM.INV(AG307, $D$17, $D$18)*(1+$T$14), 0))</f>
        <v>150</v>
      </c>
      <c r="AI307" s="20">
        <f ca="1">RAND()</f>
        <v>2.0928314569095496E-2</v>
      </c>
      <c r="AJ307" s="18">
        <f ca="1">IF(B307=1, ROUND(_xlfn.NORM.INV(AI307,$C$19,$C$20), 2), ROUND(_xlfn.NORM.INV(AI307, $D$19, $D$20), 2))</f>
        <v>1664.84</v>
      </c>
      <c r="AK307" s="15">
        <f ca="1">MIN(ROUND(H307*(1+$C$22),0),AH307)</f>
        <v>150</v>
      </c>
      <c r="AL307" s="20">
        <f ca="1">RAND()</f>
        <v>0.49932610197030824</v>
      </c>
      <c r="AM307" s="19">
        <f ca="1">(IF(B307=1, $G$21+($G$22-$G$21)*AL307, $H$21+($H$22-$H$21)*AL307))</f>
        <v>3.2476413568960791E-2</v>
      </c>
      <c r="AN307" s="15">
        <f ca="1">ROUND(AK307*(1-AM307), 0)</f>
        <v>145</v>
      </c>
      <c r="AO307" s="18">
        <f ca="1">SUM(IF(AN307&gt;H307, (AN307-H307)*($G$23+AJ307), 0),IF(AF307&gt;G307,(AF307-G307)*($G$23+AB307),0),IF(X307&gt;F307,(X307-F307)*($G$23+T307),0),IF(P307&gt;E307,(P307-E307)*($G$23+L307),0))</f>
        <v>0</v>
      </c>
      <c r="AP307" s="18">
        <f>-$C$24</f>
        <v>-313614.51120000001</v>
      </c>
      <c r="AQ307" s="17">
        <f ca="1">L307*P307+T307*X307+AB307*AF307+AJ307*AN307-AO307+AP307</f>
        <v>402665.32880000008</v>
      </c>
      <c r="AS307" s="21">
        <f ca="1">SUM(IF(AN307&gt;H307, (AN307-H307), 0),IF(AF307&gt;G307,(AF307-G307),0),IF(X307&gt;F307,(X307-F307),0),IF(P307&gt;E307,(P307-E307),0))</f>
        <v>0</v>
      </c>
    </row>
    <row r="308" spans="1:45" x14ac:dyDescent="0.4">
      <c r="A308" s="15">
        <v>280</v>
      </c>
      <c r="B308" s="15">
        <f ca="1">IF(RAND() &lt; (8/12), 0, 1)</f>
        <v>1</v>
      </c>
      <c r="C308" s="20">
        <f ca="1">RAND()</f>
        <v>0.40721917829941223</v>
      </c>
      <c r="D308" s="15" t="str">
        <f ca="1">LOOKUP(C308,$H$13:$H$16,$F$13:$F$16)</f>
        <v>Airbus A380-800</v>
      </c>
      <c r="E308" s="15">
        <f ca="1">LOOKUP(D308,$F$6:$F$9,$I$6:$I$9)</f>
        <v>14</v>
      </c>
      <c r="F308" s="15">
        <f ca="1">LOOKUP(D308,$F$6:$F$9,$J$6:$J$9)</f>
        <v>76</v>
      </c>
      <c r="G308" s="15">
        <f ca="1">LOOKUP(D308,$F$6:$F$9,$K$6:$K$9)</f>
        <v>56</v>
      </c>
      <c r="H308" s="15">
        <f ca="1">LOOKUP(D308,$F$6:$F$9,$L$6:$L$9)</f>
        <v>341</v>
      </c>
      <c r="I308" s="20">
        <f ca="1">RAND()</f>
        <v>0.29876569414179055</v>
      </c>
      <c r="J308" s="15">
        <f ca="1">IF(B308=1, ROUND(_xlfn.NORM.INV(I308,$C$5,$C$6)*(1+$T$14), 0), ROUND(_xlfn.NORM.INV(I308, $D$5, $D$6)*(1+$T$14), 0))</f>
        <v>5</v>
      </c>
      <c r="K308" s="20">
        <f ca="1">RAND()</f>
        <v>0.94052329503048782</v>
      </c>
      <c r="L308" s="18">
        <f ca="1">IF(B308=1, ROUND(_xlfn.NORM.INV(K308,$C$7,$C$8), 2), ROUND(_xlfn.NORM.INV(K308, $D$7, $D$8), 2))</f>
        <v>16470.740000000002</v>
      </c>
      <c r="M308" s="15">
        <f ca="1">MIN(E308,J308)</f>
        <v>5</v>
      </c>
      <c r="N308" s="15">
        <f ca="1">RAND()</f>
        <v>0.13670442538456562</v>
      </c>
      <c r="O308" s="19">
        <f ca="1">(IF(B308=1, $G$21+($G$22-$G$21)*N308, $H$21+($H$22-$H$21)*N308))</f>
        <v>1.9784654888459798E-2</v>
      </c>
      <c r="P308" s="15">
        <f ca="1">ROUND(M308*(1-O308), 0)</f>
        <v>5</v>
      </c>
      <c r="Q308" s="20">
        <f ca="1">RAND()</f>
        <v>0.79233084320919456</v>
      </c>
      <c r="R308" s="15">
        <f ca="1">IF(B308=1, ROUND(_xlfn.NORM.INV(Q308,$C$9,$C$10)*(1+$T$14), 0), ROUND(_xlfn.NORM.INV(Q308, $D$9, $D$10)*(1+$T$14), 0))</f>
        <v>81</v>
      </c>
      <c r="S308" s="20">
        <f ca="1">RAND()</f>
        <v>0.43951614677034134</v>
      </c>
      <c r="T308" s="18">
        <f ca="1">IF(B308=1, ROUND(_xlfn.NORM.INV(S308,$C$11,$C$12), 2), ROUND(_xlfn.NORM.INV(S308, $D$11, $D$12), 2))</f>
        <v>6692.2</v>
      </c>
      <c r="U308" s="15">
        <f ca="1">MIN(F308,R308)</f>
        <v>76</v>
      </c>
      <c r="V308" s="15">
        <f ca="1">RAND()</f>
        <v>0.65313478623452281</v>
      </c>
      <c r="W308" s="19">
        <f ca="1">(IF(B308=1, $G$21+($G$22-$G$21)*V308, $H$21+($H$22-$H$21)*V308))</f>
        <v>3.7859717518208297E-2</v>
      </c>
      <c r="X308" s="15">
        <f ca="1">ROUND(U308*(1-W308), 0)</f>
        <v>73</v>
      </c>
      <c r="Y308" s="20">
        <f ca="1">RAND()</f>
        <v>8.6442232626425919E-2</v>
      </c>
      <c r="Z308" s="15">
        <f ca="1">IF(B308=1, ROUND(_xlfn.NORM.INV(Y308,$C$13,$C$14)*(1+$T$14), 0), ROUND(_xlfn.NORM.INV(Y308, $D$13, $D$14)*(1+$T$14), 0))</f>
        <v>23</v>
      </c>
      <c r="AA308" s="20">
        <f ca="1">RAND()</f>
        <v>0.77972056904731912</v>
      </c>
      <c r="AB308" s="18">
        <f ca="1">IF(B308=1, ROUND(_xlfn.NORM.INV(AA308,$C$15,$C$16), 2), ROUND(_xlfn.NORM.INV(AA308, $D$15, $D$16), 2))</f>
        <v>4013.27</v>
      </c>
      <c r="AC308" s="15">
        <f ca="1">MIN(G308,Z308)</f>
        <v>23</v>
      </c>
      <c r="AD308" s="15">
        <f ca="1">RAND()</f>
        <v>0.66149003525591665</v>
      </c>
      <c r="AE308" s="19">
        <f ca="1">(IF(B308=1, $G$21+($G$22-$G$21)*AD308, $H$21+($H$22-$H$21)*AD308))</f>
        <v>3.8152151233957085E-2</v>
      </c>
      <c r="AF308" s="15">
        <f ca="1">ROUND(AC308*(1-AE308), 0)</f>
        <v>22</v>
      </c>
      <c r="AG308" s="20">
        <f ca="1">RAND()</f>
        <v>0.16004086849369981</v>
      </c>
      <c r="AH308" s="15">
        <f ca="1">IF(B308=1, ROUND(_xlfn.NORM.INV(AG308,$C$17,$C$18)*(1+$T$14), 0), ROUND(_xlfn.NORM.INV(AG308, $D$17, $D$18)*(1+$T$14), 0))</f>
        <v>179</v>
      </c>
      <c r="AI308" s="20">
        <f ca="1">RAND()</f>
        <v>0.1039296861838217</v>
      </c>
      <c r="AJ308" s="18">
        <f ca="1">IF(B308=1, ROUND(_xlfn.NORM.INV(AI308,$C$19,$C$20), 2), ROUND(_xlfn.NORM.INV(AI308, $D$19, $D$20), 2))</f>
        <v>1897.92</v>
      </c>
      <c r="AK308" s="15">
        <f ca="1">MIN(ROUND(H308*(1+$C$22),0),AH308)</f>
        <v>179</v>
      </c>
      <c r="AL308" s="20">
        <f ca="1">RAND()</f>
        <v>0.84893221393867913</v>
      </c>
      <c r="AM308" s="19">
        <f ca="1">(IF(B308=1, $G$21+($G$22-$G$21)*AL308, $H$21+($H$22-$H$21)*AL308))</f>
        <v>4.4712627487853776E-2</v>
      </c>
      <c r="AN308" s="15">
        <f ca="1">ROUND(AK308*(1-AM308), 0)</f>
        <v>171</v>
      </c>
      <c r="AO308" s="18">
        <f ca="1">SUM(IF(AN308&gt;H308, (AN308-H308)*($G$23+AJ308), 0),IF(AF308&gt;G308,(AF308-G308)*($G$23+AB308),0),IF(X308&gt;F308,(X308-F308)*($G$23+T308),0),IF(P308&gt;E308,(P308-E308)*($G$23+L308),0))</f>
        <v>0</v>
      </c>
      <c r="AP308" s="18">
        <f>-$C$24</f>
        <v>-313614.51120000001</v>
      </c>
      <c r="AQ308" s="17">
        <f ca="1">L308*P308+T308*X308+AB308*AF308+AJ308*AN308-AO308+AP308</f>
        <v>670106.04879999999</v>
      </c>
      <c r="AS308" s="21">
        <f ca="1">SUM(IF(AN308&gt;H308, (AN308-H308), 0),IF(AF308&gt;G308,(AF308-G308),0),IF(X308&gt;F308,(X308-F308),0),IF(P308&gt;E308,(P308-E308),0))</f>
        <v>0</v>
      </c>
    </row>
    <row r="309" spans="1:45" x14ac:dyDescent="0.4">
      <c r="A309" s="15">
        <v>281</v>
      </c>
      <c r="B309" s="15">
        <f ca="1">IF(RAND() &lt; (8/12), 0, 1)</f>
        <v>0</v>
      </c>
      <c r="C309" s="20">
        <f ca="1">RAND()</f>
        <v>0.59221564398138671</v>
      </c>
      <c r="D309" s="15" t="str">
        <f ca="1">LOOKUP(C309,$H$13:$H$16,$F$13:$F$16)</f>
        <v>Boeing 777-200LR</v>
      </c>
      <c r="E309" s="15">
        <f ca="1">LOOKUP(D309,$F$6:$F$9,$I$6:$I$9)</f>
        <v>0</v>
      </c>
      <c r="F309" s="15">
        <f ca="1">LOOKUP(D309,$F$6:$F$9,$J$6:$J$9)</f>
        <v>38</v>
      </c>
      <c r="G309" s="15">
        <f ca="1">LOOKUP(D309,$F$6:$F$9,$K$6:$K$9)</f>
        <v>0</v>
      </c>
      <c r="H309" s="15">
        <f ca="1">LOOKUP(D309,$F$6:$F$9,$L$6:$L$9)</f>
        <v>264</v>
      </c>
      <c r="I309" s="20">
        <f ca="1">RAND()</f>
        <v>0.98255286085080584</v>
      </c>
      <c r="J309" s="15">
        <f ca="1">IF(B309=1, ROUND(_xlfn.NORM.INV(I309,$C$5,$C$6)*(1+$T$14), 0), ROUND(_xlfn.NORM.INV(I309, $D$5, $D$6)*(1+$T$14), 0))</f>
        <v>6</v>
      </c>
      <c r="K309" s="20">
        <f ca="1">RAND()</f>
        <v>0.37324397466087833</v>
      </c>
      <c r="L309" s="18">
        <f ca="1">IF(B309=1, ROUND(_xlfn.NORM.INV(K309,$C$7,$C$8), 2), ROUND(_xlfn.NORM.INV(K309, $D$7, $D$8), 2))</f>
        <v>10345.040000000001</v>
      </c>
      <c r="M309" s="15">
        <f ca="1">MIN(E309,J309)</f>
        <v>0</v>
      </c>
      <c r="N309" s="15">
        <f ca="1">RAND()</f>
        <v>0.40954131831677987</v>
      </c>
      <c r="O309" s="19">
        <f ca="1">(IF(B309=1, $G$21+($G$22-$G$21)*N309, $H$21+($H$22-$H$21)*N309))</f>
        <v>2.2286239549503394E-2</v>
      </c>
      <c r="P309" s="15">
        <f ca="1">ROUND(M309*(1-O309), 0)</f>
        <v>0</v>
      </c>
      <c r="Q309" s="20">
        <f ca="1">RAND()</f>
        <v>0.6601267058388689</v>
      </c>
      <c r="R309" s="15">
        <f ca="1">IF(B309=1, ROUND(_xlfn.NORM.INV(Q309,$C$9,$C$10)*(1+$T$14), 0), ROUND(_xlfn.NORM.INV(Q309, $D$9, $D$10)*(1+$T$14), 0))</f>
        <v>44</v>
      </c>
      <c r="S309" s="20">
        <f ca="1">RAND()</f>
        <v>0.43926308280765947</v>
      </c>
      <c r="T309" s="18">
        <f ca="1">IF(B309=1, ROUND(_xlfn.NORM.INV(S309,$C$11,$C$12), 2), ROUND(_xlfn.NORM.INV(S309, $D$11, $D$12), 2))</f>
        <v>5211.3599999999997</v>
      </c>
      <c r="U309" s="15">
        <f ca="1">MIN(F309,R309)</f>
        <v>38</v>
      </c>
      <c r="V309" s="15">
        <f ca="1">RAND()</f>
        <v>0.37240895699268906</v>
      </c>
      <c r="W309" s="19">
        <f ca="1">(IF(B309=1, $G$21+($G$22-$G$21)*V309, $H$21+($H$22-$H$21)*V309))</f>
        <v>2.1172268709780673E-2</v>
      </c>
      <c r="X309" s="15">
        <f ca="1">ROUND(U309*(1-W309), 0)</f>
        <v>37</v>
      </c>
      <c r="Y309" s="20">
        <f ca="1">RAND()</f>
        <v>0.79821452786681357</v>
      </c>
      <c r="Z309" s="15">
        <f ca="1">IF(B309=1, ROUND(_xlfn.NORM.INV(Y309,$C$13,$C$14)*(1+$T$14), 0), ROUND(_xlfn.NORM.INV(Y309, $D$13, $D$14)*(1+$T$14), 0))</f>
        <v>44</v>
      </c>
      <c r="AA309" s="20">
        <f ca="1">RAND()</f>
        <v>0.56611512781911411</v>
      </c>
      <c r="AB309" s="18">
        <f ca="1">IF(B309=1, ROUND(_xlfn.NORM.INV(AA309,$C$15,$C$16), 2), ROUND(_xlfn.NORM.INV(AA309, $D$15, $D$16), 2))</f>
        <v>2818.2</v>
      </c>
      <c r="AC309" s="15">
        <f ca="1">MIN(G309,Z309)</f>
        <v>0</v>
      </c>
      <c r="AD309" s="15">
        <f ca="1">RAND()</f>
        <v>0.79357838908449041</v>
      </c>
      <c r="AE309" s="19">
        <f ca="1">(IF(B309=1, $G$21+($G$22-$G$21)*AD309, $H$21+($H$22-$H$21)*AD309))</f>
        <v>3.3807351672534715E-2</v>
      </c>
      <c r="AF309" s="15">
        <f ca="1">ROUND(AC309*(1-AE309), 0)</f>
        <v>0</v>
      </c>
      <c r="AG309" s="20">
        <f ca="1">RAND()</f>
        <v>0.99713558711923211</v>
      </c>
      <c r="AH309" s="15">
        <f ca="1">IF(B309=1, ROUND(_xlfn.NORM.INV(AG309,$C$17,$C$18)*(1+$T$14), 0), ROUND(_xlfn.NORM.INV(AG309, $D$17, $D$18)*(1+$T$14), 0))</f>
        <v>345</v>
      </c>
      <c r="AI309" s="20">
        <f ca="1">RAND()</f>
        <v>0.48956547706951681</v>
      </c>
      <c r="AJ309" s="18">
        <f ca="1">IF(B309=1, ROUND(_xlfn.NORM.INV(AI309,$C$19,$C$20), 2), ROUND(_xlfn.NORM.INV(AI309, $D$19, $D$20), 2))</f>
        <v>1746.74</v>
      </c>
      <c r="AK309" s="15">
        <f ca="1">MIN(ROUND(H309*(1+$C$22),0),AH309)</f>
        <v>277</v>
      </c>
      <c r="AL309" s="20">
        <f ca="1">RAND()</f>
        <v>7.4155548079046896E-2</v>
      </c>
      <c r="AM309" s="19">
        <f ca="1">(IF(B309=1, $G$21+($G$22-$G$21)*AL309, $H$21+($H$22-$H$21)*AL309))</f>
        <v>1.2224666442371407E-2</v>
      </c>
      <c r="AN309" s="15">
        <f ca="1">ROUND(AK309*(1-AM309), 0)</f>
        <v>274</v>
      </c>
      <c r="AO309" s="18">
        <f ca="1">SUM(IF(AN309&gt;H309, (AN309-H309)*($G$23+AJ309), 0),IF(AF309&gt;G309,(AF309-G309)*($G$23+AB309),0),IF(X309&gt;F309,(X309-F309)*($G$23+T309),0),IF(P309&gt;E309,(P309-E309)*($G$23+L309),0))</f>
        <v>25977.399999999998</v>
      </c>
      <c r="AP309" s="18">
        <f>-$C$24</f>
        <v>-313614.51120000001</v>
      </c>
      <c r="AQ309" s="17">
        <f ca="1">L309*P309+T309*X309+AB309*AF309+AJ309*AN309-AO309+AP309</f>
        <v>331835.16879999993</v>
      </c>
      <c r="AS309" s="21">
        <f ca="1">SUM(IF(AN309&gt;H309, (AN309-H309), 0),IF(AF309&gt;G309,(AF309-G309),0),IF(X309&gt;F309,(X309-F309),0),IF(P309&gt;E309,(P309-E309),0))</f>
        <v>10</v>
      </c>
    </row>
    <row r="310" spans="1:45" x14ac:dyDescent="0.4">
      <c r="A310" s="15">
        <v>282</v>
      </c>
      <c r="B310" s="15">
        <f ca="1">IF(RAND() &lt; (8/12), 0, 1)</f>
        <v>1</v>
      </c>
      <c r="C310" s="20">
        <f ca="1">RAND()</f>
        <v>0.22013959974944186</v>
      </c>
      <c r="D310" s="15" t="str">
        <f ca="1">LOOKUP(C310,$H$13:$H$16,$F$13:$F$16)</f>
        <v>Airbus A380-800</v>
      </c>
      <c r="E310" s="15">
        <f ca="1">LOOKUP(D310,$F$6:$F$9,$I$6:$I$9)</f>
        <v>14</v>
      </c>
      <c r="F310" s="15">
        <f ca="1">LOOKUP(D310,$F$6:$F$9,$J$6:$J$9)</f>
        <v>76</v>
      </c>
      <c r="G310" s="15">
        <f ca="1">LOOKUP(D310,$F$6:$F$9,$K$6:$K$9)</f>
        <v>56</v>
      </c>
      <c r="H310" s="15">
        <f ca="1">LOOKUP(D310,$F$6:$F$9,$L$6:$L$9)</f>
        <v>341</v>
      </c>
      <c r="I310" s="20">
        <f ca="1">RAND()</f>
        <v>0.62238992082494182</v>
      </c>
      <c r="J310" s="15">
        <f ca="1">IF(B310=1, ROUND(_xlfn.NORM.INV(I310,$C$5,$C$6)*(1+$T$14), 0), ROUND(_xlfn.NORM.INV(I310, $D$5, $D$6)*(1+$T$14), 0))</f>
        <v>7</v>
      </c>
      <c r="K310" s="20">
        <f ca="1">RAND()</f>
        <v>0.63987052826235868</v>
      </c>
      <c r="L310" s="18">
        <f ca="1">IF(B310=1, ROUND(_xlfn.NORM.INV(K310,$C$7,$C$8), 2), ROUND(_xlfn.NORM.INV(K310, $D$7, $D$8), 2))</f>
        <v>14304.71</v>
      </c>
      <c r="M310" s="15">
        <f ca="1">MIN(E310,J310)</f>
        <v>7</v>
      </c>
      <c r="N310" s="15">
        <f ca="1">RAND()</f>
        <v>0.33494352269707162</v>
      </c>
      <c r="O310" s="19">
        <f ca="1">(IF(B310=1, $G$21+($G$22-$G$21)*N310, $H$21+($H$22-$H$21)*N310))</f>
        <v>2.6723023294397505E-2</v>
      </c>
      <c r="P310" s="15">
        <f ca="1">ROUND(M310*(1-O310), 0)</f>
        <v>7</v>
      </c>
      <c r="Q310" s="20">
        <f ca="1">RAND()</f>
        <v>0.3768557630165722</v>
      </c>
      <c r="R310" s="15">
        <f ca="1">IF(B310=1, ROUND(_xlfn.NORM.INV(Q310,$C$9,$C$10)*(1+$T$14), 0), ROUND(_xlfn.NORM.INV(Q310, $D$9, $D$10)*(1+$T$14), 0))</f>
        <v>53</v>
      </c>
      <c r="S310" s="20">
        <f ca="1">RAND()</f>
        <v>0.6458926682033459</v>
      </c>
      <c r="T310" s="18">
        <f ca="1">IF(B310=1, ROUND(_xlfn.NORM.INV(S310,$C$11,$C$12), 2), ROUND(_xlfn.NORM.INV(S310, $D$11, $D$12), 2))</f>
        <v>7166.91</v>
      </c>
      <c r="U310" s="15">
        <f ca="1">MIN(F310,R310)</f>
        <v>53</v>
      </c>
      <c r="V310" s="15">
        <f ca="1">RAND()</f>
        <v>0.94518395248640641</v>
      </c>
      <c r="W310" s="19">
        <f ca="1">(IF(B310=1, $G$21+($G$22-$G$21)*V310, $H$21+($H$22-$H$21)*V310))</f>
        <v>4.8081438337024225E-2</v>
      </c>
      <c r="X310" s="15">
        <f ca="1">ROUND(U310*(1-W310), 0)</f>
        <v>50</v>
      </c>
      <c r="Y310" s="20">
        <f ca="1">RAND()</f>
        <v>0.44990550778313543</v>
      </c>
      <c r="Z310" s="15">
        <f ca="1">IF(B310=1, ROUND(_xlfn.NORM.INV(Y310,$C$13,$C$14)*(1+$T$14), 0), ROUND(_xlfn.NORM.INV(Y310, $D$13, $D$14)*(1+$T$14), 0))</f>
        <v>52</v>
      </c>
      <c r="AA310" s="20">
        <f ca="1">RAND()</f>
        <v>0.88087410619451845</v>
      </c>
      <c r="AB310" s="18">
        <f ca="1">IF(B310=1, ROUND(_xlfn.NORM.INV(AA310,$C$15,$C$16), 2), ROUND(_xlfn.NORM.INV(AA310, $D$15, $D$16), 2))</f>
        <v>4209.54</v>
      </c>
      <c r="AC310" s="15">
        <f ca="1">MIN(G310,Z310)</f>
        <v>52</v>
      </c>
      <c r="AD310" s="15">
        <f ca="1">RAND()</f>
        <v>0.77259485263936745</v>
      </c>
      <c r="AE310" s="19">
        <f ca="1">(IF(B310=1, $G$21+($G$22-$G$21)*AD310, $H$21+($H$22-$H$21)*AD310))</f>
        <v>4.2040819842377862E-2</v>
      </c>
      <c r="AF310" s="15">
        <f ca="1">ROUND(AC310*(1-AE310), 0)</f>
        <v>50</v>
      </c>
      <c r="AG310" s="20">
        <f ca="1">RAND()</f>
        <v>0.20962662555416689</v>
      </c>
      <c r="AH310" s="15">
        <f ca="1">IF(B310=1, ROUND(_xlfn.NORM.INV(AG310,$C$17,$C$18)*(1+$T$14), 0), ROUND(_xlfn.NORM.INV(AG310, $D$17, $D$18)*(1+$T$14), 0))</f>
        <v>203</v>
      </c>
      <c r="AI310" s="20">
        <f ca="1">RAND()</f>
        <v>0.63923326517423917</v>
      </c>
      <c r="AJ310" s="18">
        <f ca="1">IF(B310=1, ROUND(_xlfn.NORM.INV(AI310,$C$19,$C$20), 2), ROUND(_xlfn.NORM.INV(AI310, $D$19, $D$20), 2))</f>
        <v>2383.61</v>
      </c>
      <c r="AK310" s="15">
        <f ca="1">MIN(ROUND(H310*(1+$C$22),0),AH310)</f>
        <v>203</v>
      </c>
      <c r="AL310" s="20">
        <f ca="1">RAND()</f>
        <v>1.8824945107696944E-2</v>
      </c>
      <c r="AM310" s="19">
        <f ca="1">(IF(B310=1, $G$21+($G$22-$G$21)*AL310, $H$21+($H$22-$H$21)*AL310))</f>
        <v>1.5658873078769394E-2</v>
      </c>
      <c r="AN310" s="15">
        <f ca="1">ROUND(AK310*(1-AM310), 0)</f>
        <v>200</v>
      </c>
      <c r="AO310" s="18">
        <f ca="1">SUM(IF(AN310&gt;H310, (AN310-H310)*($G$23+AJ310), 0),IF(AF310&gt;G310,(AF310-G310)*($G$23+AB310),0),IF(X310&gt;F310,(X310-F310)*($G$23+T310),0),IF(P310&gt;E310,(P310-E310)*($G$23+L310),0))</f>
        <v>0</v>
      </c>
      <c r="AP310" s="18">
        <f>-$C$24</f>
        <v>-313614.51120000001</v>
      </c>
      <c r="AQ310" s="17">
        <f ca="1">L310*P310+T310*X310+AB310*AF310+AJ310*AN310-AO310+AP310</f>
        <v>832062.95879999991</v>
      </c>
      <c r="AS310" s="21">
        <f ca="1">SUM(IF(AN310&gt;H310, (AN310-H310), 0),IF(AF310&gt;G310,(AF310-G310),0),IF(X310&gt;F310,(X310-F310),0),IF(P310&gt;E310,(P310-E310),0))</f>
        <v>0</v>
      </c>
    </row>
    <row r="311" spans="1:45" x14ac:dyDescent="0.4">
      <c r="A311" s="15">
        <v>283</v>
      </c>
      <c r="B311" s="15">
        <f ca="1">IF(RAND() &lt; (8/12), 0, 1)</f>
        <v>0</v>
      </c>
      <c r="C311" s="20">
        <f ca="1">RAND()</f>
        <v>0.60167128211295551</v>
      </c>
      <c r="D311" s="15" t="str">
        <f ca="1">LOOKUP(C311,$H$13:$H$16,$F$13:$F$16)</f>
        <v>Boeing 777-200LR</v>
      </c>
      <c r="E311" s="15">
        <f ca="1">LOOKUP(D311,$F$6:$F$9,$I$6:$I$9)</f>
        <v>0</v>
      </c>
      <c r="F311" s="15">
        <f ca="1">LOOKUP(D311,$F$6:$F$9,$J$6:$J$9)</f>
        <v>38</v>
      </c>
      <c r="G311" s="15">
        <f ca="1">LOOKUP(D311,$F$6:$F$9,$K$6:$K$9)</f>
        <v>0</v>
      </c>
      <c r="H311" s="15">
        <f ca="1">LOOKUP(D311,$F$6:$F$9,$L$6:$L$9)</f>
        <v>264</v>
      </c>
      <c r="I311" s="20">
        <f ca="1">RAND()</f>
        <v>0.71627342379037651</v>
      </c>
      <c r="J311" s="15">
        <f ca="1">IF(B311=1, ROUND(_xlfn.NORM.INV(I311,$C$5,$C$6)*(1+$T$14), 0), ROUND(_xlfn.NORM.INV(I311, $D$5, $D$6)*(1+$T$14), 0))</f>
        <v>5</v>
      </c>
      <c r="K311" s="20">
        <f ca="1">RAND()</f>
        <v>0.98734699923714253</v>
      </c>
      <c r="L311" s="18">
        <f ca="1">IF(B311=1, ROUND(_xlfn.NORM.INV(K311,$C$7,$C$8), 2), ROUND(_xlfn.NORM.INV(K311, $D$7, $D$8), 2))</f>
        <v>11511.78</v>
      </c>
      <c r="M311" s="15">
        <f ca="1">MIN(E311,J311)</f>
        <v>0</v>
      </c>
      <c r="N311" s="15">
        <f ca="1">RAND()</f>
        <v>0.45920045221122574</v>
      </c>
      <c r="O311" s="19">
        <f ca="1">(IF(B311=1, $G$21+($G$22-$G$21)*N311, $H$21+($H$22-$H$21)*N311))</f>
        <v>2.3776013566336771E-2</v>
      </c>
      <c r="P311" s="15">
        <f ca="1">ROUND(M311*(1-O311), 0)</f>
        <v>0</v>
      </c>
      <c r="Q311" s="20">
        <f ca="1">RAND()</f>
        <v>0.64658608276384477</v>
      </c>
      <c r="R311" s="15">
        <f ca="1">IF(B311=1, ROUND(_xlfn.NORM.INV(Q311,$C$9,$C$10)*(1+$T$14), 0), ROUND(_xlfn.NORM.INV(Q311, $D$9, $D$10)*(1+$T$14), 0))</f>
        <v>44</v>
      </c>
      <c r="S311" s="20">
        <f ca="1">RAND()</f>
        <v>6.4765081969209826E-2</v>
      </c>
      <c r="T311" s="18">
        <f ca="1">IF(B311=1, ROUND(_xlfn.NORM.INV(S311,$C$11,$C$12), 2), ROUND(_xlfn.NORM.INV(S311, $D$11, $D$12), 2))</f>
        <v>4900.7299999999996</v>
      </c>
      <c r="U311" s="15">
        <f ca="1">MIN(F311,R311)</f>
        <v>38</v>
      </c>
      <c r="V311" s="15">
        <f ca="1">RAND()</f>
        <v>0.17697231103539357</v>
      </c>
      <c r="W311" s="19">
        <f ca="1">(IF(B311=1, $G$21+($G$22-$G$21)*V311, $H$21+($H$22-$H$21)*V311))</f>
        <v>1.5309169331061807E-2</v>
      </c>
      <c r="X311" s="15">
        <f ca="1">ROUND(U311*(1-W311), 0)</f>
        <v>37</v>
      </c>
      <c r="Y311" s="20">
        <f ca="1">RAND()</f>
        <v>0.34770269829182776</v>
      </c>
      <c r="Z311" s="15">
        <f ca="1">IF(B311=1, ROUND(_xlfn.NORM.INV(Y311,$C$13,$C$14)*(1+$T$14), 0), ROUND(_xlfn.NORM.INV(Y311, $D$13, $D$14)*(1+$T$14), 0))</f>
        <v>32</v>
      </c>
      <c r="AA311" s="20">
        <f ca="1">RAND()</f>
        <v>0.11378278873050696</v>
      </c>
      <c r="AB311" s="18">
        <f ca="1">IF(B311=1, ROUND(_xlfn.NORM.INV(AA311,$C$15,$C$16), 2), ROUND(_xlfn.NORM.INV(AA311, $D$15, $D$16), 2))</f>
        <v>2651.32</v>
      </c>
      <c r="AC311" s="15">
        <f ca="1">MIN(G311,Z311)</f>
        <v>0</v>
      </c>
      <c r="AD311" s="15">
        <f ca="1">RAND()</f>
        <v>0.79036763394284726</v>
      </c>
      <c r="AE311" s="19">
        <f ca="1">(IF(B311=1, $G$21+($G$22-$G$21)*AD311, $H$21+($H$22-$H$21)*AD311))</f>
        <v>3.3711029018285418E-2</v>
      </c>
      <c r="AF311" s="15">
        <f ca="1">ROUND(AC311*(1-AE311), 0)</f>
        <v>0</v>
      </c>
      <c r="AG311" s="20">
        <f ca="1">RAND()</f>
        <v>0.10272025334515322</v>
      </c>
      <c r="AH311" s="15">
        <f ca="1">IF(B311=1, ROUND(_xlfn.NORM.INV(AG311,$C$17,$C$18)*(1+$T$14), 0), ROUND(_xlfn.NORM.INV(AG311, $D$17, $D$18)*(1+$T$14), 0))</f>
        <v>133</v>
      </c>
      <c r="AI311" s="20">
        <f ca="1">RAND()</f>
        <v>5.8091825745802628E-2</v>
      </c>
      <c r="AJ311" s="18">
        <f ca="1">IF(B311=1, ROUND(_xlfn.NORM.INV(AI311,$C$19,$C$20), 2), ROUND(_xlfn.NORM.INV(AI311, $D$19, $D$20), 2))</f>
        <v>1629.4</v>
      </c>
      <c r="AK311" s="15">
        <f ca="1">MIN(ROUND(H311*(1+$C$22),0),AH311)</f>
        <v>133</v>
      </c>
      <c r="AL311" s="20">
        <f ca="1">RAND()</f>
        <v>0.71279705934661564</v>
      </c>
      <c r="AM311" s="19">
        <f ca="1">(IF(B311=1, $G$21+($G$22-$G$21)*AL311, $H$21+($H$22-$H$21)*AL311))</f>
        <v>3.1383911780398469E-2</v>
      </c>
      <c r="AN311" s="15">
        <f ca="1">ROUND(AK311*(1-AM311), 0)</f>
        <v>129</v>
      </c>
      <c r="AO311" s="18">
        <f ca="1">SUM(IF(AN311&gt;H311, (AN311-H311)*($G$23+AJ311), 0),IF(AF311&gt;G311,(AF311-G311)*($G$23+AB311),0),IF(X311&gt;F311,(X311-F311)*($G$23+T311),0),IF(P311&gt;E311,(P311-E311)*($G$23+L311),0))</f>
        <v>0</v>
      </c>
      <c r="AP311" s="18">
        <f>-$C$24</f>
        <v>-313614.51120000001</v>
      </c>
      <c r="AQ311" s="17">
        <f ca="1">L311*P311+T311*X311+AB311*AF311+AJ311*AN311-AO311+AP311</f>
        <v>77905.098799999978</v>
      </c>
      <c r="AS311" s="21">
        <f ca="1">SUM(IF(AN311&gt;H311, (AN311-H311), 0),IF(AF311&gt;G311,(AF311-G311),0),IF(X311&gt;F311,(X311-F311),0),IF(P311&gt;E311,(P311-E311),0))</f>
        <v>0</v>
      </c>
    </row>
    <row r="312" spans="1:45" x14ac:dyDescent="0.4">
      <c r="A312" s="15">
        <v>284</v>
      </c>
      <c r="B312" s="15">
        <f ca="1">IF(RAND() &lt; (8/12), 0, 1)</f>
        <v>0</v>
      </c>
      <c r="C312" s="20">
        <f ca="1">RAND()</f>
        <v>0.17331866190833156</v>
      </c>
      <c r="D312" s="15" t="str">
        <f ca="1">LOOKUP(C312,$H$13:$H$16,$F$13:$F$16)</f>
        <v>Airbus A350-900</v>
      </c>
      <c r="E312" s="15">
        <f ca="1">LOOKUP(D312,$F$6:$F$9,$I$6:$I$9)</f>
        <v>0</v>
      </c>
      <c r="F312" s="15">
        <f ca="1">LOOKUP(D312,$F$6:$F$9,$J$6:$J$9)</f>
        <v>32</v>
      </c>
      <c r="G312" s="15">
        <f ca="1">LOOKUP(D312,$F$6:$F$9,$K$6:$K$9)</f>
        <v>21</v>
      </c>
      <c r="H312" s="15">
        <f ca="1">LOOKUP(D312,$F$6:$F$9,$L$6:$L$9)</f>
        <v>259</v>
      </c>
      <c r="I312" s="20">
        <f ca="1">RAND()</f>
        <v>0.57784346808570752</v>
      </c>
      <c r="J312" s="15">
        <f ca="1">IF(B312=1, ROUND(_xlfn.NORM.INV(I312,$C$5,$C$6)*(1+$T$14), 0), ROUND(_xlfn.NORM.INV(I312, $D$5, $D$6)*(1+$T$14), 0))</f>
        <v>4</v>
      </c>
      <c r="K312" s="20">
        <f ca="1">RAND()</f>
        <v>0.46622768457641417</v>
      </c>
      <c r="L312" s="18">
        <f ca="1">IF(B312=1, ROUND(_xlfn.NORM.INV(K312,$C$7,$C$8), 2), ROUND(_xlfn.NORM.INV(K312, $D$7, $D$8), 2))</f>
        <v>10453.75</v>
      </c>
      <c r="M312" s="15">
        <f ca="1">MIN(E312,J312)</f>
        <v>0</v>
      </c>
      <c r="N312" s="15">
        <f ca="1">RAND()</f>
        <v>0.769849927847985</v>
      </c>
      <c r="O312" s="19">
        <f ca="1">(IF(B312=1, $G$21+($G$22-$G$21)*N312, $H$21+($H$22-$H$21)*N312))</f>
        <v>3.3095497835439552E-2</v>
      </c>
      <c r="P312" s="15">
        <f ca="1">ROUND(M312*(1-O312), 0)</f>
        <v>0</v>
      </c>
      <c r="Q312" s="20">
        <f ca="1">RAND()</f>
        <v>0.36955207467374318</v>
      </c>
      <c r="R312" s="15">
        <f ca="1">IF(B312=1, ROUND(_xlfn.NORM.INV(Q312,$C$9,$C$10)*(1+$T$14), 0), ROUND(_xlfn.NORM.INV(Q312, $D$9, $D$10)*(1+$T$14), 0))</f>
        <v>36</v>
      </c>
      <c r="S312" s="20">
        <f ca="1">RAND()</f>
        <v>0.71650463557895083</v>
      </c>
      <c r="T312" s="18">
        <f ca="1">IF(B312=1, ROUND(_xlfn.NORM.INV(S312,$C$11,$C$12), 2), ROUND(_xlfn.NORM.INV(S312, $D$11, $D$12), 2))</f>
        <v>5376.65</v>
      </c>
      <c r="U312" s="15">
        <f ca="1">MIN(F312,R312)</f>
        <v>32</v>
      </c>
      <c r="V312" s="15">
        <f ca="1">RAND()</f>
        <v>4.4249164442367372E-2</v>
      </c>
      <c r="W312" s="19">
        <f ca="1">(IF(B312=1, $G$21+($G$22-$G$21)*V312, $H$21+($H$22-$H$21)*V312))</f>
        <v>1.1327474933271022E-2</v>
      </c>
      <c r="X312" s="15">
        <f ca="1">ROUND(U312*(1-W312), 0)</f>
        <v>32</v>
      </c>
      <c r="Y312" s="20">
        <f ca="1">RAND()</f>
        <v>0.3677078692299719</v>
      </c>
      <c r="Z312" s="15">
        <f ca="1">IF(B312=1, ROUND(_xlfn.NORM.INV(Y312,$C$13,$C$14)*(1+$T$14), 0), ROUND(_xlfn.NORM.INV(Y312, $D$13, $D$14)*(1+$T$14), 0))</f>
        <v>33</v>
      </c>
      <c r="AA312" s="20">
        <f ca="1">RAND()</f>
        <v>0.68263488941559258</v>
      </c>
      <c r="AB312" s="18">
        <f ca="1">IF(B312=1, ROUND(_xlfn.NORM.INV(AA312,$C$15,$C$16), 2), ROUND(_xlfn.NORM.INV(AA312, $D$15, $D$16), 2))</f>
        <v>2855.71</v>
      </c>
      <c r="AC312" s="15">
        <f ca="1">MIN(G312,Z312)</f>
        <v>21</v>
      </c>
      <c r="AD312" s="15">
        <f ca="1">RAND()</f>
        <v>0.68431484118900787</v>
      </c>
      <c r="AE312" s="19">
        <f ca="1">(IF(B312=1, $G$21+($G$22-$G$21)*AD312, $H$21+($H$22-$H$21)*AD312))</f>
        <v>3.0529445235670236E-2</v>
      </c>
      <c r="AF312" s="15">
        <f ca="1">ROUND(AC312*(1-AE312), 0)</f>
        <v>20</v>
      </c>
      <c r="AG312" s="20">
        <f ca="1">RAND()</f>
        <v>0.45108115813552341</v>
      </c>
      <c r="AH312" s="15">
        <f ca="1">IF(B312=1, ROUND(_xlfn.NORM.INV(AG312,$C$17,$C$18)*(1+$T$14), 0), ROUND(_xlfn.NORM.INV(AG312, $D$17, $D$18)*(1+$T$14), 0))</f>
        <v>193</v>
      </c>
      <c r="AI312" s="20">
        <f ca="1">RAND()</f>
        <v>0.75646060663138093</v>
      </c>
      <c r="AJ312" s="18">
        <f ca="1">IF(B312=1, ROUND(_xlfn.NORM.INV(AI312,$C$19,$C$20), 2), ROUND(_xlfn.NORM.INV(AI312, $D$19, $D$20), 2))</f>
        <v>1801.52</v>
      </c>
      <c r="AK312" s="15">
        <f ca="1">MIN(ROUND(H312*(1+$C$22),0),AH312)</f>
        <v>193</v>
      </c>
      <c r="AL312" s="20">
        <f ca="1">RAND()</f>
        <v>0.13025129823415194</v>
      </c>
      <c r="AM312" s="19">
        <f ca="1">(IF(B312=1, $G$21+($G$22-$G$21)*AL312, $H$21+($H$22-$H$21)*AL312))</f>
        <v>1.3907538947024558E-2</v>
      </c>
      <c r="AN312" s="15">
        <f ca="1">ROUND(AK312*(1-AM312), 0)</f>
        <v>190</v>
      </c>
      <c r="AO312" s="18">
        <f ca="1">SUM(IF(AN312&gt;H312, (AN312-H312)*($G$23+AJ312), 0),IF(AF312&gt;G312,(AF312-G312)*($G$23+AB312),0),IF(X312&gt;F312,(X312-F312)*($G$23+T312),0),IF(P312&gt;E312,(P312-E312)*($G$23+L312),0))</f>
        <v>0</v>
      </c>
      <c r="AP312" s="18">
        <f>-$C$24</f>
        <v>-313614.51120000001</v>
      </c>
      <c r="AQ312" s="17">
        <f ca="1">L312*P312+T312*X312+AB312*AF312+AJ312*AN312-AO312+AP312</f>
        <v>257841.28880000004</v>
      </c>
      <c r="AS312" s="21">
        <f ca="1">SUM(IF(AN312&gt;H312, (AN312-H312), 0),IF(AF312&gt;G312,(AF312-G312),0),IF(X312&gt;F312,(X312-F312),0),IF(P312&gt;E312,(P312-E312),0))</f>
        <v>0</v>
      </c>
    </row>
    <row r="313" spans="1:45" x14ac:dyDescent="0.4">
      <c r="A313" s="15">
        <v>285</v>
      </c>
      <c r="B313" s="15">
        <f ca="1">IF(RAND() &lt; (8/12), 0, 1)</f>
        <v>0</v>
      </c>
      <c r="C313" s="20">
        <f ca="1">RAND()</f>
        <v>0.16292740400409556</v>
      </c>
      <c r="D313" s="15" t="str">
        <f ca="1">LOOKUP(C313,$H$13:$H$16,$F$13:$F$16)</f>
        <v>Airbus A350-900</v>
      </c>
      <c r="E313" s="15">
        <f ca="1">LOOKUP(D313,$F$6:$F$9,$I$6:$I$9)</f>
        <v>0</v>
      </c>
      <c r="F313" s="15">
        <f ca="1">LOOKUP(D313,$F$6:$F$9,$J$6:$J$9)</f>
        <v>32</v>
      </c>
      <c r="G313" s="15">
        <f ca="1">LOOKUP(D313,$F$6:$F$9,$K$6:$K$9)</f>
        <v>21</v>
      </c>
      <c r="H313" s="15">
        <f ca="1">LOOKUP(D313,$F$6:$F$9,$L$6:$L$9)</f>
        <v>259</v>
      </c>
      <c r="I313" s="20">
        <f ca="1">RAND()</f>
        <v>0.20585502113200393</v>
      </c>
      <c r="J313" s="15">
        <f ca="1">IF(B313=1, ROUND(_xlfn.NORM.INV(I313,$C$5,$C$6)*(1+$T$14), 0), ROUND(_xlfn.NORM.INV(I313, $D$5, $D$6)*(1+$T$14), 0))</f>
        <v>3</v>
      </c>
      <c r="K313" s="20">
        <f ca="1">RAND()</f>
        <v>0.99228925218534225</v>
      </c>
      <c r="L313" s="18">
        <f ca="1">IF(B313=1, ROUND(_xlfn.NORM.INV(K313,$C$7,$C$8), 2), ROUND(_xlfn.NORM.INV(K313, $D$7, $D$8), 2))</f>
        <v>11596.38</v>
      </c>
      <c r="M313" s="15">
        <f ca="1">MIN(E313,J313)</f>
        <v>0</v>
      </c>
      <c r="N313" s="15">
        <f ca="1">RAND()</f>
        <v>0.5288561471760741</v>
      </c>
      <c r="O313" s="19">
        <f ca="1">(IF(B313=1, $G$21+($G$22-$G$21)*N313, $H$21+($H$22-$H$21)*N313))</f>
        <v>2.5865684415282225E-2</v>
      </c>
      <c r="P313" s="15">
        <f ca="1">ROUND(M313*(1-O313), 0)</f>
        <v>0</v>
      </c>
      <c r="Q313" s="20">
        <f ca="1">RAND()</f>
        <v>0.98194128646563805</v>
      </c>
      <c r="R313" s="15">
        <f ca="1">IF(B313=1, ROUND(_xlfn.NORM.INV(Q313,$C$9,$C$10)*(1+$T$14), 0), ROUND(_xlfn.NORM.INV(Q313, $D$9, $D$10)*(1+$T$14), 0))</f>
        <v>62</v>
      </c>
      <c r="S313" s="20">
        <f ca="1">RAND()</f>
        <v>0.62492848064991757</v>
      </c>
      <c r="T313" s="18">
        <f ca="1">IF(B313=1, ROUND(_xlfn.NORM.INV(S313,$C$11,$C$12), 2), ROUND(_xlfn.NORM.INV(S313, $D$11, $D$12), 2))</f>
        <v>5318.76</v>
      </c>
      <c r="U313" s="15">
        <f ca="1">MIN(F313,R313)</f>
        <v>32</v>
      </c>
      <c r="V313" s="15">
        <f ca="1">RAND()</f>
        <v>7.8054951554218266E-2</v>
      </c>
      <c r="W313" s="19">
        <f ca="1">(IF(B313=1, $G$21+($G$22-$G$21)*V313, $H$21+($H$22-$H$21)*V313))</f>
        <v>1.2341648546626548E-2</v>
      </c>
      <c r="X313" s="15">
        <f ca="1">ROUND(U313*(1-W313), 0)</f>
        <v>32</v>
      </c>
      <c r="Y313" s="20">
        <f ca="1">RAND()</f>
        <v>0.11845905120938616</v>
      </c>
      <c r="Z313" s="15">
        <f ca="1">IF(B313=1, ROUND(_xlfn.NORM.INV(Y313,$C$13,$C$14)*(1+$T$14), 0), ROUND(_xlfn.NORM.INV(Y313, $D$13, $D$14)*(1+$T$14), 0))</f>
        <v>25</v>
      </c>
      <c r="AA313" s="20">
        <f ca="1">RAND()</f>
        <v>0.50910512028271115</v>
      </c>
      <c r="AB313" s="18">
        <f ca="1">IF(B313=1, ROUND(_xlfn.NORM.INV(AA313,$C$15,$C$16), 2), ROUND(_xlfn.NORM.INV(AA313, $D$15, $D$16), 2))</f>
        <v>2800.74</v>
      </c>
      <c r="AC313" s="15">
        <f ca="1">MIN(G313,Z313)</f>
        <v>21</v>
      </c>
      <c r="AD313" s="15">
        <f ca="1">RAND()</f>
        <v>0.97536498878515199</v>
      </c>
      <c r="AE313" s="19">
        <f ca="1">(IF(B313=1, $G$21+($G$22-$G$21)*AD313, $H$21+($H$22-$H$21)*AD313))</f>
        <v>3.9260949663554562E-2</v>
      </c>
      <c r="AF313" s="15">
        <f ca="1">ROUND(AC313*(1-AE313), 0)</f>
        <v>20</v>
      </c>
      <c r="AG313" s="20">
        <f ca="1">RAND()</f>
        <v>0.22476536039247341</v>
      </c>
      <c r="AH313" s="15">
        <f ca="1">IF(B313=1, ROUND(_xlfn.NORM.INV(AG313,$C$17,$C$18)*(1+$T$14), 0), ROUND(_xlfn.NORM.INV(AG313, $D$17, $D$18)*(1+$T$14), 0))</f>
        <v>160</v>
      </c>
      <c r="AI313" s="20">
        <f ca="1">RAND()</f>
        <v>0.84230941946190996</v>
      </c>
      <c r="AJ313" s="18">
        <f ca="1">IF(B313=1, ROUND(_xlfn.NORM.INV(AI313,$C$19,$C$20), 2), ROUND(_xlfn.NORM.INV(AI313, $D$19, $D$20), 2))</f>
        <v>1824.99</v>
      </c>
      <c r="AK313" s="15">
        <f ca="1">MIN(ROUND(H313*(1+$C$22),0),AH313)</f>
        <v>160</v>
      </c>
      <c r="AL313" s="20">
        <f ca="1">RAND()</f>
        <v>0.16524570616071765</v>
      </c>
      <c r="AM313" s="19">
        <f ca="1">(IF(B313=1, $G$21+($G$22-$G$21)*AL313, $H$21+($H$22-$H$21)*AL313))</f>
        <v>1.495737118482153E-2</v>
      </c>
      <c r="AN313" s="15">
        <f ca="1">ROUND(AK313*(1-AM313), 0)</f>
        <v>158</v>
      </c>
      <c r="AO313" s="18">
        <f ca="1">SUM(IF(AN313&gt;H313, (AN313-H313)*($G$23+AJ313), 0),IF(AF313&gt;G313,(AF313-G313)*($G$23+AB313),0),IF(X313&gt;F313,(X313-F313)*($G$23+T313),0),IF(P313&gt;E313,(P313-E313)*($G$23+L313),0))</f>
        <v>0</v>
      </c>
      <c r="AP313" s="18">
        <f>-$C$24</f>
        <v>-313614.51120000001</v>
      </c>
      <c r="AQ313" s="17">
        <f ca="1">L313*P313+T313*X313+AB313*AF313+AJ313*AN313-AO313+AP313</f>
        <v>200949.02879999997</v>
      </c>
      <c r="AS313" s="21">
        <f ca="1">SUM(IF(AN313&gt;H313, (AN313-H313), 0),IF(AF313&gt;G313,(AF313-G313),0),IF(X313&gt;F313,(X313-F313),0),IF(P313&gt;E313,(P313-E313),0))</f>
        <v>0</v>
      </c>
    </row>
    <row r="314" spans="1:45" x14ac:dyDescent="0.4">
      <c r="A314" s="15">
        <v>286</v>
      </c>
      <c r="B314" s="15">
        <f ca="1">IF(RAND() &lt; (8/12), 0, 1)</f>
        <v>0</v>
      </c>
      <c r="C314" s="20">
        <f ca="1">RAND()</f>
        <v>6.3324906722220575E-2</v>
      </c>
      <c r="D314" s="15" t="str">
        <f ca="1">LOOKUP(C314,$H$13:$H$16,$F$13:$F$16)</f>
        <v>Airbus A350-900</v>
      </c>
      <c r="E314" s="15">
        <f ca="1">LOOKUP(D314,$F$6:$F$9,$I$6:$I$9)</f>
        <v>0</v>
      </c>
      <c r="F314" s="15">
        <f ca="1">LOOKUP(D314,$F$6:$F$9,$J$6:$J$9)</f>
        <v>32</v>
      </c>
      <c r="G314" s="15">
        <f ca="1">LOOKUP(D314,$F$6:$F$9,$K$6:$K$9)</f>
        <v>21</v>
      </c>
      <c r="H314" s="15">
        <f ca="1">LOOKUP(D314,$F$6:$F$9,$L$6:$L$9)</f>
        <v>259</v>
      </c>
      <c r="I314" s="20">
        <f ca="1">RAND()</f>
        <v>0.65892257932440945</v>
      </c>
      <c r="J314" s="15">
        <f ca="1">IF(B314=1, ROUND(_xlfn.NORM.INV(I314,$C$5,$C$6)*(1+$T$14), 0), ROUND(_xlfn.NORM.INV(I314, $D$5, $D$6)*(1+$T$14), 0))</f>
        <v>5</v>
      </c>
      <c r="K314" s="20">
        <f ca="1">RAND()</f>
        <v>0.20881044481135258</v>
      </c>
      <c r="L314" s="18">
        <f ca="1">IF(B314=1, ROUND(_xlfn.NORM.INV(K314,$C$7,$C$8), 2), ROUND(_xlfn.NORM.INV(K314, $D$7, $D$8), 2))</f>
        <v>10122.959999999999</v>
      </c>
      <c r="M314" s="15">
        <f ca="1">MIN(E314,J314)</f>
        <v>0</v>
      </c>
      <c r="N314" s="15">
        <f ca="1">RAND()</f>
        <v>0.46939391092593763</v>
      </c>
      <c r="O314" s="19">
        <f ca="1">(IF(B314=1, $G$21+($G$22-$G$21)*N314, $H$21+($H$22-$H$21)*N314))</f>
        <v>2.4081817327778129E-2</v>
      </c>
      <c r="P314" s="15">
        <f ca="1">ROUND(M314*(1-O314), 0)</f>
        <v>0</v>
      </c>
      <c r="Q314" s="20">
        <f ca="1">RAND()</f>
        <v>0.48498732949201462</v>
      </c>
      <c r="R314" s="15">
        <f ca="1">IF(B314=1, ROUND(_xlfn.NORM.INV(Q314,$C$9,$C$10)*(1+$T$14), 0), ROUND(_xlfn.NORM.INV(Q314, $D$9, $D$10)*(1+$T$14), 0))</f>
        <v>40</v>
      </c>
      <c r="S314" s="20">
        <f ca="1">RAND()</f>
        <v>5.6806741986497156E-2</v>
      </c>
      <c r="T314" s="18">
        <f ca="1">IF(B314=1, ROUND(_xlfn.NORM.INV(S314,$C$11,$C$12), 2), ROUND(_xlfn.NORM.INV(S314, $D$11, $D$12), 2))</f>
        <v>4885.6499999999996</v>
      </c>
      <c r="U314" s="15">
        <f ca="1">MIN(F314,R314)</f>
        <v>32</v>
      </c>
      <c r="V314" s="15">
        <f ca="1">RAND()</f>
        <v>5.9286621321549826E-2</v>
      </c>
      <c r="W314" s="19">
        <f ca="1">(IF(B314=1, $G$21+($G$22-$G$21)*V314, $H$21+($H$22-$H$21)*V314))</f>
        <v>1.1778598639646495E-2</v>
      </c>
      <c r="X314" s="15">
        <f ca="1">ROUND(U314*(1-W314), 0)</f>
        <v>32</v>
      </c>
      <c r="Y314" s="20">
        <f ca="1">RAND()</f>
        <v>1.155632313027144E-2</v>
      </c>
      <c r="Z314" s="15">
        <f ca="1">IF(B314=1, ROUND(_xlfn.NORM.INV(Y314,$C$13,$C$14)*(1+$T$14), 0), ROUND(_xlfn.NORM.INV(Y314, $D$13, $D$14)*(1+$T$14), 0))</f>
        <v>14</v>
      </c>
      <c r="AA314" s="20">
        <f ca="1">RAND()</f>
        <v>7.0069205957541292E-2</v>
      </c>
      <c r="AB314" s="18">
        <f ca="1">IF(B314=1, ROUND(_xlfn.NORM.INV(AA314,$C$15,$C$16), 2), ROUND(_xlfn.NORM.INV(AA314, $D$15, $D$16), 2))</f>
        <v>2618.67</v>
      </c>
      <c r="AC314" s="15">
        <f ca="1">MIN(G314,Z314)</f>
        <v>14</v>
      </c>
      <c r="AD314" s="15">
        <f ca="1">RAND()</f>
        <v>0.36041218408834164</v>
      </c>
      <c r="AE314" s="19">
        <f ca="1">(IF(B314=1, $G$21+($G$22-$G$21)*AD314, $H$21+($H$22-$H$21)*AD314))</f>
        <v>2.0812365522650249E-2</v>
      </c>
      <c r="AF314" s="15">
        <f ca="1">ROUND(AC314*(1-AE314), 0)</f>
        <v>14</v>
      </c>
      <c r="AG314" s="20">
        <f ca="1">RAND()</f>
        <v>0.98072925861032323</v>
      </c>
      <c r="AH314" s="15">
        <f ca="1">IF(B314=1, ROUND(_xlfn.NORM.INV(AG314,$C$17,$C$18)*(1+$T$14), 0), ROUND(_xlfn.NORM.INV(AG314, $D$17, $D$18)*(1+$T$14), 0))</f>
        <v>308</v>
      </c>
      <c r="AI314" s="20">
        <f ca="1">RAND()</f>
        <v>0.10515397939143611</v>
      </c>
      <c r="AJ314" s="18">
        <f ca="1">IF(B314=1, ROUND(_xlfn.NORM.INV(AI314,$C$19,$C$20), 2), ROUND(_xlfn.NORM.INV(AI314, $D$19, $D$20), 2))</f>
        <v>1653.57</v>
      </c>
      <c r="AK314" s="15">
        <f ca="1">MIN(ROUND(H314*(1+$C$22),0),AH314)</f>
        <v>272</v>
      </c>
      <c r="AL314" s="20">
        <f ca="1">RAND()</f>
        <v>0.99863080894730816</v>
      </c>
      <c r="AM314" s="19">
        <f ca="1">(IF(B314=1, $G$21+($G$22-$G$21)*AL314, $H$21+($H$22-$H$21)*AL314))</f>
        <v>3.9958924268419245E-2</v>
      </c>
      <c r="AN314" s="15">
        <f ca="1">ROUND(AK314*(1-AM314), 0)</f>
        <v>261</v>
      </c>
      <c r="AO314" s="18">
        <f ca="1">SUM(IF(AN314&gt;H314, (AN314-H314)*($G$23+AJ314), 0),IF(AF314&gt;G314,(AF314-G314)*($G$23+AB314),0),IF(X314&gt;F314,(X314-F314)*($G$23+T314),0),IF(P314&gt;E314,(P314-E314)*($G$23+L314),0))</f>
        <v>5009.1399999999994</v>
      </c>
      <c r="AP314" s="18">
        <f>-$C$24</f>
        <v>-313614.51120000001</v>
      </c>
      <c r="AQ314" s="17">
        <f ca="1">L314*P314+T314*X314+AB314*AF314+AJ314*AN314-AO314+AP314</f>
        <v>305960.29879999993</v>
      </c>
      <c r="AS314" s="21">
        <f ca="1">SUM(IF(AN314&gt;H314, (AN314-H314), 0),IF(AF314&gt;G314,(AF314-G314),0),IF(X314&gt;F314,(X314-F314),0),IF(P314&gt;E314,(P314-E314),0))</f>
        <v>2</v>
      </c>
    </row>
    <row r="315" spans="1:45" x14ac:dyDescent="0.4">
      <c r="A315" s="15">
        <v>287</v>
      </c>
      <c r="B315" s="15">
        <f ca="1">IF(RAND() &lt; (8/12), 0, 1)</f>
        <v>0</v>
      </c>
      <c r="C315" s="20">
        <f ca="1">RAND()</f>
        <v>0.62205119554504218</v>
      </c>
      <c r="D315" s="15" t="str">
        <f ca="1">LOOKUP(C315,$H$13:$H$16,$F$13:$F$16)</f>
        <v>Boeing 777-300ER</v>
      </c>
      <c r="E315" s="15">
        <f ca="1">LOOKUP(D315,$F$6:$F$9,$I$6:$I$9)</f>
        <v>8</v>
      </c>
      <c r="F315" s="15">
        <f ca="1">LOOKUP(D315,$F$6:$F$9,$J$6:$J$9)</f>
        <v>40</v>
      </c>
      <c r="G315" s="15">
        <f ca="1">LOOKUP(D315,$F$6:$F$9,$K$6:$K$9)</f>
        <v>24</v>
      </c>
      <c r="H315" s="15">
        <f ca="1">LOOKUP(D315,$F$6:$F$9,$L$6:$L$9)</f>
        <v>260</v>
      </c>
      <c r="I315" s="20">
        <f ca="1">RAND()</f>
        <v>0.98941769653742084</v>
      </c>
      <c r="J315" s="15">
        <f ca="1">IF(B315=1, ROUND(_xlfn.NORM.INV(I315,$C$5,$C$6)*(1+$T$14), 0), ROUND(_xlfn.NORM.INV(I315, $D$5, $D$6)*(1+$T$14), 0))</f>
        <v>7</v>
      </c>
      <c r="K315" s="20">
        <f ca="1">RAND()</f>
        <v>2.6871634157090485E-2</v>
      </c>
      <c r="L315" s="18">
        <f ca="1">IF(B315=1, ROUND(_xlfn.NORM.INV(K315,$C$7,$C$8), 2), ROUND(_xlfn.NORM.INV(K315, $D$7, $D$8), 2))</f>
        <v>9613.26</v>
      </c>
      <c r="M315" s="15">
        <f ca="1">MIN(E315,J315)</f>
        <v>7</v>
      </c>
      <c r="N315" s="15">
        <f ca="1">RAND()</f>
        <v>0.67283746599341931</v>
      </c>
      <c r="O315" s="19">
        <f ca="1">(IF(B315=1, $G$21+($G$22-$G$21)*N315, $H$21+($H$22-$H$21)*N315))</f>
        <v>3.0185123979802581E-2</v>
      </c>
      <c r="P315" s="15">
        <f ca="1">ROUND(M315*(1-O315), 0)</f>
        <v>7</v>
      </c>
      <c r="Q315" s="20">
        <f ca="1">RAND()</f>
        <v>0.90157021810598659</v>
      </c>
      <c r="R315" s="15">
        <f ca="1">IF(B315=1, ROUND(_xlfn.NORM.INV(Q315,$C$9,$C$10)*(1+$T$14), 0), ROUND(_xlfn.NORM.INV(Q315, $D$9, $D$10)*(1+$T$14), 0))</f>
        <v>53</v>
      </c>
      <c r="S315" s="20">
        <f ca="1">RAND()</f>
        <v>0.28348848485887224</v>
      </c>
      <c r="T315" s="18">
        <f ca="1">IF(B315=1, ROUND(_xlfn.NORM.INV(S315,$C$11,$C$12), 2), ROUND(_xlfn.NORM.INV(S315, $D$11, $D$12), 2))</f>
        <v>5115.7299999999996</v>
      </c>
      <c r="U315" s="15">
        <f ca="1">MIN(F315,R315)</f>
        <v>40</v>
      </c>
      <c r="V315" s="15">
        <f ca="1">RAND()</f>
        <v>0.73567294981684428</v>
      </c>
      <c r="W315" s="19">
        <f ca="1">(IF(B315=1, $G$21+($G$22-$G$21)*V315, $H$21+($H$22-$H$21)*V315))</f>
        <v>3.2070188494505325E-2</v>
      </c>
      <c r="X315" s="15">
        <f ca="1">ROUND(U315*(1-W315), 0)</f>
        <v>39</v>
      </c>
      <c r="Y315" s="20">
        <f ca="1">RAND()</f>
        <v>0.70558388705936148</v>
      </c>
      <c r="Z315" s="15">
        <f ca="1">IF(B315=1, ROUND(_xlfn.NORM.INV(Y315,$C$13,$C$14)*(1+$T$14), 0), ROUND(_xlfn.NORM.INV(Y315, $D$13, $D$14)*(1+$T$14), 0))</f>
        <v>41</v>
      </c>
      <c r="AA315" s="20">
        <f ca="1">RAND()</f>
        <v>0.98016367813126926</v>
      </c>
      <c r="AB315" s="18">
        <f ca="1">IF(B315=1, ROUND(_xlfn.NORM.INV(AA315,$C$15,$C$16), 2), ROUND(_xlfn.NORM.INV(AA315, $D$15, $D$16), 2))</f>
        <v>3047.98</v>
      </c>
      <c r="AC315" s="15">
        <f ca="1">MIN(G315,Z315)</f>
        <v>24</v>
      </c>
      <c r="AD315" s="15">
        <f ca="1">RAND()</f>
        <v>0.10408149751102458</v>
      </c>
      <c r="AE315" s="19">
        <f ca="1">(IF(B315=1, $G$21+($G$22-$G$21)*AD315, $H$21+($H$22-$H$21)*AD315))</f>
        <v>1.3122444925330738E-2</v>
      </c>
      <c r="AF315" s="15">
        <f ca="1">ROUND(AC315*(1-AE315), 0)</f>
        <v>24</v>
      </c>
      <c r="AG315" s="20">
        <f ca="1">RAND()</f>
        <v>0.91403382970838631</v>
      </c>
      <c r="AH315" s="15">
        <f ca="1">IF(B315=1, ROUND(_xlfn.NORM.INV(AG315,$C$17,$C$18)*(1+$T$14), 0), ROUND(_xlfn.NORM.INV(AG315, $D$17, $D$18)*(1+$T$14), 0))</f>
        <v>271</v>
      </c>
      <c r="AI315" s="20">
        <f ca="1">RAND()</f>
        <v>7.3952895703439214E-2</v>
      </c>
      <c r="AJ315" s="18">
        <f ca="1">IF(B315=1, ROUND(_xlfn.NORM.INV(AI315,$C$19,$C$20), 2), ROUND(_xlfn.NORM.INV(AI315, $D$19, $D$20), 2))</f>
        <v>1638.82</v>
      </c>
      <c r="AK315" s="15">
        <f ca="1">MIN(ROUND(H315*(1+$C$22),0),AH315)</f>
        <v>271</v>
      </c>
      <c r="AL315" s="20">
        <f ca="1">RAND()</f>
        <v>0.32233412530917016</v>
      </c>
      <c r="AM315" s="19">
        <f ca="1">(IF(B315=1, $G$21+($G$22-$G$21)*AL315, $H$21+($H$22-$H$21)*AL315))</f>
        <v>1.9670023759275103E-2</v>
      </c>
      <c r="AN315" s="15">
        <f ca="1">ROUND(AK315*(1-AM315), 0)</f>
        <v>266</v>
      </c>
      <c r="AO315" s="18">
        <f ca="1">SUM(IF(AN315&gt;H315, (AN315-H315)*($G$23+AJ315), 0),IF(AF315&gt;G315,(AF315-G315)*($G$23+AB315),0),IF(X315&gt;F315,(X315-F315)*($G$23+T315),0),IF(P315&gt;E315,(P315-E315)*($G$23+L315),0))</f>
        <v>14938.919999999998</v>
      </c>
      <c r="AP315" s="18">
        <f>-$C$24</f>
        <v>-313614.51120000001</v>
      </c>
      <c r="AQ315" s="17">
        <f ca="1">L315*P315+T315*X315+AB315*AF315+AJ315*AN315-AO315+AP315</f>
        <v>447330.49879999988</v>
      </c>
      <c r="AS315" s="21">
        <f ca="1">SUM(IF(AN315&gt;H315, (AN315-H315), 0),IF(AF315&gt;G315,(AF315-G315),0),IF(X315&gt;F315,(X315-F315),0),IF(P315&gt;E315,(P315-E315),0))</f>
        <v>6</v>
      </c>
    </row>
    <row r="316" spans="1:45" x14ac:dyDescent="0.4">
      <c r="A316" s="15">
        <v>288</v>
      </c>
      <c r="B316" s="15">
        <f ca="1">IF(RAND() &lt; (8/12), 0, 1)</f>
        <v>0</v>
      </c>
      <c r="C316" s="20">
        <f ca="1">RAND()</f>
        <v>0.63001631517719781</v>
      </c>
      <c r="D316" s="15" t="str">
        <f ca="1">LOOKUP(C316,$H$13:$H$16,$F$13:$F$16)</f>
        <v>Boeing 777-300ER</v>
      </c>
      <c r="E316" s="15">
        <f ca="1">LOOKUP(D316,$F$6:$F$9,$I$6:$I$9)</f>
        <v>8</v>
      </c>
      <c r="F316" s="15">
        <f ca="1">LOOKUP(D316,$F$6:$F$9,$J$6:$J$9)</f>
        <v>40</v>
      </c>
      <c r="G316" s="15">
        <f ca="1">LOOKUP(D316,$F$6:$F$9,$K$6:$K$9)</f>
        <v>24</v>
      </c>
      <c r="H316" s="15">
        <f ca="1">LOOKUP(D316,$F$6:$F$9,$L$6:$L$9)</f>
        <v>260</v>
      </c>
      <c r="I316" s="20">
        <f ca="1">RAND()</f>
        <v>0.49183909975360574</v>
      </c>
      <c r="J316" s="15">
        <f ca="1">IF(B316=1, ROUND(_xlfn.NORM.INV(I316,$C$5,$C$6)*(1+$T$14), 0), ROUND(_xlfn.NORM.INV(I316, $D$5, $D$6)*(1+$T$14), 0))</f>
        <v>4</v>
      </c>
      <c r="K316" s="20">
        <f ca="1">RAND()</f>
        <v>0.73518870228738509</v>
      </c>
      <c r="L316" s="18">
        <f ca="1">IF(B316=1, ROUND(_xlfn.NORM.INV(K316,$C$7,$C$8), 2), ROUND(_xlfn.NORM.INV(K316, $D$7, $D$8), 2))</f>
        <v>10778.86</v>
      </c>
      <c r="M316" s="15">
        <f ca="1">MIN(E316,J316)</f>
        <v>4</v>
      </c>
      <c r="N316" s="15">
        <f ca="1">RAND()</f>
        <v>0.91264013216039175</v>
      </c>
      <c r="O316" s="19">
        <f ca="1">(IF(B316=1, $G$21+($G$22-$G$21)*N316, $H$21+($H$22-$H$21)*N316))</f>
        <v>3.7379203964811751E-2</v>
      </c>
      <c r="P316" s="15">
        <f ca="1">ROUND(M316*(1-O316), 0)</f>
        <v>4</v>
      </c>
      <c r="Q316" s="20">
        <f ca="1">RAND()</f>
        <v>1.4309872805828849E-3</v>
      </c>
      <c r="R316" s="15">
        <f ca="1">IF(B316=1, ROUND(_xlfn.NORM.INV(Q316,$C$9,$C$10)*(1+$T$14), 0), ROUND(_xlfn.NORM.INV(Q316, $D$9, $D$10)*(1+$T$14), 0))</f>
        <v>9</v>
      </c>
      <c r="S316" s="20">
        <f ca="1">RAND()</f>
        <v>0.74710520954822346</v>
      </c>
      <c r="T316" s="18">
        <f ca="1">IF(B316=1, ROUND(_xlfn.NORM.INV(S316,$C$11,$C$12), 2), ROUND(_xlfn.NORM.INV(S316, $D$11, $D$12), 2))</f>
        <v>5397.82</v>
      </c>
      <c r="U316" s="15">
        <f ca="1">MIN(F316,R316)</f>
        <v>9</v>
      </c>
      <c r="V316" s="15">
        <f ca="1">RAND()</f>
        <v>7.7390258001226231E-2</v>
      </c>
      <c r="W316" s="19">
        <f ca="1">(IF(B316=1, $G$21+($G$22-$G$21)*V316, $H$21+($H$22-$H$21)*V316))</f>
        <v>1.2321707740036787E-2</v>
      </c>
      <c r="X316" s="15">
        <f ca="1">ROUND(U316*(1-W316), 0)</f>
        <v>9</v>
      </c>
      <c r="Y316" s="20">
        <f ca="1">RAND()</f>
        <v>0.12850739547481393</v>
      </c>
      <c r="Z316" s="15">
        <f ca="1">IF(B316=1, ROUND(_xlfn.NORM.INV(Y316,$C$13,$C$14)*(1+$T$14), 0), ROUND(_xlfn.NORM.INV(Y316, $D$13, $D$14)*(1+$T$14), 0))</f>
        <v>25</v>
      </c>
      <c r="AA316" s="20">
        <f ca="1">RAND()</f>
        <v>0.52865824616597423</v>
      </c>
      <c r="AB316" s="18">
        <f ca="1">IF(B316=1, ROUND(_xlfn.NORM.INV(AA316,$C$15,$C$16), 2), ROUND(_xlfn.NORM.INV(AA316, $D$15, $D$16), 2))</f>
        <v>2806.71</v>
      </c>
      <c r="AC316" s="15">
        <f ca="1">MIN(G316,Z316)</f>
        <v>24</v>
      </c>
      <c r="AD316" s="15">
        <f ca="1">RAND()</f>
        <v>0.13469969871951037</v>
      </c>
      <c r="AE316" s="19">
        <f ca="1">(IF(B316=1, $G$21+($G$22-$G$21)*AD316, $H$21+($H$22-$H$21)*AD316))</f>
        <v>1.4040990961585311E-2</v>
      </c>
      <c r="AF316" s="15">
        <f ca="1">ROUND(AC316*(1-AE316), 0)</f>
        <v>24</v>
      </c>
      <c r="AG316" s="20">
        <f ca="1">RAND()</f>
        <v>9.6577995333548827E-2</v>
      </c>
      <c r="AH316" s="15">
        <f ca="1">IF(B316=1, ROUND(_xlfn.NORM.INV(AG316,$C$17,$C$18)*(1+$T$14), 0), ROUND(_xlfn.NORM.INV(AG316, $D$17, $D$18)*(1+$T$14), 0))</f>
        <v>131</v>
      </c>
      <c r="AI316" s="20">
        <f ca="1">RAND()</f>
        <v>0.21138637361921009</v>
      </c>
      <c r="AJ316" s="18">
        <f ca="1">IF(B316=1, ROUND(_xlfn.NORM.INV(AI316,$C$19,$C$20), 2), ROUND(_xlfn.NORM.INV(AI316, $D$19, $D$20), 2))</f>
        <v>1687.84</v>
      </c>
      <c r="AK316" s="15">
        <f ca="1">MIN(ROUND(H316*(1+$C$22),0),AH316)</f>
        <v>131</v>
      </c>
      <c r="AL316" s="20">
        <f ca="1">RAND()</f>
        <v>0.42304409754876493</v>
      </c>
      <c r="AM316" s="19">
        <f ca="1">(IF(B316=1, $G$21+($G$22-$G$21)*AL316, $H$21+($H$22-$H$21)*AL316))</f>
        <v>2.2691322926462948E-2</v>
      </c>
      <c r="AN316" s="15">
        <f ca="1">ROUND(AK316*(1-AM316), 0)</f>
        <v>128</v>
      </c>
      <c r="AO316" s="18">
        <f ca="1">SUM(IF(AN316&gt;H316, (AN316-H316)*($G$23+AJ316), 0),IF(AF316&gt;G316,(AF316-G316)*($G$23+AB316),0),IF(X316&gt;F316,(X316-F316)*($G$23+T316),0),IF(P316&gt;E316,(P316-E316)*($G$23+L316),0))</f>
        <v>0</v>
      </c>
      <c r="AP316" s="18">
        <f>-$C$24</f>
        <v>-313614.51120000001</v>
      </c>
      <c r="AQ316" s="17">
        <f ca="1">L316*P316+T316*X316+AB316*AF316+AJ316*AN316-AO316+AP316</f>
        <v>61485.868799999997</v>
      </c>
      <c r="AS316" s="21">
        <f ca="1">SUM(IF(AN316&gt;H316, (AN316-H316), 0),IF(AF316&gt;G316,(AF316-G316),0),IF(X316&gt;F316,(X316-F316),0),IF(P316&gt;E316,(P316-E316),0))</f>
        <v>0</v>
      </c>
    </row>
    <row r="317" spans="1:45" x14ac:dyDescent="0.4">
      <c r="A317" s="15">
        <v>289</v>
      </c>
      <c r="B317" s="15">
        <f ca="1">IF(RAND() &lt; (8/12), 0, 1)</f>
        <v>1</v>
      </c>
      <c r="C317" s="20">
        <f ca="1">RAND()</f>
        <v>0.13986955862780204</v>
      </c>
      <c r="D317" s="15" t="str">
        <f ca="1">LOOKUP(C317,$H$13:$H$16,$F$13:$F$16)</f>
        <v>Airbus A350-900</v>
      </c>
      <c r="E317" s="15">
        <f ca="1">LOOKUP(D317,$F$6:$F$9,$I$6:$I$9)</f>
        <v>0</v>
      </c>
      <c r="F317" s="15">
        <f ca="1">LOOKUP(D317,$F$6:$F$9,$J$6:$J$9)</f>
        <v>32</v>
      </c>
      <c r="G317" s="15">
        <f ca="1">LOOKUP(D317,$F$6:$F$9,$K$6:$K$9)</f>
        <v>21</v>
      </c>
      <c r="H317" s="15">
        <f ca="1">LOOKUP(D317,$F$6:$F$9,$L$6:$L$9)</f>
        <v>259</v>
      </c>
      <c r="I317" s="20">
        <f ca="1">RAND()</f>
        <v>0.4561932931915923</v>
      </c>
      <c r="J317" s="15">
        <f ca="1">IF(B317=1, ROUND(_xlfn.NORM.INV(I317,$C$5,$C$6)*(1+$T$14), 0), ROUND(_xlfn.NORM.INV(I317, $D$5, $D$6)*(1+$T$14), 0))</f>
        <v>6</v>
      </c>
      <c r="K317" s="20">
        <f ca="1">RAND()</f>
        <v>0.58095299648829812</v>
      </c>
      <c r="L317" s="18">
        <f ca="1">IF(B317=1, ROUND(_xlfn.NORM.INV(K317,$C$7,$C$8), 2), ROUND(_xlfn.NORM.INV(K317, $D$7, $D$8), 2))</f>
        <v>14027.38</v>
      </c>
      <c r="M317" s="15">
        <f ca="1">MIN(E317,J317)</f>
        <v>0</v>
      </c>
      <c r="N317" s="15">
        <f ca="1">RAND()</f>
        <v>0.13887485686527778</v>
      </c>
      <c r="O317" s="19">
        <f ca="1">(IF(B317=1, $G$21+($G$22-$G$21)*N317, $H$21+($H$22-$H$21)*N317))</f>
        <v>1.9860619990284722E-2</v>
      </c>
      <c r="P317" s="15">
        <f ca="1">ROUND(M317*(1-O317), 0)</f>
        <v>0</v>
      </c>
      <c r="Q317" s="20">
        <f ca="1">RAND()</f>
        <v>0.42112484957627083</v>
      </c>
      <c r="R317" s="15">
        <f ca="1">IF(B317=1, ROUND(_xlfn.NORM.INV(Q317,$C$9,$C$10)*(1+$T$14), 0), ROUND(_xlfn.NORM.INV(Q317, $D$9, $D$10)*(1+$T$14), 0))</f>
        <v>56</v>
      </c>
      <c r="S317" s="20">
        <f ca="1">RAND()</f>
        <v>0.4077287101343432</v>
      </c>
      <c r="T317" s="18">
        <f ca="1">IF(B317=1, ROUND(_xlfn.NORM.INV(S317,$C$11,$C$12), 2), ROUND(_xlfn.NORM.INV(S317, $D$11, $D$12), 2))</f>
        <v>6618.99</v>
      </c>
      <c r="U317" s="15">
        <f ca="1">MIN(F317,R317)</f>
        <v>32</v>
      </c>
      <c r="V317" s="15">
        <f ca="1">RAND()</f>
        <v>0.6964987392791776</v>
      </c>
      <c r="W317" s="19">
        <f ca="1">(IF(B317=1, $G$21+($G$22-$G$21)*V317, $H$21+($H$22-$H$21)*V317))</f>
        <v>3.9377455874771219E-2</v>
      </c>
      <c r="X317" s="15">
        <f ca="1">ROUND(U317*(1-W317), 0)</f>
        <v>31</v>
      </c>
      <c r="Y317" s="20">
        <f ca="1">RAND()</f>
        <v>0.17144555804571715</v>
      </c>
      <c r="Z317" s="15">
        <f ca="1">IF(B317=1, ROUND(_xlfn.NORM.INV(Y317,$C$13,$C$14)*(1+$T$14), 0), ROUND(_xlfn.NORM.INV(Y317, $D$13, $D$14)*(1+$T$14), 0))</f>
        <v>33</v>
      </c>
      <c r="AA317" s="20">
        <f ca="1">RAND()</f>
        <v>0.6689195854673452</v>
      </c>
      <c r="AB317" s="18">
        <f ca="1">IF(B317=1, ROUND(_xlfn.NORM.INV(AA317,$C$15,$C$16), 2), ROUND(_xlfn.NORM.INV(AA317, $D$15, $D$16), 2))</f>
        <v>3852.49</v>
      </c>
      <c r="AC317" s="15">
        <f ca="1">MIN(G317,Z317)</f>
        <v>21</v>
      </c>
      <c r="AD317" s="15">
        <f ca="1">RAND()</f>
        <v>0.64165073604587652</v>
      </c>
      <c r="AE317" s="19">
        <f ca="1">(IF(B317=1, $G$21+($G$22-$G$21)*AD317, $H$21+($H$22-$H$21)*AD317))</f>
        <v>3.745777576160568E-2</v>
      </c>
      <c r="AF317" s="15">
        <f ca="1">ROUND(AC317*(1-AE317), 0)</f>
        <v>20</v>
      </c>
      <c r="AG317" s="20">
        <f ca="1">RAND()</f>
        <v>0.42673697883925932</v>
      </c>
      <c r="AH317" s="15">
        <f ca="1">IF(B317=1, ROUND(_xlfn.NORM.INV(AG317,$C$17,$C$18)*(1+$T$14), 0), ROUND(_xlfn.NORM.INV(AG317, $D$17, $D$18)*(1+$T$14), 0))</f>
        <v>281</v>
      </c>
      <c r="AI317" s="20">
        <f ca="1">RAND()</f>
        <v>0.77884578604056265</v>
      </c>
      <c r="AJ317" s="18">
        <f ca="1">IF(B317=1, ROUND(_xlfn.NORM.INV(AI317,$C$19,$C$20), 2), ROUND(_xlfn.NORM.INV(AI317, $D$19, $D$20), 2))</f>
        <v>2507.41</v>
      </c>
      <c r="AK317" s="15">
        <f ca="1">MIN(ROUND(H317*(1+$C$22),0),AH317)</f>
        <v>272</v>
      </c>
      <c r="AL317" s="20">
        <f ca="1">RAND()</f>
        <v>0.33717194115336802</v>
      </c>
      <c r="AM317" s="19">
        <f ca="1">(IF(B317=1, $G$21+($G$22-$G$21)*AL317, $H$21+($H$22-$H$21)*AL317))</f>
        <v>2.6801017940367881E-2</v>
      </c>
      <c r="AN317" s="15">
        <f ca="1">ROUND(AK317*(1-AM317), 0)</f>
        <v>265</v>
      </c>
      <c r="AO317" s="18">
        <f ca="1">SUM(IF(AN317&gt;H317, (AN317-H317)*($G$23+AJ317), 0),IF(AF317&gt;G317,(AF317-G317)*($G$23+AB317),0),IF(X317&gt;F317,(X317-F317)*($G$23+T317),0),IF(P317&gt;E317,(P317-E317)*($G$23+L317),0))</f>
        <v>20150.46</v>
      </c>
      <c r="AP317" s="18">
        <f>-$C$24</f>
        <v>-313614.51120000001</v>
      </c>
      <c r="AQ317" s="17">
        <f ca="1">L317*P317+T317*X317+AB317*AF317+AJ317*AN317-AO317+AP317</f>
        <v>612937.16879999987</v>
      </c>
      <c r="AS317" s="21">
        <f ca="1">SUM(IF(AN317&gt;H317, (AN317-H317), 0),IF(AF317&gt;G317,(AF317-G317),0),IF(X317&gt;F317,(X317-F317),0),IF(P317&gt;E317,(P317-E317),0))</f>
        <v>6</v>
      </c>
    </row>
    <row r="318" spans="1:45" x14ac:dyDescent="0.4">
      <c r="A318" s="15">
        <v>290</v>
      </c>
      <c r="B318" s="15">
        <f ca="1">IF(RAND() &lt; (8/12), 0, 1)</f>
        <v>0</v>
      </c>
      <c r="C318" s="20">
        <f ca="1">RAND()</f>
        <v>0.18142112159822332</v>
      </c>
      <c r="D318" s="15" t="str">
        <f ca="1">LOOKUP(C318,$H$13:$H$16,$F$13:$F$16)</f>
        <v>Airbus A350-900</v>
      </c>
      <c r="E318" s="15">
        <f ca="1">LOOKUP(D318,$F$6:$F$9,$I$6:$I$9)</f>
        <v>0</v>
      </c>
      <c r="F318" s="15">
        <f ca="1">LOOKUP(D318,$F$6:$F$9,$J$6:$J$9)</f>
        <v>32</v>
      </c>
      <c r="G318" s="15">
        <f ca="1">LOOKUP(D318,$F$6:$F$9,$K$6:$K$9)</f>
        <v>21</v>
      </c>
      <c r="H318" s="15">
        <f ca="1">LOOKUP(D318,$F$6:$F$9,$L$6:$L$9)</f>
        <v>259</v>
      </c>
      <c r="I318" s="20">
        <f ca="1">RAND()</f>
        <v>0.51832169872290179</v>
      </c>
      <c r="J318" s="15">
        <f ca="1">IF(B318=1, ROUND(_xlfn.NORM.INV(I318,$C$5,$C$6)*(1+$T$14), 0), ROUND(_xlfn.NORM.INV(I318, $D$5, $D$6)*(1+$T$14), 0))</f>
        <v>4</v>
      </c>
      <c r="K318" s="20">
        <f ca="1">RAND()</f>
        <v>0.30119935883211535</v>
      </c>
      <c r="L318" s="18">
        <f ca="1">IF(B318=1, ROUND(_xlfn.NORM.INV(K318,$C$7,$C$8), 2), ROUND(_xlfn.NORM.INV(K318, $D$7, $D$8), 2))</f>
        <v>10254.950000000001</v>
      </c>
      <c r="M318" s="15">
        <f ca="1">MIN(E318,J318)</f>
        <v>0</v>
      </c>
      <c r="N318" s="15">
        <f ca="1">RAND()</f>
        <v>0.73246019193513134</v>
      </c>
      <c r="O318" s="19">
        <f ca="1">(IF(B318=1, $G$21+($G$22-$G$21)*N318, $H$21+($H$22-$H$21)*N318))</f>
        <v>3.197380575805394E-2</v>
      </c>
      <c r="P318" s="15">
        <f ca="1">ROUND(M318*(1-O318), 0)</f>
        <v>0</v>
      </c>
      <c r="Q318" s="20">
        <f ca="1">RAND()</f>
        <v>0.38375928871209841</v>
      </c>
      <c r="R318" s="15">
        <f ca="1">IF(B318=1, ROUND(_xlfn.NORM.INV(Q318,$C$9,$C$10)*(1+$T$14), 0), ROUND(_xlfn.NORM.INV(Q318, $D$9, $D$10)*(1+$T$14), 0))</f>
        <v>37</v>
      </c>
      <c r="S318" s="20">
        <f ca="1">RAND()</f>
        <v>0.29817903985860195</v>
      </c>
      <c r="T318" s="18">
        <f ca="1">IF(B318=1, ROUND(_xlfn.NORM.INV(S318,$C$11,$C$12), 2), ROUND(_xlfn.NORM.INV(S318, $D$11, $D$12), 2))</f>
        <v>5125.49</v>
      </c>
      <c r="U318" s="15">
        <f ca="1">MIN(F318,R318)</f>
        <v>32</v>
      </c>
      <c r="V318" s="15">
        <f ca="1">RAND()</f>
        <v>0.46414573715504537</v>
      </c>
      <c r="W318" s="19">
        <f ca="1">(IF(B318=1, $G$21+($G$22-$G$21)*V318, $H$21+($H$22-$H$21)*V318))</f>
        <v>2.3924372114651361E-2</v>
      </c>
      <c r="X318" s="15">
        <f ca="1">ROUND(U318*(1-W318), 0)</f>
        <v>31</v>
      </c>
      <c r="Y318" s="20">
        <f ca="1">RAND()</f>
        <v>0.49572601779545511</v>
      </c>
      <c r="Z318" s="15">
        <f ca="1">IF(B318=1, ROUND(_xlfn.NORM.INV(Y318,$C$13,$C$14)*(1+$T$14), 0), ROUND(_xlfn.NORM.INV(Y318, $D$13, $D$14)*(1+$T$14), 0))</f>
        <v>36</v>
      </c>
      <c r="AA318" s="20">
        <f ca="1">RAND()</f>
        <v>0.93710596279490788</v>
      </c>
      <c r="AB318" s="18">
        <f ca="1">IF(B318=1, ROUND(_xlfn.NORM.INV(AA318,$C$15,$C$16), 2), ROUND(_xlfn.NORM.INV(AA318, $D$15, $D$16), 2))</f>
        <v>2984.03</v>
      </c>
      <c r="AC318" s="15">
        <f ca="1">MIN(G318,Z318)</f>
        <v>21</v>
      </c>
      <c r="AD318" s="15">
        <f ca="1">RAND()</f>
        <v>0.11410783688669202</v>
      </c>
      <c r="AE318" s="19">
        <f ca="1">(IF(B318=1, $G$21+($G$22-$G$21)*AD318, $H$21+($H$22-$H$21)*AD318))</f>
        <v>1.3423235106600762E-2</v>
      </c>
      <c r="AF318" s="15">
        <f ca="1">ROUND(AC318*(1-AE318), 0)</f>
        <v>21</v>
      </c>
      <c r="AG318" s="20">
        <f ca="1">RAND()</f>
        <v>0.31379662215876081</v>
      </c>
      <c r="AH318" s="15">
        <f ca="1">IF(B318=1, ROUND(_xlfn.NORM.INV(AG318,$C$17,$C$18)*(1+$T$14), 0), ROUND(_xlfn.NORM.INV(AG318, $D$17, $D$18)*(1+$T$14), 0))</f>
        <v>174</v>
      </c>
      <c r="AI318" s="20">
        <f ca="1">RAND()</f>
        <v>0.93681897888211518</v>
      </c>
      <c r="AJ318" s="18">
        <f ca="1">IF(B318=1, ROUND(_xlfn.NORM.INV(AI318,$C$19,$C$20), 2), ROUND(_xlfn.NORM.INV(AI318, $D$19, $D$20), 2))</f>
        <v>1864.84</v>
      </c>
      <c r="AK318" s="15">
        <f ca="1">MIN(ROUND(H318*(1+$C$22),0),AH318)</f>
        <v>174</v>
      </c>
      <c r="AL318" s="20">
        <f ca="1">RAND()</f>
        <v>0.19672863511006911</v>
      </c>
      <c r="AM318" s="19">
        <f ca="1">(IF(B318=1, $G$21+($G$22-$G$21)*AL318, $H$21+($H$22-$H$21)*AL318))</f>
        <v>1.5901859053302072E-2</v>
      </c>
      <c r="AN318" s="15">
        <f ca="1">ROUND(AK318*(1-AM318), 0)</f>
        <v>171</v>
      </c>
      <c r="AO318" s="18">
        <f ca="1">SUM(IF(AN318&gt;H318, (AN318-H318)*($G$23+AJ318), 0),IF(AF318&gt;G318,(AF318-G318)*($G$23+AB318),0),IF(X318&gt;F318,(X318-F318)*($G$23+T318),0),IF(P318&gt;E318,(P318-E318)*($G$23+L318),0))</f>
        <v>0</v>
      </c>
      <c r="AP318" s="18">
        <f>-$C$24</f>
        <v>-313614.51120000001</v>
      </c>
      <c r="AQ318" s="17">
        <f ca="1">L318*P318+T318*X318+AB318*AF318+AJ318*AN318-AO318+AP318</f>
        <v>226827.94879999995</v>
      </c>
      <c r="AS318" s="21">
        <f ca="1">SUM(IF(AN318&gt;H318, (AN318-H318), 0),IF(AF318&gt;G318,(AF318-G318),0),IF(X318&gt;F318,(X318-F318),0),IF(P318&gt;E318,(P318-E318),0))</f>
        <v>0</v>
      </c>
    </row>
    <row r="319" spans="1:45" x14ac:dyDescent="0.4">
      <c r="A319" s="15">
        <v>291</v>
      </c>
      <c r="B319" s="15">
        <f ca="1">IF(RAND() &lt; (8/12), 0, 1)</f>
        <v>0</v>
      </c>
      <c r="C319" s="20">
        <f ca="1">RAND()</f>
        <v>0.78286391740817118</v>
      </c>
      <c r="D319" s="15" t="str">
        <f ca="1">LOOKUP(C319,$H$13:$H$16,$F$13:$F$16)</f>
        <v>Boeing 777-300ER</v>
      </c>
      <c r="E319" s="15">
        <f ca="1">LOOKUP(D319,$F$6:$F$9,$I$6:$I$9)</f>
        <v>8</v>
      </c>
      <c r="F319" s="15">
        <f ca="1">LOOKUP(D319,$F$6:$F$9,$J$6:$J$9)</f>
        <v>40</v>
      </c>
      <c r="G319" s="15">
        <f ca="1">LOOKUP(D319,$F$6:$F$9,$K$6:$K$9)</f>
        <v>24</v>
      </c>
      <c r="H319" s="15">
        <f ca="1">LOOKUP(D319,$F$6:$F$9,$L$6:$L$9)</f>
        <v>260</v>
      </c>
      <c r="I319" s="20">
        <f ca="1">RAND()</f>
        <v>0.7293776976809544</v>
      </c>
      <c r="J319" s="15">
        <f ca="1">IF(B319=1, ROUND(_xlfn.NORM.INV(I319,$C$5,$C$6)*(1+$T$14), 0), ROUND(_xlfn.NORM.INV(I319, $D$5, $D$6)*(1+$T$14), 0))</f>
        <v>5</v>
      </c>
      <c r="K319" s="20">
        <f ca="1">RAND()</f>
        <v>0.88845884318152302</v>
      </c>
      <c r="L319" s="18">
        <f ca="1">IF(B319=1, ROUND(_xlfn.NORM.INV(K319,$C$7,$C$8), 2), ROUND(_xlfn.NORM.INV(K319, $D$7, $D$8), 2))</f>
        <v>11047.67</v>
      </c>
      <c r="M319" s="15">
        <f ca="1">MIN(E319,J319)</f>
        <v>5</v>
      </c>
      <c r="N319" s="15">
        <f ca="1">RAND()</f>
        <v>0.24611972751658007</v>
      </c>
      <c r="O319" s="19">
        <f ca="1">(IF(B319=1, $G$21+($G$22-$G$21)*N319, $H$21+($H$22-$H$21)*N319))</f>
        <v>1.7383591825497403E-2</v>
      </c>
      <c r="P319" s="15">
        <f ca="1">ROUND(M319*(1-O319), 0)</f>
        <v>5</v>
      </c>
      <c r="Q319" s="20">
        <f ca="1">RAND()</f>
        <v>0.39497873246108572</v>
      </c>
      <c r="R319" s="15">
        <f ca="1">IF(B319=1, ROUND(_xlfn.NORM.INV(Q319,$C$9,$C$10)*(1+$T$14), 0), ROUND(_xlfn.NORM.INV(Q319, $D$9, $D$10)*(1+$T$14), 0))</f>
        <v>37</v>
      </c>
      <c r="S319" s="20">
        <f ca="1">RAND()</f>
        <v>1.9929173859549731E-3</v>
      </c>
      <c r="T319" s="18">
        <f ca="1">IF(B319=1, ROUND(_xlfn.NORM.INV(S319,$C$11,$C$12), 2), ROUND(_xlfn.NORM.INV(S319, $D$11, $D$12), 2))</f>
        <v>4590.0600000000004</v>
      </c>
      <c r="U319" s="15">
        <f ca="1">MIN(F319,R319)</f>
        <v>37</v>
      </c>
      <c r="V319" s="15">
        <f ca="1">RAND()</f>
        <v>0.24085432558201281</v>
      </c>
      <c r="W319" s="19">
        <f ca="1">(IF(B319=1, $G$21+($G$22-$G$21)*V319, $H$21+($H$22-$H$21)*V319))</f>
        <v>1.7225629767460386E-2</v>
      </c>
      <c r="X319" s="15">
        <f ca="1">ROUND(U319*(1-W319), 0)</f>
        <v>36</v>
      </c>
      <c r="Y319" s="20">
        <f ca="1">RAND()</f>
        <v>0.86737065238315492</v>
      </c>
      <c r="Z319" s="15">
        <f ca="1">IF(B319=1, ROUND(_xlfn.NORM.INV(Y319,$C$13,$C$14)*(1+$T$14), 0), ROUND(_xlfn.NORM.INV(Y319, $D$13, $D$14)*(1+$T$14), 0))</f>
        <v>46</v>
      </c>
      <c r="AA319" s="20">
        <f ca="1">RAND()</f>
        <v>0.28634342021251369</v>
      </c>
      <c r="AB319" s="18">
        <f ca="1">IF(B319=1, ROUND(_xlfn.NORM.INV(AA319,$C$15,$C$16), 2), ROUND(_xlfn.NORM.INV(AA319, $D$15, $D$16), 2))</f>
        <v>2729.41</v>
      </c>
      <c r="AC319" s="15">
        <f ca="1">MIN(G319,Z319)</f>
        <v>24</v>
      </c>
      <c r="AD319" s="15">
        <f ca="1">RAND()</f>
        <v>0.86434638619339565</v>
      </c>
      <c r="AE319" s="19">
        <f ca="1">(IF(B319=1, $G$21+($G$22-$G$21)*AD319, $H$21+($H$22-$H$21)*AD319))</f>
        <v>3.5930391585801871E-2</v>
      </c>
      <c r="AF319" s="15">
        <f ca="1">ROUND(AC319*(1-AE319), 0)</f>
        <v>23</v>
      </c>
      <c r="AG319" s="20">
        <f ca="1">RAND()</f>
        <v>0.45180643397749864</v>
      </c>
      <c r="AH319" s="15">
        <f ca="1">IF(B319=1, ROUND(_xlfn.NORM.INV(AG319,$C$17,$C$18)*(1+$T$14), 0), ROUND(_xlfn.NORM.INV(AG319, $D$17, $D$18)*(1+$T$14), 0))</f>
        <v>193</v>
      </c>
      <c r="AI319" s="20">
        <f ca="1">RAND()</f>
        <v>0.61662006765403388</v>
      </c>
      <c r="AJ319" s="18">
        <f ca="1">IF(B319=1, ROUND(_xlfn.NORM.INV(AI319,$C$19,$C$20), 2), ROUND(_xlfn.NORM.INV(AI319, $D$19, $D$20), 2))</f>
        <v>1771.26</v>
      </c>
      <c r="AK319" s="15">
        <f ca="1">MIN(ROUND(H319*(1+$C$22),0),AH319)</f>
        <v>193</v>
      </c>
      <c r="AL319" s="20">
        <f ca="1">RAND()</f>
        <v>0.36810541442689604</v>
      </c>
      <c r="AM319" s="19">
        <f ca="1">(IF(B319=1, $G$21+($G$22-$G$21)*AL319, $H$21+($H$22-$H$21)*AL319))</f>
        <v>2.1043162432806881E-2</v>
      </c>
      <c r="AN319" s="15">
        <f ca="1">ROUND(AK319*(1-AM319), 0)</f>
        <v>189</v>
      </c>
      <c r="AO319" s="18">
        <f ca="1">SUM(IF(AN319&gt;H319, (AN319-H319)*($G$23+AJ319), 0),IF(AF319&gt;G319,(AF319-G319)*($G$23+AB319),0),IF(X319&gt;F319,(X319-F319)*($G$23+T319),0),IF(P319&gt;E319,(P319-E319)*($G$23+L319),0))</f>
        <v>0</v>
      </c>
      <c r="AP319" s="18">
        <f>-$C$24</f>
        <v>-313614.51120000001</v>
      </c>
      <c r="AQ319" s="17">
        <f ca="1">L319*P319+T319*X319+AB319*AF319+AJ319*AN319-AO319+AP319</f>
        <v>304410.56880000007</v>
      </c>
      <c r="AS319" s="21">
        <f ca="1">SUM(IF(AN319&gt;H319, (AN319-H319), 0),IF(AF319&gt;G319,(AF319-G319),0),IF(X319&gt;F319,(X319-F319),0),IF(P319&gt;E319,(P319-E319),0))</f>
        <v>0</v>
      </c>
    </row>
    <row r="320" spans="1:45" x14ac:dyDescent="0.4">
      <c r="A320" s="15">
        <v>292</v>
      </c>
      <c r="B320" s="15">
        <f ca="1">IF(RAND() &lt; (8/12), 0, 1)</f>
        <v>0</v>
      </c>
      <c r="C320" s="20">
        <f ca="1">RAND()</f>
        <v>0.22224770818634132</v>
      </c>
      <c r="D320" s="15" t="str">
        <f ca="1">LOOKUP(C320,$H$13:$H$16,$F$13:$F$16)</f>
        <v>Airbus A380-800</v>
      </c>
      <c r="E320" s="15">
        <f ca="1">LOOKUP(D320,$F$6:$F$9,$I$6:$I$9)</f>
        <v>14</v>
      </c>
      <c r="F320" s="15">
        <f ca="1">LOOKUP(D320,$F$6:$F$9,$J$6:$J$9)</f>
        <v>76</v>
      </c>
      <c r="G320" s="15">
        <f ca="1">LOOKUP(D320,$F$6:$F$9,$K$6:$K$9)</f>
        <v>56</v>
      </c>
      <c r="H320" s="15">
        <f ca="1">LOOKUP(D320,$F$6:$F$9,$L$6:$L$9)</f>
        <v>341</v>
      </c>
      <c r="I320" s="20">
        <f ca="1">RAND()</f>
        <v>0.53669786084355064</v>
      </c>
      <c r="J320" s="15">
        <f ca="1">IF(B320=1, ROUND(_xlfn.NORM.INV(I320,$C$5,$C$6)*(1+$T$14), 0), ROUND(_xlfn.NORM.INV(I320, $D$5, $D$6)*(1+$T$14), 0))</f>
        <v>4</v>
      </c>
      <c r="K320" s="20">
        <f ca="1">RAND()</f>
        <v>0.71387339494347846</v>
      </c>
      <c r="L320" s="18">
        <f ca="1">IF(B320=1, ROUND(_xlfn.NORM.INV(K320,$C$7,$C$8), 2), ROUND(_xlfn.NORM.INV(K320, $D$7, $D$8), 2))</f>
        <v>10749.76</v>
      </c>
      <c r="M320" s="15">
        <f ca="1">MIN(E320,J320)</f>
        <v>4</v>
      </c>
      <c r="N320" s="15">
        <f ca="1">RAND()</f>
        <v>0.60745790362157415</v>
      </c>
      <c r="O320" s="19">
        <f ca="1">(IF(B320=1, $G$21+($G$22-$G$21)*N320, $H$21+($H$22-$H$21)*N320))</f>
        <v>2.8223737108647222E-2</v>
      </c>
      <c r="P320" s="15">
        <f ca="1">ROUND(M320*(1-O320), 0)</f>
        <v>4</v>
      </c>
      <c r="Q320" s="20">
        <f ca="1">RAND()</f>
        <v>0.79745646190825847</v>
      </c>
      <c r="R320" s="15">
        <f ca="1">IF(B320=1, ROUND(_xlfn.NORM.INV(Q320,$C$9,$C$10)*(1+$T$14), 0), ROUND(_xlfn.NORM.INV(Q320, $D$9, $D$10)*(1+$T$14), 0))</f>
        <v>49</v>
      </c>
      <c r="S320" s="20">
        <f ca="1">RAND()</f>
        <v>0.23370057685797241</v>
      </c>
      <c r="T320" s="18">
        <f ca="1">IF(B320=1, ROUND(_xlfn.NORM.INV(S320,$C$11,$C$12), 2), ROUND(_xlfn.NORM.INV(S320, $D$11, $D$12), 2))</f>
        <v>5080.59</v>
      </c>
      <c r="U320" s="15">
        <f ca="1">MIN(F320,R320)</f>
        <v>49</v>
      </c>
      <c r="V320" s="15">
        <f ca="1">RAND()</f>
        <v>5.6046744474624988E-2</v>
      </c>
      <c r="W320" s="19">
        <f ca="1">(IF(B320=1, $G$21+($G$22-$G$21)*V320, $H$21+($H$22-$H$21)*V320))</f>
        <v>1.168140233423875E-2</v>
      </c>
      <c r="X320" s="15">
        <f ca="1">ROUND(U320*(1-W320), 0)</f>
        <v>48</v>
      </c>
      <c r="Y320" s="20">
        <f ca="1">RAND()</f>
        <v>0.46222403547924229</v>
      </c>
      <c r="Z320" s="15">
        <f ca="1">IF(B320=1, ROUND(_xlfn.NORM.INV(Y320,$C$13,$C$14)*(1+$T$14), 0), ROUND(_xlfn.NORM.INV(Y320, $D$13, $D$14)*(1+$T$14), 0))</f>
        <v>35</v>
      </c>
      <c r="AA320" s="20">
        <f ca="1">RAND()</f>
        <v>0.95884318571736671</v>
      </c>
      <c r="AB320" s="18">
        <f ca="1">IF(B320=1, ROUND(_xlfn.NORM.INV(AA320,$C$15,$C$16), 2), ROUND(_xlfn.NORM.INV(AA320, $D$15, $D$16), 2))</f>
        <v>3009.13</v>
      </c>
      <c r="AC320" s="15">
        <f ca="1">MIN(G320,Z320)</f>
        <v>35</v>
      </c>
      <c r="AD320" s="15">
        <f ca="1">RAND()</f>
        <v>0.80570999753573158</v>
      </c>
      <c r="AE320" s="19">
        <f ca="1">(IF(B320=1, $G$21+($G$22-$G$21)*AD320, $H$21+($H$22-$H$21)*AD320))</f>
        <v>3.4171299926071944E-2</v>
      </c>
      <c r="AF320" s="15">
        <f ca="1">ROUND(AC320*(1-AE320), 0)</f>
        <v>34</v>
      </c>
      <c r="AG320" s="20">
        <f ca="1">RAND()</f>
        <v>0.3593216203390357</v>
      </c>
      <c r="AH320" s="15">
        <f ca="1">IF(B320=1, ROUND(_xlfn.NORM.INV(AG320,$C$17,$C$18)*(1+$T$14), 0), ROUND(_xlfn.NORM.INV(AG320, $D$17, $D$18)*(1+$T$14), 0))</f>
        <v>181</v>
      </c>
      <c r="AI320" s="20">
        <f ca="1">RAND()</f>
        <v>0.33758108907473983</v>
      </c>
      <c r="AJ320" s="18">
        <f ca="1">IF(B320=1, ROUND(_xlfn.NORM.INV(AI320,$C$19,$C$20), 2), ROUND(_xlfn.NORM.INV(AI320, $D$19, $D$20), 2))</f>
        <v>1716.9</v>
      </c>
      <c r="AK320" s="15">
        <f ca="1">MIN(ROUND(H320*(1+$C$22),0),AH320)</f>
        <v>181</v>
      </c>
      <c r="AL320" s="20">
        <f ca="1">RAND()</f>
        <v>0.28227626125352057</v>
      </c>
      <c r="AM320" s="19">
        <f ca="1">(IF(B320=1, $G$21+($G$22-$G$21)*AL320, $H$21+($H$22-$H$21)*AL320))</f>
        <v>1.8468287837605617E-2</v>
      </c>
      <c r="AN320" s="15">
        <f ca="1">ROUND(AK320*(1-AM320), 0)</f>
        <v>178</v>
      </c>
      <c r="AO320" s="18">
        <f ca="1">SUM(IF(AN320&gt;H320, (AN320-H320)*($G$23+AJ320), 0),IF(AF320&gt;G320,(AF320-G320)*($G$23+AB320),0),IF(X320&gt;F320,(X320-F320)*($G$23+T320),0),IF(P320&gt;E320,(P320-E320)*($G$23+L320),0))</f>
        <v>0</v>
      </c>
      <c r="AP320" s="18">
        <f>-$C$24</f>
        <v>-313614.51120000001</v>
      </c>
      <c r="AQ320" s="17">
        <f ca="1">L320*P320+T320*X320+AB320*AF320+AJ320*AN320-AO320+AP320</f>
        <v>381171.46879999997</v>
      </c>
      <c r="AS320" s="21">
        <f ca="1">SUM(IF(AN320&gt;H320, (AN320-H320), 0),IF(AF320&gt;G320,(AF320-G320),0),IF(X320&gt;F320,(X320-F320),0),IF(P320&gt;E320,(P320-E320),0))</f>
        <v>0</v>
      </c>
    </row>
    <row r="321" spans="1:45" x14ac:dyDescent="0.4">
      <c r="A321" s="15">
        <v>293</v>
      </c>
      <c r="B321" s="15">
        <f ca="1">IF(RAND() &lt; (8/12), 0, 1)</f>
        <v>1</v>
      </c>
      <c r="C321" s="20">
        <f ca="1">RAND()</f>
        <v>0.14438430618471909</v>
      </c>
      <c r="D321" s="15" t="str">
        <f ca="1">LOOKUP(C321,$H$13:$H$16,$F$13:$F$16)</f>
        <v>Airbus A350-900</v>
      </c>
      <c r="E321" s="15">
        <f ca="1">LOOKUP(D321,$F$6:$F$9,$I$6:$I$9)</f>
        <v>0</v>
      </c>
      <c r="F321" s="15">
        <f ca="1">LOOKUP(D321,$F$6:$F$9,$J$6:$J$9)</f>
        <v>32</v>
      </c>
      <c r="G321" s="15">
        <f ca="1">LOOKUP(D321,$F$6:$F$9,$K$6:$K$9)</f>
        <v>21</v>
      </c>
      <c r="H321" s="15">
        <f ca="1">LOOKUP(D321,$F$6:$F$9,$L$6:$L$9)</f>
        <v>259</v>
      </c>
      <c r="I321" s="20">
        <f ca="1">RAND()</f>
        <v>4.6082783726227872E-3</v>
      </c>
      <c r="J321" s="15">
        <f ca="1">IF(B321=1, ROUND(_xlfn.NORM.INV(I321,$C$5,$C$6)*(1+$T$14), 0), ROUND(_xlfn.NORM.INV(I321, $D$5, $D$6)*(1+$T$14), 0))</f>
        <v>1</v>
      </c>
      <c r="K321" s="20">
        <f ca="1">RAND()</f>
        <v>0.18803972076144415</v>
      </c>
      <c r="L321" s="18">
        <f ca="1">IF(B321=1, ROUND(_xlfn.NORM.INV(K321,$C$7,$C$8), 2), ROUND(_xlfn.NORM.INV(K321, $D$7, $D$8), 2))</f>
        <v>12062.6</v>
      </c>
      <c r="M321" s="15">
        <f ca="1">MIN(E321,J321)</f>
        <v>0</v>
      </c>
      <c r="N321" s="15">
        <f ca="1">RAND()</f>
        <v>0.60642570590834921</v>
      </c>
      <c r="O321" s="19">
        <f ca="1">(IF(B321=1, $G$21+($G$22-$G$21)*N321, $H$21+($H$22-$H$21)*N321))</f>
        <v>3.6224899706792227E-2</v>
      </c>
      <c r="P321" s="15">
        <f ca="1">ROUND(M321*(1-O321), 0)</f>
        <v>0</v>
      </c>
      <c r="Q321" s="20">
        <f ca="1">RAND()</f>
        <v>0.79609503797190073</v>
      </c>
      <c r="R321" s="15">
        <f ca="1">IF(B321=1, ROUND(_xlfn.NORM.INV(Q321,$C$9,$C$10)*(1+$T$14), 0), ROUND(_xlfn.NORM.INV(Q321, $D$9, $D$10)*(1+$T$14), 0))</f>
        <v>82</v>
      </c>
      <c r="S321" s="20">
        <f ca="1">RAND()</f>
        <v>0.62884925968079397</v>
      </c>
      <c r="T321" s="18">
        <f ca="1">IF(B321=1, ROUND(_xlfn.NORM.INV(S321,$C$11,$C$12), 2), ROUND(_xlfn.NORM.INV(S321, $D$11, $D$12), 2))</f>
        <v>7125.93</v>
      </c>
      <c r="U321" s="15">
        <f ca="1">MIN(F321,R321)</f>
        <v>32</v>
      </c>
      <c r="V321" s="15">
        <f ca="1">RAND()</f>
        <v>4.0274309607526759E-2</v>
      </c>
      <c r="W321" s="19">
        <f ca="1">(IF(B321=1, $G$21+($G$22-$G$21)*V321, $H$21+($H$22-$H$21)*V321))</f>
        <v>1.6409600836263437E-2</v>
      </c>
      <c r="X321" s="15">
        <f ca="1">ROUND(U321*(1-W321), 0)</f>
        <v>31</v>
      </c>
      <c r="Y321" s="20">
        <f ca="1">RAND()</f>
        <v>0.5239488357229416</v>
      </c>
      <c r="Z321" s="15">
        <f ca="1">IF(B321=1, ROUND(_xlfn.NORM.INV(Y321,$C$13,$C$14)*(1+$T$14), 0), ROUND(_xlfn.NORM.INV(Y321, $D$13, $D$14)*(1+$T$14), 0))</f>
        <v>56</v>
      </c>
      <c r="AA321" s="20">
        <f ca="1">RAND()</f>
        <v>0.99673815470560589</v>
      </c>
      <c r="AB321" s="18">
        <f ca="1">IF(B321=1, ROUND(_xlfn.NORM.INV(AA321,$C$15,$C$16), 2), ROUND(_xlfn.NORM.INV(AA321, $D$15, $D$16), 2))</f>
        <v>4950.5600000000004</v>
      </c>
      <c r="AC321" s="15">
        <f ca="1">MIN(G321,Z321)</f>
        <v>21</v>
      </c>
      <c r="AD321" s="15">
        <f ca="1">RAND()</f>
        <v>0.39806844803538921</v>
      </c>
      <c r="AE321" s="19">
        <f ca="1">(IF(B321=1, $G$21+($G$22-$G$21)*AD321, $H$21+($H$22-$H$21)*AD321))</f>
        <v>2.8932395681238621E-2</v>
      </c>
      <c r="AF321" s="15">
        <f ca="1">ROUND(AC321*(1-AE321), 0)</f>
        <v>20</v>
      </c>
      <c r="AG321" s="20">
        <f ca="1">RAND()</f>
        <v>6.5118575192476991E-2</v>
      </c>
      <c r="AH321" s="15">
        <f ca="1">IF(B321=1, ROUND(_xlfn.NORM.INV(AG321,$C$17,$C$18)*(1+$T$14), 0), ROUND(_xlfn.NORM.INV(AG321, $D$17, $D$18)*(1+$T$14), 0))</f>
        <v>114</v>
      </c>
      <c r="AI321" s="20">
        <f ca="1">RAND()</f>
        <v>0.59648077293713342</v>
      </c>
      <c r="AJ321" s="18">
        <f ca="1">IF(B321=1, ROUND(_xlfn.NORM.INV(AI321,$C$19,$C$20), 2), ROUND(_xlfn.NORM.INV(AI321, $D$19, $D$20), 2))</f>
        <v>2349.89</v>
      </c>
      <c r="AK321" s="15">
        <f ca="1">MIN(ROUND(H321*(1+$C$22),0),AH321)</f>
        <v>114</v>
      </c>
      <c r="AL321" s="20">
        <f ca="1">RAND()</f>
        <v>0.19138336337130701</v>
      </c>
      <c r="AM321" s="19">
        <f ca="1">(IF(B321=1, $G$21+($G$22-$G$21)*AL321, $H$21+($H$22-$H$21)*AL321))</f>
        <v>2.1698417717995744E-2</v>
      </c>
      <c r="AN321" s="15">
        <f ca="1">ROUND(AK321*(1-AM321), 0)</f>
        <v>112</v>
      </c>
      <c r="AO321" s="18">
        <f ca="1">SUM(IF(AN321&gt;H321, (AN321-H321)*($G$23+AJ321), 0),IF(AF321&gt;G321,(AF321-G321)*($G$23+AB321),0),IF(X321&gt;F321,(X321-F321)*($G$23+T321),0),IF(P321&gt;E321,(P321-E321)*($G$23+L321),0))</f>
        <v>0</v>
      </c>
      <c r="AP321" s="18">
        <f>-$C$24</f>
        <v>-313614.51120000001</v>
      </c>
      <c r="AQ321" s="17">
        <f ca="1">L321*P321+T321*X321+AB321*AF321+AJ321*AN321-AO321+AP321</f>
        <v>269488.19879999995</v>
      </c>
      <c r="AS321" s="21">
        <f ca="1">SUM(IF(AN321&gt;H321, (AN321-H321), 0),IF(AF321&gt;G321,(AF321-G321),0),IF(X321&gt;F321,(X321-F321),0),IF(P321&gt;E321,(P321-E321),0))</f>
        <v>0</v>
      </c>
    </row>
    <row r="322" spans="1:45" x14ac:dyDescent="0.4">
      <c r="A322" s="15">
        <v>294</v>
      </c>
      <c r="B322" s="15">
        <f ca="1">IF(RAND() &lt; (8/12), 0, 1)</f>
        <v>0</v>
      </c>
      <c r="C322" s="20">
        <f ca="1">RAND()</f>
        <v>0.36855027682267627</v>
      </c>
      <c r="D322" s="15" t="str">
        <f ca="1">LOOKUP(C322,$H$13:$H$16,$F$13:$F$16)</f>
        <v>Airbus A380-800</v>
      </c>
      <c r="E322" s="15">
        <f ca="1">LOOKUP(D322,$F$6:$F$9,$I$6:$I$9)</f>
        <v>14</v>
      </c>
      <c r="F322" s="15">
        <f ca="1">LOOKUP(D322,$F$6:$F$9,$J$6:$J$9)</f>
        <v>76</v>
      </c>
      <c r="G322" s="15">
        <f ca="1">LOOKUP(D322,$F$6:$F$9,$K$6:$K$9)</f>
        <v>56</v>
      </c>
      <c r="H322" s="15">
        <f ca="1">LOOKUP(D322,$F$6:$F$9,$L$6:$L$9)</f>
        <v>341</v>
      </c>
      <c r="I322" s="20">
        <f ca="1">RAND()</f>
        <v>0.86189869656266471</v>
      </c>
      <c r="J322" s="15">
        <f ca="1">IF(B322=1, ROUND(_xlfn.NORM.INV(I322,$C$5,$C$6)*(1+$T$14), 0), ROUND(_xlfn.NORM.INV(I322, $D$5, $D$6)*(1+$T$14), 0))</f>
        <v>5</v>
      </c>
      <c r="K322" s="20">
        <f ca="1">RAND()</f>
        <v>0.81711688645028402</v>
      </c>
      <c r="L322" s="18">
        <f ca="1">IF(B322=1, ROUND(_xlfn.NORM.INV(K322,$C$7,$C$8), 2), ROUND(_xlfn.NORM.INV(K322, $D$7, $D$8), 2))</f>
        <v>10904.58</v>
      </c>
      <c r="M322" s="15">
        <f ca="1">MIN(E322,J322)</f>
        <v>5</v>
      </c>
      <c r="N322" s="15">
        <f ca="1">RAND()</f>
        <v>0.36482558672709786</v>
      </c>
      <c r="O322" s="19">
        <f ca="1">(IF(B322=1, $G$21+($G$22-$G$21)*N322, $H$21+($H$22-$H$21)*N322))</f>
        <v>2.0944767601812936E-2</v>
      </c>
      <c r="P322" s="15">
        <f ca="1">ROUND(M322*(1-O322), 0)</f>
        <v>5</v>
      </c>
      <c r="Q322" s="20">
        <f ca="1">RAND()</f>
        <v>0.50326657341573577</v>
      </c>
      <c r="R322" s="15">
        <f ca="1">IF(B322=1, ROUND(_xlfn.NORM.INV(Q322,$C$9,$C$10)*(1+$T$14), 0), ROUND(_xlfn.NORM.INV(Q322, $D$9, $D$10)*(1+$T$14), 0))</f>
        <v>40</v>
      </c>
      <c r="S322" s="20">
        <f ca="1">RAND()</f>
        <v>0.65407289232497645</v>
      </c>
      <c r="T322" s="18">
        <f ca="1">IF(B322=1, ROUND(_xlfn.NORM.INV(S322,$C$11,$C$12), 2), ROUND(_xlfn.NORM.INV(S322, $D$11, $D$12), 2))</f>
        <v>5336.51</v>
      </c>
      <c r="U322" s="15">
        <f ca="1">MIN(F322,R322)</f>
        <v>40</v>
      </c>
      <c r="V322" s="15">
        <f ca="1">RAND()</f>
        <v>0.78757441637273107</v>
      </c>
      <c r="W322" s="19">
        <f ca="1">(IF(B322=1, $G$21+($G$22-$G$21)*V322, $H$21+($H$22-$H$21)*V322))</f>
        <v>3.3627232491181928E-2</v>
      </c>
      <c r="X322" s="15">
        <f ca="1">ROUND(U322*(1-W322), 0)</f>
        <v>39</v>
      </c>
      <c r="Y322" s="20">
        <f ca="1">RAND()</f>
        <v>0.20075086085009897</v>
      </c>
      <c r="Z322" s="15">
        <f ca="1">IF(B322=1, ROUND(_xlfn.NORM.INV(Y322,$C$13,$C$14)*(1+$T$14), 0), ROUND(_xlfn.NORM.INV(Y322, $D$13, $D$14)*(1+$T$14), 0))</f>
        <v>28</v>
      </c>
      <c r="AA322" s="20">
        <f ca="1">RAND()</f>
        <v>3.2307235354557595E-2</v>
      </c>
      <c r="AB322" s="18">
        <f ca="1">IF(B322=1, ROUND(_xlfn.NORM.INV(AA322,$C$15,$C$16), 2), ROUND(_xlfn.NORM.INV(AA322, $D$15, $D$16), 2))</f>
        <v>2573.38</v>
      </c>
      <c r="AC322" s="15">
        <f ca="1">MIN(G322,Z322)</f>
        <v>28</v>
      </c>
      <c r="AD322" s="15">
        <f ca="1">RAND()</f>
        <v>0.31626553798822166</v>
      </c>
      <c r="AE322" s="19">
        <f ca="1">(IF(B322=1, $G$21+($G$22-$G$21)*AD322, $H$21+($H$22-$H$21)*AD322))</f>
        <v>1.9487966139646651E-2</v>
      </c>
      <c r="AF322" s="15">
        <f ca="1">ROUND(AC322*(1-AE322), 0)</f>
        <v>27</v>
      </c>
      <c r="AG322" s="20">
        <f ca="1">RAND()</f>
        <v>0.23456448194970492</v>
      </c>
      <c r="AH322" s="15">
        <f ca="1">IF(B322=1, ROUND(_xlfn.NORM.INV(AG322,$C$17,$C$18)*(1+$T$14), 0), ROUND(_xlfn.NORM.INV(AG322, $D$17, $D$18)*(1+$T$14), 0))</f>
        <v>161</v>
      </c>
      <c r="AI322" s="20">
        <f ca="1">RAND()</f>
        <v>6.0013597185379353E-2</v>
      </c>
      <c r="AJ322" s="18">
        <f ca="1">IF(B322=1, ROUND(_xlfn.NORM.INV(AI322,$C$19,$C$20), 2), ROUND(_xlfn.NORM.INV(AI322, $D$19, $D$20), 2))</f>
        <v>1630.64</v>
      </c>
      <c r="AK322" s="15">
        <f ca="1">MIN(ROUND(H322*(1+$C$22),0),AH322)</f>
        <v>161</v>
      </c>
      <c r="AL322" s="20">
        <f ca="1">RAND()</f>
        <v>6.5134322754490936E-2</v>
      </c>
      <c r="AM322" s="19">
        <f ca="1">(IF(B322=1, $G$21+($G$22-$G$21)*AL322, $H$21+($H$22-$H$21)*AL322))</f>
        <v>1.1954029682634728E-2</v>
      </c>
      <c r="AN322" s="15">
        <f ca="1">ROUND(AK322*(1-AM322), 0)</f>
        <v>159</v>
      </c>
      <c r="AO322" s="18">
        <f ca="1">SUM(IF(AN322&gt;H322, (AN322-H322)*($G$23+AJ322), 0),IF(AF322&gt;G322,(AF322-G322)*($G$23+AB322),0),IF(X322&gt;F322,(X322-F322)*($G$23+T322),0),IF(P322&gt;E322,(P322-E322)*($G$23+L322),0))</f>
        <v>0</v>
      </c>
      <c r="AP322" s="18">
        <f>-$C$24</f>
        <v>-313614.51120000001</v>
      </c>
      <c r="AQ322" s="17">
        <f ca="1">L322*P322+T322*X322+AB322*AF322+AJ322*AN322-AO322+AP322</f>
        <v>277785.29880000005</v>
      </c>
      <c r="AS322" s="21">
        <f ca="1">SUM(IF(AN322&gt;H322, (AN322-H322), 0),IF(AF322&gt;G322,(AF322-G322),0),IF(X322&gt;F322,(X322-F322),0),IF(P322&gt;E322,(P322-E322),0))</f>
        <v>0</v>
      </c>
    </row>
    <row r="323" spans="1:45" x14ac:dyDescent="0.4">
      <c r="A323" s="15">
        <v>295</v>
      </c>
      <c r="B323" s="15">
        <f ca="1">IF(RAND() &lt; (8/12), 0, 1)</f>
        <v>0</v>
      </c>
      <c r="C323" s="20">
        <f ca="1">RAND()</f>
        <v>0.33564475972131202</v>
      </c>
      <c r="D323" s="15" t="str">
        <f ca="1">LOOKUP(C323,$H$13:$H$16,$F$13:$F$16)</f>
        <v>Airbus A380-800</v>
      </c>
      <c r="E323" s="15">
        <f ca="1">LOOKUP(D323,$F$6:$F$9,$I$6:$I$9)</f>
        <v>14</v>
      </c>
      <c r="F323" s="15">
        <f ca="1">LOOKUP(D323,$F$6:$F$9,$J$6:$J$9)</f>
        <v>76</v>
      </c>
      <c r="G323" s="15">
        <f ca="1">LOOKUP(D323,$F$6:$F$9,$K$6:$K$9)</f>
        <v>56</v>
      </c>
      <c r="H323" s="15">
        <f ca="1">LOOKUP(D323,$F$6:$F$9,$L$6:$L$9)</f>
        <v>341</v>
      </c>
      <c r="I323" s="20">
        <f ca="1">RAND()</f>
        <v>0.32788156701883719</v>
      </c>
      <c r="J323" s="15">
        <f ca="1">IF(B323=1, ROUND(_xlfn.NORM.INV(I323,$C$5,$C$6)*(1+$T$14), 0), ROUND(_xlfn.NORM.INV(I323, $D$5, $D$6)*(1+$T$14), 0))</f>
        <v>4</v>
      </c>
      <c r="K323" s="20">
        <f ca="1">RAND()</f>
        <v>0.16437870636953178</v>
      </c>
      <c r="L323" s="18">
        <f ca="1">IF(B323=1, ROUND(_xlfn.NORM.INV(K323,$C$7,$C$8), 2), ROUND(_xlfn.NORM.INV(K323, $D$7, $D$8), 2))</f>
        <v>10047.280000000001</v>
      </c>
      <c r="M323" s="15">
        <f ca="1">MIN(E323,J323)</f>
        <v>4</v>
      </c>
      <c r="N323" s="15">
        <f ca="1">RAND()</f>
        <v>0.95687164105347067</v>
      </c>
      <c r="O323" s="19">
        <f ca="1">(IF(B323=1, $G$21+($G$22-$G$21)*N323, $H$21+($H$22-$H$21)*N323))</f>
        <v>3.870614923160412E-2</v>
      </c>
      <c r="P323" s="15">
        <f ca="1">ROUND(M323*(1-O323), 0)</f>
        <v>4</v>
      </c>
      <c r="Q323" s="20">
        <f ca="1">RAND()</f>
        <v>0.80118025195014708</v>
      </c>
      <c r="R323" s="15">
        <f ca="1">IF(B323=1, ROUND(_xlfn.NORM.INV(Q323,$C$9,$C$10)*(1+$T$14), 0), ROUND(_xlfn.NORM.INV(Q323, $D$9, $D$10)*(1+$T$14), 0))</f>
        <v>49</v>
      </c>
      <c r="S323" s="20">
        <f ca="1">RAND()</f>
        <v>0.46282940140044382</v>
      </c>
      <c r="T323" s="18">
        <f ca="1">IF(B323=1, ROUND(_xlfn.NORM.INV(S323,$C$11,$C$12), 2), ROUND(_xlfn.NORM.INV(S323, $D$11, $D$12), 2))</f>
        <v>5224.93</v>
      </c>
      <c r="U323" s="15">
        <f ca="1">MIN(F323,R323)</f>
        <v>49</v>
      </c>
      <c r="V323" s="15">
        <f ca="1">RAND()</f>
        <v>0.54001880048067796</v>
      </c>
      <c r="W323" s="19">
        <f ca="1">(IF(B323=1, $G$21+($G$22-$G$21)*V323, $H$21+($H$22-$H$21)*V323))</f>
        <v>2.6200564014420336E-2</v>
      </c>
      <c r="X323" s="15">
        <f ca="1">ROUND(U323*(1-W323), 0)</f>
        <v>48</v>
      </c>
      <c r="Y323" s="20">
        <f ca="1">RAND()</f>
        <v>0.15869535550811853</v>
      </c>
      <c r="Z323" s="15">
        <f ca="1">IF(B323=1, ROUND(_xlfn.NORM.INV(Y323,$C$13,$C$14)*(1+$T$14), 0), ROUND(_xlfn.NORM.INV(Y323, $D$13, $D$14)*(1+$T$14), 0))</f>
        <v>26</v>
      </c>
      <c r="AA323" s="20">
        <f ca="1">RAND()</f>
        <v>0.73599188653243963</v>
      </c>
      <c r="AB323" s="18">
        <f ca="1">IF(B323=1, ROUND(_xlfn.NORM.INV(AA323,$C$15,$C$16), 2), ROUND(_xlfn.NORM.INV(AA323, $D$15, $D$16), 2))</f>
        <v>2874.66</v>
      </c>
      <c r="AC323" s="15">
        <f ca="1">MIN(G323,Z323)</f>
        <v>26</v>
      </c>
      <c r="AD323" s="15">
        <f ca="1">RAND()</f>
        <v>0.8289926261122581</v>
      </c>
      <c r="AE323" s="19">
        <f ca="1">(IF(B323=1, $G$21+($G$22-$G$21)*AD323, $H$21+($H$22-$H$21)*AD323))</f>
        <v>3.4869778783367743E-2</v>
      </c>
      <c r="AF323" s="15">
        <f ca="1">ROUND(AC323*(1-AE323), 0)</f>
        <v>25</v>
      </c>
      <c r="AG323" s="20">
        <f ca="1">RAND()</f>
        <v>0.15031213851741043</v>
      </c>
      <c r="AH323" s="15">
        <f ca="1">IF(B323=1, ROUND(_xlfn.NORM.INV(AG323,$C$17,$C$18)*(1+$T$14), 0), ROUND(_xlfn.NORM.INV(AG323, $D$17, $D$18)*(1+$T$14), 0))</f>
        <v>145</v>
      </c>
      <c r="AI323" s="20">
        <f ca="1">RAND()</f>
        <v>0.8230578529584256</v>
      </c>
      <c r="AJ323" s="18">
        <f ca="1">IF(B323=1, ROUND(_xlfn.NORM.INV(AI323,$C$19,$C$20), 2), ROUND(_xlfn.NORM.INV(AI323, $D$19, $D$20), 2))</f>
        <v>1819.15</v>
      </c>
      <c r="AK323" s="15">
        <f ca="1">MIN(ROUND(H323*(1+$C$22),0),AH323)</f>
        <v>145</v>
      </c>
      <c r="AL323" s="20">
        <f ca="1">RAND()</f>
        <v>4.4584790462546264E-3</v>
      </c>
      <c r="AM323" s="19">
        <f ca="1">(IF(B323=1, $G$21+($G$22-$G$21)*AL323, $H$21+($H$22-$H$21)*AL323))</f>
        <v>1.0133754371387639E-2</v>
      </c>
      <c r="AN323" s="15">
        <f ca="1">ROUND(AK323*(1-AM323), 0)</f>
        <v>144</v>
      </c>
      <c r="AO323" s="18">
        <f ca="1">SUM(IF(AN323&gt;H323, (AN323-H323)*($G$23+AJ323), 0),IF(AF323&gt;G323,(AF323-G323)*($G$23+AB323),0),IF(X323&gt;F323,(X323-F323)*($G$23+T323),0),IF(P323&gt;E323,(P323-E323)*($G$23+L323),0))</f>
        <v>0</v>
      </c>
      <c r="AP323" s="18">
        <f>-$C$24</f>
        <v>-313614.51120000001</v>
      </c>
      <c r="AQ323" s="17">
        <f ca="1">L323*P323+T323*X323+AB323*AF323+AJ323*AN323-AO323+AP323</f>
        <v>311195.34879999998</v>
      </c>
      <c r="AS323" s="21">
        <f ca="1">SUM(IF(AN323&gt;H323, (AN323-H323), 0),IF(AF323&gt;G323,(AF323-G323),0),IF(X323&gt;F323,(X323-F323),0),IF(P323&gt;E323,(P323-E323),0))</f>
        <v>0</v>
      </c>
    </row>
    <row r="324" spans="1:45" x14ac:dyDescent="0.4">
      <c r="A324" s="15">
        <v>296</v>
      </c>
      <c r="B324" s="15">
        <f ca="1">IF(RAND() &lt; (8/12), 0, 1)</f>
        <v>1</v>
      </c>
      <c r="C324" s="20">
        <f ca="1">RAND()</f>
        <v>0.27277700880221334</v>
      </c>
      <c r="D324" s="15" t="str">
        <f ca="1">LOOKUP(C324,$H$13:$H$16,$F$13:$F$16)</f>
        <v>Airbus A380-800</v>
      </c>
      <c r="E324" s="15">
        <f ca="1">LOOKUP(D324,$F$6:$F$9,$I$6:$I$9)</f>
        <v>14</v>
      </c>
      <c r="F324" s="15">
        <f ca="1">LOOKUP(D324,$F$6:$F$9,$J$6:$J$9)</f>
        <v>76</v>
      </c>
      <c r="G324" s="15">
        <f ca="1">LOOKUP(D324,$F$6:$F$9,$K$6:$K$9)</f>
        <v>56</v>
      </c>
      <c r="H324" s="15">
        <f ca="1">LOOKUP(D324,$F$6:$F$9,$L$6:$L$9)</f>
        <v>341</v>
      </c>
      <c r="I324" s="20">
        <f ca="1">RAND()</f>
        <v>0.52432630811668013</v>
      </c>
      <c r="J324" s="15">
        <f ca="1">IF(B324=1, ROUND(_xlfn.NORM.INV(I324,$C$5,$C$6)*(1+$T$14), 0), ROUND(_xlfn.NORM.INV(I324, $D$5, $D$6)*(1+$T$14), 0))</f>
        <v>6</v>
      </c>
      <c r="K324" s="20">
        <f ca="1">RAND()</f>
        <v>0.21200220025717209</v>
      </c>
      <c r="L324" s="18">
        <f ca="1">IF(B324=1, ROUND(_xlfn.NORM.INV(K324,$C$7,$C$8), 2), ROUND(_xlfn.NORM.INV(K324, $D$7, $D$8), 2))</f>
        <v>12217.06</v>
      </c>
      <c r="M324" s="15">
        <f ca="1">MIN(E324,J324)</f>
        <v>6</v>
      </c>
      <c r="N324" s="15">
        <f ca="1">RAND()</f>
        <v>0.93649921022609517</v>
      </c>
      <c r="O324" s="19">
        <f ca="1">(IF(B324=1, $G$21+($G$22-$G$21)*N324, $H$21+($H$22-$H$21)*N324))</f>
        <v>4.7777472357913332E-2</v>
      </c>
      <c r="P324" s="15">
        <f ca="1">ROUND(M324*(1-O324), 0)</f>
        <v>6</v>
      </c>
      <c r="Q324" s="20">
        <f ca="1">RAND()</f>
        <v>0.54324599254690786</v>
      </c>
      <c r="R324" s="15">
        <f ca="1">IF(B324=1, ROUND(_xlfn.NORM.INV(Q324,$C$9,$C$10)*(1+$T$14), 0), ROUND(_xlfn.NORM.INV(Q324, $D$9, $D$10)*(1+$T$14), 0))</f>
        <v>64</v>
      </c>
      <c r="S324" s="20">
        <f ca="1">RAND()</f>
        <v>0.96412265210104275</v>
      </c>
      <c r="T324" s="18">
        <f ca="1">IF(B324=1, ROUND(_xlfn.NORM.INV(S324,$C$11,$C$12), 2), ROUND(_xlfn.NORM.INV(S324, $D$11, $D$12), 2))</f>
        <v>8453.1200000000008</v>
      </c>
      <c r="U324" s="15">
        <f ca="1">MIN(F324,R324)</f>
        <v>64</v>
      </c>
      <c r="V324" s="15">
        <f ca="1">RAND()</f>
        <v>0.69889011198352613</v>
      </c>
      <c r="W324" s="19">
        <f ca="1">(IF(B324=1, $G$21+($G$22-$G$21)*V324, $H$21+($H$22-$H$21)*V324))</f>
        <v>3.9461153919423411E-2</v>
      </c>
      <c r="X324" s="15">
        <f ca="1">ROUND(U324*(1-W324), 0)</f>
        <v>61</v>
      </c>
      <c r="Y324" s="20">
        <f ca="1">RAND()</f>
        <v>0.84459301796645159</v>
      </c>
      <c r="Z324" s="15">
        <f ca="1">IF(B324=1, ROUND(_xlfn.NORM.INV(Y324,$C$13,$C$14)*(1+$T$14), 0), ROUND(_xlfn.NORM.INV(Y324, $D$13, $D$14)*(1+$T$14), 0))</f>
        <v>78</v>
      </c>
      <c r="AA324" s="20">
        <f ca="1">RAND()</f>
        <v>0.40578871368681868</v>
      </c>
      <c r="AB324" s="18">
        <f ca="1">IF(B324=1, ROUND(_xlfn.NORM.INV(AA324,$C$15,$C$16), 2), ROUND(_xlfn.NORM.INV(AA324, $D$15, $D$16), 2))</f>
        <v>3527.72</v>
      </c>
      <c r="AC324" s="15">
        <f ca="1">MIN(G324,Z324)</f>
        <v>56</v>
      </c>
      <c r="AD324" s="15">
        <f ca="1">RAND()</f>
        <v>0.69770484957551793</v>
      </c>
      <c r="AE324" s="19">
        <f ca="1">(IF(B324=1, $G$21+($G$22-$G$21)*AD324, $H$21+($H$22-$H$21)*AD324))</f>
        <v>3.9419669735143131E-2</v>
      </c>
      <c r="AF324" s="15">
        <f ca="1">ROUND(AC324*(1-AE324), 0)</f>
        <v>54</v>
      </c>
      <c r="AG324" s="20">
        <f ca="1">RAND()</f>
        <v>0.99210954210921665</v>
      </c>
      <c r="AH324" s="15">
        <f ca="1">IF(B324=1, ROUND(_xlfn.NORM.INV(AG324,$C$17,$C$18)*(1+$T$14), 0), ROUND(_xlfn.NORM.INV(AG324, $D$17, $D$18)*(1+$T$14), 0))</f>
        <v>609</v>
      </c>
      <c r="AI324" s="20">
        <f ca="1">RAND()</f>
        <v>0.14699936455423968</v>
      </c>
      <c r="AJ324" s="18">
        <f ca="1">IF(B324=1, ROUND(_xlfn.NORM.INV(AI324,$C$19,$C$20), 2), ROUND(_xlfn.NORM.INV(AI324, $D$19, $D$20), 2))</f>
        <v>1961.06</v>
      </c>
      <c r="AK324" s="15">
        <f ca="1">MIN(ROUND(H324*(1+$C$22),0),AH324)</f>
        <v>358</v>
      </c>
      <c r="AL324" s="20">
        <f ca="1">RAND()</f>
        <v>0.9524460350180719</v>
      </c>
      <c r="AM324" s="19">
        <f ca="1">(IF(B324=1, $G$21+($G$22-$G$21)*AL324, $H$21+($H$22-$H$21)*AL324))</f>
        <v>4.833561122563252E-2</v>
      </c>
      <c r="AN324" s="15">
        <f ca="1">ROUND(AK324*(1-AM324), 0)</f>
        <v>341</v>
      </c>
      <c r="AO324" s="18">
        <f ca="1">SUM(IF(AN324&gt;H324, (AN324-H324)*($G$23+AJ324), 0),IF(AF324&gt;G324,(AF324-G324)*($G$23+AB324),0),IF(X324&gt;F324,(X324-F324)*($G$23+T324),0),IF(P324&gt;E324,(P324-E324)*($G$23+L324),0))</f>
        <v>0</v>
      </c>
      <c r="AP324" s="18">
        <f>-$C$24</f>
        <v>-313614.51120000001</v>
      </c>
      <c r="AQ324" s="17">
        <f ca="1">L324*P324+T324*X324+AB324*AF324+AJ324*AN324-AO324+AP324</f>
        <v>1134546.5088</v>
      </c>
      <c r="AS324" s="21">
        <f ca="1">SUM(IF(AN324&gt;H324, (AN324-H324), 0),IF(AF324&gt;G324,(AF324-G324),0),IF(X324&gt;F324,(X324-F324),0),IF(P324&gt;E324,(P324-E324),0))</f>
        <v>0</v>
      </c>
    </row>
    <row r="325" spans="1:45" x14ac:dyDescent="0.4">
      <c r="A325" s="15">
        <v>297</v>
      </c>
      <c r="B325" s="15">
        <f ca="1">IF(RAND() &lt; (8/12), 0, 1)</f>
        <v>0</v>
      </c>
      <c r="C325" s="20">
        <f ca="1">RAND()</f>
        <v>0.26164368070483568</v>
      </c>
      <c r="D325" s="15" t="str">
        <f ca="1">LOOKUP(C325,$H$13:$H$16,$F$13:$F$16)</f>
        <v>Airbus A380-800</v>
      </c>
      <c r="E325" s="15">
        <f ca="1">LOOKUP(D325,$F$6:$F$9,$I$6:$I$9)</f>
        <v>14</v>
      </c>
      <c r="F325" s="15">
        <f ca="1">LOOKUP(D325,$F$6:$F$9,$J$6:$J$9)</f>
        <v>76</v>
      </c>
      <c r="G325" s="15">
        <f ca="1">LOOKUP(D325,$F$6:$F$9,$K$6:$K$9)</f>
        <v>56</v>
      </c>
      <c r="H325" s="15">
        <f ca="1">LOOKUP(D325,$F$6:$F$9,$L$6:$L$9)</f>
        <v>341</v>
      </c>
      <c r="I325" s="20">
        <f ca="1">RAND()</f>
        <v>0.9428659064807754</v>
      </c>
      <c r="J325" s="15">
        <f ca="1">IF(B325=1, ROUND(_xlfn.NORM.INV(I325,$C$5,$C$6)*(1+$T$14), 0), ROUND(_xlfn.NORM.INV(I325, $D$5, $D$6)*(1+$T$14), 0))</f>
        <v>6</v>
      </c>
      <c r="K325" s="20">
        <f ca="1">RAND()</f>
        <v>0.59829251678762474</v>
      </c>
      <c r="L325" s="18">
        <f ca="1">IF(B325=1, ROUND(_xlfn.NORM.INV(K325,$C$7,$C$8), 2), ROUND(_xlfn.NORM.INV(K325, $D$7, $D$8), 2))</f>
        <v>10605.83</v>
      </c>
      <c r="M325" s="15">
        <f ca="1">MIN(E325,J325)</f>
        <v>6</v>
      </c>
      <c r="N325" s="15">
        <f ca="1">RAND()</f>
        <v>0.21270592968633784</v>
      </c>
      <c r="O325" s="19">
        <f ca="1">(IF(B325=1, $G$21+($G$22-$G$21)*N325, $H$21+($H$22-$H$21)*N325))</f>
        <v>1.6381177890590133E-2</v>
      </c>
      <c r="P325" s="15">
        <f ca="1">ROUND(M325*(1-O325), 0)</f>
        <v>6</v>
      </c>
      <c r="Q325" s="20">
        <f ca="1">RAND()</f>
        <v>0.94892614026230171</v>
      </c>
      <c r="R325" s="15">
        <f ca="1">IF(B325=1, ROUND(_xlfn.NORM.INV(Q325,$C$9,$C$10)*(1+$T$14), 0), ROUND(_xlfn.NORM.INV(Q325, $D$9, $D$10)*(1+$T$14), 0))</f>
        <v>57</v>
      </c>
      <c r="S325" s="20">
        <f ca="1">RAND()</f>
        <v>0.83845128275345948</v>
      </c>
      <c r="T325" s="18">
        <f ca="1">IF(B325=1, ROUND(_xlfn.NORM.INV(S325,$C$11,$C$12), 2), ROUND(_xlfn.NORM.INV(S325, $D$11, $D$12), 2))</f>
        <v>5471.36</v>
      </c>
      <c r="U325" s="15">
        <f ca="1">MIN(F325,R325)</f>
        <v>57</v>
      </c>
      <c r="V325" s="15">
        <f ca="1">RAND()</f>
        <v>0.36843042415728078</v>
      </c>
      <c r="W325" s="19">
        <f ca="1">(IF(B325=1, $G$21+($G$22-$G$21)*V325, $H$21+($H$22-$H$21)*V325))</f>
        <v>2.1052912724718424E-2</v>
      </c>
      <c r="X325" s="15">
        <f ca="1">ROUND(U325*(1-W325), 0)</f>
        <v>56</v>
      </c>
      <c r="Y325" s="20">
        <f ca="1">RAND()</f>
        <v>0.70597338550861766</v>
      </c>
      <c r="Z325" s="15">
        <f ca="1">IF(B325=1, ROUND(_xlfn.NORM.INV(Y325,$C$13,$C$14)*(1+$T$14), 0), ROUND(_xlfn.NORM.INV(Y325, $D$13, $D$14)*(1+$T$14), 0))</f>
        <v>41</v>
      </c>
      <c r="AA325" s="20">
        <f ca="1">RAND()</f>
        <v>0.50815310736364205</v>
      </c>
      <c r="AB325" s="18">
        <f ca="1">IF(B325=1, ROUND(_xlfn.NORM.INV(AA325,$C$15,$C$16), 2), ROUND(_xlfn.NORM.INV(AA325, $D$15, $D$16), 2))</f>
        <v>2800.45</v>
      </c>
      <c r="AC325" s="15">
        <f ca="1">MIN(G325,Z325)</f>
        <v>41</v>
      </c>
      <c r="AD325" s="15">
        <f ca="1">RAND()</f>
        <v>0.13725552181861411</v>
      </c>
      <c r="AE325" s="19">
        <f ca="1">(IF(B325=1, $G$21+($G$22-$G$21)*AD325, $H$21+($H$22-$H$21)*AD325))</f>
        <v>1.4117665654558423E-2</v>
      </c>
      <c r="AF325" s="15">
        <f ca="1">ROUND(AC325*(1-AE325), 0)</f>
        <v>40</v>
      </c>
      <c r="AG325" s="20">
        <f ca="1">RAND()</f>
        <v>0.87606628237213013</v>
      </c>
      <c r="AH325" s="15">
        <f ca="1">IF(B325=1, ROUND(_xlfn.NORM.INV(AG325,$C$17,$C$18)*(1+$T$14), 0), ROUND(_xlfn.NORM.INV(AG325, $D$17, $D$18)*(1+$T$14), 0))</f>
        <v>260</v>
      </c>
      <c r="AI325" s="20">
        <f ca="1">RAND()</f>
        <v>0.41144413896995424</v>
      </c>
      <c r="AJ325" s="18">
        <f ca="1">IF(B325=1, ROUND(_xlfn.NORM.INV(AI325,$C$19,$C$20), 2), ROUND(_xlfn.NORM.INV(AI325, $D$19, $D$20), 2))</f>
        <v>1731.73</v>
      </c>
      <c r="AK325" s="15">
        <f ca="1">MIN(ROUND(H325*(1+$C$22),0),AH325)</f>
        <v>260</v>
      </c>
      <c r="AL325" s="20">
        <f ca="1">RAND()</f>
        <v>0.37492942635178583</v>
      </c>
      <c r="AM325" s="19">
        <f ca="1">(IF(B325=1, $G$21+($G$22-$G$21)*AL325, $H$21+($H$22-$H$21)*AL325))</f>
        <v>2.1247882790553577E-2</v>
      </c>
      <c r="AN325" s="15">
        <f ca="1">ROUND(AK325*(1-AM325), 0)</f>
        <v>254</v>
      </c>
      <c r="AO325" s="18">
        <f ca="1">SUM(IF(AN325&gt;H325, (AN325-H325)*($G$23+AJ325), 0),IF(AF325&gt;G325,(AF325-G325)*($G$23+AB325),0),IF(X325&gt;F325,(X325-F325)*($G$23+T325),0),IF(P325&gt;E325,(P325-E325)*($G$23+L325),0))</f>
        <v>0</v>
      </c>
      <c r="AP325" s="18">
        <f>-$C$24</f>
        <v>-313614.51120000001</v>
      </c>
      <c r="AQ325" s="17">
        <f ca="1">L325*P325+T325*X325+AB325*AF325+AJ325*AN325-AO325+AP325</f>
        <v>608294.04879999999</v>
      </c>
      <c r="AS325" s="21">
        <f ca="1">SUM(IF(AN325&gt;H325, (AN325-H325), 0),IF(AF325&gt;G325,(AF325-G325),0),IF(X325&gt;F325,(X325-F325),0),IF(P325&gt;E325,(P325-E325),0))</f>
        <v>0</v>
      </c>
    </row>
    <row r="326" spans="1:45" x14ac:dyDescent="0.4">
      <c r="A326" s="15">
        <v>298</v>
      </c>
      <c r="B326" s="15">
        <f ca="1">IF(RAND() &lt; (8/12), 0, 1)</f>
        <v>1</v>
      </c>
      <c r="C326" s="20">
        <f ca="1">RAND()</f>
        <v>0.97317844635887607</v>
      </c>
      <c r="D326" s="15" t="str">
        <f ca="1">LOOKUP(C326,$H$13:$H$16,$F$13:$F$16)</f>
        <v>Boeing 777-300ER</v>
      </c>
      <c r="E326" s="15">
        <f ca="1">LOOKUP(D326,$F$6:$F$9,$I$6:$I$9)</f>
        <v>8</v>
      </c>
      <c r="F326" s="15">
        <f ca="1">LOOKUP(D326,$F$6:$F$9,$J$6:$J$9)</f>
        <v>40</v>
      </c>
      <c r="G326" s="15">
        <f ca="1">LOOKUP(D326,$F$6:$F$9,$K$6:$K$9)</f>
        <v>24</v>
      </c>
      <c r="H326" s="15">
        <f ca="1">LOOKUP(D326,$F$6:$F$9,$L$6:$L$9)</f>
        <v>260</v>
      </c>
      <c r="I326" s="20">
        <f ca="1">RAND()</f>
        <v>0.92178711921429179</v>
      </c>
      <c r="J326" s="15">
        <f ca="1">IF(B326=1, ROUND(_xlfn.NORM.INV(I326,$C$5,$C$6)*(1+$T$14), 0), ROUND(_xlfn.NORM.INV(I326, $D$5, $D$6)*(1+$T$14), 0))</f>
        <v>9</v>
      </c>
      <c r="K326" s="20">
        <f ca="1">RAND()</f>
        <v>0.30254197085809198</v>
      </c>
      <c r="L326" s="18">
        <f ca="1">IF(B326=1, ROUND(_xlfn.NORM.INV(K326,$C$7,$C$8), 2), ROUND(_xlfn.NORM.INV(K326, $D$7, $D$8), 2))</f>
        <v>12726.33</v>
      </c>
      <c r="M326" s="15">
        <f ca="1">MIN(E326,J326)</f>
        <v>8</v>
      </c>
      <c r="N326" s="15">
        <f ca="1">RAND()</f>
        <v>0.73906245565715667</v>
      </c>
      <c r="O326" s="19">
        <f ca="1">(IF(B326=1, $G$21+($G$22-$G$21)*N326, $H$21+($H$22-$H$21)*N326))</f>
        <v>4.0867185948000484E-2</v>
      </c>
      <c r="P326" s="15">
        <f ca="1">ROUND(M326*(1-O326), 0)</f>
        <v>8</v>
      </c>
      <c r="Q326" s="20">
        <f ca="1">RAND()</f>
        <v>9.6174769665122617E-2</v>
      </c>
      <c r="R326" s="15">
        <f ca="1">IF(B326=1, ROUND(_xlfn.NORM.INV(Q326,$C$9,$C$10)*(1+$T$14), 0), ROUND(_xlfn.NORM.INV(Q326, $D$9, $D$10)*(1+$T$14), 0))</f>
        <v>28</v>
      </c>
      <c r="S326" s="20">
        <f ca="1">RAND()</f>
        <v>9.7404360636508036E-2</v>
      </c>
      <c r="T326" s="18">
        <f ca="1">IF(B326=1, ROUND(_xlfn.NORM.INV(S326,$C$11,$C$12), 2), ROUND(_xlfn.NORM.INV(S326, $D$11, $D$12), 2))</f>
        <v>5660.39</v>
      </c>
      <c r="U326" s="15">
        <f ca="1">MIN(F326,R326)</f>
        <v>28</v>
      </c>
      <c r="V326" s="15">
        <f ca="1">RAND()</f>
        <v>0.80259881055363624</v>
      </c>
      <c r="W326" s="19">
        <f ca="1">(IF(B326=1, $G$21+($G$22-$G$21)*V326, $H$21+($H$22-$H$21)*V326))</f>
        <v>4.309095836937727E-2</v>
      </c>
      <c r="X326" s="15">
        <f ca="1">ROUND(U326*(1-W326), 0)</f>
        <v>27</v>
      </c>
      <c r="Y326" s="20">
        <f ca="1">RAND()</f>
        <v>0.67541971011279045</v>
      </c>
      <c r="Z326" s="15">
        <f ca="1">IF(B326=1, ROUND(_xlfn.NORM.INV(Y326,$C$13,$C$14)*(1+$T$14), 0), ROUND(_xlfn.NORM.INV(Y326, $D$13, $D$14)*(1+$T$14), 0))</f>
        <v>65</v>
      </c>
      <c r="AA326" s="20">
        <f ca="1">RAND()</f>
        <v>0.73479505728419769</v>
      </c>
      <c r="AB326" s="18">
        <f ca="1">IF(B326=1, ROUND(_xlfn.NORM.INV(AA326,$C$15,$C$16), 2), ROUND(_xlfn.NORM.INV(AA326, $D$15, $D$16), 2))</f>
        <v>3944.08</v>
      </c>
      <c r="AC326" s="15">
        <f ca="1">MIN(G326,Z326)</f>
        <v>24</v>
      </c>
      <c r="AD326" s="15">
        <f ca="1">RAND()</f>
        <v>0.28081750529709537</v>
      </c>
      <c r="AE326" s="19">
        <f ca="1">(IF(B326=1, $G$21+($G$22-$G$21)*AD326, $H$21+($H$22-$H$21)*AD326))</f>
        <v>2.4828612685398339E-2</v>
      </c>
      <c r="AF326" s="15">
        <f ca="1">ROUND(AC326*(1-AE326), 0)</f>
        <v>23</v>
      </c>
      <c r="AG326" s="20">
        <f ca="1">RAND()</f>
        <v>0.55319187621913346</v>
      </c>
      <c r="AH326" s="15">
        <f ca="1">IF(B326=1, ROUND(_xlfn.NORM.INV(AG326,$C$17,$C$18)*(1+$T$14), 0), ROUND(_xlfn.NORM.INV(AG326, $D$17, $D$18)*(1+$T$14), 0))</f>
        <v>321</v>
      </c>
      <c r="AI326" s="20">
        <f ca="1">RAND()</f>
        <v>0.81866653844471526</v>
      </c>
      <c r="AJ326" s="18">
        <f ca="1">IF(B326=1, ROUND(_xlfn.NORM.INV(AI326,$C$19,$C$20), 2), ROUND(_xlfn.NORM.INV(AI326, $D$19, $D$20), 2))</f>
        <v>2550.09</v>
      </c>
      <c r="AK326" s="15">
        <f ca="1">MIN(ROUND(H326*(1+$C$22),0),AH326)</f>
        <v>273</v>
      </c>
      <c r="AL326" s="20">
        <f ca="1">RAND()</f>
        <v>7.4345318679588934E-2</v>
      </c>
      <c r="AM326" s="19">
        <f ca="1">(IF(B326=1, $G$21+($G$22-$G$21)*AL326, $H$21+($H$22-$H$21)*AL326))</f>
        <v>1.7602086153785612E-2</v>
      </c>
      <c r="AN326" s="15">
        <f ca="1">ROUND(AK326*(1-AM326), 0)</f>
        <v>268</v>
      </c>
      <c r="AO326" s="18">
        <f ca="1">SUM(IF(AN326&gt;H326, (AN326-H326)*($G$23+AJ326), 0),IF(AF326&gt;G326,(AF326-G326)*($G$23+AB326),0),IF(X326&gt;F326,(X326-F326)*($G$23+T326),0),IF(P326&gt;E326,(P326-E326)*($G$23+L326),0))</f>
        <v>27208.720000000001</v>
      </c>
      <c r="AP326" s="18">
        <f>-$C$24</f>
        <v>-313614.51120000001</v>
      </c>
      <c r="AQ326" s="17">
        <f ca="1">L326*P326+T326*X326+AB326*AF326+AJ326*AN326-AO326+AP326</f>
        <v>687955.89880000008</v>
      </c>
      <c r="AS326" s="21">
        <f ca="1">SUM(IF(AN326&gt;H326, (AN326-H326), 0),IF(AF326&gt;G326,(AF326-G326),0),IF(X326&gt;F326,(X326-F326),0),IF(P326&gt;E326,(P326-E326),0))</f>
        <v>8</v>
      </c>
    </row>
    <row r="327" spans="1:45" x14ac:dyDescent="0.4">
      <c r="A327" s="15">
        <v>299</v>
      </c>
      <c r="B327" s="15">
        <f ca="1">IF(RAND() &lt; (8/12), 0, 1)</f>
        <v>1</v>
      </c>
      <c r="C327" s="20">
        <f ca="1">RAND()</f>
        <v>0.86703856524527045</v>
      </c>
      <c r="D327" s="15" t="str">
        <f ca="1">LOOKUP(C327,$H$13:$H$16,$F$13:$F$16)</f>
        <v>Boeing 777-300ER</v>
      </c>
      <c r="E327" s="15">
        <f ca="1">LOOKUP(D327,$F$6:$F$9,$I$6:$I$9)</f>
        <v>8</v>
      </c>
      <c r="F327" s="15">
        <f ca="1">LOOKUP(D327,$F$6:$F$9,$J$6:$J$9)</f>
        <v>40</v>
      </c>
      <c r="G327" s="15">
        <f ca="1">LOOKUP(D327,$F$6:$F$9,$K$6:$K$9)</f>
        <v>24</v>
      </c>
      <c r="H327" s="15">
        <f ca="1">LOOKUP(D327,$F$6:$F$9,$L$6:$L$9)</f>
        <v>260</v>
      </c>
      <c r="I327" s="20">
        <f ca="1">RAND()</f>
        <v>0.30837242125102571</v>
      </c>
      <c r="J327" s="15">
        <f ca="1">IF(B327=1, ROUND(_xlfn.NORM.INV(I327,$C$5,$C$6)*(1+$T$14), 0), ROUND(_xlfn.NORM.INV(I327, $D$5, $D$6)*(1+$T$14), 0))</f>
        <v>5</v>
      </c>
      <c r="K327" s="20">
        <f ca="1">RAND()</f>
        <v>0.91602523391551594</v>
      </c>
      <c r="L327" s="18">
        <f ca="1">IF(B327=1, ROUND(_xlfn.NORM.INV(K327,$C$7,$C$8), 2), ROUND(_xlfn.NORM.INV(K327, $D$7, $D$8), 2))</f>
        <v>16145.48</v>
      </c>
      <c r="M327" s="15">
        <f ca="1">MIN(E327,J327)</f>
        <v>5</v>
      </c>
      <c r="N327" s="15">
        <f ca="1">RAND()</f>
        <v>0.52555797541121152</v>
      </c>
      <c r="O327" s="19">
        <f ca="1">(IF(B327=1, $G$21+($G$22-$G$21)*N327, $H$21+($H$22-$H$21)*N327))</f>
        <v>3.3394529139392407E-2</v>
      </c>
      <c r="P327" s="15">
        <f ca="1">ROUND(M327*(1-O327), 0)</f>
        <v>5</v>
      </c>
      <c r="Q327" s="20">
        <f ca="1">RAND()</f>
        <v>0.15989352579320015</v>
      </c>
      <c r="R327" s="15">
        <f ca="1">IF(B327=1, ROUND(_xlfn.NORM.INV(Q327,$C$9,$C$10)*(1+$T$14), 0), ROUND(_xlfn.NORM.INV(Q327, $D$9, $D$10)*(1+$T$14), 0))</f>
        <v>36</v>
      </c>
      <c r="S327" s="20">
        <f ca="1">RAND()</f>
        <v>0.99791889434205006</v>
      </c>
      <c r="T327" s="18">
        <f ca="1">IF(B327=1, ROUND(_xlfn.NORM.INV(S327,$C$11,$C$12), 2), ROUND(_xlfn.NORM.INV(S327, $D$11, $D$12), 2))</f>
        <v>9413.3799999999992</v>
      </c>
      <c r="U327" s="15">
        <f ca="1">MIN(F327,R327)</f>
        <v>36</v>
      </c>
      <c r="V327" s="15">
        <f ca="1">RAND()</f>
        <v>0.45883420575325251</v>
      </c>
      <c r="W327" s="19">
        <f ca="1">(IF(B327=1, $G$21+($G$22-$G$21)*V327, $H$21+($H$22-$H$21)*V327))</f>
        <v>3.1059197201363839E-2</v>
      </c>
      <c r="X327" s="15">
        <f ca="1">ROUND(U327*(1-W327), 0)</f>
        <v>35</v>
      </c>
      <c r="Y327" s="20">
        <f ca="1">RAND()</f>
        <v>0.60905573866940876</v>
      </c>
      <c r="Z327" s="15">
        <f ca="1">IF(B327=1, ROUND(_xlfn.NORM.INV(Y327,$C$13,$C$14)*(1+$T$14), 0), ROUND(_xlfn.NORM.INV(Y327, $D$13, $D$14)*(1+$T$14), 0))</f>
        <v>61</v>
      </c>
      <c r="AA327" s="20">
        <f ca="1">RAND()</f>
        <v>0.49587655034203915</v>
      </c>
      <c r="AB327" s="18">
        <f ca="1">IF(B327=1, ROUND(_xlfn.NORM.INV(AA327,$C$15,$C$16), 2), ROUND(_xlfn.NORM.INV(AA327, $D$15, $D$16), 2))</f>
        <v>3637.4</v>
      </c>
      <c r="AC327" s="15">
        <f ca="1">MIN(G327,Z327)</f>
        <v>24</v>
      </c>
      <c r="AD327" s="15">
        <f ca="1">RAND()</f>
        <v>0.92750453671673494</v>
      </c>
      <c r="AE327" s="19">
        <f ca="1">(IF(B327=1, $G$21+($G$22-$G$21)*AD327, $H$21+($H$22-$H$21)*AD327))</f>
        <v>4.7462658785085723E-2</v>
      </c>
      <c r="AF327" s="15">
        <f ca="1">ROUND(AC327*(1-AE327), 0)</f>
        <v>23</v>
      </c>
      <c r="AG327" s="20">
        <f ca="1">RAND()</f>
        <v>0.8869836910137564</v>
      </c>
      <c r="AH327" s="15">
        <f ca="1">IF(B327=1, ROUND(_xlfn.NORM.INV(AG327,$C$17,$C$18)*(1+$T$14), 0), ROUND(_xlfn.NORM.INV(AG327, $D$17, $D$18)*(1+$T$14), 0))</f>
        <v>457</v>
      </c>
      <c r="AI327" s="20">
        <f ca="1">RAND()</f>
        <v>0.89883642032397337</v>
      </c>
      <c r="AJ327" s="18">
        <f ca="1">IF(B327=1, ROUND(_xlfn.NORM.INV(AI327,$C$19,$C$20), 2), ROUND(_xlfn.NORM.INV(AI327, $D$19, $D$20), 2))</f>
        <v>2659.69</v>
      </c>
      <c r="AK327" s="15">
        <f ca="1">MIN(ROUND(H327*(1+$C$22),0),AH327)</f>
        <v>273</v>
      </c>
      <c r="AL327" s="20">
        <f ca="1">RAND()</f>
        <v>0.28819956513010703</v>
      </c>
      <c r="AM327" s="19">
        <f ca="1">(IF(B327=1, $G$21+($G$22-$G$21)*AL327, $H$21+($H$22-$H$21)*AL327))</f>
        <v>2.5086984779553748E-2</v>
      </c>
      <c r="AN327" s="15">
        <f ca="1">ROUND(AK327*(1-AM327), 0)</f>
        <v>266</v>
      </c>
      <c r="AO327" s="18">
        <f ca="1">SUM(IF(AN327&gt;H327, (AN327-H327)*($G$23+AJ327), 0),IF(AF327&gt;G327,(AF327-G327)*($G$23+AB327),0),IF(X327&gt;F327,(X327-F327)*($G$23+T327),0),IF(P327&gt;E327,(P327-E327)*($G$23+L327),0))</f>
        <v>21064.14</v>
      </c>
      <c r="AP327" s="18">
        <f>-$C$24</f>
        <v>-313614.51120000001</v>
      </c>
      <c r="AQ327" s="17">
        <f ca="1">L327*P327+T327*X327+AB327*AF327+AJ327*AN327-AO327+AP327</f>
        <v>866654.78879999998</v>
      </c>
      <c r="AS327" s="21">
        <f ca="1">SUM(IF(AN327&gt;H327, (AN327-H327), 0),IF(AF327&gt;G327,(AF327-G327),0),IF(X327&gt;F327,(X327-F327),0),IF(P327&gt;E327,(P327-E327),0))</f>
        <v>6</v>
      </c>
    </row>
    <row r="328" spans="1:45" x14ac:dyDescent="0.4">
      <c r="A328" s="15">
        <v>300</v>
      </c>
      <c r="B328" s="15">
        <f ca="1">IF(RAND() &lt; (8/12), 0, 1)</f>
        <v>0</v>
      </c>
      <c r="C328" s="20">
        <f ca="1">RAND()</f>
        <v>0.23765618726759485</v>
      </c>
      <c r="D328" s="15" t="str">
        <f ca="1">LOOKUP(C328,$H$13:$H$16,$F$13:$F$16)</f>
        <v>Airbus A380-800</v>
      </c>
      <c r="E328" s="15">
        <f ca="1">LOOKUP(D328,$F$6:$F$9,$I$6:$I$9)</f>
        <v>14</v>
      </c>
      <c r="F328" s="15">
        <f ca="1">LOOKUP(D328,$F$6:$F$9,$J$6:$J$9)</f>
        <v>76</v>
      </c>
      <c r="G328" s="15">
        <f ca="1">LOOKUP(D328,$F$6:$F$9,$K$6:$K$9)</f>
        <v>56</v>
      </c>
      <c r="H328" s="15">
        <f ca="1">LOOKUP(D328,$F$6:$F$9,$L$6:$L$9)</f>
        <v>341</v>
      </c>
      <c r="I328" s="20">
        <f ca="1">RAND()</f>
        <v>0.68726645757473792</v>
      </c>
      <c r="J328" s="15">
        <f ca="1">IF(B328=1, ROUND(_xlfn.NORM.INV(I328,$C$5,$C$6)*(1+$T$14), 0), ROUND(_xlfn.NORM.INV(I328, $D$5, $D$6)*(1+$T$14), 0))</f>
        <v>5</v>
      </c>
      <c r="K328" s="20">
        <f ca="1">RAND()</f>
        <v>0.13322308958905482</v>
      </c>
      <c r="L328" s="18">
        <f ca="1">IF(B328=1, ROUND(_xlfn.NORM.INV(K328,$C$7,$C$8), 2), ROUND(_xlfn.NORM.INV(K328, $D$7, $D$8), 2))</f>
        <v>9985.9</v>
      </c>
      <c r="M328" s="15">
        <f ca="1">MIN(E328,J328)</f>
        <v>5</v>
      </c>
      <c r="N328" s="15">
        <f ca="1">RAND()</f>
        <v>0.9454638424376175</v>
      </c>
      <c r="O328" s="19">
        <f ca="1">(IF(B328=1, $G$21+($G$22-$G$21)*N328, $H$21+($H$22-$H$21)*N328))</f>
        <v>3.8363915273128525E-2</v>
      </c>
      <c r="P328" s="15">
        <f ca="1">ROUND(M328*(1-O328), 0)</f>
        <v>5</v>
      </c>
      <c r="Q328" s="20">
        <f ca="1">RAND()</f>
        <v>3.2773546347946714E-2</v>
      </c>
      <c r="R328" s="15">
        <f ca="1">IF(B328=1, ROUND(_xlfn.NORM.INV(Q328,$C$9,$C$10)*(1+$T$14), 0), ROUND(_xlfn.NORM.INV(Q328, $D$9, $D$10)*(1+$T$14), 0))</f>
        <v>21</v>
      </c>
      <c r="S328" s="20">
        <f ca="1">RAND()</f>
        <v>0.82294134260452967</v>
      </c>
      <c r="T328" s="18">
        <f ca="1">IF(B328=1, ROUND(_xlfn.NORM.INV(S328,$C$11,$C$12), 2), ROUND(_xlfn.NORM.INV(S328, $D$11, $D$12), 2))</f>
        <v>5457.35</v>
      </c>
      <c r="U328" s="15">
        <f ca="1">MIN(F328,R328)</f>
        <v>21</v>
      </c>
      <c r="V328" s="15">
        <f ca="1">RAND()</f>
        <v>0.88515758475932882</v>
      </c>
      <c r="W328" s="19">
        <f ca="1">(IF(B328=1, $G$21+($G$22-$G$21)*V328, $H$21+($H$22-$H$21)*V328))</f>
        <v>3.6554727542779865E-2</v>
      </c>
      <c r="X328" s="15">
        <f ca="1">ROUND(U328*(1-W328), 0)</f>
        <v>20</v>
      </c>
      <c r="Y328" s="20">
        <f ca="1">RAND()</f>
        <v>0.68283253204542183</v>
      </c>
      <c r="Z328" s="15">
        <f ca="1">IF(B328=1, ROUND(_xlfn.NORM.INV(Y328,$C$13,$C$14)*(1+$T$14), 0), ROUND(_xlfn.NORM.INV(Y328, $D$13, $D$14)*(1+$T$14), 0))</f>
        <v>40</v>
      </c>
      <c r="AA328" s="20">
        <f ca="1">RAND()</f>
        <v>0.62153751826481296</v>
      </c>
      <c r="AB328" s="18">
        <f ca="1">IF(B328=1, ROUND(_xlfn.NORM.INV(AA328,$C$15,$C$16), 2), ROUND(_xlfn.NORM.INV(AA328, $D$15, $D$16), 2))</f>
        <v>2835.59</v>
      </c>
      <c r="AC328" s="15">
        <f ca="1">MIN(G328,Z328)</f>
        <v>40</v>
      </c>
      <c r="AD328" s="15">
        <f ca="1">RAND()</f>
        <v>0.75822104167607263</v>
      </c>
      <c r="AE328" s="19">
        <f ca="1">(IF(B328=1, $G$21+($G$22-$G$21)*AD328, $H$21+($H$22-$H$21)*AD328))</f>
        <v>3.2746631250282175E-2</v>
      </c>
      <c r="AF328" s="15">
        <f ca="1">ROUND(AC328*(1-AE328), 0)</f>
        <v>39</v>
      </c>
      <c r="AG328" s="20">
        <f ca="1">RAND()</f>
        <v>0.46196227162663339</v>
      </c>
      <c r="AH328" s="15">
        <f ca="1">IF(B328=1, ROUND(_xlfn.NORM.INV(AG328,$C$17,$C$18)*(1+$T$14), 0), ROUND(_xlfn.NORM.INV(AG328, $D$17, $D$18)*(1+$T$14), 0))</f>
        <v>194</v>
      </c>
      <c r="AI328" s="20">
        <f ca="1">RAND()</f>
        <v>0.22925920546006195</v>
      </c>
      <c r="AJ328" s="18">
        <f ca="1">IF(B328=1, ROUND(_xlfn.NORM.INV(AI328,$C$19,$C$20), 2), ROUND(_xlfn.NORM.INV(AI328, $D$19, $D$20), 2))</f>
        <v>1692.42</v>
      </c>
      <c r="AK328" s="15">
        <f ca="1">MIN(ROUND(H328*(1+$C$22),0),AH328)</f>
        <v>194</v>
      </c>
      <c r="AL328" s="20">
        <f ca="1">RAND()</f>
        <v>0.8454244002967084</v>
      </c>
      <c r="AM328" s="19">
        <f ca="1">(IF(B328=1, $G$21+($G$22-$G$21)*AL328, $H$21+($H$22-$H$21)*AL328))</f>
        <v>3.5362732008901249E-2</v>
      </c>
      <c r="AN328" s="15">
        <f ca="1">ROUND(AK328*(1-AM328), 0)</f>
        <v>187</v>
      </c>
      <c r="AO328" s="18">
        <f ca="1">SUM(IF(AN328&gt;H328, (AN328-H328)*($G$23+AJ328), 0),IF(AF328&gt;G328,(AF328-G328)*($G$23+AB328),0),IF(X328&gt;F328,(X328-F328)*($G$23+T328),0),IF(P328&gt;E328,(P328-E328)*($G$23+L328),0))</f>
        <v>0</v>
      </c>
      <c r="AP328" s="18">
        <f>-$C$24</f>
        <v>-313614.51120000001</v>
      </c>
      <c r="AQ328" s="17">
        <f ca="1">L328*P328+T328*X328+AB328*AF328+AJ328*AN328-AO328+AP328</f>
        <v>272532.53880000004</v>
      </c>
      <c r="AS328" s="21">
        <f ca="1">SUM(IF(AN328&gt;H328, (AN328-H328), 0),IF(AF328&gt;G328,(AF328-G328),0),IF(X328&gt;F328,(X328-F328),0),IF(P328&gt;E328,(P328-E328),0))</f>
        <v>0</v>
      </c>
    </row>
    <row r="329" spans="1:45" x14ac:dyDescent="0.4">
      <c r="A329" s="15">
        <v>301</v>
      </c>
      <c r="B329" s="15">
        <f ca="1">IF(RAND() &lt; (8/12), 0, 1)</f>
        <v>0</v>
      </c>
      <c r="C329" s="20">
        <f ca="1">RAND()</f>
        <v>0.91218332871390284</v>
      </c>
      <c r="D329" s="15" t="str">
        <f ca="1">LOOKUP(C329,$H$13:$H$16,$F$13:$F$16)</f>
        <v>Boeing 777-300ER</v>
      </c>
      <c r="E329" s="15">
        <f ca="1">LOOKUP(D329,$F$6:$F$9,$I$6:$I$9)</f>
        <v>8</v>
      </c>
      <c r="F329" s="15">
        <f ca="1">LOOKUP(D329,$F$6:$F$9,$J$6:$J$9)</f>
        <v>40</v>
      </c>
      <c r="G329" s="15">
        <f ca="1">LOOKUP(D329,$F$6:$F$9,$K$6:$K$9)</f>
        <v>24</v>
      </c>
      <c r="H329" s="15">
        <f ca="1">LOOKUP(D329,$F$6:$F$9,$L$6:$L$9)</f>
        <v>260</v>
      </c>
      <c r="I329" s="20">
        <f ca="1">RAND()</f>
        <v>0.13689591333838302</v>
      </c>
      <c r="J329" s="15">
        <f ca="1">IF(B329=1, ROUND(_xlfn.NORM.INV(I329,$C$5,$C$6)*(1+$T$14), 0), ROUND(_xlfn.NORM.INV(I329, $D$5, $D$6)*(1+$T$14), 0))</f>
        <v>3</v>
      </c>
      <c r="K329" s="20">
        <f ca="1">RAND()</f>
        <v>0.66343776206577088</v>
      </c>
      <c r="L329" s="18">
        <f ca="1">IF(B329=1, ROUND(_xlfn.NORM.INV(K329,$C$7,$C$8), 2), ROUND(_xlfn.NORM.INV(K329, $D$7, $D$8), 2))</f>
        <v>10684.65</v>
      </c>
      <c r="M329" s="15">
        <f ca="1">MIN(E329,J329)</f>
        <v>3</v>
      </c>
      <c r="N329" s="15">
        <f ca="1">RAND()</f>
        <v>0.36472472561084346</v>
      </c>
      <c r="O329" s="19">
        <f ca="1">(IF(B329=1, $G$21+($G$22-$G$21)*N329, $H$21+($H$22-$H$21)*N329))</f>
        <v>2.0941741768325306E-2</v>
      </c>
      <c r="P329" s="15">
        <f ca="1">ROUND(M329*(1-O329), 0)</f>
        <v>3</v>
      </c>
      <c r="Q329" s="20">
        <f ca="1">RAND()</f>
        <v>0.47025109550275346</v>
      </c>
      <c r="R329" s="15">
        <f ca="1">IF(B329=1, ROUND(_xlfn.NORM.INV(Q329,$C$9,$C$10)*(1+$T$14), 0), ROUND(_xlfn.NORM.INV(Q329, $D$9, $D$10)*(1+$T$14), 0))</f>
        <v>39</v>
      </c>
      <c r="S329" s="20">
        <f ca="1">RAND()</f>
        <v>0.38562276940744855</v>
      </c>
      <c r="T329" s="18">
        <f ca="1">IF(B329=1, ROUND(_xlfn.NORM.INV(S329,$C$11,$C$12), 2), ROUND(_xlfn.NORM.INV(S329, $D$11, $D$12), 2))</f>
        <v>5179.93</v>
      </c>
      <c r="U329" s="15">
        <f ca="1">MIN(F329,R329)</f>
        <v>39</v>
      </c>
      <c r="V329" s="15">
        <f ca="1">RAND()</f>
        <v>0.12637518347243926</v>
      </c>
      <c r="W329" s="19">
        <f ca="1">(IF(B329=1, $G$21+($G$22-$G$21)*V329, $H$21+($H$22-$H$21)*V329))</f>
        <v>1.3791255504173178E-2</v>
      </c>
      <c r="X329" s="15">
        <f ca="1">ROUND(U329*(1-W329), 0)</f>
        <v>38</v>
      </c>
      <c r="Y329" s="20">
        <f ca="1">RAND()</f>
        <v>0.33782920068303335</v>
      </c>
      <c r="Z329" s="15">
        <f ca="1">IF(B329=1, ROUND(_xlfn.NORM.INV(Y329,$C$13,$C$14)*(1+$T$14), 0), ROUND(_xlfn.NORM.INV(Y329, $D$13, $D$14)*(1+$T$14), 0))</f>
        <v>32</v>
      </c>
      <c r="AA329" s="20">
        <f ca="1">RAND()</f>
        <v>0.55799074145340788</v>
      </c>
      <c r="AB329" s="18">
        <f ca="1">IF(B329=1, ROUND(_xlfn.NORM.INV(AA329,$C$15,$C$16), 2), ROUND(_xlfn.NORM.INV(AA329, $D$15, $D$16), 2))</f>
        <v>2815.7</v>
      </c>
      <c r="AC329" s="15">
        <f ca="1">MIN(G329,Z329)</f>
        <v>24</v>
      </c>
      <c r="AD329" s="15">
        <f ca="1">RAND()</f>
        <v>0.37758990092457267</v>
      </c>
      <c r="AE329" s="19">
        <f ca="1">(IF(B329=1, $G$21+($G$22-$G$21)*AD329, $H$21+($H$22-$H$21)*AD329))</f>
        <v>2.132769702773718E-2</v>
      </c>
      <c r="AF329" s="15">
        <f ca="1">ROUND(AC329*(1-AE329), 0)</f>
        <v>23</v>
      </c>
      <c r="AG329" s="20">
        <f ca="1">RAND()</f>
        <v>0.39331114039691151</v>
      </c>
      <c r="AH329" s="15">
        <f ca="1">IF(B329=1, ROUND(_xlfn.NORM.INV(AG329,$C$17,$C$18)*(1+$T$14), 0), ROUND(_xlfn.NORM.INV(AG329, $D$17, $D$18)*(1+$T$14), 0))</f>
        <v>185</v>
      </c>
      <c r="AI329" s="20">
        <f ca="1">RAND()</f>
        <v>0.58102605959535958</v>
      </c>
      <c r="AJ329" s="18">
        <f ca="1">IF(B329=1, ROUND(_xlfn.NORM.INV(AI329,$C$19,$C$20), 2), ROUND(_xlfn.NORM.INV(AI329, $D$19, $D$20), 2))</f>
        <v>1764.27</v>
      </c>
      <c r="AK329" s="15">
        <f ca="1">MIN(ROUND(H329*(1+$C$22),0),AH329)</f>
        <v>185</v>
      </c>
      <c r="AL329" s="20">
        <f ca="1">RAND()</f>
        <v>0.53847133126859936</v>
      </c>
      <c r="AM329" s="19">
        <f ca="1">(IF(B329=1, $G$21+($G$22-$G$21)*AL329, $H$21+($H$22-$H$21)*AL329))</f>
        <v>2.6154139938057978E-2</v>
      </c>
      <c r="AN329" s="15">
        <f ca="1">ROUND(AK329*(1-AM329), 0)</f>
        <v>180</v>
      </c>
      <c r="AO329" s="18">
        <f ca="1">SUM(IF(AN329&gt;H329, (AN329-H329)*($G$23+AJ329), 0),IF(AF329&gt;G329,(AF329-G329)*($G$23+AB329),0),IF(X329&gt;F329,(X329-F329)*($G$23+T329),0),IF(P329&gt;E329,(P329-E329)*($G$23+L329),0))</f>
        <v>0</v>
      </c>
      <c r="AP329" s="18">
        <f>-$C$24</f>
        <v>-313614.51120000001</v>
      </c>
      <c r="AQ329" s="17">
        <f ca="1">L329*P329+T329*X329+AB329*AF329+AJ329*AN329-AO329+AP329</f>
        <v>297606.47879999998</v>
      </c>
      <c r="AS329" s="21">
        <f ca="1">SUM(IF(AN329&gt;H329, (AN329-H329), 0),IF(AF329&gt;G329,(AF329-G329),0),IF(X329&gt;F329,(X329-F329),0),IF(P329&gt;E329,(P329-E329),0))</f>
        <v>0</v>
      </c>
    </row>
    <row r="330" spans="1:45" x14ac:dyDescent="0.4">
      <c r="A330" s="15">
        <v>302</v>
      </c>
      <c r="B330" s="15">
        <f ca="1">IF(RAND() &lt; (8/12), 0, 1)</f>
        <v>0</v>
      </c>
      <c r="C330" s="20">
        <f ca="1">RAND()</f>
        <v>3.9251283142116788E-2</v>
      </c>
      <c r="D330" s="15" t="str">
        <f ca="1">LOOKUP(C330,$H$13:$H$16,$F$13:$F$16)</f>
        <v>Airbus A350-900</v>
      </c>
      <c r="E330" s="15">
        <f ca="1">LOOKUP(D330,$F$6:$F$9,$I$6:$I$9)</f>
        <v>0</v>
      </c>
      <c r="F330" s="15">
        <f ca="1">LOOKUP(D330,$F$6:$F$9,$J$6:$J$9)</f>
        <v>32</v>
      </c>
      <c r="G330" s="15">
        <f ca="1">LOOKUP(D330,$F$6:$F$9,$K$6:$K$9)</f>
        <v>21</v>
      </c>
      <c r="H330" s="15">
        <f ca="1">LOOKUP(D330,$F$6:$F$9,$L$6:$L$9)</f>
        <v>259</v>
      </c>
      <c r="I330" s="20">
        <f ca="1">RAND()</f>
        <v>0.38423224489255825</v>
      </c>
      <c r="J330" s="15">
        <f ca="1">IF(B330=1, ROUND(_xlfn.NORM.INV(I330,$C$5,$C$6)*(1+$T$14), 0), ROUND(_xlfn.NORM.INV(I330, $D$5, $D$6)*(1+$T$14), 0))</f>
        <v>4</v>
      </c>
      <c r="K330" s="20">
        <f ca="1">RAND()</f>
        <v>0.59381682312619033</v>
      </c>
      <c r="L330" s="18">
        <f ca="1">IF(B330=1, ROUND(_xlfn.NORM.INV(K330,$C$7,$C$8), 2), ROUND(_xlfn.NORM.INV(K330, $D$7, $D$8), 2))</f>
        <v>10600.57</v>
      </c>
      <c r="M330" s="15">
        <f ca="1">MIN(E330,J330)</f>
        <v>0</v>
      </c>
      <c r="N330" s="15">
        <f ca="1">RAND()</f>
        <v>7.1179614631634469E-2</v>
      </c>
      <c r="O330" s="19">
        <f ca="1">(IF(B330=1, $G$21+($G$22-$G$21)*N330, $H$21+($H$22-$H$21)*N330))</f>
        <v>1.2135388438949034E-2</v>
      </c>
      <c r="P330" s="15">
        <f ca="1">ROUND(M330*(1-O330), 0)</f>
        <v>0</v>
      </c>
      <c r="Q330" s="20">
        <f ca="1">RAND()</f>
        <v>0.88248858277715525</v>
      </c>
      <c r="R330" s="15">
        <f ca="1">IF(B330=1, ROUND(_xlfn.NORM.INV(Q330,$C$9,$C$10)*(1+$T$14), 0), ROUND(_xlfn.NORM.INV(Q330, $D$9, $D$10)*(1+$T$14), 0))</f>
        <v>52</v>
      </c>
      <c r="S330" s="20">
        <f ca="1">RAND()</f>
        <v>0.27399365365703543</v>
      </c>
      <c r="T330" s="18">
        <f ca="1">IF(B330=1, ROUND(_xlfn.NORM.INV(S330,$C$11,$C$12), 2), ROUND(_xlfn.NORM.INV(S330, $D$11, $D$12), 2))</f>
        <v>5109.28</v>
      </c>
      <c r="U330" s="15">
        <f ca="1">MIN(F330,R330)</f>
        <v>32</v>
      </c>
      <c r="V330" s="15">
        <f ca="1">RAND()</f>
        <v>0.45563467645810618</v>
      </c>
      <c r="W330" s="19">
        <f ca="1">(IF(B330=1, $G$21+($G$22-$G$21)*V330, $H$21+($H$22-$H$21)*V330))</f>
        <v>2.3669040293743185E-2</v>
      </c>
      <c r="X330" s="15">
        <f ca="1">ROUND(U330*(1-W330), 0)</f>
        <v>31</v>
      </c>
      <c r="Y330" s="20">
        <f ca="1">RAND()</f>
        <v>4.8287483329813807E-2</v>
      </c>
      <c r="Z330" s="15">
        <f ca="1">IF(B330=1, ROUND(_xlfn.NORM.INV(Y330,$C$13,$C$14)*(1+$T$14), 0), ROUND(_xlfn.NORM.INV(Y330, $D$13, $D$14)*(1+$T$14), 0))</f>
        <v>20</v>
      </c>
      <c r="AA330" s="20">
        <f ca="1">RAND()</f>
        <v>0.42595075277736927</v>
      </c>
      <c r="AB330" s="18">
        <f ca="1">IF(B330=1, ROUND(_xlfn.NORM.INV(AA330,$C$15,$C$16), 2), ROUND(_xlfn.NORM.INV(AA330, $D$15, $D$16), 2))</f>
        <v>2775.28</v>
      </c>
      <c r="AC330" s="15">
        <f ca="1">MIN(G330,Z330)</f>
        <v>20</v>
      </c>
      <c r="AD330" s="15">
        <f ca="1">RAND()</f>
        <v>0.88145671293447925</v>
      </c>
      <c r="AE330" s="19">
        <f ca="1">(IF(B330=1, $G$21+($G$22-$G$21)*AD330, $H$21+($H$22-$H$21)*AD330))</f>
        <v>3.6443701388034377E-2</v>
      </c>
      <c r="AF330" s="15">
        <f ca="1">ROUND(AC330*(1-AE330), 0)</f>
        <v>19</v>
      </c>
      <c r="AG330" s="20">
        <f ca="1">RAND()</f>
        <v>0.76611706834848536</v>
      </c>
      <c r="AH330" s="15">
        <f ca="1">IF(B330=1, ROUND(_xlfn.NORM.INV(AG330,$C$17,$C$18)*(1+$T$14), 0), ROUND(_xlfn.NORM.INV(AG330, $D$17, $D$18)*(1+$T$14), 0))</f>
        <v>238</v>
      </c>
      <c r="AI330" s="20">
        <f ca="1">RAND()</f>
        <v>0.33692685216138241</v>
      </c>
      <c r="AJ330" s="18">
        <f ca="1">IF(B330=1, ROUND(_xlfn.NORM.INV(AI330,$C$19,$C$20), 2), ROUND(_xlfn.NORM.INV(AI330, $D$19, $D$20), 2))</f>
        <v>1716.76</v>
      </c>
      <c r="AK330" s="15">
        <f ca="1">MIN(ROUND(H330*(1+$C$22),0),AH330)</f>
        <v>238</v>
      </c>
      <c r="AL330" s="20">
        <f ca="1">RAND()</f>
        <v>0.30014456581595117</v>
      </c>
      <c r="AM330" s="19">
        <f ca="1">(IF(B330=1, $G$21+($G$22-$G$21)*AL330, $H$21+($H$22-$H$21)*AL330))</f>
        <v>1.9004336974478536E-2</v>
      </c>
      <c r="AN330" s="15">
        <f ca="1">ROUND(AK330*(1-AM330), 0)</f>
        <v>233</v>
      </c>
      <c r="AO330" s="18">
        <f ca="1">SUM(IF(AN330&gt;H330, (AN330-H330)*($G$23+AJ330), 0),IF(AF330&gt;G330,(AF330-G330)*($G$23+AB330),0),IF(X330&gt;F330,(X330-F330)*($G$23+T330),0),IF(P330&gt;E330,(P330-E330)*($G$23+L330),0))</f>
        <v>0</v>
      </c>
      <c r="AP330" s="18">
        <f>-$C$24</f>
        <v>-313614.51120000001</v>
      </c>
      <c r="AQ330" s="17">
        <f ca="1">L330*P330+T330*X330+AB330*AF330+AJ330*AN330-AO330+AP330</f>
        <v>297508.56880000007</v>
      </c>
      <c r="AS330" s="21">
        <f ca="1">SUM(IF(AN330&gt;H330, (AN330-H330), 0),IF(AF330&gt;G330,(AF330-G330),0),IF(X330&gt;F330,(X330-F330),0),IF(P330&gt;E330,(P330-E330),0))</f>
        <v>0</v>
      </c>
    </row>
    <row r="331" spans="1:45" x14ac:dyDescent="0.4">
      <c r="A331" s="15">
        <v>303</v>
      </c>
      <c r="B331" s="15">
        <f ca="1">IF(RAND() &lt; (8/12), 0, 1)</f>
        <v>0</v>
      </c>
      <c r="C331" s="20">
        <f ca="1">RAND()</f>
        <v>0.3959611681597407</v>
      </c>
      <c r="D331" s="15" t="str">
        <f ca="1">LOOKUP(C331,$H$13:$H$16,$F$13:$F$16)</f>
        <v>Airbus A380-800</v>
      </c>
      <c r="E331" s="15">
        <f ca="1">LOOKUP(D331,$F$6:$F$9,$I$6:$I$9)</f>
        <v>14</v>
      </c>
      <c r="F331" s="15">
        <f ca="1">LOOKUP(D331,$F$6:$F$9,$J$6:$J$9)</f>
        <v>76</v>
      </c>
      <c r="G331" s="15">
        <f ca="1">LOOKUP(D331,$F$6:$F$9,$K$6:$K$9)</f>
        <v>56</v>
      </c>
      <c r="H331" s="15">
        <f ca="1">LOOKUP(D331,$F$6:$F$9,$L$6:$L$9)</f>
        <v>341</v>
      </c>
      <c r="I331" s="20">
        <f ca="1">RAND()</f>
        <v>0.85748728344747893</v>
      </c>
      <c r="J331" s="15">
        <f ca="1">IF(B331=1, ROUND(_xlfn.NORM.INV(I331,$C$5,$C$6)*(1+$T$14), 0), ROUND(_xlfn.NORM.INV(I331, $D$5, $D$6)*(1+$T$14), 0))</f>
        <v>5</v>
      </c>
      <c r="K331" s="20">
        <f ca="1">RAND()</f>
        <v>4.1503978278908393E-2</v>
      </c>
      <c r="L331" s="18">
        <f ca="1">IF(B331=1, ROUND(_xlfn.NORM.INV(K331,$C$7,$C$8), 2), ROUND(_xlfn.NORM.INV(K331, $D$7, $D$8), 2))</f>
        <v>9702.32</v>
      </c>
      <c r="M331" s="15">
        <f ca="1">MIN(E331,J331)</f>
        <v>5</v>
      </c>
      <c r="N331" s="15">
        <f ca="1">RAND()</f>
        <v>0.18191662215673765</v>
      </c>
      <c r="O331" s="19">
        <f ca="1">(IF(B331=1, $G$21+($G$22-$G$21)*N331, $H$21+($H$22-$H$21)*N331))</f>
        <v>1.545749866470213E-2</v>
      </c>
      <c r="P331" s="15">
        <f ca="1">ROUND(M331*(1-O331), 0)</f>
        <v>5</v>
      </c>
      <c r="Q331" s="20">
        <f ca="1">RAND()</f>
        <v>0.15194708676447632</v>
      </c>
      <c r="R331" s="15">
        <f ca="1">IF(B331=1, ROUND(_xlfn.NORM.INV(Q331,$C$9,$C$10)*(1+$T$14), 0), ROUND(_xlfn.NORM.INV(Q331, $D$9, $D$10)*(1+$T$14), 0))</f>
        <v>29</v>
      </c>
      <c r="S331" s="20">
        <f ca="1">RAND()</f>
        <v>0.70361223955387253</v>
      </c>
      <c r="T331" s="18">
        <f ca="1">IF(B331=1, ROUND(_xlfn.NORM.INV(S331,$C$11,$C$12), 2), ROUND(_xlfn.NORM.INV(S331, $D$11, $D$12), 2))</f>
        <v>5368.06</v>
      </c>
      <c r="U331" s="15">
        <f ca="1">MIN(F331,R331)</f>
        <v>29</v>
      </c>
      <c r="V331" s="15">
        <f ca="1">RAND()</f>
        <v>0.17012283732097655</v>
      </c>
      <c r="W331" s="19">
        <f ca="1">(IF(B331=1, $G$21+($G$22-$G$21)*V331, $H$21+($H$22-$H$21)*V331))</f>
        <v>1.5103685119629296E-2</v>
      </c>
      <c r="X331" s="15">
        <f ca="1">ROUND(U331*(1-W331), 0)</f>
        <v>29</v>
      </c>
      <c r="Y331" s="20">
        <f ca="1">RAND()</f>
        <v>0.43960906677200429</v>
      </c>
      <c r="Z331" s="15">
        <f ca="1">IF(B331=1, ROUND(_xlfn.NORM.INV(Y331,$C$13,$C$14)*(1+$T$14), 0), ROUND(_xlfn.NORM.INV(Y331, $D$13, $D$14)*(1+$T$14), 0))</f>
        <v>34</v>
      </c>
      <c r="AA331" s="20">
        <f ca="1">RAND()</f>
        <v>0.22905784078847857</v>
      </c>
      <c r="AB331" s="18">
        <f ca="1">IF(B331=1, ROUND(_xlfn.NORM.INV(AA331,$C$15,$C$16), 2), ROUND(_xlfn.NORM.INV(AA331, $D$15, $D$16), 2))</f>
        <v>2707.79</v>
      </c>
      <c r="AC331" s="15">
        <f ca="1">MIN(G331,Z331)</f>
        <v>34</v>
      </c>
      <c r="AD331" s="15">
        <f ca="1">RAND()</f>
        <v>0.68194780424259716</v>
      </c>
      <c r="AE331" s="19">
        <f ca="1">(IF(B331=1, $G$21+($G$22-$G$21)*AD331, $H$21+($H$22-$H$21)*AD331))</f>
        <v>3.0458434127277917E-2</v>
      </c>
      <c r="AF331" s="15">
        <f ca="1">ROUND(AC331*(1-AE331), 0)</f>
        <v>33</v>
      </c>
      <c r="AG331" s="20">
        <f ca="1">RAND()</f>
        <v>0.63514153498084747</v>
      </c>
      <c r="AH331" s="15">
        <f ca="1">IF(B331=1, ROUND(_xlfn.NORM.INV(AG331,$C$17,$C$18)*(1+$T$14), 0), ROUND(_xlfn.NORM.INV(AG331, $D$17, $D$18)*(1+$T$14), 0))</f>
        <v>218</v>
      </c>
      <c r="AI331" s="20">
        <f ca="1">RAND()</f>
        <v>0.36742723585679771</v>
      </c>
      <c r="AJ331" s="18">
        <f ca="1">IF(B331=1, ROUND(_xlfn.NORM.INV(AI331,$C$19,$C$20), 2), ROUND(_xlfn.NORM.INV(AI331, $D$19, $D$20), 2))</f>
        <v>1723</v>
      </c>
      <c r="AK331" s="15">
        <f ca="1">MIN(ROUND(H331*(1+$C$22),0),AH331)</f>
        <v>218</v>
      </c>
      <c r="AL331" s="20">
        <f ca="1">RAND()</f>
        <v>7.5768015346613704E-2</v>
      </c>
      <c r="AM331" s="19">
        <f ca="1">(IF(B331=1, $G$21+($G$22-$G$21)*AL331, $H$21+($H$22-$H$21)*AL331))</f>
        <v>1.2273040460398411E-2</v>
      </c>
      <c r="AN331" s="15">
        <f ca="1">ROUND(AK331*(1-AM331), 0)</f>
        <v>215</v>
      </c>
      <c r="AO331" s="18">
        <f ca="1">SUM(IF(AN331&gt;H331, (AN331-H331)*($G$23+AJ331), 0),IF(AF331&gt;G331,(AF331-G331)*($G$23+AB331),0),IF(X331&gt;F331,(X331-F331)*($G$23+T331),0),IF(P331&gt;E331,(P331-E331)*($G$23+L331),0))</f>
        <v>0</v>
      </c>
      <c r="AP331" s="18">
        <f>-$C$24</f>
        <v>-313614.51120000001</v>
      </c>
      <c r="AQ331" s="17">
        <f ca="1">L331*P331+T331*X331+AB331*AF331+AJ331*AN331-AO331+AP331</f>
        <v>350372.89880000002</v>
      </c>
      <c r="AS331" s="21">
        <f ca="1">SUM(IF(AN331&gt;H331, (AN331-H331), 0),IF(AF331&gt;G331,(AF331-G331),0),IF(X331&gt;F331,(X331-F331),0),IF(P331&gt;E331,(P331-E331),0))</f>
        <v>0</v>
      </c>
    </row>
    <row r="332" spans="1:45" x14ac:dyDescent="0.4">
      <c r="A332" s="15">
        <v>304</v>
      </c>
      <c r="B332" s="15">
        <f ca="1">IF(RAND() &lt; (8/12), 0, 1)</f>
        <v>0</v>
      </c>
      <c r="C332" s="20">
        <f ca="1">RAND()</f>
        <v>0.2043511418968581</v>
      </c>
      <c r="D332" s="15" t="str">
        <f ca="1">LOOKUP(C332,$H$13:$H$16,$F$13:$F$16)</f>
        <v>Airbus A350-900</v>
      </c>
      <c r="E332" s="15">
        <f ca="1">LOOKUP(D332,$F$6:$F$9,$I$6:$I$9)</f>
        <v>0</v>
      </c>
      <c r="F332" s="15">
        <f ca="1">LOOKUP(D332,$F$6:$F$9,$J$6:$J$9)</f>
        <v>32</v>
      </c>
      <c r="G332" s="15">
        <f ca="1">LOOKUP(D332,$F$6:$F$9,$K$6:$K$9)</f>
        <v>21</v>
      </c>
      <c r="H332" s="15">
        <f ca="1">LOOKUP(D332,$F$6:$F$9,$L$6:$L$9)</f>
        <v>259</v>
      </c>
      <c r="I332" s="20">
        <f ca="1">RAND()</f>
        <v>0.95164051766104818</v>
      </c>
      <c r="J332" s="15">
        <f ca="1">IF(B332=1, ROUND(_xlfn.NORM.INV(I332,$C$5,$C$6)*(1+$T$14), 0), ROUND(_xlfn.NORM.INV(I332, $D$5, $D$6)*(1+$T$14), 0))</f>
        <v>6</v>
      </c>
      <c r="K332" s="20">
        <f ca="1">RAND()</f>
        <v>8.9760733631420453E-2</v>
      </c>
      <c r="L332" s="18">
        <f ca="1">IF(B332=1, ROUND(_xlfn.NORM.INV(K332,$C$7,$C$8), 2), ROUND(_xlfn.NORM.INV(K332, $D$7, $D$8), 2))</f>
        <v>9880.65</v>
      </c>
      <c r="M332" s="15">
        <f ca="1">MIN(E332,J332)</f>
        <v>0</v>
      </c>
      <c r="N332" s="15">
        <f ca="1">RAND()</f>
        <v>0.96924069007991753</v>
      </c>
      <c r="O332" s="19">
        <f ca="1">(IF(B332=1, $G$21+($G$22-$G$21)*N332, $H$21+($H$22-$H$21)*N332))</f>
        <v>3.9077220702397525E-2</v>
      </c>
      <c r="P332" s="15">
        <f ca="1">ROUND(M332*(1-O332), 0)</f>
        <v>0</v>
      </c>
      <c r="Q332" s="20">
        <f ca="1">RAND()</f>
        <v>0.56901796045940312</v>
      </c>
      <c r="R332" s="15">
        <f ca="1">IF(B332=1, ROUND(_xlfn.NORM.INV(Q332,$C$9,$C$10)*(1+$T$14), 0), ROUND(_xlfn.NORM.INV(Q332, $D$9, $D$10)*(1+$T$14), 0))</f>
        <v>42</v>
      </c>
      <c r="S332" s="20">
        <f ca="1">RAND()</f>
        <v>0.63203207128381278</v>
      </c>
      <c r="T332" s="18">
        <f ca="1">IF(B332=1, ROUND(_xlfn.NORM.INV(S332,$C$11,$C$12), 2), ROUND(_xlfn.NORM.INV(S332, $D$11, $D$12), 2))</f>
        <v>5323.04</v>
      </c>
      <c r="U332" s="15">
        <f ca="1">MIN(F332,R332)</f>
        <v>32</v>
      </c>
      <c r="V332" s="15">
        <f ca="1">RAND()</f>
        <v>3.1981994483520904E-2</v>
      </c>
      <c r="W332" s="19">
        <f ca="1">(IF(B332=1, $G$21+($G$22-$G$21)*V332, $H$21+($H$22-$H$21)*V332))</f>
        <v>1.0959459834505627E-2</v>
      </c>
      <c r="X332" s="15">
        <f ca="1">ROUND(U332*(1-W332), 0)</f>
        <v>32</v>
      </c>
      <c r="Y332" s="20">
        <f ca="1">RAND()</f>
        <v>0.36503246457334038</v>
      </c>
      <c r="Z332" s="15">
        <f ca="1">IF(B332=1, ROUND(_xlfn.NORM.INV(Y332,$C$13,$C$14)*(1+$T$14), 0), ROUND(_xlfn.NORM.INV(Y332, $D$13, $D$14)*(1+$T$14), 0))</f>
        <v>32</v>
      </c>
      <c r="AA332" s="20">
        <f ca="1">RAND()</f>
        <v>0.21309215330192255</v>
      </c>
      <c r="AB332" s="18">
        <f ca="1">IF(B332=1, ROUND(_xlfn.NORM.INV(AA332,$C$15,$C$16), 2), ROUND(_xlfn.NORM.INV(AA332, $D$15, $D$16), 2))</f>
        <v>2701.26</v>
      </c>
      <c r="AC332" s="15">
        <f ca="1">MIN(G332,Z332)</f>
        <v>21</v>
      </c>
      <c r="AD332" s="15">
        <f ca="1">RAND()</f>
        <v>2.1468738083155192E-2</v>
      </c>
      <c r="AE332" s="19">
        <f ca="1">(IF(B332=1, $G$21+($G$22-$G$21)*AD332, $H$21+($H$22-$H$21)*AD332))</f>
        <v>1.0644062142494656E-2</v>
      </c>
      <c r="AF332" s="15">
        <f ca="1">ROUND(AC332*(1-AE332), 0)</f>
        <v>21</v>
      </c>
      <c r="AG332" s="20">
        <f ca="1">RAND()</f>
        <v>0.91030321446310547</v>
      </c>
      <c r="AH332" s="15">
        <f ca="1">IF(B332=1, ROUND(_xlfn.NORM.INV(AG332,$C$17,$C$18)*(1+$T$14), 0), ROUND(_xlfn.NORM.INV(AG332, $D$17, $D$18)*(1+$T$14), 0))</f>
        <v>270</v>
      </c>
      <c r="AI332" s="20">
        <f ca="1">RAND()</f>
        <v>0.84850125183487912</v>
      </c>
      <c r="AJ332" s="18">
        <f ca="1">IF(B332=1, ROUND(_xlfn.NORM.INV(AI332,$C$19,$C$20), 2), ROUND(_xlfn.NORM.INV(AI332, $D$19, $D$20), 2))</f>
        <v>1826.97</v>
      </c>
      <c r="AK332" s="15">
        <f ca="1">MIN(ROUND(H332*(1+$C$22),0),AH332)</f>
        <v>270</v>
      </c>
      <c r="AL332" s="20">
        <f ca="1">RAND()</f>
        <v>0.77430302836471976</v>
      </c>
      <c r="AM332" s="19">
        <f ca="1">(IF(B332=1, $G$21+($G$22-$G$21)*AL332, $H$21+($H$22-$H$21)*AL332))</f>
        <v>3.3229090850941591E-2</v>
      </c>
      <c r="AN332" s="15">
        <f ca="1">ROUND(AK332*(1-AM332), 0)</f>
        <v>261</v>
      </c>
      <c r="AO332" s="18">
        <f ca="1">SUM(IF(AN332&gt;H332, (AN332-H332)*($G$23+AJ332), 0),IF(AF332&gt;G332,(AF332-G332)*($G$23+AB332),0),IF(X332&gt;F332,(X332-F332)*($G$23+T332),0),IF(P332&gt;E332,(P332-E332)*($G$23+L332),0))</f>
        <v>5355.9400000000005</v>
      </c>
      <c r="AP332" s="18">
        <f>-$C$24</f>
        <v>-313614.51120000001</v>
      </c>
      <c r="AQ332" s="17">
        <f ca="1">L332*P332+T332*X332+AB332*AF332+AJ332*AN332-AO332+AP332</f>
        <v>384932.45879999996</v>
      </c>
      <c r="AS332" s="21">
        <f ca="1">SUM(IF(AN332&gt;H332, (AN332-H332), 0),IF(AF332&gt;G332,(AF332-G332),0),IF(X332&gt;F332,(X332-F332),0),IF(P332&gt;E332,(P332-E332),0))</f>
        <v>2</v>
      </c>
    </row>
    <row r="333" spans="1:45" x14ac:dyDescent="0.4">
      <c r="A333" s="15">
        <v>305</v>
      </c>
      <c r="B333" s="15">
        <f ca="1">IF(RAND() &lt; (8/12), 0, 1)</f>
        <v>0</v>
      </c>
      <c r="C333" s="20">
        <f ca="1">RAND()</f>
        <v>0.11926784998141349</v>
      </c>
      <c r="D333" s="15" t="str">
        <f ca="1">LOOKUP(C333,$H$13:$H$16,$F$13:$F$16)</f>
        <v>Airbus A350-900</v>
      </c>
      <c r="E333" s="15">
        <f ca="1">LOOKUP(D333,$F$6:$F$9,$I$6:$I$9)</f>
        <v>0</v>
      </c>
      <c r="F333" s="15">
        <f ca="1">LOOKUP(D333,$F$6:$F$9,$J$6:$J$9)</f>
        <v>32</v>
      </c>
      <c r="G333" s="15">
        <f ca="1">LOOKUP(D333,$F$6:$F$9,$K$6:$K$9)</f>
        <v>21</v>
      </c>
      <c r="H333" s="15">
        <f ca="1">LOOKUP(D333,$F$6:$F$9,$L$6:$L$9)</f>
        <v>259</v>
      </c>
      <c r="I333" s="20">
        <f ca="1">RAND()</f>
        <v>0.18578294123235661</v>
      </c>
      <c r="J333" s="15">
        <f ca="1">IF(B333=1, ROUND(_xlfn.NORM.INV(I333,$C$5,$C$6)*(1+$T$14), 0), ROUND(_xlfn.NORM.INV(I333, $D$5, $D$6)*(1+$T$14), 0))</f>
        <v>3</v>
      </c>
      <c r="K333" s="20">
        <f ca="1">RAND()</f>
        <v>0.45884704350865746</v>
      </c>
      <c r="L333" s="18">
        <f ca="1">IF(B333=1, ROUND(_xlfn.NORM.INV(K333,$C$7,$C$8), 2), ROUND(_xlfn.NORM.INV(K333, $D$7, $D$8), 2))</f>
        <v>10445.280000000001</v>
      </c>
      <c r="M333" s="15">
        <f ca="1">MIN(E333,J333)</f>
        <v>0</v>
      </c>
      <c r="N333" s="15">
        <f ca="1">RAND()</f>
        <v>0.4480608512844183</v>
      </c>
      <c r="O333" s="19">
        <f ca="1">(IF(B333=1, $G$21+($G$22-$G$21)*N333, $H$21+($H$22-$H$21)*N333))</f>
        <v>2.3441825538532551E-2</v>
      </c>
      <c r="P333" s="15">
        <f ca="1">ROUND(M333*(1-O333), 0)</f>
        <v>0</v>
      </c>
      <c r="Q333" s="20">
        <f ca="1">RAND()</f>
        <v>0.2598567684119838</v>
      </c>
      <c r="R333" s="15">
        <f ca="1">IF(B333=1, ROUND(_xlfn.NORM.INV(Q333,$C$9,$C$10)*(1+$T$14), 0), ROUND(_xlfn.NORM.INV(Q333, $D$9, $D$10)*(1+$T$14), 0))</f>
        <v>33</v>
      </c>
      <c r="S333" s="20">
        <f ca="1">RAND()</f>
        <v>0.84615807700024337</v>
      </c>
      <c r="T333" s="18">
        <f ca="1">IF(B333=1, ROUND(_xlfn.NORM.INV(S333,$C$11,$C$12), 2), ROUND(_xlfn.NORM.INV(S333, $D$11, $D$12), 2))</f>
        <v>5478.65</v>
      </c>
      <c r="U333" s="15">
        <f ca="1">MIN(F333,R333)</f>
        <v>32</v>
      </c>
      <c r="V333" s="15">
        <f ca="1">RAND()</f>
        <v>0.85760873740380084</v>
      </c>
      <c r="W333" s="19">
        <f ca="1">(IF(B333=1, $G$21+($G$22-$G$21)*V333, $H$21+($H$22-$H$21)*V333))</f>
        <v>3.5728262122114024E-2</v>
      </c>
      <c r="X333" s="15">
        <f ca="1">ROUND(U333*(1-W333), 0)</f>
        <v>31</v>
      </c>
      <c r="Y333" s="20">
        <f ca="1">RAND()</f>
        <v>0.27122837319406423</v>
      </c>
      <c r="Z333" s="15">
        <f ca="1">IF(B333=1, ROUND(_xlfn.NORM.INV(Y333,$C$13,$C$14)*(1+$T$14), 0), ROUND(_xlfn.NORM.INV(Y333, $D$13, $D$14)*(1+$T$14), 0))</f>
        <v>30</v>
      </c>
      <c r="AA333" s="20">
        <f ca="1">RAND()</f>
        <v>0.73045912939460111</v>
      </c>
      <c r="AB333" s="18">
        <f ca="1">IF(B333=1, ROUND(_xlfn.NORM.INV(AA333,$C$15,$C$16), 2), ROUND(_xlfn.NORM.INV(AA333, $D$15, $D$16), 2))</f>
        <v>2872.62</v>
      </c>
      <c r="AC333" s="15">
        <f ca="1">MIN(G333,Z333)</f>
        <v>21</v>
      </c>
      <c r="AD333" s="15">
        <f ca="1">RAND()</f>
        <v>0.90892936181031625</v>
      </c>
      <c r="AE333" s="19">
        <f ca="1">(IF(B333=1, $G$21+($G$22-$G$21)*AD333, $H$21+($H$22-$H$21)*AD333))</f>
        <v>3.7267880854309487E-2</v>
      </c>
      <c r="AF333" s="15">
        <f ca="1">ROUND(AC333*(1-AE333), 0)</f>
        <v>20</v>
      </c>
      <c r="AG333" s="20">
        <f ca="1">RAND()</f>
        <v>0.76958084759154111</v>
      </c>
      <c r="AH333" s="15">
        <f ca="1">IF(B333=1, ROUND(_xlfn.NORM.INV(AG333,$C$17,$C$18)*(1+$T$14), 0), ROUND(_xlfn.NORM.INV(AG333, $D$17, $D$18)*(1+$T$14), 0))</f>
        <v>238</v>
      </c>
      <c r="AI333" s="20">
        <f ca="1">RAND()</f>
        <v>0.77875625048657648</v>
      </c>
      <c r="AJ333" s="18">
        <f ca="1">IF(B333=1, ROUND(_xlfn.NORM.INV(AI333,$C$19,$C$20), 2), ROUND(_xlfn.NORM.INV(AI333, $D$19, $D$20), 2))</f>
        <v>1807.07</v>
      </c>
      <c r="AK333" s="15">
        <f ca="1">MIN(ROUND(H333*(1+$C$22),0),AH333)</f>
        <v>238</v>
      </c>
      <c r="AL333" s="20">
        <f ca="1">RAND()</f>
        <v>0.30223771236270203</v>
      </c>
      <c r="AM333" s="19">
        <f ca="1">(IF(B333=1, $G$21+($G$22-$G$21)*AL333, $H$21+($H$22-$H$21)*AL333))</f>
        <v>1.9067131370881063E-2</v>
      </c>
      <c r="AN333" s="15">
        <f ca="1">ROUND(AK333*(1-AM333), 0)</f>
        <v>233</v>
      </c>
      <c r="AO333" s="18">
        <f ca="1">SUM(IF(AN333&gt;H333, (AN333-H333)*($G$23+AJ333), 0),IF(AF333&gt;G333,(AF333-G333)*($G$23+AB333),0),IF(X333&gt;F333,(X333-F333)*($G$23+T333),0),IF(P333&gt;E333,(P333-E333)*($G$23+L333),0))</f>
        <v>0</v>
      </c>
      <c r="AP333" s="18">
        <f>-$C$24</f>
        <v>-313614.51120000001</v>
      </c>
      <c r="AQ333" s="17">
        <f ca="1">L333*P333+T333*X333+AB333*AF333+AJ333*AN333-AO333+AP333</f>
        <v>334723.34879999998</v>
      </c>
      <c r="AS333" s="21">
        <f ca="1">SUM(IF(AN333&gt;H333, (AN333-H333), 0),IF(AF333&gt;G333,(AF333-G333),0),IF(X333&gt;F333,(X333-F333),0),IF(P333&gt;E333,(P333-E333),0))</f>
        <v>0</v>
      </c>
    </row>
    <row r="334" spans="1:45" x14ac:dyDescent="0.4">
      <c r="A334" s="15">
        <v>306</v>
      </c>
      <c r="B334" s="15">
        <f ca="1">IF(RAND() &lt; (8/12), 0, 1)</f>
        <v>0</v>
      </c>
      <c r="C334" s="20">
        <f ca="1">RAND()</f>
        <v>0.99687493955647444</v>
      </c>
      <c r="D334" s="15" t="str">
        <f ca="1">LOOKUP(C334,$H$13:$H$16,$F$13:$F$16)</f>
        <v>Boeing 777-300ER</v>
      </c>
      <c r="E334" s="15">
        <f ca="1">LOOKUP(D334,$F$6:$F$9,$I$6:$I$9)</f>
        <v>8</v>
      </c>
      <c r="F334" s="15">
        <f ca="1">LOOKUP(D334,$F$6:$F$9,$J$6:$J$9)</f>
        <v>40</v>
      </c>
      <c r="G334" s="15">
        <f ca="1">LOOKUP(D334,$F$6:$F$9,$K$6:$K$9)</f>
        <v>24</v>
      </c>
      <c r="H334" s="15">
        <f ca="1">LOOKUP(D334,$F$6:$F$9,$L$6:$L$9)</f>
        <v>260</v>
      </c>
      <c r="I334" s="20">
        <f ca="1">RAND()</f>
        <v>0.7131489708645723</v>
      </c>
      <c r="J334" s="15">
        <f ca="1">IF(B334=1, ROUND(_xlfn.NORM.INV(I334,$C$5,$C$6)*(1+$T$14), 0), ROUND(_xlfn.NORM.INV(I334, $D$5, $D$6)*(1+$T$14), 0))</f>
        <v>5</v>
      </c>
      <c r="K334" s="20">
        <f ca="1">RAND()</f>
        <v>0.98177041439378498</v>
      </c>
      <c r="L334" s="18">
        <f ca="1">IF(B334=1, ROUND(_xlfn.NORM.INV(K334,$C$7,$C$8), 2), ROUND(_xlfn.NORM.INV(K334, $D$7, $D$8), 2))</f>
        <v>11445.72</v>
      </c>
      <c r="M334" s="15">
        <f ca="1">MIN(E334,J334)</f>
        <v>5</v>
      </c>
      <c r="N334" s="15">
        <f ca="1">RAND()</f>
        <v>0.86434607002872754</v>
      </c>
      <c r="O334" s="19">
        <f ca="1">(IF(B334=1, $G$21+($G$22-$G$21)*N334, $H$21+($H$22-$H$21)*N334))</f>
        <v>3.5930382100861823E-2</v>
      </c>
      <c r="P334" s="15">
        <f ca="1">ROUND(M334*(1-O334), 0)</f>
        <v>5</v>
      </c>
      <c r="Q334" s="20">
        <f ca="1">RAND()</f>
        <v>1.9023954415009814E-2</v>
      </c>
      <c r="R334" s="15">
        <f ca="1">IF(B334=1, ROUND(_xlfn.NORM.INV(Q334,$C$9,$C$10)*(1+$T$14), 0), ROUND(_xlfn.NORM.INV(Q334, $D$9, $D$10)*(1+$T$14), 0))</f>
        <v>18</v>
      </c>
      <c r="S334" s="20">
        <f ca="1">RAND()</f>
        <v>0.17321964302745296</v>
      </c>
      <c r="T334" s="18">
        <f ca="1">IF(B334=1, ROUND(_xlfn.NORM.INV(S334,$C$11,$C$12), 2), ROUND(_xlfn.NORM.INV(S334, $D$11, $D$12), 2))</f>
        <v>5031.6400000000003</v>
      </c>
      <c r="U334" s="15">
        <f ca="1">MIN(F334,R334)</f>
        <v>18</v>
      </c>
      <c r="V334" s="15">
        <f ca="1">RAND()</f>
        <v>0.58298776184522094</v>
      </c>
      <c r="W334" s="19">
        <f ca="1">(IF(B334=1, $G$21+($G$22-$G$21)*V334, $H$21+($H$22-$H$21)*V334))</f>
        <v>2.7489632855356626E-2</v>
      </c>
      <c r="X334" s="15">
        <f ca="1">ROUND(U334*(1-W334), 0)</f>
        <v>18</v>
      </c>
      <c r="Y334" s="20">
        <f ca="1">RAND()</f>
        <v>0.36903971281933468</v>
      </c>
      <c r="Z334" s="15">
        <f ca="1">IF(B334=1, ROUND(_xlfn.NORM.INV(Y334,$C$13,$C$14)*(1+$T$14), 0), ROUND(_xlfn.NORM.INV(Y334, $D$13, $D$14)*(1+$T$14), 0))</f>
        <v>33</v>
      </c>
      <c r="AA334" s="20">
        <f ca="1">RAND()</f>
        <v>0.5989545861732164</v>
      </c>
      <c r="AB334" s="18">
        <f ca="1">IF(B334=1, ROUND(_xlfn.NORM.INV(AA334,$C$15,$C$16), 2), ROUND(_xlfn.NORM.INV(AA334, $D$15, $D$16), 2))</f>
        <v>2828.43</v>
      </c>
      <c r="AC334" s="15">
        <f ca="1">MIN(G334,Z334)</f>
        <v>24</v>
      </c>
      <c r="AD334" s="15">
        <f ca="1">RAND()</f>
        <v>0.72548734726519237</v>
      </c>
      <c r="AE334" s="19">
        <f ca="1">(IF(B334=1, $G$21+($G$22-$G$21)*AD334, $H$21+($H$22-$H$21)*AD334))</f>
        <v>3.1764620417955768E-2</v>
      </c>
      <c r="AF334" s="15">
        <f ca="1">ROUND(AC334*(1-AE334), 0)</f>
        <v>23</v>
      </c>
      <c r="AG334" s="20">
        <f ca="1">RAND()</f>
        <v>0.44824047203031947</v>
      </c>
      <c r="AH334" s="15">
        <f ca="1">IF(B334=1, ROUND(_xlfn.NORM.INV(AG334,$C$17,$C$18)*(1+$T$14), 0), ROUND(_xlfn.NORM.INV(AG334, $D$17, $D$18)*(1+$T$14), 0))</f>
        <v>193</v>
      </c>
      <c r="AI334" s="20">
        <f ca="1">RAND()</f>
        <v>0.60078675874946186</v>
      </c>
      <c r="AJ334" s="18">
        <f ca="1">IF(B334=1, ROUND(_xlfn.NORM.INV(AI334,$C$19,$C$20), 2), ROUND(_xlfn.NORM.INV(AI334, $D$19, $D$20), 2))</f>
        <v>1768.13</v>
      </c>
      <c r="AK334" s="15">
        <f ca="1">MIN(ROUND(H334*(1+$C$22),0),AH334)</f>
        <v>193</v>
      </c>
      <c r="AL334" s="20">
        <f ca="1">RAND()</f>
        <v>0.82670169813650141</v>
      </c>
      <c r="AM334" s="19">
        <f ca="1">(IF(B334=1, $G$21+($G$22-$G$21)*AL334, $H$21+($H$22-$H$21)*AL334))</f>
        <v>3.4801050944095038E-2</v>
      </c>
      <c r="AN334" s="15">
        <f ca="1">ROUND(AK334*(1-AM334), 0)</f>
        <v>186</v>
      </c>
      <c r="AO334" s="18">
        <f ca="1">SUM(IF(AN334&gt;H334, (AN334-H334)*($G$23+AJ334), 0),IF(AF334&gt;G334,(AF334-G334)*($G$23+AB334),0),IF(X334&gt;F334,(X334-F334)*($G$23+T334),0),IF(P334&gt;E334,(P334-E334)*($G$23+L334),0))</f>
        <v>0</v>
      </c>
      <c r="AP334" s="18">
        <f>-$C$24</f>
        <v>-313614.51120000001</v>
      </c>
      <c r="AQ334" s="17">
        <f ca="1">L334*P334+T334*X334+AB334*AF334+AJ334*AN334-AO334+AP334</f>
        <v>228109.67879999994</v>
      </c>
      <c r="AS334" s="21">
        <f ca="1">SUM(IF(AN334&gt;H334, (AN334-H334), 0),IF(AF334&gt;G334,(AF334-G334),0),IF(X334&gt;F334,(X334-F334),0),IF(P334&gt;E334,(P334-E334),0))</f>
        <v>0</v>
      </c>
    </row>
    <row r="335" spans="1:45" x14ac:dyDescent="0.4">
      <c r="A335" s="15">
        <v>307</v>
      </c>
      <c r="B335" s="15">
        <f ca="1">IF(RAND() &lt; (8/12), 0, 1)</f>
        <v>0</v>
      </c>
      <c r="C335" s="20">
        <f ca="1">RAND()</f>
        <v>0.53460814514380528</v>
      </c>
      <c r="D335" s="15" t="str">
        <f ca="1">LOOKUP(C335,$H$13:$H$16,$F$13:$F$16)</f>
        <v>Airbus A380-800</v>
      </c>
      <c r="E335" s="15">
        <f ca="1">LOOKUP(D335,$F$6:$F$9,$I$6:$I$9)</f>
        <v>14</v>
      </c>
      <c r="F335" s="15">
        <f ca="1">LOOKUP(D335,$F$6:$F$9,$J$6:$J$9)</f>
        <v>76</v>
      </c>
      <c r="G335" s="15">
        <f ca="1">LOOKUP(D335,$F$6:$F$9,$K$6:$K$9)</f>
        <v>56</v>
      </c>
      <c r="H335" s="15">
        <f ca="1">LOOKUP(D335,$F$6:$F$9,$L$6:$L$9)</f>
        <v>341</v>
      </c>
      <c r="I335" s="20">
        <f ca="1">RAND()</f>
        <v>0.48784813744049516</v>
      </c>
      <c r="J335" s="15">
        <f ca="1">IF(B335=1, ROUND(_xlfn.NORM.INV(I335,$C$5,$C$6)*(1+$T$14), 0), ROUND(_xlfn.NORM.INV(I335, $D$5, $D$6)*(1+$T$14), 0))</f>
        <v>4</v>
      </c>
      <c r="K335" s="20">
        <f ca="1">RAND()</f>
        <v>0.11829734125921121</v>
      </c>
      <c r="L335" s="18">
        <f ca="1">IF(B335=1, ROUND(_xlfn.NORM.INV(K335,$C$7,$C$8), 2), ROUND(_xlfn.NORM.INV(K335, $D$7, $D$8), 2))</f>
        <v>9952.9699999999993</v>
      </c>
      <c r="M335" s="15">
        <f ca="1">MIN(E335,J335)</f>
        <v>4</v>
      </c>
      <c r="N335" s="15">
        <f ca="1">RAND()</f>
        <v>0.7489277784988243</v>
      </c>
      <c r="O335" s="19">
        <f ca="1">(IF(B335=1, $G$21+($G$22-$G$21)*N335, $H$21+($H$22-$H$21)*N335))</f>
        <v>3.2467833354964726E-2</v>
      </c>
      <c r="P335" s="15">
        <f ca="1">ROUND(M335*(1-O335), 0)</f>
        <v>4</v>
      </c>
      <c r="Q335" s="20">
        <f ca="1">RAND()</f>
        <v>0.34891483064137618</v>
      </c>
      <c r="R335" s="15">
        <f ca="1">IF(B335=1, ROUND(_xlfn.NORM.INV(Q335,$C$9,$C$10)*(1+$T$14), 0), ROUND(_xlfn.NORM.INV(Q335, $D$9, $D$10)*(1+$T$14), 0))</f>
        <v>36</v>
      </c>
      <c r="S335" s="20">
        <f ca="1">RAND()</f>
        <v>0.70347179781054747</v>
      </c>
      <c r="T335" s="18">
        <f ca="1">IF(B335=1, ROUND(_xlfn.NORM.INV(S335,$C$11,$C$12), 2), ROUND(_xlfn.NORM.INV(S335, $D$11, $D$12), 2))</f>
        <v>5367.97</v>
      </c>
      <c r="U335" s="15">
        <f ca="1">MIN(F335,R335)</f>
        <v>36</v>
      </c>
      <c r="V335" s="15">
        <f ca="1">RAND()</f>
        <v>0.6812005663081826</v>
      </c>
      <c r="W335" s="19">
        <f ca="1">(IF(B335=1, $G$21+($G$22-$G$21)*V335, $H$21+($H$22-$H$21)*V335))</f>
        <v>3.043601698924548E-2</v>
      </c>
      <c r="X335" s="15">
        <f ca="1">ROUND(U335*(1-W335), 0)</f>
        <v>35</v>
      </c>
      <c r="Y335" s="20">
        <f ca="1">RAND()</f>
        <v>6.0870156933370501E-2</v>
      </c>
      <c r="Z335" s="15">
        <f ca="1">IF(B335=1, ROUND(_xlfn.NORM.INV(Y335,$C$13,$C$14)*(1+$T$14), 0), ROUND(_xlfn.NORM.INV(Y335, $D$13, $D$14)*(1+$T$14), 0))</f>
        <v>21</v>
      </c>
      <c r="AA335" s="20">
        <f ca="1">RAND()</f>
        <v>0.83375736456837646</v>
      </c>
      <c r="AB335" s="18">
        <f ca="1">IF(B335=1, ROUND(_xlfn.NORM.INV(AA335,$C$15,$C$16), 2), ROUND(_xlfn.NORM.INV(AA335, $D$15, $D$16), 2))</f>
        <v>2915.75</v>
      </c>
      <c r="AC335" s="15">
        <f ca="1">MIN(G335,Z335)</f>
        <v>21</v>
      </c>
      <c r="AD335" s="15">
        <f ca="1">RAND()</f>
        <v>2.9589084800507814E-2</v>
      </c>
      <c r="AE335" s="19">
        <f ca="1">(IF(B335=1, $G$21+($G$22-$G$21)*AD335, $H$21+($H$22-$H$21)*AD335))</f>
        <v>1.0887672544015235E-2</v>
      </c>
      <c r="AF335" s="15">
        <f ca="1">ROUND(AC335*(1-AE335), 0)</f>
        <v>21</v>
      </c>
      <c r="AG335" s="20">
        <f ca="1">RAND()</f>
        <v>0.15486979132308187</v>
      </c>
      <c r="AH335" s="15">
        <f ca="1">IF(B335=1, ROUND(_xlfn.NORM.INV(AG335,$C$17,$C$18)*(1+$T$14), 0), ROUND(_xlfn.NORM.INV(AG335, $D$17, $D$18)*(1+$T$14), 0))</f>
        <v>146</v>
      </c>
      <c r="AI335" s="20">
        <f ca="1">RAND()</f>
        <v>0.67824385031128698</v>
      </c>
      <c r="AJ335" s="18">
        <f ca="1">IF(B335=1, ROUND(_xlfn.NORM.INV(AI335,$C$19,$C$20), 2), ROUND(_xlfn.NORM.INV(AI335, $D$19, $D$20), 2))</f>
        <v>1783.88</v>
      </c>
      <c r="AK335" s="15">
        <f ca="1">MIN(ROUND(H335*(1+$C$22),0),AH335)</f>
        <v>146</v>
      </c>
      <c r="AL335" s="20">
        <f ca="1">RAND()</f>
        <v>0.53537160469064082</v>
      </c>
      <c r="AM335" s="19">
        <f ca="1">(IF(B335=1, $G$21+($G$22-$G$21)*AL335, $H$21+($H$22-$H$21)*AL335))</f>
        <v>2.6061148140719227E-2</v>
      </c>
      <c r="AN335" s="15">
        <f ca="1">ROUND(AK335*(1-AM335), 0)</f>
        <v>142</v>
      </c>
      <c r="AO335" s="18">
        <f ca="1">SUM(IF(AN335&gt;H335, (AN335-H335)*($G$23+AJ335), 0),IF(AF335&gt;G335,(AF335-G335)*($G$23+AB335),0),IF(X335&gt;F335,(X335-F335)*($G$23+T335),0),IF(P335&gt;E335,(P335-E335)*($G$23+L335),0))</f>
        <v>0</v>
      </c>
      <c r="AP335" s="18">
        <f>-$C$24</f>
        <v>-313614.51120000001</v>
      </c>
      <c r="AQ335" s="17">
        <f ca="1">L335*P335+T335*X335+AB335*AF335+AJ335*AN335-AO335+AP335</f>
        <v>228618.02880000003</v>
      </c>
      <c r="AS335" s="21">
        <f ca="1">SUM(IF(AN335&gt;H335, (AN335-H335), 0),IF(AF335&gt;G335,(AF335-G335),0),IF(X335&gt;F335,(X335-F335),0),IF(P335&gt;E335,(P335-E335),0))</f>
        <v>0</v>
      </c>
    </row>
    <row r="336" spans="1:45" x14ac:dyDescent="0.4">
      <c r="A336" s="15">
        <v>308</v>
      </c>
      <c r="B336" s="15">
        <f ca="1">IF(RAND() &lt; (8/12), 0, 1)</f>
        <v>1</v>
      </c>
      <c r="C336" s="20">
        <f ca="1">RAND()</f>
        <v>0.1193729877279337</v>
      </c>
      <c r="D336" s="15" t="str">
        <f ca="1">LOOKUP(C336,$H$13:$H$16,$F$13:$F$16)</f>
        <v>Airbus A350-900</v>
      </c>
      <c r="E336" s="15">
        <f ca="1">LOOKUP(D336,$F$6:$F$9,$I$6:$I$9)</f>
        <v>0</v>
      </c>
      <c r="F336" s="15">
        <f ca="1">LOOKUP(D336,$F$6:$F$9,$J$6:$J$9)</f>
        <v>32</v>
      </c>
      <c r="G336" s="15">
        <f ca="1">LOOKUP(D336,$F$6:$F$9,$K$6:$K$9)</f>
        <v>21</v>
      </c>
      <c r="H336" s="15">
        <f ca="1">LOOKUP(D336,$F$6:$F$9,$L$6:$L$9)</f>
        <v>259</v>
      </c>
      <c r="I336" s="20">
        <f ca="1">RAND()</f>
        <v>0.67590605453811015</v>
      </c>
      <c r="J336" s="15">
        <f ca="1">IF(B336=1, ROUND(_xlfn.NORM.INV(I336,$C$5,$C$6)*(1+$T$14), 0), ROUND(_xlfn.NORM.INV(I336, $D$5, $D$6)*(1+$T$14), 0))</f>
        <v>7</v>
      </c>
      <c r="K336" s="20">
        <f ca="1">RAND()</f>
        <v>3.8955564404184684E-2</v>
      </c>
      <c r="L336" s="18">
        <f ca="1">IF(B336=1, ROUND(_xlfn.NORM.INV(K336,$C$7,$C$8), 2), ROUND(_xlfn.NORM.INV(K336, $D$7, $D$8), 2))</f>
        <v>10479.56</v>
      </c>
      <c r="M336" s="15">
        <f ca="1">MIN(E336,J336)</f>
        <v>0</v>
      </c>
      <c r="N336" s="15">
        <f ca="1">RAND()</f>
        <v>0.77962770207568699</v>
      </c>
      <c r="O336" s="19">
        <f ca="1">(IF(B336=1, $G$21+($G$22-$G$21)*N336, $H$21+($H$22-$H$21)*N336))</f>
        <v>4.2286969572649047E-2</v>
      </c>
      <c r="P336" s="15">
        <f ca="1">ROUND(M336*(1-O336), 0)</f>
        <v>0</v>
      </c>
      <c r="Q336" s="20">
        <f ca="1">RAND()</f>
        <v>0.29657767411586244</v>
      </c>
      <c r="R336" s="15">
        <f ca="1">IF(B336=1, ROUND(_xlfn.NORM.INV(Q336,$C$9,$C$10)*(1+$T$14), 0), ROUND(_xlfn.NORM.INV(Q336, $D$9, $D$10)*(1+$T$14), 0))</f>
        <v>47</v>
      </c>
      <c r="S336" s="20">
        <f ca="1">RAND()</f>
        <v>0.15404542747731487</v>
      </c>
      <c r="T336" s="18">
        <f ca="1">IF(B336=1, ROUND(_xlfn.NORM.INV(S336,$C$11,$C$12), 2), ROUND(_xlfn.NORM.INV(S336, $D$11, $D$12), 2))</f>
        <v>5910.38</v>
      </c>
      <c r="U336" s="15">
        <f ca="1">MIN(F336,R336)</f>
        <v>32</v>
      </c>
      <c r="V336" s="15">
        <f ca="1">RAND()</f>
        <v>0.80179308320800724</v>
      </c>
      <c r="W336" s="19">
        <f ca="1">(IF(B336=1, $G$21+($G$22-$G$21)*V336, $H$21+($H$22-$H$21)*V336))</f>
        <v>4.3062757912280258E-2</v>
      </c>
      <c r="X336" s="15">
        <f ca="1">ROUND(U336*(1-W336), 0)</f>
        <v>31</v>
      </c>
      <c r="Y336" s="20">
        <f ca="1">RAND()</f>
        <v>0.30542572757300934</v>
      </c>
      <c r="Z336" s="15">
        <f ca="1">IF(B336=1, ROUND(_xlfn.NORM.INV(Y336,$C$13,$C$14)*(1+$T$14), 0), ROUND(_xlfn.NORM.INV(Y336, $D$13, $D$14)*(1+$T$14), 0))</f>
        <v>43</v>
      </c>
      <c r="AA336" s="20">
        <f ca="1">RAND()</f>
        <v>0.43189113305625293</v>
      </c>
      <c r="AB336" s="18">
        <f ca="1">IF(B336=1, ROUND(_xlfn.NORM.INV(AA336,$C$15,$C$16), 2), ROUND(_xlfn.NORM.INV(AA336, $D$15, $D$16), 2))</f>
        <v>3559.86</v>
      </c>
      <c r="AC336" s="15">
        <f ca="1">MIN(G336,Z336)</f>
        <v>21</v>
      </c>
      <c r="AD336" s="15">
        <f ca="1">RAND()</f>
        <v>0.60809098569572395</v>
      </c>
      <c r="AE336" s="19">
        <f ca="1">(IF(B336=1, $G$21+($G$22-$G$21)*AD336, $H$21+($H$22-$H$21)*AD336))</f>
        <v>3.6283184499350335E-2</v>
      </c>
      <c r="AF336" s="15">
        <f ca="1">ROUND(AC336*(1-AE336), 0)</f>
        <v>20</v>
      </c>
      <c r="AG336" s="20">
        <f ca="1">RAND()</f>
        <v>0.42848225671220319</v>
      </c>
      <c r="AH336" s="15">
        <f ca="1">IF(B336=1, ROUND(_xlfn.NORM.INV(AG336,$C$17,$C$18)*(1+$T$14), 0), ROUND(_xlfn.NORM.INV(AG336, $D$17, $D$18)*(1+$T$14), 0))</f>
        <v>282</v>
      </c>
      <c r="AI336" s="20">
        <f ca="1">RAND()</f>
        <v>0.76018991686245907</v>
      </c>
      <c r="AJ336" s="18">
        <f ca="1">IF(B336=1, ROUND(_xlfn.NORM.INV(AI336,$C$19,$C$20), 2), ROUND(_xlfn.NORM.INV(AI336, $D$19, $D$20), 2))</f>
        <v>2488.96</v>
      </c>
      <c r="AK336" s="15">
        <f ca="1">MIN(ROUND(H336*(1+$C$22),0),AH336)</f>
        <v>272</v>
      </c>
      <c r="AL336" s="20">
        <f ca="1">RAND()</f>
        <v>0.70017962256746924</v>
      </c>
      <c r="AM336" s="19">
        <f ca="1">(IF(B336=1, $G$21+($G$22-$G$21)*AL336, $H$21+($H$22-$H$21)*AL336))</f>
        <v>3.9506286789861428E-2</v>
      </c>
      <c r="AN336" s="15">
        <f ca="1">ROUND(AK336*(1-AM336), 0)</f>
        <v>261</v>
      </c>
      <c r="AO336" s="18">
        <f ca="1">SUM(IF(AN336&gt;H336, (AN336-H336)*($G$23+AJ336), 0),IF(AF336&gt;G336,(AF336-G336)*($G$23+AB336),0),IF(X336&gt;F336,(X336-F336)*($G$23+T336),0),IF(P336&gt;E336,(P336-E336)*($G$23+L336),0))</f>
        <v>6679.92</v>
      </c>
      <c r="AP336" s="18">
        <f>-$C$24</f>
        <v>-313614.51120000001</v>
      </c>
      <c r="AQ336" s="17">
        <f ca="1">L336*P336+T336*X336+AB336*AF336+AJ336*AN336-AO336+AP336</f>
        <v>583743.10880000005</v>
      </c>
      <c r="AS336" s="21">
        <f ca="1">SUM(IF(AN336&gt;H336, (AN336-H336), 0),IF(AF336&gt;G336,(AF336-G336),0),IF(X336&gt;F336,(X336-F336),0),IF(P336&gt;E336,(P336-E336),0))</f>
        <v>2</v>
      </c>
    </row>
    <row r="337" spans="1:45" x14ac:dyDescent="0.4">
      <c r="A337" s="15">
        <v>309</v>
      </c>
      <c r="B337" s="15">
        <f ca="1">IF(RAND() &lt; (8/12), 0, 1)</f>
        <v>0</v>
      </c>
      <c r="C337" s="20">
        <f ca="1">RAND()</f>
        <v>0.12992012537241759</v>
      </c>
      <c r="D337" s="15" t="str">
        <f ca="1">LOOKUP(C337,$H$13:$H$16,$F$13:$F$16)</f>
        <v>Airbus A350-900</v>
      </c>
      <c r="E337" s="15">
        <f ca="1">LOOKUP(D337,$F$6:$F$9,$I$6:$I$9)</f>
        <v>0</v>
      </c>
      <c r="F337" s="15">
        <f ca="1">LOOKUP(D337,$F$6:$F$9,$J$6:$J$9)</f>
        <v>32</v>
      </c>
      <c r="G337" s="15">
        <f ca="1">LOOKUP(D337,$F$6:$F$9,$K$6:$K$9)</f>
        <v>21</v>
      </c>
      <c r="H337" s="15">
        <f ca="1">LOOKUP(D337,$F$6:$F$9,$L$6:$L$9)</f>
        <v>259</v>
      </c>
      <c r="I337" s="20">
        <f ca="1">RAND()</f>
        <v>0.77443792623082275</v>
      </c>
      <c r="J337" s="15">
        <f ca="1">IF(B337=1, ROUND(_xlfn.NORM.INV(I337,$C$5,$C$6)*(1+$T$14), 0), ROUND(_xlfn.NORM.INV(I337, $D$5, $D$6)*(1+$T$14), 0))</f>
        <v>5</v>
      </c>
      <c r="K337" s="20">
        <f ca="1">RAND()</f>
        <v>0.4904020757740718</v>
      </c>
      <c r="L337" s="18">
        <f ca="1">IF(B337=1, ROUND(_xlfn.NORM.INV(K337,$C$7,$C$8), 2), ROUND(_xlfn.NORM.INV(K337, $D$7, $D$8), 2))</f>
        <v>10481.41</v>
      </c>
      <c r="M337" s="15">
        <f ca="1">MIN(E337,J337)</f>
        <v>0</v>
      </c>
      <c r="N337" s="15">
        <f ca="1">RAND()</f>
        <v>0.45466545994097607</v>
      </c>
      <c r="O337" s="19">
        <f ca="1">(IF(B337=1, $G$21+($G$22-$G$21)*N337, $H$21+($H$22-$H$21)*N337))</f>
        <v>2.3639963798229281E-2</v>
      </c>
      <c r="P337" s="15">
        <f ca="1">ROUND(M337*(1-O337), 0)</f>
        <v>0</v>
      </c>
      <c r="Q337" s="20">
        <f ca="1">RAND()</f>
        <v>0.74068492815096254</v>
      </c>
      <c r="R337" s="15">
        <f ca="1">IF(B337=1, ROUND(_xlfn.NORM.INV(Q337,$C$9,$C$10)*(1+$T$14), 0), ROUND(_xlfn.NORM.INV(Q337, $D$9, $D$10)*(1+$T$14), 0))</f>
        <v>47</v>
      </c>
      <c r="S337" s="20">
        <f ca="1">RAND()</f>
        <v>0.8589633550521355</v>
      </c>
      <c r="T337" s="18">
        <f ca="1">IF(B337=1, ROUND(_xlfn.NORM.INV(S337,$C$11,$C$12), 2), ROUND(_xlfn.NORM.INV(S337, $D$11, $D$12), 2))</f>
        <v>5491.31</v>
      </c>
      <c r="U337" s="15">
        <f ca="1">MIN(F337,R337)</f>
        <v>32</v>
      </c>
      <c r="V337" s="15">
        <f ca="1">RAND()</f>
        <v>0.89156563529266031</v>
      </c>
      <c r="W337" s="19">
        <f ca="1">(IF(B337=1, $G$21+($G$22-$G$21)*V337, $H$21+($H$22-$H$21)*V337))</f>
        <v>3.6746969058779812E-2</v>
      </c>
      <c r="X337" s="15">
        <f ca="1">ROUND(U337*(1-W337), 0)</f>
        <v>31</v>
      </c>
      <c r="Y337" s="20">
        <f ca="1">RAND()</f>
        <v>0.77325703439622084</v>
      </c>
      <c r="Z337" s="15">
        <f ca="1">IF(B337=1, ROUND(_xlfn.NORM.INV(Y337,$C$13,$C$14)*(1+$T$14), 0), ROUND(_xlfn.NORM.INV(Y337, $D$13, $D$14)*(1+$T$14), 0))</f>
        <v>43</v>
      </c>
      <c r="AA337" s="20">
        <f ca="1">RAND()</f>
        <v>0.81276347120948911</v>
      </c>
      <c r="AB337" s="18">
        <f ca="1">IF(B337=1, ROUND(_xlfn.NORM.INV(AA337,$C$15,$C$16), 2), ROUND(_xlfn.NORM.INV(AA337, $D$15, $D$16), 2))</f>
        <v>2905.91</v>
      </c>
      <c r="AC337" s="15">
        <f ca="1">MIN(G337,Z337)</f>
        <v>21</v>
      </c>
      <c r="AD337" s="15">
        <f ca="1">RAND()</f>
        <v>0.3179324679477965</v>
      </c>
      <c r="AE337" s="19">
        <f ca="1">(IF(B337=1, $G$21+($G$22-$G$21)*AD337, $H$21+($H$22-$H$21)*AD337))</f>
        <v>1.9537974038433895E-2</v>
      </c>
      <c r="AF337" s="15">
        <f ca="1">ROUND(AC337*(1-AE337), 0)</f>
        <v>21</v>
      </c>
      <c r="AG337" s="20">
        <f ca="1">RAND()</f>
        <v>0.60845951333623793</v>
      </c>
      <c r="AH337" s="15">
        <f ca="1">IF(B337=1, ROUND(_xlfn.NORM.INV(AG337,$C$17,$C$18)*(1+$T$14), 0), ROUND(_xlfn.NORM.INV(AG337, $D$17, $D$18)*(1+$T$14), 0))</f>
        <v>214</v>
      </c>
      <c r="AI337" s="20">
        <f ca="1">RAND()</f>
        <v>0.74657629487250965</v>
      </c>
      <c r="AJ337" s="18">
        <f ca="1">IF(B337=1, ROUND(_xlfn.NORM.INV(AI337,$C$19,$C$20), 2), ROUND(_xlfn.NORM.INV(AI337, $D$19, $D$20), 2))</f>
        <v>1799.15</v>
      </c>
      <c r="AK337" s="15">
        <f ca="1">MIN(ROUND(H337*(1+$C$22),0),AH337)</f>
        <v>214</v>
      </c>
      <c r="AL337" s="20">
        <f ca="1">RAND()</f>
        <v>0.26632581548399847</v>
      </c>
      <c r="AM337" s="19">
        <f ca="1">(IF(B337=1, $G$21+($G$22-$G$21)*AL337, $H$21+($H$22-$H$21)*AL337))</f>
        <v>1.7989774464519954E-2</v>
      </c>
      <c r="AN337" s="15">
        <f ca="1">ROUND(AK337*(1-AM337), 0)</f>
        <v>210</v>
      </c>
      <c r="AO337" s="18">
        <f ca="1">SUM(IF(AN337&gt;H337, (AN337-H337)*($G$23+AJ337), 0),IF(AF337&gt;G337,(AF337-G337)*($G$23+AB337),0),IF(X337&gt;F337,(X337-F337)*($G$23+T337),0),IF(P337&gt;E337,(P337-E337)*($G$23+L337),0))</f>
        <v>0</v>
      </c>
      <c r="AP337" s="18">
        <f>-$C$24</f>
        <v>-313614.51120000001</v>
      </c>
      <c r="AQ337" s="17">
        <f ca="1">L337*P337+T337*X337+AB337*AF337+AJ337*AN337-AO337+AP337</f>
        <v>295461.70879999996</v>
      </c>
      <c r="AS337" s="21">
        <f ca="1">SUM(IF(AN337&gt;H337, (AN337-H337), 0),IF(AF337&gt;G337,(AF337-G337),0),IF(X337&gt;F337,(X337-F337),0),IF(P337&gt;E337,(P337-E337),0))</f>
        <v>0</v>
      </c>
    </row>
    <row r="338" spans="1:45" x14ac:dyDescent="0.4">
      <c r="A338" s="15">
        <v>310</v>
      </c>
      <c r="B338" s="15">
        <f ca="1">IF(RAND() &lt; (8/12), 0, 1)</f>
        <v>0</v>
      </c>
      <c r="C338" s="20">
        <f ca="1">RAND()</f>
        <v>0.28847208468814456</v>
      </c>
      <c r="D338" s="15" t="str">
        <f ca="1">LOOKUP(C338,$H$13:$H$16,$F$13:$F$16)</f>
        <v>Airbus A380-800</v>
      </c>
      <c r="E338" s="15">
        <f ca="1">LOOKUP(D338,$F$6:$F$9,$I$6:$I$9)</f>
        <v>14</v>
      </c>
      <c r="F338" s="15">
        <f ca="1">LOOKUP(D338,$F$6:$F$9,$J$6:$J$9)</f>
        <v>76</v>
      </c>
      <c r="G338" s="15">
        <f ca="1">LOOKUP(D338,$F$6:$F$9,$K$6:$K$9)</f>
        <v>56</v>
      </c>
      <c r="H338" s="15">
        <f ca="1">LOOKUP(D338,$F$6:$F$9,$L$6:$L$9)</f>
        <v>341</v>
      </c>
      <c r="I338" s="20">
        <f ca="1">RAND()</f>
        <v>0.35120500186832182</v>
      </c>
      <c r="J338" s="15">
        <f ca="1">IF(B338=1, ROUND(_xlfn.NORM.INV(I338,$C$5,$C$6)*(1+$T$14), 0), ROUND(_xlfn.NORM.INV(I338, $D$5, $D$6)*(1+$T$14), 0))</f>
        <v>4</v>
      </c>
      <c r="K338" s="20">
        <f ca="1">RAND()</f>
        <v>3.9502534022778923E-2</v>
      </c>
      <c r="L338" s="18">
        <f ca="1">IF(B338=1, ROUND(_xlfn.NORM.INV(K338,$C$7,$C$8), 2), ROUND(_xlfn.NORM.INV(K338, $D$7, $D$8), 2))</f>
        <v>9691.84</v>
      </c>
      <c r="M338" s="15">
        <f ca="1">MIN(E338,J338)</f>
        <v>4</v>
      </c>
      <c r="N338" s="15">
        <f ca="1">RAND()</f>
        <v>0.13009400618126732</v>
      </c>
      <c r="O338" s="19">
        <f ca="1">(IF(B338=1, $G$21+($G$22-$G$21)*N338, $H$21+($H$22-$H$21)*N338))</f>
        <v>1.3902820185438019E-2</v>
      </c>
      <c r="P338" s="15">
        <f ca="1">ROUND(M338*(1-O338), 0)</f>
        <v>4</v>
      </c>
      <c r="Q338" s="20">
        <f ca="1">RAND()</f>
        <v>0.87496113175636681</v>
      </c>
      <c r="R338" s="15">
        <f ca="1">IF(B338=1, ROUND(_xlfn.NORM.INV(Q338,$C$9,$C$10)*(1+$T$14), 0), ROUND(_xlfn.NORM.INV(Q338, $D$9, $D$10)*(1+$T$14), 0))</f>
        <v>52</v>
      </c>
      <c r="S338" s="20">
        <f ca="1">RAND()</f>
        <v>2.5926625064306541E-2</v>
      </c>
      <c r="T338" s="18">
        <f ca="1">IF(B338=1, ROUND(_xlfn.NORM.INV(S338,$C$11,$C$12), 2), ROUND(_xlfn.NORM.INV(S338, $D$11, $D$12), 2))</f>
        <v>4803.1099999999997</v>
      </c>
      <c r="U338" s="15">
        <f ca="1">MIN(F338,R338)</f>
        <v>52</v>
      </c>
      <c r="V338" s="15">
        <f ca="1">RAND()</f>
        <v>0.34350055451720762</v>
      </c>
      <c r="W338" s="19">
        <f ca="1">(IF(B338=1, $G$21+($G$22-$G$21)*V338, $H$21+($H$22-$H$21)*V338))</f>
        <v>2.0305016635516229E-2</v>
      </c>
      <c r="X338" s="15">
        <f ca="1">ROUND(U338*(1-W338), 0)</f>
        <v>51</v>
      </c>
      <c r="Y338" s="20">
        <f ca="1">RAND()</f>
        <v>0.42894363950633418</v>
      </c>
      <c r="Z338" s="15">
        <f ca="1">IF(B338=1, ROUND(_xlfn.NORM.INV(Y338,$C$13,$C$14)*(1+$T$14), 0), ROUND(_xlfn.NORM.INV(Y338, $D$13, $D$14)*(1+$T$14), 0))</f>
        <v>34</v>
      </c>
      <c r="AA338" s="20">
        <f ca="1">RAND()</f>
        <v>0.18957735568474743</v>
      </c>
      <c r="AB338" s="18">
        <f ca="1">IF(B338=1, ROUND(_xlfn.NORM.INV(AA338,$C$15,$C$16), 2), ROUND(_xlfn.NORM.INV(AA338, $D$15, $D$16), 2))</f>
        <v>2691.08</v>
      </c>
      <c r="AC338" s="15">
        <f ca="1">MIN(G338,Z338)</f>
        <v>34</v>
      </c>
      <c r="AD338" s="15">
        <f ca="1">RAND()</f>
        <v>0.56148395210909574</v>
      </c>
      <c r="AE338" s="19">
        <f ca="1">(IF(B338=1, $G$21+($G$22-$G$21)*AD338, $H$21+($H$22-$H$21)*AD338))</f>
        <v>2.6844518563272871E-2</v>
      </c>
      <c r="AF338" s="15">
        <f ca="1">ROUND(AC338*(1-AE338), 0)</f>
        <v>33</v>
      </c>
      <c r="AG338" s="20">
        <f ca="1">RAND()</f>
        <v>0.62203345019299927</v>
      </c>
      <c r="AH338" s="15">
        <f ca="1">IF(B338=1, ROUND(_xlfn.NORM.INV(AG338,$C$17,$C$18)*(1+$T$14), 0), ROUND(_xlfn.NORM.INV(AG338, $D$17, $D$18)*(1+$T$14), 0))</f>
        <v>216</v>
      </c>
      <c r="AI338" s="20">
        <f ca="1">RAND()</f>
        <v>0.80941783819502477</v>
      </c>
      <c r="AJ338" s="18">
        <f ca="1">IF(B338=1, ROUND(_xlfn.NORM.INV(AI338,$C$19,$C$20), 2), ROUND(_xlfn.NORM.INV(AI338, $D$19, $D$20), 2))</f>
        <v>1815.25</v>
      </c>
      <c r="AK338" s="15">
        <f ca="1">MIN(ROUND(H338*(1+$C$22),0),AH338)</f>
        <v>216</v>
      </c>
      <c r="AL338" s="20">
        <f ca="1">RAND()</f>
        <v>0.80868221237000981</v>
      </c>
      <c r="AM338" s="19">
        <f ca="1">(IF(B338=1, $G$21+($G$22-$G$21)*AL338, $H$21+($H$22-$H$21)*AL338))</f>
        <v>3.4260466371100293E-2</v>
      </c>
      <c r="AN338" s="15">
        <f ca="1">ROUND(AK338*(1-AM338), 0)</f>
        <v>209</v>
      </c>
      <c r="AO338" s="18">
        <f ca="1">SUM(IF(AN338&gt;H338, (AN338-H338)*($G$23+AJ338), 0),IF(AF338&gt;G338,(AF338-G338)*($G$23+AB338),0),IF(X338&gt;F338,(X338-F338)*($G$23+T338),0),IF(P338&gt;E338,(P338-E338)*($G$23+L338),0))</f>
        <v>0</v>
      </c>
      <c r="AP338" s="18">
        <f>-$C$24</f>
        <v>-313614.51120000001</v>
      </c>
      <c r="AQ338" s="17">
        <f ca="1">L338*P338+T338*X338+AB338*AF338+AJ338*AN338-AO338+AP338</f>
        <v>438304.34879999998</v>
      </c>
      <c r="AS338" s="21">
        <f ca="1">SUM(IF(AN338&gt;H338, (AN338-H338), 0),IF(AF338&gt;G338,(AF338-G338),0),IF(X338&gt;F338,(X338-F338),0),IF(P338&gt;E338,(P338-E338),0))</f>
        <v>0</v>
      </c>
    </row>
    <row r="339" spans="1:45" x14ac:dyDescent="0.4">
      <c r="A339" s="15">
        <v>311</v>
      </c>
      <c r="B339" s="15">
        <f ca="1">IF(RAND() &lt; (8/12), 0, 1)</f>
        <v>0</v>
      </c>
      <c r="C339" s="20">
        <f ca="1">RAND()</f>
        <v>0.32812601190477608</v>
      </c>
      <c r="D339" s="15" t="str">
        <f ca="1">LOOKUP(C339,$H$13:$H$16,$F$13:$F$16)</f>
        <v>Airbus A380-800</v>
      </c>
      <c r="E339" s="15">
        <f ca="1">LOOKUP(D339,$F$6:$F$9,$I$6:$I$9)</f>
        <v>14</v>
      </c>
      <c r="F339" s="15">
        <f ca="1">LOOKUP(D339,$F$6:$F$9,$J$6:$J$9)</f>
        <v>76</v>
      </c>
      <c r="G339" s="15">
        <f ca="1">LOOKUP(D339,$F$6:$F$9,$K$6:$K$9)</f>
        <v>56</v>
      </c>
      <c r="H339" s="15">
        <f ca="1">LOOKUP(D339,$F$6:$F$9,$L$6:$L$9)</f>
        <v>341</v>
      </c>
      <c r="I339" s="20">
        <f ca="1">RAND()</f>
        <v>0.23939029491754793</v>
      </c>
      <c r="J339" s="15">
        <f ca="1">IF(B339=1, ROUND(_xlfn.NORM.INV(I339,$C$5,$C$6)*(1+$T$14), 0), ROUND(_xlfn.NORM.INV(I339, $D$5, $D$6)*(1+$T$14), 0))</f>
        <v>3</v>
      </c>
      <c r="K339" s="20">
        <f ca="1">RAND()</f>
        <v>0.29282561905103954</v>
      </c>
      <c r="L339" s="18">
        <f ca="1">IF(B339=1, ROUND(_xlfn.NORM.INV(K339,$C$7,$C$8), 2), ROUND(_xlfn.NORM.INV(K339, $D$7, $D$8), 2))</f>
        <v>10243.92</v>
      </c>
      <c r="M339" s="15">
        <f ca="1">MIN(E339,J339)</f>
        <v>3</v>
      </c>
      <c r="N339" s="15">
        <f ca="1">RAND()</f>
        <v>0.39463689880416741</v>
      </c>
      <c r="O339" s="19">
        <f ca="1">(IF(B339=1, $G$21+($G$22-$G$21)*N339, $H$21+($H$22-$H$21)*N339))</f>
        <v>2.183910696412502E-2</v>
      </c>
      <c r="P339" s="15">
        <f ca="1">ROUND(M339*(1-O339), 0)</f>
        <v>3</v>
      </c>
      <c r="Q339" s="20">
        <f ca="1">RAND()</f>
        <v>0.76897783222081117</v>
      </c>
      <c r="R339" s="15">
        <f ca="1">IF(B339=1, ROUND(_xlfn.NORM.INV(Q339,$C$9,$C$10)*(1+$T$14), 0), ROUND(_xlfn.NORM.INV(Q339, $D$9, $D$10)*(1+$T$14), 0))</f>
        <v>48</v>
      </c>
      <c r="S339" s="20">
        <f ca="1">RAND()</f>
        <v>4.1045651403579853E-2</v>
      </c>
      <c r="T339" s="18">
        <f ca="1">IF(B339=1, ROUND(_xlfn.NORM.INV(S339,$C$11,$C$12), 2), ROUND(_xlfn.NORM.INV(S339, $D$11, $D$12), 2))</f>
        <v>4849.9799999999996</v>
      </c>
      <c r="U339" s="15">
        <f ca="1">MIN(F339,R339)</f>
        <v>48</v>
      </c>
      <c r="V339" s="15">
        <f ca="1">RAND()</f>
        <v>0.39495819259127452</v>
      </c>
      <c r="W339" s="19">
        <f ca="1">(IF(B339=1, $G$21+($G$22-$G$21)*V339, $H$21+($H$22-$H$21)*V339))</f>
        <v>2.1848745777738238E-2</v>
      </c>
      <c r="X339" s="15">
        <f ca="1">ROUND(U339*(1-W339), 0)</f>
        <v>47</v>
      </c>
      <c r="Y339" s="20">
        <f ca="1">RAND()</f>
        <v>0.29153800123410467</v>
      </c>
      <c r="Z339" s="15">
        <f ca="1">IF(B339=1, ROUND(_xlfn.NORM.INV(Y339,$C$13,$C$14)*(1+$T$14), 0), ROUND(_xlfn.NORM.INV(Y339, $D$13, $D$14)*(1+$T$14), 0))</f>
        <v>31</v>
      </c>
      <c r="AA339" s="20">
        <f ca="1">RAND()</f>
        <v>0.70292599913300347</v>
      </c>
      <c r="AB339" s="18">
        <f ca="1">IF(B339=1, ROUND(_xlfn.NORM.INV(AA339,$C$15,$C$16), 2), ROUND(_xlfn.NORM.INV(AA339, $D$15, $D$16), 2))</f>
        <v>2862.73</v>
      </c>
      <c r="AC339" s="15">
        <f ca="1">MIN(G339,Z339)</f>
        <v>31</v>
      </c>
      <c r="AD339" s="15">
        <f ca="1">RAND()</f>
        <v>0.63290221116863876</v>
      </c>
      <c r="AE339" s="19">
        <f ca="1">(IF(B339=1, $G$21+($G$22-$G$21)*AD339, $H$21+($H$22-$H$21)*AD339))</f>
        <v>2.898706633505916E-2</v>
      </c>
      <c r="AF339" s="15">
        <f ca="1">ROUND(AC339*(1-AE339), 0)</f>
        <v>30</v>
      </c>
      <c r="AG339" s="20">
        <f ca="1">RAND()</f>
        <v>0.35044810077399524</v>
      </c>
      <c r="AH339" s="15">
        <f ca="1">IF(B339=1, ROUND(_xlfn.NORM.INV(AG339,$C$17,$C$18)*(1+$T$14), 0), ROUND(_xlfn.NORM.INV(AG339, $D$17, $D$18)*(1+$T$14), 0))</f>
        <v>179</v>
      </c>
      <c r="AI339" s="20">
        <f ca="1">RAND()</f>
        <v>0.91510542191316302</v>
      </c>
      <c r="AJ339" s="18">
        <f ca="1">IF(B339=1, ROUND(_xlfn.NORM.INV(AI339,$C$19,$C$20), 2), ROUND(_xlfn.NORM.INV(AI339, $D$19, $D$20), 2))</f>
        <v>1853.01</v>
      </c>
      <c r="AK339" s="15">
        <f ca="1">MIN(ROUND(H339*(1+$C$22),0),AH339)</f>
        <v>179</v>
      </c>
      <c r="AL339" s="20">
        <f ca="1">RAND()</f>
        <v>0.84444620761890687</v>
      </c>
      <c r="AM339" s="19">
        <f ca="1">(IF(B339=1, $G$21+($G$22-$G$21)*AL339, $H$21+($H$22-$H$21)*AL339))</f>
        <v>3.5333386228567208E-2</v>
      </c>
      <c r="AN339" s="15">
        <f ca="1">ROUND(AK339*(1-AM339), 0)</f>
        <v>173</v>
      </c>
      <c r="AO339" s="18">
        <f ca="1">SUM(IF(AN339&gt;H339, (AN339-H339)*($G$23+AJ339), 0),IF(AF339&gt;G339,(AF339-G339)*($G$23+AB339),0),IF(X339&gt;F339,(X339-F339)*($G$23+T339),0),IF(P339&gt;E339,(P339-E339)*($G$23+L339),0))</f>
        <v>0</v>
      </c>
      <c r="AP339" s="18">
        <f>-$C$24</f>
        <v>-313614.51120000001</v>
      </c>
      <c r="AQ339" s="17">
        <f ca="1">L339*P339+T339*X339+AB339*AF339+AJ339*AN339-AO339+AP339</f>
        <v>351518.93879999995</v>
      </c>
      <c r="AS339" s="21">
        <f ca="1">SUM(IF(AN339&gt;H339, (AN339-H339), 0),IF(AF339&gt;G339,(AF339-G339),0),IF(X339&gt;F339,(X339-F339),0),IF(P339&gt;E339,(P339-E339),0))</f>
        <v>0</v>
      </c>
    </row>
    <row r="340" spans="1:45" x14ac:dyDescent="0.4">
      <c r="A340" s="15">
        <v>312</v>
      </c>
      <c r="B340" s="15">
        <f ca="1">IF(RAND() &lt; (8/12), 0, 1)</f>
        <v>0</v>
      </c>
      <c r="C340" s="20">
        <f ca="1">RAND()</f>
        <v>0.75053450979695147</v>
      </c>
      <c r="D340" s="15" t="str">
        <f ca="1">LOOKUP(C340,$H$13:$H$16,$F$13:$F$16)</f>
        <v>Boeing 777-300ER</v>
      </c>
      <c r="E340" s="15">
        <f ca="1">LOOKUP(D340,$F$6:$F$9,$I$6:$I$9)</f>
        <v>8</v>
      </c>
      <c r="F340" s="15">
        <f ca="1">LOOKUP(D340,$F$6:$F$9,$J$6:$J$9)</f>
        <v>40</v>
      </c>
      <c r="G340" s="15">
        <f ca="1">LOOKUP(D340,$F$6:$F$9,$K$6:$K$9)</f>
        <v>24</v>
      </c>
      <c r="H340" s="15">
        <f ca="1">LOOKUP(D340,$F$6:$F$9,$L$6:$L$9)</f>
        <v>260</v>
      </c>
      <c r="I340" s="20">
        <f ca="1">RAND()</f>
        <v>0.18558035607810663</v>
      </c>
      <c r="J340" s="15">
        <f ca="1">IF(B340=1, ROUND(_xlfn.NORM.INV(I340,$C$5,$C$6)*(1+$T$14), 0), ROUND(_xlfn.NORM.INV(I340, $D$5, $D$6)*(1+$T$14), 0))</f>
        <v>3</v>
      </c>
      <c r="K340" s="20">
        <f ca="1">RAND()</f>
        <v>0.15064344200999114</v>
      </c>
      <c r="L340" s="18">
        <f ca="1">IF(B340=1, ROUND(_xlfn.NORM.INV(K340,$C$7,$C$8), 2), ROUND(_xlfn.NORM.INV(K340, $D$7, $D$8), 2))</f>
        <v>10021.27</v>
      </c>
      <c r="M340" s="15">
        <f ca="1">MIN(E340,J340)</f>
        <v>3</v>
      </c>
      <c r="N340" s="15">
        <f ca="1">RAND()</f>
        <v>0.2103740153303133</v>
      </c>
      <c r="O340" s="19">
        <f ca="1">(IF(B340=1, $G$21+($G$22-$G$21)*N340, $H$21+($H$22-$H$21)*N340))</f>
        <v>1.63112204599094E-2</v>
      </c>
      <c r="P340" s="15">
        <f ca="1">ROUND(M340*(1-O340), 0)</f>
        <v>3</v>
      </c>
      <c r="Q340" s="20">
        <f ca="1">RAND()</f>
        <v>0.27671920051539711</v>
      </c>
      <c r="R340" s="15">
        <f ca="1">IF(B340=1, ROUND(_xlfn.NORM.INV(Q340,$C$9,$C$10)*(1+$T$14), 0), ROUND(_xlfn.NORM.INV(Q340, $D$9, $D$10)*(1+$T$14), 0))</f>
        <v>34</v>
      </c>
      <c r="S340" s="20">
        <f ca="1">RAND()</f>
        <v>0.36293144347197059</v>
      </c>
      <c r="T340" s="18">
        <f ca="1">IF(B340=1, ROUND(_xlfn.NORM.INV(S340,$C$11,$C$12), 2), ROUND(_xlfn.NORM.INV(S340, $D$11, $D$12), 2))</f>
        <v>5166.29</v>
      </c>
      <c r="U340" s="15">
        <f ca="1">MIN(F340,R340)</f>
        <v>34</v>
      </c>
      <c r="V340" s="15">
        <f ca="1">RAND()</f>
        <v>2.4171731909581773E-2</v>
      </c>
      <c r="W340" s="19">
        <f ca="1">(IF(B340=1, $G$21+($G$22-$G$21)*V340, $H$21+($H$22-$H$21)*V340))</f>
        <v>1.0725151957287453E-2</v>
      </c>
      <c r="X340" s="15">
        <f ca="1">ROUND(U340*(1-W340), 0)</f>
        <v>34</v>
      </c>
      <c r="Y340" s="20">
        <f ca="1">RAND()</f>
        <v>0.47755636709980487</v>
      </c>
      <c r="Z340" s="15">
        <f ca="1">IF(B340=1, ROUND(_xlfn.NORM.INV(Y340,$C$13,$C$14)*(1+$T$14), 0), ROUND(_xlfn.NORM.INV(Y340, $D$13, $D$14)*(1+$T$14), 0))</f>
        <v>35</v>
      </c>
      <c r="AA340" s="20">
        <f ca="1">RAND()</f>
        <v>0.76780431812023686</v>
      </c>
      <c r="AB340" s="18">
        <f ca="1">IF(B340=1, ROUND(_xlfn.NORM.INV(AA340,$C$15,$C$16), 2), ROUND(_xlfn.NORM.INV(AA340, $D$15, $D$16), 2))</f>
        <v>2886.89</v>
      </c>
      <c r="AC340" s="15">
        <f ca="1">MIN(G340,Z340)</f>
        <v>24</v>
      </c>
      <c r="AD340" s="15">
        <f ca="1">RAND()</f>
        <v>0.37415247104847549</v>
      </c>
      <c r="AE340" s="19">
        <f ca="1">(IF(B340=1, $G$21+($G$22-$G$21)*AD340, $H$21+($H$22-$H$21)*AD340))</f>
        <v>2.1224574131454264E-2</v>
      </c>
      <c r="AF340" s="15">
        <f ca="1">ROUND(AC340*(1-AE340), 0)</f>
        <v>23</v>
      </c>
      <c r="AG340" s="20">
        <f ca="1">RAND()</f>
        <v>0.59991521954417426</v>
      </c>
      <c r="AH340" s="15">
        <f ca="1">IF(B340=1, ROUND(_xlfn.NORM.INV(AG340,$C$17,$C$18)*(1+$T$14), 0), ROUND(_xlfn.NORM.INV(AG340, $D$17, $D$18)*(1+$T$14), 0))</f>
        <v>213</v>
      </c>
      <c r="AI340" s="20">
        <f ca="1">RAND()</f>
        <v>0.60505111660567101</v>
      </c>
      <c r="AJ340" s="18">
        <f ca="1">IF(B340=1, ROUND(_xlfn.NORM.INV(AI340,$C$19,$C$20), 2), ROUND(_xlfn.NORM.INV(AI340, $D$19, $D$20), 2))</f>
        <v>1768.97</v>
      </c>
      <c r="AK340" s="15">
        <f ca="1">MIN(ROUND(H340*(1+$C$22),0),AH340)</f>
        <v>213</v>
      </c>
      <c r="AL340" s="20">
        <f ca="1">RAND()</f>
        <v>0.32980209260620108</v>
      </c>
      <c r="AM340" s="19">
        <f ca="1">(IF(B340=1, $G$21+($G$22-$G$21)*AL340, $H$21+($H$22-$H$21)*AL340))</f>
        <v>1.9894062778186034E-2</v>
      </c>
      <c r="AN340" s="15">
        <f ca="1">ROUND(AK340*(1-AM340), 0)</f>
        <v>209</v>
      </c>
      <c r="AO340" s="18">
        <f ca="1">SUM(IF(AN340&gt;H340, (AN340-H340)*($G$23+AJ340), 0),IF(AF340&gt;G340,(AF340-G340)*($G$23+AB340),0),IF(X340&gt;F340,(X340-F340)*($G$23+T340),0),IF(P340&gt;E340,(P340-E340)*($G$23+L340),0))</f>
        <v>0</v>
      </c>
      <c r="AP340" s="18">
        <f>-$C$24</f>
        <v>-313614.51120000001</v>
      </c>
      <c r="AQ340" s="17">
        <f ca="1">L340*P340+T340*X340+AB340*AF340+AJ340*AN340-AO340+AP340</f>
        <v>328216.35879999999</v>
      </c>
      <c r="AS340" s="21">
        <f ca="1">SUM(IF(AN340&gt;H340, (AN340-H340), 0),IF(AF340&gt;G340,(AF340-G340),0),IF(X340&gt;F340,(X340-F340),0),IF(P340&gt;E340,(P340-E340),0))</f>
        <v>0</v>
      </c>
    </row>
    <row r="341" spans="1:45" x14ac:dyDescent="0.4">
      <c r="A341" s="15">
        <v>313</v>
      </c>
      <c r="B341" s="15">
        <f ca="1">IF(RAND() &lt; (8/12), 0, 1)</f>
        <v>0</v>
      </c>
      <c r="C341" s="20">
        <f ca="1">RAND()</f>
        <v>0.17367132623863291</v>
      </c>
      <c r="D341" s="15" t="str">
        <f ca="1">LOOKUP(C341,$H$13:$H$16,$F$13:$F$16)</f>
        <v>Airbus A350-900</v>
      </c>
      <c r="E341" s="15">
        <f ca="1">LOOKUP(D341,$F$6:$F$9,$I$6:$I$9)</f>
        <v>0</v>
      </c>
      <c r="F341" s="15">
        <f ca="1">LOOKUP(D341,$F$6:$F$9,$J$6:$J$9)</f>
        <v>32</v>
      </c>
      <c r="G341" s="15">
        <f ca="1">LOOKUP(D341,$F$6:$F$9,$K$6:$K$9)</f>
        <v>21</v>
      </c>
      <c r="H341" s="15">
        <f ca="1">LOOKUP(D341,$F$6:$F$9,$L$6:$L$9)</f>
        <v>259</v>
      </c>
      <c r="I341" s="20">
        <f ca="1">RAND()</f>
        <v>0.98730372628397223</v>
      </c>
      <c r="J341" s="15">
        <f ca="1">IF(B341=1, ROUND(_xlfn.NORM.INV(I341,$C$5,$C$6)*(1+$T$14), 0), ROUND(_xlfn.NORM.INV(I341, $D$5, $D$6)*(1+$T$14), 0))</f>
        <v>7</v>
      </c>
      <c r="K341" s="20">
        <f ca="1">RAND()</f>
        <v>0.75543345177831034</v>
      </c>
      <c r="L341" s="18">
        <f ca="1">IF(B341=1, ROUND(_xlfn.NORM.INV(K341,$C$7,$C$8), 2), ROUND(_xlfn.NORM.INV(K341, $D$7, $D$8), 2))</f>
        <v>10807.62</v>
      </c>
      <c r="M341" s="15">
        <f ca="1">MIN(E341,J341)</f>
        <v>0</v>
      </c>
      <c r="N341" s="15">
        <f ca="1">RAND()</f>
        <v>0.61496773131859039</v>
      </c>
      <c r="O341" s="19">
        <f ca="1">(IF(B341=1, $G$21+($G$22-$G$21)*N341, $H$21+($H$22-$H$21)*N341))</f>
        <v>2.8449031939557709E-2</v>
      </c>
      <c r="P341" s="15">
        <f ca="1">ROUND(M341*(1-O341), 0)</f>
        <v>0</v>
      </c>
      <c r="Q341" s="20">
        <f ca="1">RAND()</f>
        <v>0.28783784659526013</v>
      </c>
      <c r="R341" s="15">
        <f ca="1">IF(B341=1, ROUND(_xlfn.NORM.INV(Q341,$C$9,$C$10)*(1+$T$14), 0), ROUND(_xlfn.NORM.INV(Q341, $D$9, $D$10)*(1+$T$14), 0))</f>
        <v>34</v>
      </c>
      <c r="S341" s="20">
        <f ca="1">RAND()</f>
        <v>0.29438514381543901</v>
      </c>
      <c r="T341" s="18">
        <f ca="1">IF(B341=1, ROUND(_xlfn.NORM.INV(S341,$C$11,$C$12), 2), ROUND(_xlfn.NORM.INV(S341, $D$11, $D$12), 2))</f>
        <v>5122.99</v>
      </c>
      <c r="U341" s="15">
        <f ca="1">MIN(F341,R341)</f>
        <v>32</v>
      </c>
      <c r="V341" s="15">
        <f ca="1">RAND()</f>
        <v>0.87674399676223169</v>
      </c>
      <c r="W341" s="19">
        <f ca="1">(IF(B341=1, $G$21+($G$22-$G$21)*V341, $H$21+($H$22-$H$21)*V341))</f>
        <v>3.6302319902866947E-2</v>
      </c>
      <c r="X341" s="15">
        <f ca="1">ROUND(U341*(1-W341), 0)</f>
        <v>31</v>
      </c>
      <c r="Y341" s="20">
        <f ca="1">RAND()</f>
        <v>0.21798849880949789</v>
      </c>
      <c r="Z341" s="15">
        <f ca="1">IF(B341=1, ROUND(_xlfn.NORM.INV(Y341,$C$13,$C$14)*(1+$T$14), 0), ROUND(_xlfn.NORM.INV(Y341, $D$13, $D$14)*(1+$T$14), 0))</f>
        <v>28</v>
      </c>
      <c r="AA341" s="20">
        <f ca="1">RAND()</f>
        <v>0.42188987979469639</v>
      </c>
      <c r="AB341" s="18">
        <f ca="1">IF(B341=1, ROUND(_xlfn.NORM.INV(AA341,$C$15,$C$16), 2), ROUND(_xlfn.NORM.INV(AA341, $D$15, $D$16), 2))</f>
        <v>2774.02</v>
      </c>
      <c r="AC341" s="15">
        <f ca="1">MIN(G341,Z341)</f>
        <v>21</v>
      </c>
      <c r="AD341" s="15">
        <f ca="1">RAND()</f>
        <v>0.88659580769178992</v>
      </c>
      <c r="AE341" s="19">
        <f ca="1">(IF(B341=1, $G$21+($G$22-$G$21)*AD341, $H$21+($H$22-$H$21)*AD341))</f>
        <v>3.6597874230753696E-2</v>
      </c>
      <c r="AF341" s="15">
        <f ca="1">ROUND(AC341*(1-AE341), 0)</f>
        <v>20</v>
      </c>
      <c r="AG341" s="20">
        <f ca="1">RAND()</f>
        <v>0.82538793222063767</v>
      </c>
      <c r="AH341" s="15">
        <f ca="1">IF(B341=1, ROUND(_xlfn.NORM.INV(AG341,$C$17,$C$18)*(1+$T$14), 0), ROUND(_xlfn.NORM.INV(AG341, $D$17, $D$18)*(1+$T$14), 0))</f>
        <v>249</v>
      </c>
      <c r="AI341" s="20">
        <f ca="1">RAND()</f>
        <v>0.4700253689640701</v>
      </c>
      <c r="AJ341" s="18">
        <f ca="1">IF(B341=1, ROUND(_xlfn.NORM.INV(AI341,$C$19,$C$20), 2), ROUND(_xlfn.NORM.INV(AI341, $D$19, $D$20), 2))</f>
        <v>1743.02</v>
      </c>
      <c r="AK341" s="15">
        <f ca="1">MIN(ROUND(H341*(1+$C$22),0),AH341)</f>
        <v>249</v>
      </c>
      <c r="AL341" s="20">
        <f ca="1">RAND()</f>
        <v>2.9339494877613004E-2</v>
      </c>
      <c r="AM341" s="19">
        <f ca="1">(IF(B341=1, $G$21+($G$22-$G$21)*AL341, $H$21+($H$22-$H$21)*AL341))</f>
        <v>1.088018484632839E-2</v>
      </c>
      <c r="AN341" s="15">
        <f ca="1">ROUND(AK341*(1-AM341), 0)</f>
        <v>246</v>
      </c>
      <c r="AO341" s="18">
        <f ca="1">SUM(IF(AN341&gt;H341, (AN341-H341)*($G$23+AJ341), 0),IF(AF341&gt;G341,(AF341-G341)*($G$23+AB341),0),IF(X341&gt;F341,(X341-F341)*($G$23+T341),0),IF(P341&gt;E341,(P341-E341)*($G$23+L341),0))</f>
        <v>0</v>
      </c>
      <c r="AP341" s="18">
        <f>-$C$24</f>
        <v>-313614.51120000001</v>
      </c>
      <c r="AQ341" s="17">
        <f ca="1">L341*P341+T341*X341+AB341*AF341+AJ341*AN341-AO341+AP341</f>
        <v>329461.4988</v>
      </c>
      <c r="AS341" s="21">
        <f ca="1">SUM(IF(AN341&gt;H341, (AN341-H341), 0),IF(AF341&gt;G341,(AF341-G341),0),IF(X341&gt;F341,(X341-F341),0),IF(P341&gt;E341,(P341-E341),0))</f>
        <v>0</v>
      </c>
    </row>
    <row r="342" spans="1:45" x14ac:dyDescent="0.4">
      <c r="A342" s="15">
        <v>314</v>
      </c>
      <c r="B342" s="15">
        <f ca="1">IF(RAND() &lt; (8/12), 0, 1)</f>
        <v>1</v>
      </c>
      <c r="C342" s="20">
        <f ca="1">RAND()</f>
        <v>0.27066512444474788</v>
      </c>
      <c r="D342" s="15" t="str">
        <f ca="1">LOOKUP(C342,$H$13:$H$16,$F$13:$F$16)</f>
        <v>Airbus A380-800</v>
      </c>
      <c r="E342" s="15">
        <f ca="1">LOOKUP(D342,$F$6:$F$9,$I$6:$I$9)</f>
        <v>14</v>
      </c>
      <c r="F342" s="15">
        <f ca="1">LOOKUP(D342,$F$6:$F$9,$J$6:$J$9)</f>
        <v>76</v>
      </c>
      <c r="G342" s="15">
        <f ca="1">LOOKUP(D342,$F$6:$F$9,$K$6:$K$9)</f>
        <v>56</v>
      </c>
      <c r="H342" s="15">
        <f ca="1">LOOKUP(D342,$F$6:$F$9,$L$6:$L$9)</f>
        <v>341</v>
      </c>
      <c r="I342" s="20">
        <f ca="1">RAND()</f>
        <v>0.30785283680917153</v>
      </c>
      <c r="J342" s="15">
        <f ca="1">IF(B342=1, ROUND(_xlfn.NORM.INV(I342,$C$5,$C$6)*(1+$T$14), 0), ROUND(_xlfn.NORM.INV(I342, $D$5, $D$6)*(1+$T$14), 0))</f>
        <v>5</v>
      </c>
      <c r="K342" s="20">
        <f ca="1">RAND()</f>
        <v>0.35621301259437588</v>
      </c>
      <c r="L342" s="18">
        <f ca="1">IF(B342=1, ROUND(_xlfn.NORM.INV(K342,$C$7,$C$8), 2), ROUND(_xlfn.NORM.INV(K342, $D$7, $D$8), 2))</f>
        <v>12994.14</v>
      </c>
      <c r="M342" s="15">
        <f ca="1">MIN(E342,J342)</f>
        <v>5</v>
      </c>
      <c r="N342" s="15">
        <f ca="1">RAND()</f>
        <v>0.81031952560190657</v>
      </c>
      <c r="O342" s="19">
        <f ca="1">(IF(B342=1, $G$21+($G$22-$G$21)*N342, $H$21+($H$22-$H$21)*N342))</f>
        <v>4.3361183396066733E-2</v>
      </c>
      <c r="P342" s="15">
        <f ca="1">ROUND(M342*(1-O342), 0)</f>
        <v>5</v>
      </c>
      <c r="Q342" s="20">
        <f ca="1">RAND()</f>
        <v>0.49687915718691189</v>
      </c>
      <c r="R342" s="15">
        <f ca="1">IF(B342=1, ROUND(_xlfn.NORM.INV(Q342,$C$9,$C$10)*(1+$T$14), 0), ROUND(_xlfn.NORM.INV(Q342, $D$9, $D$10)*(1+$T$14), 0))</f>
        <v>61</v>
      </c>
      <c r="S342" s="20">
        <f ca="1">RAND()</f>
        <v>0.14691534105841186</v>
      </c>
      <c r="T342" s="18">
        <f ca="1">IF(B342=1, ROUND(_xlfn.NORM.INV(S342,$C$11,$C$12), 2), ROUND(_xlfn.NORM.INV(S342, $D$11, $D$12), 2))</f>
        <v>5882.87</v>
      </c>
      <c r="U342" s="15">
        <f ca="1">MIN(F342,R342)</f>
        <v>61</v>
      </c>
      <c r="V342" s="15">
        <f ca="1">RAND()</f>
        <v>0.82289022256350608</v>
      </c>
      <c r="W342" s="19">
        <f ca="1">(IF(B342=1, $G$21+($G$22-$G$21)*V342, $H$21+($H$22-$H$21)*V342))</f>
        <v>4.3801157789722711E-2</v>
      </c>
      <c r="X342" s="15">
        <f ca="1">ROUND(U342*(1-W342), 0)</f>
        <v>58</v>
      </c>
      <c r="Y342" s="20">
        <f ca="1">RAND()</f>
        <v>8.8519903632565677E-3</v>
      </c>
      <c r="Z342" s="15">
        <f ca="1">IF(B342=1, ROUND(_xlfn.NORM.INV(Y342,$C$13,$C$14)*(1+$T$14), 0), ROUND(_xlfn.NORM.INV(Y342, $D$13, $D$14)*(1+$T$14), 0))</f>
        <v>0</v>
      </c>
      <c r="AA342" s="20">
        <f ca="1">RAND()</f>
        <v>0.58773669993757305</v>
      </c>
      <c r="AB342" s="18">
        <f ca="1">IF(B342=1, ROUND(_xlfn.NORM.INV(AA342,$C$15,$C$16), 2), ROUND(_xlfn.NORM.INV(AA342, $D$15, $D$16), 2))</f>
        <v>3749</v>
      </c>
      <c r="AC342" s="15">
        <f ca="1">MIN(G342,Z342)</f>
        <v>0</v>
      </c>
      <c r="AD342" s="15">
        <f ca="1">RAND()</f>
        <v>0.30280235016760226</v>
      </c>
      <c r="AE342" s="19">
        <f ca="1">(IF(B342=1, $G$21+($G$22-$G$21)*AD342, $H$21+($H$22-$H$21)*AD342))</f>
        <v>2.5598082255866079E-2</v>
      </c>
      <c r="AF342" s="15">
        <f ca="1">ROUND(AC342*(1-AE342), 0)</f>
        <v>0</v>
      </c>
      <c r="AG342" s="20">
        <f ca="1">RAND()</f>
        <v>0.28110862124264591</v>
      </c>
      <c r="AH342" s="15">
        <f ca="1">IF(B342=1, ROUND(_xlfn.NORM.INV(AG342,$C$17,$C$18)*(1+$T$14), 0), ROUND(_xlfn.NORM.INV(AG342, $D$17, $D$18)*(1+$T$14), 0))</f>
        <v>231</v>
      </c>
      <c r="AI342" s="20">
        <f ca="1">RAND()</f>
        <v>0.46678394155397152</v>
      </c>
      <c r="AJ342" s="18">
        <f ca="1">IF(B342=1, ROUND(_xlfn.NORM.INV(AI342,$C$19,$C$20), 2), ROUND(_xlfn.NORM.INV(AI342, $D$19, $D$20), 2))</f>
        <v>2251.4299999999998</v>
      </c>
      <c r="AK342" s="15">
        <f ca="1">MIN(ROUND(H342*(1+$C$22),0),AH342)</f>
        <v>231</v>
      </c>
      <c r="AL342" s="20">
        <f ca="1">RAND()</f>
        <v>0.38608448285910402</v>
      </c>
      <c r="AM342" s="19">
        <f ca="1">(IF(B342=1, $G$21+($G$22-$G$21)*AL342, $H$21+($H$22-$H$21)*AL342))</f>
        <v>2.8512956900068644E-2</v>
      </c>
      <c r="AN342" s="15">
        <f ca="1">ROUND(AK342*(1-AM342), 0)</f>
        <v>224</v>
      </c>
      <c r="AO342" s="18">
        <f ca="1">SUM(IF(AN342&gt;H342, (AN342-H342)*($G$23+AJ342), 0),IF(AF342&gt;G342,(AF342-G342)*($G$23+AB342),0),IF(X342&gt;F342,(X342-F342)*($G$23+T342),0),IF(P342&gt;E342,(P342-E342)*($G$23+L342),0))</f>
        <v>0</v>
      </c>
      <c r="AP342" s="18">
        <f>-$C$24</f>
        <v>-313614.51120000001</v>
      </c>
      <c r="AQ342" s="17">
        <f ca="1">L342*P342+T342*X342+AB342*AF342+AJ342*AN342-AO342+AP342</f>
        <v>596882.96879999992</v>
      </c>
      <c r="AS342" s="21">
        <f ca="1">SUM(IF(AN342&gt;H342, (AN342-H342), 0),IF(AF342&gt;G342,(AF342-G342),0),IF(X342&gt;F342,(X342-F342),0),IF(P342&gt;E342,(P342-E342),0))</f>
        <v>0</v>
      </c>
    </row>
    <row r="343" spans="1:45" x14ac:dyDescent="0.4">
      <c r="A343" s="15">
        <v>315</v>
      </c>
      <c r="B343" s="15">
        <f ca="1">IF(RAND() &lt; (8/12), 0, 1)</f>
        <v>0</v>
      </c>
      <c r="C343" s="20">
        <f ca="1">RAND()</f>
        <v>0.1977841104531165</v>
      </c>
      <c r="D343" s="15" t="str">
        <f ca="1">LOOKUP(C343,$H$13:$H$16,$F$13:$F$16)</f>
        <v>Airbus A350-900</v>
      </c>
      <c r="E343" s="15">
        <f ca="1">LOOKUP(D343,$F$6:$F$9,$I$6:$I$9)</f>
        <v>0</v>
      </c>
      <c r="F343" s="15">
        <f ca="1">LOOKUP(D343,$F$6:$F$9,$J$6:$J$9)</f>
        <v>32</v>
      </c>
      <c r="G343" s="15">
        <f ca="1">LOOKUP(D343,$F$6:$F$9,$K$6:$K$9)</f>
        <v>21</v>
      </c>
      <c r="H343" s="15">
        <f ca="1">LOOKUP(D343,$F$6:$F$9,$L$6:$L$9)</f>
        <v>259</v>
      </c>
      <c r="I343" s="20">
        <f ca="1">RAND()</f>
        <v>0.12374536698970762</v>
      </c>
      <c r="J343" s="15">
        <f ca="1">IF(B343=1, ROUND(_xlfn.NORM.INV(I343,$C$5,$C$6)*(1+$T$14), 0), ROUND(_xlfn.NORM.INV(I343, $D$5, $D$6)*(1+$T$14), 0))</f>
        <v>3</v>
      </c>
      <c r="K343" s="20">
        <f ca="1">RAND()</f>
        <v>0.69515993242973895</v>
      </c>
      <c r="L343" s="18">
        <f ca="1">IF(B343=1, ROUND(_xlfn.NORM.INV(K343,$C$7,$C$8), 2), ROUND(_xlfn.NORM.INV(K343, $D$7, $D$8), 2))</f>
        <v>10725.06</v>
      </c>
      <c r="M343" s="15">
        <f ca="1">MIN(E343,J343)</f>
        <v>0</v>
      </c>
      <c r="N343" s="15">
        <f ca="1">RAND()</f>
        <v>0.66447999267555502</v>
      </c>
      <c r="O343" s="19">
        <f ca="1">(IF(B343=1, $G$21+($G$22-$G$21)*N343, $H$21+($H$22-$H$21)*N343))</f>
        <v>2.993439978026665E-2</v>
      </c>
      <c r="P343" s="15">
        <f ca="1">ROUND(M343*(1-O343), 0)</f>
        <v>0</v>
      </c>
      <c r="Q343" s="20">
        <f ca="1">RAND()</f>
        <v>0.12133509978420753</v>
      </c>
      <c r="R343" s="15">
        <f ca="1">IF(B343=1, ROUND(_xlfn.NORM.INV(Q343,$C$9,$C$10)*(1+$T$14), 0), ROUND(_xlfn.NORM.INV(Q343, $D$9, $D$10)*(1+$T$14), 0))</f>
        <v>28</v>
      </c>
      <c r="S343" s="20">
        <f ca="1">RAND()</f>
        <v>0.97965610966348415</v>
      </c>
      <c r="T343" s="18">
        <f ca="1">IF(B343=1, ROUND(_xlfn.NORM.INV(S343,$C$11,$C$12), 2), ROUND(_xlfn.NORM.INV(S343, $D$11, $D$12), 2))</f>
        <v>5712.59</v>
      </c>
      <c r="U343" s="15">
        <f ca="1">MIN(F343,R343)</f>
        <v>28</v>
      </c>
      <c r="V343" s="15">
        <f ca="1">RAND()</f>
        <v>0.51816419364671873</v>
      </c>
      <c r="W343" s="19">
        <f ca="1">(IF(B343=1, $G$21+($G$22-$G$21)*V343, $H$21+($H$22-$H$21)*V343))</f>
        <v>2.5544925809401563E-2</v>
      </c>
      <c r="X343" s="15">
        <f ca="1">ROUND(U343*(1-W343), 0)</f>
        <v>27</v>
      </c>
      <c r="Y343" s="20">
        <f ca="1">RAND()</f>
        <v>0.53245489460601347</v>
      </c>
      <c r="Z343" s="15">
        <f ca="1">IF(B343=1, ROUND(_xlfn.NORM.INV(Y343,$C$13,$C$14)*(1+$T$14), 0), ROUND(_xlfn.NORM.INV(Y343, $D$13, $D$14)*(1+$T$14), 0))</f>
        <v>36</v>
      </c>
      <c r="AA343" s="20">
        <f ca="1">RAND()</f>
        <v>0.19777589128520945</v>
      </c>
      <c r="AB343" s="18">
        <f ca="1">IF(B343=1, ROUND(_xlfn.NORM.INV(AA343,$C$15,$C$16), 2), ROUND(_xlfn.NORM.INV(AA343, $D$15, $D$16), 2))</f>
        <v>2694.71</v>
      </c>
      <c r="AC343" s="15">
        <f ca="1">MIN(G343,Z343)</f>
        <v>21</v>
      </c>
      <c r="AD343" s="15">
        <f ca="1">RAND()</f>
        <v>0.47211027409792672</v>
      </c>
      <c r="AE343" s="19">
        <f ca="1">(IF(B343=1, $G$21+($G$22-$G$21)*AD343, $H$21+($H$22-$H$21)*AD343))</f>
        <v>2.4163308222937802E-2</v>
      </c>
      <c r="AF343" s="15">
        <f ca="1">ROUND(AC343*(1-AE343), 0)</f>
        <v>20</v>
      </c>
      <c r="AG343" s="20">
        <f ca="1">RAND()</f>
        <v>0.91050255158448745</v>
      </c>
      <c r="AH343" s="15">
        <f ca="1">IF(B343=1, ROUND(_xlfn.NORM.INV(AG343,$C$17,$C$18)*(1+$T$14), 0), ROUND(_xlfn.NORM.INV(AG343, $D$17, $D$18)*(1+$T$14), 0))</f>
        <v>270</v>
      </c>
      <c r="AI343" s="20">
        <f ca="1">RAND()</f>
        <v>0.38431795609808517</v>
      </c>
      <c r="AJ343" s="18">
        <f ca="1">IF(B343=1, ROUND(_xlfn.NORM.INV(AI343,$C$19,$C$20), 2), ROUND(_xlfn.NORM.INV(AI343, $D$19, $D$20), 2))</f>
        <v>1726.39</v>
      </c>
      <c r="AK343" s="15">
        <f ca="1">MIN(ROUND(H343*(1+$C$22),0),AH343)</f>
        <v>270</v>
      </c>
      <c r="AL343" s="20">
        <f ca="1">RAND()</f>
        <v>4.5584452973633671E-2</v>
      </c>
      <c r="AM343" s="19">
        <f ca="1">(IF(B343=1, $G$21+($G$22-$G$21)*AL343, $H$21+($H$22-$H$21)*AL343))</f>
        <v>1.1367533589209011E-2</v>
      </c>
      <c r="AN343" s="15">
        <f ca="1">ROUND(AK343*(1-AM343), 0)</f>
        <v>267</v>
      </c>
      <c r="AO343" s="18">
        <f ca="1">SUM(IF(AN343&gt;H343, (AN343-H343)*($G$23+AJ343), 0),IF(AF343&gt;G343,(AF343-G343)*($G$23+AB343),0),IF(X343&gt;F343,(X343-F343)*($G$23+T343),0),IF(P343&gt;E343,(P343-E343)*($G$23+L343),0))</f>
        <v>20619.120000000003</v>
      </c>
      <c r="AP343" s="18">
        <f>-$C$24</f>
        <v>-313614.51120000001</v>
      </c>
      <c r="AQ343" s="17">
        <f ca="1">L343*P343+T343*X343+AB343*AF343+AJ343*AN343-AO343+AP343</f>
        <v>334846.62880000001</v>
      </c>
      <c r="AS343" s="21">
        <f ca="1">SUM(IF(AN343&gt;H343, (AN343-H343), 0),IF(AF343&gt;G343,(AF343-G343),0),IF(X343&gt;F343,(X343-F343),0),IF(P343&gt;E343,(P343-E343),0))</f>
        <v>8</v>
      </c>
    </row>
    <row r="344" spans="1:45" x14ac:dyDescent="0.4">
      <c r="A344" s="15">
        <v>316</v>
      </c>
      <c r="B344" s="15">
        <f ca="1">IF(RAND() &lt; (8/12), 0, 1)</f>
        <v>1</v>
      </c>
      <c r="C344" s="20">
        <f ca="1">RAND()</f>
        <v>0.21237837548046146</v>
      </c>
      <c r="D344" s="15" t="str">
        <f ca="1">LOOKUP(C344,$H$13:$H$16,$F$13:$F$16)</f>
        <v>Airbus A380-800</v>
      </c>
      <c r="E344" s="15">
        <f ca="1">LOOKUP(D344,$F$6:$F$9,$I$6:$I$9)</f>
        <v>14</v>
      </c>
      <c r="F344" s="15">
        <f ca="1">LOOKUP(D344,$F$6:$F$9,$J$6:$J$9)</f>
        <v>76</v>
      </c>
      <c r="G344" s="15">
        <f ca="1">LOOKUP(D344,$F$6:$F$9,$K$6:$K$9)</f>
        <v>56</v>
      </c>
      <c r="H344" s="15">
        <f ca="1">LOOKUP(D344,$F$6:$F$9,$L$6:$L$9)</f>
        <v>341</v>
      </c>
      <c r="I344" s="20">
        <f ca="1">RAND()</f>
        <v>0.72388225651774329</v>
      </c>
      <c r="J344" s="15">
        <f ca="1">IF(B344=1, ROUND(_xlfn.NORM.INV(I344,$C$5,$C$6)*(1+$T$14), 0), ROUND(_xlfn.NORM.INV(I344, $D$5, $D$6)*(1+$T$14), 0))</f>
        <v>8</v>
      </c>
      <c r="K344" s="20">
        <f ca="1">RAND()</f>
        <v>0.24629914268972231</v>
      </c>
      <c r="L344" s="18">
        <f ca="1">IF(B344=1, ROUND(_xlfn.NORM.INV(K344,$C$7,$C$8), 2), ROUND(_xlfn.NORM.INV(K344, $D$7, $D$8), 2))</f>
        <v>12421.41</v>
      </c>
      <c r="M344" s="15">
        <f ca="1">MIN(E344,J344)</f>
        <v>8</v>
      </c>
      <c r="N344" s="15">
        <f ca="1">RAND()</f>
        <v>2.6828386834127915E-2</v>
      </c>
      <c r="O344" s="19">
        <f ca="1">(IF(B344=1, $G$21+($G$22-$G$21)*N344, $H$21+($H$22-$H$21)*N344))</f>
        <v>1.5938993539194476E-2</v>
      </c>
      <c r="P344" s="15">
        <f ca="1">ROUND(M344*(1-O344), 0)</f>
        <v>8</v>
      </c>
      <c r="Q344" s="20">
        <f ca="1">RAND()</f>
        <v>0.66285498662490616</v>
      </c>
      <c r="R344" s="15">
        <f ca="1">IF(B344=1, ROUND(_xlfn.NORM.INV(Q344,$C$9,$C$10)*(1+$T$14), 0), ROUND(_xlfn.NORM.INV(Q344, $D$9, $D$10)*(1+$T$14), 0))</f>
        <v>71</v>
      </c>
      <c r="S344" s="20">
        <f ca="1">RAND()</f>
        <v>0.83878295485047549</v>
      </c>
      <c r="T344" s="18">
        <f ca="1">IF(B344=1, ROUND(_xlfn.NORM.INV(S344,$C$11,$C$12), 2), ROUND(_xlfn.NORM.INV(S344, $D$11, $D$12), 2))</f>
        <v>7721.65</v>
      </c>
      <c r="U344" s="15">
        <f ca="1">MIN(F344,R344)</f>
        <v>71</v>
      </c>
      <c r="V344" s="15">
        <f ca="1">RAND()</f>
        <v>0.53264914594327595</v>
      </c>
      <c r="W344" s="19">
        <f ca="1">(IF(B344=1, $G$21+($G$22-$G$21)*V344, $H$21+($H$22-$H$21)*V344))</f>
        <v>3.3642720108014661E-2</v>
      </c>
      <c r="X344" s="15">
        <f ca="1">ROUND(U344*(1-W344), 0)</f>
        <v>69</v>
      </c>
      <c r="Y344" s="20">
        <f ca="1">RAND()</f>
        <v>0.4716241818617859</v>
      </c>
      <c r="Z344" s="15">
        <f ca="1">IF(B344=1, ROUND(_xlfn.NORM.INV(Y344,$C$13,$C$14)*(1+$T$14), 0), ROUND(_xlfn.NORM.INV(Y344, $D$13, $D$14)*(1+$T$14), 0))</f>
        <v>53</v>
      </c>
      <c r="AA344" s="20">
        <f ca="1">RAND()</f>
        <v>0.66659184750392908</v>
      </c>
      <c r="AB344" s="18">
        <f ca="1">IF(B344=1, ROUND(_xlfn.NORM.INV(AA344,$C$15,$C$16), 2), ROUND(_xlfn.NORM.INV(AA344, $D$15, $D$16), 2))</f>
        <v>3849.41</v>
      </c>
      <c r="AC344" s="15">
        <f ca="1">MIN(G344,Z344)</f>
        <v>53</v>
      </c>
      <c r="AD344" s="15">
        <f ca="1">RAND()</f>
        <v>0.7397434924282299</v>
      </c>
      <c r="AE344" s="19">
        <f ca="1">(IF(B344=1, $G$21+($G$22-$G$21)*AD344, $H$21+($H$22-$H$21)*AD344))</f>
        <v>4.0891022234988049E-2</v>
      </c>
      <c r="AF344" s="15">
        <f ca="1">ROUND(AC344*(1-AE344), 0)</f>
        <v>51</v>
      </c>
      <c r="AG344" s="20">
        <f ca="1">RAND()</f>
        <v>0.60478348785050551</v>
      </c>
      <c r="AH344" s="15">
        <f ca="1">IF(B344=1, ROUND(_xlfn.NORM.INV(AG344,$C$17,$C$18)*(1+$T$14), 0), ROUND(_xlfn.NORM.INV(AG344, $D$17, $D$18)*(1+$T$14), 0))</f>
        <v>338</v>
      </c>
      <c r="AI344" s="20">
        <f ca="1">RAND()</f>
        <v>0.92398786812761724</v>
      </c>
      <c r="AJ344" s="18">
        <f ca="1">IF(B344=1, ROUND(_xlfn.NORM.INV(AI344,$C$19,$C$20), 2), ROUND(_xlfn.NORM.INV(AI344, $D$19, $D$20), 2))</f>
        <v>2707.02</v>
      </c>
      <c r="AK344" s="15">
        <f ca="1">MIN(ROUND(H344*(1+$C$22),0),AH344)</f>
        <v>338</v>
      </c>
      <c r="AL344" s="20">
        <f ca="1">RAND()</f>
        <v>0.65985098175039214</v>
      </c>
      <c r="AM344" s="19">
        <f ca="1">(IF(B344=1, $G$21+($G$22-$G$21)*AL344, $H$21+($H$22-$H$21)*AL344))</f>
        <v>3.8094784361263727E-2</v>
      </c>
      <c r="AN344" s="15">
        <f ca="1">ROUND(AK344*(1-AM344), 0)</f>
        <v>325</v>
      </c>
      <c r="AO344" s="18">
        <f ca="1">SUM(IF(AN344&gt;H344, (AN344-H344)*($G$23+AJ344), 0),IF(AF344&gt;G344,(AF344-G344)*($G$23+AB344),0),IF(X344&gt;F344,(X344-F344)*($G$23+T344),0),IF(P344&gt;E344,(P344-E344)*($G$23+L344),0))</f>
        <v>0</v>
      </c>
      <c r="AP344" s="18">
        <f>-$C$24</f>
        <v>-313614.51120000001</v>
      </c>
      <c r="AQ344" s="17">
        <f ca="1">L344*P344+T344*X344+AB344*AF344+AJ344*AN344-AO344+AP344</f>
        <v>1394652.0288</v>
      </c>
      <c r="AS344" s="21">
        <f ca="1">SUM(IF(AN344&gt;H344, (AN344-H344), 0),IF(AF344&gt;G344,(AF344-G344),0),IF(X344&gt;F344,(X344-F344),0),IF(P344&gt;E344,(P344-E344),0))</f>
        <v>0</v>
      </c>
    </row>
    <row r="345" spans="1:45" x14ac:dyDescent="0.4">
      <c r="A345" s="15">
        <v>317</v>
      </c>
      <c r="B345" s="15">
        <f ca="1">IF(RAND() &lt; (8/12), 0, 1)</f>
        <v>0</v>
      </c>
      <c r="C345" s="20">
        <f ca="1">RAND()</f>
        <v>0.22065543736694726</v>
      </c>
      <c r="D345" s="15" t="str">
        <f ca="1">LOOKUP(C345,$H$13:$H$16,$F$13:$F$16)</f>
        <v>Airbus A380-800</v>
      </c>
      <c r="E345" s="15">
        <f ca="1">LOOKUP(D345,$F$6:$F$9,$I$6:$I$9)</f>
        <v>14</v>
      </c>
      <c r="F345" s="15">
        <f ca="1">LOOKUP(D345,$F$6:$F$9,$J$6:$J$9)</f>
        <v>76</v>
      </c>
      <c r="G345" s="15">
        <f ca="1">LOOKUP(D345,$F$6:$F$9,$K$6:$K$9)</f>
        <v>56</v>
      </c>
      <c r="H345" s="15">
        <f ca="1">LOOKUP(D345,$F$6:$F$9,$L$6:$L$9)</f>
        <v>341</v>
      </c>
      <c r="I345" s="20">
        <f ca="1">RAND()</f>
        <v>0.9790133271328999</v>
      </c>
      <c r="J345" s="15">
        <f ca="1">IF(B345=1, ROUND(_xlfn.NORM.INV(I345,$C$5,$C$6)*(1+$T$14), 0), ROUND(_xlfn.NORM.INV(I345, $D$5, $D$6)*(1+$T$14), 0))</f>
        <v>6</v>
      </c>
      <c r="K345" s="20">
        <f ca="1">RAND()</f>
        <v>1.6730523491309324E-2</v>
      </c>
      <c r="L345" s="18">
        <f ca="1">IF(B345=1, ROUND(_xlfn.NORM.INV(K345,$C$7,$C$8), 2), ROUND(_xlfn.NORM.INV(K345, $D$7, $D$8), 2))</f>
        <v>9523.2000000000007</v>
      </c>
      <c r="M345" s="15">
        <f ca="1">MIN(E345,J345)</f>
        <v>6</v>
      </c>
      <c r="N345" s="15">
        <f ca="1">RAND()</f>
        <v>0.94754674819432128</v>
      </c>
      <c r="O345" s="19">
        <f ca="1">(IF(B345=1, $G$21+($G$22-$G$21)*N345, $H$21+($H$22-$H$21)*N345))</f>
        <v>3.8426402445829635E-2</v>
      </c>
      <c r="P345" s="15">
        <f ca="1">ROUND(M345*(1-O345), 0)</f>
        <v>6</v>
      </c>
      <c r="Q345" s="20">
        <f ca="1">RAND()</f>
        <v>0.62957797690932915</v>
      </c>
      <c r="R345" s="15">
        <f ca="1">IF(B345=1, ROUND(_xlfn.NORM.INV(Q345,$C$9,$C$10)*(1+$T$14), 0), ROUND(_xlfn.NORM.INV(Q345, $D$9, $D$10)*(1+$T$14), 0))</f>
        <v>43</v>
      </c>
      <c r="S345" s="20">
        <f ca="1">RAND()</f>
        <v>4.9795933136454917E-2</v>
      </c>
      <c r="T345" s="18">
        <f ca="1">IF(B345=1, ROUND(_xlfn.NORM.INV(S345,$C$11,$C$12), 2), ROUND(_xlfn.NORM.INV(S345, $D$11, $D$12), 2))</f>
        <v>4870.91</v>
      </c>
      <c r="U345" s="15">
        <f ca="1">MIN(F345,R345)</f>
        <v>43</v>
      </c>
      <c r="V345" s="15">
        <f ca="1">RAND()</f>
        <v>0.75677817848136519</v>
      </c>
      <c r="W345" s="19">
        <f ca="1">(IF(B345=1, $G$21+($G$22-$G$21)*V345, $H$21+($H$22-$H$21)*V345))</f>
        <v>3.2703345354440957E-2</v>
      </c>
      <c r="X345" s="15">
        <f ca="1">ROUND(U345*(1-W345), 0)</f>
        <v>42</v>
      </c>
      <c r="Y345" s="20">
        <f ca="1">RAND()</f>
        <v>0.42815135658457948</v>
      </c>
      <c r="Z345" s="15">
        <f ca="1">IF(B345=1, ROUND(_xlfn.NORM.INV(Y345,$C$13,$C$14)*(1+$T$14), 0), ROUND(_xlfn.NORM.INV(Y345, $D$13, $D$14)*(1+$T$14), 0))</f>
        <v>34</v>
      </c>
      <c r="AA345" s="20">
        <f ca="1">RAND()</f>
        <v>0.64924530897693811</v>
      </c>
      <c r="AB345" s="18">
        <f ca="1">IF(B345=1, ROUND(_xlfn.NORM.INV(AA345,$C$15,$C$16), 2), ROUND(_xlfn.NORM.INV(AA345, $D$15, $D$16), 2))</f>
        <v>2844.55</v>
      </c>
      <c r="AC345" s="15">
        <f ca="1">MIN(G345,Z345)</f>
        <v>34</v>
      </c>
      <c r="AD345" s="15">
        <f ca="1">RAND()</f>
        <v>0.61369796626398188</v>
      </c>
      <c r="AE345" s="19">
        <f ca="1">(IF(B345=1, $G$21+($G$22-$G$21)*AD345, $H$21+($H$22-$H$21)*AD345))</f>
        <v>2.8410938987919458E-2</v>
      </c>
      <c r="AF345" s="15">
        <f ca="1">ROUND(AC345*(1-AE345), 0)</f>
        <v>33</v>
      </c>
      <c r="AG345" s="20">
        <f ca="1">RAND()</f>
        <v>0.72936643618133667</v>
      </c>
      <c r="AH345" s="15">
        <f ca="1">IF(B345=1, ROUND(_xlfn.NORM.INV(AG345,$C$17,$C$18)*(1+$T$14), 0), ROUND(_xlfn.NORM.INV(AG345, $D$17, $D$18)*(1+$T$14), 0))</f>
        <v>232</v>
      </c>
      <c r="AI345" s="20">
        <f ca="1">RAND()</f>
        <v>0.41470069424801237</v>
      </c>
      <c r="AJ345" s="18">
        <f ca="1">IF(B345=1, ROUND(_xlfn.NORM.INV(AI345,$C$19,$C$20), 2), ROUND(_xlfn.NORM.INV(AI345, $D$19, $D$20), 2))</f>
        <v>1732.36</v>
      </c>
      <c r="AK345" s="15">
        <f ca="1">MIN(ROUND(H345*(1+$C$22),0),AH345)</f>
        <v>232</v>
      </c>
      <c r="AL345" s="20">
        <f ca="1">RAND()</f>
        <v>7.9440295574760955E-2</v>
      </c>
      <c r="AM345" s="19">
        <f ca="1">(IF(B345=1, $G$21+($G$22-$G$21)*AL345, $H$21+($H$22-$H$21)*AL345))</f>
        <v>1.2383208867242829E-2</v>
      </c>
      <c r="AN345" s="15">
        <f ca="1">ROUND(AK345*(1-AM345), 0)</f>
        <v>229</v>
      </c>
      <c r="AO345" s="18">
        <f ca="1">SUM(IF(AN345&gt;H345, (AN345-H345)*($G$23+AJ345), 0),IF(AF345&gt;G345,(AF345-G345)*($G$23+AB345),0),IF(X345&gt;F345,(X345-F345)*($G$23+T345),0),IF(P345&gt;E345,(P345-E345)*($G$23+L345),0))</f>
        <v>0</v>
      </c>
      <c r="AP345" s="18">
        <f>-$C$24</f>
        <v>-313614.51120000001</v>
      </c>
      <c r="AQ345" s="17">
        <f ca="1">L345*P345+T345*X345+AB345*AF345+AJ345*AN345-AO345+AP345</f>
        <v>438683.4988</v>
      </c>
      <c r="AS345" s="21">
        <f ca="1">SUM(IF(AN345&gt;H345, (AN345-H345), 0),IF(AF345&gt;G345,(AF345-G345),0),IF(X345&gt;F345,(X345-F345),0),IF(P345&gt;E345,(P345-E345),0))</f>
        <v>0</v>
      </c>
    </row>
    <row r="346" spans="1:45" x14ac:dyDescent="0.4">
      <c r="A346" s="15">
        <v>318</v>
      </c>
      <c r="B346" s="15">
        <f ca="1">IF(RAND() &lt; (8/12), 0, 1)</f>
        <v>0</v>
      </c>
      <c r="C346" s="20">
        <f ca="1">RAND()</f>
        <v>0.16332235079587765</v>
      </c>
      <c r="D346" s="15" t="str">
        <f ca="1">LOOKUP(C346,$H$13:$H$16,$F$13:$F$16)</f>
        <v>Airbus A350-900</v>
      </c>
      <c r="E346" s="15">
        <f ca="1">LOOKUP(D346,$F$6:$F$9,$I$6:$I$9)</f>
        <v>0</v>
      </c>
      <c r="F346" s="15">
        <f ca="1">LOOKUP(D346,$F$6:$F$9,$J$6:$J$9)</f>
        <v>32</v>
      </c>
      <c r="G346" s="15">
        <f ca="1">LOOKUP(D346,$F$6:$F$9,$K$6:$K$9)</f>
        <v>21</v>
      </c>
      <c r="H346" s="15">
        <f ca="1">LOOKUP(D346,$F$6:$F$9,$L$6:$L$9)</f>
        <v>259</v>
      </c>
      <c r="I346" s="20">
        <f ca="1">RAND()</f>
        <v>0.10599487716827993</v>
      </c>
      <c r="J346" s="15">
        <f ca="1">IF(B346=1, ROUND(_xlfn.NORM.INV(I346,$C$5,$C$6)*(1+$T$14), 0), ROUND(_xlfn.NORM.INV(I346, $D$5, $D$6)*(1+$T$14), 0))</f>
        <v>3</v>
      </c>
      <c r="K346" s="20">
        <f ca="1">RAND()</f>
        <v>0.26026051040821818</v>
      </c>
      <c r="L346" s="18">
        <f ca="1">IF(B346=1, ROUND(_xlfn.NORM.INV(K346,$C$7,$C$8), 2), ROUND(_xlfn.NORM.INV(K346, $D$7, $D$8), 2))</f>
        <v>10199.530000000001</v>
      </c>
      <c r="M346" s="15">
        <f ca="1">MIN(E346,J346)</f>
        <v>0</v>
      </c>
      <c r="N346" s="15">
        <f ca="1">RAND()</f>
        <v>0.33585125379750302</v>
      </c>
      <c r="O346" s="19">
        <f ca="1">(IF(B346=1, $G$21+($G$22-$G$21)*N346, $H$21+($H$22-$H$21)*N346))</f>
        <v>2.0075537613925089E-2</v>
      </c>
      <c r="P346" s="15">
        <f ca="1">ROUND(M346*(1-O346), 0)</f>
        <v>0</v>
      </c>
      <c r="Q346" s="20">
        <f ca="1">RAND()</f>
        <v>0.42552569545689711</v>
      </c>
      <c r="R346" s="15">
        <f ca="1">IF(B346=1, ROUND(_xlfn.NORM.INV(Q346,$C$9,$C$10)*(1+$T$14), 0), ROUND(_xlfn.NORM.INV(Q346, $D$9, $D$10)*(1+$T$14), 0))</f>
        <v>38</v>
      </c>
      <c r="S346" s="20">
        <f ca="1">RAND()</f>
        <v>0.29494655888972343</v>
      </c>
      <c r="T346" s="18">
        <f ca="1">IF(B346=1, ROUND(_xlfn.NORM.INV(S346,$C$11,$C$12), 2), ROUND(_xlfn.NORM.INV(S346, $D$11, $D$12), 2))</f>
        <v>5123.3599999999997</v>
      </c>
      <c r="U346" s="15">
        <f ca="1">MIN(F346,R346)</f>
        <v>32</v>
      </c>
      <c r="V346" s="15">
        <f ca="1">RAND()</f>
        <v>0.90759131187882103</v>
      </c>
      <c r="W346" s="19">
        <f ca="1">(IF(B346=1, $G$21+($G$22-$G$21)*V346, $H$21+($H$22-$H$21)*V346))</f>
        <v>3.7227739356364628E-2</v>
      </c>
      <c r="X346" s="15">
        <f ca="1">ROUND(U346*(1-W346), 0)</f>
        <v>31</v>
      </c>
      <c r="Y346" s="20">
        <f ca="1">RAND()</f>
        <v>0.41050597662725685</v>
      </c>
      <c r="Z346" s="15">
        <f ca="1">IF(B346=1, ROUND(_xlfn.NORM.INV(Y346,$C$13,$C$14)*(1+$T$14), 0), ROUND(_xlfn.NORM.INV(Y346, $D$13, $D$14)*(1+$T$14), 0))</f>
        <v>34</v>
      </c>
      <c r="AA346" s="20">
        <f ca="1">RAND()</f>
        <v>0.25650451768057903</v>
      </c>
      <c r="AB346" s="18">
        <f ca="1">IF(B346=1, ROUND(_xlfn.NORM.INV(AA346,$C$15,$C$16), 2), ROUND(_xlfn.NORM.INV(AA346, $D$15, $D$16), 2))</f>
        <v>2718.46</v>
      </c>
      <c r="AC346" s="15">
        <f ca="1">MIN(G346,Z346)</f>
        <v>21</v>
      </c>
      <c r="AD346" s="15">
        <f ca="1">RAND()</f>
        <v>0.81432207987649319</v>
      </c>
      <c r="AE346" s="19">
        <f ca="1">(IF(B346=1, $G$21+($G$22-$G$21)*AD346, $H$21+($H$22-$H$21)*AD346))</f>
        <v>3.4429662396294795E-2</v>
      </c>
      <c r="AF346" s="15">
        <f ca="1">ROUND(AC346*(1-AE346), 0)</f>
        <v>20</v>
      </c>
      <c r="AG346" s="20">
        <f ca="1">RAND()</f>
        <v>6.8727454140190769E-2</v>
      </c>
      <c r="AH346" s="15">
        <f ca="1">IF(B346=1, ROUND(_xlfn.NORM.INV(AG346,$C$17,$C$18)*(1+$T$14), 0), ROUND(_xlfn.NORM.INV(AG346, $D$17, $D$18)*(1+$T$14), 0))</f>
        <v>122</v>
      </c>
      <c r="AI346" s="20">
        <f ca="1">RAND()</f>
        <v>0.48831728370993077</v>
      </c>
      <c r="AJ346" s="18">
        <f ca="1">IF(B346=1, ROUND(_xlfn.NORM.INV(AI346,$C$19,$C$20), 2), ROUND(_xlfn.NORM.INV(AI346, $D$19, $D$20), 2))</f>
        <v>1746.51</v>
      </c>
      <c r="AK346" s="15">
        <f ca="1">MIN(ROUND(H346*(1+$C$22),0),AH346)</f>
        <v>122</v>
      </c>
      <c r="AL346" s="20">
        <f ca="1">RAND()</f>
        <v>0.66860990089614758</v>
      </c>
      <c r="AM346" s="19">
        <f ca="1">(IF(B346=1, $G$21+($G$22-$G$21)*AL346, $H$21+($H$22-$H$21)*AL346))</f>
        <v>3.005829702688443E-2</v>
      </c>
      <c r="AN346" s="15">
        <f ca="1">ROUND(AK346*(1-AM346), 0)</f>
        <v>118</v>
      </c>
      <c r="AO346" s="18">
        <f ca="1">SUM(IF(AN346&gt;H346, (AN346-H346)*($G$23+AJ346), 0),IF(AF346&gt;G346,(AF346-G346)*($G$23+AB346),0),IF(X346&gt;F346,(X346-F346)*($G$23+T346),0),IF(P346&gt;E346,(P346-E346)*($G$23+L346),0))</f>
        <v>0</v>
      </c>
      <c r="AP346" s="18">
        <f>-$C$24</f>
        <v>-313614.51120000001</v>
      </c>
      <c r="AQ346" s="17">
        <f ca="1">L346*P346+T346*X346+AB346*AF346+AJ346*AN346-AO346+AP346</f>
        <v>105667.02879999997</v>
      </c>
      <c r="AS346" s="21">
        <f ca="1">SUM(IF(AN346&gt;H346, (AN346-H346), 0),IF(AF346&gt;G346,(AF346-G346),0),IF(X346&gt;F346,(X346-F346),0),IF(P346&gt;E346,(P346-E346),0))</f>
        <v>0</v>
      </c>
    </row>
    <row r="347" spans="1:45" x14ac:dyDescent="0.4">
      <c r="A347" s="15">
        <v>319</v>
      </c>
      <c r="B347" s="15">
        <f ca="1">IF(RAND() &lt; (8/12), 0, 1)</f>
        <v>0</v>
      </c>
      <c r="C347" s="20">
        <f ca="1">RAND()</f>
        <v>0.88690210440072315</v>
      </c>
      <c r="D347" s="15" t="str">
        <f ca="1">LOOKUP(C347,$H$13:$H$16,$F$13:$F$16)</f>
        <v>Boeing 777-300ER</v>
      </c>
      <c r="E347" s="15">
        <f ca="1">LOOKUP(D347,$F$6:$F$9,$I$6:$I$9)</f>
        <v>8</v>
      </c>
      <c r="F347" s="15">
        <f ca="1">LOOKUP(D347,$F$6:$F$9,$J$6:$J$9)</f>
        <v>40</v>
      </c>
      <c r="G347" s="15">
        <f ca="1">LOOKUP(D347,$F$6:$F$9,$K$6:$K$9)</f>
        <v>24</v>
      </c>
      <c r="H347" s="15">
        <f ca="1">LOOKUP(D347,$F$6:$F$9,$L$6:$L$9)</f>
        <v>260</v>
      </c>
      <c r="I347" s="20">
        <f ca="1">RAND()</f>
        <v>0.17467180764848755</v>
      </c>
      <c r="J347" s="15">
        <f ca="1">IF(B347=1, ROUND(_xlfn.NORM.INV(I347,$C$5,$C$6)*(1+$T$14), 0), ROUND(_xlfn.NORM.INV(I347, $D$5, $D$6)*(1+$T$14), 0))</f>
        <v>3</v>
      </c>
      <c r="K347" s="20">
        <f ca="1">RAND()</f>
        <v>0.69377711061355973</v>
      </c>
      <c r="L347" s="18">
        <f ca="1">IF(B347=1, ROUND(_xlfn.NORM.INV(K347,$C$7,$C$8), 2), ROUND(_xlfn.NORM.INV(K347, $D$7, $D$8), 2))</f>
        <v>10723.26</v>
      </c>
      <c r="M347" s="15">
        <f ca="1">MIN(E347,J347)</f>
        <v>3</v>
      </c>
      <c r="N347" s="15">
        <f ca="1">RAND()</f>
        <v>0.15866087981712917</v>
      </c>
      <c r="O347" s="19">
        <f ca="1">(IF(B347=1, $G$21+($G$22-$G$21)*N347, $H$21+($H$22-$H$21)*N347))</f>
        <v>1.4759826394513875E-2</v>
      </c>
      <c r="P347" s="15">
        <f ca="1">ROUND(M347*(1-O347), 0)</f>
        <v>3</v>
      </c>
      <c r="Q347" s="20">
        <f ca="1">RAND()</f>
        <v>0.71727672260632525</v>
      </c>
      <c r="R347" s="15">
        <f ca="1">IF(B347=1, ROUND(_xlfn.NORM.INV(Q347,$C$9,$C$10)*(1+$T$14), 0), ROUND(_xlfn.NORM.INV(Q347, $D$9, $D$10)*(1+$T$14), 0))</f>
        <v>46</v>
      </c>
      <c r="S347" s="20">
        <f ca="1">RAND()</f>
        <v>0.88209151706808031</v>
      </c>
      <c r="T347" s="18">
        <f ca="1">IF(B347=1, ROUND(_xlfn.NORM.INV(S347,$C$11,$C$12), 2), ROUND(_xlfn.NORM.INV(S347, $D$11, $D$12), 2))</f>
        <v>5516.34</v>
      </c>
      <c r="U347" s="15">
        <f ca="1">MIN(F347,R347)</f>
        <v>40</v>
      </c>
      <c r="V347" s="15">
        <f ca="1">RAND()</f>
        <v>0.33318070759555085</v>
      </c>
      <c r="W347" s="19">
        <f ca="1">(IF(B347=1, $G$21+($G$22-$G$21)*V347, $H$21+($H$22-$H$21)*V347))</f>
        <v>1.9995421227866524E-2</v>
      </c>
      <c r="X347" s="15">
        <f ca="1">ROUND(U347*(1-W347), 0)</f>
        <v>39</v>
      </c>
      <c r="Y347" s="20">
        <f ca="1">RAND()</f>
        <v>0.66681632355658904</v>
      </c>
      <c r="Z347" s="15">
        <f ca="1">IF(B347=1, ROUND(_xlfn.NORM.INV(Y347,$C$13,$C$14)*(1+$T$14), 0), ROUND(_xlfn.NORM.INV(Y347, $D$13, $D$14)*(1+$T$14), 0))</f>
        <v>40</v>
      </c>
      <c r="AA347" s="20">
        <f ca="1">RAND()</f>
        <v>0.87852851720499014</v>
      </c>
      <c r="AB347" s="18">
        <f ca="1">IF(B347=1, ROUND(_xlfn.NORM.INV(AA347,$C$15,$C$16), 2), ROUND(_xlfn.NORM.INV(AA347, $D$15, $D$16), 2))</f>
        <v>2939.88</v>
      </c>
      <c r="AC347" s="15">
        <f ca="1">MIN(G347,Z347)</f>
        <v>24</v>
      </c>
      <c r="AD347" s="15">
        <f ca="1">RAND()</f>
        <v>0.93118881860723146</v>
      </c>
      <c r="AE347" s="19">
        <f ca="1">(IF(B347=1, $G$21+($G$22-$G$21)*AD347, $H$21+($H$22-$H$21)*AD347))</f>
        <v>3.7935664558216946E-2</v>
      </c>
      <c r="AF347" s="15">
        <f ca="1">ROUND(AC347*(1-AE347), 0)</f>
        <v>23</v>
      </c>
      <c r="AG347" s="20">
        <f ca="1">RAND()</f>
        <v>0.76398869275095271</v>
      </c>
      <c r="AH347" s="15">
        <f ca="1">IF(B347=1, ROUND(_xlfn.NORM.INV(AG347,$C$17,$C$18)*(1+$T$14), 0), ROUND(_xlfn.NORM.INV(AG347, $D$17, $D$18)*(1+$T$14), 0))</f>
        <v>237</v>
      </c>
      <c r="AI347" s="20">
        <f ca="1">RAND()</f>
        <v>0.62512885074695046</v>
      </c>
      <c r="AJ347" s="18">
        <f ca="1">IF(B347=1, ROUND(_xlfn.NORM.INV(AI347,$C$19,$C$20), 2), ROUND(_xlfn.NORM.INV(AI347, $D$19, $D$20), 2))</f>
        <v>1772.96</v>
      </c>
      <c r="AK347" s="15">
        <f ca="1">MIN(ROUND(H347*(1+$C$22),0),AH347)</f>
        <v>237</v>
      </c>
      <c r="AL347" s="20">
        <f ca="1">RAND()</f>
        <v>0.20802990554828105</v>
      </c>
      <c r="AM347" s="19">
        <f ca="1">(IF(B347=1, $G$21+($G$22-$G$21)*AL347, $H$21+($H$22-$H$21)*AL347))</f>
        <v>1.6240897166448432E-2</v>
      </c>
      <c r="AN347" s="15">
        <f ca="1">ROUND(AK347*(1-AM347), 0)</f>
        <v>233</v>
      </c>
      <c r="AO347" s="18">
        <f ca="1">SUM(IF(AN347&gt;H347, (AN347-H347)*($G$23+AJ347), 0),IF(AF347&gt;G347,(AF347-G347)*($G$23+AB347),0),IF(X347&gt;F347,(X347-F347)*($G$23+T347),0),IF(P347&gt;E347,(P347-E347)*($G$23+L347),0))</f>
        <v>0</v>
      </c>
      <c r="AP347" s="18">
        <f>-$C$24</f>
        <v>-313614.51120000001</v>
      </c>
      <c r="AQ347" s="17">
        <f ca="1">L347*P347+T347*X347+AB347*AF347+AJ347*AN347-AO347+AP347</f>
        <v>414409.44879999995</v>
      </c>
      <c r="AS347" s="21">
        <f ca="1">SUM(IF(AN347&gt;H347, (AN347-H347), 0),IF(AF347&gt;G347,(AF347-G347),0),IF(X347&gt;F347,(X347-F347),0),IF(P347&gt;E347,(P347-E347),0))</f>
        <v>0</v>
      </c>
    </row>
    <row r="348" spans="1:45" x14ac:dyDescent="0.4">
      <c r="A348" s="15">
        <v>320</v>
      </c>
      <c r="B348" s="15">
        <f ca="1">IF(RAND() &lt; (8/12), 0, 1)</f>
        <v>1</v>
      </c>
      <c r="C348" s="20">
        <f ca="1">RAND()</f>
        <v>0.88083300025217548</v>
      </c>
      <c r="D348" s="15" t="str">
        <f ca="1">LOOKUP(C348,$H$13:$H$16,$F$13:$F$16)</f>
        <v>Boeing 777-300ER</v>
      </c>
      <c r="E348" s="15">
        <f ca="1">LOOKUP(D348,$F$6:$F$9,$I$6:$I$9)</f>
        <v>8</v>
      </c>
      <c r="F348" s="15">
        <f ca="1">LOOKUP(D348,$F$6:$F$9,$J$6:$J$9)</f>
        <v>40</v>
      </c>
      <c r="G348" s="15">
        <f ca="1">LOOKUP(D348,$F$6:$F$9,$K$6:$K$9)</f>
        <v>24</v>
      </c>
      <c r="H348" s="15">
        <f ca="1">LOOKUP(D348,$F$6:$F$9,$L$6:$L$9)</f>
        <v>260</v>
      </c>
      <c r="I348" s="20">
        <f ca="1">RAND()</f>
        <v>0.25820908333201953</v>
      </c>
      <c r="J348" s="15">
        <f ca="1">IF(B348=1, ROUND(_xlfn.NORM.INV(I348,$C$5,$C$6)*(1+$T$14), 0), ROUND(_xlfn.NORM.INV(I348, $D$5, $D$6)*(1+$T$14), 0))</f>
        <v>5</v>
      </c>
      <c r="K348" s="20">
        <f ca="1">RAND()</f>
        <v>0.85212591100864266</v>
      </c>
      <c r="L348" s="18">
        <f ca="1">IF(B348=1, ROUND(_xlfn.NORM.INV(K348,$C$7,$C$8), 2), ROUND(_xlfn.NORM.INV(K348, $D$7, $D$8), 2))</f>
        <v>15544.53</v>
      </c>
      <c r="M348" s="15">
        <f ca="1">MIN(E348,J348)</f>
        <v>5</v>
      </c>
      <c r="N348" s="15">
        <f ca="1">RAND()</f>
        <v>8.2703414516864249E-2</v>
      </c>
      <c r="O348" s="19">
        <f ca="1">(IF(B348=1, $G$21+($G$22-$G$21)*N348, $H$21+($H$22-$H$21)*N348))</f>
        <v>1.7894619508090247E-2</v>
      </c>
      <c r="P348" s="15">
        <f ca="1">ROUND(M348*(1-O348), 0)</f>
        <v>5</v>
      </c>
      <c r="Q348" s="20">
        <f ca="1">RAND()</f>
        <v>0.63657933256649102</v>
      </c>
      <c r="R348" s="15">
        <f ca="1">IF(B348=1, ROUND(_xlfn.NORM.INV(Q348,$C$9,$C$10)*(1+$T$14), 0), ROUND(_xlfn.NORM.INV(Q348, $D$9, $D$10)*(1+$T$14), 0))</f>
        <v>70</v>
      </c>
      <c r="S348" s="20">
        <f ca="1">RAND()</f>
        <v>0.6731749565280184</v>
      </c>
      <c r="T348" s="18">
        <f ca="1">IF(B348=1, ROUND(_xlfn.NORM.INV(S348,$C$11,$C$12), 2), ROUND(_xlfn.NORM.INV(S348, $D$11, $D$12), 2))</f>
        <v>7234.03</v>
      </c>
      <c r="U348" s="15">
        <f ca="1">MIN(F348,R348)</f>
        <v>40</v>
      </c>
      <c r="V348" s="15">
        <f ca="1">RAND()</f>
        <v>0.88061469827000627</v>
      </c>
      <c r="W348" s="19">
        <f ca="1">(IF(B348=1, $G$21+($G$22-$G$21)*V348, $H$21+($H$22-$H$21)*V348))</f>
        <v>4.582151443945022E-2</v>
      </c>
      <c r="X348" s="15">
        <f ca="1">ROUND(U348*(1-W348), 0)</f>
        <v>38</v>
      </c>
      <c r="Y348" s="20">
        <f ca="1">RAND()</f>
        <v>0.81186148720148976</v>
      </c>
      <c r="Z348" s="15">
        <f ca="1">IF(B348=1, ROUND(_xlfn.NORM.INV(Y348,$C$13,$C$14)*(1+$T$14), 0), ROUND(_xlfn.NORM.INV(Y348, $D$13, $D$14)*(1+$T$14), 0))</f>
        <v>75</v>
      </c>
      <c r="AA348" s="20">
        <f ca="1">RAND()</f>
        <v>0.17110315240075957</v>
      </c>
      <c r="AB348" s="18">
        <f ca="1">IF(B348=1, ROUND(_xlfn.NORM.INV(AA348,$C$15,$C$16), 2), ROUND(_xlfn.NORM.INV(AA348, $D$15, $D$16), 2))</f>
        <v>3185.59</v>
      </c>
      <c r="AC348" s="15">
        <f ca="1">MIN(G348,Z348)</f>
        <v>24</v>
      </c>
      <c r="AD348" s="15">
        <f ca="1">RAND()</f>
        <v>0.89002283642050983</v>
      </c>
      <c r="AE348" s="19">
        <f ca="1">(IF(B348=1, $G$21+($G$22-$G$21)*AD348, $H$21+($H$22-$H$21)*AD348))</f>
        <v>4.6150799274717845E-2</v>
      </c>
      <c r="AF348" s="15">
        <f ca="1">ROUND(AC348*(1-AE348), 0)</f>
        <v>23</v>
      </c>
      <c r="AG348" s="20">
        <f ca="1">RAND()</f>
        <v>6.9198905049022374E-2</v>
      </c>
      <c r="AH348" s="15">
        <f ca="1">IF(B348=1, ROUND(_xlfn.NORM.INV(AG348,$C$17,$C$18)*(1+$T$14), 0), ROUND(_xlfn.NORM.INV(AG348, $D$17, $D$18)*(1+$T$14), 0))</f>
        <v>118</v>
      </c>
      <c r="AI348" s="20">
        <f ca="1">RAND()</f>
        <v>0.76034508201078854</v>
      </c>
      <c r="AJ348" s="18">
        <f ca="1">IF(B348=1, ROUND(_xlfn.NORM.INV(AI348,$C$19,$C$20), 2), ROUND(_xlfn.NORM.INV(AI348, $D$19, $D$20), 2))</f>
        <v>2489.11</v>
      </c>
      <c r="AK348" s="15">
        <f ca="1">MIN(ROUND(H348*(1+$C$22),0),AH348)</f>
        <v>118</v>
      </c>
      <c r="AL348" s="20">
        <f ca="1">RAND()</f>
        <v>0.65022206643809821</v>
      </c>
      <c r="AM348" s="19">
        <f ca="1">(IF(B348=1, $G$21+($G$22-$G$21)*AL348, $H$21+($H$22-$H$21)*AL348))</f>
        <v>3.7757772325333436E-2</v>
      </c>
      <c r="AN348" s="15">
        <f ca="1">ROUND(AK348*(1-AM348), 0)</f>
        <v>114</v>
      </c>
      <c r="AO348" s="18">
        <f ca="1">SUM(IF(AN348&gt;H348, (AN348-H348)*($G$23+AJ348), 0),IF(AF348&gt;G348,(AF348-G348)*($G$23+AB348),0),IF(X348&gt;F348,(X348-F348)*($G$23+T348),0),IF(P348&gt;E348,(P348-E348)*($G$23+L348),0))</f>
        <v>0</v>
      </c>
      <c r="AP348" s="18">
        <f>-$C$24</f>
        <v>-313614.51120000001</v>
      </c>
      <c r="AQ348" s="17">
        <f ca="1">L348*P348+T348*X348+AB348*AF348+AJ348*AN348-AO348+AP348</f>
        <v>396028.38880000013</v>
      </c>
      <c r="AS348" s="21">
        <f ca="1">SUM(IF(AN348&gt;H348, (AN348-H348), 0),IF(AF348&gt;G348,(AF348-G348),0),IF(X348&gt;F348,(X348-F348),0),IF(P348&gt;E348,(P348-E348),0))</f>
        <v>0</v>
      </c>
    </row>
    <row r="349" spans="1:45" x14ac:dyDescent="0.4">
      <c r="A349" s="15">
        <v>321</v>
      </c>
      <c r="B349" s="15">
        <f ca="1">IF(RAND() &lt; (8/12), 0, 1)</f>
        <v>0</v>
      </c>
      <c r="C349" s="20">
        <f ca="1">RAND()</f>
        <v>3.0447335352342675E-3</v>
      </c>
      <c r="D349" s="15" t="str">
        <f ca="1">LOOKUP(C349,$H$13:$H$16,$F$13:$F$16)</f>
        <v>Airbus A350-900</v>
      </c>
      <c r="E349" s="15">
        <f ca="1">LOOKUP(D349,$F$6:$F$9,$I$6:$I$9)</f>
        <v>0</v>
      </c>
      <c r="F349" s="15">
        <f ca="1">LOOKUP(D349,$F$6:$F$9,$J$6:$J$9)</f>
        <v>32</v>
      </c>
      <c r="G349" s="15">
        <f ca="1">LOOKUP(D349,$F$6:$F$9,$K$6:$K$9)</f>
        <v>21</v>
      </c>
      <c r="H349" s="15">
        <f ca="1">LOOKUP(D349,$F$6:$F$9,$L$6:$L$9)</f>
        <v>259</v>
      </c>
      <c r="I349" s="20">
        <f ca="1">RAND()</f>
        <v>0.95257705176532226</v>
      </c>
      <c r="J349" s="15">
        <f ca="1">IF(B349=1, ROUND(_xlfn.NORM.INV(I349,$C$5,$C$6)*(1+$T$14), 0), ROUND(_xlfn.NORM.INV(I349, $D$5, $D$6)*(1+$T$14), 0))</f>
        <v>6</v>
      </c>
      <c r="K349" s="20">
        <f ca="1">RAND()</f>
        <v>0.27358598952695723</v>
      </c>
      <c r="L349" s="18">
        <f ca="1">IF(B349=1, ROUND(_xlfn.NORM.INV(K349,$C$7,$C$8), 2), ROUND(_xlfn.NORM.INV(K349, $D$7, $D$8), 2))</f>
        <v>10218.01</v>
      </c>
      <c r="M349" s="15">
        <f ca="1">MIN(E349,J349)</f>
        <v>0</v>
      </c>
      <c r="N349" s="15">
        <f ca="1">RAND()</f>
        <v>0.3736928039227968</v>
      </c>
      <c r="O349" s="19">
        <f ca="1">(IF(B349=1, $G$21+($G$22-$G$21)*N349, $H$21+($H$22-$H$21)*N349))</f>
        <v>2.1210784117683904E-2</v>
      </c>
      <c r="P349" s="15">
        <f ca="1">ROUND(M349*(1-O349), 0)</f>
        <v>0</v>
      </c>
      <c r="Q349" s="20">
        <f ca="1">RAND()</f>
        <v>0.32557928430858663</v>
      </c>
      <c r="R349" s="15">
        <f ca="1">IF(B349=1, ROUND(_xlfn.NORM.INV(Q349,$C$9,$C$10)*(1+$T$14), 0), ROUND(_xlfn.NORM.INV(Q349, $D$9, $D$10)*(1+$T$14), 0))</f>
        <v>35</v>
      </c>
      <c r="S349" s="20">
        <f ca="1">RAND()</f>
        <v>0.61985112463545755</v>
      </c>
      <c r="T349" s="18">
        <f ca="1">IF(B349=1, ROUND(_xlfn.NORM.INV(S349,$C$11,$C$12), 2), ROUND(_xlfn.NORM.INV(S349, $D$11, $D$12), 2))</f>
        <v>5315.71</v>
      </c>
      <c r="U349" s="15">
        <f ca="1">MIN(F349,R349)</f>
        <v>32</v>
      </c>
      <c r="V349" s="15">
        <f ca="1">RAND()</f>
        <v>0.45684897322330409</v>
      </c>
      <c r="W349" s="19">
        <f ca="1">(IF(B349=1, $G$21+($G$22-$G$21)*V349, $H$21+($H$22-$H$21)*V349))</f>
        <v>2.3705469196699122E-2</v>
      </c>
      <c r="X349" s="15">
        <f ca="1">ROUND(U349*(1-W349), 0)</f>
        <v>31</v>
      </c>
      <c r="Y349" s="20">
        <f ca="1">RAND()</f>
        <v>0.14366410739128743</v>
      </c>
      <c r="Z349" s="15">
        <f ca="1">IF(B349=1, ROUND(_xlfn.NORM.INV(Y349,$C$13,$C$14)*(1+$T$14), 0), ROUND(_xlfn.NORM.INV(Y349, $D$13, $D$14)*(1+$T$14), 0))</f>
        <v>26</v>
      </c>
      <c r="AA349" s="20">
        <f ca="1">RAND()</f>
        <v>0.22071404717343202</v>
      </c>
      <c r="AB349" s="18">
        <f ca="1">IF(B349=1, ROUND(_xlfn.NORM.INV(AA349,$C$15,$C$16), 2), ROUND(_xlfn.NORM.INV(AA349, $D$15, $D$16), 2))</f>
        <v>2704.41</v>
      </c>
      <c r="AC349" s="15">
        <f ca="1">MIN(G349,Z349)</f>
        <v>21</v>
      </c>
      <c r="AD349" s="15">
        <f ca="1">RAND()</f>
        <v>0.61677340461104824</v>
      </c>
      <c r="AE349" s="19">
        <f ca="1">(IF(B349=1, $G$21+($G$22-$G$21)*AD349, $H$21+($H$22-$H$21)*AD349))</f>
        <v>2.8503202138331449E-2</v>
      </c>
      <c r="AF349" s="15">
        <f ca="1">ROUND(AC349*(1-AE349), 0)</f>
        <v>20</v>
      </c>
      <c r="AG349" s="20">
        <f ca="1">RAND()</f>
        <v>0.25189820560386977</v>
      </c>
      <c r="AH349" s="15">
        <f ca="1">IF(B349=1, ROUND(_xlfn.NORM.INV(AG349,$C$17,$C$18)*(1+$T$14), 0), ROUND(_xlfn.NORM.INV(AG349, $D$17, $D$18)*(1+$T$14), 0))</f>
        <v>164</v>
      </c>
      <c r="AI349" s="20">
        <f ca="1">RAND()</f>
        <v>0.22159704797143631</v>
      </c>
      <c r="AJ349" s="18">
        <f ca="1">IF(B349=1, ROUND(_xlfn.NORM.INV(AI349,$C$19,$C$20), 2), ROUND(_xlfn.NORM.INV(AI349, $D$19, $D$20), 2))</f>
        <v>1690.48</v>
      </c>
      <c r="AK349" s="15">
        <f ca="1">MIN(ROUND(H349*(1+$C$22),0),AH349)</f>
        <v>164</v>
      </c>
      <c r="AL349" s="20">
        <f ca="1">RAND()</f>
        <v>0.43852546371296119</v>
      </c>
      <c r="AM349" s="19">
        <f ca="1">(IF(B349=1, $G$21+($G$22-$G$21)*AL349, $H$21+($H$22-$H$21)*AL349))</f>
        <v>2.3155763911388835E-2</v>
      </c>
      <c r="AN349" s="15">
        <f ca="1">ROUND(AK349*(1-AM349), 0)</f>
        <v>160</v>
      </c>
      <c r="AO349" s="18">
        <f ca="1">SUM(IF(AN349&gt;H349, (AN349-H349)*($G$23+AJ349), 0),IF(AF349&gt;G349,(AF349-G349)*($G$23+AB349),0),IF(X349&gt;F349,(X349-F349)*($G$23+T349),0),IF(P349&gt;E349,(P349-E349)*($G$23+L349),0))</f>
        <v>0</v>
      </c>
      <c r="AP349" s="18">
        <f>-$C$24</f>
        <v>-313614.51120000001</v>
      </c>
      <c r="AQ349" s="17">
        <f ca="1">L349*P349+T349*X349+AB349*AF349+AJ349*AN349-AO349+AP349</f>
        <v>175737.4988</v>
      </c>
      <c r="AS349" s="21">
        <f ca="1">SUM(IF(AN349&gt;H349, (AN349-H349), 0),IF(AF349&gt;G349,(AF349-G349),0),IF(X349&gt;F349,(X349-F349),0),IF(P349&gt;E349,(P349-E349),0))</f>
        <v>0</v>
      </c>
    </row>
    <row r="350" spans="1:45" x14ac:dyDescent="0.4">
      <c r="A350" s="15">
        <v>322</v>
      </c>
      <c r="B350" s="15">
        <f ca="1">IF(RAND() &lt; (8/12), 0, 1)</f>
        <v>0</v>
      </c>
      <c r="C350" s="20">
        <f ca="1">RAND()</f>
        <v>0.98884778711740284</v>
      </c>
      <c r="D350" s="15" t="str">
        <f ca="1">LOOKUP(C350,$H$13:$H$16,$F$13:$F$16)</f>
        <v>Boeing 777-300ER</v>
      </c>
      <c r="E350" s="15">
        <f ca="1">LOOKUP(D350,$F$6:$F$9,$I$6:$I$9)</f>
        <v>8</v>
      </c>
      <c r="F350" s="15">
        <f ca="1">LOOKUP(D350,$F$6:$F$9,$J$6:$J$9)</f>
        <v>40</v>
      </c>
      <c r="G350" s="15">
        <f ca="1">LOOKUP(D350,$F$6:$F$9,$K$6:$K$9)</f>
        <v>24</v>
      </c>
      <c r="H350" s="15">
        <f ca="1">LOOKUP(D350,$F$6:$F$9,$L$6:$L$9)</f>
        <v>260</v>
      </c>
      <c r="I350" s="20">
        <f ca="1">RAND()</f>
        <v>0.79671710632789217</v>
      </c>
      <c r="J350" s="15">
        <f ca="1">IF(B350=1, ROUND(_xlfn.NORM.INV(I350,$C$5,$C$6)*(1+$T$14), 0), ROUND(_xlfn.NORM.INV(I350, $D$5, $D$6)*(1+$T$14), 0))</f>
        <v>5</v>
      </c>
      <c r="K350" s="20">
        <f ca="1">RAND()</f>
        <v>0.47394013213091402</v>
      </c>
      <c r="L350" s="18">
        <f ca="1">IF(B350=1, ROUND(_xlfn.NORM.INV(K350,$C$7,$C$8), 2), ROUND(_xlfn.NORM.INV(K350, $D$7, $D$8), 2))</f>
        <v>10462.59</v>
      </c>
      <c r="M350" s="15">
        <f ca="1">MIN(E350,J350)</f>
        <v>5</v>
      </c>
      <c r="N350" s="15">
        <f ca="1">RAND()</f>
        <v>0.56591120642460502</v>
      </c>
      <c r="O350" s="19">
        <f ca="1">(IF(B350=1, $G$21+($G$22-$G$21)*N350, $H$21+($H$22-$H$21)*N350))</f>
        <v>2.6977336192738149E-2</v>
      </c>
      <c r="P350" s="15">
        <f ca="1">ROUND(M350*(1-O350), 0)</f>
        <v>5</v>
      </c>
      <c r="Q350" s="20">
        <f ca="1">RAND()</f>
        <v>0.92702684092209631</v>
      </c>
      <c r="R350" s="15">
        <f ca="1">IF(B350=1, ROUND(_xlfn.NORM.INV(Q350,$C$9,$C$10)*(1+$T$14), 0), ROUND(_xlfn.NORM.INV(Q350, $D$9, $D$10)*(1+$T$14), 0))</f>
        <v>55</v>
      </c>
      <c r="S350" s="20">
        <f ca="1">RAND()</f>
        <v>0.50599749342959821</v>
      </c>
      <c r="T350" s="18">
        <f ca="1">IF(B350=1, ROUND(_xlfn.NORM.INV(S350,$C$11,$C$12), 2), ROUND(_xlfn.NORM.INV(S350, $D$11, $D$12), 2))</f>
        <v>5249.62</v>
      </c>
      <c r="U350" s="15">
        <f ca="1">MIN(F350,R350)</f>
        <v>40</v>
      </c>
      <c r="V350" s="15">
        <f ca="1">RAND()</f>
        <v>0.3270264917763398</v>
      </c>
      <c r="W350" s="19">
        <f ca="1">(IF(B350=1, $G$21+($G$22-$G$21)*V350, $H$21+($H$22-$H$21)*V350))</f>
        <v>1.9810794753290194E-2</v>
      </c>
      <c r="X350" s="15">
        <f ca="1">ROUND(U350*(1-W350), 0)</f>
        <v>39</v>
      </c>
      <c r="Y350" s="20">
        <f ca="1">RAND()</f>
        <v>0.41339009448035091</v>
      </c>
      <c r="Z350" s="15">
        <f ca="1">IF(B350=1, ROUND(_xlfn.NORM.INV(Y350,$C$13,$C$14)*(1+$T$14), 0), ROUND(_xlfn.NORM.INV(Y350, $D$13, $D$14)*(1+$T$14), 0))</f>
        <v>34</v>
      </c>
      <c r="AA350" s="20">
        <f ca="1">RAND()</f>
        <v>0.534295597821559</v>
      </c>
      <c r="AB350" s="18">
        <f ca="1">IF(B350=1, ROUND(_xlfn.NORM.INV(AA350,$C$15,$C$16), 2), ROUND(_xlfn.NORM.INV(AA350, $D$15, $D$16), 2))</f>
        <v>2808.43</v>
      </c>
      <c r="AC350" s="15">
        <f ca="1">MIN(G350,Z350)</f>
        <v>24</v>
      </c>
      <c r="AD350" s="15">
        <f ca="1">RAND()</f>
        <v>0.21923342682519231</v>
      </c>
      <c r="AE350" s="19">
        <f ca="1">(IF(B350=1, $G$21+($G$22-$G$21)*AD350, $H$21+($H$22-$H$21)*AD350))</f>
        <v>1.6577002804755769E-2</v>
      </c>
      <c r="AF350" s="15">
        <f ca="1">ROUND(AC350*(1-AE350), 0)</f>
        <v>24</v>
      </c>
      <c r="AG350" s="20">
        <f ca="1">RAND()</f>
        <v>0.22413330786203389</v>
      </c>
      <c r="AH350" s="15">
        <f ca="1">IF(B350=1, ROUND(_xlfn.NORM.INV(AG350,$C$17,$C$18)*(1+$T$14), 0), ROUND(_xlfn.NORM.INV(AG350, $D$17, $D$18)*(1+$T$14), 0))</f>
        <v>160</v>
      </c>
      <c r="AI350" s="20">
        <f ca="1">RAND()</f>
        <v>0.22399802201140362</v>
      </c>
      <c r="AJ350" s="18">
        <f ca="1">IF(B350=1, ROUND(_xlfn.NORM.INV(AI350,$C$19,$C$20), 2), ROUND(_xlfn.NORM.INV(AI350, $D$19, $D$20), 2))</f>
        <v>1691.09</v>
      </c>
      <c r="AK350" s="15">
        <f ca="1">MIN(ROUND(H350*(1+$C$22),0),AH350)</f>
        <v>160</v>
      </c>
      <c r="AL350" s="20">
        <f ca="1">RAND()</f>
        <v>0.23204772082451097</v>
      </c>
      <c r="AM350" s="19">
        <f ca="1">(IF(B350=1, $G$21+($G$22-$G$21)*AL350, $H$21+($H$22-$H$21)*AL350))</f>
        <v>1.6961431624735328E-2</v>
      </c>
      <c r="AN350" s="15">
        <f ca="1">ROUND(AK350*(1-AM350), 0)</f>
        <v>157</v>
      </c>
      <c r="AO350" s="18">
        <f ca="1">SUM(IF(AN350&gt;H350, (AN350-H350)*($G$23+AJ350), 0),IF(AF350&gt;G350,(AF350-G350)*($G$23+AB350),0),IF(X350&gt;F350,(X350-F350)*($G$23+T350),0),IF(P350&gt;E350,(P350-E350)*($G$23+L350),0))</f>
        <v>0</v>
      </c>
      <c r="AP350" s="18">
        <f>-$C$24</f>
        <v>-313614.51120000001</v>
      </c>
      <c r="AQ350" s="17">
        <f ca="1">L350*P350+T350*X350+AB350*AF350+AJ350*AN350-AO350+AP350</f>
        <v>276337.06880000007</v>
      </c>
      <c r="AS350" s="21">
        <f ca="1">SUM(IF(AN350&gt;H350, (AN350-H350), 0),IF(AF350&gt;G350,(AF350-G350),0),IF(X350&gt;F350,(X350-F350),0),IF(P350&gt;E350,(P350-E350),0))</f>
        <v>0</v>
      </c>
    </row>
    <row r="351" spans="1:45" x14ac:dyDescent="0.4">
      <c r="A351" s="15">
        <v>323</v>
      </c>
      <c r="B351" s="15">
        <f ca="1">IF(RAND() &lt; (8/12), 0, 1)</f>
        <v>0</v>
      </c>
      <c r="C351" s="20">
        <f ca="1">RAND()</f>
        <v>0.80669449499288748</v>
      </c>
      <c r="D351" s="15" t="str">
        <f ca="1">LOOKUP(C351,$H$13:$H$16,$F$13:$F$16)</f>
        <v>Boeing 777-300ER</v>
      </c>
      <c r="E351" s="15">
        <f ca="1">LOOKUP(D351,$F$6:$F$9,$I$6:$I$9)</f>
        <v>8</v>
      </c>
      <c r="F351" s="15">
        <f ca="1">LOOKUP(D351,$F$6:$F$9,$J$6:$J$9)</f>
        <v>40</v>
      </c>
      <c r="G351" s="15">
        <f ca="1">LOOKUP(D351,$F$6:$F$9,$K$6:$K$9)</f>
        <v>24</v>
      </c>
      <c r="H351" s="15">
        <f ca="1">LOOKUP(D351,$F$6:$F$9,$L$6:$L$9)</f>
        <v>260</v>
      </c>
      <c r="I351" s="20">
        <f ca="1">RAND()</f>
        <v>0.81520485674388099</v>
      </c>
      <c r="J351" s="15">
        <f ca="1">IF(B351=1, ROUND(_xlfn.NORM.INV(I351,$C$5,$C$6)*(1+$T$14), 0), ROUND(_xlfn.NORM.INV(I351, $D$5, $D$6)*(1+$T$14), 0))</f>
        <v>5</v>
      </c>
      <c r="K351" s="20">
        <f ca="1">RAND()</f>
        <v>0.37406387624272253</v>
      </c>
      <c r="L351" s="18">
        <f ca="1">IF(B351=1, ROUND(_xlfn.NORM.INV(K351,$C$7,$C$8), 2), ROUND(_xlfn.NORM.INV(K351, $D$7, $D$8), 2))</f>
        <v>10346.030000000001</v>
      </c>
      <c r="M351" s="15">
        <f ca="1">MIN(E351,J351)</f>
        <v>5</v>
      </c>
      <c r="N351" s="15">
        <f ca="1">RAND()</f>
        <v>0.27688001189875533</v>
      </c>
      <c r="O351" s="19">
        <f ca="1">(IF(B351=1, $G$21+($G$22-$G$21)*N351, $H$21+($H$22-$H$21)*N351))</f>
        <v>1.8306400356962661E-2</v>
      </c>
      <c r="P351" s="15">
        <f ca="1">ROUND(M351*(1-O351), 0)</f>
        <v>5</v>
      </c>
      <c r="Q351" s="20">
        <f ca="1">RAND()</f>
        <v>0.9905575857700758</v>
      </c>
      <c r="R351" s="15">
        <f ca="1">IF(B351=1, ROUND(_xlfn.NORM.INV(Q351,$C$9,$C$10)*(1+$T$14), 0), ROUND(_xlfn.NORM.INV(Q351, $D$9, $D$10)*(1+$T$14), 0))</f>
        <v>65</v>
      </c>
      <c r="S351" s="20">
        <f ca="1">RAND()</f>
        <v>0.40609403499924435</v>
      </c>
      <c r="T351" s="18">
        <f ca="1">IF(B351=1, ROUND(_xlfn.NORM.INV(S351,$C$11,$C$12), 2), ROUND(_xlfn.NORM.INV(S351, $D$11, $D$12), 2))</f>
        <v>5192.04</v>
      </c>
      <c r="U351" s="15">
        <f ca="1">MIN(F351,R351)</f>
        <v>40</v>
      </c>
      <c r="V351" s="15">
        <f ca="1">RAND()</f>
        <v>0.85598893708226065</v>
      </c>
      <c r="W351" s="19">
        <f ca="1">(IF(B351=1, $G$21+($G$22-$G$21)*V351, $H$21+($H$22-$H$21)*V351))</f>
        <v>3.5679668112467817E-2</v>
      </c>
      <c r="X351" s="15">
        <f ca="1">ROUND(U351*(1-W351), 0)</f>
        <v>39</v>
      </c>
      <c r="Y351" s="20">
        <f ca="1">RAND()</f>
        <v>0.18105733146041991</v>
      </c>
      <c r="Z351" s="15">
        <f ca="1">IF(B351=1, ROUND(_xlfn.NORM.INV(Y351,$C$13,$C$14)*(1+$T$14), 0), ROUND(_xlfn.NORM.INV(Y351, $D$13, $D$14)*(1+$T$14), 0))</f>
        <v>27</v>
      </c>
      <c r="AA351" s="20">
        <f ca="1">RAND()</f>
        <v>0.5297723833016762</v>
      </c>
      <c r="AB351" s="18">
        <f ca="1">IF(B351=1, ROUND(_xlfn.NORM.INV(AA351,$C$15,$C$16), 2), ROUND(_xlfn.NORM.INV(AA351, $D$15, $D$16), 2))</f>
        <v>2807.05</v>
      </c>
      <c r="AC351" s="15">
        <f ca="1">MIN(G351,Z351)</f>
        <v>24</v>
      </c>
      <c r="AD351" s="15">
        <f ca="1">RAND()</f>
        <v>0.57458648349796015</v>
      </c>
      <c r="AE351" s="19">
        <f ca="1">(IF(B351=1, $G$21+($G$22-$G$21)*AD351, $H$21+($H$22-$H$21)*AD351))</f>
        <v>2.7237594504938803E-2</v>
      </c>
      <c r="AF351" s="15">
        <f ca="1">ROUND(AC351*(1-AE351), 0)</f>
        <v>23</v>
      </c>
      <c r="AG351" s="20">
        <f ca="1">RAND()</f>
        <v>0.40751230856521381</v>
      </c>
      <c r="AH351" s="15">
        <f ca="1">IF(B351=1, ROUND(_xlfn.NORM.INV(AG351,$C$17,$C$18)*(1+$T$14), 0), ROUND(_xlfn.NORM.INV(AG351, $D$17, $D$18)*(1+$T$14), 0))</f>
        <v>187</v>
      </c>
      <c r="AI351" s="20">
        <f ca="1">RAND()</f>
        <v>0.4344335650700577</v>
      </c>
      <c r="AJ351" s="18">
        <f ca="1">IF(B351=1, ROUND(_xlfn.NORM.INV(AI351,$C$19,$C$20), 2), ROUND(_xlfn.NORM.INV(AI351, $D$19, $D$20), 2))</f>
        <v>1736.19</v>
      </c>
      <c r="AK351" s="15">
        <f ca="1">MIN(ROUND(H351*(1+$C$22),0),AH351)</f>
        <v>187</v>
      </c>
      <c r="AL351" s="20">
        <f ca="1">RAND()</f>
        <v>0.3419723389629562</v>
      </c>
      <c r="AM351" s="19">
        <f ca="1">(IF(B351=1, $G$21+($G$22-$G$21)*AL351, $H$21+($H$22-$H$21)*AL351))</f>
        <v>2.0259170168888688E-2</v>
      </c>
      <c r="AN351" s="15">
        <f ca="1">ROUND(AK351*(1-AM351), 0)</f>
        <v>183</v>
      </c>
      <c r="AO351" s="18">
        <f ca="1">SUM(IF(AN351&gt;H351, (AN351-H351)*($G$23+AJ351), 0),IF(AF351&gt;G351,(AF351-G351)*($G$23+AB351),0),IF(X351&gt;F351,(X351-F351)*($G$23+T351),0),IF(P351&gt;E351,(P351-E351)*($G$23+L351),0))</f>
        <v>0</v>
      </c>
      <c r="AP351" s="18">
        <f>-$C$24</f>
        <v>-313614.51120000001</v>
      </c>
      <c r="AQ351" s="17">
        <f ca="1">L351*P351+T351*X351+AB351*AF351+AJ351*AN351-AO351+AP351</f>
        <v>322890.1188</v>
      </c>
      <c r="AS351" s="21">
        <f ca="1">SUM(IF(AN351&gt;H351, (AN351-H351), 0),IF(AF351&gt;G351,(AF351-G351),0),IF(X351&gt;F351,(X351-F351),0),IF(P351&gt;E351,(P351-E351),0))</f>
        <v>0</v>
      </c>
    </row>
    <row r="352" spans="1:45" x14ac:dyDescent="0.4">
      <c r="A352" s="15">
        <v>324</v>
      </c>
      <c r="B352" s="15">
        <f ca="1">IF(RAND() &lt; (8/12), 0, 1)</f>
        <v>0</v>
      </c>
      <c r="C352" s="20">
        <f ca="1">RAND()</f>
        <v>0.72618803145744626</v>
      </c>
      <c r="D352" s="15" t="str">
        <f ca="1">LOOKUP(C352,$H$13:$H$16,$F$13:$F$16)</f>
        <v>Boeing 777-300ER</v>
      </c>
      <c r="E352" s="15">
        <f ca="1">LOOKUP(D352,$F$6:$F$9,$I$6:$I$9)</f>
        <v>8</v>
      </c>
      <c r="F352" s="15">
        <f ca="1">LOOKUP(D352,$F$6:$F$9,$J$6:$J$9)</f>
        <v>40</v>
      </c>
      <c r="G352" s="15">
        <f ca="1">LOOKUP(D352,$F$6:$F$9,$K$6:$K$9)</f>
        <v>24</v>
      </c>
      <c r="H352" s="15">
        <f ca="1">LOOKUP(D352,$F$6:$F$9,$L$6:$L$9)</f>
        <v>260</v>
      </c>
      <c r="I352" s="20">
        <f ca="1">RAND()</f>
        <v>0.40928576138726969</v>
      </c>
      <c r="J352" s="15">
        <f ca="1">IF(B352=1, ROUND(_xlfn.NORM.INV(I352,$C$5,$C$6)*(1+$T$14), 0), ROUND(_xlfn.NORM.INV(I352, $D$5, $D$6)*(1+$T$14), 0))</f>
        <v>4</v>
      </c>
      <c r="K352" s="20">
        <f ca="1">RAND()</f>
        <v>0.16145913251479405</v>
      </c>
      <c r="L352" s="18">
        <f ca="1">IF(B352=1, ROUND(_xlfn.NORM.INV(K352,$C$7,$C$8), 2), ROUND(_xlfn.NORM.INV(K352, $D$7, $D$8), 2))</f>
        <v>10041.870000000001</v>
      </c>
      <c r="M352" s="15">
        <f ca="1">MIN(E352,J352)</f>
        <v>4</v>
      </c>
      <c r="N352" s="15">
        <f ca="1">RAND()</f>
        <v>0.51396910879525248</v>
      </c>
      <c r="O352" s="19">
        <f ca="1">(IF(B352=1, $G$21+($G$22-$G$21)*N352, $H$21+($H$22-$H$21)*N352))</f>
        <v>2.5419073263857575E-2</v>
      </c>
      <c r="P352" s="15">
        <f ca="1">ROUND(M352*(1-O352), 0)</f>
        <v>4</v>
      </c>
      <c r="Q352" s="20">
        <f ca="1">RAND()</f>
        <v>0.3898767483984481</v>
      </c>
      <c r="R352" s="15">
        <f ca="1">IF(B352=1, ROUND(_xlfn.NORM.INV(Q352,$C$9,$C$10)*(1+$T$14), 0), ROUND(_xlfn.NORM.INV(Q352, $D$9, $D$10)*(1+$T$14), 0))</f>
        <v>37</v>
      </c>
      <c r="S352" s="20">
        <f ca="1">RAND()</f>
        <v>0.78700307031525296</v>
      </c>
      <c r="T352" s="18">
        <f ca="1">IF(B352=1, ROUND(_xlfn.NORM.INV(S352,$C$11,$C$12), 2), ROUND(_xlfn.NORM.INV(S352, $D$11, $D$12), 2))</f>
        <v>5427.6</v>
      </c>
      <c r="U352" s="15">
        <f ca="1">MIN(F352,R352)</f>
        <v>37</v>
      </c>
      <c r="V352" s="15">
        <f ca="1">RAND()</f>
        <v>0.12429011175095361</v>
      </c>
      <c r="W352" s="19">
        <f ca="1">(IF(B352=1, $G$21+($G$22-$G$21)*V352, $H$21+($H$22-$H$21)*V352))</f>
        <v>1.3728703352528609E-2</v>
      </c>
      <c r="X352" s="15">
        <f ca="1">ROUND(U352*(1-W352), 0)</f>
        <v>36</v>
      </c>
      <c r="Y352" s="20">
        <f ca="1">RAND()</f>
        <v>0.97010482355901761</v>
      </c>
      <c r="Z352" s="15">
        <f ca="1">IF(B352=1, ROUND(_xlfn.NORM.INV(Y352,$C$13,$C$14)*(1+$T$14), 0), ROUND(_xlfn.NORM.INV(Y352, $D$13, $D$14)*(1+$T$14), 0))</f>
        <v>53</v>
      </c>
      <c r="AA352" s="20">
        <f ca="1">RAND()</f>
        <v>0.55096692098007727</v>
      </c>
      <c r="AB352" s="18">
        <f ca="1">IF(B352=1, ROUND(_xlfn.NORM.INV(AA352,$C$15,$C$16), 2), ROUND(_xlfn.NORM.INV(AA352, $D$15, $D$16), 2))</f>
        <v>2813.54</v>
      </c>
      <c r="AC352" s="15">
        <f ca="1">MIN(G352,Z352)</f>
        <v>24</v>
      </c>
      <c r="AD352" s="15">
        <f ca="1">RAND()</f>
        <v>0.20606537700614469</v>
      </c>
      <c r="AE352" s="19">
        <f ca="1">(IF(B352=1, $G$21+($G$22-$G$21)*AD352, $H$21+($H$22-$H$21)*AD352))</f>
        <v>1.6181961310184342E-2</v>
      </c>
      <c r="AF352" s="15">
        <f ca="1">ROUND(AC352*(1-AE352), 0)</f>
        <v>24</v>
      </c>
      <c r="AG352" s="20">
        <f ca="1">RAND()</f>
        <v>0.43875178057504161</v>
      </c>
      <c r="AH352" s="15">
        <f ca="1">IF(B352=1, ROUND(_xlfn.NORM.INV(AG352,$C$17,$C$18)*(1+$T$14), 0), ROUND(_xlfn.NORM.INV(AG352, $D$17, $D$18)*(1+$T$14), 0))</f>
        <v>191</v>
      </c>
      <c r="AI352" s="20">
        <f ca="1">RAND()</f>
        <v>0.43500149355549256</v>
      </c>
      <c r="AJ352" s="18">
        <f ca="1">IF(B352=1, ROUND(_xlfn.NORM.INV(AI352,$C$19,$C$20), 2), ROUND(_xlfn.NORM.INV(AI352, $D$19, $D$20), 2))</f>
        <v>1736.3</v>
      </c>
      <c r="AK352" s="15">
        <f ca="1">MIN(ROUND(H352*(1+$C$22),0),AH352)</f>
        <v>191</v>
      </c>
      <c r="AL352" s="20">
        <f ca="1">RAND()</f>
        <v>0.27601084817827015</v>
      </c>
      <c r="AM352" s="19">
        <f ca="1">(IF(B352=1, $G$21+($G$22-$G$21)*AL352, $H$21+($H$22-$H$21)*AL352))</f>
        <v>1.8280325445348106E-2</v>
      </c>
      <c r="AN352" s="15">
        <f ca="1">ROUND(AK352*(1-AM352), 0)</f>
        <v>188</v>
      </c>
      <c r="AO352" s="18">
        <f ca="1">SUM(IF(AN352&gt;H352, (AN352-H352)*($G$23+AJ352), 0),IF(AF352&gt;G352,(AF352-G352)*($G$23+AB352),0),IF(X352&gt;F352,(X352-F352)*($G$23+T352),0),IF(P352&gt;E352,(P352-E352)*($G$23+L352),0))</f>
        <v>0</v>
      </c>
      <c r="AP352" s="18">
        <f>-$C$24</f>
        <v>-313614.51120000001</v>
      </c>
      <c r="AQ352" s="17">
        <f ca="1">L352*P352+T352*X352+AB352*AF352+AJ352*AN352-AO352+AP352</f>
        <v>315895.92879999994</v>
      </c>
      <c r="AS352" s="21">
        <f ca="1">SUM(IF(AN352&gt;H352, (AN352-H352), 0),IF(AF352&gt;G352,(AF352-G352),0),IF(X352&gt;F352,(X352-F352),0),IF(P352&gt;E352,(P352-E352),0))</f>
        <v>0</v>
      </c>
    </row>
    <row r="353" spans="1:45" x14ac:dyDescent="0.4">
      <c r="A353" s="15">
        <v>325</v>
      </c>
      <c r="B353" s="15">
        <f ca="1">IF(RAND() &lt; (8/12), 0, 1)</f>
        <v>0</v>
      </c>
      <c r="C353" s="20">
        <f ca="1">RAND()</f>
        <v>0.43269572797636668</v>
      </c>
      <c r="D353" s="15" t="str">
        <f ca="1">LOOKUP(C353,$H$13:$H$16,$F$13:$F$16)</f>
        <v>Airbus A380-800</v>
      </c>
      <c r="E353" s="15">
        <f ca="1">LOOKUP(D353,$F$6:$F$9,$I$6:$I$9)</f>
        <v>14</v>
      </c>
      <c r="F353" s="15">
        <f ca="1">LOOKUP(D353,$F$6:$F$9,$J$6:$J$9)</f>
        <v>76</v>
      </c>
      <c r="G353" s="15">
        <f ca="1">LOOKUP(D353,$F$6:$F$9,$K$6:$K$9)</f>
        <v>56</v>
      </c>
      <c r="H353" s="15">
        <f ca="1">LOOKUP(D353,$F$6:$F$9,$L$6:$L$9)</f>
        <v>341</v>
      </c>
      <c r="I353" s="20">
        <f ca="1">RAND()</f>
        <v>0.39453132103483946</v>
      </c>
      <c r="J353" s="15">
        <f ca="1">IF(B353=1, ROUND(_xlfn.NORM.INV(I353,$C$5,$C$6)*(1+$T$14), 0), ROUND(_xlfn.NORM.INV(I353, $D$5, $D$6)*(1+$T$14), 0))</f>
        <v>4</v>
      </c>
      <c r="K353" s="20">
        <f ca="1">RAND()</f>
        <v>0.73112760889523865</v>
      </c>
      <c r="L353" s="18">
        <f ca="1">IF(B353=1, ROUND(_xlfn.NORM.INV(K353,$C$7,$C$8), 2), ROUND(_xlfn.NORM.INV(K353, $D$7, $D$8), 2))</f>
        <v>10773.23</v>
      </c>
      <c r="M353" s="15">
        <f ca="1">MIN(E353,J353)</f>
        <v>4</v>
      </c>
      <c r="N353" s="15">
        <f ca="1">RAND()</f>
        <v>0.86669275097300369</v>
      </c>
      <c r="O353" s="19">
        <f ca="1">(IF(B353=1, $G$21+($G$22-$G$21)*N353, $H$21+($H$22-$H$21)*N353))</f>
        <v>3.600078252919011E-2</v>
      </c>
      <c r="P353" s="15">
        <f ca="1">ROUND(M353*(1-O353), 0)</f>
        <v>4</v>
      </c>
      <c r="Q353" s="20">
        <f ca="1">RAND()</f>
        <v>0.13937548952153711</v>
      </c>
      <c r="R353" s="15">
        <f ca="1">IF(B353=1, ROUND(_xlfn.NORM.INV(Q353,$C$9,$C$10)*(1+$T$14), 0), ROUND(_xlfn.NORM.INV(Q353, $D$9, $D$10)*(1+$T$14), 0))</f>
        <v>29</v>
      </c>
      <c r="S353" s="20">
        <f ca="1">RAND()</f>
        <v>0.66242312452064511</v>
      </c>
      <c r="T353" s="18">
        <f ca="1">IF(B353=1, ROUND(_xlfn.NORM.INV(S353,$C$11,$C$12), 2), ROUND(_xlfn.NORM.INV(S353, $D$11, $D$12), 2))</f>
        <v>5341.69</v>
      </c>
      <c r="U353" s="15">
        <f ca="1">MIN(F353,R353)</f>
        <v>29</v>
      </c>
      <c r="V353" s="15">
        <f ca="1">RAND()</f>
        <v>0.52871903328306025</v>
      </c>
      <c r="W353" s="19">
        <f ca="1">(IF(B353=1, $G$21+($G$22-$G$21)*V353, $H$21+($H$22-$H$21)*V353))</f>
        <v>2.586157099849181E-2</v>
      </c>
      <c r="X353" s="15">
        <f ca="1">ROUND(U353*(1-W353), 0)</f>
        <v>28</v>
      </c>
      <c r="Y353" s="20">
        <f ca="1">RAND()</f>
        <v>0.59571982914366717</v>
      </c>
      <c r="Z353" s="15">
        <f ca="1">IF(B353=1, ROUND(_xlfn.NORM.INV(Y353,$C$13,$C$14)*(1+$T$14), 0), ROUND(_xlfn.NORM.INV(Y353, $D$13, $D$14)*(1+$T$14), 0))</f>
        <v>38</v>
      </c>
      <c r="AA353" s="20">
        <f ca="1">RAND()</f>
        <v>0.13049411543445555</v>
      </c>
      <c r="AB353" s="18">
        <f ca="1">IF(B353=1, ROUND(_xlfn.NORM.INV(AA353,$C$15,$C$16), 2), ROUND(_xlfn.NORM.INV(AA353, $D$15, $D$16), 2))</f>
        <v>2661.35</v>
      </c>
      <c r="AC353" s="15">
        <f ca="1">MIN(G353,Z353)</f>
        <v>38</v>
      </c>
      <c r="AD353" s="15">
        <f ca="1">RAND()</f>
        <v>0.40976644467488077</v>
      </c>
      <c r="AE353" s="19">
        <f ca="1">(IF(B353=1, $G$21+($G$22-$G$21)*AD353, $H$21+($H$22-$H$21)*AD353))</f>
        <v>2.2292993340246425E-2</v>
      </c>
      <c r="AF353" s="15">
        <f ca="1">ROUND(AC353*(1-AE353), 0)</f>
        <v>37</v>
      </c>
      <c r="AG353" s="20">
        <f ca="1">RAND()</f>
        <v>4.2277132519914495E-3</v>
      </c>
      <c r="AH353" s="15">
        <f ca="1">IF(B353=1, ROUND(_xlfn.NORM.INV(AG353,$C$17,$C$18)*(1+$T$14), 0), ROUND(_xlfn.NORM.INV(AG353, $D$17, $D$18)*(1+$T$14), 0))</f>
        <v>61</v>
      </c>
      <c r="AI353" s="20">
        <f ca="1">RAND()</f>
        <v>0.60164803359525965</v>
      </c>
      <c r="AJ353" s="18">
        <f ca="1">IF(B353=1, ROUND(_xlfn.NORM.INV(AI353,$C$19,$C$20), 2), ROUND(_xlfn.NORM.INV(AI353, $D$19, $D$20), 2))</f>
        <v>1768.3</v>
      </c>
      <c r="AK353" s="15">
        <f ca="1">MIN(ROUND(H353*(1+$C$22),0),AH353)</f>
        <v>61</v>
      </c>
      <c r="AL353" s="20">
        <f ca="1">RAND()</f>
        <v>0.47552281911469096</v>
      </c>
      <c r="AM353" s="19">
        <f ca="1">(IF(B353=1, $G$21+($G$22-$G$21)*AL353, $H$21+($H$22-$H$21)*AL353))</f>
        <v>2.4265684573440728E-2</v>
      </c>
      <c r="AN353" s="15">
        <f ca="1">ROUND(AK353*(1-AM353), 0)</f>
        <v>60</v>
      </c>
      <c r="AO353" s="18">
        <f ca="1">SUM(IF(AN353&gt;H353, (AN353-H353)*($G$23+AJ353), 0),IF(AF353&gt;G353,(AF353-G353)*($G$23+AB353),0),IF(X353&gt;F353,(X353-F353)*($G$23+T353),0),IF(P353&gt;E353,(P353-E353)*($G$23+L353),0))</f>
        <v>0</v>
      </c>
      <c r="AP353" s="18">
        <f>-$C$24</f>
        <v>-313614.51120000001</v>
      </c>
      <c r="AQ353" s="17">
        <f ca="1">L353*P353+T353*X353+AB353*AF353+AJ353*AN353-AO353+AP353</f>
        <v>83613.678799999994</v>
      </c>
      <c r="AS353" s="21">
        <f ca="1">SUM(IF(AN353&gt;H353, (AN353-H353), 0),IF(AF353&gt;G353,(AF353-G353),0),IF(X353&gt;F353,(X353-F353),0),IF(P353&gt;E353,(P353-E353),0))</f>
        <v>0</v>
      </c>
    </row>
    <row r="354" spans="1:45" x14ac:dyDescent="0.4">
      <c r="A354" s="15">
        <v>326</v>
      </c>
      <c r="B354" s="15">
        <f ca="1">IF(RAND() &lt; (8/12), 0, 1)</f>
        <v>0</v>
      </c>
      <c r="C354" s="20">
        <f ca="1">RAND()</f>
        <v>0.2786280070533903</v>
      </c>
      <c r="D354" s="15" t="str">
        <f ca="1">LOOKUP(C354,$H$13:$H$16,$F$13:$F$16)</f>
        <v>Airbus A380-800</v>
      </c>
      <c r="E354" s="15">
        <f ca="1">LOOKUP(D354,$F$6:$F$9,$I$6:$I$9)</f>
        <v>14</v>
      </c>
      <c r="F354" s="15">
        <f ca="1">LOOKUP(D354,$F$6:$F$9,$J$6:$J$9)</f>
        <v>76</v>
      </c>
      <c r="G354" s="15">
        <f ca="1">LOOKUP(D354,$F$6:$F$9,$K$6:$K$9)</f>
        <v>56</v>
      </c>
      <c r="H354" s="15">
        <f ca="1">LOOKUP(D354,$F$6:$F$9,$L$6:$L$9)</f>
        <v>341</v>
      </c>
      <c r="I354" s="20">
        <f ca="1">RAND()</f>
        <v>0.27029754196778788</v>
      </c>
      <c r="J354" s="15">
        <f ca="1">IF(B354=1, ROUND(_xlfn.NORM.INV(I354,$C$5,$C$6)*(1+$T$14), 0), ROUND(_xlfn.NORM.INV(I354, $D$5, $D$6)*(1+$T$14), 0))</f>
        <v>4</v>
      </c>
      <c r="K354" s="20">
        <f ca="1">RAND()</f>
        <v>0.11035868089753842</v>
      </c>
      <c r="L354" s="18">
        <f ca="1">IF(B354=1, ROUND(_xlfn.NORM.INV(K354,$C$7,$C$8), 2), ROUND(_xlfn.NORM.INV(K354, $D$7, $D$8), 2))</f>
        <v>9934.25</v>
      </c>
      <c r="M354" s="15">
        <f ca="1">MIN(E354,J354)</f>
        <v>4</v>
      </c>
      <c r="N354" s="15">
        <f ca="1">RAND()</f>
        <v>0.47018362921158152</v>
      </c>
      <c r="O354" s="19">
        <f ca="1">(IF(B354=1, $G$21+($G$22-$G$21)*N354, $H$21+($H$22-$H$21)*N354))</f>
        <v>2.4105508876347444E-2</v>
      </c>
      <c r="P354" s="15">
        <f ca="1">ROUND(M354*(1-O354), 0)</f>
        <v>4</v>
      </c>
      <c r="Q354" s="20">
        <f ca="1">RAND()</f>
        <v>0.36460598367768715</v>
      </c>
      <c r="R354" s="15">
        <f ca="1">IF(B354=1, ROUND(_xlfn.NORM.INV(Q354,$C$9,$C$10)*(1+$T$14), 0), ROUND(_xlfn.NORM.INV(Q354, $D$9, $D$10)*(1+$T$14), 0))</f>
        <v>36</v>
      </c>
      <c r="S354" s="20">
        <f ca="1">RAND()</f>
        <v>0.83362912177991366</v>
      </c>
      <c r="T354" s="18">
        <f ca="1">IF(B354=1, ROUND(_xlfn.NORM.INV(S354,$C$11,$C$12), 2), ROUND(_xlfn.NORM.INV(S354, $D$11, $D$12), 2))</f>
        <v>5466.92</v>
      </c>
      <c r="U354" s="15">
        <f ca="1">MIN(F354,R354)</f>
        <v>36</v>
      </c>
      <c r="V354" s="15">
        <f ca="1">RAND()</f>
        <v>0.79808079855298153</v>
      </c>
      <c r="W354" s="19">
        <f ca="1">(IF(B354=1, $G$21+($G$22-$G$21)*V354, $H$21+($H$22-$H$21)*V354))</f>
        <v>3.3942423956589446E-2</v>
      </c>
      <c r="X354" s="15">
        <f ca="1">ROUND(U354*(1-W354), 0)</f>
        <v>35</v>
      </c>
      <c r="Y354" s="20">
        <f ca="1">RAND()</f>
        <v>0.33370280056374968</v>
      </c>
      <c r="Z354" s="15">
        <f ca="1">IF(B354=1, ROUND(_xlfn.NORM.INV(Y354,$C$13,$C$14)*(1+$T$14), 0), ROUND(_xlfn.NORM.INV(Y354, $D$13, $D$14)*(1+$T$14), 0))</f>
        <v>32</v>
      </c>
      <c r="AA354" s="20">
        <f ca="1">RAND()</f>
        <v>0.29207066245685442</v>
      </c>
      <c r="AB354" s="18">
        <f ca="1">IF(B354=1, ROUND(_xlfn.NORM.INV(AA354,$C$15,$C$16), 2), ROUND(_xlfn.NORM.INV(AA354, $D$15, $D$16), 2))</f>
        <v>2731.45</v>
      </c>
      <c r="AC354" s="15">
        <f ca="1">MIN(G354,Z354)</f>
        <v>32</v>
      </c>
      <c r="AD354" s="15">
        <f ca="1">RAND()</f>
        <v>0.62788222005729732</v>
      </c>
      <c r="AE354" s="19">
        <f ca="1">(IF(B354=1, $G$21+($G$22-$G$21)*AD354, $H$21+($H$22-$H$21)*AD354))</f>
        <v>2.8836466601718916E-2</v>
      </c>
      <c r="AF354" s="15">
        <f ca="1">ROUND(AC354*(1-AE354), 0)</f>
        <v>31</v>
      </c>
      <c r="AG354" s="20">
        <f ca="1">RAND()</f>
        <v>2.8940752333761033E-2</v>
      </c>
      <c r="AH354" s="15">
        <f ca="1">IF(B354=1, ROUND(_xlfn.NORM.INV(AG354,$C$17,$C$18)*(1+$T$14), 0), ROUND(_xlfn.NORM.INV(AG354, $D$17, $D$18)*(1+$T$14), 0))</f>
        <v>100</v>
      </c>
      <c r="AI354" s="20">
        <f ca="1">RAND()</f>
        <v>0.58830414169693712</v>
      </c>
      <c r="AJ354" s="18">
        <f ca="1">IF(B354=1, ROUND(_xlfn.NORM.INV(AI354,$C$19,$C$20), 2), ROUND(_xlfn.NORM.INV(AI354, $D$19, $D$20), 2))</f>
        <v>1765.68</v>
      </c>
      <c r="AK354" s="15">
        <f ca="1">MIN(ROUND(H354*(1+$C$22),0),AH354)</f>
        <v>100</v>
      </c>
      <c r="AL354" s="20">
        <f ca="1">RAND()</f>
        <v>0.32030192297020943</v>
      </c>
      <c r="AM354" s="19">
        <f ca="1">(IF(B354=1, $G$21+($G$22-$G$21)*AL354, $H$21+($H$22-$H$21)*AL354))</f>
        <v>1.9609057689106285E-2</v>
      </c>
      <c r="AN354" s="15">
        <f ca="1">ROUND(AK354*(1-AM354), 0)</f>
        <v>98</v>
      </c>
      <c r="AO354" s="18">
        <f ca="1">SUM(IF(AN354&gt;H354, (AN354-H354)*($G$23+AJ354), 0),IF(AF354&gt;G354,(AF354-G354)*($G$23+AB354),0),IF(X354&gt;F354,(X354-F354)*($G$23+T354),0),IF(P354&gt;E354,(P354-E354)*($G$23+L354),0))</f>
        <v>0</v>
      </c>
      <c r="AP354" s="18">
        <f>-$C$24</f>
        <v>-313614.51120000001</v>
      </c>
      <c r="AQ354" s="17">
        <f ca="1">L354*P354+T354*X354+AB354*AF354+AJ354*AN354-AO354+AP354</f>
        <v>175176.27880000003</v>
      </c>
      <c r="AS354" s="21">
        <f ca="1">SUM(IF(AN354&gt;H354, (AN354-H354), 0),IF(AF354&gt;G354,(AF354-G354),0),IF(X354&gt;F354,(X354-F354),0),IF(P354&gt;E354,(P354-E354),0))</f>
        <v>0</v>
      </c>
    </row>
    <row r="355" spans="1:45" x14ac:dyDescent="0.4">
      <c r="A355" s="15">
        <v>327</v>
      </c>
      <c r="B355" s="15">
        <f ca="1">IF(RAND() &lt; (8/12), 0, 1)</f>
        <v>0</v>
      </c>
      <c r="C355" s="20">
        <f ca="1">RAND()</f>
        <v>0.26268243984443118</v>
      </c>
      <c r="D355" s="15" t="str">
        <f ca="1">LOOKUP(C355,$H$13:$H$16,$F$13:$F$16)</f>
        <v>Airbus A380-800</v>
      </c>
      <c r="E355" s="15">
        <f ca="1">LOOKUP(D355,$F$6:$F$9,$I$6:$I$9)</f>
        <v>14</v>
      </c>
      <c r="F355" s="15">
        <f ca="1">LOOKUP(D355,$F$6:$F$9,$J$6:$J$9)</f>
        <v>76</v>
      </c>
      <c r="G355" s="15">
        <f ca="1">LOOKUP(D355,$F$6:$F$9,$K$6:$K$9)</f>
        <v>56</v>
      </c>
      <c r="H355" s="15">
        <f ca="1">LOOKUP(D355,$F$6:$F$9,$L$6:$L$9)</f>
        <v>341</v>
      </c>
      <c r="I355" s="20">
        <f ca="1">RAND()</f>
        <v>0.37760553899634619</v>
      </c>
      <c r="J355" s="15">
        <f ca="1">IF(B355=1, ROUND(_xlfn.NORM.INV(I355,$C$5,$C$6)*(1+$T$14), 0), ROUND(_xlfn.NORM.INV(I355, $D$5, $D$6)*(1+$T$14), 0))</f>
        <v>4</v>
      </c>
      <c r="K355" s="20">
        <f ca="1">RAND()</f>
        <v>0.79054685629985944</v>
      </c>
      <c r="L355" s="18">
        <f ca="1">IF(B355=1, ROUND(_xlfn.NORM.INV(K355,$C$7,$C$8), 2), ROUND(_xlfn.NORM.INV(K355, $D$7, $D$8), 2))</f>
        <v>10860.78</v>
      </c>
      <c r="M355" s="15">
        <f ca="1">MIN(E355,J355)</f>
        <v>4</v>
      </c>
      <c r="N355" s="15">
        <f ca="1">RAND()</f>
        <v>0.42201279317606966</v>
      </c>
      <c r="O355" s="19">
        <f ca="1">(IF(B355=1, $G$21+($G$22-$G$21)*N355, $H$21+($H$22-$H$21)*N355))</f>
        <v>2.2660383795282089E-2</v>
      </c>
      <c r="P355" s="15">
        <f ca="1">ROUND(M355*(1-O355), 0)</f>
        <v>4</v>
      </c>
      <c r="Q355" s="20">
        <f ca="1">RAND()</f>
        <v>0.91149099714898463</v>
      </c>
      <c r="R355" s="15">
        <f ca="1">IF(B355=1, ROUND(_xlfn.NORM.INV(Q355,$C$9,$C$10)*(1+$T$14), 0), ROUND(_xlfn.NORM.INV(Q355, $D$9, $D$10)*(1+$T$14), 0))</f>
        <v>54</v>
      </c>
      <c r="S355" s="20">
        <f ca="1">RAND()</f>
        <v>0.9645195992984652</v>
      </c>
      <c r="T355" s="18">
        <f ca="1">IF(B355=1, ROUND(_xlfn.NORM.INV(S355,$C$11,$C$12), 2), ROUND(_xlfn.NORM.INV(S355, $D$11, $D$12), 2))</f>
        <v>5657.68</v>
      </c>
      <c r="U355" s="15">
        <f ca="1">MIN(F355,R355)</f>
        <v>54</v>
      </c>
      <c r="V355" s="15">
        <f ca="1">RAND()</f>
        <v>0.36633954968802107</v>
      </c>
      <c r="W355" s="19">
        <f ca="1">(IF(B355=1, $G$21+($G$22-$G$21)*V355, $H$21+($H$22-$H$21)*V355))</f>
        <v>2.0990186490640633E-2</v>
      </c>
      <c r="X355" s="15">
        <f ca="1">ROUND(U355*(1-W355), 0)</f>
        <v>53</v>
      </c>
      <c r="Y355" s="20">
        <f ca="1">RAND()</f>
        <v>0.41028977067347316</v>
      </c>
      <c r="Z355" s="15">
        <f ca="1">IF(B355=1, ROUND(_xlfn.NORM.INV(Y355,$C$13,$C$14)*(1+$T$14), 0), ROUND(_xlfn.NORM.INV(Y355, $D$13, $D$14)*(1+$T$14), 0))</f>
        <v>34</v>
      </c>
      <c r="AA355" s="20">
        <f ca="1">RAND()</f>
        <v>0.5015501533557305</v>
      </c>
      <c r="AB355" s="18">
        <f ca="1">IF(B355=1, ROUND(_xlfn.NORM.INV(AA355,$C$15,$C$16), 2), ROUND(_xlfn.NORM.INV(AA355, $D$15, $D$16), 2))</f>
        <v>2798.44</v>
      </c>
      <c r="AC355" s="15">
        <f ca="1">MIN(G355,Z355)</f>
        <v>34</v>
      </c>
      <c r="AD355" s="15">
        <f ca="1">RAND()</f>
        <v>0.95328503713119928</v>
      </c>
      <c r="AE355" s="19">
        <f ca="1">(IF(B355=1, $G$21+($G$22-$G$21)*AD355, $H$21+($H$22-$H$21)*AD355))</f>
        <v>3.859855111393598E-2</v>
      </c>
      <c r="AF355" s="15">
        <f ca="1">ROUND(AC355*(1-AE355), 0)</f>
        <v>33</v>
      </c>
      <c r="AG355" s="20">
        <f ca="1">RAND()</f>
        <v>0.13215622749265621</v>
      </c>
      <c r="AH355" s="15">
        <f ca="1">IF(B355=1, ROUND(_xlfn.NORM.INV(AG355,$C$17,$C$18)*(1+$T$14), 0), ROUND(_xlfn.NORM.INV(AG355, $D$17, $D$18)*(1+$T$14), 0))</f>
        <v>141</v>
      </c>
      <c r="AI355" s="20">
        <f ca="1">RAND()</f>
        <v>0.60957681213210424</v>
      </c>
      <c r="AJ355" s="18">
        <f ca="1">IF(B355=1, ROUND(_xlfn.NORM.INV(AI355,$C$19,$C$20), 2), ROUND(_xlfn.NORM.INV(AI355, $D$19, $D$20), 2))</f>
        <v>1769.86</v>
      </c>
      <c r="AK355" s="15">
        <f ca="1">MIN(ROUND(H355*(1+$C$22),0),AH355)</f>
        <v>141</v>
      </c>
      <c r="AL355" s="20">
        <f ca="1">RAND()</f>
        <v>0.92757765346550292</v>
      </c>
      <c r="AM355" s="19">
        <f ca="1">(IF(B355=1, $G$21+($G$22-$G$21)*AL355, $H$21+($H$22-$H$21)*AL355))</f>
        <v>3.7827329603965086E-2</v>
      </c>
      <c r="AN355" s="15">
        <f ca="1">ROUND(AK355*(1-AM355), 0)</f>
        <v>136</v>
      </c>
      <c r="AO355" s="18">
        <f ca="1">SUM(IF(AN355&gt;H355, (AN355-H355)*($G$23+AJ355), 0),IF(AF355&gt;G355,(AF355-G355)*($G$23+AB355),0),IF(X355&gt;F355,(X355-F355)*($G$23+T355),0),IF(P355&gt;E355,(P355-E355)*($G$23+L355),0))</f>
        <v>0</v>
      </c>
      <c r="AP355" s="18">
        <f>-$C$24</f>
        <v>-313614.51120000001</v>
      </c>
      <c r="AQ355" s="17">
        <f ca="1">L355*P355+T355*X355+AB355*AF355+AJ355*AN355-AO355+AP355</f>
        <v>362735.12880000001</v>
      </c>
      <c r="AS355" s="21">
        <f ca="1">SUM(IF(AN355&gt;H355, (AN355-H355), 0),IF(AF355&gt;G355,(AF355-G355),0),IF(X355&gt;F355,(X355-F355),0),IF(P355&gt;E355,(P355-E355),0))</f>
        <v>0</v>
      </c>
    </row>
    <row r="356" spans="1:45" x14ac:dyDescent="0.4">
      <c r="A356" s="15">
        <v>328</v>
      </c>
      <c r="B356" s="15">
        <f ca="1">IF(RAND() &lt; (8/12), 0, 1)</f>
        <v>0</v>
      </c>
      <c r="C356" s="20">
        <f ca="1">RAND()</f>
        <v>0.17534486538570704</v>
      </c>
      <c r="D356" s="15" t="str">
        <f ca="1">LOOKUP(C356,$H$13:$H$16,$F$13:$F$16)</f>
        <v>Airbus A350-900</v>
      </c>
      <c r="E356" s="15">
        <f ca="1">LOOKUP(D356,$F$6:$F$9,$I$6:$I$9)</f>
        <v>0</v>
      </c>
      <c r="F356" s="15">
        <f ca="1">LOOKUP(D356,$F$6:$F$9,$J$6:$J$9)</f>
        <v>32</v>
      </c>
      <c r="G356" s="15">
        <f ca="1">LOOKUP(D356,$F$6:$F$9,$K$6:$K$9)</f>
        <v>21</v>
      </c>
      <c r="H356" s="15">
        <f ca="1">LOOKUP(D356,$F$6:$F$9,$L$6:$L$9)</f>
        <v>259</v>
      </c>
      <c r="I356" s="20">
        <f ca="1">RAND()</f>
        <v>0.13427445704937546</v>
      </c>
      <c r="J356" s="15">
        <f ca="1">IF(B356=1, ROUND(_xlfn.NORM.INV(I356,$C$5,$C$6)*(1+$T$14), 0), ROUND(_xlfn.NORM.INV(I356, $D$5, $D$6)*(1+$T$14), 0))</f>
        <v>3</v>
      </c>
      <c r="K356" s="20">
        <f ca="1">RAND()</f>
        <v>0.48225944821207589</v>
      </c>
      <c r="L356" s="18">
        <f ca="1">IF(B356=1, ROUND(_xlfn.NORM.INV(K356,$C$7,$C$8), 2), ROUND(_xlfn.NORM.INV(K356, $D$7, $D$8), 2))</f>
        <v>10472.11</v>
      </c>
      <c r="M356" s="15">
        <f ca="1">MIN(E356,J356)</f>
        <v>0</v>
      </c>
      <c r="N356" s="15">
        <f ca="1">RAND()</f>
        <v>0.96262597773869518</v>
      </c>
      <c r="O356" s="19">
        <f ca="1">(IF(B356=1, $G$21+($G$22-$G$21)*N356, $H$21+($H$22-$H$21)*N356))</f>
        <v>3.8878779332160857E-2</v>
      </c>
      <c r="P356" s="15">
        <f ca="1">ROUND(M356*(1-O356), 0)</f>
        <v>0</v>
      </c>
      <c r="Q356" s="20">
        <f ca="1">RAND()</f>
        <v>5.3403118208500966E-2</v>
      </c>
      <c r="R356" s="15">
        <f ca="1">IF(B356=1, ROUND(_xlfn.NORM.INV(Q356,$C$9,$C$10)*(1+$T$14), 0), ROUND(_xlfn.NORM.INV(Q356, $D$9, $D$10)*(1+$T$14), 0))</f>
        <v>23</v>
      </c>
      <c r="S356" s="20">
        <f ca="1">RAND()</f>
        <v>0.89085897668075187</v>
      </c>
      <c r="T356" s="18">
        <f ca="1">IF(B356=1, ROUND(_xlfn.NORM.INV(S356,$C$11,$C$12), 2), ROUND(_xlfn.NORM.INV(S356, $D$11, $D$12), 2))</f>
        <v>5526.74</v>
      </c>
      <c r="U356" s="15">
        <f ca="1">MIN(F356,R356)</f>
        <v>23</v>
      </c>
      <c r="V356" s="15">
        <f ca="1">RAND()</f>
        <v>0.43829186577387702</v>
      </c>
      <c r="W356" s="19">
        <f ca="1">(IF(B356=1, $G$21+($G$22-$G$21)*V356, $H$21+($H$22-$H$21)*V356))</f>
        <v>2.314875597321631E-2</v>
      </c>
      <c r="X356" s="15">
        <f ca="1">ROUND(U356*(1-W356), 0)</f>
        <v>22</v>
      </c>
      <c r="Y356" s="20">
        <f ca="1">RAND()</f>
        <v>0.16870183453513599</v>
      </c>
      <c r="Z356" s="15">
        <f ca="1">IF(B356=1, ROUND(_xlfn.NORM.INV(Y356,$C$13,$C$14)*(1+$T$14), 0), ROUND(_xlfn.NORM.INV(Y356, $D$13, $D$14)*(1+$T$14), 0))</f>
        <v>27</v>
      </c>
      <c r="AA356" s="20">
        <f ca="1">RAND()</f>
        <v>0.43112549966492519</v>
      </c>
      <c r="AB356" s="18">
        <f ca="1">IF(B356=1, ROUND(_xlfn.NORM.INV(AA356,$C$15,$C$16), 2), ROUND(_xlfn.NORM.INV(AA356, $D$15, $D$16), 2))</f>
        <v>2776.88</v>
      </c>
      <c r="AC356" s="15">
        <f ca="1">MIN(G356,Z356)</f>
        <v>21</v>
      </c>
      <c r="AD356" s="15">
        <f ca="1">RAND()</f>
        <v>0.75209272971685115</v>
      </c>
      <c r="AE356" s="19">
        <f ca="1">(IF(B356=1, $G$21+($G$22-$G$21)*AD356, $H$21+($H$22-$H$21)*AD356))</f>
        <v>3.2562781891505535E-2</v>
      </c>
      <c r="AF356" s="15">
        <f ca="1">ROUND(AC356*(1-AE356), 0)</f>
        <v>20</v>
      </c>
      <c r="AG356" s="20">
        <f ca="1">RAND()</f>
        <v>0.35603336045261058</v>
      </c>
      <c r="AH356" s="15">
        <f ca="1">IF(B356=1, ROUND(_xlfn.NORM.INV(AG356,$C$17,$C$18)*(1+$T$14), 0), ROUND(_xlfn.NORM.INV(AG356, $D$17, $D$18)*(1+$T$14), 0))</f>
        <v>180</v>
      </c>
      <c r="AI356" s="20">
        <f ca="1">RAND()</f>
        <v>0.35595148285779021</v>
      </c>
      <c r="AJ356" s="18">
        <f ca="1">IF(B356=1, ROUND(_xlfn.NORM.INV(AI356,$C$19,$C$20), 2), ROUND(_xlfn.NORM.INV(AI356, $D$19, $D$20), 2))</f>
        <v>1720.68</v>
      </c>
      <c r="AK356" s="15">
        <f ca="1">MIN(ROUND(H356*(1+$C$22),0),AH356)</f>
        <v>180</v>
      </c>
      <c r="AL356" s="20">
        <f ca="1">RAND()</f>
        <v>0.11129072198532874</v>
      </c>
      <c r="AM356" s="19">
        <f ca="1">(IF(B356=1, $G$21+($G$22-$G$21)*AL356, $H$21+($H$22-$H$21)*AL356))</f>
        <v>1.3338721659559863E-2</v>
      </c>
      <c r="AN356" s="15">
        <f ca="1">ROUND(AK356*(1-AM356), 0)</f>
        <v>178</v>
      </c>
      <c r="AO356" s="18">
        <f ca="1">SUM(IF(AN356&gt;H356, (AN356-H356)*($G$23+AJ356), 0),IF(AF356&gt;G356,(AF356-G356)*($G$23+AB356),0),IF(X356&gt;F356,(X356-F356)*($G$23+T356),0),IF(P356&gt;E356,(P356-E356)*($G$23+L356),0))</f>
        <v>0</v>
      </c>
      <c r="AP356" s="18">
        <f>-$C$24</f>
        <v>-313614.51120000001</v>
      </c>
      <c r="AQ356" s="17">
        <f ca="1">L356*P356+T356*X356+AB356*AF356+AJ356*AN356-AO356+AP356</f>
        <v>169792.40880000003</v>
      </c>
      <c r="AS356" s="21">
        <f ca="1">SUM(IF(AN356&gt;H356, (AN356-H356), 0),IF(AF356&gt;G356,(AF356-G356),0),IF(X356&gt;F356,(X356-F356),0),IF(P356&gt;E356,(P356-E356),0))</f>
        <v>0</v>
      </c>
    </row>
    <row r="357" spans="1:45" x14ac:dyDescent="0.4">
      <c r="A357" s="15">
        <v>329</v>
      </c>
      <c r="B357" s="15">
        <f ca="1">IF(RAND() &lt; (8/12), 0, 1)</f>
        <v>1</v>
      </c>
      <c r="C357" s="20">
        <f ca="1">RAND()</f>
        <v>0.921077218882418</v>
      </c>
      <c r="D357" s="15" t="str">
        <f ca="1">LOOKUP(C357,$H$13:$H$16,$F$13:$F$16)</f>
        <v>Boeing 777-300ER</v>
      </c>
      <c r="E357" s="15">
        <f ca="1">LOOKUP(D357,$F$6:$F$9,$I$6:$I$9)</f>
        <v>8</v>
      </c>
      <c r="F357" s="15">
        <f ca="1">LOOKUP(D357,$F$6:$F$9,$J$6:$J$9)</f>
        <v>40</v>
      </c>
      <c r="G357" s="15">
        <f ca="1">LOOKUP(D357,$F$6:$F$9,$K$6:$K$9)</f>
        <v>24</v>
      </c>
      <c r="H357" s="15">
        <f ca="1">LOOKUP(D357,$F$6:$F$9,$L$6:$L$9)</f>
        <v>260</v>
      </c>
      <c r="I357" s="20">
        <f ca="1">RAND()</f>
        <v>0.95466612222491842</v>
      </c>
      <c r="J357" s="15">
        <f ca="1">IF(B357=1, ROUND(_xlfn.NORM.INV(I357,$C$5,$C$6)*(1+$T$14), 0), ROUND(_xlfn.NORM.INV(I357, $D$5, $D$6)*(1+$T$14), 0))</f>
        <v>10</v>
      </c>
      <c r="K357" s="20">
        <f ca="1">RAND()</f>
        <v>0.37806570511523108</v>
      </c>
      <c r="L357" s="18">
        <f ca="1">IF(B357=1, ROUND(_xlfn.NORM.INV(K357,$C$7,$C$8), 2), ROUND(_xlfn.NORM.INV(K357, $D$7, $D$8), 2))</f>
        <v>13098.8</v>
      </c>
      <c r="M357" s="15">
        <f ca="1">MIN(E357,J357)</f>
        <v>8</v>
      </c>
      <c r="N357" s="15">
        <f ca="1">RAND()</f>
        <v>0.78682556082626542</v>
      </c>
      <c r="O357" s="19">
        <f ca="1">(IF(B357=1, $G$21+($G$22-$G$21)*N357, $H$21+($H$22-$H$21)*N357))</f>
        <v>4.2538894628919292E-2</v>
      </c>
      <c r="P357" s="15">
        <f ca="1">ROUND(M357*(1-O357), 0)</f>
        <v>8</v>
      </c>
      <c r="Q357" s="20">
        <f ca="1">RAND()</f>
        <v>0.89921958746324238</v>
      </c>
      <c r="R357" s="15">
        <f ca="1">IF(B357=1, ROUND(_xlfn.NORM.INV(Q357,$C$9,$C$10)*(1+$T$14), 0), ROUND(_xlfn.NORM.INV(Q357, $D$9, $D$10)*(1+$T$14), 0))</f>
        <v>93</v>
      </c>
      <c r="S357" s="20">
        <f ca="1">RAND()</f>
        <v>2.0019249834636876E-2</v>
      </c>
      <c r="T357" s="18">
        <f ca="1">IF(B357=1, ROUND(_xlfn.NORM.INV(S357,$C$11,$C$12), 2), ROUND(_xlfn.NORM.INV(S357, $D$11, $D$12), 2))</f>
        <v>4977.91</v>
      </c>
      <c r="U357" s="15">
        <f ca="1">MIN(F357,R357)</f>
        <v>40</v>
      </c>
      <c r="V357" s="15">
        <f ca="1">RAND()</f>
        <v>0.67736382802063</v>
      </c>
      <c r="W357" s="19">
        <f ca="1">(IF(B357=1, $G$21+($G$22-$G$21)*V357, $H$21+($H$22-$H$21)*V357))</f>
        <v>3.8707733980722053E-2</v>
      </c>
      <c r="X357" s="15">
        <f ca="1">ROUND(U357*(1-W357), 0)</f>
        <v>38</v>
      </c>
      <c r="Y357" s="20">
        <f ca="1">RAND()</f>
        <v>0.2348649482127998</v>
      </c>
      <c r="Z357" s="15">
        <f ca="1">IF(B357=1, ROUND(_xlfn.NORM.INV(Y357,$C$13,$C$14)*(1+$T$14), 0), ROUND(_xlfn.NORM.INV(Y357, $D$13, $D$14)*(1+$T$14), 0))</f>
        <v>38</v>
      </c>
      <c r="AA357" s="20">
        <f ca="1">RAND()</f>
        <v>0.57805334015606236</v>
      </c>
      <c r="AB357" s="18">
        <f ca="1">IF(B357=1, ROUND(_xlfn.NORM.INV(AA357,$C$15,$C$16), 2), ROUND(_xlfn.NORM.INV(AA357, $D$15, $D$16), 2))</f>
        <v>3737.07</v>
      </c>
      <c r="AC357" s="15">
        <f ca="1">MIN(G357,Z357)</f>
        <v>24</v>
      </c>
      <c r="AD357" s="15">
        <f ca="1">RAND()</f>
        <v>0.3866295450360282</v>
      </c>
      <c r="AE357" s="19">
        <f ca="1">(IF(B357=1, $G$21+($G$22-$G$21)*AD357, $H$21+($H$22-$H$21)*AD357))</f>
        <v>2.8532034076260988E-2</v>
      </c>
      <c r="AF357" s="15">
        <f ca="1">ROUND(AC357*(1-AE357), 0)</f>
        <v>23</v>
      </c>
      <c r="AG357" s="20">
        <f ca="1">RAND()</f>
        <v>0.23864621786338469</v>
      </c>
      <c r="AH357" s="15">
        <f ca="1">IF(B357=1, ROUND(_xlfn.NORM.INV(AG357,$C$17,$C$18)*(1+$T$14), 0), ROUND(_xlfn.NORM.INV(AG357, $D$17, $D$18)*(1+$T$14), 0))</f>
        <v>215</v>
      </c>
      <c r="AI357" s="20">
        <f ca="1">RAND()</f>
        <v>0.68998381946948473</v>
      </c>
      <c r="AJ357" s="18">
        <f ca="1">IF(B357=1, ROUND(_xlfn.NORM.INV(AI357,$C$19,$C$20), 2), ROUND(_xlfn.NORM.INV(AI357, $D$19, $D$20), 2))</f>
        <v>2425.5</v>
      </c>
      <c r="AK357" s="15">
        <f ca="1">MIN(ROUND(H357*(1+$C$22),0),AH357)</f>
        <v>215</v>
      </c>
      <c r="AL357" s="20">
        <f ca="1">RAND()</f>
        <v>0.78654696854700257</v>
      </c>
      <c r="AM357" s="19">
        <f ca="1">(IF(B357=1, $G$21+($G$22-$G$21)*AL357, $H$21+($H$22-$H$21)*AL357))</f>
        <v>4.2529143899145097E-2</v>
      </c>
      <c r="AN357" s="15">
        <f ca="1">ROUND(AK357*(1-AM357), 0)</f>
        <v>206</v>
      </c>
      <c r="AO357" s="18">
        <f ca="1">SUM(IF(AN357&gt;H357, (AN357-H357)*($G$23+AJ357), 0),IF(AF357&gt;G357,(AF357-G357)*($G$23+AB357),0),IF(X357&gt;F357,(X357-F357)*($G$23+T357),0),IF(P357&gt;E357,(P357-E357)*($G$23+L357),0))</f>
        <v>0</v>
      </c>
      <c r="AP357" s="18">
        <f>-$C$24</f>
        <v>-313614.51120000001</v>
      </c>
      <c r="AQ357" s="17">
        <f ca="1">L357*P357+T357*X357+AB357*AF357+AJ357*AN357-AO357+AP357</f>
        <v>565942.07880000002</v>
      </c>
      <c r="AS357" s="21">
        <f ca="1">SUM(IF(AN357&gt;H357, (AN357-H357), 0),IF(AF357&gt;G357,(AF357-G357),0),IF(X357&gt;F357,(X357-F357),0),IF(P357&gt;E357,(P357-E357),0))</f>
        <v>0</v>
      </c>
    </row>
    <row r="358" spans="1:45" x14ac:dyDescent="0.4">
      <c r="A358" s="15">
        <v>330</v>
      </c>
      <c r="B358" s="15">
        <f ca="1">IF(RAND() &lt; (8/12), 0, 1)</f>
        <v>0</v>
      </c>
      <c r="C358" s="20">
        <f ca="1">RAND()</f>
        <v>0.36080686757924929</v>
      </c>
      <c r="D358" s="15" t="str">
        <f ca="1">LOOKUP(C358,$H$13:$H$16,$F$13:$F$16)</f>
        <v>Airbus A380-800</v>
      </c>
      <c r="E358" s="15">
        <f ca="1">LOOKUP(D358,$F$6:$F$9,$I$6:$I$9)</f>
        <v>14</v>
      </c>
      <c r="F358" s="15">
        <f ca="1">LOOKUP(D358,$F$6:$F$9,$J$6:$J$9)</f>
        <v>76</v>
      </c>
      <c r="G358" s="15">
        <f ca="1">LOOKUP(D358,$F$6:$F$9,$K$6:$K$9)</f>
        <v>56</v>
      </c>
      <c r="H358" s="15">
        <f ca="1">LOOKUP(D358,$F$6:$F$9,$L$6:$L$9)</f>
        <v>341</v>
      </c>
      <c r="I358" s="20">
        <f ca="1">RAND()</f>
        <v>0.74341040049063234</v>
      </c>
      <c r="J358" s="15">
        <f ca="1">IF(B358=1, ROUND(_xlfn.NORM.INV(I358,$C$5,$C$6)*(1+$T$14), 0), ROUND(_xlfn.NORM.INV(I358, $D$5, $D$6)*(1+$T$14), 0))</f>
        <v>5</v>
      </c>
      <c r="K358" s="20">
        <f ca="1">RAND()</f>
        <v>0.86007588295605564</v>
      </c>
      <c r="L358" s="18">
        <f ca="1">IF(B358=1, ROUND(_xlfn.NORM.INV(K358,$C$7,$C$8), 2), ROUND(_xlfn.NORM.INV(K358, $D$7, $D$8), 2))</f>
        <v>10984.9</v>
      </c>
      <c r="M358" s="15">
        <f ca="1">MIN(E358,J358)</f>
        <v>5</v>
      </c>
      <c r="N358" s="15">
        <f ca="1">RAND()</f>
        <v>0.26519339771367445</v>
      </c>
      <c r="O358" s="19">
        <f ca="1">(IF(B358=1, $G$21+($G$22-$G$21)*N358, $H$21+($H$22-$H$21)*N358))</f>
        <v>1.7955801931410234E-2</v>
      </c>
      <c r="P358" s="15">
        <f ca="1">ROUND(M358*(1-O358), 0)</f>
        <v>5</v>
      </c>
      <c r="Q358" s="20">
        <f ca="1">RAND()</f>
        <v>0.11790243197225714</v>
      </c>
      <c r="R358" s="15">
        <f ca="1">IF(B358=1, ROUND(_xlfn.NORM.INV(Q358,$C$9,$C$10)*(1+$T$14), 0), ROUND(_xlfn.NORM.INV(Q358, $D$9, $D$10)*(1+$T$14), 0))</f>
        <v>27</v>
      </c>
      <c r="S358" s="20">
        <f ca="1">RAND()</f>
        <v>0.71989917389853819</v>
      </c>
      <c r="T358" s="18">
        <f ca="1">IF(B358=1, ROUND(_xlfn.NORM.INV(S358,$C$11,$C$12), 2), ROUND(_xlfn.NORM.INV(S358, $D$11, $D$12), 2))</f>
        <v>5378.94</v>
      </c>
      <c r="U358" s="15">
        <f ca="1">MIN(F358,R358)</f>
        <v>27</v>
      </c>
      <c r="V358" s="15">
        <f ca="1">RAND()</f>
        <v>4.1465767781800555E-2</v>
      </c>
      <c r="W358" s="19">
        <f ca="1">(IF(B358=1, $G$21+($G$22-$G$21)*V358, $H$21+($H$22-$H$21)*V358))</f>
        <v>1.1243973033454016E-2</v>
      </c>
      <c r="X358" s="15">
        <f ca="1">ROUND(U358*(1-W358), 0)</f>
        <v>27</v>
      </c>
      <c r="Y358" s="20">
        <f ca="1">RAND()</f>
        <v>0.95662280016834489</v>
      </c>
      <c r="Z358" s="15">
        <f ca="1">IF(B358=1, ROUND(_xlfn.NORM.INV(Y358,$C$13,$C$14)*(1+$T$14), 0), ROUND(_xlfn.NORM.INV(Y358, $D$13, $D$14)*(1+$T$14), 0))</f>
        <v>52</v>
      </c>
      <c r="AA358" s="20">
        <f ca="1">RAND()</f>
        <v>0.13300050726014712</v>
      </c>
      <c r="AB358" s="18">
        <f ca="1">IF(B358=1, ROUND(_xlfn.NORM.INV(AA358,$C$15,$C$16), 2), ROUND(_xlfn.NORM.INV(AA358, $D$15, $D$16), 2))</f>
        <v>2662.78</v>
      </c>
      <c r="AC358" s="15">
        <f ca="1">MIN(G358,Z358)</f>
        <v>52</v>
      </c>
      <c r="AD358" s="15">
        <f ca="1">RAND()</f>
        <v>0.66000501773253584</v>
      </c>
      <c r="AE358" s="19">
        <f ca="1">(IF(B358=1, $G$21+($G$22-$G$21)*AD358, $H$21+($H$22-$H$21)*AD358))</f>
        <v>2.9800150531976072E-2</v>
      </c>
      <c r="AF358" s="15">
        <f ca="1">ROUND(AC358*(1-AE358), 0)</f>
        <v>50</v>
      </c>
      <c r="AG358" s="20">
        <f ca="1">RAND()</f>
        <v>0.12784179028871068</v>
      </c>
      <c r="AH358" s="15">
        <f ca="1">IF(B358=1, ROUND(_xlfn.NORM.INV(AG358,$C$17,$C$18)*(1+$T$14), 0), ROUND(_xlfn.NORM.INV(AG358, $D$17, $D$18)*(1+$T$14), 0))</f>
        <v>140</v>
      </c>
      <c r="AI358" s="20">
        <f ca="1">RAND()</f>
        <v>0.85047524816672293</v>
      </c>
      <c r="AJ358" s="18">
        <f ca="1">IF(B358=1, ROUND(_xlfn.NORM.INV(AI358,$C$19,$C$20), 2), ROUND(_xlfn.NORM.INV(AI358, $D$19, $D$20), 2))</f>
        <v>1827.61</v>
      </c>
      <c r="AK358" s="15">
        <f ca="1">MIN(ROUND(H358*(1+$C$22),0),AH358)</f>
        <v>140</v>
      </c>
      <c r="AL358" s="20">
        <f ca="1">RAND()</f>
        <v>0.1056206957627468</v>
      </c>
      <c r="AM358" s="19">
        <f ca="1">(IF(B358=1, $G$21+($G$22-$G$21)*AL358, $H$21+($H$22-$H$21)*AL358))</f>
        <v>1.3168620872882404E-2</v>
      </c>
      <c r="AN358" s="15">
        <f ca="1">ROUND(AK358*(1-AM358), 0)</f>
        <v>138</v>
      </c>
      <c r="AO358" s="18">
        <f ca="1">SUM(IF(AN358&gt;H358, (AN358-H358)*($G$23+AJ358), 0),IF(AF358&gt;G358,(AF358-G358)*($G$23+AB358),0),IF(X358&gt;F358,(X358-F358)*($G$23+T358),0),IF(P358&gt;E358,(P358-E358)*($G$23+L358),0))</f>
        <v>0</v>
      </c>
      <c r="AP358" s="18">
        <f>-$C$24</f>
        <v>-313614.51120000001</v>
      </c>
      <c r="AQ358" s="17">
        <f ca="1">L358*P358+T358*X358+AB358*AF358+AJ358*AN358-AO358+AP358</f>
        <v>271890.54880000005</v>
      </c>
      <c r="AS358" s="21">
        <f ca="1">SUM(IF(AN358&gt;H358, (AN358-H358), 0),IF(AF358&gt;G358,(AF358-G358),0),IF(X358&gt;F358,(X358-F358),0),IF(P358&gt;E358,(P358-E358),0))</f>
        <v>0</v>
      </c>
    </row>
    <row r="359" spans="1:45" x14ac:dyDescent="0.4">
      <c r="A359" s="15">
        <v>331</v>
      </c>
      <c r="B359" s="15">
        <f ca="1">IF(RAND() &lt; (8/12), 0, 1)</f>
        <v>0</v>
      </c>
      <c r="C359" s="20">
        <f ca="1">RAND()</f>
        <v>0.1340004519095801</v>
      </c>
      <c r="D359" s="15" t="str">
        <f ca="1">LOOKUP(C359,$H$13:$H$16,$F$13:$F$16)</f>
        <v>Airbus A350-900</v>
      </c>
      <c r="E359" s="15">
        <f ca="1">LOOKUP(D359,$F$6:$F$9,$I$6:$I$9)</f>
        <v>0</v>
      </c>
      <c r="F359" s="15">
        <f ca="1">LOOKUP(D359,$F$6:$F$9,$J$6:$J$9)</f>
        <v>32</v>
      </c>
      <c r="G359" s="15">
        <f ca="1">LOOKUP(D359,$F$6:$F$9,$K$6:$K$9)</f>
        <v>21</v>
      </c>
      <c r="H359" s="15">
        <f ca="1">LOOKUP(D359,$F$6:$F$9,$L$6:$L$9)</f>
        <v>259</v>
      </c>
      <c r="I359" s="20">
        <f ca="1">RAND()</f>
        <v>0.96960758339634867</v>
      </c>
      <c r="J359" s="15">
        <f ca="1">IF(B359=1, ROUND(_xlfn.NORM.INV(I359,$C$5,$C$6)*(1+$T$14), 0), ROUND(_xlfn.NORM.INV(I359, $D$5, $D$6)*(1+$T$14), 0))</f>
        <v>6</v>
      </c>
      <c r="K359" s="20">
        <f ca="1">RAND()</f>
        <v>0.77390751081242193</v>
      </c>
      <c r="L359" s="18">
        <f ca="1">IF(B359=1, ROUND(_xlfn.NORM.INV(K359,$C$7,$C$8), 2), ROUND(_xlfn.NORM.INV(K359, $D$7, $D$8), 2))</f>
        <v>10835.01</v>
      </c>
      <c r="M359" s="15">
        <f ca="1">MIN(E359,J359)</f>
        <v>0</v>
      </c>
      <c r="N359" s="15">
        <f ca="1">RAND()</f>
        <v>0.93196904771834699</v>
      </c>
      <c r="O359" s="19">
        <f ca="1">(IF(B359=1, $G$21+($G$22-$G$21)*N359, $H$21+($H$22-$H$21)*N359))</f>
        <v>3.795907143155041E-2</v>
      </c>
      <c r="P359" s="15">
        <f ca="1">ROUND(M359*(1-O359), 0)</f>
        <v>0</v>
      </c>
      <c r="Q359" s="20">
        <f ca="1">RAND()</f>
        <v>0.86355530151521243</v>
      </c>
      <c r="R359" s="15">
        <f ca="1">IF(B359=1, ROUND(_xlfn.NORM.INV(Q359,$C$9,$C$10)*(1+$T$14), 0), ROUND(_xlfn.NORM.INV(Q359, $D$9, $D$10)*(1+$T$14), 0))</f>
        <v>51</v>
      </c>
      <c r="S359" s="20">
        <f ca="1">RAND()</f>
        <v>0.45450224791993299</v>
      </c>
      <c r="T359" s="18">
        <f ca="1">IF(B359=1, ROUND(_xlfn.NORM.INV(S359,$C$11,$C$12), 2), ROUND(_xlfn.NORM.INV(S359, $D$11, $D$12), 2))</f>
        <v>5220.1400000000003</v>
      </c>
      <c r="U359" s="15">
        <f ca="1">MIN(F359,R359)</f>
        <v>32</v>
      </c>
      <c r="V359" s="15">
        <f ca="1">RAND()</f>
        <v>0.24448907832796429</v>
      </c>
      <c r="W359" s="19">
        <f ca="1">(IF(B359=1, $G$21+($G$22-$G$21)*V359, $H$21+($H$22-$H$21)*V359))</f>
        <v>1.7334672349838928E-2</v>
      </c>
      <c r="X359" s="15">
        <f ca="1">ROUND(U359*(1-W359), 0)</f>
        <v>31</v>
      </c>
      <c r="Y359" s="20">
        <f ca="1">RAND()</f>
        <v>0.56699770745210598</v>
      </c>
      <c r="Z359" s="15">
        <f ca="1">IF(B359=1, ROUND(_xlfn.NORM.INV(Y359,$C$13,$C$14)*(1+$T$14), 0), ROUND(_xlfn.NORM.INV(Y359, $D$13, $D$14)*(1+$T$14), 0))</f>
        <v>37</v>
      </c>
      <c r="AA359" s="20">
        <f ca="1">RAND()</f>
        <v>1.4509919742020871E-2</v>
      </c>
      <c r="AB359" s="18">
        <f ca="1">IF(B359=1, ROUND(_xlfn.NORM.INV(AA359,$C$15,$C$16), 2), ROUND(_xlfn.NORM.INV(AA359, $D$15, $D$16), 2))</f>
        <v>2532.63</v>
      </c>
      <c r="AC359" s="15">
        <f ca="1">MIN(G359,Z359)</f>
        <v>21</v>
      </c>
      <c r="AD359" s="15">
        <f ca="1">RAND()</f>
        <v>0.81150442171058335</v>
      </c>
      <c r="AE359" s="19">
        <f ca="1">(IF(B359=1, $G$21+($G$22-$G$21)*AD359, $H$21+($H$22-$H$21)*AD359))</f>
        <v>3.43451326513175E-2</v>
      </c>
      <c r="AF359" s="15">
        <f ca="1">ROUND(AC359*(1-AE359), 0)</f>
        <v>20</v>
      </c>
      <c r="AG359" s="20">
        <f ca="1">RAND()</f>
        <v>0.53080968808421336</v>
      </c>
      <c r="AH359" s="15">
        <f ca="1">IF(B359=1, ROUND(_xlfn.NORM.INV(AG359,$C$17,$C$18)*(1+$T$14), 0), ROUND(_xlfn.NORM.INV(AG359, $D$17, $D$18)*(1+$T$14), 0))</f>
        <v>204</v>
      </c>
      <c r="AI359" s="20">
        <f ca="1">RAND()</f>
        <v>0.94955088910616814</v>
      </c>
      <c r="AJ359" s="18">
        <f ca="1">IF(B359=1, ROUND(_xlfn.NORM.INV(AI359,$C$19,$C$20), 2), ROUND(_xlfn.NORM.INV(AI359, $D$19, $D$20), 2))</f>
        <v>1873.34</v>
      </c>
      <c r="AK359" s="15">
        <f ca="1">MIN(ROUND(H359*(1+$C$22),0),AH359)</f>
        <v>204</v>
      </c>
      <c r="AL359" s="20">
        <f ca="1">RAND()</f>
        <v>0.4315804502727737</v>
      </c>
      <c r="AM359" s="19">
        <f ca="1">(IF(B359=1, $G$21+($G$22-$G$21)*AL359, $H$21+($H$22-$H$21)*AL359))</f>
        <v>2.2947413508183211E-2</v>
      </c>
      <c r="AN359" s="15">
        <f ca="1">ROUND(AK359*(1-AM359), 0)</f>
        <v>199</v>
      </c>
      <c r="AO359" s="18">
        <f ca="1">SUM(IF(AN359&gt;H359, (AN359-H359)*($G$23+AJ359), 0),IF(AF359&gt;G359,(AF359-G359)*($G$23+AB359),0),IF(X359&gt;F359,(X359-F359)*($G$23+T359),0),IF(P359&gt;E359,(P359-E359)*($G$23+L359),0))</f>
        <v>0</v>
      </c>
      <c r="AP359" s="18">
        <f>-$C$24</f>
        <v>-313614.51120000001</v>
      </c>
      <c r="AQ359" s="17">
        <f ca="1">L359*P359+T359*X359+AB359*AF359+AJ359*AN359-AO359+AP359</f>
        <v>271657.08879999997</v>
      </c>
      <c r="AS359" s="21">
        <f ca="1">SUM(IF(AN359&gt;H359, (AN359-H359), 0),IF(AF359&gt;G359,(AF359-G359),0),IF(X359&gt;F359,(X359-F359),0),IF(P359&gt;E359,(P359-E359),0))</f>
        <v>0</v>
      </c>
    </row>
    <row r="360" spans="1:45" x14ac:dyDescent="0.4">
      <c r="A360" s="15">
        <v>332</v>
      </c>
      <c r="B360" s="15">
        <f ca="1">IF(RAND() &lt; (8/12), 0, 1)</f>
        <v>0</v>
      </c>
      <c r="C360" s="20">
        <f ca="1">RAND()</f>
        <v>0.62538605264125902</v>
      </c>
      <c r="D360" s="15" t="str">
        <f ca="1">LOOKUP(C360,$H$13:$H$16,$F$13:$F$16)</f>
        <v>Boeing 777-300ER</v>
      </c>
      <c r="E360" s="15">
        <f ca="1">LOOKUP(D360,$F$6:$F$9,$I$6:$I$9)</f>
        <v>8</v>
      </c>
      <c r="F360" s="15">
        <f ca="1">LOOKUP(D360,$F$6:$F$9,$J$6:$J$9)</f>
        <v>40</v>
      </c>
      <c r="G360" s="15">
        <f ca="1">LOOKUP(D360,$F$6:$F$9,$K$6:$K$9)</f>
        <v>24</v>
      </c>
      <c r="H360" s="15">
        <f ca="1">LOOKUP(D360,$F$6:$F$9,$L$6:$L$9)</f>
        <v>260</v>
      </c>
      <c r="I360" s="20">
        <f ca="1">RAND()</f>
        <v>0.74043420650097191</v>
      </c>
      <c r="J360" s="15">
        <f ca="1">IF(B360=1, ROUND(_xlfn.NORM.INV(I360,$C$5,$C$6)*(1+$T$14), 0), ROUND(_xlfn.NORM.INV(I360, $D$5, $D$6)*(1+$T$14), 0))</f>
        <v>5</v>
      </c>
      <c r="K360" s="20">
        <f ca="1">RAND()</f>
        <v>0.13231466431783556</v>
      </c>
      <c r="L360" s="18">
        <f ca="1">IF(B360=1, ROUND(_xlfn.NORM.INV(K360,$C$7,$C$8), 2), ROUND(_xlfn.NORM.INV(K360, $D$7, $D$8), 2))</f>
        <v>9983.9699999999993</v>
      </c>
      <c r="M360" s="15">
        <f ca="1">MIN(E360,J360)</f>
        <v>5</v>
      </c>
      <c r="N360" s="15">
        <f ca="1">RAND()</f>
        <v>0.99030098531920585</v>
      </c>
      <c r="O360" s="19">
        <f ca="1">(IF(B360=1, $G$21+($G$22-$G$21)*N360, $H$21+($H$22-$H$21)*N360))</f>
        <v>3.9709029559576177E-2</v>
      </c>
      <c r="P360" s="15">
        <f ca="1">ROUND(M360*(1-O360), 0)</f>
        <v>5</v>
      </c>
      <c r="Q360" s="20">
        <f ca="1">RAND()</f>
        <v>0.53115583656412013</v>
      </c>
      <c r="R360" s="15">
        <f ca="1">IF(B360=1, ROUND(_xlfn.NORM.INV(Q360,$C$9,$C$10)*(1+$T$14), 0), ROUND(_xlfn.NORM.INV(Q360, $D$9, $D$10)*(1+$T$14), 0))</f>
        <v>41</v>
      </c>
      <c r="S360" s="20">
        <f ca="1">RAND()</f>
        <v>0.24952772902623566</v>
      </c>
      <c r="T360" s="18">
        <f ca="1">IF(B360=1, ROUND(_xlfn.NORM.INV(S360,$C$11,$C$12), 2), ROUND(_xlfn.NORM.INV(S360, $D$11, $D$12), 2))</f>
        <v>5092.1499999999996</v>
      </c>
      <c r="U360" s="15">
        <f ca="1">MIN(F360,R360)</f>
        <v>40</v>
      </c>
      <c r="V360" s="15">
        <f ca="1">RAND()</f>
        <v>0.28244039998995585</v>
      </c>
      <c r="W360" s="19">
        <f ca="1">(IF(B360=1, $G$21+($G$22-$G$21)*V360, $H$21+($H$22-$H$21)*V360))</f>
        <v>1.8473211999698674E-2</v>
      </c>
      <c r="X360" s="15">
        <f ca="1">ROUND(U360*(1-W360), 0)</f>
        <v>39</v>
      </c>
      <c r="Y360" s="20">
        <f ca="1">RAND()</f>
        <v>0.12310678582246626</v>
      </c>
      <c r="Z360" s="15">
        <f ca="1">IF(B360=1, ROUND(_xlfn.NORM.INV(Y360,$C$13,$C$14)*(1+$T$14), 0), ROUND(_xlfn.NORM.INV(Y360, $D$13, $D$14)*(1+$T$14), 0))</f>
        <v>25</v>
      </c>
      <c r="AA360" s="20">
        <f ca="1">RAND()</f>
        <v>0.51237863330914546</v>
      </c>
      <c r="AB360" s="18">
        <f ca="1">IF(B360=1, ROUND(_xlfn.NORM.INV(AA360,$C$15,$C$16), 2), ROUND(_xlfn.NORM.INV(AA360, $D$15, $D$16), 2))</f>
        <v>2801.74</v>
      </c>
      <c r="AC360" s="15">
        <f ca="1">MIN(G360,Z360)</f>
        <v>24</v>
      </c>
      <c r="AD360" s="15">
        <f ca="1">RAND()</f>
        <v>0.45638944956209526</v>
      </c>
      <c r="AE360" s="19">
        <f ca="1">(IF(B360=1, $G$21+($G$22-$G$21)*AD360, $H$21+($H$22-$H$21)*AD360))</f>
        <v>2.3691683486862857E-2</v>
      </c>
      <c r="AF360" s="15">
        <f ca="1">ROUND(AC360*(1-AE360), 0)</f>
        <v>23</v>
      </c>
      <c r="AG360" s="20">
        <f ca="1">RAND()</f>
        <v>0.21606708167522182</v>
      </c>
      <c r="AH360" s="15">
        <f ca="1">IF(B360=1, ROUND(_xlfn.NORM.INV(AG360,$C$17,$C$18)*(1+$T$14), 0), ROUND(_xlfn.NORM.INV(AG360, $D$17, $D$18)*(1+$T$14), 0))</f>
        <v>158</v>
      </c>
      <c r="AI360" s="20">
        <f ca="1">RAND()</f>
        <v>0.46133687028156922</v>
      </c>
      <c r="AJ360" s="18">
        <f ca="1">IF(B360=1, ROUND(_xlfn.NORM.INV(AI360,$C$19,$C$20), 2), ROUND(_xlfn.NORM.INV(AI360, $D$19, $D$20), 2))</f>
        <v>1741.36</v>
      </c>
      <c r="AK360" s="15">
        <f ca="1">MIN(ROUND(H360*(1+$C$22),0),AH360)</f>
        <v>158</v>
      </c>
      <c r="AL360" s="20">
        <f ca="1">RAND()</f>
        <v>0.47830993027785573</v>
      </c>
      <c r="AM360" s="19">
        <f ca="1">(IF(B360=1, $G$21+($G$22-$G$21)*AL360, $H$21+($H$22-$H$21)*AL360))</f>
        <v>2.4349297908335669E-2</v>
      </c>
      <c r="AN360" s="15">
        <f ca="1">ROUND(AK360*(1-AM360), 0)</f>
        <v>154</v>
      </c>
      <c r="AO360" s="18">
        <f ca="1">SUM(IF(AN360&gt;H360, (AN360-H360)*($G$23+AJ360), 0),IF(AF360&gt;G360,(AF360-G360)*($G$23+AB360),0),IF(X360&gt;F360,(X360-F360)*($G$23+T360),0),IF(P360&gt;E360,(P360-E360)*($G$23+L360),0))</f>
        <v>0</v>
      </c>
      <c r="AP360" s="18">
        <f>-$C$24</f>
        <v>-313614.51120000001</v>
      </c>
      <c r="AQ360" s="17">
        <f ca="1">L360*P360+T360*X360+AB360*AF360+AJ360*AN360-AO360+AP360</f>
        <v>267508.64879999991</v>
      </c>
      <c r="AS360" s="21">
        <f ca="1">SUM(IF(AN360&gt;H360, (AN360-H360), 0),IF(AF360&gt;G360,(AF360-G360),0),IF(X360&gt;F360,(X360-F360),0),IF(P360&gt;E360,(P360-E360),0))</f>
        <v>0</v>
      </c>
    </row>
    <row r="361" spans="1:45" x14ac:dyDescent="0.4">
      <c r="A361" s="15">
        <v>333</v>
      </c>
      <c r="B361" s="15">
        <f ca="1">IF(RAND() &lt; (8/12), 0, 1)</f>
        <v>0</v>
      </c>
      <c r="C361" s="20">
        <f ca="1">RAND()</f>
        <v>0.23529771359518492</v>
      </c>
      <c r="D361" s="15" t="str">
        <f ca="1">LOOKUP(C361,$H$13:$H$16,$F$13:$F$16)</f>
        <v>Airbus A380-800</v>
      </c>
      <c r="E361" s="15">
        <f ca="1">LOOKUP(D361,$F$6:$F$9,$I$6:$I$9)</f>
        <v>14</v>
      </c>
      <c r="F361" s="15">
        <f ca="1">LOOKUP(D361,$F$6:$F$9,$J$6:$J$9)</f>
        <v>76</v>
      </c>
      <c r="G361" s="15">
        <f ca="1">LOOKUP(D361,$F$6:$F$9,$K$6:$K$9)</f>
        <v>56</v>
      </c>
      <c r="H361" s="15">
        <f ca="1">LOOKUP(D361,$F$6:$F$9,$L$6:$L$9)</f>
        <v>341</v>
      </c>
      <c r="I361" s="20">
        <f ca="1">RAND()</f>
        <v>0.86710649702394105</v>
      </c>
      <c r="J361" s="15">
        <f ca="1">IF(B361=1, ROUND(_xlfn.NORM.INV(I361,$C$5,$C$6)*(1+$T$14), 0), ROUND(_xlfn.NORM.INV(I361, $D$5, $D$6)*(1+$T$14), 0))</f>
        <v>5</v>
      </c>
      <c r="K361" s="20">
        <f ca="1">RAND()</f>
        <v>0.20547703537522743</v>
      </c>
      <c r="L361" s="18">
        <f ca="1">IF(B361=1, ROUND(_xlfn.NORM.INV(K361,$C$7,$C$8), 2), ROUND(_xlfn.NORM.INV(K361, $D$7, $D$8), 2))</f>
        <v>10117.65</v>
      </c>
      <c r="M361" s="15">
        <f ca="1">MIN(E361,J361)</f>
        <v>5</v>
      </c>
      <c r="N361" s="15">
        <f ca="1">RAND()</f>
        <v>0.72923623732982823</v>
      </c>
      <c r="O361" s="19">
        <f ca="1">(IF(B361=1, $G$21+($G$22-$G$21)*N361, $H$21+($H$22-$H$21)*N361))</f>
        <v>3.1877087119894849E-2</v>
      </c>
      <c r="P361" s="15">
        <f ca="1">ROUND(M361*(1-O361), 0)</f>
        <v>5</v>
      </c>
      <c r="Q361" s="20">
        <f ca="1">RAND()</f>
        <v>0.91156197920637216</v>
      </c>
      <c r="R361" s="15">
        <f ca="1">IF(B361=1, ROUND(_xlfn.NORM.INV(Q361,$C$9,$C$10)*(1+$T$14), 0), ROUND(_xlfn.NORM.INV(Q361, $D$9, $D$10)*(1+$T$14), 0))</f>
        <v>54</v>
      </c>
      <c r="S361" s="20">
        <f ca="1">RAND()</f>
        <v>0.19673622783389988</v>
      </c>
      <c r="T361" s="18">
        <f ca="1">IF(B361=1, ROUND(_xlfn.NORM.INV(S361,$C$11,$C$12), 2), ROUND(_xlfn.NORM.INV(S361, $D$11, $D$12), 2))</f>
        <v>5051.7299999999996</v>
      </c>
      <c r="U361" s="15">
        <f ca="1">MIN(F361,R361)</f>
        <v>54</v>
      </c>
      <c r="V361" s="15">
        <f ca="1">RAND()</f>
        <v>0.22553727742030205</v>
      </c>
      <c r="W361" s="19">
        <f ca="1">(IF(B361=1, $G$21+($G$22-$G$21)*V361, $H$21+($H$22-$H$21)*V361))</f>
        <v>1.6766118322609061E-2</v>
      </c>
      <c r="X361" s="15">
        <f ca="1">ROUND(U361*(1-W361), 0)</f>
        <v>53</v>
      </c>
      <c r="Y361" s="20">
        <f ca="1">RAND()</f>
        <v>0.61697970133680702</v>
      </c>
      <c r="Z361" s="15">
        <f ca="1">IF(B361=1, ROUND(_xlfn.NORM.INV(Y361,$C$13,$C$14)*(1+$T$14), 0), ROUND(_xlfn.NORM.INV(Y361, $D$13, $D$14)*(1+$T$14), 0))</f>
        <v>39</v>
      </c>
      <c r="AA361" s="20">
        <f ca="1">RAND()</f>
        <v>9.3790130892019374E-2</v>
      </c>
      <c r="AB361" s="18">
        <f ca="1">IF(B361=1, ROUND(_xlfn.NORM.INV(AA361,$C$15,$C$16), 2), ROUND(_xlfn.NORM.INV(AA361, $D$15, $D$16), 2))</f>
        <v>2637.81</v>
      </c>
      <c r="AC361" s="15">
        <f ca="1">MIN(G361,Z361)</f>
        <v>39</v>
      </c>
      <c r="AD361" s="15">
        <f ca="1">RAND()</f>
        <v>0.87223100739639603</v>
      </c>
      <c r="AE361" s="19">
        <f ca="1">(IF(B361=1, $G$21+($G$22-$G$21)*AD361, $H$21+($H$22-$H$21)*AD361))</f>
        <v>3.616693022189188E-2</v>
      </c>
      <c r="AF361" s="15">
        <f ca="1">ROUND(AC361*(1-AE361), 0)</f>
        <v>38</v>
      </c>
      <c r="AG361" s="20">
        <f ca="1">RAND()</f>
        <v>0.16465585303054509</v>
      </c>
      <c r="AH361" s="15">
        <f ca="1">IF(B361=1, ROUND(_xlfn.NORM.INV(AG361,$C$17,$C$18)*(1+$T$14), 0), ROUND(_xlfn.NORM.INV(AG361, $D$17, $D$18)*(1+$T$14), 0))</f>
        <v>148</v>
      </c>
      <c r="AI361" s="20">
        <f ca="1">RAND()</f>
        <v>0.86493024601093649</v>
      </c>
      <c r="AJ361" s="18">
        <f ca="1">IF(B361=1, ROUND(_xlfn.NORM.INV(AI361,$C$19,$C$20), 2), ROUND(_xlfn.NORM.INV(AI361, $D$19, $D$20), 2))</f>
        <v>1832.49</v>
      </c>
      <c r="AK361" s="15">
        <f ca="1">MIN(ROUND(H361*(1+$C$22),0),AH361)</f>
        <v>148</v>
      </c>
      <c r="AL361" s="20">
        <f ca="1">RAND()</f>
        <v>0.61135009429540454</v>
      </c>
      <c r="AM361" s="19">
        <f ca="1">(IF(B361=1, $G$21+($G$22-$G$21)*AL361, $H$21+($H$22-$H$21)*AL361))</f>
        <v>2.8340502828862135E-2</v>
      </c>
      <c r="AN361" s="15">
        <f ca="1">ROUND(AK361*(1-AM361), 0)</f>
        <v>144</v>
      </c>
      <c r="AO361" s="18">
        <f ca="1">SUM(IF(AN361&gt;H361, (AN361-H361)*($G$23+AJ361), 0),IF(AF361&gt;G361,(AF361-G361)*($G$23+AB361),0),IF(X361&gt;F361,(X361-F361)*($G$23+T361),0),IF(P361&gt;E361,(P361-E361)*($G$23+L361),0))</f>
        <v>0</v>
      </c>
      <c r="AP361" s="18">
        <f>-$C$24</f>
        <v>-313614.51120000001</v>
      </c>
      <c r="AQ361" s="17">
        <f ca="1">L361*P361+T361*X361+AB361*AF361+AJ361*AN361-AO361+AP361</f>
        <v>368830.76880000002</v>
      </c>
      <c r="AS361" s="21">
        <f ca="1">SUM(IF(AN361&gt;H361, (AN361-H361), 0),IF(AF361&gt;G361,(AF361-G361),0),IF(X361&gt;F361,(X361-F361),0),IF(P361&gt;E361,(P361-E361),0))</f>
        <v>0</v>
      </c>
    </row>
    <row r="362" spans="1:45" x14ac:dyDescent="0.4">
      <c r="A362" s="15">
        <v>334</v>
      </c>
      <c r="B362" s="15">
        <f ca="1">IF(RAND() &lt; (8/12), 0, 1)</f>
        <v>1</v>
      </c>
      <c r="C362" s="20">
        <f ca="1">RAND()</f>
        <v>0.9497893875618254</v>
      </c>
      <c r="D362" s="15" t="str">
        <f ca="1">LOOKUP(C362,$H$13:$H$16,$F$13:$F$16)</f>
        <v>Boeing 777-300ER</v>
      </c>
      <c r="E362" s="15">
        <f ca="1">LOOKUP(D362,$F$6:$F$9,$I$6:$I$9)</f>
        <v>8</v>
      </c>
      <c r="F362" s="15">
        <f ca="1">LOOKUP(D362,$F$6:$F$9,$J$6:$J$9)</f>
        <v>40</v>
      </c>
      <c r="G362" s="15">
        <f ca="1">LOOKUP(D362,$F$6:$F$9,$K$6:$K$9)</f>
        <v>24</v>
      </c>
      <c r="H362" s="15">
        <f ca="1">LOOKUP(D362,$F$6:$F$9,$L$6:$L$9)</f>
        <v>260</v>
      </c>
      <c r="I362" s="20">
        <f ca="1">RAND()</f>
        <v>0.12294218898224663</v>
      </c>
      <c r="J362" s="15">
        <f ca="1">IF(B362=1, ROUND(_xlfn.NORM.INV(I362,$C$5,$C$6)*(1+$T$14), 0), ROUND(_xlfn.NORM.INV(I362, $D$5, $D$6)*(1+$T$14), 0))</f>
        <v>4</v>
      </c>
      <c r="K362" s="20">
        <f ca="1">RAND()</f>
        <v>0.42462905623372915</v>
      </c>
      <c r="L362" s="18">
        <f ca="1">IF(B362=1, ROUND(_xlfn.NORM.INV(K362,$C$7,$C$8), 2), ROUND(_xlfn.NORM.INV(K362, $D$7, $D$8), 2))</f>
        <v>13316.11</v>
      </c>
      <c r="M362" s="15">
        <f ca="1">MIN(E362,J362)</f>
        <v>4</v>
      </c>
      <c r="N362" s="15">
        <f ca="1">RAND()</f>
        <v>0.54156180688469269</v>
      </c>
      <c r="O362" s="19">
        <f ca="1">(IF(B362=1, $G$21+($G$22-$G$21)*N362, $H$21+($H$22-$H$21)*N362))</f>
        <v>3.3954663240964245E-2</v>
      </c>
      <c r="P362" s="15">
        <f ca="1">ROUND(M362*(1-O362), 0)</f>
        <v>4</v>
      </c>
      <c r="Q362" s="20">
        <f ca="1">RAND()</f>
        <v>0.90062295406482162</v>
      </c>
      <c r="R362" s="15">
        <f ca="1">IF(B362=1, ROUND(_xlfn.NORM.INV(Q362,$C$9,$C$10)*(1+$T$14), 0), ROUND(_xlfn.NORM.INV(Q362, $D$9, $D$10)*(1+$T$14), 0))</f>
        <v>93</v>
      </c>
      <c r="S362" s="20">
        <f ca="1">RAND()</f>
        <v>0.92420781689358644</v>
      </c>
      <c r="T362" s="18">
        <f ca="1">IF(B362=1, ROUND(_xlfn.NORM.INV(S362,$C$11,$C$12), 2), ROUND(_xlfn.NORM.INV(S362, $D$11, $D$12), 2))</f>
        <v>8122.45</v>
      </c>
      <c r="U362" s="15">
        <f ca="1">MIN(F362,R362)</f>
        <v>40</v>
      </c>
      <c r="V362" s="15">
        <f ca="1">RAND()</f>
        <v>0.83079593258630491</v>
      </c>
      <c r="W362" s="19">
        <f ca="1">(IF(B362=1, $G$21+($G$22-$G$21)*V362, $H$21+($H$22-$H$21)*V362))</f>
        <v>4.4077857640520676E-2</v>
      </c>
      <c r="X362" s="15">
        <f ca="1">ROUND(U362*(1-W362), 0)</f>
        <v>38</v>
      </c>
      <c r="Y362" s="20">
        <f ca="1">RAND()</f>
        <v>0.37766305424594326</v>
      </c>
      <c r="Z362" s="15">
        <f ca="1">IF(B362=1, ROUND(_xlfn.NORM.INV(Y362,$C$13,$C$14)*(1+$T$14), 0), ROUND(_xlfn.NORM.INV(Y362, $D$13, $D$14)*(1+$T$14), 0))</f>
        <v>47</v>
      </c>
      <c r="AA362" s="20">
        <f ca="1">RAND()</f>
        <v>0.5943180314742299</v>
      </c>
      <c r="AB362" s="18">
        <f ca="1">IF(B362=1, ROUND(_xlfn.NORM.INV(AA362,$C$15,$C$16), 2), ROUND(_xlfn.NORM.INV(AA362, $D$15, $D$16), 2))</f>
        <v>3757.15</v>
      </c>
      <c r="AC362" s="15">
        <f ca="1">MIN(G362,Z362)</f>
        <v>24</v>
      </c>
      <c r="AD362" s="15">
        <f ca="1">RAND()</f>
        <v>0.95806091280522021</v>
      </c>
      <c r="AE362" s="19">
        <f ca="1">(IF(B362=1, $G$21+($G$22-$G$21)*AD362, $H$21+($H$22-$H$21)*AD362))</f>
        <v>4.8532131948182712E-2</v>
      </c>
      <c r="AF362" s="15">
        <f ca="1">ROUND(AC362*(1-AE362), 0)</f>
        <v>23</v>
      </c>
      <c r="AG362" s="20">
        <f ca="1">RAND()</f>
        <v>2.6132852508886528E-2</v>
      </c>
      <c r="AH362" s="15">
        <f ca="1">IF(B362=1, ROUND(_xlfn.NORM.INV(AG362,$C$17,$C$18)*(1+$T$14), 0), ROUND(_xlfn.NORM.INV(AG362, $D$17, $D$18)*(1+$T$14), 0))</f>
        <v>60</v>
      </c>
      <c r="AI362" s="20">
        <f ca="1">RAND()</f>
        <v>0.71735761137038712</v>
      </c>
      <c r="AJ362" s="18">
        <f ca="1">IF(B362=1, ROUND(_xlfn.NORM.INV(AI362,$C$19,$C$20), 2), ROUND(_xlfn.NORM.INV(AI362, $D$19, $D$20), 2))</f>
        <v>2449.31</v>
      </c>
      <c r="AK362" s="15">
        <f ca="1">MIN(ROUND(H362*(1+$C$22),0),AH362)</f>
        <v>60</v>
      </c>
      <c r="AL362" s="20">
        <f ca="1">RAND()</f>
        <v>0.1169611058529344</v>
      </c>
      <c r="AM362" s="19">
        <f ca="1">(IF(B362=1, $G$21+($G$22-$G$21)*AL362, $H$21+($H$22-$H$21)*AL362))</f>
        <v>1.9093638704852704E-2</v>
      </c>
      <c r="AN362" s="15">
        <f ca="1">ROUND(AK362*(1-AM362), 0)</f>
        <v>59</v>
      </c>
      <c r="AO362" s="18">
        <f ca="1">SUM(IF(AN362&gt;H362, (AN362-H362)*($G$23+AJ362), 0),IF(AF362&gt;G362,(AF362-G362)*($G$23+AB362),0),IF(X362&gt;F362,(X362-F362)*($G$23+T362),0),IF(P362&gt;E362,(P362-E362)*($G$23+L362),0))</f>
        <v>0</v>
      </c>
      <c r="AP362" s="18">
        <f>-$C$24</f>
        <v>-313614.51120000001</v>
      </c>
      <c r="AQ362" s="17">
        <f ca="1">L362*P362+T362*X362+AB362*AF362+AJ362*AN362-AO362+AP362</f>
        <v>279226.76880000002</v>
      </c>
      <c r="AS362" s="21">
        <f ca="1">SUM(IF(AN362&gt;H362, (AN362-H362), 0),IF(AF362&gt;G362,(AF362-G362),0),IF(X362&gt;F362,(X362-F362),0),IF(P362&gt;E362,(P362-E362),0))</f>
        <v>0</v>
      </c>
    </row>
    <row r="363" spans="1:45" x14ac:dyDescent="0.4">
      <c r="A363" s="15">
        <v>335</v>
      </c>
      <c r="B363" s="15">
        <f ca="1">IF(RAND() &lt; (8/12), 0, 1)</f>
        <v>1</v>
      </c>
      <c r="C363" s="20">
        <f ca="1">RAND()</f>
        <v>5.0913936135635662E-2</v>
      </c>
      <c r="D363" s="15" t="str">
        <f ca="1">LOOKUP(C363,$H$13:$H$16,$F$13:$F$16)</f>
        <v>Airbus A350-900</v>
      </c>
      <c r="E363" s="15">
        <f ca="1">LOOKUP(D363,$F$6:$F$9,$I$6:$I$9)</f>
        <v>0</v>
      </c>
      <c r="F363" s="15">
        <f ca="1">LOOKUP(D363,$F$6:$F$9,$J$6:$J$9)</f>
        <v>32</v>
      </c>
      <c r="G363" s="15">
        <f ca="1">LOOKUP(D363,$F$6:$F$9,$K$6:$K$9)</f>
        <v>21</v>
      </c>
      <c r="H363" s="15">
        <f ca="1">LOOKUP(D363,$F$6:$F$9,$L$6:$L$9)</f>
        <v>259</v>
      </c>
      <c r="I363" s="20">
        <f ca="1">RAND()</f>
        <v>0.72260070486598227</v>
      </c>
      <c r="J363" s="15">
        <f ca="1">IF(B363=1, ROUND(_xlfn.NORM.INV(I363,$C$5,$C$6)*(1+$T$14), 0), ROUND(_xlfn.NORM.INV(I363, $D$5, $D$6)*(1+$T$14), 0))</f>
        <v>8</v>
      </c>
      <c r="K363" s="20">
        <f ca="1">RAND()</f>
        <v>0.47178196208042078</v>
      </c>
      <c r="L363" s="18">
        <f ca="1">IF(B363=1, ROUND(_xlfn.NORM.INV(K363,$C$7,$C$8), 2), ROUND(_xlfn.NORM.INV(K363, $D$7, $D$8), 2))</f>
        <v>13531.21</v>
      </c>
      <c r="M363" s="15">
        <f ca="1">MIN(E363,J363)</f>
        <v>0</v>
      </c>
      <c r="N363" s="15">
        <f ca="1">RAND()</f>
        <v>0.34593211309150718</v>
      </c>
      <c r="O363" s="19">
        <f ca="1">(IF(B363=1, $G$21+($G$22-$G$21)*N363, $H$21+($H$22-$H$21)*N363))</f>
        <v>2.7107623958202751E-2</v>
      </c>
      <c r="P363" s="15">
        <f ca="1">ROUND(M363*(1-O363), 0)</f>
        <v>0</v>
      </c>
      <c r="Q363" s="20">
        <f ca="1">RAND()</f>
        <v>0.59560180280256292</v>
      </c>
      <c r="R363" s="15">
        <f ca="1">IF(B363=1, ROUND(_xlfn.NORM.INV(Q363,$C$9,$C$10)*(1+$T$14), 0), ROUND(_xlfn.NORM.INV(Q363, $D$9, $D$10)*(1+$T$14), 0))</f>
        <v>67</v>
      </c>
      <c r="S363" s="20">
        <f ca="1">RAND()</f>
        <v>0.6997187470264784</v>
      </c>
      <c r="T363" s="18">
        <f ca="1">IF(B363=1, ROUND(_xlfn.NORM.INV(S363,$C$11,$C$12), 2), ROUND(_xlfn.NORM.INV(S363, $D$11, $D$12), 2))</f>
        <v>7301.57</v>
      </c>
      <c r="U363" s="15">
        <f ca="1">MIN(F363,R363)</f>
        <v>32</v>
      </c>
      <c r="V363" s="15">
        <f ca="1">RAND()</f>
        <v>0.27648458700223244</v>
      </c>
      <c r="W363" s="19">
        <f ca="1">(IF(B363=1, $G$21+($G$22-$G$21)*V363, $H$21+($H$22-$H$21)*V363))</f>
        <v>2.4676960545078133E-2</v>
      </c>
      <c r="X363" s="15">
        <f ca="1">ROUND(U363*(1-W363), 0)</f>
        <v>31</v>
      </c>
      <c r="Y363" s="20">
        <f ca="1">RAND()</f>
        <v>0.64862775991343102</v>
      </c>
      <c r="Z363" s="15">
        <f ca="1">IF(B363=1, ROUND(_xlfn.NORM.INV(Y363,$C$13,$C$14)*(1+$T$14), 0), ROUND(_xlfn.NORM.INV(Y363, $D$13, $D$14)*(1+$T$14), 0))</f>
        <v>63</v>
      </c>
      <c r="AA363" s="20">
        <f ca="1">RAND()</f>
        <v>0.96372680286057433</v>
      </c>
      <c r="AB363" s="18">
        <f ca="1">IF(B363=1, ROUND(_xlfn.NORM.INV(AA363,$C$15,$C$16), 2), ROUND(_xlfn.NORM.INV(AA363, $D$15, $D$16), 2))</f>
        <v>4505.93</v>
      </c>
      <c r="AC363" s="15">
        <f ca="1">MIN(G363,Z363)</f>
        <v>21</v>
      </c>
      <c r="AD363" s="15">
        <f ca="1">RAND()</f>
        <v>0.39450922378574738</v>
      </c>
      <c r="AE363" s="19">
        <f ca="1">(IF(B363=1, $G$21+($G$22-$G$21)*AD363, $H$21+($H$22-$H$21)*AD363))</f>
        <v>2.8807822832501159E-2</v>
      </c>
      <c r="AF363" s="15">
        <f ca="1">ROUND(AC363*(1-AE363), 0)</f>
        <v>20</v>
      </c>
      <c r="AG363" s="20">
        <f ca="1">RAND()</f>
        <v>0.3620252288582908</v>
      </c>
      <c r="AH363" s="15">
        <f ca="1">IF(B363=1, ROUND(_xlfn.NORM.INV(AG363,$C$17,$C$18)*(1+$T$14), 0), ROUND(_xlfn.NORM.INV(AG363, $D$17, $D$18)*(1+$T$14), 0))</f>
        <v>260</v>
      </c>
      <c r="AI363" s="20">
        <f ca="1">RAND()</f>
        <v>0.8624080862776754</v>
      </c>
      <c r="AJ363" s="18">
        <f ca="1">IF(B363=1, ROUND(_xlfn.NORM.INV(AI363,$C$19,$C$20), 2), ROUND(_xlfn.NORM.INV(AI363, $D$19, $D$20), 2))</f>
        <v>2604.46</v>
      </c>
      <c r="AK363" s="15">
        <f ca="1">MIN(ROUND(H363*(1+$C$22),0),AH363)</f>
        <v>260</v>
      </c>
      <c r="AL363" s="20">
        <f ca="1">RAND()</f>
        <v>0.36250436735240066</v>
      </c>
      <c r="AM363" s="19">
        <f ca="1">(IF(B363=1, $G$21+($G$22-$G$21)*AL363, $H$21+($H$22-$H$21)*AL363))</f>
        <v>2.7687652857334023E-2</v>
      </c>
      <c r="AN363" s="15">
        <f ca="1">ROUND(AK363*(1-AM363), 0)</f>
        <v>253</v>
      </c>
      <c r="AO363" s="18">
        <f ca="1">SUM(IF(AN363&gt;H363, (AN363-H363)*($G$23+AJ363), 0),IF(AF363&gt;G363,(AF363-G363)*($G$23+AB363),0),IF(X363&gt;F363,(X363-F363)*($G$23+T363),0),IF(P363&gt;E363,(P363-E363)*($G$23+L363),0))</f>
        <v>0</v>
      </c>
      <c r="AP363" s="18">
        <f>-$C$24</f>
        <v>-313614.51120000001</v>
      </c>
      <c r="AQ363" s="17">
        <f ca="1">L363*P363+T363*X363+AB363*AF363+AJ363*AN363-AO363+AP363</f>
        <v>661781.13880000007</v>
      </c>
      <c r="AS363" s="21">
        <f ca="1">SUM(IF(AN363&gt;H363, (AN363-H363), 0),IF(AF363&gt;G363,(AF363-G363),0),IF(X363&gt;F363,(X363-F363),0),IF(P363&gt;E363,(P363-E363),0))</f>
        <v>0</v>
      </c>
    </row>
    <row r="364" spans="1:45" x14ac:dyDescent="0.4">
      <c r="A364" s="15">
        <v>336</v>
      </c>
      <c r="B364" s="15">
        <f ca="1">IF(RAND() &lt; (8/12), 0, 1)</f>
        <v>0</v>
      </c>
      <c r="C364" s="20">
        <f ca="1">RAND()</f>
        <v>0.17088978532431498</v>
      </c>
      <c r="D364" s="15" t="str">
        <f ca="1">LOOKUP(C364,$H$13:$H$16,$F$13:$F$16)</f>
        <v>Airbus A350-900</v>
      </c>
      <c r="E364" s="15">
        <f ca="1">LOOKUP(D364,$F$6:$F$9,$I$6:$I$9)</f>
        <v>0</v>
      </c>
      <c r="F364" s="15">
        <f ca="1">LOOKUP(D364,$F$6:$F$9,$J$6:$J$9)</f>
        <v>32</v>
      </c>
      <c r="G364" s="15">
        <f ca="1">LOOKUP(D364,$F$6:$F$9,$K$6:$K$9)</f>
        <v>21</v>
      </c>
      <c r="H364" s="15">
        <f ca="1">LOOKUP(D364,$F$6:$F$9,$L$6:$L$9)</f>
        <v>259</v>
      </c>
      <c r="I364" s="20">
        <f ca="1">RAND()</f>
        <v>0.28082546974282119</v>
      </c>
      <c r="J364" s="15">
        <f ca="1">IF(B364=1, ROUND(_xlfn.NORM.INV(I364,$C$5,$C$6)*(1+$T$14), 0), ROUND(_xlfn.NORM.INV(I364, $D$5, $D$6)*(1+$T$14), 0))</f>
        <v>4</v>
      </c>
      <c r="K364" s="20">
        <f ca="1">RAND()</f>
        <v>0.4943447074977757</v>
      </c>
      <c r="L364" s="18">
        <f ca="1">IF(B364=1, ROUND(_xlfn.NORM.INV(K364,$C$7,$C$8), 2), ROUND(_xlfn.NORM.INV(K364, $D$7, $D$8), 2))</f>
        <v>10485.92</v>
      </c>
      <c r="M364" s="15">
        <f ca="1">MIN(E364,J364)</f>
        <v>0</v>
      </c>
      <c r="N364" s="15">
        <f ca="1">RAND()</f>
        <v>0.29729108868578724</v>
      </c>
      <c r="O364" s="19">
        <f ca="1">(IF(B364=1, $G$21+($G$22-$G$21)*N364, $H$21+($H$22-$H$21)*N364))</f>
        <v>1.8918732660573617E-2</v>
      </c>
      <c r="P364" s="15">
        <f ca="1">ROUND(M364*(1-O364), 0)</f>
        <v>0</v>
      </c>
      <c r="Q364" s="20">
        <f ca="1">RAND()</f>
        <v>0.14254449841747874</v>
      </c>
      <c r="R364" s="15">
        <f ca="1">IF(B364=1, ROUND(_xlfn.NORM.INV(Q364,$C$9,$C$10)*(1+$T$14), 0), ROUND(_xlfn.NORM.INV(Q364, $D$9, $D$10)*(1+$T$14), 0))</f>
        <v>29</v>
      </c>
      <c r="S364" s="20">
        <f ca="1">RAND()</f>
        <v>0.28576085571204979</v>
      </c>
      <c r="T364" s="18">
        <f ca="1">IF(B364=1, ROUND(_xlfn.NORM.INV(S364,$C$11,$C$12), 2), ROUND(_xlfn.NORM.INV(S364, $D$11, $D$12), 2))</f>
        <v>5117.25</v>
      </c>
      <c r="U364" s="15">
        <f ca="1">MIN(F364,R364)</f>
        <v>29</v>
      </c>
      <c r="V364" s="15">
        <f ca="1">RAND()</f>
        <v>0.66129413424442007</v>
      </c>
      <c r="W364" s="19">
        <f ca="1">(IF(B364=1, $G$21+($G$22-$G$21)*V364, $H$21+($H$22-$H$21)*V364))</f>
        <v>2.9838824027332601E-2</v>
      </c>
      <c r="X364" s="15">
        <f ca="1">ROUND(U364*(1-W364), 0)</f>
        <v>28</v>
      </c>
      <c r="Y364" s="20">
        <f ca="1">RAND()</f>
        <v>0.20973702920662907</v>
      </c>
      <c r="Z364" s="15">
        <f ca="1">IF(B364=1, ROUND(_xlfn.NORM.INV(Y364,$C$13,$C$14)*(1+$T$14), 0), ROUND(_xlfn.NORM.INV(Y364, $D$13, $D$14)*(1+$T$14), 0))</f>
        <v>28</v>
      </c>
      <c r="AA364" s="20">
        <f ca="1">RAND()</f>
        <v>0.33553049474952201</v>
      </c>
      <c r="AB364" s="18">
        <f ca="1">IF(B364=1, ROUND(_xlfn.NORM.INV(AA364,$C$15,$C$16), 2), ROUND(_xlfn.NORM.INV(AA364, $D$15, $D$16), 2))</f>
        <v>2746.35</v>
      </c>
      <c r="AC364" s="15">
        <f ca="1">MIN(G364,Z364)</f>
        <v>21</v>
      </c>
      <c r="AD364" s="15">
        <f ca="1">RAND()</f>
        <v>0.93518089792937742</v>
      </c>
      <c r="AE364" s="19">
        <f ca="1">(IF(B364=1, $G$21+($G$22-$G$21)*AD364, $H$21+($H$22-$H$21)*AD364))</f>
        <v>3.8055426937881325E-2</v>
      </c>
      <c r="AF364" s="15">
        <f ca="1">ROUND(AC364*(1-AE364), 0)</f>
        <v>20</v>
      </c>
      <c r="AG364" s="20">
        <f ca="1">RAND()</f>
        <v>0.94573901588794451</v>
      </c>
      <c r="AH364" s="15">
        <f ca="1">IF(B364=1, ROUND(_xlfn.NORM.INV(AG364,$C$17,$C$18)*(1+$T$14), 0), ROUND(_xlfn.NORM.INV(AG364, $D$17, $D$18)*(1+$T$14), 0))</f>
        <v>284</v>
      </c>
      <c r="AI364" s="20">
        <f ca="1">RAND()</f>
        <v>0.19114486941239961</v>
      </c>
      <c r="AJ364" s="18">
        <f ca="1">IF(B364=1, ROUND(_xlfn.NORM.INV(AI364,$C$19,$C$20), 2), ROUND(_xlfn.NORM.INV(AI364, $D$19, $D$20), 2))</f>
        <v>1682.36</v>
      </c>
      <c r="AK364" s="15">
        <f ca="1">MIN(ROUND(H364*(1+$C$22),0),AH364)</f>
        <v>272</v>
      </c>
      <c r="AL364" s="20">
        <f ca="1">RAND()</f>
        <v>0.94732262771717701</v>
      </c>
      <c r="AM364" s="19">
        <f ca="1">(IF(B364=1, $G$21+($G$22-$G$21)*AL364, $H$21+($H$22-$H$21)*AL364))</f>
        <v>3.8419678831515307E-2</v>
      </c>
      <c r="AN364" s="15">
        <f ca="1">ROUND(AK364*(1-AM364), 0)</f>
        <v>262</v>
      </c>
      <c r="AO364" s="18">
        <f ca="1">SUM(IF(AN364&gt;H364, (AN364-H364)*($G$23+AJ364), 0),IF(AF364&gt;G364,(AF364-G364)*($G$23+AB364),0),IF(X364&gt;F364,(X364-F364)*($G$23+T364),0),IF(P364&gt;E364,(P364-E364)*($G$23+L364),0))</f>
        <v>7600.079999999999</v>
      </c>
      <c r="AP364" s="18">
        <f>-$C$24</f>
        <v>-313614.51120000001</v>
      </c>
      <c r="AQ364" s="17">
        <f ca="1">L364*P364+T364*X364+AB364*AF364+AJ364*AN364-AO364+AP364</f>
        <v>317773.72879999998</v>
      </c>
      <c r="AS364" s="21">
        <f ca="1">SUM(IF(AN364&gt;H364, (AN364-H364), 0),IF(AF364&gt;G364,(AF364-G364),0),IF(X364&gt;F364,(X364-F364),0),IF(P364&gt;E364,(P364-E364),0))</f>
        <v>3</v>
      </c>
    </row>
    <row r="365" spans="1:45" x14ac:dyDescent="0.4">
      <c r="A365" s="15">
        <v>337</v>
      </c>
      <c r="B365" s="15">
        <f ca="1">IF(RAND() &lt; (8/12), 0, 1)</f>
        <v>0</v>
      </c>
      <c r="C365" s="20">
        <f ca="1">RAND()</f>
        <v>0.13410794850801189</v>
      </c>
      <c r="D365" s="15" t="str">
        <f ca="1">LOOKUP(C365,$H$13:$H$16,$F$13:$F$16)</f>
        <v>Airbus A350-900</v>
      </c>
      <c r="E365" s="15">
        <f ca="1">LOOKUP(D365,$F$6:$F$9,$I$6:$I$9)</f>
        <v>0</v>
      </c>
      <c r="F365" s="15">
        <f ca="1">LOOKUP(D365,$F$6:$F$9,$J$6:$J$9)</f>
        <v>32</v>
      </c>
      <c r="G365" s="15">
        <f ca="1">LOOKUP(D365,$F$6:$F$9,$K$6:$K$9)</f>
        <v>21</v>
      </c>
      <c r="H365" s="15">
        <f ca="1">LOOKUP(D365,$F$6:$F$9,$L$6:$L$9)</f>
        <v>259</v>
      </c>
      <c r="I365" s="20">
        <f ca="1">RAND()</f>
        <v>0.91744986302498066</v>
      </c>
      <c r="J365" s="15">
        <f ca="1">IF(B365=1, ROUND(_xlfn.NORM.INV(I365,$C$5,$C$6)*(1+$T$14), 0), ROUND(_xlfn.NORM.INV(I365, $D$5, $D$6)*(1+$T$14), 0))</f>
        <v>6</v>
      </c>
      <c r="K365" s="20">
        <f ca="1">RAND()</f>
        <v>0.18063961140989748</v>
      </c>
      <c r="L365" s="18">
        <f ca="1">IF(B365=1, ROUND(_xlfn.NORM.INV(K365,$C$7,$C$8), 2), ROUND(_xlfn.NORM.INV(K365, $D$7, $D$8), 2))</f>
        <v>10076.299999999999</v>
      </c>
      <c r="M365" s="15">
        <f ca="1">MIN(E365,J365)</f>
        <v>0</v>
      </c>
      <c r="N365" s="15">
        <f ca="1">RAND()</f>
        <v>0.18314159932243046</v>
      </c>
      <c r="O365" s="19">
        <f ca="1">(IF(B365=1, $G$21+($G$22-$G$21)*N365, $H$21+($H$22-$H$21)*N365))</f>
        <v>1.5494247979672915E-2</v>
      </c>
      <c r="P365" s="15">
        <f ca="1">ROUND(M365*(1-O365), 0)</f>
        <v>0</v>
      </c>
      <c r="Q365" s="20">
        <f ca="1">RAND()</f>
        <v>0.820372672737126</v>
      </c>
      <c r="R365" s="15">
        <f ca="1">IF(B365=1, ROUND(_xlfn.NORM.INV(Q365,$C$9,$C$10)*(1+$T$14), 0), ROUND(_xlfn.NORM.INV(Q365, $D$9, $D$10)*(1+$T$14), 0))</f>
        <v>50</v>
      </c>
      <c r="S365" s="20">
        <f ca="1">RAND()</f>
        <v>0.90082302678407467</v>
      </c>
      <c r="T365" s="18">
        <f ca="1">IF(B365=1, ROUND(_xlfn.NORM.INV(S365,$C$11,$C$12), 2), ROUND(_xlfn.NORM.INV(S365, $D$11, $D$12), 2))</f>
        <v>5539.3</v>
      </c>
      <c r="U365" s="15">
        <f ca="1">MIN(F365,R365)</f>
        <v>32</v>
      </c>
      <c r="V365" s="15">
        <f ca="1">RAND()</f>
        <v>0.83881120286334754</v>
      </c>
      <c r="W365" s="19">
        <f ca="1">(IF(B365=1, $G$21+($G$22-$G$21)*V365, $H$21+($H$22-$H$21)*V365))</f>
        <v>3.5164336085900423E-2</v>
      </c>
      <c r="X365" s="15">
        <f ca="1">ROUND(U365*(1-W365), 0)</f>
        <v>31</v>
      </c>
      <c r="Y365" s="20">
        <f ca="1">RAND()</f>
        <v>1.7719026457105658E-2</v>
      </c>
      <c r="Z365" s="15">
        <f ca="1">IF(B365=1, ROUND(_xlfn.NORM.INV(Y365,$C$13,$C$14)*(1+$T$14), 0), ROUND(_xlfn.NORM.INV(Y365, $D$13, $D$14)*(1+$T$14), 0))</f>
        <v>16</v>
      </c>
      <c r="AA365" s="20">
        <f ca="1">RAND()</f>
        <v>0.43249991356496176</v>
      </c>
      <c r="AB365" s="18">
        <f ca="1">IF(B365=1, ROUND(_xlfn.NORM.INV(AA365,$C$15,$C$16), 2), ROUND(_xlfn.NORM.INV(AA365, $D$15, $D$16), 2))</f>
        <v>2777.31</v>
      </c>
      <c r="AC365" s="15">
        <f ca="1">MIN(G365,Z365)</f>
        <v>16</v>
      </c>
      <c r="AD365" s="15">
        <f ca="1">RAND()</f>
        <v>0.7577109813142533</v>
      </c>
      <c r="AE365" s="19">
        <f ca="1">(IF(B365=1, $G$21+($G$22-$G$21)*AD365, $H$21+($H$22-$H$21)*AD365))</f>
        <v>3.2731329439427595E-2</v>
      </c>
      <c r="AF365" s="15">
        <f ca="1">ROUND(AC365*(1-AE365), 0)</f>
        <v>15</v>
      </c>
      <c r="AG365" s="20">
        <f ca="1">RAND()</f>
        <v>0.17045049006895507</v>
      </c>
      <c r="AH365" s="15">
        <f ca="1">IF(B365=1, ROUND(_xlfn.NORM.INV(AG365,$C$17,$C$18)*(1+$T$14), 0), ROUND(_xlfn.NORM.INV(AG365, $D$17, $D$18)*(1+$T$14), 0))</f>
        <v>149</v>
      </c>
      <c r="AI365" s="20">
        <f ca="1">RAND()</f>
        <v>6.6553471183645407E-2</v>
      </c>
      <c r="AJ365" s="18">
        <f ca="1">IF(B365=1, ROUND(_xlfn.NORM.INV(AI365,$C$19,$C$20), 2), ROUND(_xlfn.NORM.INV(AI365, $D$19, $D$20), 2))</f>
        <v>1634.64</v>
      </c>
      <c r="AK365" s="15">
        <f ca="1">MIN(ROUND(H365*(1+$C$22),0),AH365)</f>
        <v>149</v>
      </c>
      <c r="AL365" s="20">
        <f ca="1">RAND()</f>
        <v>0.75712777313813984</v>
      </c>
      <c r="AM365" s="19">
        <f ca="1">(IF(B365=1, $G$21+($G$22-$G$21)*AL365, $H$21+($H$22-$H$21)*AL365))</f>
        <v>3.2713833194144191E-2</v>
      </c>
      <c r="AN365" s="15">
        <f ca="1">ROUND(AK365*(1-AM365), 0)</f>
        <v>144</v>
      </c>
      <c r="AO365" s="18">
        <f ca="1">SUM(IF(AN365&gt;H365, (AN365-H365)*($G$23+AJ365), 0),IF(AF365&gt;G365,(AF365-G365)*($G$23+AB365),0),IF(X365&gt;F365,(X365-F365)*($G$23+T365),0),IF(P365&gt;E365,(P365-E365)*($G$23+L365),0))</f>
        <v>0</v>
      </c>
      <c r="AP365" s="18">
        <f>-$C$24</f>
        <v>-313614.51120000001</v>
      </c>
      <c r="AQ365" s="17">
        <f ca="1">L365*P365+T365*X365+AB365*AF365+AJ365*AN365-AO365+AP365</f>
        <v>135151.59879999998</v>
      </c>
      <c r="AS365" s="21">
        <f ca="1">SUM(IF(AN365&gt;H365, (AN365-H365), 0),IF(AF365&gt;G365,(AF365-G365),0),IF(X365&gt;F365,(X365-F365),0),IF(P365&gt;E365,(P365-E365),0))</f>
        <v>0</v>
      </c>
    </row>
    <row r="366" spans="1:45" x14ac:dyDescent="0.4">
      <c r="A366" s="15">
        <v>338</v>
      </c>
      <c r="B366" s="15">
        <f ca="1">IF(RAND() &lt; (8/12), 0, 1)</f>
        <v>0</v>
      </c>
      <c r="C366" s="20">
        <f ca="1">RAND()</f>
        <v>0.19096399563160626</v>
      </c>
      <c r="D366" s="15" t="str">
        <f ca="1">LOOKUP(C366,$H$13:$H$16,$F$13:$F$16)</f>
        <v>Airbus A350-900</v>
      </c>
      <c r="E366" s="15">
        <f ca="1">LOOKUP(D366,$F$6:$F$9,$I$6:$I$9)</f>
        <v>0</v>
      </c>
      <c r="F366" s="15">
        <f ca="1">LOOKUP(D366,$F$6:$F$9,$J$6:$J$9)</f>
        <v>32</v>
      </c>
      <c r="G366" s="15">
        <f ca="1">LOOKUP(D366,$F$6:$F$9,$K$6:$K$9)</f>
        <v>21</v>
      </c>
      <c r="H366" s="15">
        <f ca="1">LOOKUP(D366,$F$6:$F$9,$L$6:$L$9)</f>
        <v>259</v>
      </c>
      <c r="I366" s="20">
        <f ca="1">RAND()</f>
        <v>0.13218821644623791</v>
      </c>
      <c r="J366" s="15">
        <f ca="1">IF(B366=1, ROUND(_xlfn.NORM.INV(I366,$C$5,$C$6)*(1+$T$14), 0), ROUND(_xlfn.NORM.INV(I366, $D$5, $D$6)*(1+$T$14), 0))</f>
        <v>3</v>
      </c>
      <c r="K366" s="20">
        <f ca="1">RAND()</f>
        <v>0.54236566879549764</v>
      </c>
      <c r="L366" s="18">
        <f ca="1">IF(B366=1, ROUND(_xlfn.NORM.INV(K366,$C$7,$C$8), 2), ROUND(_xlfn.NORM.INV(K366, $D$7, $D$8), 2))</f>
        <v>10540.87</v>
      </c>
      <c r="M366" s="15">
        <f ca="1">MIN(E366,J366)</f>
        <v>0</v>
      </c>
      <c r="N366" s="15">
        <f ca="1">RAND()</f>
        <v>0.27444038537154825</v>
      </c>
      <c r="O366" s="19">
        <f ca="1">(IF(B366=1, $G$21+($G$22-$G$21)*N366, $H$21+($H$22-$H$21)*N366))</f>
        <v>1.8233211561146448E-2</v>
      </c>
      <c r="P366" s="15">
        <f ca="1">ROUND(M366*(1-O366), 0)</f>
        <v>0</v>
      </c>
      <c r="Q366" s="20">
        <f ca="1">RAND()</f>
        <v>0.44296656722571504</v>
      </c>
      <c r="R366" s="15">
        <f ca="1">IF(B366=1, ROUND(_xlfn.NORM.INV(Q366,$C$9,$C$10)*(1+$T$14), 0), ROUND(_xlfn.NORM.INV(Q366, $D$9, $D$10)*(1+$T$14), 0))</f>
        <v>38</v>
      </c>
      <c r="S366" s="20">
        <f ca="1">RAND()</f>
        <v>0.39296958999477294</v>
      </c>
      <c r="T366" s="18">
        <f ca="1">IF(B366=1, ROUND(_xlfn.NORM.INV(S366,$C$11,$C$12), 2), ROUND(_xlfn.NORM.INV(S366, $D$11, $D$12), 2))</f>
        <v>5184.3</v>
      </c>
      <c r="U366" s="15">
        <f ca="1">MIN(F366,R366)</f>
        <v>32</v>
      </c>
      <c r="V366" s="15">
        <f ca="1">RAND()</f>
        <v>0.81060887064110454</v>
      </c>
      <c r="W366" s="19">
        <f ca="1">(IF(B366=1, $G$21+($G$22-$G$21)*V366, $H$21+($H$22-$H$21)*V366))</f>
        <v>3.4318266119233137E-2</v>
      </c>
      <c r="X366" s="15">
        <f ca="1">ROUND(U366*(1-W366), 0)</f>
        <v>31</v>
      </c>
      <c r="Y366" s="20">
        <f ca="1">RAND()</f>
        <v>0.45500342608423372</v>
      </c>
      <c r="Z366" s="15">
        <f ca="1">IF(B366=1, ROUND(_xlfn.NORM.INV(Y366,$C$13,$C$14)*(1+$T$14), 0), ROUND(_xlfn.NORM.INV(Y366, $D$13, $D$14)*(1+$T$14), 0))</f>
        <v>35</v>
      </c>
      <c r="AA366" s="20">
        <f ca="1">RAND()</f>
        <v>0.78157535276205459</v>
      </c>
      <c r="AB366" s="18">
        <f ca="1">IF(B366=1, ROUND(_xlfn.NORM.INV(AA366,$C$15,$C$16), 2), ROUND(_xlfn.NORM.INV(AA366, $D$15, $D$16), 2))</f>
        <v>2892.47</v>
      </c>
      <c r="AC366" s="15">
        <f ca="1">MIN(G366,Z366)</f>
        <v>21</v>
      </c>
      <c r="AD366" s="15">
        <f ca="1">RAND()</f>
        <v>0.8432609784785442</v>
      </c>
      <c r="AE366" s="19">
        <f ca="1">(IF(B366=1, $G$21+($G$22-$G$21)*AD366, $H$21+($H$22-$H$21)*AD366))</f>
        <v>3.5297829354356325E-2</v>
      </c>
      <c r="AF366" s="15">
        <f ca="1">ROUND(AC366*(1-AE366), 0)</f>
        <v>20</v>
      </c>
      <c r="AG366" s="20">
        <f ca="1">RAND()</f>
        <v>0.33828446866761641</v>
      </c>
      <c r="AH366" s="15">
        <f ca="1">IF(B366=1, ROUND(_xlfn.NORM.INV(AG366,$C$17,$C$18)*(1+$T$14), 0), ROUND(_xlfn.NORM.INV(AG366, $D$17, $D$18)*(1+$T$14), 0))</f>
        <v>178</v>
      </c>
      <c r="AI366" s="20">
        <f ca="1">RAND()</f>
        <v>0.29954272914835556</v>
      </c>
      <c r="AJ366" s="18">
        <f ca="1">IF(B366=1, ROUND(_xlfn.NORM.INV(AI366,$C$19,$C$20), 2), ROUND(_xlfn.NORM.INV(AI366, $D$19, $D$20), 2))</f>
        <v>1708.8</v>
      </c>
      <c r="AK366" s="15">
        <f ca="1">MIN(ROUND(H366*(1+$C$22),0),AH366)</f>
        <v>178</v>
      </c>
      <c r="AL366" s="20">
        <f ca="1">RAND()</f>
        <v>0.77696147831796936</v>
      </c>
      <c r="AM366" s="19">
        <f ca="1">(IF(B366=1, $G$21+($G$22-$G$21)*AL366, $H$21+($H$22-$H$21)*AL366))</f>
        <v>3.3308844349539082E-2</v>
      </c>
      <c r="AN366" s="15">
        <f ca="1">ROUND(AK366*(1-AM366), 0)</f>
        <v>172</v>
      </c>
      <c r="AO366" s="18">
        <f ca="1">SUM(IF(AN366&gt;H366, (AN366-H366)*($G$23+AJ366), 0),IF(AF366&gt;G366,(AF366-G366)*($G$23+AB366),0),IF(X366&gt;F366,(X366-F366)*($G$23+T366),0),IF(P366&gt;E366,(P366-E366)*($G$23+L366),0))</f>
        <v>0</v>
      </c>
      <c r="AP366" s="18">
        <f>-$C$24</f>
        <v>-313614.51120000001</v>
      </c>
      <c r="AQ366" s="17">
        <f ca="1">L366*P366+T366*X366+AB366*AF366+AJ366*AN366-AO366+AP366</f>
        <v>198861.78879999998</v>
      </c>
      <c r="AS366" s="21">
        <f ca="1">SUM(IF(AN366&gt;H366, (AN366-H366), 0),IF(AF366&gt;G366,(AF366-G366),0),IF(X366&gt;F366,(X366-F366),0),IF(P366&gt;E366,(P366-E366),0))</f>
        <v>0</v>
      </c>
    </row>
    <row r="367" spans="1:45" x14ac:dyDescent="0.4">
      <c r="A367" s="15">
        <v>339</v>
      </c>
      <c r="B367" s="15">
        <f ca="1">IF(RAND() &lt; (8/12), 0, 1)</f>
        <v>0</v>
      </c>
      <c r="C367" s="20">
        <f ca="1">RAND()</f>
        <v>0.98525137370244764</v>
      </c>
      <c r="D367" s="15" t="str">
        <f ca="1">LOOKUP(C367,$H$13:$H$16,$F$13:$F$16)</f>
        <v>Boeing 777-300ER</v>
      </c>
      <c r="E367" s="15">
        <f ca="1">LOOKUP(D367,$F$6:$F$9,$I$6:$I$9)</f>
        <v>8</v>
      </c>
      <c r="F367" s="15">
        <f ca="1">LOOKUP(D367,$F$6:$F$9,$J$6:$J$9)</f>
        <v>40</v>
      </c>
      <c r="G367" s="15">
        <f ca="1">LOOKUP(D367,$F$6:$F$9,$K$6:$K$9)</f>
        <v>24</v>
      </c>
      <c r="H367" s="15">
        <f ca="1">LOOKUP(D367,$F$6:$F$9,$L$6:$L$9)</f>
        <v>260</v>
      </c>
      <c r="I367" s="20">
        <f ca="1">RAND()</f>
        <v>0.64554159951264212</v>
      </c>
      <c r="J367" s="15">
        <f ca="1">IF(B367=1, ROUND(_xlfn.NORM.INV(I367,$C$5,$C$6)*(1+$T$14), 0), ROUND(_xlfn.NORM.INV(I367, $D$5, $D$6)*(1+$T$14), 0))</f>
        <v>5</v>
      </c>
      <c r="K367" s="20">
        <f ca="1">RAND()</f>
        <v>0.18542247350413121</v>
      </c>
      <c r="L367" s="18">
        <f ca="1">IF(B367=1, ROUND(_xlfn.NORM.INV(K367,$C$7,$C$8), 2), ROUND(_xlfn.NORM.INV(K367, $D$7, $D$8), 2))</f>
        <v>10084.52</v>
      </c>
      <c r="M367" s="15">
        <f ca="1">MIN(E367,J367)</f>
        <v>5</v>
      </c>
      <c r="N367" s="15">
        <f ca="1">RAND()</f>
        <v>0.83229089303934101</v>
      </c>
      <c r="O367" s="19">
        <f ca="1">(IF(B367=1, $G$21+($G$22-$G$21)*N367, $H$21+($H$22-$H$21)*N367))</f>
        <v>3.4968726791180231E-2</v>
      </c>
      <c r="P367" s="15">
        <f ca="1">ROUND(M367*(1-O367), 0)</f>
        <v>5</v>
      </c>
      <c r="Q367" s="20">
        <f ca="1">RAND()</f>
        <v>0.16353412935961287</v>
      </c>
      <c r="R367" s="15">
        <f ca="1">IF(B367=1, ROUND(_xlfn.NORM.INV(Q367,$C$9,$C$10)*(1+$T$14), 0), ROUND(_xlfn.NORM.INV(Q367, $D$9, $D$10)*(1+$T$14), 0))</f>
        <v>30</v>
      </c>
      <c r="S367" s="20">
        <f ca="1">RAND()</f>
        <v>0.41952155238068944</v>
      </c>
      <c r="T367" s="18">
        <f ca="1">IF(B367=1, ROUND(_xlfn.NORM.INV(S367,$C$11,$C$12), 2), ROUND(_xlfn.NORM.INV(S367, $D$11, $D$12), 2))</f>
        <v>5199.8999999999996</v>
      </c>
      <c r="U367" s="15">
        <f ca="1">MIN(F367,R367)</f>
        <v>30</v>
      </c>
      <c r="V367" s="15">
        <f ca="1">RAND()</f>
        <v>0.41906582791138602</v>
      </c>
      <c r="W367" s="19">
        <f ca="1">(IF(B367=1, $G$21+($G$22-$G$21)*V367, $H$21+($H$22-$H$21)*V367))</f>
        <v>2.257197483734158E-2</v>
      </c>
      <c r="X367" s="15">
        <f ca="1">ROUND(U367*(1-W367), 0)</f>
        <v>29</v>
      </c>
      <c r="Y367" s="20">
        <f ca="1">RAND()</f>
        <v>0.24783366517447958</v>
      </c>
      <c r="Z367" s="15">
        <f ca="1">IF(B367=1, ROUND(_xlfn.NORM.INV(Y367,$C$13,$C$14)*(1+$T$14), 0), ROUND(_xlfn.NORM.INV(Y367, $D$13, $D$14)*(1+$T$14), 0))</f>
        <v>29</v>
      </c>
      <c r="AA367" s="20">
        <f ca="1">RAND()</f>
        <v>0.44420142882326574</v>
      </c>
      <c r="AB367" s="18">
        <f ca="1">IF(B367=1, ROUND(_xlfn.NORM.INV(AA367,$C$15,$C$16), 2), ROUND(_xlfn.NORM.INV(AA367, $D$15, $D$16), 2))</f>
        <v>2780.91</v>
      </c>
      <c r="AC367" s="15">
        <f ca="1">MIN(G367,Z367)</f>
        <v>24</v>
      </c>
      <c r="AD367" s="15">
        <f ca="1">RAND()</f>
        <v>0.1659084455194112</v>
      </c>
      <c r="AE367" s="19">
        <f ca="1">(IF(B367=1, $G$21+($G$22-$G$21)*AD367, $H$21+($H$22-$H$21)*AD367))</f>
        <v>1.4977253365582335E-2</v>
      </c>
      <c r="AF367" s="15">
        <f ca="1">ROUND(AC367*(1-AE367), 0)</f>
        <v>24</v>
      </c>
      <c r="AG367" s="20">
        <f ca="1">RAND()</f>
        <v>0.88525041847036035</v>
      </c>
      <c r="AH367" s="15">
        <f ca="1">IF(B367=1, ROUND(_xlfn.NORM.INV(AG367,$C$17,$C$18)*(1+$T$14), 0), ROUND(_xlfn.NORM.INV(AG367, $D$17, $D$18)*(1+$T$14), 0))</f>
        <v>263</v>
      </c>
      <c r="AI367" s="20">
        <f ca="1">RAND()</f>
        <v>0.97105383963394032</v>
      </c>
      <c r="AJ367" s="18">
        <f ca="1">IF(B367=1, ROUND(_xlfn.NORM.INV(AI367,$C$19,$C$20), 2), ROUND(_xlfn.NORM.INV(AI367, $D$19, $D$20), 2))</f>
        <v>1892.79</v>
      </c>
      <c r="AK367" s="15">
        <f ca="1">MIN(ROUND(H367*(1+$C$22),0),AH367)</f>
        <v>263</v>
      </c>
      <c r="AL367" s="20">
        <f ca="1">RAND()</f>
        <v>0.72983514010280415</v>
      </c>
      <c r="AM367" s="19">
        <f ca="1">(IF(B367=1, $G$21+($G$22-$G$21)*AL367, $H$21+($H$22-$H$21)*AL367))</f>
        <v>3.1895054203084125E-2</v>
      </c>
      <c r="AN367" s="15">
        <f ca="1">ROUND(AK367*(1-AM367), 0)</f>
        <v>255</v>
      </c>
      <c r="AO367" s="18">
        <f ca="1">SUM(IF(AN367&gt;H367, (AN367-H367)*($G$23+AJ367), 0),IF(AF367&gt;G367,(AF367-G367)*($G$23+AB367),0),IF(X367&gt;F367,(X367-F367)*($G$23+T367),0),IF(P367&gt;E367,(P367-E367)*($G$23+L367),0))</f>
        <v>0</v>
      </c>
      <c r="AP367" s="18">
        <f>-$C$24</f>
        <v>-313614.51120000001</v>
      </c>
      <c r="AQ367" s="17">
        <f ca="1">L367*P367+T367*X367+AB367*AF367+AJ367*AN367-AO367+AP367</f>
        <v>437008.47879999998</v>
      </c>
      <c r="AS367" s="21">
        <f ca="1">SUM(IF(AN367&gt;H367, (AN367-H367), 0),IF(AF367&gt;G367,(AF367-G367),0),IF(X367&gt;F367,(X367-F367),0),IF(P367&gt;E367,(P367-E367),0))</f>
        <v>0</v>
      </c>
    </row>
    <row r="368" spans="1:45" x14ac:dyDescent="0.4">
      <c r="A368" s="15">
        <v>340</v>
      </c>
      <c r="B368" s="15">
        <f ca="1">IF(RAND() &lt; (8/12), 0, 1)</f>
        <v>1</v>
      </c>
      <c r="C368" s="20">
        <f ca="1">RAND()</f>
        <v>0.65394793156133013</v>
      </c>
      <c r="D368" s="15" t="str">
        <f ca="1">LOOKUP(C368,$H$13:$H$16,$F$13:$F$16)</f>
        <v>Boeing 777-300ER</v>
      </c>
      <c r="E368" s="15">
        <f ca="1">LOOKUP(D368,$F$6:$F$9,$I$6:$I$9)</f>
        <v>8</v>
      </c>
      <c r="F368" s="15">
        <f ca="1">LOOKUP(D368,$F$6:$F$9,$J$6:$J$9)</f>
        <v>40</v>
      </c>
      <c r="G368" s="15">
        <f ca="1">LOOKUP(D368,$F$6:$F$9,$K$6:$K$9)</f>
        <v>24</v>
      </c>
      <c r="H368" s="15">
        <f ca="1">LOOKUP(D368,$F$6:$F$9,$L$6:$L$9)</f>
        <v>260</v>
      </c>
      <c r="I368" s="20">
        <f ca="1">RAND()</f>
        <v>0.5777597867053671</v>
      </c>
      <c r="J368" s="15">
        <f ca="1">IF(B368=1, ROUND(_xlfn.NORM.INV(I368,$C$5,$C$6)*(1+$T$14), 0), ROUND(_xlfn.NORM.INV(I368, $D$5, $D$6)*(1+$T$14), 0))</f>
        <v>7</v>
      </c>
      <c r="K368" s="20">
        <f ca="1">RAND()</f>
        <v>0.5603215998877894</v>
      </c>
      <c r="L368" s="18">
        <f ca="1">IF(B368=1, ROUND(_xlfn.NORM.INV(K368,$C$7,$C$8), 2), ROUND(_xlfn.NORM.INV(K368, $D$7, $D$8), 2))</f>
        <v>13932.61</v>
      </c>
      <c r="M368" s="15">
        <f ca="1">MIN(E368,J368)</f>
        <v>7</v>
      </c>
      <c r="N368" s="15">
        <f ca="1">RAND()</f>
        <v>0.31603073603062204</v>
      </c>
      <c r="O368" s="19">
        <f ca="1">(IF(B368=1, $G$21+($G$22-$G$21)*N368, $H$21+($H$22-$H$21)*N368))</f>
        <v>2.6061075761071771E-2</v>
      </c>
      <c r="P368" s="15">
        <f ca="1">ROUND(M368*(1-O368), 0)</f>
        <v>7</v>
      </c>
      <c r="Q368" s="20">
        <f ca="1">RAND()</f>
        <v>0.53703737716167732</v>
      </c>
      <c r="R368" s="15">
        <f ca="1">IF(B368=1, ROUND(_xlfn.NORM.INV(Q368,$C$9,$C$10)*(1+$T$14), 0), ROUND(_xlfn.NORM.INV(Q368, $D$9, $D$10)*(1+$T$14), 0))</f>
        <v>63</v>
      </c>
      <c r="S368" s="20">
        <f ca="1">RAND()</f>
        <v>0.41287240819096815</v>
      </c>
      <c r="T368" s="18">
        <f ca="1">IF(B368=1, ROUND(_xlfn.NORM.INV(S368,$C$11,$C$12), 2), ROUND(_xlfn.NORM.INV(S368, $D$11, $D$12), 2))</f>
        <v>6630.92</v>
      </c>
      <c r="U368" s="15">
        <f ca="1">MIN(F368,R368)</f>
        <v>40</v>
      </c>
      <c r="V368" s="15">
        <f ca="1">RAND()</f>
        <v>0.58284652582554586</v>
      </c>
      <c r="W368" s="19">
        <f ca="1">(IF(B368=1, $G$21+($G$22-$G$21)*V368, $H$21+($H$22-$H$21)*V368))</f>
        <v>3.5399628403894108E-2</v>
      </c>
      <c r="X368" s="15">
        <f ca="1">ROUND(U368*(1-W368), 0)</f>
        <v>39</v>
      </c>
      <c r="Y368" s="20">
        <f ca="1">RAND()</f>
        <v>0.32069912554385938</v>
      </c>
      <c r="Z368" s="15">
        <f ca="1">IF(B368=1, ROUND(_xlfn.NORM.INV(Y368,$C$13,$C$14)*(1+$T$14), 0), ROUND(_xlfn.NORM.INV(Y368, $D$13, $D$14)*(1+$T$14), 0))</f>
        <v>44</v>
      </c>
      <c r="AA368" s="20">
        <f ca="1">RAND()</f>
        <v>0.80577088494938165</v>
      </c>
      <c r="AB368" s="18">
        <f ca="1">IF(B368=1, ROUND(_xlfn.NORM.INV(AA368,$C$15,$C$16), 2), ROUND(_xlfn.NORM.INV(AA368, $D$15, $D$16), 2))</f>
        <v>4057.11</v>
      </c>
      <c r="AC368" s="15">
        <f ca="1">MIN(G368,Z368)</f>
        <v>24</v>
      </c>
      <c r="AD368" s="15">
        <f ca="1">RAND()</f>
        <v>0.51099041668626932</v>
      </c>
      <c r="AE368" s="19">
        <f ca="1">(IF(B368=1, $G$21+($G$22-$G$21)*AD368, $H$21+($H$22-$H$21)*AD368))</f>
        <v>3.2884664584019424E-2</v>
      </c>
      <c r="AF368" s="15">
        <f ca="1">ROUND(AC368*(1-AE368), 0)</f>
        <v>23</v>
      </c>
      <c r="AG368" s="20">
        <f ca="1">RAND()</f>
        <v>4.7568776369646404E-3</v>
      </c>
      <c r="AH368" s="15">
        <f ca="1">IF(B368=1, ROUND(_xlfn.NORM.INV(AG368,$C$17,$C$18)*(1+$T$14), 0), ROUND(_xlfn.NORM.INV(AG368, $D$17, $D$18)*(1+$T$14), 0))</f>
        <v>-22</v>
      </c>
      <c r="AI368" s="20">
        <f ca="1">RAND()</f>
        <v>0.40755760216642667</v>
      </c>
      <c r="AJ368" s="18">
        <f ca="1">IF(B368=1, ROUND(_xlfn.NORM.INV(AI368,$C$19,$C$20), 2), ROUND(_xlfn.NORM.INV(AI368, $D$19, $D$20), 2))</f>
        <v>2206.1999999999998</v>
      </c>
      <c r="AK368" s="15">
        <f ca="1">MIN(ROUND(H368*(1+$C$22),0),AH368)</f>
        <v>-22</v>
      </c>
      <c r="AL368" s="20">
        <f ca="1">RAND()</f>
        <v>0.16355151171034743</v>
      </c>
      <c r="AM368" s="19">
        <f ca="1">(IF(B368=1, $G$21+($G$22-$G$21)*AL368, $H$21+($H$22-$H$21)*AL368))</f>
        <v>2.0724302909862161E-2</v>
      </c>
      <c r="AN368" s="15">
        <f ca="1">ROUND(AK368*(1-AM368), 0)</f>
        <v>-22</v>
      </c>
      <c r="AO368" s="18">
        <f ca="1">SUM(IF(AN368&gt;H368, (AN368-H368)*($G$23+AJ368), 0),IF(AF368&gt;G368,(AF368-G368)*($G$23+AB368),0),IF(X368&gt;F368,(X368-F368)*($G$23+T368),0),IF(P368&gt;E368,(P368-E368)*($G$23+L368),0))</f>
        <v>0</v>
      </c>
      <c r="AP368" s="18">
        <f>-$C$24</f>
        <v>-313614.51120000001</v>
      </c>
      <c r="AQ368" s="17">
        <f ca="1">L368*P368+T368*X368+AB368*AF368+AJ368*AN368-AO368+AP368</f>
        <v>87296.76880000002</v>
      </c>
      <c r="AS368" s="21">
        <f ca="1">SUM(IF(AN368&gt;H368, (AN368-H368), 0),IF(AF368&gt;G368,(AF368-G368),0),IF(X368&gt;F368,(X368-F368),0),IF(P368&gt;E368,(P368-E368),0))</f>
        <v>0</v>
      </c>
    </row>
    <row r="369" spans="1:45" x14ac:dyDescent="0.4">
      <c r="A369" s="15">
        <v>341</v>
      </c>
      <c r="B369" s="15">
        <f ca="1">IF(RAND() &lt; (8/12), 0, 1)</f>
        <v>1</v>
      </c>
      <c r="C369" s="20">
        <f ca="1">RAND()</f>
        <v>0.436426738626425</v>
      </c>
      <c r="D369" s="15" t="str">
        <f ca="1">LOOKUP(C369,$H$13:$H$16,$F$13:$F$16)</f>
        <v>Airbus A380-800</v>
      </c>
      <c r="E369" s="15">
        <f ca="1">LOOKUP(D369,$F$6:$F$9,$I$6:$I$9)</f>
        <v>14</v>
      </c>
      <c r="F369" s="15">
        <f ca="1">LOOKUP(D369,$F$6:$F$9,$J$6:$J$9)</f>
        <v>76</v>
      </c>
      <c r="G369" s="15">
        <f ca="1">LOOKUP(D369,$F$6:$F$9,$K$6:$K$9)</f>
        <v>56</v>
      </c>
      <c r="H369" s="15">
        <f ca="1">LOOKUP(D369,$F$6:$F$9,$L$6:$L$9)</f>
        <v>341</v>
      </c>
      <c r="I369" s="20">
        <f ca="1">RAND()</f>
        <v>0.19996289401319323</v>
      </c>
      <c r="J369" s="15">
        <f ca="1">IF(B369=1, ROUND(_xlfn.NORM.INV(I369,$C$5,$C$6)*(1+$T$14), 0), ROUND(_xlfn.NORM.INV(I369, $D$5, $D$6)*(1+$T$14), 0))</f>
        <v>5</v>
      </c>
      <c r="K369" s="20">
        <f ca="1">RAND()</f>
        <v>9.3124209666962221E-2</v>
      </c>
      <c r="L369" s="18">
        <f ca="1">IF(B369=1, ROUND(_xlfn.NORM.INV(K369,$C$7,$C$8), 2), ROUND(_xlfn.NORM.INV(K369, $D$7, $D$8), 2))</f>
        <v>11275.19</v>
      </c>
      <c r="M369" s="15">
        <f ca="1">MIN(E369,J369)</f>
        <v>5</v>
      </c>
      <c r="N369" s="15">
        <f ca="1">RAND()</f>
        <v>0.93496738606900032</v>
      </c>
      <c r="O369" s="19">
        <f ca="1">(IF(B369=1, $G$21+($G$22-$G$21)*N369, $H$21+($H$22-$H$21)*N369))</f>
        <v>4.7723858512415014E-2</v>
      </c>
      <c r="P369" s="15">
        <f ca="1">ROUND(M369*(1-O369), 0)</f>
        <v>5</v>
      </c>
      <c r="Q369" s="20">
        <f ca="1">RAND()</f>
        <v>0.77446916387768427</v>
      </c>
      <c r="R369" s="15">
        <f ca="1">IF(B369=1, ROUND(_xlfn.NORM.INV(Q369,$C$9,$C$10)*(1+$T$14), 0), ROUND(_xlfn.NORM.INV(Q369, $D$9, $D$10)*(1+$T$14), 0))</f>
        <v>80</v>
      </c>
      <c r="S369" s="20">
        <f ca="1">RAND()</f>
        <v>0.58750933848693465</v>
      </c>
      <c r="T369" s="18">
        <f ca="1">IF(B369=1, ROUND(_xlfn.NORM.INV(S369,$C$11,$C$12), 2), ROUND(_xlfn.NORM.INV(S369, $D$11, $D$12), 2))</f>
        <v>7028.85</v>
      </c>
      <c r="U369" s="15">
        <f ca="1">MIN(F369,R369)</f>
        <v>76</v>
      </c>
      <c r="V369" s="15">
        <f ca="1">RAND()</f>
        <v>0.79462377459384026</v>
      </c>
      <c r="W369" s="19">
        <f ca="1">(IF(B369=1, $G$21+($G$22-$G$21)*V369, $H$21+($H$22-$H$21)*V369))</f>
        <v>4.281183211078441E-2</v>
      </c>
      <c r="X369" s="15">
        <f ca="1">ROUND(U369*(1-W369), 0)</f>
        <v>73</v>
      </c>
      <c r="Y369" s="20">
        <f ca="1">RAND()</f>
        <v>0.39548323505819583</v>
      </c>
      <c r="Z369" s="15">
        <f ca="1">IF(B369=1, ROUND(_xlfn.NORM.INV(Y369,$C$13,$C$14)*(1+$T$14), 0), ROUND(_xlfn.NORM.INV(Y369, $D$13, $D$14)*(1+$T$14), 0))</f>
        <v>48</v>
      </c>
      <c r="AA369" s="20">
        <f ca="1">RAND()</f>
        <v>0.56670639342369933</v>
      </c>
      <c r="AB369" s="18">
        <f ca="1">IF(B369=1, ROUND(_xlfn.NORM.INV(AA369,$C$15,$C$16), 2), ROUND(_xlfn.NORM.INV(AA369, $D$15, $D$16), 2))</f>
        <v>3723.16</v>
      </c>
      <c r="AC369" s="15">
        <f ca="1">MIN(G369,Z369)</f>
        <v>48</v>
      </c>
      <c r="AD369" s="15">
        <f ca="1">RAND()</f>
        <v>0.76109592254360592</v>
      </c>
      <c r="AE369" s="19">
        <f ca="1">(IF(B369=1, $G$21+($G$22-$G$21)*AD369, $H$21+($H$22-$H$21)*AD369))</f>
        <v>4.1638357289026207E-2</v>
      </c>
      <c r="AF369" s="15">
        <f ca="1">ROUND(AC369*(1-AE369), 0)</f>
        <v>46</v>
      </c>
      <c r="AG369" s="20">
        <f ca="1">RAND()</f>
        <v>3.8720482744274531E-2</v>
      </c>
      <c r="AH369" s="15">
        <f ca="1">IF(B369=1, ROUND(_xlfn.NORM.INV(AG369,$C$17,$C$18)*(1+$T$14), 0), ROUND(_xlfn.NORM.INV(AG369, $D$17, $D$18)*(1+$T$14), 0))</f>
        <v>82</v>
      </c>
      <c r="AI369" s="20">
        <f ca="1">RAND()</f>
        <v>0.62361516439871356</v>
      </c>
      <c r="AJ369" s="18">
        <f ca="1">IF(B369=1, ROUND(_xlfn.NORM.INV(AI369,$C$19,$C$20), 2), ROUND(_xlfn.NORM.INV(AI369, $D$19, $D$20), 2))</f>
        <v>2371.16</v>
      </c>
      <c r="AK369" s="15">
        <f ca="1">MIN(ROUND(H369*(1+$C$22),0),AH369)</f>
        <v>82</v>
      </c>
      <c r="AL369" s="20">
        <f ca="1">RAND()</f>
        <v>0.27277839661453762</v>
      </c>
      <c r="AM369" s="19">
        <f ca="1">(IF(B369=1, $G$21+($G$22-$G$21)*AL369, $H$21+($H$22-$H$21)*AL369))</f>
        <v>2.4547243881508817E-2</v>
      </c>
      <c r="AN369" s="15">
        <f ca="1">ROUND(AK369*(1-AM369), 0)</f>
        <v>80</v>
      </c>
      <c r="AO369" s="18">
        <f ca="1">SUM(IF(AN369&gt;H369, (AN369-H369)*($G$23+AJ369), 0),IF(AF369&gt;G369,(AF369-G369)*($G$23+AB369),0),IF(X369&gt;F369,(X369-F369)*($G$23+T369),0),IF(P369&gt;E369,(P369-E369)*($G$23+L369),0))</f>
        <v>0</v>
      </c>
      <c r="AP369" s="18">
        <f>-$C$24</f>
        <v>-313614.51120000001</v>
      </c>
      <c r="AQ369" s="17">
        <f ca="1">L369*P369+T369*X369+AB369*AF369+AJ369*AN369-AO369+AP369</f>
        <v>616825.64879999985</v>
      </c>
      <c r="AS369" s="21">
        <f ca="1">SUM(IF(AN369&gt;H369, (AN369-H369), 0),IF(AF369&gt;G369,(AF369-G369),0),IF(X369&gt;F369,(X369-F369),0),IF(P369&gt;E369,(P369-E369),0))</f>
        <v>0</v>
      </c>
    </row>
    <row r="370" spans="1:45" x14ac:dyDescent="0.4">
      <c r="A370" s="15">
        <v>342</v>
      </c>
      <c r="B370" s="15">
        <f ca="1">IF(RAND() &lt; (8/12), 0, 1)</f>
        <v>0</v>
      </c>
      <c r="C370" s="20">
        <f ca="1">RAND()</f>
        <v>0.58479095030688821</v>
      </c>
      <c r="D370" s="15" t="str">
        <f ca="1">LOOKUP(C370,$H$13:$H$16,$F$13:$F$16)</f>
        <v>Boeing 777-200LR</v>
      </c>
      <c r="E370" s="15">
        <f ca="1">LOOKUP(D370,$F$6:$F$9,$I$6:$I$9)</f>
        <v>0</v>
      </c>
      <c r="F370" s="15">
        <f ca="1">LOOKUP(D370,$F$6:$F$9,$J$6:$J$9)</f>
        <v>38</v>
      </c>
      <c r="G370" s="15">
        <f ca="1">LOOKUP(D370,$F$6:$F$9,$K$6:$K$9)</f>
        <v>0</v>
      </c>
      <c r="H370" s="15">
        <f ca="1">LOOKUP(D370,$F$6:$F$9,$L$6:$L$9)</f>
        <v>264</v>
      </c>
      <c r="I370" s="20">
        <f ca="1">RAND()</f>
        <v>0.51780672433460484</v>
      </c>
      <c r="J370" s="15">
        <f ca="1">IF(B370=1, ROUND(_xlfn.NORM.INV(I370,$C$5,$C$6)*(1+$T$14), 0), ROUND(_xlfn.NORM.INV(I370, $D$5, $D$6)*(1+$T$14), 0))</f>
        <v>4</v>
      </c>
      <c r="K370" s="20">
        <f ca="1">RAND()</f>
        <v>0.62676859974069599</v>
      </c>
      <c r="L370" s="18">
        <f ca="1">IF(B370=1, ROUND(_xlfn.NORM.INV(K370,$C$7,$C$8), 2), ROUND(_xlfn.NORM.INV(K370, $D$7, $D$8), 2))</f>
        <v>10639.73</v>
      </c>
      <c r="M370" s="15">
        <f ca="1">MIN(E370,J370)</f>
        <v>0</v>
      </c>
      <c r="N370" s="15">
        <f ca="1">RAND()</f>
        <v>9.9918927867427398E-2</v>
      </c>
      <c r="O370" s="19">
        <f ca="1">(IF(B370=1, $G$21+($G$22-$G$21)*N370, $H$21+($H$22-$H$21)*N370))</f>
        <v>1.2997567836022822E-2</v>
      </c>
      <c r="P370" s="15">
        <f ca="1">ROUND(M370*(1-O370), 0)</f>
        <v>0</v>
      </c>
      <c r="Q370" s="20">
        <f ca="1">RAND()</f>
        <v>0.49214929366035398</v>
      </c>
      <c r="R370" s="15">
        <f ca="1">IF(B370=1, ROUND(_xlfn.NORM.INV(Q370,$C$9,$C$10)*(1+$T$14), 0), ROUND(_xlfn.NORM.INV(Q370, $D$9, $D$10)*(1+$T$14), 0))</f>
        <v>40</v>
      </c>
      <c r="S370" s="20">
        <f ca="1">RAND()</f>
        <v>0.33136104441506531</v>
      </c>
      <c r="T370" s="18">
        <f ca="1">IF(B370=1, ROUND(_xlfn.NORM.INV(S370,$C$11,$C$12), 2), ROUND(_xlfn.NORM.INV(S370, $D$11, $D$12), 2))</f>
        <v>5146.8</v>
      </c>
      <c r="U370" s="15">
        <f ca="1">MIN(F370,R370)</f>
        <v>38</v>
      </c>
      <c r="V370" s="15">
        <f ca="1">RAND()</f>
        <v>0.6735881363843329</v>
      </c>
      <c r="W370" s="19">
        <f ca="1">(IF(B370=1, $G$21+($G$22-$G$21)*V370, $H$21+($H$22-$H$21)*V370))</f>
        <v>3.0207644091529984E-2</v>
      </c>
      <c r="X370" s="15">
        <f ca="1">ROUND(U370*(1-W370), 0)</f>
        <v>37</v>
      </c>
      <c r="Y370" s="20">
        <f ca="1">RAND()</f>
        <v>0.52842464156848667</v>
      </c>
      <c r="Z370" s="15">
        <f ca="1">IF(B370=1, ROUND(_xlfn.NORM.INV(Y370,$C$13,$C$14)*(1+$T$14), 0), ROUND(_xlfn.NORM.INV(Y370, $D$13, $D$14)*(1+$T$14), 0))</f>
        <v>36</v>
      </c>
      <c r="AA370" s="20">
        <f ca="1">RAND()</f>
        <v>0.49354465432823047</v>
      </c>
      <c r="AB370" s="18">
        <f ca="1">IF(B370=1, ROUND(_xlfn.NORM.INV(AA370,$C$15,$C$16), 2), ROUND(_xlfn.NORM.INV(AA370, $D$15, $D$16), 2))</f>
        <v>2796</v>
      </c>
      <c r="AC370" s="15">
        <f ca="1">MIN(G370,Z370)</f>
        <v>0</v>
      </c>
      <c r="AD370" s="15">
        <f ca="1">RAND()</f>
        <v>0.66680106112267223</v>
      </c>
      <c r="AE370" s="19">
        <f ca="1">(IF(B370=1, $G$21+($G$22-$G$21)*AD370, $H$21+($H$22-$H$21)*AD370))</f>
        <v>3.0004031833680167E-2</v>
      </c>
      <c r="AF370" s="15">
        <f ca="1">ROUND(AC370*(1-AE370), 0)</f>
        <v>0</v>
      </c>
      <c r="AG370" s="20">
        <f ca="1">RAND()</f>
        <v>0.2994618186339596</v>
      </c>
      <c r="AH370" s="15">
        <f ca="1">IF(B370=1, ROUND(_xlfn.NORM.INV(AG370,$C$17,$C$18)*(1+$T$14), 0), ROUND(_xlfn.NORM.INV(AG370, $D$17, $D$18)*(1+$T$14), 0))</f>
        <v>172</v>
      </c>
      <c r="AI370" s="20">
        <f ca="1">RAND()</f>
        <v>0.6090959253025654</v>
      </c>
      <c r="AJ370" s="18">
        <f ca="1">IF(B370=1, ROUND(_xlfn.NORM.INV(AI370,$C$19,$C$20), 2), ROUND(_xlfn.NORM.INV(AI370, $D$19, $D$20), 2))</f>
        <v>1769.77</v>
      </c>
      <c r="AK370" s="15">
        <f ca="1">MIN(ROUND(H370*(1+$C$22),0),AH370)</f>
        <v>172</v>
      </c>
      <c r="AL370" s="20">
        <f ca="1">RAND()</f>
        <v>9.1517720702445016E-2</v>
      </c>
      <c r="AM370" s="19">
        <f ca="1">(IF(B370=1, $G$21+($G$22-$G$21)*AL370, $H$21+($H$22-$H$21)*AL370))</f>
        <v>1.274553162107335E-2</v>
      </c>
      <c r="AN370" s="15">
        <f ca="1">ROUND(AK370*(1-AM370), 0)</f>
        <v>170</v>
      </c>
      <c r="AO370" s="18">
        <f ca="1">SUM(IF(AN370&gt;H370, (AN370-H370)*($G$23+AJ370), 0),IF(AF370&gt;G370,(AF370-G370)*($G$23+AB370),0),IF(X370&gt;F370,(X370-F370)*($G$23+T370),0),IF(P370&gt;E370,(P370-E370)*($G$23+L370),0))</f>
        <v>0</v>
      </c>
      <c r="AP370" s="18">
        <f>-$C$24</f>
        <v>-313614.51120000001</v>
      </c>
      <c r="AQ370" s="17">
        <f ca="1">L370*P370+T370*X370+AB370*AF370+AJ370*AN370-AO370+AP370</f>
        <v>177677.98879999999</v>
      </c>
      <c r="AS370" s="21">
        <f ca="1">SUM(IF(AN370&gt;H370, (AN370-H370), 0),IF(AF370&gt;G370,(AF370-G370),0),IF(X370&gt;F370,(X370-F370),0),IF(P370&gt;E370,(P370-E370),0))</f>
        <v>0</v>
      </c>
    </row>
    <row r="371" spans="1:45" x14ac:dyDescent="0.4">
      <c r="A371" s="15">
        <v>343</v>
      </c>
      <c r="B371" s="15">
        <f ca="1">IF(RAND() &lt; (8/12), 0, 1)</f>
        <v>0</v>
      </c>
      <c r="C371" s="20">
        <f ca="1">RAND()</f>
        <v>0.53062058011228042</v>
      </c>
      <c r="D371" s="15" t="str">
        <f ca="1">LOOKUP(C371,$H$13:$H$16,$F$13:$F$16)</f>
        <v>Airbus A380-800</v>
      </c>
      <c r="E371" s="15">
        <f ca="1">LOOKUP(D371,$F$6:$F$9,$I$6:$I$9)</f>
        <v>14</v>
      </c>
      <c r="F371" s="15">
        <f ca="1">LOOKUP(D371,$F$6:$F$9,$J$6:$J$9)</f>
        <v>76</v>
      </c>
      <c r="G371" s="15">
        <f ca="1">LOOKUP(D371,$F$6:$F$9,$K$6:$K$9)</f>
        <v>56</v>
      </c>
      <c r="H371" s="15">
        <f ca="1">LOOKUP(D371,$F$6:$F$9,$L$6:$L$9)</f>
        <v>341</v>
      </c>
      <c r="I371" s="20">
        <f ca="1">RAND()</f>
        <v>0.87035422692885178</v>
      </c>
      <c r="J371" s="15">
        <f ca="1">IF(B371=1, ROUND(_xlfn.NORM.INV(I371,$C$5,$C$6)*(1+$T$14), 0), ROUND(_xlfn.NORM.INV(I371, $D$5, $D$6)*(1+$T$14), 0))</f>
        <v>5</v>
      </c>
      <c r="K371" s="20">
        <f ca="1">RAND()</f>
        <v>0.11914794629361736</v>
      </c>
      <c r="L371" s="18">
        <f ca="1">IF(B371=1, ROUND(_xlfn.NORM.INV(K371,$C$7,$C$8), 2), ROUND(_xlfn.NORM.INV(K371, $D$7, $D$8), 2))</f>
        <v>9954.92</v>
      </c>
      <c r="M371" s="15">
        <f ca="1">MIN(E371,J371)</f>
        <v>5</v>
      </c>
      <c r="N371" s="15">
        <f ca="1">RAND()</f>
        <v>0.43794321863721541</v>
      </c>
      <c r="O371" s="19">
        <f ca="1">(IF(B371=1, $G$21+($G$22-$G$21)*N371, $H$21+($H$22-$H$21)*N371))</f>
        <v>2.3138296559116464E-2</v>
      </c>
      <c r="P371" s="15">
        <f ca="1">ROUND(M371*(1-O371), 0)</f>
        <v>5</v>
      </c>
      <c r="Q371" s="20">
        <f ca="1">RAND()</f>
        <v>0.14028751647324811</v>
      </c>
      <c r="R371" s="15">
        <f ca="1">IF(B371=1, ROUND(_xlfn.NORM.INV(Q371,$C$9,$C$10)*(1+$T$14), 0), ROUND(_xlfn.NORM.INV(Q371, $D$9, $D$10)*(1+$T$14), 0))</f>
        <v>29</v>
      </c>
      <c r="S371" s="20">
        <f ca="1">RAND()</f>
        <v>5.4865398957408495E-2</v>
      </c>
      <c r="T371" s="18">
        <f ca="1">IF(B371=1, ROUND(_xlfn.NORM.INV(S371,$C$11,$C$12), 2), ROUND(_xlfn.NORM.INV(S371, $D$11, $D$12), 2))</f>
        <v>4881.72</v>
      </c>
      <c r="U371" s="15">
        <f ca="1">MIN(F371,R371)</f>
        <v>29</v>
      </c>
      <c r="V371" s="15">
        <f ca="1">RAND()</f>
        <v>0.23649698248903972</v>
      </c>
      <c r="W371" s="19">
        <f ca="1">(IF(B371=1, $G$21+($G$22-$G$21)*V371, $H$21+($H$22-$H$21)*V371))</f>
        <v>1.709490947467119E-2</v>
      </c>
      <c r="X371" s="15">
        <f ca="1">ROUND(U371*(1-W371), 0)</f>
        <v>29</v>
      </c>
      <c r="Y371" s="20">
        <f ca="1">RAND()</f>
        <v>0.37868655576593357</v>
      </c>
      <c r="Z371" s="15">
        <f ca="1">IF(B371=1, ROUND(_xlfn.NORM.INV(Y371,$C$13,$C$14)*(1+$T$14), 0), ROUND(_xlfn.NORM.INV(Y371, $D$13, $D$14)*(1+$T$14), 0))</f>
        <v>33</v>
      </c>
      <c r="AA371" s="20">
        <f ca="1">RAND()</f>
        <v>0.3379369378091226</v>
      </c>
      <c r="AB371" s="18">
        <f ca="1">IF(B371=1, ROUND(_xlfn.NORM.INV(AA371,$C$15,$C$16), 2), ROUND(_xlfn.NORM.INV(AA371, $D$15, $D$16), 2))</f>
        <v>2747.15</v>
      </c>
      <c r="AC371" s="15">
        <f ca="1">MIN(G371,Z371)</f>
        <v>33</v>
      </c>
      <c r="AD371" s="15">
        <f ca="1">RAND()</f>
        <v>0.74461633232572522</v>
      </c>
      <c r="AE371" s="19">
        <f ca="1">(IF(B371=1, $G$21+($G$22-$G$21)*AD371, $H$21+($H$22-$H$21)*AD371))</f>
        <v>3.2338489969771754E-2</v>
      </c>
      <c r="AF371" s="15">
        <f ca="1">ROUND(AC371*(1-AE371), 0)</f>
        <v>32</v>
      </c>
      <c r="AG371" s="20">
        <f ca="1">RAND()</f>
        <v>7.2932186936300214E-2</v>
      </c>
      <c r="AH371" s="15">
        <f ca="1">IF(B371=1, ROUND(_xlfn.NORM.INV(AG371,$C$17,$C$18)*(1+$T$14), 0), ROUND(_xlfn.NORM.INV(AG371, $D$17, $D$18)*(1+$T$14), 0))</f>
        <v>123</v>
      </c>
      <c r="AI371" s="20">
        <f ca="1">RAND()</f>
        <v>0.12467027632929217</v>
      </c>
      <c r="AJ371" s="18">
        <f ca="1">IF(B371=1, ROUND(_xlfn.NORM.INV(AI371,$C$19,$C$20), 2), ROUND(_xlfn.NORM.INV(AI371, $D$19, $D$20), 2))</f>
        <v>1661.23</v>
      </c>
      <c r="AK371" s="15">
        <f ca="1">MIN(ROUND(H371*(1+$C$22),0),AH371)</f>
        <v>123</v>
      </c>
      <c r="AL371" s="20">
        <f ca="1">RAND()</f>
        <v>0.72100745146267231</v>
      </c>
      <c r="AM371" s="19">
        <f ca="1">(IF(B371=1, $G$21+($G$22-$G$21)*AL371, $H$21+($H$22-$H$21)*AL371))</f>
        <v>3.1630223543880169E-2</v>
      </c>
      <c r="AN371" s="15">
        <f ca="1">ROUND(AK371*(1-AM371), 0)</f>
        <v>119</v>
      </c>
      <c r="AO371" s="18">
        <f ca="1">SUM(IF(AN371&gt;H371, (AN371-H371)*($G$23+AJ371), 0),IF(AF371&gt;G371,(AF371-G371)*($G$23+AB371),0),IF(X371&gt;F371,(X371-F371)*($G$23+T371),0),IF(P371&gt;E371,(P371-E371)*($G$23+L371),0))</f>
        <v>0</v>
      </c>
      <c r="AP371" s="18">
        <f>-$C$24</f>
        <v>-313614.51120000001</v>
      </c>
      <c r="AQ371" s="17">
        <f ca="1">L371*P371+T371*X371+AB371*AF371+AJ371*AN371-AO371+AP371</f>
        <v>163325.13880000002</v>
      </c>
      <c r="AS371" s="21">
        <f ca="1">SUM(IF(AN371&gt;H371, (AN371-H371), 0),IF(AF371&gt;G371,(AF371-G371),0),IF(X371&gt;F371,(X371-F371),0),IF(P371&gt;E371,(P371-E371),0))</f>
        <v>0</v>
      </c>
    </row>
    <row r="372" spans="1:45" x14ac:dyDescent="0.4">
      <c r="A372" s="15">
        <v>344</v>
      </c>
      <c r="B372" s="15">
        <f ca="1">IF(RAND() &lt; (8/12), 0, 1)</f>
        <v>0</v>
      </c>
      <c r="C372" s="20">
        <f ca="1">RAND()</f>
        <v>0.82145184372557067</v>
      </c>
      <c r="D372" s="15" t="str">
        <f ca="1">LOOKUP(C372,$H$13:$H$16,$F$13:$F$16)</f>
        <v>Boeing 777-300ER</v>
      </c>
      <c r="E372" s="15">
        <f ca="1">LOOKUP(D372,$F$6:$F$9,$I$6:$I$9)</f>
        <v>8</v>
      </c>
      <c r="F372" s="15">
        <f ca="1">LOOKUP(D372,$F$6:$F$9,$J$6:$J$9)</f>
        <v>40</v>
      </c>
      <c r="G372" s="15">
        <f ca="1">LOOKUP(D372,$F$6:$F$9,$K$6:$K$9)</f>
        <v>24</v>
      </c>
      <c r="H372" s="15">
        <f ca="1">LOOKUP(D372,$F$6:$F$9,$L$6:$L$9)</f>
        <v>260</v>
      </c>
      <c r="I372" s="20">
        <f ca="1">RAND()</f>
        <v>0.71413188135065431</v>
      </c>
      <c r="J372" s="15">
        <f ca="1">IF(B372=1, ROUND(_xlfn.NORM.INV(I372,$C$5,$C$6)*(1+$T$14), 0), ROUND(_xlfn.NORM.INV(I372, $D$5, $D$6)*(1+$T$14), 0))</f>
        <v>5</v>
      </c>
      <c r="K372" s="20">
        <f ca="1">RAND()</f>
        <v>0.6579402100932874</v>
      </c>
      <c r="L372" s="18">
        <f ca="1">IF(B372=1, ROUND(_xlfn.NORM.INV(K372,$C$7,$C$8), 2), ROUND(_xlfn.NORM.INV(K372, $D$7, $D$8), 2))</f>
        <v>10677.81</v>
      </c>
      <c r="M372" s="15">
        <f ca="1">MIN(E372,J372)</f>
        <v>5</v>
      </c>
      <c r="N372" s="15">
        <f ca="1">RAND()</f>
        <v>0.68211370907117641</v>
      </c>
      <c r="O372" s="19">
        <f ca="1">(IF(B372=1, $G$21+($G$22-$G$21)*N372, $H$21+($H$22-$H$21)*N372))</f>
        <v>3.0463411272135289E-2</v>
      </c>
      <c r="P372" s="15">
        <f ca="1">ROUND(M372*(1-O372), 0)</f>
        <v>5</v>
      </c>
      <c r="Q372" s="20">
        <f ca="1">RAND()</f>
        <v>0.43383836382166918</v>
      </c>
      <c r="R372" s="15">
        <f ca="1">IF(B372=1, ROUND(_xlfn.NORM.INV(Q372,$C$9,$C$10)*(1+$T$14), 0), ROUND(_xlfn.NORM.INV(Q372, $D$9, $D$10)*(1+$T$14), 0))</f>
        <v>38</v>
      </c>
      <c r="S372" s="20">
        <f ca="1">RAND()</f>
        <v>0.94372075102323927</v>
      </c>
      <c r="T372" s="18">
        <f ca="1">IF(B372=1, ROUND(_xlfn.NORM.INV(S372,$C$11,$C$12), 2), ROUND(_xlfn.NORM.INV(S372, $D$11, $D$12), 2))</f>
        <v>5607.79</v>
      </c>
      <c r="U372" s="15">
        <f ca="1">MIN(F372,R372)</f>
        <v>38</v>
      </c>
      <c r="V372" s="15">
        <f ca="1">RAND()</f>
        <v>0.34622444172279443</v>
      </c>
      <c r="W372" s="19">
        <f ca="1">(IF(B372=1, $G$21+($G$22-$G$21)*V372, $H$21+($H$22-$H$21)*V372))</f>
        <v>2.0386733251683831E-2</v>
      </c>
      <c r="X372" s="15">
        <f ca="1">ROUND(U372*(1-W372), 0)</f>
        <v>37</v>
      </c>
      <c r="Y372" s="20">
        <f ca="1">RAND()</f>
        <v>0.76715780037358017</v>
      </c>
      <c r="Z372" s="15">
        <f ca="1">IF(B372=1, ROUND(_xlfn.NORM.INV(Y372,$C$13,$C$14)*(1+$T$14), 0), ROUND(_xlfn.NORM.INV(Y372, $D$13, $D$14)*(1+$T$14), 0))</f>
        <v>43</v>
      </c>
      <c r="AA372" s="20">
        <f ca="1">RAND()</f>
        <v>0.99357090071155951</v>
      </c>
      <c r="AB372" s="18">
        <f ca="1">IF(B372=1, ROUND(_xlfn.NORM.INV(AA372,$C$15,$C$16), 2), ROUND(_xlfn.NORM.INV(AA372, $D$15, $D$16), 2))</f>
        <v>3100.31</v>
      </c>
      <c r="AC372" s="15">
        <f ca="1">MIN(G372,Z372)</f>
        <v>24</v>
      </c>
      <c r="AD372" s="15">
        <f ca="1">RAND()</f>
        <v>0.20803406038431782</v>
      </c>
      <c r="AE372" s="19">
        <f ca="1">(IF(B372=1, $G$21+($G$22-$G$21)*AD372, $H$21+($H$22-$H$21)*AD372))</f>
        <v>1.6241021811529536E-2</v>
      </c>
      <c r="AF372" s="15">
        <f ca="1">ROUND(AC372*(1-AE372), 0)</f>
        <v>24</v>
      </c>
      <c r="AG372" s="20">
        <f ca="1">RAND()</f>
        <v>0.56123890072362348</v>
      </c>
      <c r="AH372" s="15">
        <f ca="1">IF(B372=1, ROUND(_xlfn.NORM.INV(AG372,$C$17,$C$18)*(1+$T$14), 0), ROUND(_xlfn.NORM.INV(AG372, $D$17, $D$18)*(1+$T$14), 0))</f>
        <v>208</v>
      </c>
      <c r="AI372" s="20">
        <f ca="1">RAND()</f>
        <v>0.23866566723905636</v>
      </c>
      <c r="AJ372" s="18">
        <f ca="1">IF(B372=1, ROUND(_xlfn.NORM.INV(AI372,$C$19,$C$20), 2), ROUND(_xlfn.NORM.INV(AI372, $D$19, $D$20), 2))</f>
        <v>1694.75</v>
      </c>
      <c r="AK372" s="15">
        <f ca="1">MIN(ROUND(H372*(1+$C$22),0),AH372)</f>
        <v>208</v>
      </c>
      <c r="AL372" s="20">
        <f ca="1">RAND()</f>
        <v>0.72945798670753259</v>
      </c>
      <c r="AM372" s="19">
        <f ca="1">(IF(B372=1, $G$21+($G$22-$G$21)*AL372, $H$21+($H$22-$H$21)*AL372))</f>
        <v>3.188373960122598E-2</v>
      </c>
      <c r="AN372" s="15">
        <f ca="1">ROUND(AK372*(1-AM372), 0)</f>
        <v>201</v>
      </c>
      <c r="AO372" s="18">
        <f ca="1">SUM(IF(AN372&gt;H372, (AN372-H372)*($G$23+AJ372), 0),IF(AF372&gt;G372,(AF372-G372)*($G$23+AB372),0),IF(X372&gt;F372,(X372-F372)*($G$23+T372),0),IF(P372&gt;E372,(P372-E372)*($G$23+L372),0))</f>
        <v>0</v>
      </c>
      <c r="AP372" s="18">
        <f>-$C$24</f>
        <v>-313614.51120000001</v>
      </c>
      <c r="AQ372" s="17">
        <f ca="1">L372*P372+T372*X372+AB372*AF372+AJ372*AN372-AO372+AP372</f>
        <v>362314.95879999996</v>
      </c>
      <c r="AS372" s="21">
        <f ca="1">SUM(IF(AN372&gt;H372, (AN372-H372), 0),IF(AF372&gt;G372,(AF372-G372),0),IF(X372&gt;F372,(X372-F372),0),IF(P372&gt;E372,(P372-E372),0))</f>
        <v>0</v>
      </c>
    </row>
    <row r="373" spans="1:45" x14ac:dyDescent="0.4">
      <c r="A373" s="15">
        <v>345</v>
      </c>
      <c r="B373" s="15">
        <f ca="1">IF(RAND() &lt; (8/12), 0, 1)</f>
        <v>1</v>
      </c>
      <c r="C373" s="20">
        <f ca="1">RAND()</f>
        <v>8.8206661409060083E-2</v>
      </c>
      <c r="D373" s="15" t="str">
        <f ca="1">LOOKUP(C373,$H$13:$H$16,$F$13:$F$16)</f>
        <v>Airbus A350-900</v>
      </c>
      <c r="E373" s="15">
        <f ca="1">LOOKUP(D373,$F$6:$F$9,$I$6:$I$9)</f>
        <v>0</v>
      </c>
      <c r="F373" s="15">
        <f ca="1">LOOKUP(D373,$F$6:$F$9,$J$6:$J$9)</f>
        <v>32</v>
      </c>
      <c r="G373" s="15">
        <f ca="1">LOOKUP(D373,$F$6:$F$9,$K$6:$K$9)</f>
        <v>21</v>
      </c>
      <c r="H373" s="15">
        <f ca="1">LOOKUP(D373,$F$6:$F$9,$L$6:$L$9)</f>
        <v>259</v>
      </c>
      <c r="I373" s="20">
        <f ca="1">RAND()</f>
        <v>0.10661319472107766</v>
      </c>
      <c r="J373" s="15">
        <f ca="1">IF(B373=1, ROUND(_xlfn.NORM.INV(I373,$C$5,$C$6)*(1+$T$14), 0), ROUND(_xlfn.NORM.INV(I373, $D$5, $D$6)*(1+$T$14), 0))</f>
        <v>4</v>
      </c>
      <c r="K373" s="20">
        <f ca="1">RAND()</f>
        <v>0.68863308392409983</v>
      </c>
      <c r="L373" s="18">
        <f ca="1">IF(B373=1, ROUND(_xlfn.NORM.INV(K373,$C$7,$C$8), 2), ROUND(_xlfn.NORM.INV(K373, $D$7, $D$8), 2))</f>
        <v>14546.13</v>
      </c>
      <c r="M373" s="15">
        <f ca="1">MIN(E373,J373)</f>
        <v>0</v>
      </c>
      <c r="N373" s="15">
        <f ca="1">RAND()</f>
        <v>0.17112781957233558</v>
      </c>
      <c r="O373" s="19">
        <f ca="1">(IF(B373=1, $G$21+($G$22-$G$21)*N373, $H$21+($H$22-$H$21)*N373))</f>
        <v>2.0989473685031745E-2</v>
      </c>
      <c r="P373" s="15">
        <f ca="1">ROUND(M373*(1-O373), 0)</f>
        <v>0</v>
      </c>
      <c r="Q373" s="20">
        <f ca="1">RAND()</f>
        <v>0.20777091335271802</v>
      </c>
      <c r="R373" s="15">
        <f ca="1">IF(B373=1, ROUND(_xlfn.NORM.INV(Q373,$C$9,$C$10)*(1+$T$14), 0), ROUND(_xlfn.NORM.INV(Q373, $D$9, $D$10)*(1+$T$14), 0))</f>
        <v>40</v>
      </c>
      <c r="S373" s="20">
        <f ca="1">RAND()</f>
        <v>8.0200415361187383E-2</v>
      </c>
      <c r="T373" s="18">
        <f ca="1">IF(B373=1, ROUND(_xlfn.NORM.INV(S373,$C$11,$C$12), 2), ROUND(_xlfn.NORM.INV(S373, $D$11, $D$12), 2))</f>
        <v>5563.69</v>
      </c>
      <c r="U373" s="15">
        <f ca="1">MIN(F373,R373)</f>
        <v>32</v>
      </c>
      <c r="V373" s="15">
        <f ca="1">RAND()</f>
        <v>0.6935524650387288</v>
      </c>
      <c r="W373" s="19">
        <f ca="1">(IF(B373=1, $G$21+($G$22-$G$21)*V373, $H$21+($H$22-$H$21)*V373))</f>
        <v>3.9274336276355515E-2</v>
      </c>
      <c r="X373" s="15">
        <f ca="1">ROUND(U373*(1-W373), 0)</f>
        <v>31</v>
      </c>
      <c r="Y373" s="20">
        <f ca="1">RAND()</f>
        <v>0.73093530864386957</v>
      </c>
      <c r="Z373" s="15">
        <f ca="1">IF(B373=1, ROUND(_xlfn.NORM.INV(Y373,$C$13,$C$14)*(1+$T$14), 0), ROUND(_xlfn.NORM.INV(Y373, $D$13, $D$14)*(1+$T$14), 0))</f>
        <v>69</v>
      </c>
      <c r="AA373" s="20">
        <f ca="1">RAND()</f>
        <v>0.56624732387113175</v>
      </c>
      <c r="AB373" s="18">
        <f ca="1">IF(B373=1, ROUND(_xlfn.NORM.INV(AA373,$C$15,$C$16), 2), ROUND(_xlfn.NORM.INV(AA373, $D$15, $D$16), 2))</f>
        <v>3722.6</v>
      </c>
      <c r="AC373" s="15">
        <f ca="1">MIN(G373,Z373)</f>
        <v>21</v>
      </c>
      <c r="AD373" s="15">
        <f ca="1">RAND()</f>
        <v>0.25576212447431068</v>
      </c>
      <c r="AE373" s="19">
        <f ca="1">(IF(B373=1, $G$21+($G$22-$G$21)*AD373, $H$21+($H$22-$H$21)*AD373))</f>
        <v>2.3951674356600873E-2</v>
      </c>
      <c r="AF373" s="15">
        <f ca="1">ROUND(AC373*(1-AE373), 0)</f>
        <v>20</v>
      </c>
      <c r="AG373" s="20">
        <f ca="1">RAND()</f>
        <v>0.50831084738982846</v>
      </c>
      <c r="AH373" s="15">
        <f ca="1">IF(B373=1, ROUND(_xlfn.NORM.INV(AG373,$C$17,$C$18)*(1+$T$14), 0), ROUND(_xlfn.NORM.INV(AG373, $D$17, $D$18)*(1+$T$14), 0))</f>
        <v>307</v>
      </c>
      <c r="AI373" s="20">
        <f ca="1">RAND()</f>
        <v>0.57633392318186649</v>
      </c>
      <c r="AJ373" s="18">
        <f ca="1">IF(B373=1, ROUND(_xlfn.NORM.INV(AI373,$C$19,$C$20), 2), ROUND(_xlfn.NORM.INV(AI373, $D$19, $D$20), 2))</f>
        <v>2334.35</v>
      </c>
      <c r="AK373" s="15">
        <f ca="1">MIN(ROUND(H373*(1+$C$22),0),AH373)</f>
        <v>272</v>
      </c>
      <c r="AL373" s="20">
        <f ca="1">RAND()</f>
        <v>7.1864958897082221E-2</v>
      </c>
      <c r="AM373" s="19">
        <f ca="1">(IF(B373=1, $G$21+($G$22-$G$21)*AL373, $H$21+($H$22-$H$21)*AL373))</f>
        <v>1.7515273561397877E-2</v>
      </c>
      <c r="AN373" s="15">
        <f ca="1">ROUND(AK373*(1-AM373), 0)</f>
        <v>267</v>
      </c>
      <c r="AO373" s="18">
        <f ca="1">SUM(IF(AN373&gt;H373, (AN373-H373)*($G$23+AJ373), 0),IF(AF373&gt;G373,(AF373-G373)*($G$23+AB373),0),IF(X373&gt;F373,(X373-F373)*($G$23+T373),0),IF(P373&gt;E373,(P373-E373)*($G$23+L373),0))</f>
        <v>25482.799999999999</v>
      </c>
      <c r="AP373" s="18">
        <f>-$C$24</f>
        <v>-313614.51120000001</v>
      </c>
      <c r="AQ373" s="17">
        <f ca="1">L373*P373+T373*X373+AB373*AF373+AJ373*AN373-AO373+AP373</f>
        <v>531100.52879999997</v>
      </c>
      <c r="AS373" s="21">
        <f ca="1">SUM(IF(AN373&gt;H373, (AN373-H373), 0),IF(AF373&gt;G373,(AF373-G373),0),IF(X373&gt;F373,(X373-F373),0),IF(P373&gt;E373,(P373-E373),0))</f>
        <v>8</v>
      </c>
    </row>
    <row r="374" spans="1:45" x14ac:dyDescent="0.4">
      <c r="A374" s="15">
        <v>346</v>
      </c>
      <c r="B374" s="15">
        <f ca="1">IF(RAND() &lt; (8/12), 0, 1)</f>
        <v>0</v>
      </c>
      <c r="C374" s="20">
        <f ca="1">RAND()</f>
        <v>4.1032870681474654E-2</v>
      </c>
      <c r="D374" s="15" t="str">
        <f ca="1">LOOKUP(C374,$H$13:$H$16,$F$13:$F$16)</f>
        <v>Airbus A350-900</v>
      </c>
      <c r="E374" s="15">
        <f ca="1">LOOKUP(D374,$F$6:$F$9,$I$6:$I$9)</f>
        <v>0</v>
      </c>
      <c r="F374" s="15">
        <f ca="1">LOOKUP(D374,$F$6:$F$9,$J$6:$J$9)</f>
        <v>32</v>
      </c>
      <c r="G374" s="15">
        <f ca="1">LOOKUP(D374,$F$6:$F$9,$K$6:$K$9)</f>
        <v>21</v>
      </c>
      <c r="H374" s="15">
        <f ca="1">LOOKUP(D374,$F$6:$F$9,$L$6:$L$9)</f>
        <v>259</v>
      </c>
      <c r="I374" s="20">
        <f ca="1">RAND()</f>
        <v>0.56389937001537982</v>
      </c>
      <c r="J374" s="15">
        <f ca="1">IF(B374=1, ROUND(_xlfn.NORM.INV(I374,$C$5,$C$6)*(1+$T$14), 0), ROUND(_xlfn.NORM.INV(I374, $D$5, $D$6)*(1+$T$14), 0))</f>
        <v>4</v>
      </c>
      <c r="K374" s="20">
        <f ca="1">RAND()</f>
        <v>9.6260301629781275E-2</v>
      </c>
      <c r="L374" s="18">
        <f ca="1">IF(B374=1, ROUND(_xlfn.NORM.INV(K374,$C$7,$C$8), 2), ROUND(_xlfn.NORM.INV(K374, $D$7, $D$8), 2))</f>
        <v>9898.4500000000007</v>
      </c>
      <c r="M374" s="15">
        <f ca="1">MIN(E374,J374)</f>
        <v>0</v>
      </c>
      <c r="N374" s="15">
        <f ca="1">RAND()</f>
        <v>0.33990087482213149</v>
      </c>
      <c r="O374" s="19">
        <f ca="1">(IF(B374=1, $G$21+($G$22-$G$21)*N374, $H$21+($H$22-$H$21)*N374))</f>
        <v>2.0197026244663945E-2</v>
      </c>
      <c r="P374" s="15">
        <f ca="1">ROUND(M374*(1-O374), 0)</f>
        <v>0</v>
      </c>
      <c r="Q374" s="20">
        <f ca="1">RAND()</f>
        <v>7.2946616894062455E-2</v>
      </c>
      <c r="R374" s="15">
        <f ca="1">IF(B374=1, ROUND(_xlfn.NORM.INV(Q374,$C$9,$C$10)*(1+$T$14), 0), ROUND(_xlfn.NORM.INV(Q374, $D$9, $D$10)*(1+$T$14), 0))</f>
        <v>25</v>
      </c>
      <c r="S374" s="20">
        <f ca="1">RAND()</f>
        <v>0.47197525245147387</v>
      </c>
      <c r="T374" s="18">
        <f ca="1">IF(B374=1, ROUND(_xlfn.NORM.INV(S374,$C$11,$C$12), 2), ROUND(_xlfn.NORM.INV(S374, $D$11, $D$12), 2))</f>
        <v>5230.17</v>
      </c>
      <c r="U374" s="15">
        <f ca="1">MIN(F374,R374)</f>
        <v>25</v>
      </c>
      <c r="V374" s="15">
        <f ca="1">RAND()</f>
        <v>2.2209404311958281E-2</v>
      </c>
      <c r="W374" s="19">
        <f ca="1">(IF(B374=1, $G$21+($G$22-$G$21)*V374, $H$21+($H$22-$H$21)*V374))</f>
        <v>1.0666282129358749E-2</v>
      </c>
      <c r="X374" s="15">
        <f ca="1">ROUND(U374*(1-W374), 0)</f>
        <v>25</v>
      </c>
      <c r="Y374" s="20">
        <f ca="1">RAND()</f>
        <v>0.66239818661153205</v>
      </c>
      <c r="Z374" s="15">
        <f ca="1">IF(B374=1, ROUND(_xlfn.NORM.INV(Y374,$C$13,$C$14)*(1+$T$14), 0), ROUND(_xlfn.NORM.INV(Y374, $D$13, $D$14)*(1+$T$14), 0))</f>
        <v>40</v>
      </c>
      <c r="AA374" s="20">
        <f ca="1">RAND()</f>
        <v>0.80208780508700828</v>
      </c>
      <c r="AB374" s="18">
        <f ca="1">IF(B374=1, ROUND(_xlfn.NORM.INV(AA374,$C$15,$C$16), 2), ROUND(_xlfn.NORM.INV(AA374, $D$15, $D$16), 2))</f>
        <v>2901.16</v>
      </c>
      <c r="AC374" s="15">
        <f ca="1">MIN(G374,Z374)</f>
        <v>21</v>
      </c>
      <c r="AD374" s="15">
        <f ca="1">RAND()</f>
        <v>2.7408472158965136E-3</v>
      </c>
      <c r="AE374" s="19">
        <f ca="1">(IF(B374=1, $G$21+($G$22-$G$21)*AD374, $H$21+($H$22-$H$21)*AD374))</f>
        <v>1.0082225416476895E-2</v>
      </c>
      <c r="AF374" s="15">
        <f ca="1">ROUND(AC374*(1-AE374), 0)</f>
        <v>21</v>
      </c>
      <c r="AG374" s="20">
        <f ca="1">RAND()</f>
        <v>0.29464899774321351</v>
      </c>
      <c r="AH374" s="15">
        <f ca="1">IF(B374=1, ROUND(_xlfn.NORM.INV(AG374,$C$17,$C$18)*(1+$T$14), 0), ROUND(_xlfn.NORM.INV(AG374, $D$17, $D$18)*(1+$T$14), 0))</f>
        <v>171</v>
      </c>
      <c r="AI374" s="20">
        <f ca="1">RAND()</f>
        <v>0.4096079594051989</v>
      </c>
      <c r="AJ374" s="18">
        <f ca="1">IF(B374=1, ROUND(_xlfn.NORM.INV(AI374,$C$19,$C$20), 2), ROUND(_xlfn.NORM.INV(AI374, $D$19, $D$20), 2))</f>
        <v>1731.37</v>
      </c>
      <c r="AK374" s="15">
        <f ca="1">MIN(ROUND(H374*(1+$C$22),0),AH374)</f>
        <v>171</v>
      </c>
      <c r="AL374" s="20">
        <f ca="1">RAND()</f>
        <v>0.33565792155771657</v>
      </c>
      <c r="AM374" s="19">
        <f ca="1">(IF(B374=1, $G$21+($G$22-$G$21)*AL374, $H$21+($H$22-$H$21)*AL374))</f>
        <v>2.0069737646731499E-2</v>
      </c>
      <c r="AN374" s="15">
        <f ca="1">ROUND(AK374*(1-AM374), 0)</f>
        <v>168</v>
      </c>
      <c r="AO374" s="18">
        <f ca="1">SUM(IF(AN374&gt;H374, (AN374-H374)*($G$23+AJ374), 0),IF(AF374&gt;G374,(AF374-G374)*($G$23+AB374),0),IF(X374&gt;F374,(X374-F374)*($G$23+T374),0),IF(P374&gt;E374,(P374-E374)*($G$23+L374),0))</f>
        <v>0</v>
      </c>
      <c r="AP374" s="18">
        <f>-$C$24</f>
        <v>-313614.51120000001</v>
      </c>
      <c r="AQ374" s="17">
        <f ca="1">L374*P374+T374*X374+AB374*AF374+AJ374*AN374-AO374+AP374</f>
        <v>168934.25879999995</v>
      </c>
      <c r="AS374" s="21">
        <f ca="1">SUM(IF(AN374&gt;H374, (AN374-H374), 0),IF(AF374&gt;G374,(AF374-G374),0),IF(X374&gt;F374,(X374-F374),0),IF(P374&gt;E374,(P374-E374),0))</f>
        <v>0</v>
      </c>
    </row>
    <row r="375" spans="1:45" x14ac:dyDescent="0.4">
      <c r="A375" s="15">
        <v>347</v>
      </c>
      <c r="B375" s="15">
        <f ca="1">IF(RAND() &lt; (8/12), 0, 1)</f>
        <v>1</v>
      </c>
      <c r="C375" s="20">
        <f ca="1">RAND()</f>
        <v>0.40500617729214805</v>
      </c>
      <c r="D375" s="15" t="str">
        <f ca="1">LOOKUP(C375,$H$13:$H$16,$F$13:$F$16)</f>
        <v>Airbus A380-800</v>
      </c>
      <c r="E375" s="15">
        <f ca="1">LOOKUP(D375,$F$6:$F$9,$I$6:$I$9)</f>
        <v>14</v>
      </c>
      <c r="F375" s="15">
        <f ca="1">LOOKUP(D375,$F$6:$F$9,$J$6:$J$9)</f>
        <v>76</v>
      </c>
      <c r="G375" s="15">
        <f ca="1">LOOKUP(D375,$F$6:$F$9,$K$6:$K$9)</f>
        <v>56</v>
      </c>
      <c r="H375" s="15">
        <f ca="1">LOOKUP(D375,$F$6:$F$9,$L$6:$L$9)</f>
        <v>341</v>
      </c>
      <c r="I375" s="20">
        <f ca="1">RAND()</f>
        <v>0.84873417822851704</v>
      </c>
      <c r="J375" s="15">
        <f ca="1">IF(B375=1, ROUND(_xlfn.NORM.INV(I375,$C$5,$C$6)*(1+$T$14), 0), ROUND(_xlfn.NORM.INV(I375, $D$5, $D$6)*(1+$T$14), 0))</f>
        <v>8</v>
      </c>
      <c r="K375" s="20">
        <f ca="1">RAND()</f>
        <v>0.41724070938343605</v>
      </c>
      <c r="L375" s="18">
        <f ca="1">IF(B375=1, ROUND(_xlfn.NORM.INV(K375,$C$7,$C$8), 2), ROUND(_xlfn.NORM.INV(K375, $D$7, $D$8), 2))</f>
        <v>13282.04</v>
      </c>
      <c r="M375" s="15">
        <f ca="1">MIN(E375,J375)</f>
        <v>8</v>
      </c>
      <c r="N375" s="15">
        <f ca="1">RAND()</f>
        <v>0.588046045027242</v>
      </c>
      <c r="O375" s="19">
        <f ca="1">(IF(B375=1, $G$21+($G$22-$G$21)*N375, $H$21+($H$22-$H$21)*N375))</f>
        <v>3.5581611575953472E-2</v>
      </c>
      <c r="P375" s="15">
        <f ca="1">ROUND(M375*(1-O375), 0)</f>
        <v>8</v>
      </c>
      <c r="Q375" s="20">
        <f ca="1">RAND()</f>
        <v>0.83616732691505236</v>
      </c>
      <c r="R375" s="15">
        <f ca="1">IF(B375=1, ROUND(_xlfn.NORM.INV(Q375,$C$9,$C$10)*(1+$T$14), 0), ROUND(_xlfn.NORM.INV(Q375, $D$9, $D$10)*(1+$T$14), 0))</f>
        <v>86</v>
      </c>
      <c r="S375" s="20">
        <f ca="1">RAND()</f>
        <v>0.29299817014104679</v>
      </c>
      <c r="T375" s="18">
        <f ca="1">IF(B375=1, ROUND(_xlfn.NORM.INV(S375,$C$11,$C$12), 2), ROUND(_xlfn.NORM.INV(S375, $D$11, $D$12), 2))</f>
        <v>6338.33</v>
      </c>
      <c r="U375" s="15">
        <f ca="1">MIN(F375,R375)</f>
        <v>76</v>
      </c>
      <c r="V375" s="15">
        <f ca="1">RAND()</f>
        <v>0.46952329915207069</v>
      </c>
      <c r="W375" s="19">
        <f ca="1">(IF(B375=1, $G$21+($G$22-$G$21)*V375, $H$21+($H$22-$H$21)*V375))</f>
        <v>3.1433315470322479E-2</v>
      </c>
      <c r="X375" s="15">
        <f ca="1">ROUND(U375*(1-W375), 0)</f>
        <v>74</v>
      </c>
      <c r="Y375" s="20">
        <f ca="1">RAND()</f>
        <v>0.95910402464072864</v>
      </c>
      <c r="Z375" s="15">
        <f ca="1">IF(B375=1, ROUND(_xlfn.NORM.INV(Y375,$C$13,$C$14)*(1+$T$14), 0), ROUND(_xlfn.NORM.INV(Y375, $D$13, $D$14)*(1+$T$14), 0))</f>
        <v>95</v>
      </c>
      <c r="AA375" s="20">
        <f ca="1">RAND()</f>
        <v>9.056424666881302E-2</v>
      </c>
      <c r="AB375" s="18">
        <f ca="1">IF(B375=1, ROUND(_xlfn.NORM.INV(AA375,$C$15,$C$16), 2), ROUND(_xlfn.NORM.INV(AA375, $D$15, $D$16), 2))</f>
        <v>2999.25</v>
      </c>
      <c r="AC375" s="15">
        <f ca="1">MIN(G375,Z375)</f>
        <v>56</v>
      </c>
      <c r="AD375" s="15">
        <f ca="1">RAND()</f>
        <v>0.49629656741053918</v>
      </c>
      <c r="AE375" s="19">
        <f ca="1">(IF(B375=1, $G$21+($G$22-$G$21)*AD375, $H$21+($H$22-$H$21)*AD375))</f>
        <v>3.2370379859368872E-2</v>
      </c>
      <c r="AF375" s="15">
        <f ca="1">ROUND(AC375*(1-AE375), 0)</f>
        <v>54</v>
      </c>
      <c r="AG375" s="20">
        <f ca="1">RAND()</f>
        <v>0.84051631017637984</v>
      </c>
      <c r="AH375" s="15">
        <f ca="1">IF(B375=1, ROUND(_xlfn.NORM.INV(AG375,$C$17,$C$18)*(1+$T$14), 0), ROUND(_xlfn.NORM.INV(AG375, $D$17, $D$18)*(1+$T$14), 0))</f>
        <v>430</v>
      </c>
      <c r="AI375" s="20">
        <f ca="1">RAND()</f>
        <v>0.3985982203826246</v>
      </c>
      <c r="AJ375" s="18">
        <f ca="1">IF(B375=1, ROUND(_xlfn.NORM.INV(AI375,$C$19,$C$20), 2), ROUND(_xlfn.NORM.INV(AI375, $D$19, $D$20), 2))</f>
        <v>2199.2399999999998</v>
      </c>
      <c r="AK375" s="15">
        <f ca="1">MIN(ROUND(H375*(1+$C$22),0),AH375)</f>
        <v>358</v>
      </c>
      <c r="AL375" s="20">
        <f ca="1">RAND()</f>
        <v>0.67939441854584404</v>
      </c>
      <c r="AM375" s="19">
        <f ca="1">(IF(B375=1, $G$21+($G$22-$G$21)*AL375, $H$21+($H$22-$H$21)*AL375))</f>
        <v>3.8778804649104548E-2</v>
      </c>
      <c r="AN375" s="15">
        <f ca="1">ROUND(AK375*(1-AM375), 0)</f>
        <v>344</v>
      </c>
      <c r="AO375" s="18">
        <f ca="1">SUM(IF(AN375&gt;H375, (AN375-H375)*($G$23+AJ375), 0),IF(AF375&gt;G375,(AF375-G375)*($G$23+AB375),0),IF(X375&gt;F375,(X375-F375)*($G$23+T375),0),IF(P375&gt;E375,(P375-E375)*($G$23+L375),0))</f>
        <v>9150.7199999999993</v>
      </c>
      <c r="AP375" s="18">
        <f>-$C$24</f>
        <v>-313614.51120000001</v>
      </c>
      <c r="AQ375" s="17">
        <f ca="1">L375*P375+T375*X375+AB375*AF375+AJ375*AN375-AO375+AP375</f>
        <v>1171025.5687999998</v>
      </c>
      <c r="AS375" s="21">
        <f ca="1">SUM(IF(AN375&gt;H375, (AN375-H375), 0),IF(AF375&gt;G375,(AF375-G375),0),IF(X375&gt;F375,(X375-F375),0),IF(P375&gt;E375,(P375-E375),0))</f>
        <v>3</v>
      </c>
    </row>
    <row r="376" spans="1:45" x14ac:dyDescent="0.4">
      <c r="A376" s="15">
        <v>348</v>
      </c>
      <c r="B376" s="15">
        <f ca="1">IF(RAND() &lt; (8/12), 0, 1)</f>
        <v>0</v>
      </c>
      <c r="C376" s="20">
        <f ca="1">RAND()</f>
        <v>0.68257165676068887</v>
      </c>
      <c r="D376" s="15" t="str">
        <f ca="1">LOOKUP(C376,$H$13:$H$16,$F$13:$F$16)</f>
        <v>Boeing 777-300ER</v>
      </c>
      <c r="E376" s="15">
        <f ca="1">LOOKUP(D376,$F$6:$F$9,$I$6:$I$9)</f>
        <v>8</v>
      </c>
      <c r="F376" s="15">
        <f ca="1">LOOKUP(D376,$F$6:$F$9,$J$6:$J$9)</f>
        <v>40</v>
      </c>
      <c r="G376" s="15">
        <f ca="1">LOOKUP(D376,$F$6:$F$9,$K$6:$K$9)</f>
        <v>24</v>
      </c>
      <c r="H376" s="15">
        <f ca="1">LOOKUP(D376,$F$6:$F$9,$L$6:$L$9)</f>
        <v>260</v>
      </c>
      <c r="I376" s="20">
        <f ca="1">RAND()</f>
        <v>0.47229486416730559</v>
      </c>
      <c r="J376" s="15">
        <f ca="1">IF(B376=1, ROUND(_xlfn.NORM.INV(I376,$C$5,$C$6)*(1+$T$14), 0), ROUND(_xlfn.NORM.INV(I376, $D$5, $D$6)*(1+$T$14), 0))</f>
        <v>4</v>
      </c>
      <c r="K376" s="20">
        <f ca="1">RAND()</f>
        <v>0.67269822350118613</v>
      </c>
      <c r="L376" s="18">
        <f ca="1">IF(B376=1, ROUND(_xlfn.NORM.INV(K376,$C$7,$C$8), 2), ROUND(_xlfn.NORM.INV(K376, $D$7, $D$8), 2))</f>
        <v>10696.28</v>
      </c>
      <c r="M376" s="15">
        <f ca="1">MIN(E376,J376)</f>
        <v>4</v>
      </c>
      <c r="N376" s="15">
        <f ca="1">RAND()</f>
        <v>0.2301754500134664</v>
      </c>
      <c r="O376" s="19">
        <f ca="1">(IF(B376=1, $G$21+($G$22-$G$21)*N376, $H$21+($H$22-$H$21)*N376))</f>
        <v>1.6905263500403993E-2</v>
      </c>
      <c r="P376" s="15">
        <f ca="1">ROUND(M376*(1-O376), 0)</f>
        <v>4</v>
      </c>
      <c r="Q376" s="20">
        <f ca="1">RAND()</f>
        <v>0.56368384636826363</v>
      </c>
      <c r="R376" s="15">
        <f ca="1">IF(B376=1, ROUND(_xlfn.NORM.INV(Q376,$C$9,$C$10)*(1+$T$14), 0), ROUND(_xlfn.NORM.INV(Q376, $D$9, $D$10)*(1+$T$14), 0))</f>
        <v>42</v>
      </c>
      <c r="S376" s="20">
        <f ca="1">RAND()</f>
        <v>0.69848853971194347</v>
      </c>
      <c r="T376" s="18">
        <f ca="1">IF(B376=1, ROUND(_xlfn.NORM.INV(S376,$C$11,$C$12), 2), ROUND(_xlfn.NORM.INV(S376, $D$11, $D$12), 2))</f>
        <v>5364.7</v>
      </c>
      <c r="U376" s="15">
        <f ca="1">MIN(F376,R376)</f>
        <v>40</v>
      </c>
      <c r="V376" s="15">
        <f ca="1">RAND()</f>
        <v>5.5077349602668635E-2</v>
      </c>
      <c r="W376" s="19">
        <f ca="1">(IF(B376=1, $G$21+($G$22-$G$21)*V376, $H$21+($H$22-$H$21)*V376))</f>
        <v>1.165232048808006E-2</v>
      </c>
      <c r="X376" s="15">
        <f ca="1">ROUND(U376*(1-W376), 0)</f>
        <v>40</v>
      </c>
      <c r="Y376" s="20">
        <f ca="1">RAND()</f>
        <v>8.4437400054560241E-2</v>
      </c>
      <c r="Z376" s="15">
        <f ca="1">IF(B376=1, ROUND(_xlfn.NORM.INV(Y376,$C$13,$C$14)*(1+$T$14), 0), ROUND(_xlfn.NORM.INV(Y376, $D$13, $D$14)*(1+$T$14), 0))</f>
        <v>23</v>
      </c>
      <c r="AA376" s="20">
        <f ca="1">RAND()</f>
        <v>0.36524444172294601</v>
      </c>
      <c r="AB376" s="18">
        <f ca="1">IF(B376=1, ROUND(_xlfn.NORM.INV(AA376,$C$15,$C$16), 2), ROUND(_xlfn.NORM.INV(AA376, $D$15, $D$16), 2))</f>
        <v>2756.1</v>
      </c>
      <c r="AC376" s="15">
        <f ca="1">MIN(G376,Z376)</f>
        <v>23</v>
      </c>
      <c r="AD376" s="15">
        <f ca="1">RAND()</f>
        <v>0.31868410985635076</v>
      </c>
      <c r="AE376" s="19">
        <f ca="1">(IF(B376=1, $G$21+($G$22-$G$21)*AD376, $H$21+($H$22-$H$21)*AD376))</f>
        <v>1.9560523295690524E-2</v>
      </c>
      <c r="AF376" s="15">
        <f ca="1">ROUND(AC376*(1-AE376), 0)</f>
        <v>23</v>
      </c>
      <c r="AG376" s="20">
        <f ca="1">RAND()</f>
        <v>0.82658433425162392</v>
      </c>
      <c r="AH376" s="15">
        <f ca="1">IF(B376=1, ROUND(_xlfn.NORM.INV(AG376,$C$17,$C$18)*(1+$T$14), 0), ROUND(_xlfn.NORM.INV(AG376, $D$17, $D$18)*(1+$T$14), 0))</f>
        <v>249</v>
      </c>
      <c r="AI376" s="20">
        <f ca="1">RAND()</f>
        <v>7.1515130760870793E-3</v>
      </c>
      <c r="AJ376" s="18">
        <f ca="1">IF(B376=1, ROUND(_xlfn.NORM.INV(AI376,$C$19,$C$20), 2), ROUND(_xlfn.NORM.INV(AI376, $D$19, $D$20), 2))</f>
        <v>1562.66</v>
      </c>
      <c r="AK376" s="15">
        <f ca="1">MIN(ROUND(H376*(1+$C$22),0),AH376)</f>
        <v>249</v>
      </c>
      <c r="AL376" s="20">
        <f ca="1">RAND()</f>
        <v>0.92997494142933468</v>
      </c>
      <c r="AM376" s="19">
        <f ca="1">(IF(B376=1, $G$21+($G$22-$G$21)*AL376, $H$21+($H$22-$H$21)*AL376))</f>
        <v>3.7899248242880039E-2</v>
      </c>
      <c r="AN376" s="15">
        <f ca="1">ROUND(AK376*(1-AM376), 0)</f>
        <v>240</v>
      </c>
      <c r="AO376" s="18">
        <f ca="1">SUM(IF(AN376&gt;H376, (AN376-H376)*($G$23+AJ376), 0),IF(AF376&gt;G376,(AF376-G376)*($G$23+AB376),0),IF(X376&gt;F376,(X376-F376)*($G$23+T376),0),IF(P376&gt;E376,(P376-E376)*($G$23+L376),0))</f>
        <v>0</v>
      </c>
      <c r="AP376" s="18">
        <f>-$C$24</f>
        <v>-313614.51120000001</v>
      </c>
      <c r="AQ376" s="17">
        <f ca="1">L376*P376+T376*X376+AB376*AF376+AJ376*AN376-AO376+AP376</f>
        <v>382187.30880000006</v>
      </c>
      <c r="AS376" s="21">
        <f ca="1">SUM(IF(AN376&gt;H376, (AN376-H376), 0),IF(AF376&gt;G376,(AF376-G376),0),IF(X376&gt;F376,(X376-F376),0),IF(P376&gt;E376,(P376-E376),0))</f>
        <v>0</v>
      </c>
    </row>
    <row r="377" spans="1:45" x14ac:dyDescent="0.4">
      <c r="A377" s="15">
        <v>349</v>
      </c>
      <c r="B377" s="15">
        <f ca="1">IF(RAND() &lt; (8/12), 0, 1)</f>
        <v>0</v>
      </c>
      <c r="C377" s="20">
        <f ca="1">RAND()</f>
        <v>0.38165350471025938</v>
      </c>
      <c r="D377" s="15" t="str">
        <f ca="1">LOOKUP(C377,$H$13:$H$16,$F$13:$F$16)</f>
        <v>Airbus A380-800</v>
      </c>
      <c r="E377" s="15">
        <f ca="1">LOOKUP(D377,$F$6:$F$9,$I$6:$I$9)</f>
        <v>14</v>
      </c>
      <c r="F377" s="15">
        <f ca="1">LOOKUP(D377,$F$6:$F$9,$J$6:$J$9)</f>
        <v>76</v>
      </c>
      <c r="G377" s="15">
        <f ca="1">LOOKUP(D377,$F$6:$F$9,$K$6:$K$9)</f>
        <v>56</v>
      </c>
      <c r="H377" s="15">
        <f ca="1">LOOKUP(D377,$F$6:$F$9,$L$6:$L$9)</f>
        <v>341</v>
      </c>
      <c r="I377" s="20">
        <f ca="1">RAND()</f>
        <v>0.64602958042021441</v>
      </c>
      <c r="J377" s="15">
        <f ca="1">IF(B377=1, ROUND(_xlfn.NORM.INV(I377,$C$5,$C$6)*(1+$T$14), 0), ROUND(_xlfn.NORM.INV(I377, $D$5, $D$6)*(1+$T$14), 0))</f>
        <v>5</v>
      </c>
      <c r="K377" s="20">
        <f ca="1">RAND()</f>
        <v>0.16490664222535933</v>
      </c>
      <c r="L377" s="18">
        <f ca="1">IF(B377=1, ROUND(_xlfn.NORM.INV(K377,$C$7,$C$8), 2), ROUND(_xlfn.NORM.INV(K377, $D$7, $D$8), 2))</f>
        <v>10048.25</v>
      </c>
      <c r="M377" s="15">
        <f ca="1">MIN(E377,J377)</f>
        <v>5</v>
      </c>
      <c r="N377" s="15">
        <f ca="1">RAND()</f>
        <v>0.28654412375621696</v>
      </c>
      <c r="O377" s="19">
        <f ca="1">(IF(B377=1, $G$21+($G$22-$G$21)*N377, $H$21+($H$22-$H$21)*N377))</f>
        <v>1.8596323712686508E-2</v>
      </c>
      <c r="P377" s="15">
        <f ca="1">ROUND(M377*(1-O377), 0)</f>
        <v>5</v>
      </c>
      <c r="Q377" s="20">
        <f ca="1">RAND()</f>
        <v>0.5276738057734599</v>
      </c>
      <c r="R377" s="15">
        <f ca="1">IF(B377=1, ROUND(_xlfn.NORM.INV(Q377,$C$9,$C$10)*(1+$T$14), 0), ROUND(_xlfn.NORM.INV(Q377, $D$9, $D$10)*(1+$T$14), 0))</f>
        <v>41</v>
      </c>
      <c r="S377" s="20">
        <f ca="1">RAND()</f>
        <v>0.97402953545700721</v>
      </c>
      <c r="T377" s="18">
        <f ca="1">IF(B377=1, ROUND(_xlfn.NORM.INV(S377,$C$11,$C$12), 2), ROUND(_xlfn.NORM.INV(S377, $D$11, $D$12), 2))</f>
        <v>5689.1</v>
      </c>
      <c r="U377" s="15">
        <f ca="1">MIN(F377,R377)</f>
        <v>41</v>
      </c>
      <c r="V377" s="15">
        <f ca="1">RAND()</f>
        <v>6.8246912713477492E-2</v>
      </c>
      <c r="W377" s="19">
        <f ca="1">(IF(B377=1, $G$21+($G$22-$G$21)*V377, $H$21+($H$22-$H$21)*V377))</f>
        <v>1.2047407381404324E-2</v>
      </c>
      <c r="X377" s="15">
        <f ca="1">ROUND(U377*(1-W377), 0)</f>
        <v>41</v>
      </c>
      <c r="Y377" s="20">
        <f ca="1">RAND()</f>
        <v>0.33922470594466414</v>
      </c>
      <c r="Z377" s="15">
        <f ca="1">IF(B377=1, ROUND(_xlfn.NORM.INV(Y377,$C$13,$C$14)*(1+$T$14), 0), ROUND(_xlfn.NORM.INV(Y377, $D$13, $D$14)*(1+$T$14), 0))</f>
        <v>32</v>
      </c>
      <c r="AA377" s="20">
        <f ca="1">RAND()</f>
        <v>0.35507405022535898</v>
      </c>
      <c r="AB377" s="18">
        <f ca="1">IF(B377=1, ROUND(_xlfn.NORM.INV(AA377,$C$15,$C$16), 2), ROUND(_xlfn.NORM.INV(AA377, $D$15, $D$16), 2))</f>
        <v>2752.8</v>
      </c>
      <c r="AC377" s="15">
        <f ca="1">MIN(G377,Z377)</f>
        <v>32</v>
      </c>
      <c r="AD377" s="15">
        <f ca="1">RAND()</f>
        <v>0.69906737152503651</v>
      </c>
      <c r="AE377" s="19">
        <f ca="1">(IF(B377=1, $G$21+($G$22-$G$21)*AD377, $H$21+($H$22-$H$21)*AD377))</f>
        <v>3.0972021145751094E-2</v>
      </c>
      <c r="AF377" s="15">
        <f ca="1">ROUND(AC377*(1-AE377), 0)</f>
        <v>31</v>
      </c>
      <c r="AG377" s="20">
        <f ca="1">RAND()</f>
        <v>0.12106464353079271</v>
      </c>
      <c r="AH377" s="15">
        <f ca="1">IF(B377=1, ROUND(_xlfn.NORM.INV(AG377,$C$17,$C$18)*(1+$T$14), 0), ROUND(_xlfn.NORM.INV(AG377, $D$17, $D$18)*(1+$T$14), 0))</f>
        <v>138</v>
      </c>
      <c r="AI377" s="20">
        <f ca="1">RAND()</f>
        <v>0.5711781911494842</v>
      </c>
      <c r="AJ377" s="18">
        <f ca="1">IF(B377=1, ROUND(_xlfn.NORM.INV(AI377,$C$19,$C$20), 2), ROUND(_xlfn.NORM.INV(AI377, $D$19, $D$20), 2))</f>
        <v>1762.36</v>
      </c>
      <c r="AK377" s="15">
        <f ca="1">MIN(ROUND(H377*(1+$C$22),0),AH377)</f>
        <v>138</v>
      </c>
      <c r="AL377" s="20">
        <f ca="1">RAND()</f>
        <v>0.44036943291489716</v>
      </c>
      <c r="AM377" s="19">
        <f ca="1">(IF(B377=1, $G$21+($G$22-$G$21)*AL377, $H$21+($H$22-$H$21)*AL377))</f>
        <v>2.3211082987446917E-2</v>
      </c>
      <c r="AN377" s="15">
        <f ca="1">ROUND(AK377*(1-AM377), 0)</f>
        <v>135</v>
      </c>
      <c r="AO377" s="18">
        <f ca="1">SUM(IF(AN377&gt;H377, (AN377-H377)*($G$23+AJ377), 0),IF(AF377&gt;G377,(AF377-G377)*($G$23+AB377),0),IF(X377&gt;F377,(X377-F377)*($G$23+T377),0),IF(P377&gt;E377,(P377-E377)*($G$23+L377),0))</f>
        <v>0</v>
      </c>
      <c r="AP377" s="18">
        <f>-$C$24</f>
        <v>-313614.51120000001</v>
      </c>
      <c r="AQ377" s="17">
        <f ca="1">L377*P377+T377*X377+AB377*AF377+AJ377*AN377-AO377+AP377</f>
        <v>293135.23879999999</v>
      </c>
      <c r="AS377" s="21">
        <f ca="1">SUM(IF(AN377&gt;H377, (AN377-H377), 0),IF(AF377&gt;G377,(AF377-G377),0),IF(X377&gt;F377,(X377-F377),0),IF(P377&gt;E377,(P377-E377),0))</f>
        <v>0</v>
      </c>
    </row>
    <row r="378" spans="1:45" x14ac:dyDescent="0.4">
      <c r="A378" s="15">
        <v>350</v>
      </c>
      <c r="B378" s="15">
        <f ca="1">IF(RAND() &lt; (8/12), 0, 1)</f>
        <v>0</v>
      </c>
      <c r="C378" s="20">
        <f ca="1">RAND()</f>
        <v>0.14985069198090928</v>
      </c>
      <c r="D378" s="15" t="str">
        <f ca="1">LOOKUP(C378,$H$13:$H$16,$F$13:$F$16)</f>
        <v>Airbus A350-900</v>
      </c>
      <c r="E378" s="15">
        <f ca="1">LOOKUP(D378,$F$6:$F$9,$I$6:$I$9)</f>
        <v>0</v>
      </c>
      <c r="F378" s="15">
        <f ca="1">LOOKUP(D378,$F$6:$F$9,$J$6:$J$9)</f>
        <v>32</v>
      </c>
      <c r="G378" s="15">
        <f ca="1">LOOKUP(D378,$F$6:$F$9,$K$6:$K$9)</f>
        <v>21</v>
      </c>
      <c r="H378" s="15">
        <f ca="1">LOOKUP(D378,$F$6:$F$9,$L$6:$L$9)</f>
        <v>259</v>
      </c>
      <c r="I378" s="20">
        <f ca="1">RAND()</f>
        <v>0.22378428734496814</v>
      </c>
      <c r="J378" s="15">
        <f ca="1">IF(B378=1, ROUND(_xlfn.NORM.INV(I378,$C$5,$C$6)*(1+$T$14), 0), ROUND(_xlfn.NORM.INV(I378, $D$5, $D$6)*(1+$T$14), 0))</f>
        <v>3</v>
      </c>
      <c r="K378" s="20">
        <f ca="1">RAND()</f>
        <v>9.5406230890135557E-2</v>
      </c>
      <c r="L378" s="18">
        <f ca="1">IF(B378=1, ROUND(_xlfn.NORM.INV(K378,$C$7,$C$8), 2), ROUND(_xlfn.NORM.INV(K378, $D$7, $D$8), 2))</f>
        <v>9896.16</v>
      </c>
      <c r="M378" s="15">
        <f ca="1">MIN(E378,J378)</f>
        <v>0</v>
      </c>
      <c r="N378" s="15">
        <f ca="1">RAND()</f>
        <v>0.5331443375701137</v>
      </c>
      <c r="O378" s="19">
        <f ca="1">(IF(B378=1, $G$21+($G$22-$G$21)*N378, $H$21+($H$22-$H$21)*N378))</f>
        <v>2.5994330127103414E-2</v>
      </c>
      <c r="P378" s="15">
        <f ca="1">ROUND(M378*(1-O378), 0)</f>
        <v>0</v>
      </c>
      <c r="Q378" s="20">
        <f ca="1">RAND()</f>
        <v>0.11490708269664529</v>
      </c>
      <c r="R378" s="15">
        <f ca="1">IF(B378=1, ROUND(_xlfn.NORM.INV(Q378,$C$9,$C$10)*(1+$T$14), 0), ROUND(_xlfn.NORM.INV(Q378, $D$9, $D$10)*(1+$T$14), 0))</f>
        <v>27</v>
      </c>
      <c r="S378" s="20">
        <f ca="1">RAND()</f>
        <v>1.6076083456299628E-2</v>
      </c>
      <c r="T378" s="18">
        <f ca="1">IF(B378=1, ROUND(_xlfn.NORM.INV(S378,$C$11,$C$12), 2), ROUND(_xlfn.NORM.INV(S378, $D$11, $D$12), 2))</f>
        <v>4757.95</v>
      </c>
      <c r="U378" s="15">
        <f ca="1">MIN(F378,R378)</f>
        <v>27</v>
      </c>
      <c r="V378" s="15">
        <f ca="1">RAND()</f>
        <v>0.50084869483398031</v>
      </c>
      <c r="W378" s="19">
        <f ca="1">(IF(B378=1, $G$21+($G$22-$G$21)*V378, $H$21+($H$22-$H$21)*V378))</f>
        <v>2.5025460845019408E-2</v>
      </c>
      <c r="X378" s="15">
        <f ca="1">ROUND(U378*(1-W378), 0)</f>
        <v>26</v>
      </c>
      <c r="Y378" s="20">
        <f ca="1">RAND()</f>
        <v>0.27691960792368975</v>
      </c>
      <c r="Z378" s="15">
        <f ca="1">IF(B378=1, ROUND(_xlfn.NORM.INV(Y378,$C$13,$C$14)*(1+$T$14), 0), ROUND(_xlfn.NORM.INV(Y378, $D$13, $D$14)*(1+$T$14), 0))</f>
        <v>30</v>
      </c>
      <c r="AA378" s="20">
        <f ca="1">RAND()</f>
        <v>0.36226649060746641</v>
      </c>
      <c r="AB378" s="18">
        <f ca="1">IF(B378=1, ROUND(_xlfn.NORM.INV(AA378,$C$15,$C$16), 2), ROUND(_xlfn.NORM.INV(AA378, $D$15, $D$16), 2))</f>
        <v>2755.14</v>
      </c>
      <c r="AC378" s="15">
        <f ca="1">MIN(G378,Z378)</f>
        <v>21</v>
      </c>
      <c r="AD378" s="15">
        <f ca="1">RAND()</f>
        <v>0.52659533820118842</v>
      </c>
      <c r="AE378" s="19">
        <f ca="1">(IF(B378=1, $G$21+($G$22-$G$21)*AD378, $H$21+($H$22-$H$21)*AD378))</f>
        <v>2.5797860146035655E-2</v>
      </c>
      <c r="AF378" s="15">
        <f ca="1">ROUND(AC378*(1-AE378), 0)</f>
        <v>20</v>
      </c>
      <c r="AG378" s="20">
        <f ca="1">RAND()</f>
        <v>0.57806290604220134</v>
      </c>
      <c r="AH378" s="15">
        <f ca="1">IF(B378=1, ROUND(_xlfn.NORM.INV(AG378,$C$17,$C$18)*(1+$T$14), 0), ROUND(_xlfn.NORM.INV(AG378, $D$17, $D$18)*(1+$T$14), 0))</f>
        <v>210</v>
      </c>
      <c r="AI378" s="20">
        <f ca="1">RAND()</f>
        <v>0.27957544093862297</v>
      </c>
      <c r="AJ378" s="18">
        <f ca="1">IF(B378=1, ROUND(_xlfn.NORM.INV(AI378,$C$19,$C$20), 2), ROUND(_xlfn.NORM.INV(AI378, $D$19, $D$20), 2))</f>
        <v>1704.36</v>
      </c>
      <c r="AK378" s="15">
        <f ca="1">MIN(ROUND(H378*(1+$C$22),0),AH378)</f>
        <v>210</v>
      </c>
      <c r="AL378" s="20">
        <f ca="1">RAND()</f>
        <v>0.2211854230491932</v>
      </c>
      <c r="AM378" s="19">
        <f ca="1">(IF(B378=1, $G$21+($G$22-$G$21)*AL378, $H$21+($H$22-$H$21)*AL378))</f>
        <v>1.6635562691475796E-2</v>
      </c>
      <c r="AN378" s="15">
        <f ca="1">ROUND(AK378*(1-AM378), 0)</f>
        <v>207</v>
      </c>
      <c r="AO378" s="18">
        <f ca="1">SUM(IF(AN378&gt;H378, (AN378-H378)*($G$23+AJ378), 0),IF(AF378&gt;G378,(AF378-G378)*($G$23+AB378),0),IF(X378&gt;F378,(X378-F378)*($G$23+T378),0),IF(P378&gt;E378,(P378-E378)*($G$23+L378),0))</f>
        <v>0</v>
      </c>
      <c r="AP378" s="18">
        <f>-$C$24</f>
        <v>-313614.51120000001</v>
      </c>
      <c r="AQ378" s="17">
        <f ca="1">L378*P378+T378*X378+AB378*AF378+AJ378*AN378-AO378+AP378</f>
        <v>217997.50880000001</v>
      </c>
      <c r="AS378" s="21">
        <f ca="1">SUM(IF(AN378&gt;H378, (AN378-H378), 0),IF(AF378&gt;G378,(AF378-G378),0),IF(X378&gt;F378,(X378-F378),0),IF(P378&gt;E378,(P378-E378),0))</f>
        <v>0</v>
      </c>
    </row>
    <row r="379" spans="1:45" x14ac:dyDescent="0.4">
      <c r="A379" s="15">
        <v>351</v>
      </c>
      <c r="B379" s="15">
        <f ca="1">IF(RAND() &lt; (8/12), 0, 1)</f>
        <v>0</v>
      </c>
      <c r="C379" s="20">
        <f ca="1">RAND()</f>
        <v>0.61004272672357207</v>
      </c>
      <c r="D379" s="15" t="str">
        <f ca="1">LOOKUP(C379,$H$13:$H$16,$F$13:$F$16)</f>
        <v>Boeing 777-300ER</v>
      </c>
      <c r="E379" s="15">
        <f ca="1">LOOKUP(D379,$F$6:$F$9,$I$6:$I$9)</f>
        <v>8</v>
      </c>
      <c r="F379" s="15">
        <f ca="1">LOOKUP(D379,$F$6:$F$9,$J$6:$J$9)</f>
        <v>40</v>
      </c>
      <c r="G379" s="15">
        <f ca="1">LOOKUP(D379,$F$6:$F$9,$K$6:$K$9)</f>
        <v>24</v>
      </c>
      <c r="H379" s="15">
        <f ca="1">LOOKUP(D379,$F$6:$F$9,$L$6:$L$9)</f>
        <v>260</v>
      </c>
      <c r="I379" s="20">
        <f ca="1">RAND()</f>
        <v>0.67998520432893206</v>
      </c>
      <c r="J379" s="15">
        <f ca="1">IF(B379=1, ROUND(_xlfn.NORM.INV(I379,$C$5,$C$6)*(1+$T$14), 0), ROUND(_xlfn.NORM.INV(I379, $D$5, $D$6)*(1+$T$14), 0))</f>
        <v>5</v>
      </c>
      <c r="K379" s="20">
        <f ca="1">RAND()</f>
        <v>0.34821301838092444</v>
      </c>
      <c r="L379" s="18">
        <f ca="1">IF(B379=1, ROUND(_xlfn.NORM.INV(K379,$C$7,$C$8), 2), ROUND(_xlfn.NORM.INV(K379, $D$7, $D$8), 2))</f>
        <v>10314.57</v>
      </c>
      <c r="M379" s="15">
        <f ca="1">MIN(E379,J379)</f>
        <v>5</v>
      </c>
      <c r="N379" s="15">
        <f ca="1">RAND()</f>
        <v>0.67540811432164571</v>
      </c>
      <c r="O379" s="19">
        <f ca="1">(IF(B379=1, $G$21+($G$22-$G$21)*N379, $H$21+($H$22-$H$21)*N379))</f>
        <v>3.0262243429649373E-2</v>
      </c>
      <c r="P379" s="15">
        <f ca="1">ROUND(M379*(1-O379), 0)</f>
        <v>5</v>
      </c>
      <c r="Q379" s="20">
        <f ca="1">RAND()</f>
        <v>0.51577907642413789</v>
      </c>
      <c r="R379" s="15">
        <f ca="1">IF(B379=1, ROUND(_xlfn.NORM.INV(Q379,$C$9,$C$10)*(1+$T$14), 0), ROUND(_xlfn.NORM.INV(Q379, $D$9, $D$10)*(1+$T$14), 0))</f>
        <v>40</v>
      </c>
      <c r="S379" s="20">
        <f ca="1">RAND()</f>
        <v>0.68750412807807948</v>
      </c>
      <c r="T379" s="18">
        <f ca="1">IF(B379=1, ROUND(_xlfn.NORM.INV(S379,$C$11,$C$12), 2), ROUND(_xlfn.NORM.INV(S379, $D$11, $D$12), 2))</f>
        <v>5357.58</v>
      </c>
      <c r="U379" s="15">
        <f ca="1">MIN(F379,R379)</f>
        <v>40</v>
      </c>
      <c r="V379" s="15">
        <f ca="1">RAND()</f>
        <v>0.27225833362377139</v>
      </c>
      <c r="W379" s="19">
        <f ca="1">(IF(B379=1, $G$21+($G$22-$G$21)*V379, $H$21+($H$22-$H$21)*V379))</f>
        <v>1.8167750008713141E-2</v>
      </c>
      <c r="X379" s="15">
        <f ca="1">ROUND(U379*(1-W379), 0)</f>
        <v>39</v>
      </c>
      <c r="Y379" s="20">
        <f ca="1">RAND()</f>
        <v>0.79927699957381937</v>
      </c>
      <c r="Z379" s="15">
        <f ca="1">IF(B379=1, ROUND(_xlfn.NORM.INV(Y379,$C$13,$C$14)*(1+$T$14), 0), ROUND(_xlfn.NORM.INV(Y379, $D$13, $D$14)*(1+$T$14), 0))</f>
        <v>44</v>
      </c>
      <c r="AA379" s="20">
        <f ca="1">RAND()</f>
        <v>0.81554286993694824</v>
      </c>
      <c r="AB379" s="18">
        <f ca="1">IF(B379=1, ROUND(_xlfn.NORM.INV(AA379,$C$15,$C$16), 2), ROUND(_xlfn.NORM.INV(AA379, $D$15, $D$16), 2))</f>
        <v>2907.17</v>
      </c>
      <c r="AC379" s="15">
        <f ca="1">MIN(G379,Z379)</f>
        <v>24</v>
      </c>
      <c r="AD379" s="15">
        <f ca="1">RAND()</f>
        <v>0.69357642186565061</v>
      </c>
      <c r="AE379" s="19">
        <f ca="1">(IF(B379=1, $G$21+($G$22-$G$21)*AD379, $H$21+($H$22-$H$21)*AD379))</f>
        <v>3.0807292655969515E-2</v>
      </c>
      <c r="AF379" s="15">
        <f ca="1">ROUND(AC379*(1-AE379), 0)</f>
        <v>23</v>
      </c>
      <c r="AG379" s="20">
        <f ca="1">RAND()</f>
        <v>0.18117212517475956</v>
      </c>
      <c r="AH379" s="15">
        <f ca="1">IF(B379=1, ROUND(_xlfn.NORM.INV(AG379,$C$17,$C$18)*(1+$T$14), 0), ROUND(_xlfn.NORM.INV(AG379, $D$17, $D$18)*(1+$T$14), 0))</f>
        <v>152</v>
      </c>
      <c r="AI379" s="20">
        <f ca="1">RAND()</f>
        <v>0.88922922715698915</v>
      </c>
      <c r="AJ379" s="18">
        <f ca="1">IF(B379=1, ROUND(_xlfn.NORM.INV(AI379,$C$19,$C$20), 2), ROUND(_xlfn.NORM.INV(AI379, $D$19, $D$20), 2))</f>
        <v>1841.59</v>
      </c>
      <c r="AK379" s="15">
        <f ca="1">MIN(ROUND(H379*(1+$C$22),0),AH379)</f>
        <v>152</v>
      </c>
      <c r="AL379" s="20">
        <f ca="1">RAND()</f>
        <v>0.25821004905370204</v>
      </c>
      <c r="AM379" s="19">
        <f ca="1">(IF(B379=1, $G$21+($G$22-$G$21)*AL379, $H$21+($H$22-$H$21)*AL379))</f>
        <v>1.7746301471611062E-2</v>
      </c>
      <c r="AN379" s="15">
        <f ca="1">ROUND(AK379*(1-AM379), 0)</f>
        <v>149</v>
      </c>
      <c r="AO379" s="18">
        <f ca="1">SUM(IF(AN379&gt;H379, (AN379-H379)*($G$23+AJ379), 0),IF(AF379&gt;G379,(AF379-G379)*($G$23+AB379),0),IF(X379&gt;F379,(X379-F379)*($G$23+T379),0),IF(P379&gt;E379,(P379-E379)*($G$23+L379),0))</f>
        <v>0</v>
      </c>
      <c r="AP379" s="18">
        <f>-$C$24</f>
        <v>-313614.51120000001</v>
      </c>
      <c r="AQ379" s="17">
        <f ca="1">L379*P379+T379*X379+AB379*AF379+AJ379*AN379-AO379+AP379</f>
        <v>288165.77880000003</v>
      </c>
      <c r="AS379" s="21">
        <f ca="1">SUM(IF(AN379&gt;H379, (AN379-H379), 0),IF(AF379&gt;G379,(AF379-G379),0),IF(X379&gt;F379,(X379-F379),0),IF(P379&gt;E379,(P379-E379),0))</f>
        <v>0</v>
      </c>
    </row>
    <row r="380" spans="1:45" x14ac:dyDescent="0.4">
      <c r="A380" s="15">
        <v>352</v>
      </c>
      <c r="B380" s="15">
        <f ca="1">IF(RAND() &lt; (8/12), 0, 1)</f>
        <v>0</v>
      </c>
      <c r="C380" s="20">
        <f ca="1">RAND()</f>
        <v>0.92518305420086444</v>
      </c>
      <c r="D380" s="15" t="str">
        <f ca="1">LOOKUP(C380,$H$13:$H$16,$F$13:$F$16)</f>
        <v>Boeing 777-300ER</v>
      </c>
      <c r="E380" s="15">
        <f ca="1">LOOKUP(D380,$F$6:$F$9,$I$6:$I$9)</f>
        <v>8</v>
      </c>
      <c r="F380" s="15">
        <f ca="1">LOOKUP(D380,$F$6:$F$9,$J$6:$J$9)</f>
        <v>40</v>
      </c>
      <c r="G380" s="15">
        <f ca="1">LOOKUP(D380,$F$6:$F$9,$K$6:$K$9)</f>
        <v>24</v>
      </c>
      <c r="H380" s="15">
        <f ca="1">LOOKUP(D380,$F$6:$F$9,$L$6:$L$9)</f>
        <v>260</v>
      </c>
      <c r="I380" s="20">
        <f ca="1">RAND()</f>
        <v>0.85937438811035083</v>
      </c>
      <c r="J380" s="15">
        <f ca="1">IF(B380=1, ROUND(_xlfn.NORM.INV(I380,$C$5,$C$6)*(1+$T$14), 0), ROUND(_xlfn.NORM.INV(I380, $D$5, $D$6)*(1+$T$14), 0))</f>
        <v>5</v>
      </c>
      <c r="K380" s="20">
        <f ca="1">RAND()</f>
        <v>0.57594004192552473</v>
      </c>
      <c r="L380" s="18">
        <f ca="1">IF(B380=1, ROUND(_xlfn.NORM.INV(K380,$C$7,$C$8), 2), ROUND(_xlfn.NORM.INV(K380, $D$7, $D$8), 2))</f>
        <v>10579.67</v>
      </c>
      <c r="M380" s="15">
        <f ca="1">MIN(E380,J380)</f>
        <v>5</v>
      </c>
      <c r="N380" s="15">
        <f ca="1">RAND()</f>
        <v>0.18853823699407801</v>
      </c>
      <c r="O380" s="19">
        <f ca="1">(IF(B380=1, $G$21+($G$22-$G$21)*N380, $H$21+($H$22-$H$21)*N380))</f>
        <v>1.5656147109822341E-2</v>
      </c>
      <c r="P380" s="15">
        <f ca="1">ROUND(M380*(1-O380), 0)</f>
        <v>5</v>
      </c>
      <c r="Q380" s="20">
        <f ca="1">RAND()</f>
        <v>0.13848230379560555</v>
      </c>
      <c r="R380" s="15">
        <f ca="1">IF(B380=1, ROUND(_xlfn.NORM.INV(Q380,$C$9,$C$10)*(1+$T$14), 0), ROUND(_xlfn.NORM.INV(Q380, $D$9, $D$10)*(1+$T$14), 0))</f>
        <v>28</v>
      </c>
      <c r="S380" s="20">
        <f ca="1">RAND()</f>
        <v>0.38662499915773629</v>
      </c>
      <c r="T380" s="18">
        <f ca="1">IF(B380=1, ROUND(_xlfn.NORM.INV(S380,$C$11,$C$12), 2), ROUND(_xlfn.NORM.INV(S380, $D$11, $D$12), 2))</f>
        <v>5180.53</v>
      </c>
      <c r="U380" s="15">
        <f ca="1">MIN(F380,R380)</f>
        <v>28</v>
      </c>
      <c r="V380" s="15">
        <f ca="1">RAND()</f>
        <v>0.68259276837148408</v>
      </c>
      <c r="W380" s="19">
        <f ca="1">(IF(B380=1, $G$21+($G$22-$G$21)*V380, $H$21+($H$22-$H$21)*V380))</f>
        <v>3.0477783051144521E-2</v>
      </c>
      <c r="X380" s="15">
        <f ca="1">ROUND(U380*(1-W380), 0)</f>
        <v>27</v>
      </c>
      <c r="Y380" s="20">
        <f ca="1">RAND()</f>
        <v>0.18846129848414483</v>
      </c>
      <c r="Z380" s="15">
        <f ca="1">IF(B380=1, ROUND(_xlfn.NORM.INV(Y380,$C$13,$C$14)*(1+$T$14), 0), ROUND(_xlfn.NORM.INV(Y380, $D$13, $D$14)*(1+$T$14), 0))</f>
        <v>27</v>
      </c>
      <c r="AA380" s="20">
        <f ca="1">RAND()</f>
        <v>0.31410695066682837</v>
      </c>
      <c r="AB380" s="18">
        <f ca="1">IF(B380=1, ROUND(_xlfn.NORM.INV(AA380,$C$15,$C$16), 2), ROUND(_xlfn.NORM.INV(AA380, $D$15, $D$16), 2))</f>
        <v>2739.12</v>
      </c>
      <c r="AC380" s="15">
        <f ca="1">MIN(G380,Z380)</f>
        <v>24</v>
      </c>
      <c r="AD380" s="15">
        <f ca="1">RAND()</f>
        <v>0.25876866506577723</v>
      </c>
      <c r="AE380" s="19">
        <f ca="1">(IF(B380=1, $G$21+($G$22-$G$21)*AD380, $H$21+($H$22-$H$21)*AD380))</f>
        <v>1.7763059951973317E-2</v>
      </c>
      <c r="AF380" s="15">
        <f ca="1">ROUND(AC380*(1-AE380), 0)</f>
        <v>24</v>
      </c>
      <c r="AG380" s="20">
        <f ca="1">RAND()</f>
        <v>0.7673266934831382</v>
      </c>
      <c r="AH380" s="15">
        <f ca="1">IF(B380=1, ROUND(_xlfn.NORM.INV(AG380,$C$17,$C$18)*(1+$T$14), 0), ROUND(_xlfn.NORM.INV(AG380, $D$17, $D$18)*(1+$T$14), 0))</f>
        <v>238</v>
      </c>
      <c r="AI380" s="20">
        <f ca="1">RAND()</f>
        <v>1.3092206371752457E-2</v>
      </c>
      <c r="AJ380" s="18">
        <f ca="1">IF(B380=1, ROUND(_xlfn.NORM.INV(AI380,$C$19,$C$20), 2), ROUND(_xlfn.NORM.INV(AI380, $D$19, $D$20), 2))</f>
        <v>1579.84</v>
      </c>
      <c r="AK380" s="15">
        <f ca="1">MIN(ROUND(H380*(1+$C$22),0),AH380)</f>
        <v>238</v>
      </c>
      <c r="AL380" s="20">
        <f ca="1">RAND()</f>
        <v>0.48117561134433529</v>
      </c>
      <c r="AM380" s="19">
        <f ca="1">(IF(B380=1, $G$21+($G$22-$G$21)*AL380, $H$21+($H$22-$H$21)*AL380))</f>
        <v>2.4435268340330059E-2</v>
      </c>
      <c r="AN380" s="15">
        <f ca="1">ROUND(AK380*(1-AM380), 0)</f>
        <v>232</v>
      </c>
      <c r="AO380" s="18">
        <f ca="1">SUM(IF(AN380&gt;H380, (AN380-H380)*($G$23+AJ380), 0),IF(AF380&gt;G380,(AF380-G380)*($G$23+AB380),0),IF(X380&gt;F380,(X380-F380)*($G$23+T380),0),IF(P380&gt;E380,(P380-E380)*($G$23+L380),0))</f>
        <v>0</v>
      </c>
      <c r="AP380" s="18">
        <f>-$C$24</f>
        <v>-313614.51120000001</v>
      </c>
      <c r="AQ380" s="17">
        <f ca="1">L380*P380+T380*X380+AB380*AF380+AJ380*AN380-AO380+AP380</f>
        <v>311419.90880000003</v>
      </c>
      <c r="AS380" s="21">
        <f ca="1">SUM(IF(AN380&gt;H380, (AN380-H380), 0),IF(AF380&gt;G380,(AF380-G380),0),IF(X380&gt;F380,(X380-F380),0),IF(P380&gt;E380,(P380-E380),0))</f>
        <v>0</v>
      </c>
    </row>
    <row r="381" spans="1:45" x14ac:dyDescent="0.4">
      <c r="A381" s="15">
        <v>353</v>
      </c>
      <c r="B381" s="15">
        <f ca="1">IF(RAND() &lt; (8/12), 0, 1)</f>
        <v>0</v>
      </c>
      <c r="C381" s="20">
        <f ca="1">RAND()</f>
        <v>0.2044480647089808</v>
      </c>
      <c r="D381" s="15" t="str">
        <f ca="1">LOOKUP(C381,$H$13:$H$16,$F$13:$F$16)</f>
        <v>Airbus A350-900</v>
      </c>
      <c r="E381" s="15">
        <f ca="1">LOOKUP(D381,$F$6:$F$9,$I$6:$I$9)</f>
        <v>0</v>
      </c>
      <c r="F381" s="15">
        <f ca="1">LOOKUP(D381,$F$6:$F$9,$J$6:$J$9)</f>
        <v>32</v>
      </c>
      <c r="G381" s="15">
        <f ca="1">LOOKUP(D381,$F$6:$F$9,$K$6:$K$9)</f>
        <v>21</v>
      </c>
      <c r="H381" s="15">
        <f ca="1">LOOKUP(D381,$F$6:$F$9,$L$6:$L$9)</f>
        <v>259</v>
      </c>
      <c r="I381" s="20">
        <f ca="1">RAND()</f>
        <v>0.24217963404826748</v>
      </c>
      <c r="J381" s="15">
        <f ca="1">IF(B381=1, ROUND(_xlfn.NORM.INV(I381,$C$5,$C$6)*(1+$T$14), 0), ROUND(_xlfn.NORM.INV(I381, $D$5, $D$6)*(1+$T$14), 0))</f>
        <v>3</v>
      </c>
      <c r="K381" s="20">
        <f ca="1">RAND()</f>
        <v>0.42854410074938609</v>
      </c>
      <c r="L381" s="18">
        <f ca="1">IF(B381=1, ROUND(_xlfn.NORM.INV(K381,$C$7,$C$8), 2), ROUND(_xlfn.NORM.INV(K381, $D$7, $D$8), 2))</f>
        <v>10410.31</v>
      </c>
      <c r="M381" s="15">
        <f ca="1">MIN(E381,J381)</f>
        <v>0</v>
      </c>
      <c r="N381" s="15">
        <f ca="1">RAND()</f>
        <v>0.29152148662803823</v>
      </c>
      <c r="O381" s="19">
        <f ca="1">(IF(B381=1, $G$21+($G$22-$G$21)*N381, $H$21+($H$22-$H$21)*N381))</f>
        <v>1.8745644598841149E-2</v>
      </c>
      <c r="P381" s="15">
        <f ca="1">ROUND(M381*(1-O381), 0)</f>
        <v>0</v>
      </c>
      <c r="Q381" s="20">
        <f ca="1">RAND()</f>
        <v>0.53447374763050359</v>
      </c>
      <c r="R381" s="15">
        <f ca="1">IF(B381=1, ROUND(_xlfn.NORM.INV(Q381,$C$9,$C$10)*(1+$T$14), 0), ROUND(_xlfn.NORM.INV(Q381, $D$9, $D$10)*(1+$T$14), 0))</f>
        <v>41</v>
      </c>
      <c r="S381" s="20">
        <f ca="1">RAND()</f>
        <v>0.79784124155488412</v>
      </c>
      <c r="T381" s="18">
        <f ca="1">IF(B381=1, ROUND(_xlfn.NORM.INV(S381,$C$11,$C$12), 2), ROUND(_xlfn.NORM.INV(S381, $D$11, $D$12), 2))</f>
        <v>5436.23</v>
      </c>
      <c r="U381" s="15">
        <f ca="1">MIN(F381,R381)</f>
        <v>32</v>
      </c>
      <c r="V381" s="15">
        <f ca="1">RAND()</f>
        <v>0.81085843699195603</v>
      </c>
      <c r="W381" s="19">
        <f ca="1">(IF(B381=1, $G$21+($G$22-$G$21)*V381, $H$21+($H$22-$H$21)*V381))</f>
        <v>3.4325753109758682E-2</v>
      </c>
      <c r="X381" s="15">
        <f ca="1">ROUND(U381*(1-W381), 0)</f>
        <v>31</v>
      </c>
      <c r="Y381" s="20">
        <f ca="1">RAND()</f>
        <v>0.19391847236691095</v>
      </c>
      <c r="Z381" s="15">
        <f ca="1">IF(B381=1, ROUND(_xlfn.NORM.INV(Y381,$C$13,$C$14)*(1+$T$14), 0), ROUND(_xlfn.NORM.INV(Y381, $D$13, $D$14)*(1+$T$14), 0))</f>
        <v>28</v>
      </c>
      <c r="AA381" s="20">
        <f ca="1">RAND()</f>
        <v>0.84292383028739926</v>
      </c>
      <c r="AB381" s="18">
        <f ca="1">IF(B381=1, ROUND(_xlfn.NORM.INV(AA381,$C$15,$C$16), 2), ROUND(_xlfn.NORM.INV(AA381, $D$15, $D$16), 2))</f>
        <v>2920.3</v>
      </c>
      <c r="AC381" s="15">
        <f ca="1">MIN(G381,Z381)</f>
        <v>21</v>
      </c>
      <c r="AD381" s="15">
        <f ca="1">RAND()</f>
        <v>0.81872496184748866</v>
      </c>
      <c r="AE381" s="19">
        <f ca="1">(IF(B381=1, $G$21+($G$22-$G$21)*AD381, $H$21+($H$22-$H$21)*AD381))</f>
        <v>3.4561748855424658E-2</v>
      </c>
      <c r="AF381" s="15">
        <f ca="1">ROUND(AC381*(1-AE381), 0)</f>
        <v>20</v>
      </c>
      <c r="AG381" s="20">
        <f ca="1">RAND()</f>
        <v>0.82380537098426221</v>
      </c>
      <c r="AH381" s="15">
        <f ca="1">IF(B381=1, ROUND(_xlfn.NORM.INV(AG381,$C$17,$C$18)*(1+$T$14), 0), ROUND(_xlfn.NORM.INV(AG381, $D$17, $D$18)*(1+$T$14), 0))</f>
        <v>248</v>
      </c>
      <c r="AI381" s="20">
        <f ca="1">RAND()</f>
        <v>0.95987480201694098</v>
      </c>
      <c r="AJ381" s="18">
        <f ca="1">IF(B381=1, ROUND(_xlfn.NORM.INV(AI381,$C$19,$C$20), 2), ROUND(_xlfn.NORM.INV(AI381, $D$19, $D$20), 2))</f>
        <v>1881.6</v>
      </c>
      <c r="AK381" s="15">
        <f ca="1">MIN(ROUND(H381*(1+$C$22),0),AH381)</f>
        <v>248</v>
      </c>
      <c r="AL381" s="20">
        <f ca="1">RAND()</f>
        <v>0.27523272607805527</v>
      </c>
      <c r="AM381" s="19">
        <f ca="1">(IF(B381=1, $G$21+($G$22-$G$21)*AL381, $H$21+($H$22-$H$21)*AL381))</f>
        <v>1.8256981782341659E-2</v>
      </c>
      <c r="AN381" s="15">
        <f ca="1">ROUND(AK381*(1-AM381), 0)</f>
        <v>243</v>
      </c>
      <c r="AO381" s="18">
        <f ca="1">SUM(IF(AN381&gt;H381, (AN381-H381)*($G$23+AJ381), 0),IF(AF381&gt;G381,(AF381-G381)*($G$23+AB381),0),IF(X381&gt;F381,(X381-F381)*($G$23+T381),0),IF(P381&gt;E381,(P381-E381)*($G$23+L381),0))</f>
        <v>0</v>
      </c>
      <c r="AP381" s="18">
        <f>-$C$24</f>
        <v>-313614.51120000001</v>
      </c>
      <c r="AQ381" s="17">
        <f ca="1">L381*P381+T381*X381+AB381*AF381+AJ381*AN381-AO381+AP381</f>
        <v>370543.41879999993</v>
      </c>
      <c r="AS381" s="21">
        <f ca="1">SUM(IF(AN381&gt;H381, (AN381-H381), 0),IF(AF381&gt;G381,(AF381-G381),0),IF(X381&gt;F381,(X381-F381),0),IF(P381&gt;E381,(P381-E381),0))</f>
        <v>0</v>
      </c>
    </row>
    <row r="382" spans="1:45" x14ac:dyDescent="0.4">
      <c r="A382" s="15">
        <v>354</v>
      </c>
      <c r="B382" s="15">
        <f ca="1">IF(RAND() &lt; (8/12), 0, 1)</f>
        <v>1</v>
      </c>
      <c r="C382" s="20">
        <f ca="1">RAND()</f>
        <v>0.84064460253077833</v>
      </c>
      <c r="D382" s="15" t="str">
        <f ca="1">LOOKUP(C382,$H$13:$H$16,$F$13:$F$16)</f>
        <v>Boeing 777-300ER</v>
      </c>
      <c r="E382" s="15">
        <f ca="1">LOOKUP(D382,$F$6:$F$9,$I$6:$I$9)</f>
        <v>8</v>
      </c>
      <c r="F382" s="15">
        <f ca="1">LOOKUP(D382,$F$6:$F$9,$J$6:$J$9)</f>
        <v>40</v>
      </c>
      <c r="G382" s="15">
        <f ca="1">LOOKUP(D382,$F$6:$F$9,$K$6:$K$9)</f>
        <v>24</v>
      </c>
      <c r="H382" s="15">
        <f ca="1">LOOKUP(D382,$F$6:$F$9,$L$6:$L$9)</f>
        <v>260</v>
      </c>
      <c r="I382" s="20">
        <f ca="1">RAND()</f>
        <v>0.36218980656823596</v>
      </c>
      <c r="J382" s="15">
        <f ca="1">IF(B382=1, ROUND(_xlfn.NORM.INV(I382,$C$5,$C$6)*(1+$T$14), 0), ROUND(_xlfn.NORM.INV(I382, $D$5, $D$6)*(1+$T$14), 0))</f>
        <v>6</v>
      </c>
      <c r="K382" s="20">
        <f ca="1">RAND()</f>
        <v>0.82107489846130421</v>
      </c>
      <c r="L382" s="18">
        <f ca="1">IF(B382=1, ROUND(_xlfn.NORM.INV(K382,$C$7,$C$8), 2), ROUND(_xlfn.NORM.INV(K382, $D$7, $D$8), 2))</f>
        <v>15317.07</v>
      </c>
      <c r="M382" s="15">
        <f ca="1">MIN(E382,J382)</f>
        <v>6</v>
      </c>
      <c r="N382" s="15">
        <f ca="1">RAND()</f>
        <v>0.73001472897647912</v>
      </c>
      <c r="O382" s="19">
        <f ca="1">(IF(B382=1, $G$21+($G$22-$G$21)*N382, $H$21+($H$22-$H$21)*N382))</f>
        <v>4.0550515514176773E-2</v>
      </c>
      <c r="P382" s="15">
        <f ca="1">ROUND(M382*(1-O382), 0)</f>
        <v>6</v>
      </c>
      <c r="Q382" s="20">
        <f ca="1">RAND()</f>
        <v>0.56907718722695411</v>
      </c>
      <c r="R382" s="15">
        <f ca="1">IF(B382=1, ROUND(_xlfn.NORM.INV(Q382,$C$9,$C$10)*(1+$T$14), 0), ROUND(_xlfn.NORM.INV(Q382, $D$9, $D$10)*(1+$T$14), 0))</f>
        <v>65</v>
      </c>
      <c r="S382" s="20">
        <f ca="1">RAND()</f>
        <v>0.67026591260861834</v>
      </c>
      <c r="T382" s="18">
        <f ca="1">IF(B382=1, ROUND(_xlfn.NORM.INV(S382,$C$11,$C$12), 2), ROUND(_xlfn.NORM.INV(S382, $D$11, $D$12), 2))</f>
        <v>7226.78</v>
      </c>
      <c r="U382" s="15">
        <f ca="1">MIN(F382,R382)</f>
        <v>40</v>
      </c>
      <c r="V382" s="15">
        <f ca="1">RAND()</f>
        <v>0.50986188860045112</v>
      </c>
      <c r="W382" s="19">
        <f ca="1">(IF(B382=1, $G$21+($G$22-$G$21)*V382, $H$21+($H$22-$H$21)*V382))</f>
        <v>3.2845166101015788E-2</v>
      </c>
      <c r="X382" s="15">
        <f ca="1">ROUND(U382*(1-W382), 0)</f>
        <v>39</v>
      </c>
      <c r="Y382" s="20">
        <f ca="1">RAND()</f>
        <v>0.55611308479227639</v>
      </c>
      <c r="Z382" s="15">
        <f ca="1">IF(B382=1, ROUND(_xlfn.NORM.INV(Y382,$C$13,$C$14)*(1+$T$14), 0), ROUND(_xlfn.NORM.INV(Y382, $D$13, $D$14)*(1+$T$14), 0))</f>
        <v>58</v>
      </c>
      <c r="AA382" s="20">
        <f ca="1">RAND()</f>
        <v>2.0950209897749206E-2</v>
      </c>
      <c r="AB382" s="18">
        <f ca="1">IF(B382=1, ROUND(_xlfn.NORM.INV(AA382,$C$15,$C$16), 2), ROUND(_xlfn.NORM.INV(AA382, $D$15, $D$16), 2))</f>
        <v>2663.95</v>
      </c>
      <c r="AC382" s="15">
        <f ca="1">MIN(G382,Z382)</f>
        <v>24</v>
      </c>
      <c r="AD382" s="15">
        <f ca="1">RAND()</f>
        <v>0.1816625506785231</v>
      </c>
      <c r="AE382" s="19">
        <f ca="1">(IF(B382=1, $G$21+($G$22-$G$21)*AD382, $H$21+($H$22-$H$21)*AD382))</f>
        <v>2.1358189273748308E-2</v>
      </c>
      <c r="AF382" s="15">
        <f ca="1">ROUND(AC382*(1-AE382), 0)</f>
        <v>23</v>
      </c>
      <c r="AG382" s="20">
        <f ca="1">RAND()</f>
        <v>0.89270844429220064</v>
      </c>
      <c r="AH382" s="15">
        <f ca="1">IF(B382=1, ROUND(_xlfn.NORM.INV(AG382,$C$17,$C$18)*(1+$T$14), 0), ROUND(_xlfn.NORM.INV(AG382, $D$17, $D$18)*(1+$T$14), 0))</f>
        <v>461</v>
      </c>
      <c r="AI382" s="20">
        <f ca="1">RAND()</f>
        <v>0.99887107083525828</v>
      </c>
      <c r="AJ382" s="18">
        <f ca="1">IF(B382=1, ROUND(_xlfn.NORM.INV(AI382,$C$19,$C$20), 2), ROUND(_xlfn.NORM.INV(AI382, $D$19, $D$20), 2))</f>
        <v>3194.43</v>
      </c>
      <c r="AK382" s="15">
        <f ca="1">MIN(ROUND(H382*(1+$C$22),0),AH382)</f>
        <v>273</v>
      </c>
      <c r="AL382" s="20">
        <f ca="1">RAND()</f>
        <v>0.96967512152542268</v>
      </c>
      <c r="AM382" s="19">
        <f ca="1">(IF(B382=1, $G$21+($G$22-$G$21)*AL382, $H$21+($H$22-$H$21)*AL382))</f>
        <v>4.89386292533898E-2</v>
      </c>
      <c r="AN382" s="15">
        <f ca="1">ROUND(AK382*(1-AM382), 0)</f>
        <v>260</v>
      </c>
      <c r="AO382" s="18">
        <f ca="1">SUM(IF(AN382&gt;H382, (AN382-H382)*($G$23+AJ382), 0),IF(AF382&gt;G382,(AF382-G382)*($G$23+AB382),0),IF(X382&gt;F382,(X382-F382)*($G$23+T382),0),IF(P382&gt;E382,(P382-E382)*($G$23+L382),0))</f>
        <v>0</v>
      </c>
      <c r="AP382" s="18">
        <f>-$C$24</f>
        <v>-313614.51120000001</v>
      </c>
      <c r="AQ382" s="17">
        <f ca="1">L382*P382+T382*X382+AB382*AF382+AJ382*AN382-AO382+AP382</f>
        <v>951954.97879999969</v>
      </c>
      <c r="AS382" s="21">
        <f ca="1">SUM(IF(AN382&gt;H382, (AN382-H382), 0),IF(AF382&gt;G382,(AF382-G382),0),IF(X382&gt;F382,(X382-F382),0),IF(P382&gt;E382,(P382-E382),0))</f>
        <v>0</v>
      </c>
    </row>
    <row r="383" spans="1:45" x14ac:dyDescent="0.4">
      <c r="A383" s="15">
        <v>355</v>
      </c>
      <c r="B383" s="15">
        <f ca="1">IF(RAND() &lt; (8/12), 0, 1)</f>
        <v>0</v>
      </c>
      <c r="C383" s="20">
        <f ca="1">RAND()</f>
        <v>0.28047665128121657</v>
      </c>
      <c r="D383" s="15" t="str">
        <f ca="1">LOOKUP(C383,$H$13:$H$16,$F$13:$F$16)</f>
        <v>Airbus A380-800</v>
      </c>
      <c r="E383" s="15">
        <f ca="1">LOOKUP(D383,$F$6:$F$9,$I$6:$I$9)</f>
        <v>14</v>
      </c>
      <c r="F383" s="15">
        <f ca="1">LOOKUP(D383,$F$6:$F$9,$J$6:$J$9)</f>
        <v>76</v>
      </c>
      <c r="G383" s="15">
        <f ca="1">LOOKUP(D383,$F$6:$F$9,$K$6:$K$9)</f>
        <v>56</v>
      </c>
      <c r="H383" s="15">
        <f ca="1">LOOKUP(D383,$F$6:$F$9,$L$6:$L$9)</f>
        <v>341</v>
      </c>
      <c r="I383" s="20">
        <f ca="1">RAND()</f>
        <v>0.22068038736823248</v>
      </c>
      <c r="J383" s="15">
        <f ca="1">IF(B383=1, ROUND(_xlfn.NORM.INV(I383,$C$5,$C$6)*(1+$T$14), 0), ROUND(_xlfn.NORM.INV(I383, $D$5, $D$6)*(1+$T$14), 0))</f>
        <v>3</v>
      </c>
      <c r="K383" s="20">
        <f ca="1">RAND()</f>
        <v>0.10458644858928301</v>
      </c>
      <c r="L383" s="18">
        <f ca="1">IF(B383=1, ROUND(_xlfn.NORM.INV(K383,$C$7,$C$8), 2), ROUND(_xlfn.NORM.INV(K383, $D$7, $D$8), 2))</f>
        <v>9920.02</v>
      </c>
      <c r="M383" s="15">
        <f ca="1">MIN(E383,J383)</f>
        <v>3</v>
      </c>
      <c r="N383" s="15">
        <f ca="1">RAND()</f>
        <v>0.93987762982560752</v>
      </c>
      <c r="O383" s="19">
        <f ca="1">(IF(B383=1, $G$21+($G$22-$G$21)*N383, $H$21+($H$22-$H$21)*N383))</f>
        <v>3.8196328894768226E-2</v>
      </c>
      <c r="P383" s="15">
        <f ca="1">ROUND(M383*(1-O383), 0)</f>
        <v>3</v>
      </c>
      <c r="Q383" s="20">
        <f ca="1">RAND()</f>
        <v>0.80028654422589529</v>
      </c>
      <c r="R383" s="15">
        <f ca="1">IF(B383=1, ROUND(_xlfn.NORM.INV(Q383,$C$9,$C$10)*(1+$T$14), 0), ROUND(_xlfn.NORM.INV(Q383, $D$9, $D$10)*(1+$T$14), 0))</f>
        <v>49</v>
      </c>
      <c r="S383" s="20">
        <f ca="1">RAND()</f>
        <v>0.51648232147071349</v>
      </c>
      <c r="T383" s="18">
        <f ca="1">IF(B383=1, ROUND(_xlfn.NORM.INV(S383,$C$11,$C$12), 2), ROUND(_xlfn.NORM.INV(S383, $D$11, $D$12), 2))</f>
        <v>5255.61</v>
      </c>
      <c r="U383" s="15">
        <f ca="1">MIN(F383,R383)</f>
        <v>49</v>
      </c>
      <c r="V383" s="15">
        <f ca="1">RAND()</f>
        <v>0.82067020945551983</v>
      </c>
      <c r="W383" s="19">
        <f ca="1">(IF(B383=1, $G$21+($G$22-$G$21)*V383, $H$21+($H$22-$H$21)*V383))</f>
        <v>3.4620106283665596E-2</v>
      </c>
      <c r="X383" s="15">
        <f ca="1">ROUND(U383*(1-W383), 0)</f>
        <v>47</v>
      </c>
      <c r="Y383" s="20">
        <f ca="1">RAND()</f>
        <v>0.64169537272675148</v>
      </c>
      <c r="Z383" s="15">
        <f ca="1">IF(B383=1, ROUND(_xlfn.NORM.INV(Y383,$C$13,$C$14)*(1+$T$14), 0), ROUND(_xlfn.NORM.INV(Y383, $D$13, $D$14)*(1+$T$14), 0))</f>
        <v>39</v>
      </c>
      <c r="AA383" s="20">
        <f ca="1">RAND()</f>
        <v>0.37507079911019925</v>
      </c>
      <c r="AB383" s="18">
        <f ca="1">IF(B383=1, ROUND(_xlfn.NORM.INV(AA383,$C$15,$C$16), 2), ROUND(_xlfn.NORM.INV(AA383, $D$15, $D$16), 2))</f>
        <v>2759.26</v>
      </c>
      <c r="AC383" s="15">
        <f ca="1">MIN(G383,Z383)</f>
        <v>39</v>
      </c>
      <c r="AD383" s="15">
        <f ca="1">RAND()</f>
        <v>0.1227177682722228</v>
      </c>
      <c r="AE383" s="19">
        <f ca="1">(IF(B383=1, $G$21+($G$22-$G$21)*AD383, $H$21+($H$22-$H$21)*AD383))</f>
        <v>1.3681533048166685E-2</v>
      </c>
      <c r="AF383" s="15">
        <f ca="1">ROUND(AC383*(1-AE383), 0)</f>
        <v>38</v>
      </c>
      <c r="AG383" s="20">
        <f ca="1">RAND()</f>
        <v>2.3310159352389448E-2</v>
      </c>
      <c r="AH383" s="15">
        <f ca="1">IF(B383=1, ROUND(_xlfn.NORM.INV(AG383,$C$17,$C$18)*(1+$T$14), 0), ROUND(_xlfn.NORM.INV(AG383, $D$17, $D$18)*(1+$T$14), 0))</f>
        <v>95</v>
      </c>
      <c r="AI383" s="20">
        <f ca="1">RAND()</f>
        <v>0.79060197504527541</v>
      </c>
      <c r="AJ383" s="18">
        <f ca="1">IF(B383=1, ROUND(_xlfn.NORM.INV(AI383,$C$19,$C$20), 2), ROUND(_xlfn.NORM.INV(AI383, $D$19, $D$20), 2))</f>
        <v>1810.14</v>
      </c>
      <c r="AK383" s="15">
        <f ca="1">MIN(ROUND(H383*(1+$C$22),0),AH383)</f>
        <v>95</v>
      </c>
      <c r="AL383" s="20">
        <f ca="1">RAND()</f>
        <v>0.25767744494355405</v>
      </c>
      <c r="AM383" s="19">
        <f ca="1">(IF(B383=1, $G$21+($G$22-$G$21)*AL383, $H$21+($H$22-$H$21)*AL383))</f>
        <v>1.7730323348306622E-2</v>
      </c>
      <c r="AN383" s="15">
        <f ca="1">ROUND(AK383*(1-AM383), 0)</f>
        <v>93</v>
      </c>
      <c r="AO383" s="18">
        <f ca="1">SUM(IF(AN383&gt;H383, (AN383-H383)*($G$23+AJ383), 0),IF(AF383&gt;G383,(AF383-G383)*($G$23+AB383),0),IF(X383&gt;F383,(X383-F383)*($G$23+T383),0),IF(P383&gt;E383,(P383-E383)*($G$23+L383),0))</f>
        <v>0</v>
      </c>
      <c r="AP383" s="18">
        <f>-$C$24</f>
        <v>-313614.51120000001</v>
      </c>
      <c r="AQ383" s="17">
        <f ca="1">L383*P383+T383*X383+AB383*AF383+AJ383*AN383-AO383+AP383</f>
        <v>236354.1188</v>
      </c>
      <c r="AS383" s="21">
        <f ca="1">SUM(IF(AN383&gt;H383, (AN383-H383), 0),IF(AF383&gt;G383,(AF383-G383),0),IF(X383&gt;F383,(X383-F383),0),IF(P383&gt;E383,(P383-E383),0))</f>
        <v>0</v>
      </c>
    </row>
    <row r="384" spans="1:45" x14ac:dyDescent="0.4">
      <c r="A384" s="15">
        <v>356</v>
      </c>
      <c r="B384" s="15">
        <f ca="1">IF(RAND() &lt; (8/12), 0, 1)</f>
        <v>0</v>
      </c>
      <c r="C384" s="20">
        <f ca="1">RAND()</f>
        <v>0.86810683820032086</v>
      </c>
      <c r="D384" s="15" t="str">
        <f ca="1">LOOKUP(C384,$H$13:$H$16,$F$13:$F$16)</f>
        <v>Boeing 777-300ER</v>
      </c>
      <c r="E384" s="15">
        <f ca="1">LOOKUP(D384,$F$6:$F$9,$I$6:$I$9)</f>
        <v>8</v>
      </c>
      <c r="F384" s="15">
        <f ca="1">LOOKUP(D384,$F$6:$F$9,$J$6:$J$9)</f>
        <v>40</v>
      </c>
      <c r="G384" s="15">
        <f ca="1">LOOKUP(D384,$F$6:$F$9,$K$6:$K$9)</f>
        <v>24</v>
      </c>
      <c r="H384" s="15">
        <f ca="1">LOOKUP(D384,$F$6:$F$9,$L$6:$L$9)</f>
        <v>260</v>
      </c>
      <c r="I384" s="20">
        <f ca="1">RAND()</f>
        <v>9.722228980598302E-2</v>
      </c>
      <c r="J384" s="15">
        <f ca="1">IF(B384=1, ROUND(_xlfn.NORM.INV(I384,$C$5,$C$6)*(1+$T$14), 0), ROUND(_xlfn.NORM.INV(I384, $D$5, $D$6)*(1+$T$14), 0))</f>
        <v>3</v>
      </c>
      <c r="K384" s="20">
        <f ca="1">RAND()</f>
        <v>5.8783046521039051E-2</v>
      </c>
      <c r="L384" s="18">
        <f ca="1">IF(B384=1, ROUND(_xlfn.NORM.INV(K384,$C$7,$C$8), 2), ROUND(_xlfn.NORM.INV(K384, $D$7, $D$8), 2))</f>
        <v>9779.08</v>
      </c>
      <c r="M384" s="15">
        <f ca="1">MIN(E384,J384)</f>
        <v>3</v>
      </c>
      <c r="N384" s="15">
        <f ca="1">RAND()</f>
        <v>0.33127686346203988</v>
      </c>
      <c r="O384" s="19">
        <f ca="1">(IF(B384=1, $G$21+($G$22-$G$21)*N384, $H$21+($H$22-$H$21)*N384))</f>
        <v>1.9938305903861198E-2</v>
      </c>
      <c r="P384" s="15">
        <f ca="1">ROUND(M384*(1-O384), 0)</f>
        <v>3</v>
      </c>
      <c r="Q384" s="20">
        <f ca="1">RAND()</f>
        <v>0.66607609759269637</v>
      </c>
      <c r="R384" s="15">
        <f ca="1">IF(B384=1, ROUND(_xlfn.NORM.INV(Q384,$C$9,$C$10)*(1+$T$14), 0), ROUND(_xlfn.NORM.INV(Q384, $D$9, $D$10)*(1+$T$14), 0))</f>
        <v>44</v>
      </c>
      <c r="S384" s="20">
        <f ca="1">RAND()</f>
        <v>9.1888872170778235E-2</v>
      </c>
      <c r="T384" s="18">
        <f ca="1">IF(B384=1, ROUND(_xlfn.NORM.INV(S384,$C$11,$C$12), 2), ROUND(_xlfn.NORM.INV(S384, $D$11, $D$12), 2))</f>
        <v>4943.29</v>
      </c>
      <c r="U384" s="15">
        <f ca="1">MIN(F384,R384)</f>
        <v>40</v>
      </c>
      <c r="V384" s="15">
        <f ca="1">RAND()</f>
        <v>2.8315196860004943E-2</v>
      </c>
      <c r="W384" s="19">
        <f ca="1">(IF(B384=1, $G$21+($G$22-$G$21)*V384, $H$21+($H$22-$H$21)*V384))</f>
        <v>1.0849455905800148E-2</v>
      </c>
      <c r="X384" s="15">
        <f ca="1">ROUND(U384*(1-W384), 0)</f>
        <v>40</v>
      </c>
      <c r="Y384" s="20">
        <f ca="1">RAND()</f>
        <v>6.8934099660981074E-2</v>
      </c>
      <c r="Z384" s="15">
        <f ca="1">IF(B384=1, ROUND(_xlfn.NORM.INV(Y384,$C$13,$C$14)*(1+$T$14), 0), ROUND(_xlfn.NORM.INV(Y384, $D$13, $D$14)*(1+$T$14), 0))</f>
        <v>22</v>
      </c>
      <c r="AA384" s="20">
        <f ca="1">RAND()</f>
        <v>0.18590081631306488</v>
      </c>
      <c r="AB384" s="18">
        <f ca="1">IF(B384=1, ROUND(_xlfn.NORM.INV(AA384,$C$15,$C$16), 2), ROUND(_xlfn.NORM.INV(AA384, $D$15, $D$16), 2))</f>
        <v>2689.42</v>
      </c>
      <c r="AC384" s="15">
        <f ca="1">MIN(G384,Z384)</f>
        <v>22</v>
      </c>
      <c r="AD384" s="15">
        <f ca="1">RAND()</f>
        <v>0.69371791998949683</v>
      </c>
      <c r="AE384" s="19">
        <f ca="1">(IF(B384=1, $G$21+($G$22-$G$21)*AD384, $H$21+($H$22-$H$21)*AD384))</f>
        <v>3.0811537599684906E-2</v>
      </c>
      <c r="AF384" s="15">
        <f ca="1">ROUND(AC384*(1-AE384), 0)</f>
        <v>21</v>
      </c>
      <c r="AG384" s="20">
        <f ca="1">RAND()</f>
        <v>0.81013632095057708</v>
      </c>
      <c r="AH384" s="15">
        <f ca="1">IF(B384=1, ROUND(_xlfn.NORM.INV(AG384,$C$17,$C$18)*(1+$T$14), 0), ROUND(_xlfn.NORM.INV(AG384, $D$17, $D$18)*(1+$T$14), 0))</f>
        <v>246</v>
      </c>
      <c r="AI384" s="20">
        <f ca="1">RAND()</f>
        <v>6.3167778638227978E-2</v>
      </c>
      <c r="AJ384" s="18">
        <f ca="1">IF(B384=1, ROUND(_xlfn.NORM.INV(AI384,$C$19,$C$20), 2), ROUND(_xlfn.NORM.INV(AI384, $D$19, $D$20), 2))</f>
        <v>1632.61</v>
      </c>
      <c r="AK384" s="15">
        <f ca="1">MIN(ROUND(H384*(1+$C$22),0),AH384)</f>
        <v>246</v>
      </c>
      <c r="AL384" s="20">
        <f ca="1">RAND()</f>
        <v>0.515721173950214</v>
      </c>
      <c r="AM384" s="19">
        <f ca="1">(IF(B384=1, $G$21+($G$22-$G$21)*AL384, $H$21+($H$22-$H$21)*AL384))</f>
        <v>2.5471635218506421E-2</v>
      </c>
      <c r="AN384" s="15">
        <f ca="1">ROUND(AK384*(1-AM384), 0)</f>
        <v>240</v>
      </c>
      <c r="AO384" s="18">
        <f ca="1">SUM(IF(AN384&gt;H384, (AN384-H384)*($G$23+AJ384), 0),IF(AF384&gt;G384,(AF384-G384)*($G$23+AB384),0),IF(X384&gt;F384,(X384-F384)*($G$23+T384),0),IF(P384&gt;E384,(P384-E384)*($G$23+L384),0))</f>
        <v>0</v>
      </c>
      <c r="AP384" s="18">
        <f>-$C$24</f>
        <v>-313614.51120000001</v>
      </c>
      <c r="AQ384" s="17">
        <f ca="1">L384*P384+T384*X384+AB384*AF384+AJ384*AN384-AO384+AP384</f>
        <v>361758.54879999993</v>
      </c>
      <c r="AS384" s="21">
        <f ca="1">SUM(IF(AN384&gt;H384, (AN384-H384), 0),IF(AF384&gt;G384,(AF384-G384),0),IF(X384&gt;F384,(X384-F384),0),IF(P384&gt;E384,(P384-E384),0))</f>
        <v>0</v>
      </c>
    </row>
    <row r="385" spans="1:45" x14ac:dyDescent="0.4">
      <c r="A385" s="15">
        <v>357</v>
      </c>
      <c r="B385" s="15">
        <f ca="1">IF(RAND() &lt; (8/12), 0, 1)</f>
        <v>0</v>
      </c>
      <c r="C385" s="20">
        <f ca="1">RAND()</f>
        <v>0.90824293967840442</v>
      </c>
      <c r="D385" s="15" t="str">
        <f ca="1">LOOKUP(C385,$H$13:$H$16,$F$13:$F$16)</f>
        <v>Boeing 777-300ER</v>
      </c>
      <c r="E385" s="15">
        <f ca="1">LOOKUP(D385,$F$6:$F$9,$I$6:$I$9)</f>
        <v>8</v>
      </c>
      <c r="F385" s="15">
        <f ca="1">LOOKUP(D385,$F$6:$F$9,$J$6:$J$9)</f>
        <v>40</v>
      </c>
      <c r="G385" s="15">
        <f ca="1">LOOKUP(D385,$F$6:$F$9,$K$6:$K$9)</f>
        <v>24</v>
      </c>
      <c r="H385" s="15">
        <f ca="1">LOOKUP(D385,$F$6:$F$9,$L$6:$L$9)</f>
        <v>260</v>
      </c>
      <c r="I385" s="20">
        <f ca="1">RAND()</f>
        <v>0.94914332958874204</v>
      </c>
      <c r="J385" s="15">
        <f ca="1">IF(B385=1, ROUND(_xlfn.NORM.INV(I385,$C$5,$C$6)*(1+$T$14), 0), ROUND(_xlfn.NORM.INV(I385, $D$5, $D$6)*(1+$T$14), 0))</f>
        <v>6</v>
      </c>
      <c r="K385" s="20">
        <f ca="1">RAND()</f>
        <v>0.1922150751453009</v>
      </c>
      <c r="L385" s="18">
        <f ca="1">IF(B385=1, ROUND(_xlfn.NORM.INV(K385,$C$7,$C$8), 2), ROUND(_xlfn.NORM.INV(K385, $D$7, $D$8), 2))</f>
        <v>10095.98</v>
      </c>
      <c r="M385" s="15">
        <f ca="1">MIN(E385,J385)</f>
        <v>6</v>
      </c>
      <c r="N385" s="15">
        <f ca="1">RAND()</f>
        <v>0.21125611281769485</v>
      </c>
      <c r="O385" s="19">
        <f ca="1">(IF(B385=1, $G$21+($G$22-$G$21)*N385, $H$21+($H$22-$H$21)*N385))</f>
        <v>1.6337683384530847E-2</v>
      </c>
      <c r="P385" s="15">
        <f ca="1">ROUND(M385*(1-O385), 0)</f>
        <v>6</v>
      </c>
      <c r="Q385" s="20">
        <f ca="1">RAND()</f>
        <v>0.30961971895695817</v>
      </c>
      <c r="R385" s="15">
        <f ca="1">IF(B385=1, ROUND(_xlfn.NORM.INV(Q385,$C$9,$C$10)*(1+$T$14), 0), ROUND(_xlfn.NORM.INV(Q385, $D$9, $D$10)*(1+$T$14), 0))</f>
        <v>35</v>
      </c>
      <c r="S385" s="20">
        <f ca="1">RAND()</f>
        <v>0.65926832655541867</v>
      </c>
      <c r="T385" s="18">
        <f ca="1">IF(B385=1, ROUND(_xlfn.NORM.INV(S385,$C$11,$C$12), 2), ROUND(_xlfn.NORM.INV(S385, $D$11, $D$12), 2))</f>
        <v>5339.73</v>
      </c>
      <c r="U385" s="15">
        <f ca="1">MIN(F385,R385)</f>
        <v>35</v>
      </c>
      <c r="V385" s="15">
        <f ca="1">RAND()</f>
        <v>0.81282441299794739</v>
      </c>
      <c r="W385" s="19">
        <f ca="1">(IF(B385=1, $G$21+($G$22-$G$21)*V385, $H$21+($H$22-$H$21)*V385))</f>
        <v>3.4384732389938423E-2</v>
      </c>
      <c r="X385" s="15">
        <f ca="1">ROUND(U385*(1-W385), 0)</f>
        <v>34</v>
      </c>
      <c r="Y385" s="20">
        <f ca="1">RAND()</f>
        <v>0.8139399457670804</v>
      </c>
      <c r="Z385" s="15">
        <f ca="1">IF(B385=1, ROUND(_xlfn.NORM.INV(Y385,$C$13,$C$14)*(1+$T$14), 0), ROUND(_xlfn.NORM.INV(Y385, $D$13, $D$14)*(1+$T$14), 0))</f>
        <v>44</v>
      </c>
      <c r="AA385" s="20">
        <f ca="1">RAND()</f>
        <v>0.48145900398182484</v>
      </c>
      <c r="AB385" s="18">
        <f ca="1">IF(B385=1, ROUND(_xlfn.NORM.INV(AA385,$C$15,$C$16), 2), ROUND(_xlfn.NORM.INV(AA385, $D$15, $D$16), 2))</f>
        <v>2792.32</v>
      </c>
      <c r="AC385" s="15">
        <f ca="1">MIN(G385,Z385)</f>
        <v>24</v>
      </c>
      <c r="AD385" s="15">
        <f ca="1">RAND()</f>
        <v>0.49171140375049516</v>
      </c>
      <c r="AE385" s="19">
        <f ca="1">(IF(B385=1, $G$21+($G$22-$G$21)*AD385, $H$21+($H$22-$H$21)*AD385))</f>
        <v>2.4751342112514854E-2</v>
      </c>
      <c r="AF385" s="15">
        <f ca="1">ROUND(AC385*(1-AE385), 0)</f>
        <v>23</v>
      </c>
      <c r="AG385" s="20">
        <f ca="1">RAND()</f>
        <v>0.91088159248882206</v>
      </c>
      <c r="AH385" s="15">
        <f ca="1">IF(B385=1, ROUND(_xlfn.NORM.INV(AG385,$C$17,$C$18)*(1+$T$14), 0), ROUND(_xlfn.NORM.INV(AG385, $D$17, $D$18)*(1+$T$14), 0))</f>
        <v>270</v>
      </c>
      <c r="AI385" s="20">
        <f ca="1">RAND()</f>
        <v>0.82927089425796274</v>
      </c>
      <c r="AJ385" s="18">
        <f ca="1">IF(B385=1, ROUND(_xlfn.NORM.INV(AI385,$C$19,$C$20), 2), ROUND(_xlfn.NORM.INV(AI385, $D$19, $D$20), 2))</f>
        <v>1820.99</v>
      </c>
      <c r="AK385" s="15">
        <f ca="1">MIN(ROUND(H385*(1+$C$22),0),AH385)</f>
        <v>270</v>
      </c>
      <c r="AL385" s="20">
        <f ca="1">RAND()</f>
        <v>0.36774205099220869</v>
      </c>
      <c r="AM385" s="19">
        <f ca="1">(IF(B385=1, $G$21+($G$22-$G$21)*AL385, $H$21+($H$22-$H$21)*AL385))</f>
        <v>2.1032261529766262E-2</v>
      </c>
      <c r="AN385" s="15">
        <f ca="1">ROUND(AK385*(1-AM385), 0)</f>
        <v>264</v>
      </c>
      <c r="AO385" s="18">
        <f ca="1">SUM(IF(AN385&gt;H385, (AN385-H385)*($G$23+AJ385), 0),IF(AF385&gt;G385,(AF385-G385)*($G$23+AB385),0),IF(X385&gt;F385,(X385-F385)*($G$23+T385),0),IF(P385&gt;E385,(P385-E385)*($G$23+L385),0))</f>
        <v>10687.96</v>
      </c>
      <c r="AP385" s="18">
        <f>-$C$24</f>
        <v>-313614.51120000001</v>
      </c>
      <c r="AQ385" s="17">
        <f ca="1">L385*P385+T385*X385+AB385*AF385+AJ385*AN385-AO385+AP385</f>
        <v>462788.94879999995</v>
      </c>
      <c r="AS385" s="21">
        <f ca="1">SUM(IF(AN385&gt;H385, (AN385-H385), 0),IF(AF385&gt;G385,(AF385-G385),0),IF(X385&gt;F385,(X385-F385),0),IF(P385&gt;E385,(P385-E385),0))</f>
        <v>4</v>
      </c>
    </row>
    <row r="386" spans="1:45" x14ac:dyDescent="0.4">
      <c r="A386" s="15">
        <v>358</v>
      </c>
      <c r="B386" s="15">
        <f ca="1">IF(RAND() &lt; (8/12), 0, 1)</f>
        <v>0</v>
      </c>
      <c r="C386" s="20">
        <f ca="1">RAND()</f>
        <v>0.55598302479649719</v>
      </c>
      <c r="D386" s="15" t="str">
        <f ca="1">LOOKUP(C386,$H$13:$H$16,$F$13:$F$16)</f>
        <v>Airbus A380-800</v>
      </c>
      <c r="E386" s="15">
        <f ca="1">LOOKUP(D386,$F$6:$F$9,$I$6:$I$9)</f>
        <v>14</v>
      </c>
      <c r="F386" s="15">
        <f ca="1">LOOKUP(D386,$F$6:$F$9,$J$6:$J$9)</f>
        <v>76</v>
      </c>
      <c r="G386" s="15">
        <f ca="1">LOOKUP(D386,$F$6:$F$9,$K$6:$K$9)</f>
        <v>56</v>
      </c>
      <c r="H386" s="15">
        <f ca="1">LOOKUP(D386,$F$6:$F$9,$L$6:$L$9)</f>
        <v>341</v>
      </c>
      <c r="I386" s="20">
        <f ca="1">RAND()</f>
        <v>6.1771856453951557E-4</v>
      </c>
      <c r="J386" s="15">
        <f ca="1">IF(B386=1, ROUND(_xlfn.NORM.INV(I386,$C$5,$C$6)*(1+$T$14), 0), ROUND(_xlfn.NORM.INV(I386, $D$5, $D$6)*(1+$T$14), 0))</f>
        <v>1</v>
      </c>
      <c r="K386" s="20">
        <f ca="1">RAND()</f>
        <v>0.59496690283395648</v>
      </c>
      <c r="L386" s="18">
        <f ca="1">IF(B386=1, ROUND(_xlfn.NORM.INV(K386,$C$7,$C$8), 2), ROUND(_xlfn.NORM.INV(K386, $D$7, $D$8), 2))</f>
        <v>10601.92</v>
      </c>
      <c r="M386" s="15">
        <f ca="1">MIN(E386,J386)</f>
        <v>1</v>
      </c>
      <c r="N386" s="15">
        <f ca="1">RAND()</f>
        <v>0.26135459544122441</v>
      </c>
      <c r="O386" s="19">
        <f ca="1">(IF(B386=1, $G$21+($G$22-$G$21)*N386, $H$21+($H$22-$H$21)*N386))</f>
        <v>1.7840637863236732E-2</v>
      </c>
      <c r="P386" s="15">
        <f ca="1">ROUND(M386*(1-O386), 0)</f>
        <v>1</v>
      </c>
      <c r="Q386" s="20">
        <f ca="1">RAND()</f>
        <v>0.72590276185775926</v>
      </c>
      <c r="R386" s="15">
        <f ca="1">IF(B386=1, ROUND(_xlfn.NORM.INV(Q386,$C$9,$C$10)*(1+$T$14), 0), ROUND(_xlfn.NORM.INV(Q386, $D$9, $D$10)*(1+$T$14), 0))</f>
        <v>46</v>
      </c>
      <c r="S386" s="20">
        <f ca="1">RAND()</f>
        <v>0.55313120099759205</v>
      </c>
      <c r="T386" s="18">
        <f ca="1">IF(B386=1, ROUND(_xlfn.NORM.INV(S386,$C$11,$C$12), 2), ROUND(_xlfn.NORM.INV(S386, $D$11, $D$12), 2))</f>
        <v>5276.63</v>
      </c>
      <c r="U386" s="15">
        <f ca="1">MIN(F386,R386)</f>
        <v>46</v>
      </c>
      <c r="V386" s="15">
        <f ca="1">RAND()</f>
        <v>0.76461097681294232</v>
      </c>
      <c r="W386" s="19">
        <f ca="1">(IF(B386=1, $G$21+($G$22-$G$21)*V386, $H$21+($H$22-$H$21)*V386))</f>
        <v>3.2938329304388267E-2</v>
      </c>
      <c r="X386" s="15">
        <f ca="1">ROUND(U386*(1-W386), 0)</f>
        <v>44</v>
      </c>
      <c r="Y386" s="20">
        <f ca="1">RAND()</f>
        <v>0.91187693601013031</v>
      </c>
      <c r="Z386" s="15">
        <f ca="1">IF(B386=1, ROUND(_xlfn.NORM.INV(Y386,$C$13,$C$14)*(1+$T$14), 0), ROUND(_xlfn.NORM.INV(Y386, $D$13, $D$14)*(1+$T$14), 0))</f>
        <v>48</v>
      </c>
      <c r="AA386" s="20">
        <f ca="1">RAND()</f>
        <v>0.91261036050037758</v>
      </c>
      <c r="AB386" s="18">
        <f ca="1">IF(B386=1, ROUND(_xlfn.NORM.INV(AA386,$C$15,$C$16), 2), ROUND(_xlfn.NORM.INV(AA386, $D$15, $D$16), 2))</f>
        <v>2962.89</v>
      </c>
      <c r="AC386" s="15">
        <f ca="1">MIN(G386,Z386)</f>
        <v>48</v>
      </c>
      <c r="AD386" s="15">
        <f ca="1">RAND()</f>
        <v>0.9732751355461744</v>
      </c>
      <c r="AE386" s="19">
        <f ca="1">(IF(B386=1, $G$21+($G$22-$G$21)*AD386, $H$21+($H$22-$H$21)*AD386))</f>
        <v>3.9198254066385232E-2</v>
      </c>
      <c r="AF386" s="15">
        <f ca="1">ROUND(AC386*(1-AE386), 0)</f>
        <v>46</v>
      </c>
      <c r="AG386" s="20">
        <f ca="1">RAND()</f>
        <v>0.83660312861221731</v>
      </c>
      <c r="AH386" s="15">
        <f ca="1">IF(B386=1, ROUND(_xlfn.NORM.INV(AG386,$C$17,$C$18)*(1+$T$14), 0), ROUND(_xlfn.NORM.INV(AG386, $D$17, $D$18)*(1+$T$14), 0))</f>
        <v>251</v>
      </c>
      <c r="AI386" s="20">
        <f ca="1">RAND()</f>
        <v>0.30589804954166366</v>
      </c>
      <c r="AJ386" s="18">
        <f ca="1">IF(B386=1, ROUND(_xlfn.NORM.INV(AI386,$C$19,$C$20), 2), ROUND(_xlfn.NORM.INV(AI386, $D$19, $D$20), 2))</f>
        <v>1710.18</v>
      </c>
      <c r="AK386" s="15">
        <f ca="1">MIN(ROUND(H386*(1+$C$22),0),AH386)</f>
        <v>251</v>
      </c>
      <c r="AL386" s="20">
        <f ca="1">RAND()</f>
        <v>0.68952881956174583</v>
      </c>
      <c r="AM386" s="19">
        <f ca="1">(IF(B386=1, $G$21+($G$22-$G$21)*AL386, $H$21+($H$22-$H$21)*AL386))</f>
        <v>3.0685864586852372E-2</v>
      </c>
      <c r="AN386" s="15">
        <f ca="1">ROUND(AK386*(1-AM386), 0)</f>
        <v>243</v>
      </c>
      <c r="AO386" s="18">
        <f ca="1">SUM(IF(AN386&gt;H386, (AN386-H386)*($G$23+AJ386), 0),IF(AF386&gt;G386,(AF386-G386)*($G$23+AB386),0),IF(X386&gt;F386,(X386-F386)*($G$23+T386),0),IF(P386&gt;E386,(P386-E386)*($G$23+L386),0))</f>
        <v>0</v>
      </c>
      <c r="AP386" s="18">
        <f>-$C$24</f>
        <v>-313614.51120000001</v>
      </c>
      <c r="AQ386" s="17">
        <f ca="1">L386*P386+T386*X386+AB386*AF386+AJ386*AN386-AO386+AP386</f>
        <v>481025.80880000006</v>
      </c>
      <c r="AS386" s="21">
        <f ca="1">SUM(IF(AN386&gt;H386, (AN386-H386), 0),IF(AF386&gt;G386,(AF386-G386),0),IF(X386&gt;F386,(X386-F386),0),IF(P386&gt;E386,(P386-E386),0))</f>
        <v>0</v>
      </c>
    </row>
    <row r="387" spans="1:45" x14ac:dyDescent="0.4">
      <c r="A387" s="15">
        <v>359</v>
      </c>
      <c r="B387" s="15">
        <f ca="1">IF(RAND() &lt; (8/12), 0, 1)</f>
        <v>0</v>
      </c>
      <c r="C387" s="20">
        <f ca="1">RAND()</f>
        <v>0.9836961385573465</v>
      </c>
      <c r="D387" s="15" t="str">
        <f ca="1">LOOKUP(C387,$H$13:$H$16,$F$13:$F$16)</f>
        <v>Boeing 777-300ER</v>
      </c>
      <c r="E387" s="15">
        <f ca="1">LOOKUP(D387,$F$6:$F$9,$I$6:$I$9)</f>
        <v>8</v>
      </c>
      <c r="F387" s="15">
        <f ca="1">LOOKUP(D387,$F$6:$F$9,$J$6:$J$9)</f>
        <v>40</v>
      </c>
      <c r="G387" s="15">
        <f ca="1">LOOKUP(D387,$F$6:$F$9,$K$6:$K$9)</f>
        <v>24</v>
      </c>
      <c r="H387" s="15">
        <f ca="1">LOOKUP(D387,$F$6:$F$9,$L$6:$L$9)</f>
        <v>260</v>
      </c>
      <c r="I387" s="20">
        <f ca="1">RAND()</f>
        <v>0.35908329196147293</v>
      </c>
      <c r="J387" s="15">
        <f ca="1">IF(B387=1, ROUND(_xlfn.NORM.INV(I387,$C$5,$C$6)*(1+$T$14), 0), ROUND(_xlfn.NORM.INV(I387, $D$5, $D$6)*(1+$T$14), 0))</f>
        <v>4</v>
      </c>
      <c r="K387" s="20">
        <f ca="1">RAND()</f>
        <v>0.2821411775031567</v>
      </c>
      <c r="L387" s="18">
        <f ca="1">IF(B387=1, ROUND(_xlfn.NORM.INV(K387,$C$7,$C$8), 2), ROUND(_xlfn.NORM.INV(K387, $D$7, $D$8), 2))</f>
        <v>10229.64</v>
      </c>
      <c r="M387" s="15">
        <f ca="1">MIN(E387,J387)</f>
        <v>4</v>
      </c>
      <c r="N387" s="15">
        <f ca="1">RAND()</f>
        <v>0.61956556542993657</v>
      </c>
      <c r="O387" s="19">
        <f ca="1">(IF(B387=1, $G$21+($G$22-$G$21)*N387, $H$21+($H$22-$H$21)*N387))</f>
        <v>2.85869669628981E-2</v>
      </c>
      <c r="P387" s="15">
        <f ca="1">ROUND(M387*(1-O387), 0)</f>
        <v>4</v>
      </c>
      <c r="Q387" s="20">
        <f ca="1">RAND()</f>
        <v>0.86383615011342907</v>
      </c>
      <c r="R387" s="15">
        <f ca="1">IF(B387=1, ROUND(_xlfn.NORM.INV(Q387,$C$9,$C$10)*(1+$T$14), 0), ROUND(_xlfn.NORM.INV(Q387, $D$9, $D$10)*(1+$T$14), 0))</f>
        <v>51</v>
      </c>
      <c r="S387" s="20">
        <f ca="1">RAND()</f>
        <v>0.6937285865433046</v>
      </c>
      <c r="T387" s="18">
        <f ca="1">IF(B387=1, ROUND(_xlfn.NORM.INV(S387,$C$11,$C$12), 2), ROUND(_xlfn.NORM.INV(S387, $D$11, $D$12), 2))</f>
        <v>5361.6</v>
      </c>
      <c r="U387" s="15">
        <f ca="1">MIN(F387,R387)</f>
        <v>40</v>
      </c>
      <c r="V387" s="15">
        <f ca="1">RAND()</f>
        <v>0.79788533682630292</v>
      </c>
      <c r="W387" s="19">
        <f ca="1">(IF(B387=1, $G$21+($G$22-$G$21)*V387, $H$21+($H$22-$H$21)*V387))</f>
        <v>3.3936560104789085E-2</v>
      </c>
      <c r="X387" s="15">
        <f ca="1">ROUND(U387*(1-W387), 0)</f>
        <v>39</v>
      </c>
      <c r="Y387" s="20">
        <f ca="1">RAND()</f>
        <v>7.8152790642224579E-2</v>
      </c>
      <c r="Z387" s="15">
        <f ca="1">IF(B387=1, ROUND(_xlfn.NORM.INV(Y387,$C$13,$C$14)*(1+$T$14), 0), ROUND(_xlfn.NORM.INV(Y387, $D$13, $D$14)*(1+$T$14), 0))</f>
        <v>22</v>
      </c>
      <c r="AA387" s="20">
        <f ca="1">RAND()</f>
        <v>0.73345581595486387</v>
      </c>
      <c r="AB387" s="18">
        <f ca="1">IF(B387=1, ROUND(_xlfn.NORM.INV(AA387,$C$15,$C$16), 2), ROUND(_xlfn.NORM.INV(AA387, $D$15, $D$16), 2))</f>
        <v>2873.72</v>
      </c>
      <c r="AC387" s="15">
        <f ca="1">MIN(G387,Z387)</f>
        <v>22</v>
      </c>
      <c r="AD387" s="15">
        <f ca="1">RAND()</f>
        <v>0.11434397639757921</v>
      </c>
      <c r="AE387" s="19">
        <f ca="1">(IF(B387=1, $G$21+($G$22-$G$21)*AD387, $H$21+($H$22-$H$21)*AD387))</f>
        <v>1.3430319291927376E-2</v>
      </c>
      <c r="AF387" s="15">
        <f ca="1">ROUND(AC387*(1-AE387), 0)</f>
        <v>22</v>
      </c>
      <c r="AG387" s="20">
        <f ca="1">RAND()</f>
        <v>0.84015602922834998</v>
      </c>
      <c r="AH387" s="15">
        <f ca="1">IF(B387=1, ROUND(_xlfn.NORM.INV(AG387,$C$17,$C$18)*(1+$T$14), 0), ROUND(_xlfn.NORM.INV(AG387, $D$17, $D$18)*(1+$T$14), 0))</f>
        <v>252</v>
      </c>
      <c r="AI387" s="20">
        <f ca="1">RAND()</f>
        <v>0.96595211370505951</v>
      </c>
      <c r="AJ387" s="18">
        <f ca="1">IF(B387=1, ROUND(_xlfn.NORM.INV(AI387,$C$19,$C$20), 2), ROUND(_xlfn.NORM.INV(AI387, $D$19, $D$20), 2))</f>
        <v>1887.31</v>
      </c>
      <c r="AK387" s="15">
        <f ca="1">MIN(ROUND(H387*(1+$C$22),0),AH387)</f>
        <v>252</v>
      </c>
      <c r="AL387" s="20">
        <f ca="1">RAND()</f>
        <v>0.91028384035925347</v>
      </c>
      <c r="AM387" s="19">
        <f ca="1">(IF(B387=1, $G$21+($G$22-$G$21)*AL387, $H$21+($H$22-$H$21)*AL387))</f>
        <v>3.7308515210777604E-2</v>
      </c>
      <c r="AN387" s="15">
        <f ca="1">ROUND(AK387*(1-AM387), 0)</f>
        <v>243</v>
      </c>
      <c r="AO387" s="18">
        <f ca="1">SUM(IF(AN387&gt;H387, (AN387-H387)*($G$23+AJ387), 0),IF(AF387&gt;G387,(AF387-G387)*($G$23+AB387),0),IF(X387&gt;F387,(X387-F387)*($G$23+T387),0),IF(P387&gt;E387,(P387-E387)*($G$23+L387),0))</f>
        <v>0</v>
      </c>
      <c r="AP387" s="18">
        <f>-$C$24</f>
        <v>-313614.51120000001</v>
      </c>
      <c r="AQ387" s="17">
        <f ca="1">L387*P387+T387*X387+AB387*AF387+AJ387*AN387-AO387+AP387</f>
        <v>458244.6188</v>
      </c>
      <c r="AS387" s="21">
        <f ca="1">SUM(IF(AN387&gt;H387, (AN387-H387), 0),IF(AF387&gt;G387,(AF387-G387),0),IF(X387&gt;F387,(X387-F387),0),IF(P387&gt;E387,(P387-E387),0))</f>
        <v>0</v>
      </c>
    </row>
    <row r="388" spans="1:45" x14ac:dyDescent="0.4">
      <c r="A388" s="15">
        <v>360</v>
      </c>
      <c r="B388" s="15">
        <f ca="1">IF(RAND() &lt; (8/12), 0, 1)</f>
        <v>1</v>
      </c>
      <c r="C388" s="20">
        <f ca="1">RAND()</f>
        <v>0.73233151388761752</v>
      </c>
      <c r="D388" s="15" t="str">
        <f ca="1">LOOKUP(C388,$H$13:$H$16,$F$13:$F$16)</f>
        <v>Boeing 777-300ER</v>
      </c>
      <c r="E388" s="15">
        <f ca="1">LOOKUP(D388,$F$6:$F$9,$I$6:$I$9)</f>
        <v>8</v>
      </c>
      <c r="F388" s="15">
        <f ca="1">LOOKUP(D388,$F$6:$F$9,$J$6:$J$9)</f>
        <v>40</v>
      </c>
      <c r="G388" s="15">
        <f ca="1">LOOKUP(D388,$F$6:$F$9,$K$6:$K$9)</f>
        <v>24</v>
      </c>
      <c r="H388" s="15">
        <f ca="1">LOOKUP(D388,$F$6:$F$9,$L$6:$L$9)</f>
        <v>260</v>
      </c>
      <c r="I388" s="20">
        <f ca="1">RAND()</f>
        <v>0.6213048974363341</v>
      </c>
      <c r="J388" s="15">
        <f ca="1">IF(B388=1, ROUND(_xlfn.NORM.INV(I388,$C$5,$C$6)*(1+$T$14), 0), ROUND(_xlfn.NORM.INV(I388, $D$5, $D$6)*(1+$T$14), 0))</f>
        <v>7</v>
      </c>
      <c r="K388" s="20">
        <f ca="1">RAND()</f>
        <v>0.60102943873588255</v>
      </c>
      <c r="L388" s="18">
        <f ca="1">IF(B388=1, ROUND(_xlfn.NORM.INV(K388,$C$7,$C$8), 2), ROUND(_xlfn.NORM.INV(K388, $D$7, $D$8), 2))</f>
        <v>14120.58</v>
      </c>
      <c r="M388" s="15">
        <f ca="1">MIN(E388,J388)</f>
        <v>7</v>
      </c>
      <c r="N388" s="15">
        <f ca="1">RAND()</f>
        <v>0.68663170710484678</v>
      </c>
      <c r="O388" s="19">
        <f ca="1">(IF(B388=1, $G$21+($G$22-$G$21)*N388, $H$21+($H$22-$H$21)*N388))</f>
        <v>3.9032109748669636E-2</v>
      </c>
      <c r="P388" s="15">
        <f ca="1">ROUND(M388*(1-O388), 0)</f>
        <v>7</v>
      </c>
      <c r="Q388" s="20">
        <f ca="1">RAND()</f>
        <v>0.12713462253341223</v>
      </c>
      <c r="R388" s="15">
        <f ca="1">IF(B388=1, ROUND(_xlfn.NORM.INV(Q388,$C$9,$C$10)*(1+$T$14), 0), ROUND(_xlfn.NORM.INV(Q388, $D$9, $D$10)*(1+$T$14), 0))</f>
        <v>32</v>
      </c>
      <c r="S388" s="20">
        <f ca="1">RAND()</f>
        <v>0.30245309163713807</v>
      </c>
      <c r="T388" s="18">
        <f ca="1">IF(B388=1, ROUND(_xlfn.NORM.INV(S388,$C$11,$C$12), 2), ROUND(_xlfn.NORM.INV(S388, $D$11, $D$12), 2))</f>
        <v>6362.93</v>
      </c>
      <c r="U388" s="15">
        <f ca="1">MIN(F388,R388)</f>
        <v>32</v>
      </c>
      <c r="V388" s="15">
        <f ca="1">RAND()</f>
        <v>0.2856239365382599</v>
      </c>
      <c r="W388" s="19">
        <f ca="1">(IF(B388=1, $G$21+($G$22-$G$21)*V388, $H$21+($H$22-$H$21)*V388))</f>
        <v>2.4996837778839098E-2</v>
      </c>
      <c r="X388" s="15">
        <f ca="1">ROUND(U388*(1-W388), 0)</f>
        <v>31</v>
      </c>
      <c r="Y388" s="20">
        <f ca="1">RAND()</f>
        <v>0.71003080751418268</v>
      </c>
      <c r="Z388" s="15">
        <f ca="1">IF(B388=1, ROUND(_xlfn.NORM.INV(Y388,$C$13,$C$14)*(1+$T$14), 0), ROUND(_xlfn.NORM.INV(Y388, $D$13, $D$14)*(1+$T$14), 0))</f>
        <v>67</v>
      </c>
      <c r="AA388" s="20">
        <f ca="1">RAND()</f>
        <v>0.92581566917274227</v>
      </c>
      <c r="AB388" s="18">
        <f ca="1">IF(B388=1, ROUND(_xlfn.NORM.INV(AA388,$C$15,$C$16), 2), ROUND(_xlfn.NORM.INV(AA388, $D$15, $D$16), 2))</f>
        <v>4337.4399999999996</v>
      </c>
      <c r="AC388" s="15">
        <f ca="1">MIN(G388,Z388)</f>
        <v>24</v>
      </c>
      <c r="AD388" s="15">
        <f ca="1">RAND()</f>
        <v>0.20459833870149569</v>
      </c>
      <c r="AE388" s="19">
        <f ca="1">(IF(B388=1, $G$21+($G$22-$G$21)*AD388, $H$21+($H$22-$H$21)*AD388))</f>
        <v>2.2160941854552349E-2</v>
      </c>
      <c r="AF388" s="15">
        <f ca="1">ROUND(AC388*(1-AE388), 0)</f>
        <v>23</v>
      </c>
      <c r="AG388" s="20">
        <f ca="1">RAND()</f>
        <v>0.43151440187611922</v>
      </c>
      <c r="AH388" s="15">
        <f ca="1">IF(B388=1, ROUND(_xlfn.NORM.INV(AG388,$C$17,$C$18)*(1+$T$14), 0), ROUND(_xlfn.NORM.INV(AG388, $D$17, $D$18)*(1+$T$14), 0))</f>
        <v>283</v>
      </c>
      <c r="AI388" s="20">
        <f ca="1">RAND()</f>
        <v>8.9607457798300372E-2</v>
      </c>
      <c r="AJ388" s="18">
        <f ca="1">IF(B388=1, ROUND(_xlfn.NORM.INV(AI388,$C$19,$C$20), 2), ROUND(_xlfn.NORM.INV(AI388, $D$19, $D$20), 2))</f>
        <v>1872.76</v>
      </c>
      <c r="AK388" s="15">
        <f ca="1">MIN(ROUND(H388*(1+$C$22),0),AH388)</f>
        <v>273</v>
      </c>
      <c r="AL388" s="20">
        <f ca="1">RAND()</f>
        <v>0.94270741274761116</v>
      </c>
      <c r="AM388" s="19">
        <f ca="1">(IF(B388=1, $G$21+($G$22-$G$21)*AL388, $H$21+($H$22-$H$21)*AL388))</f>
        <v>4.7994759446166393E-2</v>
      </c>
      <c r="AN388" s="15">
        <f ca="1">ROUND(AK388*(1-AM388), 0)</f>
        <v>260</v>
      </c>
      <c r="AO388" s="18">
        <f ca="1">SUM(IF(AN388&gt;H388, (AN388-H388)*($G$23+AJ388), 0),IF(AF388&gt;G388,(AF388-G388)*($G$23+AB388),0),IF(X388&gt;F388,(X388-F388)*($G$23+T388),0),IF(P388&gt;E388,(P388-E388)*($G$23+L388),0))</f>
        <v>0</v>
      </c>
      <c r="AP388" s="18">
        <f>-$C$24</f>
        <v>-313614.51120000001</v>
      </c>
      <c r="AQ388" s="17">
        <f ca="1">L388*P388+T388*X388+AB388*AF388+AJ388*AN388-AO388+AP388</f>
        <v>569159.09880000004</v>
      </c>
      <c r="AS388" s="21">
        <f ca="1">SUM(IF(AN388&gt;H388, (AN388-H388), 0),IF(AF388&gt;G388,(AF388-G388),0),IF(X388&gt;F388,(X388-F388),0),IF(P388&gt;E388,(P388-E388),0))</f>
        <v>0</v>
      </c>
    </row>
    <row r="389" spans="1:45" x14ac:dyDescent="0.4">
      <c r="A389" s="15">
        <v>361</v>
      </c>
      <c r="B389" s="15">
        <f ca="1">IF(RAND() &lt; (8/12), 0, 1)</f>
        <v>1</v>
      </c>
      <c r="C389" s="20">
        <f ca="1">RAND()</f>
        <v>0.91727710979562793</v>
      </c>
      <c r="D389" s="15" t="str">
        <f ca="1">LOOKUP(C389,$H$13:$H$16,$F$13:$F$16)</f>
        <v>Boeing 777-300ER</v>
      </c>
      <c r="E389" s="15">
        <f ca="1">LOOKUP(D389,$F$6:$F$9,$I$6:$I$9)</f>
        <v>8</v>
      </c>
      <c r="F389" s="15">
        <f ca="1">LOOKUP(D389,$F$6:$F$9,$J$6:$J$9)</f>
        <v>40</v>
      </c>
      <c r="G389" s="15">
        <f ca="1">LOOKUP(D389,$F$6:$F$9,$K$6:$K$9)</f>
        <v>24</v>
      </c>
      <c r="H389" s="15">
        <f ca="1">LOOKUP(D389,$F$6:$F$9,$L$6:$L$9)</f>
        <v>260</v>
      </c>
      <c r="I389" s="20">
        <f ca="1">RAND()</f>
        <v>0.20426162200252762</v>
      </c>
      <c r="J389" s="15">
        <f ca="1">IF(B389=1, ROUND(_xlfn.NORM.INV(I389,$C$5,$C$6)*(1+$T$14), 0), ROUND(_xlfn.NORM.INV(I389, $D$5, $D$6)*(1+$T$14), 0))</f>
        <v>5</v>
      </c>
      <c r="K389" s="20">
        <f ca="1">RAND()</f>
        <v>0.61317271159678077</v>
      </c>
      <c r="L389" s="18">
        <f ca="1">IF(B389=1, ROUND(_xlfn.NORM.INV(K389,$C$7,$C$8), 2), ROUND(_xlfn.NORM.INV(K389, $D$7, $D$8), 2))</f>
        <v>14177.54</v>
      </c>
      <c r="M389" s="15">
        <f ca="1">MIN(E389,J389)</f>
        <v>5</v>
      </c>
      <c r="N389" s="15">
        <f ca="1">RAND()</f>
        <v>0.69283670015939425</v>
      </c>
      <c r="O389" s="19">
        <f ca="1">(IF(B389=1, $G$21+($G$22-$G$21)*N389, $H$21+($H$22-$H$21)*N389))</f>
        <v>3.9249284505578796E-2</v>
      </c>
      <c r="P389" s="15">
        <f ca="1">ROUND(M389*(1-O389), 0)</f>
        <v>5</v>
      </c>
      <c r="Q389" s="20">
        <f ca="1">RAND()</f>
        <v>0.82859568806453243</v>
      </c>
      <c r="R389" s="15">
        <f ca="1">IF(B389=1, ROUND(_xlfn.NORM.INV(Q389,$C$9,$C$10)*(1+$T$14), 0), ROUND(_xlfn.NORM.INV(Q389, $D$9, $D$10)*(1+$T$14), 0))</f>
        <v>85</v>
      </c>
      <c r="S389" s="20">
        <f ca="1">RAND()</f>
        <v>0.4423181598033078</v>
      </c>
      <c r="T389" s="18">
        <f ca="1">IF(B389=1, ROUND(_xlfn.NORM.INV(S389,$C$11,$C$12), 2), ROUND(_xlfn.NORM.INV(S389, $D$11, $D$12), 2))</f>
        <v>6698.61</v>
      </c>
      <c r="U389" s="15">
        <f ca="1">MIN(F389,R389)</f>
        <v>40</v>
      </c>
      <c r="V389" s="15">
        <f ca="1">RAND()</f>
        <v>0.22454747223175264</v>
      </c>
      <c r="W389" s="19">
        <f ca="1">(IF(B389=1, $G$21+($G$22-$G$21)*V389, $H$21+($H$22-$H$21)*V389))</f>
        <v>2.2859161528111342E-2</v>
      </c>
      <c r="X389" s="15">
        <f ca="1">ROUND(U389*(1-W389), 0)</f>
        <v>39</v>
      </c>
      <c r="Y389" s="20">
        <f ca="1">RAND()</f>
        <v>0.15320086222746587</v>
      </c>
      <c r="Z389" s="15">
        <f ca="1">IF(B389=1, ROUND(_xlfn.NORM.INV(Y389,$C$13,$C$14)*(1+$T$14), 0), ROUND(_xlfn.NORM.INV(Y389, $D$13, $D$14)*(1+$T$14), 0))</f>
        <v>31</v>
      </c>
      <c r="AA389" s="20">
        <f ca="1">RAND()</f>
        <v>0.97780584683986593</v>
      </c>
      <c r="AB389" s="18">
        <f ca="1">IF(B389=1, ROUND(_xlfn.NORM.INV(AA389,$C$15,$C$16), 2), ROUND(_xlfn.NORM.INV(AA389, $D$15, $D$16), 2))</f>
        <v>4609.2</v>
      </c>
      <c r="AC389" s="15">
        <f ca="1">MIN(G389,Z389)</f>
        <v>24</v>
      </c>
      <c r="AD389" s="15">
        <f ca="1">RAND()</f>
        <v>0.46049324115713697</v>
      </c>
      <c r="AE389" s="19">
        <f ca="1">(IF(B389=1, $G$21+($G$22-$G$21)*AD389, $H$21+($H$22-$H$21)*AD389))</f>
        <v>3.1117263440499796E-2</v>
      </c>
      <c r="AF389" s="15">
        <f ca="1">ROUND(AC389*(1-AE389), 0)</f>
        <v>23</v>
      </c>
      <c r="AG389" s="20">
        <f ca="1">RAND()</f>
        <v>0.71359199314862942</v>
      </c>
      <c r="AH389" s="15">
        <f ca="1">IF(B389=1, ROUND(_xlfn.NORM.INV(AG389,$C$17,$C$18)*(1+$T$14), 0), ROUND(_xlfn.NORM.INV(AG389, $D$17, $D$18)*(1+$T$14), 0))</f>
        <v>376</v>
      </c>
      <c r="AI389" s="20">
        <f ca="1">RAND()</f>
        <v>0.7013210758021734</v>
      </c>
      <c r="AJ389" s="18">
        <f ca="1">IF(B389=1, ROUND(_xlfn.NORM.INV(AI389,$C$19,$C$20), 2), ROUND(_xlfn.NORM.INV(AI389, $D$19, $D$20), 2))</f>
        <v>2435.2399999999998</v>
      </c>
      <c r="AK389" s="15">
        <f ca="1">MIN(ROUND(H389*(1+$C$22),0),AH389)</f>
        <v>273</v>
      </c>
      <c r="AL389" s="20">
        <f ca="1">RAND()</f>
        <v>0.97566444529029683</v>
      </c>
      <c r="AM389" s="19">
        <f ca="1">(IF(B389=1, $G$21+($G$22-$G$21)*AL389, $H$21+($H$22-$H$21)*AL389))</f>
        <v>4.9148255585160394E-2</v>
      </c>
      <c r="AN389" s="15">
        <f ca="1">ROUND(AK389*(1-AM389), 0)</f>
        <v>260</v>
      </c>
      <c r="AO389" s="18">
        <f ca="1">SUM(IF(AN389&gt;H389, (AN389-H389)*($G$23+AJ389), 0),IF(AF389&gt;G389,(AF389-G389)*($G$23+AB389),0),IF(X389&gt;F389,(X389-F389)*($G$23+T389),0),IF(P389&gt;E389,(P389-E389)*($G$23+L389),0))</f>
        <v>0</v>
      </c>
      <c r="AP389" s="18">
        <f>-$C$24</f>
        <v>-313614.51120000001</v>
      </c>
      <c r="AQ389" s="17">
        <f ca="1">L389*P389+T389*X389+AB389*AF389+AJ389*AN389-AO389+AP389</f>
        <v>757692.97879999969</v>
      </c>
      <c r="AS389" s="21">
        <f ca="1">SUM(IF(AN389&gt;H389, (AN389-H389), 0),IF(AF389&gt;G389,(AF389-G389),0),IF(X389&gt;F389,(X389-F389),0),IF(P389&gt;E389,(P389-E389),0))</f>
        <v>0</v>
      </c>
    </row>
    <row r="390" spans="1:45" x14ac:dyDescent="0.4">
      <c r="A390" s="15">
        <v>362</v>
      </c>
      <c r="B390" s="15">
        <f ca="1">IF(RAND() &lt; (8/12), 0, 1)</f>
        <v>1</v>
      </c>
      <c r="C390" s="20">
        <f ca="1">RAND()</f>
        <v>0.90000987815316402</v>
      </c>
      <c r="D390" s="15" t="str">
        <f ca="1">LOOKUP(C390,$H$13:$H$16,$F$13:$F$16)</f>
        <v>Boeing 777-300ER</v>
      </c>
      <c r="E390" s="15">
        <f ca="1">LOOKUP(D390,$F$6:$F$9,$I$6:$I$9)</f>
        <v>8</v>
      </c>
      <c r="F390" s="15">
        <f ca="1">LOOKUP(D390,$F$6:$F$9,$J$6:$J$9)</f>
        <v>40</v>
      </c>
      <c r="G390" s="15">
        <f ca="1">LOOKUP(D390,$F$6:$F$9,$K$6:$K$9)</f>
        <v>24</v>
      </c>
      <c r="H390" s="15">
        <f ca="1">LOOKUP(D390,$F$6:$F$9,$L$6:$L$9)</f>
        <v>260</v>
      </c>
      <c r="I390" s="20">
        <f ca="1">RAND()</f>
        <v>0.33578592128548823</v>
      </c>
      <c r="J390" s="15">
        <f ca="1">IF(B390=1, ROUND(_xlfn.NORM.INV(I390,$C$5,$C$6)*(1+$T$14), 0), ROUND(_xlfn.NORM.INV(I390, $D$5, $D$6)*(1+$T$14), 0))</f>
        <v>5</v>
      </c>
      <c r="K390" s="20">
        <f ca="1">RAND()</f>
        <v>0.63794363045876745</v>
      </c>
      <c r="L390" s="18">
        <f ca="1">IF(B390=1, ROUND(_xlfn.NORM.INV(K390,$C$7,$C$8), 2), ROUND(_xlfn.NORM.INV(K390, $D$7, $D$8), 2))</f>
        <v>14295.43</v>
      </c>
      <c r="M390" s="15">
        <f ca="1">MIN(E390,J390)</f>
        <v>5</v>
      </c>
      <c r="N390" s="15">
        <f ca="1">RAND()</f>
        <v>2.0389633940748331E-2</v>
      </c>
      <c r="O390" s="19">
        <f ca="1">(IF(B390=1, $G$21+($G$22-$G$21)*N390, $H$21+($H$22-$H$21)*N390))</f>
        <v>1.5713637187926191E-2</v>
      </c>
      <c r="P390" s="15">
        <f ca="1">ROUND(M390*(1-O390), 0)</f>
        <v>5</v>
      </c>
      <c r="Q390" s="20">
        <f ca="1">RAND()</f>
        <v>0.50166740420063372</v>
      </c>
      <c r="R390" s="15">
        <f ca="1">IF(B390=1, ROUND(_xlfn.NORM.INV(Q390,$C$9,$C$10)*(1+$T$14), 0), ROUND(_xlfn.NORM.INV(Q390, $D$9, $D$10)*(1+$T$14), 0))</f>
        <v>61</v>
      </c>
      <c r="S390" s="20">
        <f ca="1">RAND()</f>
        <v>0.11842712283864998</v>
      </c>
      <c r="T390" s="18">
        <f ca="1">IF(B390=1, ROUND(_xlfn.NORM.INV(S390,$C$11,$C$12), 2), ROUND(_xlfn.NORM.INV(S390, $D$11, $D$12), 2))</f>
        <v>5762.82</v>
      </c>
      <c r="U390" s="15">
        <f ca="1">MIN(F390,R390)</f>
        <v>40</v>
      </c>
      <c r="V390" s="15">
        <f ca="1">RAND()</f>
        <v>0.50429952969503278</v>
      </c>
      <c r="W390" s="19">
        <f ca="1">(IF(B390=1, $G$21+($G$22-$G$21)*V390, $H$21+($H$22-$H$21)*V390))</f>
        <v>3.2650483539326147E-2</v>
      </c>
      <c r="X390" s="15">
        <f ca="1">ROUND(U390*(1-W390), 0)</f>
        <v>39</v>
      </c>
      <c r="Y390" s="20">
        <f ca="1">RAND()</f>
        <v>0.37154695099900603</v>
      </c>
      <c r="Z390" s="15">
        <f ca="1">IF(B390=1, ROUND(_xlfn.NORM.INV(Y390,$C$13,$C$14)*(1+$T$14), 0), ROUND(_xlfn.NORM.INV(Y390, $D$13, $D$14)*(1+$T$14), 0))</f>
        <v>47</v>
      </c>
      <c r="AA390" s="20">
        <f ca="1">RAND()</f>
        <v>0.9108832125371521</v>
      </c>
      <c r="AB390" s="18">
        <f ca="1">IF(B390=1, ROUND(_xlfn.NORM.INV(AA390,$C$15,$C$16), 2), ROUND(_xlfn.NORM.INV(AA390, $D$15, $D$16), 2))</f>
        <v>4289.78</v>
      </c>
      <c r="AC390" s="15">
        <f ca="1">MIN(G390,Z390)</f>
        <v>24</v>
      </c>
      <c r="AD390" s="15">
        <f ca="1">RAND()</f>
        <v>0.11937534809318917</v>
      </c>
      <c r="AE390" s="19">
        <f ca="1">(IF(B390=1, $G$21+($G$22-$G$21)*AD390, $H$21+($H$22-$H$21)*AD390))</f>
        <v>1.9178137183261619E-2</v>
      </c>
      <c r="AF390" s="15">
        <f ca="1">ROUND(AC390*(1-AE390), 0)</f>
        <v>24</v>
      </c>
      <c r="AG390" s="20">
        <f ca="1">RAND()</f>
        <v>0.82048807854056338</v>
      </c>
      <c r="AH390" s="15">
        <f ca="1">IF(B390=1, ROUND(_xlfn.NORM.INV(AG390,$C$17,$C$18)*(1+$T$14), 0), ROUND(_xlfn.NORM.INV(AG390, $D$17, $D$18)*(1+$T$14), 0))</f>
        <v>420</v>
      </c>
      <c r="AI390" s="20">
        <f ca="1">RAND()</f>
        <v>0.94734628164051637</v>
      </c>
      <c r="AJ390" s="18">
        <f ca="1">IF(B390=1, ROUND(_xlfn.NORM.INV(AI390,$C$19,$C$20), 2), ROUND(_xlfn.NORM.INV(AI390, $D$19, $D$20), 2))</f>
        <v>2763.3</v>
      </c>
      <c r="AK390" s="15">
        <f ca="1">MIN(ROUND(H390*(1+$C$22),0),AH390)</f>
        <v>273</v>
      </c>
      <c r="AL390" s="20">
        <f ca="1">RAND()</f>
        <v>0.46804168725835238</v>
      </c>
      <c r="AM390" s="19">
        <f ca="1">(IF(B390=1, $G$21+($G$22-$G$21)*AL390, $H$21+($H$22-$H$21)*AL390))</f>
        <v>3.1381459054042334E-2</v>
      </c>
      <c r="AN390" s="15">
        <f ca="1">ROUND(AK390*(1-AM390), 0)</f>
        <v>264</v>
      </c>
      <c r="AO390" s="18">
        <f ca="1">SUM(IF(AN390&gt;H390, (AN390-H390)*($G$23+AJ390), 0),IF(AF390&gt;G390,(AF390-G390)*($G$23+AB390),0),IF(X390&gt;F390,(X390-F390)*($G$23+T390),0),IF(P390&gt;E390,(P390-E390)*($G$23+L390),0))</f>
        <v>14457.2</v>
      </c>
      <c r="AP390" s="18">
        <f>-$C$24</f>
        <v>-313614.51120000001</v>
      </c>
      <c r="AQ390" s="17">
        <f ca="1">L390*P390+T390*X390+AB390*AF390+AJ390*AN390-AO390+AP390</f>
        <v>800621.33880000003</v>
      </c>
      <c r="AS390" s="21">
        <f ca="1">SUM(IF(AN390&gt;H390, (AN390-H390), 0),IF(AF390&gt;G390,(AF390-G390),0),IF(X390&gt;F390,(X390-F390),0),IF(P390&gt;E390,(P390-E390),0))</f>
        <v>4</v>
      </c>
    </row>
    <row r="391" spans="1:45" x14ac:dyDescent="0.4">
      <c r="A391" s="15">
        <v>363</v>
      </c>
      <c r="B391" s="15">
        <f ca="1">IF(RAND() &lt; (8/12), 0, 1)</f>
        <v>0</v>
      </c>
      <c r="C391" s="20">
        <f ca="1">RAND()</f>
        <v>0.50096338804669682</v>
      </c>
      <c r="D391" s="15" t="str">
        <f ca="1">LOOKUP(C391,$H$13:$H$16,$F$13:$F$16)</f>
        <v>Airbus A380-800</v>
      </c>
      <c r="E391" s="15">
        <f ca="1">LOOKUP(D391,$F$6:$F$9,$I$6:$I$9)</f>
        <v>14</v>
      </c>
      <c r="F391" s="15">
        <f ca="1">LOOKUP(D391,$F$6:$F$9,$J$6:$J$9)</f>
        <v>76</v>
      </c>
      <c r="G391" s="15">
        <f ca="1">LOOKUP(D391,$F$6:$F$9,$K$6:$K$9)</f>
        <v>56</v>
      </c>
      <c r="H391" s="15">
        <f ca="1">LOOKUP(D391,$F$6:$F$9,$L$6:$L$9)</f>
        <v>341</v>
      </c>
      <c r="I391" s="20">
        <f ca="1">RAND()</f>
        <v>0.21878018855595571</v>
      </c>
      <c r="J391" s="15">
        <f ca="1">IF(B391=1, ROUND(_xlfn.NORM.INV(I391,$C$5,$C$6)*(1+$T$14), 0), ROUND(_xlfn.NORM.INV(I391, $D$5, $D$6)*(1+$T$14), 0))</f>
        <v>3</v>
      </c>
      <c r="K391" s="20">
        <f ca="1">RAND()</f>
        <v>0.77177010403001312</v>
      </c>
      <c r="L391" s="18">
        <f ca="1">IF(B391=1, ROUND(_xlfn.NORM.INV(K391,$C$7,$C$8), 2), ROUND(_xlfn.NORM.INV(K391, $D$7, $D$8), 2))</f>
        <v>10831.78</v>
      </c>
      <c r="M391" s="15">
        <f ca="1">MIN(E391,J391)</f>
        <v>3</v>
      </c>
      <c r="N391" s="15">
        <f ca="1">RAND()</f>
        <v>2.2665279324597387E-3</v>
      </c>
      <c r="O391" s="19">
        <f ca="1">(IF(B391=1, $G$21+($G$22-$G$21)*N391, $H$21+($H$22-$H$21)*N391))</f>
        <v>1.0067995837973793E-2</v>
      </c>
      <c r="P391" s="15">
        <f ca="1">ROUND(M391*(1-O391), 0)</f>
        <v>3</v>
      </c>
      <c r="Q391" s="20">
        <f ca="1">RAND()</f>
        <v>0.69560074535192473</v>
      </c>
      <c r="R391" s="15">
        <f ca="1">IF(B391=1, ROUND(_xlfn.NORM.INV(Q391,$C$9,$C$10)*(1+$T$14), 0), ROUND(_xlfn.NORM.INV(Q391, $D$9, $D$10)*(1+$T$14), 0))</f>
        <v>45</v>
      </c>
      <c r="S391" s="20">
        <f ca="1">RAND()</f>
        <v>0.22713090394834645</v>
      </c>
      <c r="T391" s="18">
        <f ca="1">IF(B391=1, ROUND(_xlfn.NORM.INV(S391,$C$11,$C$12), 2), ROUND(_xlfn.NORM.INV(S391, $D$11, $D$12), 2))</f>
        <v>5075.66</v>
      </c>
      <c r="U391" s="15">
        <f ca="1">MIN(F391,R391)</f>
        <v>45</v>
      </c>
      <c r="V391" s="15">
        <f ca="1">RAND()</f>
        <v>0.30860360641618279</v>
      </c>
      <c r="W391" s="19">
        <f ca="1">(IF(B391=1, $G$21+($G$22-$G$21)*V391, $H$21+($H$22-$H$21)*V391))</f>
        <v>1.9258108192485482E-2</v>
      </c>
      <c r="X391" s="15">
        <f ca="1">ROUND(U391*(1-W391), 0)</f>
        <v>44</v>
      </c>
      <c r="Y391" s="20">
        <f ca="1">RAND()</f>
        <v>0.12397768882498605</v>
      </c>
      <c r="Z391" s="15">
        <f ca="1">IF(B391=1, ROUND(_xlfn.NORM.INV(Y391,$C$13,$C$14)*(1+$T$14), 0), ROUND(_xlfn.NORM.INV(Y391, $D$13, $D$14)*(1+$T$14), 0))</f>
        <v>25</v>
      </c>
      <c r="AA391" s="20">
        <f ca="1">RAND()</f>
        <v>0.9473960718033263</v>
      </c>
      <c r="AB391" s="18">
        <f ca="1">IF(B391=1, ROUND(_xlfn.NORM.INV(AA391,$C$15,$C$16), 2), ROUND(_xlfn.NORM.INV(AA391, $D$15, $D$16), 2))</f>
        <v>2994.87</v>
      </c>
      <c r="AC391" s="15">
        <f ca="1">MIN(G391,Z391)</f>
        <v>25</v>
      </c>
      <c r="AD391" s="15">
        <f ca="1">RAND()</f>
        <v>0.76923922856113225</v>
      </c>
      <c r="AE391" s="19">
        <f ca="1">(IF(B391=1, $G$21+($G$22-$G$21)*AD391, $H$21+($H$22-$H$21)*AD391))</f>
        <v>3.3077176856833965E-2</v>
      </c>
      <c r="AF391" s="15">
        <f ca="1">ROUND(AC391*(1-AE391), 0)</f>
        <v>24</v>
      </c>
      <c r="AG391" s="20">
        <f ca="1">RAND()</f>
        <v>0.33286507761245454</v>
      </c>
      <c r="AH391" s="15">
        <f ca="1">IF(B391=1, ROUND(_xlfn.NORM.INV(AG391,$C$17,$C$18)*(1+$T$14), 0), ROUND(_xlfn.NORM.INV(AG391, $D$17, $D$18)*(1+$T$14), 0))</f>
        <v>177</v>
      </c>
      <c r="AI391" s="20">
        <f ca="1">RAND()</f>
        <v>0.88108160809502822</v>
      </c>
      <c r="AJ391" s="18">
        <f ca="1">IF(B391=1, ROUND(_xlfn.NORM.INV(AI391,$C$19,$C$20), 2), ROUND(_xlfn.NORM.INV(AI391, $D$19, $D$20), 2))</f>
        <v>1838.39</v>
      </c>
      <c r="AK391" s="15">
        <f ca="1">MIN(ROUND(H391*(1+$C$22),0),AH391)</f>
        <v>177</v>
      </c>
      <c r="AL391" s="20">
        <f ca="1">RAND()</f>
        <v>0.98996795205940891</v>
      </c>
      <c r="AM391" s="19">
        <f ca="1">(IF(B391=1, $G$21+($G$22-$G$21)*AL391, $H$21+($H$22-$H$21)*AL391))</f>
        <v>3.9699038561782266E-2</v>
      </c>
      <c r="AN391" s="15">
        <f ca="1">ROUND(AK391*(1-AM391), 0)</f>
        <v>170</v>
      </c>
      <c r="AO391" s="18">
        <f ca="1">SUM(IF(AN391&gt;H391, (AN391-H391)*($G$23+AJ391), 0),IF(AF391&gt;G391,(AF391-G391)*($G$23+AB391),0),IF(X391&gt;F391,(X391-F391)*($G$23+T391),0),IF(P391&gt;E391,(P391-E391)*($G$23+L391),0))</f>
        <v>0</v>
      </c>
      <c r="AP391" s="18">
        <f>-$C$24</f>
        <v>-313614.51120000001</v>
      </c>
      <c r="AQ391" s="17">
        <f ca="1">L391*P391+T391*X391+AB391*AF391+AJ391*AN391-AO391+AP391</f>
        <v>326613.04880000005</v>
      </c>
      <c r="AS391" s="21">
        <f ca="1">SUM(IF(AN391&gt;H391, (AN391-H391), 0),IF(AF391&gt;G391,(AF391-G391),0),IF(X391&gt;F391,(X391-F391),0),IF(P391&gt;E391,(P391-E391),0))</f>
        <v>0</v>
      </c>
    </row>
    <row r="392" spans="1:45" x14ac:dyDescent="0.4">
      <c r="A392" s="15">
        <v>364</v>
      </c>
      <c r="B392" s="15">
        <f ca="1">IF(RAND() &lt; (8/12), 0, 1)</f>
        <v>0</v>
      </c>
      <c r="C392" s="20">
        <f ca="1">RAND()</f>
        <v>0.46500646662638234</v>
      </c>
      <c r="D392" s="15" t="str">
        <f ca="1">LOOKUP(C392,$H$13:$H$16,$F$13:$F$16)</f>
        <v>Airbus A380-800</v>
      </c>
      <c r="E392" s="15">
        <f ca="1">LOOKUP(D392,$F$6:$F$9,$I$6:$I$9)</f>
        <v>14</v>
      </c>
      <c r="F392" s="15">
        <f ca="1">LOOKUP(D392,$F$6:$F$9,$J$6:$J$9)</f>
        <v>76</v>
      </c>
      <c r="G392" s="15">
        <f ca="1">LOOKUP(D392,$F$6:$F$9,$K$6:$K$9)</f>
        <v>56</v>
      </c>
      <c r="H392" s="15">
        <f ca="1">LOOKUP(D392,$F$6:$F$9,$L$6:$L$9)</f>
        <v>341</v>
      </c>
      <c r="I392" s="20">
        <f ca="1">RAND()</f>
        <v>0.41042977648720447</v>
      </c>
      <c r="J392" s="15">
        <f ca="1">IF(B392=1, ROUND(_xlfn.NORM.INV(I392,$C$5,$C$6)*(1+$T$14), 0), ROUND(_xlfn.NORM.INV(I392, $D$5, $D$6)*(1+$T$14), 0))</f>
        <v>4</v>
      </c>
      <c r="K392" s="20">
        <f ca="1">RAND()</f>
        <v>0.96001381187768842</v>
      </c>
      <c r="L392" s="18">
        <f ca="1">IF(B392=1, ROUND(_xlfn.NORM.INV(K392,$C$7,$C$8), 2), ROUND(_xlfn.NORM.INV(K392, $D$7, $D$8), 2))</f>
        <v>11290.35</v>
      </c>
      <c r="M392" s="15">
        <f ca="1">MIN(E392,J392)</f>
        <v>4</v>
      </c>
      <c r="N392" s="15">
        <f ca="1">RAND()</f>
        <v>0.72282522571354935</v>
      </c>
      <c r="O392" s="19">
        <f ca="1">(IF(B392=1, $G$21+($G$22-$G$21)*N392, $H$21+($H$22-$H$21)*N392))</f>
        <v>3.1684756771406482E-2</v>
      </c>
      <c r="P392" s="15">
        <f ca="1">ROUND(M392*(1-O392), 0)</f>
        <v>4</v>
      </c>
      <c r="Q392" s="20">
        <f ca="1">RAND()</f>
        <v>0.50180134319892433</v>
      </c>
      <c r="R392" s="15">
        <f ca="1">IF(B392=1, ROUND(_xlfn.NORM.INV(Q392,$C$9,$C$10)*(1+$T$14), 0), ROUND(_xlfn.NORM.INV(Q392, $D$9, $D$10)*(1+$T$14), 0))</f>
        <v>40</v>
      </c>
      <c r="S392" s="20">
        <f ca="1">RAND()</f>
        <v>0.47972032112303831</v>
      </c>
      <c r="T392" s="18">
        <f ca="1">IF(B392=1, ROUND(_xlfn.NORM.INV(S392,$C$11,$C$12), 2), ROUND(_xlfn.NORM.INV(S392, $D$11, $D$12), 2))</f>
        <v>5234.6000000000004</v>
      </c>
      <c r="U392" s="15">
        <f ca="1">MIN(F392,R392)</f>
        <v>40</v>
      </c>
      <c r="V392" s="15">
        <f ca="1">RAND()</f>
        <v>0.41508744686306731</v>
      </c>
      <c r="W392" s="19">
        <f ca="1">(IF(B392=1, $G$21+($G$22-$G$21)*V392, $H$21+($H$22-$H$21)*V392))</f>
        <v>2.2452623405892019E-2</v>
      </c>
      <c r="X392" s="15">
        <f ca="1">ROUND(U392*(1-W392), 0)</f>
        <v>39</v>
      </c>
      <c r="Y392" s="20">
        <f ca="1">RAND()</f>
        <v>0.58634025187643934</v>
      </c>
      <c r="Z392" s="15">
        <f ca="1">IF(B392=1, ROUND(_xlfn.NORM.INV(Y392,$C$13,$C$14)*(1+$T$14), 0), ROUND(_xlfn.NORM.INV(Y392, $D$13, $D$14)*(1+$T$14), 0))</f>
        <v>38</v>
      </c>
      <c r="AA392" s="20">
        <f ca="1">RAND()</f>
        <v>0.56546778266033904</v>
      </c>
      <c r="AB392" s="18">
        <f ca="1">IF(B392=1, ROUND(_xlfn.NORM.INV(AA392,$C$15,$C$16), 2), ROUND(_xlfn.NORM.INV(AA392, $D$15, $D$16), 2))</f>
        <v>2818</v>
      </c>
      <c r="AC392" s="15">
        <f ca="1">MIN(G392,Z392)</f>
        <v>38</v>
      </c>
      <c r="AD392" s="15">
        <f ca="1">RAND()</f>
        <v>0.45571402842003761</v>
      </c>
      <c r="AE392" s="19">
        <f ca="1">(IF(B392=1, $G$21+($G$22-$G$21)*AD392, $H$21+($H$22-$H$21)*AD392))</f>
        <v>2.3671420852601127E-2</v>
      </c>
      <c r="AF392" s="15">
        <f ca="1">ROUND(AC392*(1-AE392), 0)</f>
        <v>37</v>
      </c>
      <c r="AG392" s="20">
        <f ca="1">RAND()</f>
        <v>0.52576754539104009</v>
      </c>
      <c r="AH392" s="15">
        <f ca="1">IF(B392=1, ROUND(_xlfn.NORM.INV(AG392,$C$17,$C$18)*(1+$T$14), 0), ROUND(_xlfn.NORM.INV(AG392, $D$17, $D$18)*(1+$T$14), 0))</f>
        <v>203</v>
      </c>
      <c r="AI392" s="20">
        <f ca="1">RAND()</f>
        <v>3.3720163953208204E-2</v>
      </c>
      <c r="AJ392" s="18">
        <f ca="1">IF(B392=1, ROUND(_xlfn.NORM.INV(AI392,$C$19,$C$20), 2), ROUND(_xlfn.NORM.INV(AI392, $D$19, $D$20), 2))</f>
        <v>1609.82</v>
      </c>
      <c r="AK392" s="15">
        <f ca="1">MIN(ROUND(H392*(1+$C$22),0),AH392)</f>
        <v>203</v>
      </c>
      <c r="AL392" s="20">
        <f ca="1">RAND()</f>
        <v>0.51454929590598808</v>
      </c>
      <c r="AM392" s="19">
        <f ca="1">(IF(B392=1, $G$21+($G$22-$G$21)*AL392, $H$21+($H$22-$H$21)*AL392))</f>
        <v>2.543647887717964E-2</v>
      </c>
      <c r="AN392" s="15">
        <f ca="1">ROUND(AK392*(1-AM392), 0)</f>
        <v>198</v>
      </c>
      <c r="AO392" s="18">
        <f ca="1">SUM(IF(AN392&gt;H392, (AN392-H392)*($G$23+AJ392), 0),IF(AF392&gt;G392,(AF392-G392)*($G$23+AB392),0),IF(X392&gt;F392,(X392-F392)*($G$23+T392),0),IF(P392&gt;E392,(P392-E392)*($G$23+L392),0))</f>
        <v>0</v>
      </c>
      <c r="AP392" s="18">
        <f>-$C$24</f>
        <v>-313614.51120000001</v>
      </c>
      <c r="AQ392" s="17">
        <f ca="1">L392*P392+T392*X392+AB392*AF392+AJ392*AN392-AO392+AP392</f>
        <v>358706.64880000002</v>
      </c>
      <c r="AS392" s="21">
        <f ca="1">SUM(IF(AN392&gt;H392, (AN392-H392), 0),IF(AF392&gt;G392,(AF392-G392),0),IF(X392&gt;F392,(X392-F392),0),IF(P392&gt;E392,(P392-E392),0))</f>
        <v>0</v>
      </c>
    </row>
    <row r="393" spans="1:45" x14ac:dyDescent="0.4">
      <c r="A393" s="15">
        <v>365</v>
      </c>
      <c r="B393" s="15">
        <f ca="1">IF(RAND() &lt; (8/12), 0, 1)</f>
        <v>1</v>
      </c>
      <c r="C393" s="20">
        <f ca="1">RAND()</f>
        <v>0.969723185137217</v>
      </c>
      <c r="D393" s="15" t="str">
        <f ca="1">LOOKUP(C393,$H$13:$H$16,$F$13:$F$16)</f>
        <v>Boeing 777-300ER</v>
      </c>
      <c r="E393" s="15">
        <f ca="1">LOOKUP(D393,$F$6:$F$9,$I$6:$I$9)</f>
        <v>8</v>
      </c>
      <c r="F393" s="15">
        <f ca="1">LOOKUP(D393,$F$6:$F$9,$J$6:$J$9)</f>
        <v>40</v>
      </c>
      <c r="G393" s="15">
        <f ca="1">LOOKUP(D393,$F$6:$F$9,$K$6:$K$9)</f>
        <v>24</v>
      </c>
      <c r="H393" s="15">
        <f ca="1">LOOKUP(D393,$F$6:$F$9,$L$6:$L$9)</f>
        <v>260</v>
      </c>
      <c r="I393" s="20">
        <f ca="1">RAND()</f>
        <v>0.77457226107085342</v>
      </c>
      <c r="J393" s="15">
        <f ca="1">IF(B393=1, ROUND(_xlfn.NORM.INV(I393,$C$5,$C$6)*(1+$T$14), 0), ROUND(_xlfn.NORM.INV(I393, $D$5, $D$6)*(1+$T$14), 0))</f>
        <v>8</v>
      </c>
      <c r="K393" s="20">
        <f ca="1">RAND()</f>
        <v>0.420064897523453</v>
      </c>
      <c r="L393" s="18">
        <f ca="1">IF(B393=1, ROUND(_xlfn.NORM.INV(K393,$C$7,$C$8), 2), ROUND(_xlfn.NORM.INV(K393, $D$7, $D$8), 2))</f>
        <v>13295.08</v>
      </c>
      <c r="M393" s="15">
        <f ca="1">MIN(E393,J393)</f>
        <v>8</v>
      </c>
      <c r="N393" s="15">
        <f ca="1">RAND()</f>
        <v>0.54247431946393543</v>
      </c>
      <c r="O393" s="19">
        <f ca="1">(IF(B393=1, $G$21+($G$22-$G$21)*N393, $H$21+($H$22-$H$21)*N393))</f>
        <v>3.3986601181237738E-2</v>
      </c>
      <c r="P393" s="15">
        <f ca="1">ROUND(M393*(1-O393), 0)</f>
        <v>8</v>
      </c>
      <c r="Q393" s="20">
        <f ca="1">RAND()</f>
        <v>0.8789368754678204</v>
      </c>
      <c r="R393" s="15">
        <f ca="1">IF(B393=1, ROUND(_xlfn.NORM.INV(Q393,$C$9,$C$10)*(1+$T$14), 0), ROUND(_xlfn.NORM.INV(Q393, $D$9, $D$10)*(1+$T$14), 0))</f>
        <v>90</v>
      </c>
      <c r="S393" s="20">
        <f ca="1">RAND()</f>
        <v>0.31622910231759205</v>
      </c>
      <c r="T393" s="18">
        <f ca="1">IF(B393=1, ROUND(_xlfn.NORM.INV(S393,$C$11,$C$12), 2), ROUND(_xlfn.NORM.INV(S393, $D$11, $D$12), 2))</f>
        <v>6398.18</v>
      </c>
      <c r="U393" s="15">
        <f ca="1">MIN(F393,R393)</f>
        <v>40</v>
      </c>
      <c r="V393" s="15">
        <f ca="1">RAND()</f>
        <v>0.92416584315873596</v>
      </c>
      <c r="W393" s="19">
        <f ca="1">(IF(B393=1, $G$21+($G$22-$G$21)*V393, $H$21+($H$22-$H$21)*V393))</f>
        <v>4.7345804510555763E-2</v>
      </c>
      <c r="X393" s="15">
        <f ca="1">ROUND(U393*(1-W393), 0)</f>
        <v>38</v>
      </c>
      <c r="Y393" s="20">
        <f ca="1">RAND()</f>
        <v>0.63286183411404173</v>
      </c>
      <c r="Z393" s="15">
        <f ca="1">IF(B393=1, ROUND(_xlfn.NORM.INV(Y393,$C$13,$C$14)*(1+$T$14), 0), ROUND(_xlfn.NORM.INV(Y393, $D$13, $D$14)*(1+$T$14), 0))</f>
        <v>62</v>
      </c>
      <c r="AA393" s="20">
        <f ca="1">RAND()</f>
        <v>0.25795783489031721</v>
      </c>
      <c r="AB393" s="18">
        <f ca="1">IF(B393=1, ROUND(_xlfn.NORM.INV(AA393,$C$15,$C$16), 2), ROUND(_xlfn.NORM.INV(AA393, $D$15, $D$16), 2))</f>
        <v>3329.94</v>
      </c>
      <c r="AC393" s="15">
        <f ca="1">MIN(G393,Z393)</f>
        <v>24</v>
      </c>
      <c r="AD393" s="15">
        <f ca="1">RAND()</f>
        <v>0.72625457083155609</v>
      </c>
      <c r="AE393" s="19">
        <f ca="1">(IF(B393=1, $G$21+($G$22-$G$21)*AD393, $H$21+($H$22-$H$21)*AD393))</f>
        <v>4.0418909979104467E-2</v>
      </c>
      <c r="AF393" s="15">
        <f ca="1">ROUND(AC393*(1-AE393), 0)</f>
        <v>23</v>
      </c>
      <c r="AG393" s="20">
        <f ca="1">RAND()</f>
        <v>0.5646815732529985</v>
      </c>
      <c r="AH393" s="15">
        <f ca="1">IF(B393=1, ROUND(_xlfn.NORM.INV(AG393,$C$17,$C$18)*(1+$T$14), 0), ROUND(_xlfn.NORM.INV(AG393, $D$17, $D$18)*(1+$T$14), 0))</f>
        <v>325</v>
      </c>
      <c r="AI393" s="20">
        <f ca="1">RAND()</f>
        <v>0.89124954990377525</v>
      </c>
      <c r="AJ393" s="18">
        <f ca="1">IF(B393=1, ROUND(_xlfn.NORM.INV(AI393,$C$19,$C$20), 2), ROUND(_xlfn.NORM.INV(AI393, $D$19, $D$20), 2))</f>
        <v>2647.14</v>
      </c>
      <c r="AK393" s="15">
        <f ca="1">MIN(ROUND(H393*(1+$C$22),0),AH393)</f>
        <v>273</v>
      </c>
      <c r="AL393" s="20">
        <f ca="1">RAND()</f>
        <v>0.41191935869299312</v>
      </c>
      <c r="AM393" s="19">
        <f ca="1">(IF(B393=1, $G$21+($G$22-$G$21)*AL393, $H$21+($H$22-$H$21)*AL393))</f>
        <v>2.9417177554254759E-2</v>
      </c>
      <c r="AN393" s="15">
        <f ca="1">ROUND(AK393*(1-AM393), 0)</f>
        <v>265</v>
      </c>
      <c r="AO393" s="18">
        <f ca="1">SUM(IF(AN393&gt;H393, (AN393-H393)*($G$23+AJ393), 0),IF(AF393&gt;G393,(AF393-G393)*($G$23+AB393),0),IF(X393&gt;F393,(X393-F393)*($G$23+T393),0),IF(P393&gt;E393,(P393-E393)*($G$23+L393),0))</f>
        <v>17490.7</v>
      </c>
      <c r="AP393" s="18">
        <f>-$C$24</f>
        <v>-313614.51120000001</v>
      </c>
      <c r="AQ393" s="17">
        <f ca="1">L393*P393+T393*X393+AB393*AF393+AJ393*AN393-AO393+AP393</f>
        <v>796466.98879999993</v>
      </c>
      <c r="AS393" s="21">
        <f ca="1">SUM(IF(AN393&gt;H393, (AN393-H393), 0),IF(AF393&gt;G393,(AF393-G393),0),IF(X393&gt;F393,(X393-F393),0),IF(P393&gt;E393,(P393-E393),0))</f>
        <v>5</v>
      </c>
    </row>
    <row r="394" spans="1:45" x14ac:dyDescent="0.4">
      <c r="A394" s="15">
        <v>366</v>
      </c>
      <c r="B394" s="15">
        <f ca="1">IF(RAND() &lt; (8/12), 0, 1)</f>
        <v>1</v>
      </c>
      <c r="C394" s="20">
        <f ca="1">RAND()</f>
        <v>0.80438899693482813</v>
      </c>
      <c r="D394" s="15" t="str">
        <f ca="1">LOOKUP(C394,$H$13:$H$16,$F$13:$F$16)</f>
        <v>Boeing 777-300ER</v>
      </c>
      <c r="E394" s="15">
        <f ca="1">LOOKUP(D394,$F$6:$F$9,$I$6:$I$9)</f>
        <v>8</v>
      </c>
      <c r="F394" s="15">
        <f ca="1">LOOKUP(D394,$F$6:$F$9,$J$6:$J$9)</f>
        <v>40</v>
      </c>
      <c r="G394" s="15">
        <f ca="1">LOOKUP(D394,$F$6:$F$9,$K$6:$K$9)</f>
        <v>24</v>
      </c>
      <c r="H394" s="15">
        <f ca="1">LOOKUP(D394,$F$6:$F$9,$L$6:$L$9)</f>
        <v>260</v>
      </c>
      <c r="I394" s="20">
        <f ca="1">RAND()</f>
        <v>0.48475508992077143</v>
      </c>
      <c r="J394" s="15">
        <f ca="1">IF(B394=1, ROUND(_xlfn.NORM.INV(I394,$C$5,$C$6)*(1+$T$14), 0), ROUND(_xlfn.NORM.INV(I394, $D$5, $D$6)*(1+$T$14), 0))</f>
        <v>6</v>
      </c>
      <c r="K394" s="20">
        <f ca="1">RAND()</f>
        <v>0.85617362073797099</v>
      </c>
      <c r="L394" s="18">
        <f ca="1">IF(B394=1, ROUND(_xlfn.NORM.INV(K394,$C$7,$C$8), 2), ROUND(_xlfn.NORM.INV(K394, $D$7, $D$8), 2))</f>
        <v>15576.43</v>
      </c>
      <c r="M394" s="15">
        <f ca="1">MIN(E394,J394)</f>
        <v>6</v>
      </c>
      <c r="N394" s="15">
        <f ca="1">RAND()</f>
        <v>0.92312083806390843</v>
      </c>
      <c r="O394" s="19">
        <f ca="1">(IF(B394=1, $G$21+($G$22-$G$21)*N394, $H$21+($H$22-$H$21)*N394))</f>
        <v>4.7309229332236795E-2</v>
      </c>
      <c r="P394" s="15">
        <f ca="1">ROUND(M394*(1-O394), 0)</f>
        <v>6</v>
      </c>
      <c r="Q394" s="20">
        <f ca="1">RAND()</f>
        <v>0.57646141574107979</v>
      </c>
      <c r="R394" s="15">
        <f ca="1">IF(B394=1, ROUND(_xlfn.NORM.INV(Q394,$C$9,$C$10)*(1+$T$14), 0), ROUND(_xlfn.NORM.INV(Q394, $D$9, $D$10)*(1+$T$14), 0))</f>
        <v>66</v>
      </c>
      <c r="S394" s="20">
        <f ca="1">RAND()</f>
        <v>0.22302311579802969</v>
      </c>
      <c r="T394" s="18">
        <f ca="1">IF(B394=1, ROUND(_xlfn.NORM.INV(S394,$C$11,$C$12), 2), ROUND(_xlfn.NORM.INV(S394, $D$11, $D$12), 2))</f>
        <v>6142.32</v>
      </c>
      <c r="U394" s="15">
        <f ca="1">MIN(F394,R394)</f>
        <v>40</v>
      </c>
      <c r="V394" s="15">
        <f ca="1">RAND()</f>
        <v>0.57019200486629962</v>
      </c>
      <c r="W394" s="19">
        <f ca="1">(IF(B394=1, $G$21+($G$22-$G$21)*V394, $H$21+($H$22-$H$21)*V394))</f>
        <v>3.4956720170320491E-2</v>
      </c>
      <c r="X394" s="15">
        <f ca="1">ROUND(U394*(1-W394), 0)</f>
        <v>39</v>
      </c>
      <c r="Y394" s="20">
        <f ca="1">RAND()</f>
        <v>0.42069911684584882</v>
      </c>
      <c r="Z394" s="15">
        <f ca="1">IF(B394=1, ROUND(_xlfn.NORM.INV(Y394,$C$13,$C$14)*(1+$T$14), 0), ROUND(_xlfn.NORM.INV(Y394, $D$13, $D$14)*(1+$T$14), 0))</f>
        <v>50</v>
      </c>
      <c r="AA394" s="20">
        <f ca="1">RAND()</f>
        <v>0.40727649481108552</v>
      </c>
      <c r="AB394" s="18">
        <f ca="1">IF(B394=1, ROUND(_xlfn.NORM.INV(AA394,$C$15,$C$16), 2), ROUND(_xlfn.NORM.INV(AA394, $D$15, $D$16), 2))</f>
        <v>3529.57</v>
      </c>
      <c r="AC394" s="15">
        <f ca="1">MIN(G394,Z394)</f>
        <v>24</v>
      </c>
      <c r="AD394" s="15">
        <f ca="1">RAND()</f>
        <v>0.35345907350499139</v>
      </c>
      <c r="AE394" s="19">
        <f ca="1">(IF(B394=1, $G$21+($G$22-$G$21)*AD394, $H$21+($H$22-$H$21)*AD394))</f>
        <v>2.7371067572674698E-2</v>
      </c>
      <c r="AF394" s="15">
        <f ca="1">ROUND(AC394*(1-AE394), 0)</f>
        <v>23</v>
      </c>
      <c r="AG394" s="20">
        <f ca="1">RAND()</f>
        <v>0.13779384723697174</v>
      </c>
      <c r="AH394" s="15">
        <f ca="1">IF(B394=1, ROUND(_xlfn.NORM.INV(AG394,$C$17,$C$18)*(1+$T$14), 0), ROUND(_xlfn.NORM.INV(AG394, $D$17, $D$18)*(1+$T$14), 0))</f>
        <v>167</v>
      </c>
      <c r="AI394" s="20">
        <f ca="1">RAND()</f>
        <v>0.29379444327449578</v>
      </c>
      <c r="AJ394" s="18">
        <f ca="1">IF(B394=1, ROUND(_xlfn.NORM.INV(AI394,$C$19,$C$20), 2), ROUND(_xlfn.NORM.INV(AI394, $D$19, $D$20), 2))</f>
        <v>2113.4699999999998</v>
      </c>
      <c r="AK394" s="15">
        <f ca="1">MIN(ROUND(H394*(1+$C$22),0),AH394)</f>
        <v>167</v>
      </c>
      <c r="AL394" s="20">
        <f ca="1">RAND()</f>
        <v>0.95986641463251399</v>
      </c>
      <c r="AM394" s="19">
        <f ca="1">(IF(B394=1, $G$21+($G$22-$G$21)*AL394, $H$21+($H$22-$H$21)*AL394))</f>
        <v>4.8595324512137994E-2</v>
      </c>
      <c r="AN394" s="15">
        <f ca="1">ROUND(AK394*(1-AM394), 0)</f>
        <v>159</v>
      </c>
      <c r="AO394" s="18">
        <f ca="1">SUM(IF(AN394&gt;H394, (AN394-H394)*($G$23+AJ394), 0),IF(AF394&gt;G394,(AF394-G394)*($G$23+AB394),0),IF(X394&gt;F394,(X394-F394)*($G$23+T394),0),IF(P394&gt;E394,(P394-E394)*($G$23+L394),0))</f>
        <v>0</v>
      </c>
      <c r="AP394" s="18">
        <f>-$C$24</f>
        <v>-313614.51120000001</v>
      </c>
      <c r="AQ394" s="17">
        <f ca="1">L394*P394+T394*X394+AB394*AF394+AJ394*AN394-AO394+AP394</f>
        <v>436616.3887999999</v>
      </c>
      <c r="AS394" s="21">
        <f ca="1">SUM(IF(AN394&gt;H394, (AN394-H394), 0),IF(AF394&gt;G394,(AF394-G394),0),IF(X394&gt;F394,(X394-F394),0),IF(P394&gt;E394,(P394-E394),0))</f>
        <v>0</v>
      </c>
    </row>
    <row r="395" spans="1:45" x14ac:dyDescent="0.4">
      <c r="A395" s="15">
        <v>367</v>
      </c>
      <c r="B395" s="15">
        <f ca="1">IF(RAND() &lt; (8/12), 0, 1)</f>
        <v>0</v>
      </c>
      <c r="C395" s="20">
        <f ca="1">RAND()</f>
        <v>0.62120424851915423</v>
      </c>
      <c r="D395" s="15" t="str">
        <f ca="1">LOOKUP(C395,$H$13:$H$16,$F$13:$F$16)</f>
        <v>Boeing 777-300ER</v>
      </c>
      <c r="E395" s="15">
        <f ca="1">LOOKUP(D395,$F$6:$F$9,$I$6:$I$9)</f>
        <v>8</v>
      </c>
      <c r="F395" s="15">
        <f ca="1">LOOKUP(D395,$F$6:$F$9,$J$6:$J$9)</f>
        <v>40</v>
      </c>
      <c r="G395" s="15">
        <f ca="1">LOOKUP(D395,$F$6:$F$9,$K$6:$K$9)</f>
        <v>24</v>
      </c>
      <c r="H395" s="15">
        <f ca="1">LOOKUP(D395,$F$6:$F$9,$L$6:$L$9)</f>
        <v>260</v>
      </c>
      <c r="I395" s="20">
        <f ca="1">RAND()</f>
        <v>0.36216599877690492</v>
      </c>
      <c r="J395" s="15">
        <f ca="1">IF(B395=1, ROUND(_xlfn.NORM.INV(I395,$C$5,$C$6)*(1+$T$14), 0), ROUND(_xlfn.NORM.INV(I395, $D$5, $D$6)*(1+$T$14), 0))</f>
        <v>4</v>
      </c>
      <c r="K395" s="20">
        <f ca="1">RAND()</f>
        <v>0.44619805923224987</v>
      </c>
      <c r="L395" s="18">
        <f ca="1">IF(B395=1, ROUND(_xlfn.NORM.INV(K395,$C$7,$C$8), 2), ROUND(_xlfn.NORM.INV(K395, $D$7, $D$8), 2))</f>
        <v>10430.73</v>
      </c>
      <c r="M395" s="15">
        <f ca="1">MIN(E395,J395)</f>
        <v>4</v>
      </c>
      <c r="N395" s="15">
        <f ca="1">RAND()</f>
        <v>0.69102074724647999</v>
      </c>
      <c r="O395" s="19">
        <f ca="1">(IF(B395=1, $G$21+($G$22-$G$21)*N395, $H$21+($H$22-$H$21)*N395))</f>
        <v>3.0730622417394396E-2</v>
      </c>
      <c r="P395" s="15">
        <f ca="1">ROUND(M395*(1-O395), 0)</f>
        <v>4</v>
      </c>
      <c r="Q395" s="20">
        <f ca="1">RAND()</f>
        <v>0.65903358161964676</v>
      </c>
      <c r="R395" s="15">
        <f ca="1">IF(B395=1, ROUND(_xlfn.NORM.INV(Q395,$C$9,$C$10)*(1+$T$14), 0), ROUND(_xlfn.NORM.INV(Q395, $D$9, $D$10)*(1+$T$14), 0))</f>
        <v>44</v>
      </c>
      <c r="S395" s="20">
        <f ca="1">RAND()</f>
        <v>0.74279267937870352</v>
      </c>
      <c r="T395" s="18">
        <f ca="1">IF(B395=1, ROUND(_xlfn.NORM.INV(S395,$C$11,$C$12), 2), ROUND(_xlfn.NORM.INV(S395, $D$11, $D$12), 2))</f>
        <v>5394.76</v>
      </c>
      <c r="U395" s="15">
        <f ca="1">MIN(F395,R395)</f>
        <v>40</v>
      </c>
      <c r="V395" s="15">
        <f ca="1">RAND()</f>
        <v>0.54042440070855269</v>
      </c>
      <c r="W395" s="19">
        <f ca="1">(IF(B395=1, $G$21+($G$22-$G$21)*V395, $H$21+($H$22-$H$21)*V395))</f>
        <v>2.6212732021256582E-2</v>
      </c>
      <c r="X395" s="15">
        <f ca="1">ROUND(U395*(1-W395), 0)</f>
        <v>39</v>
      </c>
      <c r="Y395" s="20">
        <f ca="1">RAND()</f>
        <v>0.59578493833722723</v>
      </c>
      <c r="Z395" s="15">
        <f ca="1">IF(B395=1, ROUND(_xlfn.NORM.INV(Y395,$C$13,$C$14)*(1+$T$14), 0), ROUND(_xlfn.NORM.INV(Y395, $D$13, $D$14)*(1+$T$14), 0))</f>
        <v>38</v>
      </c>
      <c r="AA395" s="20">
        <f ca="1">RAND()</f>
        <v>0.98151210741568573</v>
      </c>
      <c r="AB395" s="18">
        <f ca="1">IF(B395=1, ROUND(_xlfn.NORM.INV(AA395,$C$15,$C$16), 2), ROUND(_xlfn.NORM.INV(AA395, $D$15, $D$16), 2))</f>
        <v>3051.5</v>
      </c>
      <c r="AC395" s="15">
        <f ca="1">MIN(G395,Z395)</f>
        <v>24</v>
      </c>
      <c r="AD395" s="15">
        <f ca="1">RAND()</f>
        <v>0.98741609461644653</v>
      </c>
      <c r="AE395" s="19">
        <f ca="1">(IF(B395=1, $G$21+($G$22-$G$21)*AD395, $H$21+($H$22-$H$21)*AD395))</f>
        <v>3.9622482838493393E-2</v>
      </c>
      <c r="AF395" s="15">
        <f ca="1">ROUND(AC395*(1-AE395), 0)</f>
        <v>23</v>
      </c>
      <c r="AG395" s="20">
        <f ca="1">RAND()</f>
        <v>0.4760257046701637</v>
      </c>
      <c r="AH395" s="15">
        <f ca="1">IF(B395=1, ROUND(_xlfn.NORM.INV(AG395,$C$17,$C$18)*(1+$T$14), 0), ROUND(_xlfn.NORM.INV(AG395, $D$17, $D$18)*(1+$T$14), 0))</f>
        <v>196</v>
      </c>
      <c r="AI395" s="20">
        <f ca="1">RAND()</f>
        <v>0.59129384608000291</v>
      </c>
      <c r="AJ395" s="18">
        <f ca="1">IF(B395=1, ROUND(_xlfn.NORM.INV(AI395,$C$19,$C$20), 2), ROUND(_xlfn.NORM.INV(AI395, $D$19, $D$20), 2))</f>
        <v>1766.27</v>
      </c>
      <c r="AK395" s="15">
        <f ca="1">MIN(ROUND(H395*(1+$C$22),0),AH395)</f>
        <v>196</v>
      </c>
      <c r="AL395" s="20">
        <f ca="1">RAND()</f>
        <v>0.27127170292069391</v>
      </c>
      <c r="AM395" s="19">
        <f ca="1">(IF(B395=1, $G$21+($G$22-$G$21)*AL395, $H$21+($H$22-$H$21)*AL395))</f>
        <v>1.8138151087620819E-2</v>
      </c>
      <c r="AN395" s="15">
        <f ca="1">ROUND(AK395*(1-AM395), 0)</f>
        <v>192</v>
      </c>
      <c r="AO395" s="18">
        <f ca="1">SUM(IF(AN395&gt;H395, (AN395-H395)*($G$23+AJ395), 0),IF(AF395&gt;G395,(AF395-G395)*($G$23+AB395),0),IF(X395&gt;F395,(X395-F395)*($G$23+T395),0),IF(P395&gt;E395,(P395-E395)*($G$23+L395),0))</f>
        <v>0</v>
      </c>
      <c r="AP395" s="18">
        <f>-$C$24</f>
        <v>-313614.51120000001</v>
      </c>
      <c r="AQ395" s="17">
        <f ca="1">L395*P395+T395*X395+AB395*AF395+AJ395*AN395-AO395+AP395</f>
        <v>347812.3887999999</v>
      </c>
      <c r="AS395" s="21">
        <f ca="1">SUM(IF(AN395&gt;H395, (AN395-H395), 0),IF(AF395&gt;G395,(AF395-G395),0),IF(X395&gt;F395,(X395-F395),0),IF(P395&gt;E395,(P395-E395),0))</f>
        <v>0</v>
      </c>
    </row>
    <row r="396" spans="1:45" x14ac:dyDescent="0.4">
      <c r="A396" s="15">
        <v>368</v>
      </c>
      <c r="B396" s="15">
        <f ca="1">IF(RAND() &lt; (8/12), 0, 1)</f>
        <v>1</v>
      </c>
      <c r="C396" s="20">
        <f ca="1">RAND()</f>
        <v>0.11505057532576224</v>
      </c>
      <c r="D396" s="15" t="str">
        <f ca="1">LOOKUP(C396,$H$13:$H$16,$F$13:$F$16)</f>
        <v>Airbus A350-900</v>
      </c>
      <c r="E396" s="15">
        <f ca="1">LOOKUP(D396,$F$6:$F$9,$I$6:$I$9)</f>
        <v>0</v>
      </c>
      <c r="F396" s="15">
        <f ca="1">LOOKUP(D396,$F$6:$F$9,$J$6:$J$9)</f>
        <v>32</v>
      </c>
      <c r="G396" s="15">
        <f ca="1">LOOKUP(D396,$F$6:$F$9,$K$6:$K$9)</f>
        <v>21</v>
      </c>
      <c r="H396" s="15">
        <f ca="1">LOOKUP(D396,$F$6:$F$9,$L$6:$L$9)</f>
        <v>259</v>
      </c>
      <c r="I396" s="20">
        <f ca="1">RAND()</f>
        <v>0.11287808781115094</v>
      </c>
      <c r="J396" s="15">
        <f ca="1">IF(B396=1, ROUND(_xlfn.NORM.INV(I396,$C$5,$C$6)*(1+$T$14), 0), ROUND(_xlfn.NORM.INV(I396, $D$5, $D$6)*(1+$T$14), 0))</f>
        <v>4</v>
      </c>
      <c r="K396" s="20">
        <f ca="1">RAND()</f>
        <v>0.53208564261705116</v>
      </c>
      <c r="L396" s="18">
        <f ca="1">IF(B396=1, ROUND(_xlfn.NORM.INV(K396,$C$7,$C$8), 2), ROUND(_xlfn.NORM.INV(K396, $D$7, $D$8), 2))</f>
        <v>13804.08</v>
      </c>
      <c r="M396" s="15">
        <f ca="1">MIN(E396,J396)</f>
        <v>0</v>
      </c>
      <c r="N396" s="15">
        <f ca="1">RAND()</f>
        <v>0.766566817292759</v>
      </c>
      <c r="O396" s="19">
        <f ca="1">(IF(B396=1, $G$21+($G$22-$G$21)*N396, $H$21+($H$22-$H$21)*N396))</f>
        <v>4.1829838605246569E-2</v>
      </c>
      <c r="P396" s="15">
        <f ca="1">ROUND(M396*(1-O396), 0)</f>
        <v>0</v>
      </c>
      <c r="Q396" s="20">
        <f ca="1">RAND()</f>
        <v>9.1958546612472825E-2</v>
      </c>
      <c r="R396" s="15">
        <f ca="1">IF(B396=1, ROUND(_xlfn.NORM.INV(Q396,$C$9,$C$10)*(1+$T$14), 0), ROUND(_xlfn.NORM.INV(Q396, $D$9, $D$10)*(1+$T$14), 0))</f>
        <v>27</v>
      </c>
      <c r="S396" s="20">
        <f ca="1">RAND()</f>
        <v>0.56382283936945343</v>
      </c>
      <c r="T396" s="18">
        <f ca="1">IF(B396=1, ROUND(_xlfn.NORM.INV(S396,$C$11,$C$12), 2), ROUND(_xlfn.NORM.INV(S396, $D$11, $D$12), 2))</f>
        <v>6974.32</v>
      </c>
      <c r="U396" s="15">
        <f ca="1">MIN(F396,R396)</f>
        <v>27</v>
      </c>
      <c r="V396" s="15">
        <f ca="1">RAND()</f>
        <v>0.23997331757308726</v>
      </c>
      <c r="W396" s="19">
        <f ca="1">(IF(B396=1, $G$21+($G$22-$G$21)*V396, $H$21+($H$22-$H$21)*V396))</f>
        <v>2.3399066115058056E-2</v>
      </c>
      <c r="X396" s="15">
        <f ca="1">ROUND(U396*(1-W396), 0)</f>
        <v>26</v>
      </c>
      <c r="Y396" s="20">
        <f ca="1">RAND()</f>
        <v>0.46284523046388237</v>
      </c>
      <c r="Z396" s="15">
        <f ca="1">IF(B396=1, ROUND(_xlfn.NORM.INV(Y396,$C$13,$C$14)*(1+$T$14), 0), ROUND(_xlfn.NORM.INV(Y396, $D$13, $D$14)*(1+$T$14), 0))</f>
        <v>52</v>
      </c>
      <c r="AA396" s="20">
        <f ca="1">RAND()</f>
        <v>0.28312026331773377</v>
      </c>
      <c r="AB396" s="18">
        <f ca="1">IF(B396=1, ROUND(_xlfn.NORM.INV(AA396,$C$15,$C$16), 2), ROUND(_xlfn.NORM.INV(AA396, $D$15, $D$16), 2))</f>
        <v>3366.52</v>
      </c>
      <c r="AC396" s="15">
        <f ca="1">MIN(G396,Z396)</f>
        <v>21</v>
      </c>
      <c r="AD396" s="15">
        <f ca="1">RAND()</f>
        <v>0.90677778676664145</v>
      </c>
      <c r="AE396" s="19">
        <f ca="1">(IF(B396=1, $G$21+($G$22-$G$21)*AD396, $H$21+($H$22-$H$21)*AD396))</f>
        <v>4.6737222536832455E-2</v>
      </c>
      <c r="AF396" s="15">
        <f ca="1">ROUND(AC396*(1-AE396), 0)</f>
        <v>20</v>
      </c>
      <c r="AG396" s="20">
        <f ca="1">RAND()</f>
        <v>0.81669388750058347</v>
      </c>
      <c r="AH396" s="15">
        <f ca="1">IF(B396=1, ROUND(_xlfn.NORM.INV(AG396,$C$17,$C$18)*(1+$T$14), 0), ROUND(_xlfn.NORM.INV(AG396, $D$17, $D$18)*(1+$T$14), 0))</f>
        <v>418</v>
      </c>
      <c r="AI396" s="20">
        <f ca="1">RAND()</f>
        <v>0.70445511258709481</v>
      </c>
      <c r="AJ396" s="18">
        <f ca="1">IF(B396=1, ROUND(_xlfn.NORM.INV(AI396,$C$19,$C$20), 2), ROUND(_xlfn.NORM.INV(AI396, $D$19, $D$20), 2))</f>
        <v>2437.96</v>
      </c>
      <c r="AK396" s="15">
        <f ca="1">MIN(ROUND(H396*(1+$C$22),0),AH396)</f>
        <v>272</v>
      </c>
      <c r="AL396" s="20">
        <f ca="1">RAND()</f>
        <v>0.6815763642878262</v>
      </c>
      <c r="AM396" s="19">
        <f ca="1">(IF(B396=1, $G$21+($G$22-$G$21)*AL396, $H$21+($H$22-$H$21)*AL396))</f>
        <v>3.885517275007392E-2</v>
      </c>
      <c r="AN396" s="15">
        <f ca="1">ROUND(AK396*(1-AM396), 0)</f>
        <v>261</v>
      </c>
      <c r="AO396" s="18">
        <f ca="1">SUM(IF(AN396&gt;H396, (AN396-H396)*($G$23+AJ396), 0),IF(AF396&gt;G396,(AF396-G396)*($G$23+AB396),0),IF(X396&gt;F396,(X396-F396)*($G$23+T396),0),IF(P396&gt;E396,(P396-E396)*($G$23+L396),0))</f>
        <v>6577.92</v>
      </c>
      <c r="AP396" s="18">
        <f>-$C$24</f>
        <v>-313614.51120000001</v>
      </c>
      <c r="AQ396" s="17">
        <f ca="1">L396*P396+T396*X396+AB396*AF396+AJ396*AN396-AO396+AP396</f>
        <v>564777.84880000004</v>
      </c>
      <c r="AS396" s="21">
        <f ca="1">SUM(IF(AN396&gt;H396, (AN396-H396), 0),IF(AF396&gt;G396,(AF396-G396),0),IF(X396&gt;F396,(X396-F396),0),IF(P396&gt;E396,(P396-E396),0))</f>
        <v>2</v>
      </c>
    </row>
    <row r="397" spans="1:45" x14ac:dyDescent="0.4">
      <c r="A397" s="15">
        <v>369</v>
      </c>
      <c r="B397" s="15">
        <f ca="1">IF(RAND() &lt; (8/12), 0, 1)</f>
        <v>0</v>
      </c>
      <c r="C397" s="20">
        <f ca="1">RAND()</f>
        <v>0.15697490352346022</v>
      </c>
      <c r="D397" s="15" t="str">
        <f ca="1">LOOKUP(C397,$H$13:$H$16,$F$13:$F$16)</f>
        <v>Airbus A350-900</v>
      </c>
      <c r="E397" s="15">
        <f ca="1">LOOKUP(D397,$F$6:$F$9,$I$6:$I$9)</f>
        <v>0</v>
      </c>
      <c r="F397" s="15">
        <f ca="1">LOOKUP(D397,$F$6:$F$9,$J$6:$J$9)</f>
        <v>32</v>
      </c>
      <c r="G397" s="15">
        <f ca="1">LOOKUP(D397,$F$6:$F$9,$K$6:$K$9)</f>
        <v>21</v>
      </c>
      <c r="H397" s="15">
        <f ca="1">LOOKUP(D397,$F$6:$F$9,$L$6:$L$9)</f>
        <v>259</v>
      </c>
      <c r="I397" s="20">
        <f ca="1">RAND()</f>
        <v>0.74682167849158421</v>
      </c>
      <c r="J397" s="15">
        <f ca="1">IF(B397=1, ROUND(_xlfn.NORM.INV(I397,$C$5,$C$6)*(1+$T$14), 0), ROUND(_xlfn.NORM.INV(I397, $D$5, $D$6)*(1+$T$14), 0))</f>
        <v>5</v>
      </c>
      <c r="K397" s="20">
        <f ca="1">RAND()</f>
        <v>0.63498334860006778</v>
      </c>
      <c r="L397" s="18">
        <f ca="1">IF(B397=1, ROUND(_xlfn.NORM.INV(K397,$C$7,$C$8), 2), ROUND(_xlfn.NORM.INV(K397, $D$7, $D$8), 2))</f>
        <v>10649.65</v>
      </c>
      <c r="M397" s="15">
        <f ca="1">MIN(E397,J397)</f>
        <v>0</v>
      </c>
      <c r="N397" s="15">
        <f ca="1">RAND()</f>
        <v>0.5487206584542289</v>
      </c>
      <c r="O397" s="19">
        <f ca="1">(IF(B397=1, $G$21+($G$22-$G$21)*N397, $H$21+($H$22-$H$21)*N397))</f>
        <v>2.6461619753626868E-2</v>
      </c>
      <c r="P397" s="15">
        <f ca="1">ROUND(M397*(1-O397), 0)</f>
        <v>0</v>
      </c>
      <c r="Q397" s="20">
        <f ca="1">RAND()</f>
        <v>0.39521538296770065</v>
      </c>
      <c r="R397" s="15">
        <f ca="1">IF(B397=1, ROUND(_xlfn.NORM.INV(Q397,$C$9,$C$10)*(1+$T$14), 0), ROUND(_xlfn.NORM.INV(Q397, $D$9, $D$10)*(1+$T$14), 0))</f>
        <v>37</v>
      </c>
      <c r="S397" s="20">
        <f ca="1">RAND()</f>
        <v>0.69952849468863232</v>
      </c>
      <c r="T397" s="18">
        <f ca="1">IF(B397=1, ROUND(_xlfn.NORM.INV(S397,$C$11,$C$12), 2), ROUND(_xlfn.NORM.INV(S397, $D$11, $D$12), 2))</f>
        <v>5365.38</v>
      </c>
      <c r="U397" s="15">
        <f ca="1">MIN(F397,R397)</f>
        <v>32</v>
      </c>
      <c r="V397" s="15">
        <f ca="1">RAND()</f>
        <v>0.86983184815358416</v>
      </c>
      <c r="W397" s="19">
        <f ca="1">(IF(B397=1, $G$21+($G$22-$G$21)*V397, $H$21+($H$22-$H$21)*V397))</f>
        <v>3.6094955444607522E-2</v>
      </c>
      <c r="X397" s="15">
        <f ca="1">ROUND(U397*(1-W397), 0)</f>
        <v>31</v>
      </c>
      <c r="Y397" s="20">
        <f ca="1">RAND()</f>
        <v>0.34601562585129186</v>
      </c>
      <c r="Z397" s="15">
        <f ca="1">IF(B397=1, ROUND(_xlfn.NORM.INV(Y397,$C$13,$C$14)*(1+$T$14), 0), ROUND(_xlfn.NORM.INV(Y397, $D$13, $D$14)*(1+$T$14), 0))</f>
        <v>32</v>
      </c>
      <c r="AA397" s="20">
        <f ca="1">RAND()</f>
        <v>0.91586448252502894</v>
      </c>
      <c r="AB397" s="18">
        <f ca="1">IF(B397=1, ROUND(_xlfn.NORM.INV(AA397,$C$15,$C$16), 2), ROUND(_xlfn.NORM.INV(AA397, $D$15, $D$16), 2))</f>
        <v>2965.42</v>
      </c>
      <c r="AC397" s="15">
        <f ca="1">MIN(G397,Z397)</f>
        <v>21</v>
      </c>
      <c r="AD397" s="15">
        <f ca="1">RAND()</f>
        <v>0.91310263718288376</v>
      </c>
      <c r="AE397" s="19">
        <f ca="1">(IF(B397=1, $G$21+($G$22-$G$21)*AD397, $H$21+($H$22-$H$21)*AD397))</f>
        <v>3.7393079115486512E-2</v>
      </c>
      <c r="AF397" s="15">
        <f ca="1">ROUND(AC397*(1-AE397), 0)</f>
        <v>20</v>
      </c>
      <c r="AG397" s="20">
        <f ca="1">RAND()</f>
        <v>0.38662045632942632</v>
      </c>
      <c r="AH397" s="15">
        <f ca="1">IF(B397=1, ROUND(_xlfn.NORM.INV(AG397,$C$17,$C$18)*(1+$T$14), 0), ROUND(_xlfn.NORM.INV(AG397, $D$17, $D$18)*(1+$T$14), 0))</f>
        <v>184</v>
      </c>
      <c r="AI397" s="20">
        <f ca="1">RAND()</f>
        <v>0.78875795817697969</v>
      </c>
      <c r="AJ397" s="18">
        <f ca="1">IF(B397=1, ROUND(_xlfn.NORM.INV(AI397,$C$19,$C$20), 2), ROUND(_xlfn.NORM.INV(AI397, $D$19, $D$20), 2))</f>
        <v>1809.66</v>
      </c>
      <c r="AK397" s="15">
        <f ca="1">MIN(ROUND(H397*(1+$C$22),0),AH397)</f>
        <v>184</v>
      </c>
      <c r="AL397" s="20">
        <f ca="1">RAND()</f>
        <v>0.52674845872815912</v>
      </c>
      <c r="AM397" s="19">
        <f ca="1">(IF(B397=1, $G$21+($G$22-$G$21)*AL397, $H$21+($H$22-$H$21)*AL397))</f>
        <v>2.5802453761844771E-2</v>
      </c>
      <c r="AN397" s="15">
        <f ca="1">ROUND(AK397*(1-AM397), 0)</f>
        <v>179</v>
      </c>
      <c r="AO397" s="18">
        <f ca="1">SUM(IF(AN397&gt;H397, (AN397-H397)*($G$23+AJ397), 0),IF(AF397&gt;G397,(AF397-G397)*($G$23+AB397),0),IF(X397&gt;F397,(X397-F397)*($G$23+T397),0),IF(P397&gt;E397,(P397-E397)*($G$23+L397),0))</f>
        <v>0</v>
      </c>
      <c r="AP397" s="18">
        <f>-$C$24</f>
        <v>-313614.51120000001</v>
      </c>
      <c r="AQ397" s="17">
        <f ca="1">L397*P397+T397*X397+AB397*AF397+AJ397*AN397-AO397+AP397</f>
        <v>235949.80880000006</v>
      </c>
      <c r="AS397" s="21">
        <f ca="1">SUM(IF(AN397&gt;H397, (AN397-H397), 0),IF(AF397&gt;G397,(AF397-G397),0),IF(X397&gt;F397,(X397-F397),0),IF(P397&gt;E397,(P397-E397),0))</f>
        <v>0</v>
      </c>
    </row>
    <row r="398" spans="1:45" x14ac:dyDescent="0.4">
      <c r="A398" s="15">
        <v>370</v>
      </c>
      <c r="B398" s="15">
        <f ca="1">IF(RAND() &lt; (8/12), 0, 1)</f>
        <v>1</v>
      </c>
      <c r="C398" s="20">
        <f ca="1">RAND()</f>
        <v>0.92977284533974047</v>
      </c>
      <c r="D398" s="15" t="str">
        <f ca="1">LOOKUP(C398,$H$13:$H$16,$F$13:$F$16)</f>
        <v>Boeing 777-300ER</v>
      </c>
      <c r="E398" s="15">
        <f ca="1">LOOKUP(D398,$F$6:$F$9,$I$6:$I$9)</f>
        <v>8</v>
      </c>
      <c r="F398" s="15">
        <f ca="1">LOOKUP(D398,$F$6:$F$9,$J$6:$J$9)</f>
        <v>40</v>
      </c>
      <c r="G398" s="15">
        <f ca="1">LOOKUP(D398,$F$6:$F$9,$K$6:$K$9)</f>
        <v>24</v>
      </c>
      <c r="H398" s="15">
        <f ca="1">LOOKUP(D398,$F$6:$F$9,$L$6:$L$9)</f>
        <v>260</v>
      </c>
      <c r="I398" s="20">
        <f ca="1">RAND()</f>
        <v>0.15978211784529073</v>
      </c>
      <c r="J398" s="15">
        <f ca="1">IF(B398=1, ROUND(_xlfn.NORM.INV(I398,$C$5,$C$6)*(1+$T$14), 0), ROUND(_xlfn.NORM.INV(I398, $D$5, $D$6)*(1+$T$14), 0))</f>
        <v>4</v>
      </c>
      <c r="K398" s="20">
        <f ca="1">RAND()</f>
        <v>0.27848228351153403</v>
      </c>
      <c r="L398" s="18">
        <f ca="1">IF(B398=1, ROUND(_xlfn.NORM.INV(K398,$C$7,$C$8), 2), ROUND(_xlfn.NORM.INV(K398, $D$7, $D$8), 2))</f>
        <v>12599.63</v>
      </c>
      <c r="M398" s="15">
        <f ca="1">MIN(E398,J398)</f>
        <v>4</v>
      </c>
      <c r="N398" s="15">
        <f ca="1">RAND()</f>
        <v>0.82098720066222153</v>
      </c>
      <c r="O398" s="19">
        <f ca="1">(IF(B398=1, $G$21+($G$22-$G$21)*N398, $H$21+($H$22-$H$21)*N398))</f>
        <v>4.3734552023177754E-2</v>
      </c>
      <c r="P398" s="15">
        <f ca="1">ROUND(M398*(1-O398), 0)</f>
        <v>4</v>
      </c>
      <c r="Q398" s="20">
        <f ca="1">RAND()</f>
        <v>0.38585871234053093</v>
      </c>
      <c r="R398" s="15">
        <f ca="1">IF(B398=1, ROUND(_xlfn.NORM.INV(Q398,$C$9,$C$10)*(1+$T$14), 0), ROUND(_xlfn.NORM.INV(Q398, $D$9, $D$10)*(1+$T$14), 0))</f>
        <v>54</v>
      </c>
      <c r="S398" s="20">
        <f ca="1">RAND()</f>
        <v>0.98008960041721549</v>
      </c>
      <c r="T398" s="18">
        <f ca="1">IF(B398=1, ROUND(_xlfn.NORM.INV(S398,$C$11,$C$12), 2), ROUND(_xlfn.NORM.INV(S398, $D$11, $D$12), 2))</f>
        <v>8683</v>
      </c>
      <c r="U398" s="15">
        <f ca="1">MIN(F398,R398)</f>
        <v>40</v>
      </c>
      <c r="V398" s="15">
        <f ca="1">RAND()</f>
        <v>0.9916850923857542</v>
      </c>
      <c r="W398" s="19">
        <f ca="1">(IF(B398=1, $G$21+($G$22-$G$21)*V398, $H$21+($H$22-$H$21)*V398))</f>
        <v>4.97089782335014E-2</v>
      </c>
      <c r="X398" s="15">
        <f ca="1">ROUND(U398*(1-W398), 0)</f>
        <v>38</v>
      </c>
      <c r="Y398" s="20">
        <f ca="1">RAND()</f>
        <v>0.88037416299068683</v>
      </c>
      <c r="Z398" s="15">
        <f ca="1">IF(B398=1, ROUND(_xlfn.NORM.INV(Y398,$C$13,$C$14)*(1+$T$14), 0), ROUND(_xlfn.NORM.INV(Y398, $D$13, $D$14)*(1+$T$14), 0))</f>
        <v>82</v>
      </c>
      <c r="AA398" s="20">
        <f ca="1">RAND()</f>
        <v>0.96493149935101541</v>
      </c>
      <c r="AB398" s="18">
        <f ca="1">IF(B398=1, ROUND(_xlfn.NORM.INV(AA398,$C$15,$C$16), 2), ROUND(_xlfn.NORM.INV(AA398, $D$15, $D$16), 2))</f>
        <v>4513.3100000000004</v>
      </c>
      <c r="AC398" s="15">
        <f ca="1">MIN(G398,Z398)</f>
        <v>24</v>
      </c>
      <c r="AD398" s="15">
        <f ca="1">RAND()</f>
        <v>0.45798100073425252</v>
      </c>
      <c r="AE398" s="19">
        <f ca="1">(IF(B398=1, $G$21+($G$22-$G$21)*AD398, $H$21+($H$22-$H$21)*AD398))</f>
        <v>3.1029335025698841E-2</v>
      </c>
      <c r="AF398" s="15">
        <f ca="1">ROUND(AC398*(1-AE398), 0)</f>
        <v>23</v>
      </c>
      <c r="AG398" s="20">
        <f ca="1">RAND()</f>
        <v>0.50980157837385409</v>
      </c>
      <c r="AH398" s="15">
        <f ca="1">IF(B398=1, ROUND(_xlfn.NORM.INV(AG398,$C$17,$C$18)*(1+$T$14), 0), ROUND(_xlfn.NORM.INV(AG398, $D$17, $D$18)*(1+$T$14), 0))</f>
        <v>308</v>
      </c>
      <c r="AI398" s="20">
        <f ca="1">RAND()</f>
        <v>0.69487355164064979</v>
      </c>
      <c r="AJ398" s="18">
        <f ca="1">IF(B398=1, ROUND(_xlfn.NORM.INV(AI398,$C$19,$C$20), 2), ROUND(_xlfn.NORM.INV(AI398, $D$19, $D$20), 2))</f>
        <v>2429.6799999999998</v>
      </c>
      <c r="AK398" s="15">
        <f ca="1">MIN(ROUND(H398*(1+$C$22),0),AH398)</f>
        <v>273</v>
      </c>
      <c r="AL398" s="20">
        <f ca="1">RAND()</f>
        <v>0.58480184972066429</v>
      </c>
      <c r="AM398" s="19">
        <f ca="1">(IF(B398=1, $G$21+($G$22-$G$21)*AL398, $H$21+($H$22-$H$21)*AL398))</f>
        <v>3.5468064740223251E-2</v>
      </c>
      <c r="AN398" s="15">
        <f ca="1">ROUND(AK398*(1-AM398), 0)</f>
        <v>263</v>
      </c>
      <c r="AO398" s="18">
        <f ca="1">SUM(IF(AN398&gt;H398, (AN398-H398)*($G$23+AJ398), 0),IF(AF398&gt;G398,(AF398-G398)*($G$23+AB398),0),IF(X398&gt;F398,(X398-F398)*($G$23+T398),0),IF(P398&gt;E398,(P398-E398)*($G$23+L398),0))</f>
        <v>9842.0399999999991</v>
      </c>
      <c r="AP398" s="18">
        <f>-$C$24</f>
        <v>-313614.51120000001</v>
      </c>
      <c r="AQ398" s="17">
        <f ca="1">L398*P398+T398*X398+AB398*AF398+AJ398*AN398-AO398+AP398</f>
        <v>799707.93879999989</v>
      </c>
      <c r="AS398" s="21">
        <f ca="1">SUM(IF(AN398&gt;H398, (AN398-H398), 0),IF(AF398&gt;G398,(AF398-G398),0),IF(X398&gt;F398,(X398-F398),0),IF(P398&gt;E398,(P398-E398),0))</f>
        <v>3</v>
      </c>
    </row>
    <row r="399" spans="1:45" x14ac:dyDescent="0.4">
      <c r="A399" s="15">
        <v>371</v>
      </c>
      <c r="B399" s="15">
        <f ca="1">IF(RAND() &lt; (8/12), 0, 1)</f>
        <v>1</v>
      </c>
      <c r="C399" s="20">
        <f ca="1">RAND()</f>
        <v>0.71961702207274847</v>
      </c>
      <c r="D399" s="15" t="str">
        <f ca="1">LOOKUP(C399,$H$13:$H$16,$F$13:$F$16)</f>
        <v>Boeing 777-300ER</v>
      </c>
      <c r="E399" s="15">
        <f ca="1">LOOKUP(D399,$F$6:$F$9,$I$6:$I$9)</f>
        <v>8</v>
      </c>
      <c r="F399" s="15">
        <f ca="1">LOOKUP(D399,$F$6:$F$9,$J$6:$J$9)</f>
        <v>40</v>
      </c>
      <c r="G399" s="15">
        <f ca="1">LOOKUP(D399,$F$6:$F$9,$K$6:$K$9)</f>
        <v>24</v>
      </c>
      <c r="H399" s="15">
        <f ca="1">LOOKUP(D399,$F$6:$F$9,$L$6:$L$9)</f>
        <v>260</v>
      </c>
      <c r="I399" s="20">
        <f ca="1">RAND()</f>
        <v>0.64659672971582682</v>
      </c>
      <c r="J399" s="15">
        <f ca="1">IF(B399=1, ROUND(_xlfn.NORM.INV(I399,$C$5,$C$6)*(1+$T$14), 0), ROUND(_xlfn.NORM.INV(I399, $D$5, $D$6)*(1+$T$14), 0))</f>
        <v>7</v>
      </c>
      <c r="K399" s="20">
        <f ca="1">RAND()</f>
        <v>0.75909407076961366</v>
      </c>
      <c r="L399" s="18">
        <f ca="1">IF(B399=1, ROUND(_xlfn.NORM.INV(K399,$C$7,$C$8), 2), ROUND(_xlfn.NORM.INV(K399, $D$7, $D$8), 2))</f>
        <v>14927.39</v>
      </c>
      <c r="M399" s="15">
        <f ca="1">MIN(E399,J399)</f>
        <v>7</v>
      </c>
      <c r="N399" s="15">
        <f ca="1">RAND()</f>
        <v>0.38928681325375725</v>
      </c>
      <c r="O399" s="19">
        <f ca="1">(IF(B399=1, $G$21+($G$22-$G$21)*N399, $H$21+($H$22-$H$21)*N399))</f>
        <v>2.8625038463881505E-2</v>
      </c>
      <c r="P399" s="15">
        <f ca="1">ROUND(M399*(1-O399), 0)</f>
        <v>7</v>
      </c>
      <c r="Q399" s="20">
        <f ca="1">RAND()</f>
        <v>0.23350968493363877</v>
      </c>
      <c r="R399" s="15">
        <f ca="1">IF(B399=1, ROUND(_xlfn.NORM.INV(Q399,$C$9,$C$10)*(1+$T$14), 0), ROUND(_xlfn.NORM.INV(Q399, $D$9, $D$10)*(1+$T$14), 0))</f>
        <v>43</v>
      </c>
      <c r="S399" s="20">
        <f ca="1">RAND()</f>
        <v>0.72298063360884546</v>
      </c>
      <c r="T399" s="18">
        <f ca="1">IF(B399=1, ROUND(_xlfn.NORM.INV(S399,$C$11,$C$12), 2), ROUND(_xlfn.NORM.INV(S399, $D$11, $D$12), 2))</f>
        <v>7363</v>
      </c>
      <c r="U399" s="15">
        <f ca="1">MIN(F399,R399)</f>
        <v>40</v>
      </c>
      <c r="V399" s="15">
        <f ca="1">RAND()</f>
        <v>0.75079546321346791</v>
      </c>
      <c r="W399" s="19">
        <f ca="1">(IF(B399=1, $G$21+($G$22-$G$21)*V399, $H$21+($H$22-$H$21)*V399))</f>
        <v>4.1277841212471383E-2</v>
      </c>
      <c r="X399" s="15">
        <f ca="1">ROUND(U399*(1-W399), 0)</f>
        <v>38</v>
      </c>
      <c r="Y399" s="20">
        <f ca="1">RAND()</f>
        <v>0.3543161538599281</v>
      </c>
      <c r="Z399" s="15">
        <f ca="1">IF(B399=1, ROUND(_xlfn.NORM.INV(Y399,$C$13,$C$14)*(1+$T$14), 0), ROUND(_xlfn.NORM.INV(Y399, $D$13, $D$14)*(1+$T$14), 0))</f>
        <v>46</v>
      </c>
      <c r="AA399" s="20">
        <f ca="1">RAND()</f>
        <v>0.27910789754124443</v>
      </c>
      <c r="AB399" s="18">
        <f ca="1">IF(B399=1, ROUND(_xlfn.NORM.INV(AA399,$C$15,$C$16), 2), ROUND(_xlfn.NORM.INV(AA399, $D$15, $D$16), 2))</f>
        <v>3360.8</v>
      </c>
      <c r="AC399" s="15">
        <f ca="1">MIN(G399,Z399)</f>
        <v>24</v>
      </c>
      <c r="AD399" s="15">
        <f ca="1">RAND()</f>
        <v>0.83304710757843303</v>
      </c>
      <c r="AE399" s="19">
        <f ca="1">(IF(B399=1, $G$21+($G$22-$G$21)*AD399, $H$21+($H$22-$H$21)*AD399))</f>
        <v>4.4156648765245159E-2</v>
      </c>
      <c r="AF399" s="15">
        <f ca="1">ROUND(AC399*(1-AE399), 0)</f>
        <v>23</v>
      </c>
      <c r="AG399" s="20">
        <f ca="1">RAND()</f>
        <v>8.592512140513564E-2</v>
      </c>
      <c r="AH399" s="15">
        <f ca="1">IF(B399=1, ROUND(_xlfn.NORM.INV(AG399,$C$17,$C$18)*(1+$T$14), 0), ROUND(_xlfn.NORM.INV(AG399, $D$17, $D$18)*(1+$T$14), 0))</f>
        <v>132</v>
      </c>
      <c r="AI399" s="20">
        <f ca="1">RAND()</f>
        <v>0.12855936392857037</v>
      </c>
      <c r="AJ399" s="18">
        <f ca="1">IF(B399=1, ROUND(_xlfn.NORM.INV(AI399,$C$19,$C$20), 2), ROUND(_xlfn.NORM.INV(AI399, $D$19, $D$20), 2))</f>
        <v>1935.87</v>
      </c>
      <c r="AK399" s="15">
        <f ca="1">MIN(ROUND(H399*(1+$C$22),0),AH399)</f>
        <v>132</v>
      </c>
      <c r="AL399" s="20">
        <f ca="1">RAND()</f>
        <v>0.75907688657634365</v>
      </c>
      <c r="AM399" s="19">
        <f ca="1">(IF(B399=1, $G$21+($G$22-$G$21)*AL399, $H$21+($H$22-$H$21)*AL399))</f>
        <v>4.1567691030172028E-2</v>
      </c>
      <c r="AN399" s="15">
        <f ca="1">ROUND(AK399*(1-AM399), 0)</f>
        <v>127</v>
      </c>
      <c r="AO399" s="18">
        <f ca="1">SUM(IF(AN399&gt;H399, (AN399-H399)*($G$23+AJ399), 0),IF(AF399&gt;G399,(AF399-G399)*($G$23+AB399),0),IF(X399&gt;F399,(X399-F399)*($G$23+T399),0),IF(P399&gt;E399,(P399-E399)*($G$23+L399),0))</f>
        <v>0</v>
      </c>
      <c r="AP399" s="18">
        <f>-$C$24</f>
        <v>-313614.51120000001</v>
      </c>
      <c r="AQ399" s="17">
        <f ca="1">L399*P399+T399*X399+AB399*AF399+AJ399*AN399-AO399+AP399</f>
        <v>393825.10879999999</v>
      </c>
      <c r="AS399" s="21">
        <f ca="1">SUM(IF(AN399&gt;H399, (AN399-H399), 0),IF(AF399&gt;G399,(AF399-G399),0),IF(X399&gt;F399,(X399-F399),0),IF(P399&gt;E399,(P399-E399),0))</f>
        <v>0</v>
      </c>
    </row>
    <row r="400" spans="1:45" x14ac:dyDescent="0.4">
      <c r="A400" s="15">
        <v>372</v>
      </c>
      <c r="B400" s="15">
        <f ca="1">IF(RAND() &lt; (8/12), 0, 1)</f>
        <v>1</v>
      </c>
      <c r="C400" s="20">
        <f ca="1">RAND()</f>
        <v>0.60412602628753198</v>
      </c>
      <c r="D400" s="15" t="str">
        <f ca="1">LOOKUP(C400,$H$13:$H$16,$F$13:$F$16)</f>
        <v>Boeing 777-200LR</v>
      </c>
      <c r="E400" s="15">
        <f ca="1">LOOKUP(D400,$F$6:$F$9,$I$6:$I$9)</f>
        <v>0</v>
      </c>
      <c r="F400" s="15">
        <f ca="1">LOOKUP(D400,$F$6:$F$9,$J$6:$J$9)</f>
        <v>38</v>
      </c>
      <c r="G400" s="15">
        <f ca="1">LOOKUP(D400,$F$6:$F$9,$K$6:$K$9)</f>
        <v>0</v>
      </c>
      <c r="H400" s="15">
        <f ca="1">LOOKUP(D400,$F$6:$F$9,$L$6:$L$9)</f>
        <v>264</v>
      </c>
      <c r="I400" s="20">
        <f ca="1">RAND()</f>
        <v>0.79233589865450904</v>
      </c>
      <c r="J400" s="15">
        <f ca="1">IF(B400=1, ROUND(_xlfn.NORM.INV(I400,$C$5,$C$6)*(1+$T$14), 0), ROUND(_xlfn.NORM.INV(I400, $D$5, $D$6)*(1+$T$14), 0))</f>
        <v>8</v>
      </c>
      <c r="K400" s="20">
        <f ca="1">RAND()</f>
        <v>0.82615411138046002</v>
      </c>
      <c r="L400" s="18">
        <f ca="1">IF(B400=1, ROUND(_xlfn.NORM.INV(K400,$C$7,$C$8), 2), ROUND(_xlfn.NORM.INV(K400, $D$7, $D$8), 2))</f>
        <v>15352.43</v>
      </c>
      <c r="M400" s="15">
        <f ca="1">MIN(E400,J400)</f>
        <v>0</v>
      </c>
      <c r="N400" s="15">
        <f ca="1">RAND()</f>
        <v>0.52138693288848614</v>
      </c>
      <c r="O400" s="19">
        <f ca="1">(IF(B400=1, $G$21+($G$22-$G$21)*N400, $H$21+($H$22-$H$21)*N400))</f>
        <v>3.3248542651097016E-2</v>
      </c>
      <c r="P400" s="15">
        <f ca="1">ROUND(M400*(1-O400), 0)</f>
        <v>0</v>
      </c>
      <c r="Q400" s="20">
        <f ca="1">RAND()</f>
        <v>3.0884357095534498E-2</v>
      </c>
      <c r="R400" s="15">
        <f ca="1">IF(B400=1, ROUND(_xlfn.NORM.INV(Q400,$C$9,$C$10)*(1+$T$14), 0), ROUND(_xlfn.NORM.INV(Q400, $D$9, $D$10)*(1+$T$14), 0))</f>
        <v>14</v>
      </c>
      <c r="S400" s="20">
        <f ca="1">RAND()</f>
        <v>0.97151815234867456</v>
      </c>
      <c r="T400" s="18">
        <f ca="1">IF(B400=1, ROUND(_xlfn.NORM.INV(S400,$C$11,$C$12), 2), ROUND(_xlfn.NORM.INV(S400, $D$11, $D$12), 2))</f>
        <v>8545.93</v>
      </c>
      <c r="U400" s="15">
        <f ca="1">MIN(F400,R400)</f>
        <v>14</v>
      </c>
      <c r="V400" s="15">
        <f ca="1">RAND()</f>
        <v>0.72030162315322188</v>
      </c>
      <c r="W400" s="19">
        <f ca="1">(IF(B400=1, $G$21+($G$22-$G$21)*V400, $H$21+($H$22-$H$21)*V400))</f>
        <v>4.0210556810362771E-2</v>
      </c>
      <c r="X400" s="15">
        <f ca="1">ROUND(U400*(1-W400), 0)</f>
        <v>13</v>
      </c>
      <c r="Y400" s="20">
        <f ca="1">RAND()</f>
        <v>9.3872344484176917E-2</v>
      </c>
      <c r="Z400" s="15">
        <f ca="1">IF(B400=1, ROUND(_xlfn.NORM.INV(Y400,$C$13,$C$14)*(1+$T$14), 0), ROUND(_xlfn.NORM.INV(Y400, $D$13, $D$14)*(1+$T$14), 0))</f>
        <v>24</v>
      </c>
      <c r="AA400" s="20">
        <f ca="1">RAND()</f>
        <v>0.42396692535744873</v>
      </c>
      <c r="AB400" s="18">
        <f ca="1">IF(B400=1, ROUND(_xlfn.NORM.INV(AA400,$C$15,$C$16), 2), ROUND(_xlfn.NORM.INV(AA400, $D$15, $D$16), 2))</f>
        <v>3550.15</v>
      </c>
      <c r="AC400" s="15">
        <f ca="1">MIN(G400,Z400)</f>
        <v>0</v>
      </c>
      <c r="AD400" s="15">
        <f ca="1">RAND()</f>
        <v>0.71055024124809674</v>
      </c>
      <c r="AE400" s="19">
        <f ca="1">(IF(B400=1, $G$21+($G$22-$G$21)*AD400, $H$21+($H$22-$H$21)*AD400))</f>
        <v>3.9869258443683386E-2</v>
      </c>
      <c r="AF400" s="15">
        <f ca="1">ROUND(AC400*(1-AE400), 0)</f>
        <v>0</v>
      </c>
      <c r="AG400" s="20">
        <f ca="1">RAND()</f>
        <v>0.58396365959452434</v>
      </c>
      <c r="AH400" s="15">
        <f ca="1">IF(B400=1, ROUND(_xlfn.NORM.INV(AG400,$C$17,$C$18)*(1+$T$14), 0), ROUND(_xlfn.NORM.INV(AG400, $D$17, $D$18)*(1+$T$14), 0))</f>
        <v>331</v>
      </c>
      <c r="AI400" s="20">
        <f ca="1">RAND()</f>
        <v>0.30348429714189717</v>
      </c>
      <c r="AJ400" s="18">
        <f ca="1">IF(B400=1, ROUND(_xlfn.NORM.INV(AI400,$C$19,$C$20), 2), ROUND(_xlfn.NORM.INV(AI400, $D$19, $D$20), 2))</f>
        <v>2121.87</v>
      </c>
      <c r="AK400" s="15">
        <f ca="1">MIN(ROUND(H400*(1+$C$22),0),AH400)</f>
        <v>277</v>
      </c>
      <c r="AL400" s="20">
        <f ca="1">RAND()</f>
        <v>0.43422258658973034</v>
      </c>
      <c r="AM400" s="19">
        <f ca="1">(IF(B400=1, $G$21+($G$22-$G$21)*AL400, $H$21+($H$22-$H$21)*AL400))</f>
        <v>3.0197790530640561E-2</v>
      </c>
      <c r="AN400" s="15">
        <f ca="1">ROUND(AK400*(1-AM400), 0)</f>
        <v>269</v>
      </c>
      <c r="AO400" s="18">
        <f ca="1">SUM(IF(AN400&gt;H400, (AN400-H400)*($G$23+AJ400), 0),IF(AF400&gt;G400,(AF400-G400)*($G$23+AB400),0),IF(X400&gt;F400,(X400-F400)*($G$23+T400),0),IF(P400&gt;E400,(P400-E400)*($G$23+L400),0))</f>
        <v>14864.349999999999</v>
      </c>
      <c r="AP400" s="18">
        <f>-$C$24</f>
        <v>-313614.51120000001</v>
      </c>
      <c r="AQ400" s="17">
        <f ca="1">L400*P400+T400*X400+AB400*AF400+AJ400*AN400-AO400+AP400</f>
        <v>353401.25880000001</v>
      </c>
      <c r="AS400" s="21">
        <f ca="1">SUM(IF(AN400&gt;H400, (AN400-H400), 0),IF(AF400&gt;G400,(AF400-G400),0),IF(X400&gt;F400,(X400-F400),0),IF(P400&gt;E400,(P400-E400),0))</f>
        <v>5</v>
      </c>
    </row>
    <row r="401" spans="1:45" x14ac:dyDescent="0.4">
      <c r="A401" s="15">
        <v>373</v>
      </c>
      <c r="B401" s="15">
        <f ca="1">IF(RAND() &lt; (8/12), 0, 1)</f>
        <v>0</v>
      </c>
      <c r="C401" s="20">
        <f ca="1">RAND()</f>
        <v>0.42215069640460456</v>
      </c>
      <c r="D401" s="15" t="str">
        <f ca="1">LOOKUP(C401,$H$13:$H$16,$F$13:$F$16)</f>
        <v>Airbus A380-800</v>
      </c>
      <c r="E401" s="15">
        <f ca="1">LOOKUP(D401,$F$6:$F$9,$I$6:$I$9)</f>
        <v>14</v>
      </c>
      <c r="F401" s="15">
        <f ca="1">LOOKUP(D401,$F$6:$F$9,$J$6:$J$9)</f>
        <v>76</v>
      </c>
      <c r="G401" s="15">
        <f ca="1">LOOKUP(D401,$F$6:$F$9,$K$6:$K$9)</f>
        <v>56</v>
      </c>
      <c r="H401" s="15">
        <f ca="1">LOOKUP(D401,$F$6:$F$9,$L$6:$L$9)</f>
        <v>341</v>
      </c>
      <c r="I401" s="20">
        <f ca="1">RAND()</f>
        <v>0.94069340504798427</v>
      </c>
      <c r="J401" s="15">
        <f ca="1">IF(B401=1, ROUND(_xlfn.NORM.INV(I401,$C$5,$C$6)*(1+$T$14), 0), ROUND(_xlfn.NORM.INV(I401, $D$5, $D$6)*(1+$T$14), 0))</f>
        <v>6</v>
      </c>
      <c r="K401" s="20">
        <f ca="1">RAND()</f>
        <v>0.24628701644797446</v>
      </c>
      <c r="L401" s="18">
        <f ca="1">IF(B401=1, ROUND(_xlfn.NORM.INV(K401,$C$7,$C$8), 2), ROUND(_xlfn.NORM.INV(K401, $D$7, $D$8), 2))</f>
        <v>10179.629999999999</v>
      </c>
      <c r="M401" s="15">
        <f ca="1">MIN(E401,J401)</f>
        <v>6</v>
      </c>
      <c r="N401" s="15">
        <f ca="1">RAND()</f>
        <v>0.30186041710796085</v>
      </c>
      <c r="O401" s="19">
        <f ca="1">(IF(B401=1, $G$21+($G$22-$G$21)*N401, $H$21+($H$22-$H$21)*N401))</f>
        <v>1.9055812513238825E-2</v>
      </c>
      <c r="P401" s="15">
        <f ca="1">ROUND(M401*(1-O401), 0)</f>
        <v>6</v>
      </c>
      <c r="Q401" s="20">
        <f ca="1">RAND()</f>
        <v>0.63714182378279594</v>
      </c>
      <c r="R401" s="15">
        <f ca="1">IF(B401=1, ROUND(_xlfn.NORM.INV(Q401,$C$9,$C$10)*(1+$T$14), 0), ROUND(_xlfn.NORM.INV(Q401, $D$9, $D$10)*(1+$T$14), 0))</f>
        <v>44</v>
      </c>
      <c r="S401" s="20">
        <f ca="1">RAND()</f>
        <v>0.92847085144127639</v>
      </c>
      <c r="T401" s="18">
        <f ca="1">IF(B401=1, ROUND(_xlfn.NORM.INV(S401,$C$11,$C$12), 2), ROUND(_xlfn.NORM.INV(S401, $D$11, $D$12), 2))</f>
        <v>5579.92</v>
      </c>
      <c r="U401" s="15">
        <f ca="1">MIN(F401,R401)</f>
        <v>44</v>
      </c>
      <c r="V401" s="15">
        <f ca="1">RAND()</f>
        <v>0.94320256473452513</v>
      </c>
      <c r="W401" s="19">
        <f ca="1">(IF(B401=1, $G$21+($G$22-$G$21)*V401, $H$21+($H$22-$H$21)*V401))</f>
        <v>3.8296076942035753E-2</v>
      </c>
      <c r="X401" s="15">
        <f ca="1">ROUND(U401*(1-W401), 0)</f>
        <v>42</v>
      </c>
      <c r="Y401" s="20">
        <f ca="1">RAND()</f>
        <v>0.70347640179615167</v>
      </c>
      <c r="Z401" s="15">
        <f ca="1">IF(B401=1, ROUND(_xlfn.NORM.INV(Y401,$C$13,$C$14)*(1+$T$14), 0), ROUND(_xlfn.NORM.INV(Y401, $D$13, $D$14)*(1+$T$14), 0))</f>
        <v>41</v>
      </c>
      <c r="AA401" s="20">
        <f ca="1">RAND()</f>
        <v>0.63324273131553355</v>
      </c>
      <c r="AB401" s="18">
        <f ca="1">IF(B401=1, ROUND(_xlfn.NORM.INV(AA401,$C$15,$C$16), 2), ROUND(_xlfn.NORM.INV(AA401, $D$15, $D$16), 2))</f>
        <v>2839.35</v>
      </c>
      <c r="AC401" s="15">
        <f ca="1">MIN(G401,Z401)</f>
        <v>41</v>
      </c>
      <c r="AD401" s="15">
        <f ca="1">RAND()</f>
        <v>0.29340021645632819</v>
      </c>
      <c r="AE401" s="19">
        <f ca="1">(IF(B401=1, $G$21+($G$22-$G$21)*AD401, $H$21+($H$22-$H$21)*AD401))</f>
        <v>1.8802006493689846E-2</v>
      </c>
      <c r="AF401" s="15">
        <f ca="1">ROUND(AC401*(1-AE401), 0)</f>
        <v>40</v>
      </c>
      <c r="AG401" s="20">
        <f ca="1">RAND()</f>
        <v>0.41233221350844584</v>
      </c>
      <c r="AH401" s="15">
        <f ca="1">IF(B401=1, ROUND(_xlfn.NORM.INV(AG401,$C$17,$C$18)*(1+$T$14), 0), ROUND(_xlfn.NORM.INV(AG401, $D$17, $D$18)*(1+$T$14), 0))</f>
        <v>188</v>
      </c>
      <c r="AI401" s="20">
        <f ca="1">RAND()</f>
        <v>0.68635227516356967</v>
      </c>
      <c r="AJ401" s="18">
        <f ca="1">IF(B401=1, ROUND(_xlfn.NORM.INV(AI401,$C$19,$C$20), 2), ROUND(_xlfn.NORM.INV(AI401, $D$19, $D$20), 2))</f>
        <v>1785.61</v>
      </c>
      <c r="AK401" s="15">
        <f ca="1">MIN(ROUND(H401*(1+$C$22),0),AH401)</f>
        <v>188</v>
      </c>
      <c r="AL401" s="20">
        <f ca="1">RAND()</f>
        <v>0.67023509511986168</v>
      </c>
      <c r="AM401" s="19">
        <f ca="1">(IF(B401=1, $G$21+($G$22-$G$21)*AL401, $H$21+($H$22-$H$21)*AL401))</f>
        <v>3.0107052853595849E-2</v>
      </c>
      <c r="AN401" s="15">
        <f ca="1">ROUND(AK401*(1-AM401), 0)</f>
        <v>182</v>
      </c>
      <c r="AO401" s="18">
        <f ca="1">SUM(IF(AN401&gt;H401, (AN401-H401)*($G$23+AJ401), 0),IF(AF401&gt;G401,(AF401-G401)*($G$23+AB401),0),IF(X401&gt;F401,(X401-F401)*($G$23+T401),0),IF(P401&gt;E401,(P401-E401)*($G$23+L401),0))</f>
        <v>0</v>
      </c>
      <c r="AP401" s="18">
        <f>-$C$24</f>
        <v>-313614.51120000001</v>
      </c>
      <c r="AQ401" s="17">
        <f ca="1">L401*P401+T401*X401+AB401*AF401+AJ401*AN401-AO401+AP401</f>
        <v>420374.92879999994</v>
      </c>
      <c r="AS401" s="21">
        <f ca="1">SUM(IF(AN401&gt;H401, (AN401-H401), 0),IF(AF401&gt;G401,(AF401-G401),0),IF(X401&gt;F401,(X401-F401),0),IF(P401&gt;E401,(P401-E401),0))</f>
        <v>0</v>
      </c>
    </row>
    <row r="402" spans="1:45" x14ac:dyDescent="0.4">
      <c r="A402" s="15">
        <v>374</v>
      </c>
      <c r="B402" s="15">
        <f ca="1">IF(RAND() &lt; (8/12), 0, 1)</f>
        <v>0</v>
      </c>
      <c r="C402" s="20">
        <f ca="1">RAND()</f>
        <v>0.78211468703801257</v>
      </c>
      <c r="D402" s="15" t="str">
        <f ca="1">LOOKUP(C402,$H$13:$H$16,$F$13:$F$16)</f>
        <v>Boeing 777-300ER</v>
      </c>
      <c r="E402" s="15">
        <f ca="1">LOOKUP(D402,$F$6:$F$9,$I$6:$I$9)</f>
        <v>8</v>
      </c>
      <c r="F402" s="15">
        <f ca="1">LOOKUP(D402,$F$6:$F$9,$J$6:$J$9)</f>
        <v>40</v>
      </c>
      <c r="G402" s="15">
        <f ca="1">LOOKUP(D402,$F$6:$F$9,$K$6:$K$9)</f>
        <v>24</v>
      </c>
      <c r="H402" s="15">
        <f ca="1">LOOKUP(D402,$F$6:$F$9,$L$6:$L$9)</f>
        <v>260</v>
      </c>
      <c r="I402" s="20">
        <f ca="1">RAND()</f>
        <v>1.1107702862348634E-2</v>
      </c>
      <c r="J402" s="15">
        <f ca="1">IF(B402=1, ROUND(_xlfn.NORM.INV(I402,$C$5,$C$6)*(1+$T$14), 0), ROUND(_xlfn.NORM.INV(I402, $D$5, $D$6)*(1+$T$14), 0))</f>
        <v>2</v>
      </c>
      <c r="K402" s="20">
        <f ca="1">RAND()</f>
        <v>0.18696965567930757</v>
      </c>
      <c r="L402" s="18">
        <f ca="1">IF(B402=1, ROUND(_xlfn.NORM.INV(K402,$C$7,$C$8), 2), ROUND(_xlfn.NORM.INV(K402, $D$7, $D$8), 2))</f>
        <v>10087.16</v>
      </c>
      <c r="M402" s="15">
        <f ca="1">MIN(E402,J402)</f>
        <v>2</v>
      </c>
      <c r="N402" s="15">
        <f ca="1">RAND()</f>
        <v>0.31175484769323714</v>
      </c>
      <c r="O402" s="19">
        <f ca="1">(IF(B402=1, $G$21+($G$22-$G$21)*N402, $H$21+($H$22-$H$21)*N402))</f>
        <v>1.9352645430797115E-2</v>
      </c>
      <c r="P402" s="15">
        <f ca="1">ROUND(M402*(1-O402), 0)</f>
        <v>2</v>
      </c>
      <c r="Q402" s="20">
        <f ca="1">RAND()</f>
        <v>3.5568779139704354E-2</v>
      </c>
      <c r="R402" s="15">
        <f ca="1">IF(B402=1, ROUND(_xlfn.NORM.INV(Q402,$C$9,$C$10)*(1+$T$14), 0), ROUND(_xlfn.NORM.INV(Q402, $D$9, $D$10)*(1+$T$14), 0))</f>
        <v>21</v>
      </c>
      <c r="S402" s="20">
        <f ca="1">RAND()</f>
        <v>0.55820565435765201</v>
      </c>
      <c r="T402" s="18">
        <f ca="1">IF(B402=1, ROUND(_xlfn.NORM.INV(S402,$C$11,$C$12), 2), ROUND(_xlfn.NORM.INV(S402, $D$11, $D$12), 2))</f>
        <v>5279.56</v>
      </c>
      <c r="U402" s="15">
        <f ca="1">MIN(F402,R402)</f>
        <v>21</v>
      </c>
      <c r="V402" s="15">
        <f ca="1">RAND()</f>
        <v>0.61989934975505989</v>
      </c>
      <c r="W402" s="19">
        <f ca="1">(IF(B402=1, $G$21+($G$22-$G$21)*V402, $H$21+($H$22-$H$21)*V402))</f>
        <v>2.8596980492651795E-2</v>
      </c>
      <c r="X402" s="15">
        <f ca="1">ROUND(U402*(1-W402), 0)</f>
        <v>20</v>
      </c>
      <c r="Y402" s="20">
        <f ca="1">RAND()</f>
        <v>0.42516013566790622</v>
      </c>
      <c r="Z402" s="15">
        <f ca="1">IF(B402=1, ROUND(_xlfn.NORM.INV(Y402,$C$13,$C$14)*(1+$T$14), 0), ROUND(_xlfn.NORM.INV(Y402, $D$13, $D$14)*(1+$T$14), 0))</f>
        <v>34</v>
      </c>
      <c r="AA402" s="20">
        <f ca="1">RAND()</f>
        <v>0.1929762823162573</v>
      </c>
      <c r="AB402" s="18">
        <f ca="1">IF(B402=1, ROUND(_xlfn.NORM.INV(AA402,$C$15,$C$16), 2), ROUND(_xlfn.NORM.INV(AA402, $D$15, $D$16), 2))</f>
        <v>2692.6</v>
      </c>
      <c r="AC402" s="15">
        <f ca="1">MIN(G402,Z402)</f>
        <v>24</v>
      </c>
      <c r="AD402" s="15">
        <f ca="1">RAND()</f>
        <v>0.381405770407511</v>
      </c>
      <c r="AE402" s="19">
        <f ca="1">(IF(B402=1, $G$21+($G$22-$G$21)*AD402, $H$21+($H$22-$H$21)*AD402))</f>
        <v>2.1442173112225328E-2</v>
      </c>
      <c r="AF402" s="15">
        <f ca="1">ROUND(AC402*(1-AE402), 0)</f>
        <v>23</v>
      </c>
      <c r="AG402" s="20">
        <f ca="1">RAND()</f>
        <v>0.19743025285748472</v>
      </c>
      <c r="AH402" s="15">
        <f ca="1">IF(B402=1, ROUND(_xlfn.NORM.INV(AG402,$C$17,$C$18)*(1+$T$14), 0), ROUND(_xlfn.NORM.INV(AG402, $D$17, $D$18)*(1+$T$14), 0))</f>
        <v>155</v>
      </c>
      <c r="AI402" s="20">
        <f ca="1">RAND()</f>
        <v>0.29031788937171488</v>
      </c>
      <c r="AJ402" s="18">
        <f ca="1">IF(B402=1, ROUND(_xlfn.NORM.INV(AI402,$C$19,$C$20), 2), ROUND(_xlfn.NORM.INV(AI402, $D$19, $D$20), 2))</f>
        <v>1706.77</v>
      </c>
      <c r="AK402" s="15">
        <f ca="1">MIN(ROUND(H402*(1+$C$22),0),AH402)</f>
        <v>155</v>
      </c>
      <c r="AL402" s="20">
        <f ca="1">RAND()</f>
        <v>0.93928342264400422</v>
      </c>
      <c r="AM402" s="19">
        <f ca="1">(IF(B402=1, $G$21+($G$22-$G$21)*AL402, $H$21+($H$22-$H$21)*AL402))</f>
        <v>3.8178502679320124E-2</v>
      </c>
      <c r="AN402" s="15">
        <f ca="1">ROUND(AK402*(1-AM402), 0)</f>
        <v>149</v>
      </c>
      <c r="AO402" s="18">
        <f ca="1">SUM(IF(AN402&gt;H402, (AN402-H402)*($G$23+AJ402), 0),IF(AF402&gt;G402,(AF402-G402)*($G$23+AB402),0),IF(X402&gt;F402,(X402-F402)*($G$23+T402),0),IF(P402&gt;E402,(P402-E402)*($G$23+L402),0))</f>
        <v>0</v>
      </c>
      <c r="AP402" s="18">
        <f>-$C$24</f>
        <v>-313614.51120000001</v>
      </c>
      <c r="AQ402" s="17">
        <f ca="1">L402*P402+T402*X402+AB402*AF402+AJ402*AN402-AO402+AP402</f>
        <v>128389.53880000004</v>
      </c>
      <c r="AS402" s="21">
        <f ca="1">SUM(IF(AN402&gt;H402, (AN402-H402), 0),IF(AF402&gt;G402,(AF402-G402),0),IF(X402&gt;F402,(X402-F402),0),IF(P402&gt;E402,(P402-E402),0))</f>
        <v>0</v>
      </c>
    </row>
    <row r="403" spans="1:45" x14ac:dyDescent="0.4">
      <c r="A403" s="15">
        <v>375</v>
      </c>
      <c r="B403" s="15">
        <f ca="1">IF(RAND() &lt; (8/12), 0, 1)</f>
        <v>0</v>
      </c>
      <c r="C403" s="20">
        <f ca="1">RAND()</f>
        <v>0.16930559473229068</v>
      </c>
      <c r="D403" s="15" t="str">
        <f ca="1">LOOKUP(C403,$H$13:$H$16,$F$13:$F$16)</f>
        <v>Airbus A350-900</v>
      </c>
      <c r="E403" s="15">
        <f ca="1">LOOKUP(D403,$F$6:$F$9,$I$6:$I$9)</f>
        <v>0</v>
      </c>
      <c r="F403" s="15">
        <f ca="1">LOOKUP(D403,$F$6:$F$9,$J$6:$J$9)</f>
        <v>32</v>
      </c>
      <c r="G403" s="15">
        <f ca="1">LOOKUP(D403,$F$6:$F$9,$K$6:$K$9)</f>
        <v>21</v>
      </c>
      <c r="H403" s="15">
        <f ca="1">LOOKUP(D403,$F$6:$F$9,$L$6:$L$9)</f>
        <v>259</v>
      </c>
      <c r="I403" s="20">
        <f ca="1">RAND()</f>
        <v>0.39004610650815263</v>
      </c>
      <c r="J403" s="15">
        <f ca="1">IF(B403=1, ROUND(_xlfn.NORM.INV(I403,$C$5,$C$6)*(1+$T$14), 0), ROUND(_xlfn.NORM.INV(I403, $D$5, $D$6)*(1+$T$14), 0))</f>
        <v>4</v>
      </c>
      <c r="K403" s="20">
        <f ca="1">RAND()</f>
        <v>0.13378832981920696</v>
      </c>
      <c r="L403" s="18">
        <f ca="1">IF(B403=1, ROUND(_xlfn.NORM.INV(K403,$C$7,$C$8), 2), ROUND(_xlfn.NORM.INV(K403, $D$7, $D$8), 2))</f>
        <v>9987.1</v>
      </c>
      <c r="M403" s="15">
        <f ca="1">MIN(E403,J403)</f>
        <v>0</v>
      </c>
      <c r="N403" s="15">
        <f ca="1">RAND()</f>
        <v>0.34622601595883384</v>
      </c>
      <c r="O403" s="19">
        <f ca="1">(IF(B403=1, $G$21+($G$22-$G$21)*N403, $H$21+($H$22-$H$21)*N403))</f>
        <v>2.0386780478765014E-2</v>
      </c>
      <c r="P403" s="15">
        <f ca="1">ROUND(M403*(1-O403), 0)</f>
        <v>0</v>
      </c>
      <c r="Q403" s="20">
        <f ca="1">RAND()</f>
        <v>0.57661344416112015</v>
      </c>
      <c r="R403" s="15">
        <f ca="1">IF(B403=1, ROUND(_xlfn.NORM.INV(Q403,$C$9,$C$10)*(1+$T$14), 0), ROUND(_xlfn.NORM.INV(Q403, $D$9, $D$10)*(1+$T$14), 0))</f>
        <v>42</v>
      </c>
      <c r="S403" s="20">
        <f ca="1">RAND()</f>
        <v>0.9003979036028813</v>
      </c>
      <c r="T403" s="18">
        <f ca="1">IF(B403=1, ROUND(_xlfn.NORM.INV(S403,$C$11,$C$12), 2), ROUND(_xlfn.NORM.INV(S403, $D$11, $D$12), 2))</f>
        <v>5538.75</v>
      </c>
      <c r="U403" s="15">
        <f ca="1">MIN(F403,R403)</f>
        <v>32</v>
      </c>
      <c r="V403" s="15">
        <f ca="1">RAND()</f>
        <v>0.23891783630955221</v>
      </c>
      <c r="W403" s="19">
        <f ca="1">(IF(B403=1, $G$21+($G$22-$G$21)*V403, $H$21+($H$22-$H$21)*V403))</f>
        <v>1.7167535089286565E-2</v>
      </c>
      <c r="X403" s="15">
        <f ca="1">ROUND(U403*(1-W403), 0)</f>
        <v>31</v>
      </c>
      <c r="Y403" s="20">
        <f ca="1">RAND()</f>
        <v>0.23372608415100438</v>
      </c>
      <c r="Z403" s="15">
        <f ca="1">IF(B403=1, ROUND(_xlfn.NORM.INV(Y403,$C$13,$C$14)*(1+$T$14), 0), ROUND(_xlfn.NORM.INV(Y403, $D$13, $D$14)*(1+$T$14), 0))</f>
        <v>29</v>
      </c>
      <c r="AA403" s="20">
        <f ca="1">RAND()</f>
        <v>0.14779789968990631</v>
      </c>
      <c r="AB403" s="18">
        <f ca="1">IF(B403=1, ROUND(_xlfn.NORM.INV(AA403,$C$15,$C$16), 2), ROUND(_xlfn.NORM.INV(AA403, $D$15, $D$16), 2))</f>
        <v>2670.85</v>
      </c>
      <c r="AC403" s="15">
        <f ca="1">MIN(G403,Z403)</f>
        <v>21</v>
      </c>
      <c r="AD403" s="15">
        <f ca="1">RAND()</f>
        <v>0.49915367997980686</v>
      </c>
      <c r="AE403" s="19">
        <f ca="1">(IF(B403=1, $G$21+($G$22-$G$21)*AD403, $H$21+($H$22-$H$21)*AD403))</f>
        <v>2.4974610399394206E-2</v>
      </c>
      <c r="AF403" s="15">
        <f ca="1">ROUND(AC403*(1-AE403), 0)</f>
        <v>20</v>
      </c>
      <c r="AG403" s="20">
        <f ca="1">RAND()</f>
        <v>0.66657447982561091</v>
      </c>
      <c r="AH403" s="15">
        <f ca="1">IF(B403=1, ROUND(_xlfn.NORM.INV(AG403,$C$17,$C$18)*(1+$T$14), 0), ROUND(_xlfn.NORM.INV(AG403, $D$17, $D$18)*(1+$T$14), 0))</f>
        <v>222</v>
      </c>
      <c r="AI403" s="20">
        <f ca="1">RAND()</f>
        <v>0.25285897359511311</v>
      </c>
      <c r="AJ403" s="18">
        <f ca="1">IF(B403=1, ROUND(_xlfn.NORM.INV(AI403,$C$19,$C$20), 2), ROUND(_xlfn.NORM.INV(AI403, $D$19, $D$20), 2))</f>
        <v>1698.18</v>
      </c>
      <c r="AK403" s="15">
        <f ca="1">MIN(ROUND(H403*(1+$C$22),0),AH403)</f>
        <v>222</v>
      </c>
      <c r="AL403" s="20">
        <f ca="1">RAND()</f>
        <v>0.41354286085490932</v>
      </c>
      <c r="AM403" s="19">
        <f ca="1">(IF(B403=1, $G$21+($G$22-$G$21)*AL403, $H$21+($H$22-$H$21)*AL403))</f>
        <v>2.2406285825647278E-2</v>
      </c>
      <c r="AN403" s="15">
        <f ca="1">ROUND(AK403*(1-AM403), 0)</f>
        <v>217</v>
      </c>
      <c r="AO403" s="18">
        <f ca="1">SUM(IF(AN403&gt;H403, (AN403-H403)*($G$23+AJ403), 0),IF(AF403&gt;G403,(AF403-G403)*($G$23+AB403),0),IF(X403&gt;F403,(X403-F403)*($G$23+T403),0),IF(P403&gt;E403,(P403-E403)*($G$23+L403),0))</f>
        <v>0</v>
      </c>
      <c r="AP403" s="18">
        <f>-$C$24</f>
        <v>-313614.51120000001</v>
      </c>
      <c r="AQ403" s="17">
        <f ca="1">L403*P403+T403*X403+AB403*AF403+AJ403*AN403-AO403+AP403</f>
        <v>280008.79880000005</v>
      </c>
      <c r="AS403" s="21">
        <f ca="1">SUM(IF(AN403&gt;H403, (AN403-H403), 0),IF(AF403&gt;G403,(AF403-G403),0),IF(X403&gt;F403,(X403-F403),0),IF(P403&gt;E403,(P403-E403),0))</f>
        <v>0</v>
      </c>
    </row>
    <row r="404" spans="1:45" x14ac:dyDescent="0.4">
      <c r="A404" s="15">
        <v>376</v>
      </c>
      <c r="B404" s="15">
        <f ca="1">IF(RAND() &lt; (8/12), 0, 1)</f>
        <v>1</v>
      </c>
      <c r="C404" s="20">
        <f ca="1">RAND()</f>
        <v>0.283655351000347</v>
      </c>
      <c r="D404" s="15" t="str">
        <f ca="1">LOOKUP(C404,$H$13:$H$16,$F$13:$F$16)</f>
        <v>Airbus A380-800</v>
      </c>
      <c r="E404" s="15">
        <f ca="1">LOOKUP(D404,$F$6:$F$9,$I$6:$I$9)</f>
        <v>14</v>
      </c>
      <c r="F404" s="15">
        <f ca="1">LOOKUP(D404,$F$6:$F$9,$J$6:$J$9)</f>
        <v>76</v>
      </c>
      <c r="G404" s="15">
        <f ca="1">LOOKUP(D404,$F$6:$F$9,$K$6:$K$9)</f>
        <v>56</v>
      </c>
      <c r="H404" s="15">
        <f ca="1">LOOKUP(D404,$F$6:$F$9,$L$6:$L$9)</f>
        <v>341</v>
      </c>
      <c r="I404" s="20">
        <f ca="1">RAND()</f>
        <v>0.94542345136378581</v>
      </c>
      <c r="J404" s="15">
        <f ca="1">IF(B404=1, ROUND(_xlfn.NORM.INV(I404,$C$5,$C$6)*(1+$T$14), 0), ROUND(_xlfn.NORM.INV(I404, $D$5, $D$6)*(1+$T$14), 0))</f>
        <v>10</v>
      </c>
      <c r="K404" s="20">
        <f ca="1">RAND()</f>
        <v>0.50680865248363405</v>
      </c>
      <c r="L404" s="18">
        <f ca="1">IF(B404=1, ROUND(_xlfn.NORM.INV(K404,$C$7,$C$8), 2), ROUND(_xlfn.NORM.INV(K404, $D$7, $D$8), 2))</f>
        <v>13689.66</v>
      </c>
      <c r="M404" s="15">
        <f ca="1">MIN(E404,J404)</f>
        <v>10</v>
      </c>
      <c r="N404" s="15">
        <f ca="1">RAND()</f>
        <v>0.20520164523372519</v>
      </c>
      <c r="O404" s="19">
        <f ca="1">(IF(B404=1, $G$21+($G$22-$G$21)*N404, $H$21+($H$22-$H$21)*N404))</f>
        <v>2.2182057583180384E-2</v>
      </c>
      <c r="P404" s="15">
        <f ca="1">ROUND(M404*(1-O404), 0)</f>
        <v>10</v>
      </c>
      <c r="Q404" s="20">
        <f ca="1">RAND()</f>
        <v>0.97176669904581903</v>
      </c>
      <c r="R404" s="15">
        <f ca="1">IF(B404=1, ROUND(_xlfn.NORM.INV(Q404,$C$9,$C$10)*(1+$T$14), 0), ROUND(_xlfn.NORM.INV(Q404, $D$9, $D$10)*(1+$T$14), 0))</f>
        <v>109</v>
      </c>
      <c r="S404" s="20">
        <f ca="1">RAND()</f>
        <v>0.42103279726282694</v>
      </c>
      <c r="T404" s="18">
        <f ca="1">IF(B404=1, ROUND(_xlfn.NORM.INV(S404,$C$11,$C$12), 2), ROUND(_xlfn.NORM.INV(S404, $D$11, $D$12), 2))</f>
        <v>6649.77</v>
      </c>
      <c r="U404" s="15">
        <f ca="1">MIN(F404,R404)</f>
        <v>76</v>
      </c>
      <c r="V404" s="15">
        <f ca="1">RAND()</f>
        <v>0.72707578126070282</v>
      </c>
      <c r="W404" s="19">
        <f ca="1">(IF(B404=1, $G$21+($G$22-$G$21)*V404, $H$21+($H$22-$H$21)*V404))</f>
        <v>4.0447652344124604E-2</v>
      </c>
      <c r="X404" s="15">
        <f ca="1">ROUND(U404*(1-W404), 0)</f>
        <v>73</v>
      </c>
      <c r="Y404" s="20">
        <f ca="1">RAND()</f>
        <v>0.5418641521191998</v>
      </c>
      <c r="Z404" s="15">
        <f ca="1">IF(B404=1, ROUND(_xlfn.NORM.INV(Y404,$C$13,$C$14)*(1+$T$14), 0), ROUND(_xlfn.NORM.INV(Y404, $D$13, $D$14)*(1+$T$14), 0))</f>
        <v>57</v>
      </c>
      <c r="AA404" s="20">
        <f ca="1">RAND()</f>
        <v>0.65868320308899941</v>
      </c>
      <c r="AB404" s="18">
        <f ca="1">IF(B404=1, ROUND(_xlfn.NORM.INV(AA404,$C$15,$C$16), 2), ROUND(_xlfn.NORM.INV(AA404, $D$15, $D$16), 2))</f>
        <v>3839</v>
      </c>
      <c r="AC404" s="15">
        <f ca="1">MIN(G404,Z404)</f>
        <v>56</v>
      </c>
      <c r="AD404" s="15">
        <f ca="1">RAND()</f>
        <v>0.87441297835842446</v>
      </c>
      <c r="AE404" s="19">
        <f ca="1">(IF(B404=1, $G$21+($G$22-$G$21)*AD404, $H$21+($H$22-$H$21)*AD404))</f>
        <v>4.5604454242544862E-2</v>
      </c>
      <c r="AF404" s="15">
        <f ca="1">ROUND(AC404*(1-AE404), 0)</f>
        <v>53</v>
      </c>
      <c r="AG404" s="20">
        <f ca="1">RAND()</f>
        <v>0.47135610296120722</v>
      </c>
      <c r="AH404" s="15">
        <f ca="1">IF(B404=1, ROUND(_xlfn.NORM.INV(AG404,$C$17,$C$18)*(1+$T$14), 0), ROUND(_xlfn.NORM.INV(AG404, $D$17, $D$18)*(1+$T$14), 0))</f>
        <v>295</v>
      </c>
      <c r="AI404" s="20">
        <f ca="1">RAND()</f>
        <v>6.2745699974691704E-2</v>
      </c>
      <c r="AJ404" s="18">
        <f ca="1">IF(B404=1, ROUND(_xlfn.NORM.INV(AI404,$C$19,$C$20), 2), ROUND(_xlfn.NORM.INV(AI404, $D$19, $D$20), 2))</f>
        <v>1815.97</v>
      </c>
      <c r="AK404" s="15">
        <f ca="1">MIN(ROUND(H404*(1+$C$22),0),AH404)</f>
        <v>295</v>
      </c>
      <c r="AL404" s="20">
        <f ca="1">RAND()</f>
        <v>0.71717222561276206</v>
      </c>
      <c r="AM404" s="19">
        <f ca="1">(IF(B404=1, $G$21+($G$22-$G$21)*AL404, $H$21+($H$22-$H$21)*AL404))</f>
        <v>4.0101027896446678E-2</v>
      </c>
      <c r="AN404" s="15">
        <f ca="1">ROUND(AK404*(1-AM404), 0)</f>
        <v>283</v>
      </c>
      <c r="AO404" s="18">
        <f ca="1">SUM(IF(AN404&gt;H404, (AN404-H404)*($G$23+AJ404), 0),IF(AF404&gt;G404,(AF404-G404)*($G$23+AB404),0),IF(X404&gt;F404,(X404-F404)*($G$23+T404),0),IF(P404&gt;E404,(P404-E404)*($G$23+L404),0))</f>
        <v>0</v>
      </c>
      <c r="AP404" s="18">
        <f>-$C$24</f>
        <v>-313614.51120000001</v>
      </c>
      <c r="AQ404" s="17">
        <f ca="1">L404*P404+T404*X404+AB404*AF404+AJ404*AN404-AO404+AP404</f>
        <v>1026101.8088</v>
      </c>
      <c r="AS404" s="21">
        <f ca="1">SUM(IF(AN404&gt;H404, (AN404-H404), 0),IF(AF404&gt;G404,(AF404-G404),0),IF(X404&gt;F404,(X404-F404),0),IF(P404&gt;E404,(P404-E404),0))</f>
        <v>0</v>
      </c>
    </row>
    <row r="405" spans="1:45" x14ac:dyDescent="0.4">
      <c r="A405" s="15">
        <v>377</v>
      </c>
      <c r="B405" s="15">
        <f ca="1">IF(RAND() &lt; (8/12), 0, 1)</f>
        <v>1</v>
      </c>
      <c r="C405" s="20">
        <f ca="1">RAND()</f>
        <v>3.5655062947977267E-2</v>
      </c>
      <c r="D405" s="15" t="str">
        <f ca="1">LOOKUP(C405,$H$13:$H$16,$F$13:$F$16)</f>
        <v>Airbus A350-900</v>
      </c>
      <c r="E405" s="15">
        <f ca="1">LOOKUP(D405,$F$6:$F$9,$I$6:$I$9)</f>
        <v>0</v>
      </c>
      <c r="F405" s="15">
        <f ca="1">LOOKUP(D405,$F$6:$F$9,$J$6:$J$9)</f>
        <v>32</v>
      </c>
      <c r="G405" s="15">
        <f ca="1">LOOKUP(D405,$F$6:$F$9,$K$6:$K$9)</f>
        <v>21</v>
      </c>
      <c r="H405" s="15">
        <f ca="1">LOOKUP(D405,$F$6:$F$9,$L$6:$L$9)</f>
        <v>259</v>
      </c>
      <c r="I405" s="20">
        <f ca="1">RAND()</f>
        <v>0.25172843151972168</v>
      </c>
      <c r="J405" s="15">
        <f ca="1">IF(B405=1, ROUND(_xlfn.NORM.INV(I405,$C$5,$C$6)*(1+$T$14), 0), ROUND(_xlfn.NORM.INV(I405, $D$5, $D$6)*(1+$T$14), 0))</f>
        <v>5</v>
      </c>
      <c r="K405" s="20">
        <f ca="1">RAND()</f>
        <v>0.9293090898054116</v>
      </c>
      <c r="L405" s="18">
        <f ca="1">IF(B405=1, ROUND(_xlfn.NORM.INV(K405,$C$7,$C$8), 2), ROUND(_xlfn.NORM.INV(K405, $D$7, $D$8), 2))</f>
        <v>16311.11</v>
      </c>
      <c r="M405" s="15">
        <f ca="1">MIN(E405,J405)</f>
        <v>0</v>
      </c>
      <c r="N405" s="15">
        <f ca="1">RAND()</f>
        <v>0.21585974808639119</v>
      </c>
      <c r="O405" s="19">
        <f ca="1">(IF(B405=1, $G$21+($G$22-$G$21)*N405, $H$21+($H$22-$H$21)*N405))</f>
        <v>2.2555091183023693E-2</v>
      </c>
      <c r="P405" s="15">
        <f ca="1">ROUND(M405*(1-O405), 0)</f>
        <v>0</v>
      </c>
      <c r="Q405" s="20">
        <f ca="1">RAND()</f>
        <v>0.19977772681968164</v>
      </c>
      <c r="R405" s="15">
        <f ca="1">IF(B405=1, ROUND(_xlfn.NORM.INV(Q405,$C$9,$C$10)*(1+$T$14), 0), ROUND(_xlfn.NORM.INV(Q405, $D$9, $D$10)*(1+$T$14), 0))</f>
        <v>40</v>
      </c>
      <c r="S405" s="20">
        <f ca="1">RAND()</f>
        <v>0.88855653227998388</v>
      </c>
      <c r="T405" s="18">
        <f ca="1">IF(B405=1, ROUND(_xlfn.NORM.INV(S405,$C$11,$C$12), 2), ROUND(_xlfn.NORM.INV(S405, $D$11, $D$12), 2))</f>
        <v>7928.52</v>
      </c>
      <c r="U405" s="15">
        <f ca="1">MIN(F405,R405)</f>
        <v>32</v>
      </c>
      <c r="V405" s="15">
        <f ca="1">RAND()</f>
        <v>0.32455369568483716</v>
      </c>
      <c r="W405" s="19">
        <f ca="1">(IF(B405=1, $G$21+($G$22-$G$21)*V405, $H$21+($H$22-$H$21)*V405))</f>
        <v>2.63593793489693E-2</v>
      </c>
      <c r="X405" s="15">
        <f ca="1">ROUND(U405*(1-W405), 0)</f>
        <v>31</v>
      </c>
      <c r="Y405" s="20">
        <f ca="1">RAND()</f>
        <v>0.93746434029196812</v>
      </c>
      <c r="Z405" s="15">
        <f ca="1">IF(B405=1, ROUND(_xlfn.NORM.INV(Y405,$C$13,$C$14)*(1+$T$14), 0), ROUND(_xlfn.NORM.INV(Y405, $D$13, $D$14)*(1+$T$14), 0))</f>
        <v>90</v>
      </c>
      <c r="AA405" s="20">
        <f ca="1">RAND()</f>
        <v>0.66899327375186579</v>
      </c>
      <c r="AB405" s="18">
        <f ca="1">IF(B405=1, ROUND(_xlfn.NORM.INV(AA405,$C$15,$C$16), 2), ROUND(_xlfn.NORM.INV(AA405, $D$15, $D$16), 2))</f>
        <v>3852.59</v>
      </c>
      <c r="AC405" s="15">
        <f ca="1">MIN(G405,Z405)</f>
        <v>21</v>
      </c>
      <c r="AD405" s="15">
        <f ca="1">RAND()</f>
        <v>0.72797163505135321</v>
      </c>
      <c r="AE405" s="19">
        <f ca="1">(IF(B405=1, $G$21+($G$22-$G$21)*AD405, $H$21+($H$22-$H$21)*AD405))</f>
        <v>4.0479007226797363E-2</v>
      </c>
      <c r="AF405" s="15">
        <f ca="1">ROUND(AC405*(1-AE405), 0)</f>
        <v>20</v>
      </c>
      <c r="AG405" s="20">
        <f ca="1">RAND()</f>
        <v>0.69882289809544207</v>
      </c>
      <c r="AH405" s="15">
        <f ca="1">IF(B405=1, ROUND(_xlfn.NORM.INV(AG405,$C$17,$C$18)*(1+$T$14), 0), ROUND(_xlfn.NORM.INV(AG405, $D$17, $D$18)*(1+$T$14), 0))</f>
        <v>370</v>
      </c>
      <c r="AI405" s="20">
        <f ca="1">RAND()</f>
        <v>0.17618772118774961</v>
      </c>
      <c r="AJ405" s="18">
        <f ca="1">IF(B405=1, ROUND(_xlfn.NORM.INV(AI405,$C$19,$C$20), 2), ROUND(_xlfn.NORM.INV(AI405, $D$19, $D$20), 2))</f>
        <v>1996.95</v>
      </c>
      <c r="AK405" s="15">
        <f ca="1">MIN(ROUND(H405*(1+$C$22),0),AH405)</f>
        <v>272</v>
      </c>
      <c r="AL405" s="20">
        <f ca="1">RAND()</f>
        <v>0.59425964282871968</v>
      </c>
      <c r="AM405" s="19">
        <f ca="1">(IF(B405=1, $G$21+($G$22-$G$21)*AL405, $H$21+($H$22-$H$21)*AL405))</f>
        <v>3.5799087499005192E-2</v>
      </c>
      <c r="AN405" s="15">
        <f ca="1">ROUND(AK405*(1-AM405), 0)</f>
        <v>262</v>
      </c>
      <c r="AO405" s="18">
        <f ca="1">SUM(IF(AN405&gt;H405, (AN405-H405)*($G$23+AJ405), 0),IF(AF405&gt;G405,(AF405-G405)*($G$23+AB405),0),IF(X405&gt;F405,(X405-F405)*($G$23+T405),0),IF(P405&gt;E405,(P405-E405)*($G$23+L405),0))</f>
        <v>8543.8499999999985</v>
      </c>
      <c r="AP405" s="18">
        <f>-$C$24</f>
        <v>-313614.51120000001</v>
      </c>
      <c r="AQ405" s="17">
        <f ca="1">L405*P405+T405*X405+AB405*AF405+AJ405*AN405-AO405+AP405</f>
        <v>523878.45880000008</v>
      </c>
      <c r="AS405" s="21">
        <f ca="1">SUM(IF(AN405&gt;H405, (AN405-H405), 0),IF(AF405&gt;G405,(AF405-G405),0),IF(X405&gt;F405,(X405-F405),0),IF(P405&gt;E405,(P405-E405),0))</f>
        <v>3</v>
      </c>
    </row>
    <row r="406" spans="1:45" x14ac:dyDescent="0.4">
      <c r="A406" s="15">
        <v>378</v>
      </c>
      <c r="B406" s="15">
        <f ca="1">IF(RAND() &lt; (8/12), 0, 1)</f>
        <v>0</v>
      </c>
      <c r="C406" s="20">
        <f ca="1">RAND()</f>
        <v>0.57143444517575848</v>
      </c>
      <c r="D406" s="15" t="str">
        <f ca="1">LOOKUP(C406,$H$13:$H$16,$F$13:$F$16)</f>
        <v>Airbus A380-800</v>
      </c>
      <c r="E406" s="15">
        <f ca="1">LOOKUP(D406,$F$6:$F$9,$I$6:$I$9)</f>
        <v>14</v>
      </c>
      <c r="F406" s="15">
        <f ca="1">LOOKUP(D406,$F$6:$F$9,$J$6:$J$9)</f>
        <v>76</v>
      </c>
      <c r="G406" s="15">
        <f ca="1">LOOKUP(D406,$F$6:$F$9,$K$6:$K$9)</f>
        <v>56</v>
      </c>
      <c r="H406" s="15">
        <f ca="1">LOOKUP(D406,$F$6:$F$9,$L$6:$L$9)</f>
        <v>341</v>
      </c>
      <c r="I406" s="20">
        <f ca="1">RAND()</f>
        <v>0.59353421156186859</v>
      </c>
      <c r="J406" s="15">
        <f ca="1">IF(B406=1, ROUND(_xlfn.NORM.INV(I406,$C$5,$C$6)*(1+$T$14), 0), ROUND(_xlfn.NORM.INV(I406, $D$5, $D$6)*(1+$T$14), 0))</f>
        <v>4</v>
      </c>
      <c r="K406" s="20">
        <f ca="1">RAND()</f>
        <v>0.91207979947036766</v>
      </c>
      <c r="L406" s="18">
        <f ca="1">IF(B406=1, ROUND(_xlfn.NORM.INV(K406,$C$7,$C$8), 2), ROUND(_xlfn.NORM.INV(K406, $D$7, $D$8), 2))</f>
        <v>11109.33</v>
      </c>
      <c r="M406" s="15">
        <f ca="1">MIN(E406,J406)</f>
        <v>4</v>
      </c>
      <c r="N406" s="15">
        <f ca="1">RAND()</f>
        <v>0.88834552555890867</v>
      </c>
      <c r="O406" s="19">
        <f ca="1">(IF(B406=1, $G$21+($G$22-$G$21)*N406, $H$21+($H$22-$H$21)*N406))</f>
        <v>3.6650365766767258E-2</v>
      </c>
      <c r="P406" s="15">
        <f ca="1">ROUND(M406*(1-O406), 0)</f>
        <v>4</v>
      </c>
      <c r="Q406" s="20">
        <f ca="1">RAND()</f>
        <v>0.4556550633732398</v>
      </c>
      <c r="R406" s="15">
        <f ca="1">IF(B406=1, ROUND(_xlfn.NORM.INV(Q406,$C$9,$C$10)*(1+$T$14), 0), ROUND(_xlfn.NORM.INV(Q406, $D$9, $D$10)*(1+$T$14), 0))</f>
        <v>39</v>
      </c>
      <c r="S406" s="20">
        <f ca="1">RAND()</f>
        <v>0.12065932379053268</v>
      </c>
      <c r="T406" s="18">
        <f ca="1">IF(B406=1, ROUND(_xlfn.NORM.INV(S406,$C$11,$C$12), 2), ROUND(_xlfn.NORM.INV(S406, $D$11, $D$12), 2))</f>
        <v>4979.18</v>
      </c>
      <c r="U406" s="15">
        <f ca="1">MIN(F406,R406)</f>
        <v>39</v>
      </c>
      <c r="V406" s="15">
        <f ca="1">RAND()</f>
        <v>0.36164613418025571</v>
      </c>
      <c r="W406" s="19">
        <f ca="1">(IF(B406=1, $G$21+($G$22-$G$21)*V406, $H$21+($H$22-$H$21)*V406))</f>
        <v>2.0849384025407671E-2</v>
      </c>
      <c r="X406" s="15">
        <f ca="1">ROUND(U406*(1-W406), 0)</f>
        <v>38</v>
      </c>
      <c r="Y406" s="20">
        <f ca="1">RAND()</f>
        <v>0.61193160266762914</v>
      </c>
      <c r="Z406" s="15">
        <f ca="1">IF(B406=1, ROUND(_xlfn.NORM.INV(Y406,$C$13,$C$14)*(1+$T$14), 0), ROUND(_xlfn.NORM.INV(Y406, $D$13, $D$14)*(1+$T$14), 0))</f>
        <v>38</v>
      </c>
      <c r="AA406" s="20">
        <f ca="1">RAND()</f>
        <v>3.7214395749349705E-2</v>
      </c>
      <c r="AB406" s="18">
        <f ca="1">IF(B406=1, ROUND(_xlfn.NORM.INV(AA406,$C$15,$C$16), 2), ROUND(_xlfn.NORM.INV(AA406, $D$15, $D$16), 2))</f>
        <v>2581.15</v>
      </c>
      <c r="AC406" s="15">
        <f ca="1">MIN(G406,Z406)</f>
        <v>38</v>
      </c>
      <c r="AD406" s="15">
        <f ca="1">RAND()</f>
        <v>0.73515377343139643</v>
      </c>
      <c r="AE406" s="19">
        <f ca="1">(IF(B406=1, $G$21+($G$22-$G$21)*AD406, $H$21+($H$22-$H$21)*AD406))</f>
        <v>3.2054613202941895E-2</v>
      </c>
      <c r="AF406" s="15">
        <f ca="1">ROUND(AC406*(1-AE406), 0)</f>
        <v>37</v>
      </c>
      <c r="AG406" s="20">
        <f ca="1">RAND()</f>
        <v>0.822686351024977</v>
      </c>
      <c r="AH406" s="15">
        <f ca="1">IF(B406=1, ROUND(_xlfn.NORM.INV(AG406,$C$17,$C$18)*(1+$T$14), 0), ROUND(_xlfn.NORM.INV(AG406, $D$17, $D$18)*(1+$T$14), 0))</f>
        <v>248</v>
      </c>
      <c r="AI406" s="20">
        <f ca="1">RAND()</f>
        <v>0.47350056837499765</v>
      </c>
      <c r="AJ406" s="18">
        <f ca="1">IF(B406=1, ROUND(_xlfn.NORM.INV(AI406,$C$19,$C$20), 2), ROUND(_xlfn.NORM.INV(AI406, $D$19, $D$20), 2))</f>
        <v>1743.68</v>
      </c>
      <c r="AK406" s="15">
        <f ca="1">MIN(ROUND(H406*(1+$C$22),0),AH406)</f>
        <v>248</v>
      </c>
      <c r="AL406" s="20">
        <f ca="1">RAND()</f>
        <v>3.194901899927538E-2</v>
      </c>
      <c r="AM406" s="19">
        <f ca="1">(IF(B406=1, $G$21+($G$22-$G$21)*AL406, $H$21+($H$22-$H$21)*AL406))</f>
        <v>1.0958470569978262E-2</v>
      </c>
      <c r="AN406" s="15">
        <f ca="1">ROUND(AK406*(1-AM406), 0)</f>
        <v>245</v>
      </c>
      <c r="AO406" s="18">
        <f ca="1">SUM(IF(AN406&gt;H406, (AN406-H406)*($G$23+AJ406), 0),IF(AF406&gt;G406,(AF406-G406)*($G$23+AB406),0),IF(X406&gt;F406,(X406-F406)*($G$23+T406),0),IF(P406&gt;E406,(P406-E406)*($G$23+L406),0))</f>
        <v>0</v>
      </c>
      <c r="AP406" s="18">
        <f>-$C$24</f>
        <v>-313614.51120000001</v>
      </c>
      <c r="AQ406" s="17">
        <f ca="1">L406*P406+T406*X406+AB406*AF406+AJ406*AN406-AO406+AP406</f>
        <v>442735.79880000005</v>
      </c>
      <c r="AS406" s="21">
        <f ca="1">SUM(IF(AN406&gt;H406, (AN406-H406), 0),IF(AF406&gt;G406,(AF406-G406),0),IF(X406&gt;F406,(X406-F406),0),IF(P406&gt;E406,(P406-E406),0))</f>
        <v>0</v>
      </c>
    </row>
    <row r="407" spans="1:45" x14ac:dyDescent="0.4">
      <c r="A407" s="15">
        <v>379</v>
      </c>
      <c r="B407" s="15">
        <f ca="1">IF(RAND() &lt; (8/12), 0, 1)</f>
        <v>0</v>
      </c>
      <c r="C407" s="20">
        <f ca="1">RAND()</f>
        <v>0.30332080083896873</v>
      </c>
      <c r="D407" s="15" t="str">
        <f ca="1">LOOKUP(C407,$H$13:$H$16,$F$13:$F$16)</f>
        <v>Airbus A380-800</v>
      </c>
      <c r="E407" s="15">
        <f ca="1">LOOKUP(D407,$F$6:$F$9,$I$6:$I$9)</f>
        <v>14</v>
      </c>
      <c r="F407" s="15">
        <f ca="1">LOOKUP(D407,$F$6:$F$9,$J$6:$J$9)</f>
        <v>76</v>
      </c>
      <c r="G407" s="15">
        <f ca="1">LOOKUP(D407,$F$6:$F$9,$K$6:$K$9)</f>
        <v>56</v>
      </c>
      <c r="H407" s="15">
        <f ca="1">LOOKUP(D407,$F$6:$F$9,$L$6:$L$9)</f>
        <v>341</v>
      </c>
      <c r="I407" s="20">
        <f ca="1">RAND()</f>
        <v>0.55386270964225415</v>
      </c>
      <c r="J407" s="15">
        <f ca="1">IF(B407=1, ROUND(_xlfn.NORM.INV(I407,$C$5,$C$6)*(1+$T$14), 0), ROUND(_xlfn.NORM.INV(I407, $D$5, $D$6)*(1+$T$14), 0))</f>
        <v>4</v>
      </c>
      <c r="K407" s="20">
        <f ca="1">RAND()</f>
        <v>0.65814849914122542</v>
      </c>
      <c r="L407" s="18">
        <f ca="1">IF(B407=1, ROUND(_xlfn.NORM.INV(K407,$C$7,$C$8), 2), ROUND(_xlfn.NORM.INV(K407, $D$7, $D$8), 2))</f>
        <v>10678.06</v>
      </c>
      <c r="M407" s="15">
        <f ca="1">MIN(E407,J407)</f>
        <v>4</v>
      </c>
      <c r="N407" s="15">
        <f ca="1">RAND()</f>
        <v>0.88897207015854429</v>
      </c>
      <c r="O407" s="19">
        <f ca="1">(IF(B407=1, $G$21+($G$22-$G$21)*N407, $H$21+($H$22-$H$21)*N407))</f>
        <v>3.6669162104756327E-2</v>
      </c>
      <c r="P407" s="15">
        <f ca="1">ROUND(M407*(1-O407), 0)</f>
        <v>4</v>
      </c>
      <c r="Q407" s="20">
        <f ca="1">RAND()</f>
        <v>9.3533365371463062E-2</v>
      </c>
      <c r="R407" s="15">
        <f ca="1">IF(B407=1, ROUND(_xlfn.NORM.INV(Q407,$C$9,$C$10)*(1+$T$14), 0), ROUND(_xlfn.NORM.INV(Q407, $D$9, $D$10)*(1+$T$14), 0))</f>
        <v>26</v>
      </c>
      <c r="S407" s="20">
        <f ca="1">RAND()</f>
        <v>0.31371017516269006</v>
      </c>
      <c r="T407" s="18">
        <f ca="1">IF(B407=1, ROUND(_xlfn.NORM.INV(S407,$C$11,$C$12), 2), ROUND(_xlfn.NORM.INV(S407, $D$11, $D$12), 2))</f>
        <v>5135.59</v>
      </c>
      <c r="U407" s="15">
        <f ca="1">MIN(F407,R407)</f>
        <v>26</v>
      </c>
      <c r="V407" s="15">
        <f ca="1">RAND()</f>
        <v>0.24815941034010525</v>
      </c>
      <c r="W407" s="19">
        <f ca="1">(IF(B407=1, $G$21+($G$22-$G$21)*V407, $H$21+($H$22-$H$21)*V407))</f>
        <v>1.7444782310203157E-2</v>
      </c>
      <c r="X407" s="15">
        <f ca="1">ROUND(U407*(1-W407), 0)</f>
        <v>26</v>
      </c>
      <c r="Y407" s="20">
        <f ca="1">RAND()</f>
        <v>0.79483539525028934</v>
      </c>
      <c r="Z407" s="15">
        <f ca="1">IF(B407=1, ROUND(_xlfn.NORM.INV(Y407,$C$13,$C$14)*(1+$T$14), 0), ROUND(_xlfn.NORM.INV(Y407, $D$13, $D$14)*(1+$T$14), 0))</f>
        <v>43</v>
      </c>
      <c r="AA407" s="20">
        <f ca="1">RAND()</f>
        <v>0.62502956285323952</v>
      </c>
      <c r="AB407" s="18">
        <f ca="1">IF(B407=1, ROUND(_xlfn.NORM.INV(AA407,$C$15,$C$16), 2), ROUND(_xlfn.NORM.INV(AA407, $D$15, $D$16), 2))</f>
        <v>2836.7</v>
      </c>
      <c r="AC407" s="15">
        <f ca="1">MIN(G407,Z407)</f>
        <v>43</v>
      </c>
      <c r="AD407" s="15">
        <f ca="1">RAND()</f>
        <v>0.92123325398189582</v>
      </c>
      <c r="AE407" s="19">
        <f ca="1">(IF(B407=1, $G$21+($G$22-$G$21)*AD407, $H$21+($H$22-$H$21)*AD407))</f>
        <v>3.7636997619456873E-2</v>
      </c>
      <c r="AF407" s="15">
        <f ca="1">ROUND(AC407*(1-AE407), 0)</f>
        <v>41</v>
      </c>
      <c r="AG407" s="20">
        <f ca="1">RAND()</f>
        <v>0.67056059854818573</v>
      </c>
      <c r="AH407" s="15">
        <f ca="1">IF(B407=1, ROUND(_xlfn.NORM.INV(AG407,$C$17,$C$18)*(1+$T$14), 0), ROUND(_xlfn.NORM.INV(AG407, $D$17, $D$18)*(1+$T$14), 0))</f>
        <v>223</v>
      </c>
      <c r="AI407" s="20">
        <f ca="1">RAND()</f>
        <v>0.10507108200174942</v>
      </c>
      <c r="AJ407" s="18">
        <f ca="1">IF(B407=1, ROUND(_xlfn.NORM.INV(AI407,$C$19,$C$20), 2), ROUND(_xlfn.NORM.INV(AI407, $D$19, $D$20), 2))</f>
        <v>1653.54</v>
      </c>
      <c r="AK407" s="15">
        <f ca="1">MIN(ROUND(H407*(1+$C$22),0),AH407)</f>
        <v>223</v>
      </c>
      <c r="AL407" s="20">
        <f ca="1">RAND()</f>
        <v>0.40226627434305118</v>
      </c>
      <c r="AM407" s="19">
        <f ca="1">(IF(B407=1, $G$21+($G$22-$G$21)*AL407, $H$21+($H$22-$H$21)*AL407))</f>
        <v>2.2067988230291533E-2</v>
      </c>
      <c r="AN407" s="15">
        <f ca="1">ROUND(AK407*(1-AM407), 0)</f>
        <v>218</v>
      </c>
      <c r="AO407" s="18">
        <f ca="1">SUM(IF(AN407&gt;H407, (AN407-H407)*($G$23+AJ407), 0),IF(AF407&gt;G407,(AF407-G407)*($G$23+AB407),0),IF(X407&gt;F407,(X407-F407)*($G$23+T407),0),IF(P407&gt;E407,(P407-E407)*($G$23+L407),0))</f>
        <v>0</v>
      </c>
      <c r="AP407" s="18">
        <f>-$C$24</f>
        <v>-313614.51120000001</v>
      </c>
      <c r="AQ407" s="17">
        <f ca="1">L407*P407+T407*X407+AB407*AF407+AJ407*AN407-AO407+AP407</f>
        <v>339399.48879999999</v>
      </c>
      <c r="AS407" s="21">
        <f ca="1">SUM(IF(AN407&gt;H407, (AN407-H407), 0),IF(AF407&gt;G407,(AF407-G407),0),IF(X407&gt;F407,(X407-F407),0),IF(P407&gt;E407,(P407-E407),0))</f>
        <v>0</v>
      </c>
    </row>
    <row r="408" spans="1:45" x14ac:dyDescent="0.4">
      <c r="A408" s="15">
        <v>380</v>
      </c>
      <c r="B408" s="15">
        <f ca="1">IF(RAND() &lt; (8/12), 0, 1)</f>
        <v>1</v>
      </c>
      <c r="C408" s="20">
        <f ca="1">RAND()</f>
        <v>0.47846994984668068</v>
      </c>
      <c r="D408" s="15" t="str">
        <f ca="1">LOOKUP(C408,$H$13:$H$16,$F$13:$F$16)</f>
        <v>Airbus A380-800</v>
      </c>
      <c r="E408" s="15">
        <f ca="1">LOOKUP(D408,$F$6:$F$9,$I$6:$I$9)</f>
        <v>14</v>
      </c>
      <c r="F408" s="15">
        <f ca="1">LOOKUP(D408,$F$6:$F$9,$J$6:$J$9)</f>
        <v>76</v>
      </c>
      <c r="G408" s="15">
        <f ca="1">LOOKUP(D408,$F$6:$F$9,$K$6:$K$9)</f>
        <v>56</v>
      </c>
      <c r="H408" s="15">
        <f ca="1">LOOKUP(D408,$F$6:$F$9,$L$6:$L$9)</f>
        <v>341</v>
      </c>
      <c r="I408" s="20">
        <f ca="1">RAND()</f>
        <v>0.24090010553093189</v>
      </c>
      <c r="J408" s="15">
        <f ca="1">IF(B408=1, ROUND(_xlfn.NORM.INV(I408,$C$5,$C$6)*(1+$T$14), 0), ROUND(_xlfn.NORM.INV(I408, $D$5, $D$6)*(1+$T$14), 0))</f>
        <v>5</v>
      </c>
      <c r="K408" s="20">
        <f ca="1">RAND()</f>
        <v>0.44787938886391576</v>
      </c>
      <c r="L408" s="18">
        <f ca="1">IF(B408=1, ROUND(_xlfn.NORM.INV(K408,$C$7,$C$8), 2), ROUND(_xlfn.NORM.INV(K408, $D$7, $D$8), 2))</f>
        <v>13422.59</v>
      </c>
      <c r="M408" s="15">
        <f ca="1">MIN(E408,J408)</f>
        <v>5</v>
      </c>
      <c r="N408" s="15">
        <f ca="1">RAND()</f>
        <v>0.85378312368264697</v>
      </c>
      <c r="O408" s="19">
        <f ca="1">(IF(B408=1, $G$21+($G$22-$G$21)*N408, $H$21+($H$22-$H$21)*N408))</f>
        <v>4.4882409328892647E-2</v>
      </c>
      <c r="P408" s="15">
        <f ca="1">ROUND(M408*(1-O408), 0)</f>
        <v>5</v>
      </c>
      <c r="Q408" s="20">
        <f ca="1">RAND()</f>
        <v>0.17118211143019846</v>
      </c>
      <c r="R408" s="15">
        <f ca="1">IF(B408=1, ROUND(_xlfn.NORM.INV(Q408,$C$9,$C$10)*(1+$T$14), 0), ROUND(_xlfn.NORM.INV(Q408, $D$9, $D$10)*(1+$T$14), 0))</f>
        <v>37</v>
      </c>
      <c r="S408" s="20">
        <f ca="1">RAND()</f>
        <v>0.45605846085582213</v>
      </c>
      <c r="T408" s="18">
        <f ca="1">IF(B408=1, ROUND(_xlfn.NORM.INV(S408,$C$11,$C$12), 2), ROUND(_xlfn.NORM.INV(S408, $D$11, $D$12), 2))</f>
        <v>6729.92</v>
      </c>
      <c r="U408" s="15">
        <f ca="1">MIN(F408,R408)</f>
        <v>37</v>
      </c>
      <c r="V408" s="15">
        <f ca="1">RAND()</f>
        <v>7.4968592164145753E-2</v>
      </c>
      <c r="W408" s="19">
        <f ca="1">(IF(B408=1, $G$21+($G$22-$G$21)*V408, $H$21+($H$22-$H$21)*V408))</f>
        <v>1.7623900725745101E-2</v>
      </c>
      <c r="X408" s="15">
        <f ca="1">ROUND(U408*(1-W408), 0)</f>
        <v>36</v>
      </c>
      <c r="Y408" s="20">
        <f ca="1">RAND()</f>
        <v>4.631226130892252E-2</v>
      </c>
      <c r="Z408" s="15">
        <f ca="1">IF(B408=1, ROUND(_xlfn.NORM.INV(Y408,$C$13,$C$14)*(1+$T$14), 0), ROUND(_xlfn.NORM.INV(Y408, $D$13, $D$14)*(1+$T$14), 0))</f>
        <v>16</v>
      </c>
      <c r="AA408" s="20">
        <f ca="1">RAND()</f>
        <v>0.59826391787769162</v>
      </c>
      <c r="AB408" s="18">
        <f ca="1">IF(B408=1, ROUND(_xlfn.NORM.INV(AA408,$C$15,$C$16), 2), ROUND(_xlfn.NORM.INV(AA408, $D$15, $D$16), 2))</f>
        <v>3762.05</v>
      </c>
      <c r="AC408" s="15">
        <f ca="1">MIN(G408,Z408)</f>
        <v>16</v>
      </c>
      <c r="AD408" s="15">
        <f ca="1">RAND()</f>
        <v>0.61430448588909048</v>
      </c>
      <c r="AE408" s="19">
        <f ca="1">(IF(B408=1, $G$21+($G$22-$G$21)*AD408, $H$21+($H$22-$H$21)*AD408))</f>
        <v>3.6500657006118167E-2</v>
      </c>
      <c r="AF408" s="15">
        <f ca="1">ROUND(AC408*(1-AE408), 0)</f>
        <v>15</v>
      </c>
      <c r="AG408" s="20">
        <f ca="1">RAND()</f>
        <v>0.64628852564599615</v>
      </c>
      <c r="AH408" s="15">
        <f ca="1">IF(B408=1, ROUND(_xlfn.NORM.INV(AG408,$C$17,$C$18)*(1+$T$14), 0), ROUND(_xlfn.NORM.INV(AG408, $D$17, $D$18)*(1+$T$14), 0))</f>
        <v>352</v>
      </c>
      <c r="AI408" s="20">
        <f ca="1">RAND()</f>
        <v>0.81805034279078026</v>
      </c>
      <c r="AJ408" s="18">
        <f ca="1">IF(B408=1, ROUND(_xlfn.NORM.INV(AI408,$C$19,$C$20), 2), ROUND(_xlfn.NORM.INV(AI408, $D$19, $D$20), 2))</f>
        <v>2549.39</v>
      </c>
      <c r="AK408" s="15">
        <f ca="1">MIN(ROUND(H408*(1+$C$22),0),AH408)</f>
        <v>352</v>
      </c>
      <c r="AL408" s="20">
        <f ca="1">RAND()</f>
        <v>0.40233219863176828</v>
      </c>
      <c r="AM408" s="19">
        <f ca="1">(IF(B408=1, $G$21+($G$22-$G$21)*AL408, $H$21+($H$22-$H$21)*AL408))</f>
        <v>2.9081626952111889E-2</v>
      </c>
      <c r="AN408" s="15">
        <f ca="1">ROUND(AK408*(1-AM408), 0)</f>
        <v>342</v>
      </c>
      <c r="AO408" s="18">
        <f ca="1">SUM(IF(AN408&gt;H408, (AN408-H408)*($G$23+AJ408), 0),IF(AF408&gt;G408,(AF408-G408)*($G$23+AB408),0),IF(X408&gt;F408,(X408-F408)*($G$23+T408),0),IF(P408&gt;E408,(P408-E408)*($G$23+L408),0))</f>
        <v>3400.39</v>
      </c>
      <c r="AP408" s="18">
        <f>-$C$24</f>
        <v>-313614.51120000001</v>
      </c>
      <c r="AQ408" s="17">
        <f ca="1">L408*P408+T408*X408+AB408*AF408+AJ408*AN408-AO408+AP408</f>
        <v>920697.29879999999</v>
      </c>
      <c r="AS408" s="21">
        <f ca="1">SUM(IF(AN408&gt;H408, (AN408-H408), 0),IF(AF408&gt;G408,(AF408-G408),0),IF(X408&gt;F408,(X408-F408),0),IF(P408&gt;E408,(P408-E408),0))</f>
        <v>1</v>
      </c>
    </row>
    <row r="409" spans="1:45" x14ac:dyDescent="0.4">
      <c r="A409" s="15">
        <v>381</v>
      </c>
      <c r="B409" s="15">
        <f ca="1">IF(RAND() &lt; (8/12), 0, 1)</f>
        <v>0</v>
      </c>
      <c r="C409" s="20">
        <f ca="1">RAND()</f>
        <v>0.89529109616039826</v>
      </c>
      <c r="D409" s="15" t="str">
        <f ca="1">LOOKUP(C409,$H$13:$H$16,$F$13:$F$16)</f>
        <v>Boeing 777-300ER</v>
      </c>
      <c r="E409" s="15">
        <f ca="1">LOOKUP(D409,$F$6:$F$9,$I$6:$I$9)</f>
        <v>8</v>
      </c>
      <c r="F409" s="15">
        <f ca="1">LOOKUP(D409,$F$6:$F$9,$J$6:$J$9)</f>
        <v>40</v>
      </c>
      <c r="G409" s="15">
        <f ca="1">LOOKUP(D409,$F$6:$F$9,$K$6:$K$9)</f>
        <v>24</v>
      </c>
      <c r="H409" s="15">
        <f ca="1">LOOKUP(D409,$F$6:$F$9,$L$6:$L$9)</f>
        <v>260</v>
      </c>
      <c r="I409" s="20">
        <f ca="1">RAND()</f>
        <v>0.11301416855180024</v>
      </c>
      <c r="J409" s="15">
        <f ca="1">IF(B409=1, ROUND(_xlfn.NORM.INV(I409,$C$5,$C$6)*(1+$T$14), 0), ROUND(_xlfn.NORM.INV(I409, $D$5, $D$6)*(1+$T$14), 0))</f>
        <v>3</v>
      </c>
      <c r="K409" s="20">
        <f ca="1">RAND()</f>
        <v>0.6227351594947963</v>
      </c>
      <c r="L409" s="18">
        <f ca="1">IF(B409=1, ROUND(_xlfn.NORM.INV(K409,$C$7,$C$8), 2), ROUND(_xlfn.NORM.INV(K409, $D$7, $D$8), 2))</f>
        <v>10634.88</v>
      </c>
      <c r="M409" s="15">
        <f ca="1">MIN(E409,J409)</f>
        <v>3</v>
      </c>
      <c r="N409" s="15">
        <f ca="1">RAND()</f>
        <v>0.264631018212518</v>
      </c>
      <c r="O409" s="19">
        <f ca="1">(IF(B409=1, $G$21+($G$22-$G$21)*N409, $H$21+($H$22-$H$21)*N409))</f>
        <v>1.7938930546375541E-2</v>
      </c>
      <c r="P409" s="15">
        <f ca="1">ROUND(M409*(1-O409), 0)</f>
        <v>3</v>
      </c>
      <c r="Q409" s="20">
        <f ca="1">RAND()</f>
        <v>0.31694038738827401</v>
      </c>
      <c r="R409" s="15">
        <f ca="1">IF(B409=1, ROUND(_xlfn.NORM.INV(Q409,$C$9,$C$10)*(1+$T$14), 0), ROUND(_xlfn.NORM.INV(Q409, $D$9, $D$10)*(1+$T$14), 0))</f>
        <v>35</v>
      </c>
      <c r="S409" s="20">
        <f ca="1">RAND()</f>
        <v>0.94250980006231022</v>
      </c>
      <c r="T409" s="18">
        <f ca="1">IF(B409=1, ROUND(_xlfn.NORM.INV(S409,$C$11,$C$12), 2), ROUND(_xlfn.NORM.INV(S409, $D$11, $D$12), 2))</f>
        <v>5605.37</v>
      </c>
      <c r="U409" s="15">
        <f ca="1">MIN(F409,R409)</f>
        <v>35</v>
      </c>
      <c r="V409" s="15">
        <f ca="1">RAND()</f>
        <v>0.10756295946702554</v>
      </c>
      <c r="W409" s="19">
        <f ca="1">(IF(B409=1, $G$21+($G$22-$G$21)*V409, $H$21+($H$22-$H$21)*V409))</f>
        <v>1.3226888784010767E-2</v>
      </c>
      <c r="X409" s="15">
        <f ca="1">ROUND(U409*(1-W409), 0)</f>
        <v>35</v>
      </c>
      <c r="Y409" s="20">
        <f ca="1">RAND()</f>
        <v>0.78563109368752315</v>
      </c>
      <c r="Z409" s="15">
        <f ca="1">IF(B409=1, ROUND(_xlfn.NORM.INV(Y409,$C$13,$C$14)*(1+$T$14), 0), ROUND(_xlfn.NORM.INV(Y409, $D$13, $D$14)*(1+$T$14), 0))</f>
        <v>43</v>
      </c>
      <c r="AA409" s="20">
        <f ca="1">RAND()</f>
        <v>0.48469341835245605</v>
      </c>
      <c r="AB409" s="18">
        <f ca="1">IF(B409=1, ROUND(_xlfn.NORM.INV(AA409,$C$15,$C$16), 2), ROUND(_xlfn.NORM.INV(AA409, $D$15, $D$16), 2))</f>
        <v>2793.3</v>
      </c>
      <c r="AC409" s="15">
        <f ca="1">MIN(G409,Z409)</f>
        <v>24</v>
      </c>
      <c r="AD409" s="15">
        <f ca="1">RAND()</f>
        <v>0.62354010335324428</v>
      </c>
      <c r="AE409" s="19">
        <f ca="1">(IF(B409=1, $G$21+($G$22-$G$21)*AD409, $H$21+($H$22-$H$21)*AD409))</f>
        <v>2.8706203100597329E-2</v>
      </c>
      <c r="AF409" s="15">
        <f ca="1">ROUND(AC409*(1-AE409), 0)</f>
        <v>23</v>
      </c>
      <c r="AG409" s="20">
        <f ca="1">RAND()</f>
        <v>0.58131610479124185</v>
      </c>
      <c r="AH409" s="15">
        <f ca="1">IF(B409=1, ROUND(_xlfn.NORM.INV(AG409,$C$17,$C$18)*(1+$T$14), 0), ROUND(_xlfn.NORM.INV(AG409, $D$17, $D$18)*(1+$T$14), 0))</f>
        <v>210</v>
      </c>
      <c r="AI409" s="20">
        <f ca="1">RAND()</f>
        <v>0.84758529796921178</v>
      </c>
      <c r="AJ409" s="18">
        <f ca="1">IF(B409=1, ROUND(_xlfn.NORM.INV(AI409,$C$19,$C$20), 2), ROUND(_xlfn.NORM.INV(AI409, $D$19, $D$20), 2))</f>
        <v>1826.67</v>
      </c>
      <c r="AK409" s="15">
        <f ca="1">MIN(ROUND(H409*(1+$C$22),0),AH409)</f>
        <v>210</v>
      </c>
      <c r="AL409" s="20">
        <f ca="1">RAND()</f>
        <v>0.8843230320742822</v>
      </c>
      <c r="AM409" s="19">
        <f ca="1">(IF(B409=1, $G$21+($G$22-$G$21)*AL409, $H$21+($H$22-$H$21)*AL409))</f>
        <v>3.6529690962228467E-2</v>
      </c>
      <c r="AN409" s="15">
        <f ca="1">ROUND(AK409*(1-AM409), 0)</f>
        <v>202</v>
      </c>
      <c r="AO409" s="18">
        <f ca="1">SUM(IF(AN409&gt;H409, (AN409-H409)*($G$23+AJ409), 0),IF(AF409&gt;G409,(AF409-G409)*($G$23+AB409),0),IF(X409&gt;F409,(X409-F409)*($G$23+T409),0),IF(P409&gt;E409,(P409-E409)*($G$23+L409),0))</f>
        <v>0</v>
      </c>
      <c r="AP409" s="18">
        <f>-$C$24</f>
        <v>-313614.51120000001</v>
      </c>
      <c r="AQ409" s="17">
        <f ca="1">L409*P409+T409*X409+AB409*AF409+AJ409*AN409-AO409+AP409</f>
        <v>347711.31880000007</v>
      </c>
      <c r="AS409" s="21">
        <f ca="1">SUM(IF(AN409&gt;H409, (AN409-H409), 0),IF(AF409&gt;G409,(AF409-G409),0),IF(X409&gt;F409,(X409-F409),0),IF(P409&gt;E409,(P409-E409),0))</f>
        <v>0</v>
      </c>
    </row>
    <row r="410" spans="1:45" x14ac:dyDescent="0.4">
      <c r="A410" s="15">
        <v>382</v>
      </c>
      <c r="B410" s="15">
        <f ca="1">IF(RAND() &lt; (8/12), 0, 1)</f>
        <v>1</v>
      </c>
      <c r="C410" s="20">
        <f ca="1">RAND()</f>
        <v>0.10777985510172694</v>
      </c>
      <c r="D410" s="15" t="str">
        <f ca="1">LOOKUP(C410,$H$13:$H$16,$F$13:$F$16)</f>
        <v>Airbus A350-900</v>
      </c>
      <c r="E410" s="15">
        <f ca="1">LOOKUP(D410,$F$6:$F$9,$I$6:$I$9)</f>
        <v>0</v>
      </c>
      <c r="F410" s="15">
        <f ca="1">LOOKUP(D410,$F$6:$F$9,$J$6:$J$9)</f>
        <v>32</v>
      </c>
      <c r="G410" s="15">
        <f ca="1">LOOKUP(D410,$F$6:$F$9,$K$6:$K$9)</f>
        <v>21</v>
      </c>
      <c r="H410" s="15">
        <f ca="1">LOOKUP(D410,$F$6:$F$9,$L$6:$L$9)</f>
        <v>259</v>
      </c>
      <c r="I410" s="20">
        <f ca="1">RAND()</f>
        <v>0.31230251155899591</v>
      </c>
      <c r="J410" s="15">
        <f ca="1">IF(B410=1, ROUND(_xlfn.NORM.INV(I410,$C$5,$C$6)*(1+$T$14), 0), ROUND(_xlfn.NORM.INV(I410, $D$5, $D$6)*(1+$T$14), 0))</f>
        <v>5</v>
      </c>
      <c r="K410" s="20">
        <f ca="1">RAND()</f>
        <v>0.12926546804775252</v>
      </c>
      <c r="L410" s="18">
        <f ca="1">IF(B410=1, ROUND(_xlfn.NORM.INV(K410,$C$7,$C$8), 2), ROUND(_xlfn.NORM.INV(K410, $D$7, $D$8), 2))</f>
        <v>11621.25</v>
      </c>
      <c r="M410" s="15">
        <f ca="1">MIN(E410,J410)</f>
        <v>0</v>
      </c>
      <c r="N410" s="15">
        <f ca="1">RAND()</f>
        <v>0.321165334359507</v>
      </c>
      <c r="O410" s="19">
        <f ca="1">(IF(B410=1, $G$21+($G$22-$G$21)*N410, $H$21+($H$22-$H$21)*N410))</f>
        <v>2.6240786702582744E-2</v>
      </c>
      <c r="P410" s="15">
        <f ca="1">ROUND(M410*(1-O410), 0)</f>
        <v>0</v>
      </c>
      <c r="Q410" s="20">
        <f ca="1">RAND()</f>
        <v>0.10517539128714504</v>
      </c>
      <c r="R410" s="15">
        <f ca="1">IF(B410=1, ROUND(_xlfn.NORM.INV(Q410,$C$9,$C$10)*(1+$T$14), 0), ROUND(_xlfn.NORM.INV(Q410, $D$9, $D$10)*(1+$T$14), 0))</f>
        <v>29</v>
      </c>
      <c r="S410" s="20">
        <f ca="1">RAND()</f>
        <v>0.68407684407484248</v>
      </c>
      <c r="T410" s="18">
        <f ca="1">IF(B410=1, ROUND(_xlfn.NORM.INV(S410,$C$11,$C$12), 2), ROUND(_xlfn.NORM.INV(S410, $D$11, $D$12), 2))</f>
        <v>7261.48</v>
      </c>
      <c r="U410" s="15">
        <f ca="1">MIN(F410,R410)</f>
        <v>29</v>
      </c>
      <c r="V410" s="15">
        <f ca="1">RAND()</f>
        <v>0.95146062087434646</v>
      </c>
      <c r="W410" s="19">
        <f ca="1">(IF(B410=1, $G$21+($G$22-$G$21)*V410, $H$21+($H$22-$H$21)*V410))</f>
        <v>4.830112173060213E-2</v>
      </c>
      <c r="X410" s="15">
        <f ca="1">ROUND(U410*(1-W410), 0)</f>
        <v>28</v>
      </c>
      <c r="Y410" s="20">
        <f ca="1">RAND()</f>
        <v>0.34305676006505559</v>
      </c>
      <c r="Z410" s="15">
        <f ca="1">IF(B410=1, ROUND(_xlfn.NORM.INV(Y410,$C$13,$C$14)*(1+$T$14), 0), ROUND(_xlfn.NORM.INV(Y410, $D$13, $D$14)*(1+$T$14), 0))</f>
        <v>45</v>
      </c>
      <c r="AA410" s="20">
        <f ca="1">RAND()</f>
        <v>0.25502087788419536</v>
      </c>
      <c r="AB410" s="18">
        <f ca="1">IF(B410=1, ROUND(_xlfn.NORM.INV(AA410,$C$15,$C$16), 2), ROUND(_xlfn.NORM.INV(AA410, $D$15, $D$16), 2))</f>
        <v>3325.56</v>
      </c>
      <c r="AC410" s="15">
        <f ca="1">MIN(G410,Z410)</f>
        <v>21</v>
      </c>
      <c r="AD410" s="15">
        <f ca="1">RAND()</f>
        <v>0.14970235012496813</v>
      </c>
      <c r="AE410" s="19">
        <f ca="1">(IF(B410=1, $G$21+($G$22-$G$21)*AD410, $H$21+($H$22-$H$21)*AD410))</f>
        <v>2.0239582254373886E-2</v>
      </c>
      <c r="AF410" s="15">
        <f ca="1">ROUND(AC410*(1-AE410), 0)</f>
        <v>21</v>
      </c>
      <c r="AG410" s="20">
        <f ca="1">RAND()</f>
        <v>0.10864838739974392</v>
      </c>
      <c r="AH410" s="15">
        <f ca="1">IF(B410=1, ROUND(_xlfn.NORM.INV(AG410,$C$17,$C$18)*(1+$T$14), 0), ROUND(_xlfn.NORM.INV(AG410, $D$17, $D$18)*(1+$T$14), 0))</f>
        <v>149</v>
      </c>
      <c r="AI410" s="20">
        <f ca="1">RAND()</f>
        <v>0.21114671912053373</v>
      </c>
      <c r="AJ410" s="18">
        <f ca="1">IF(B410=1, ROUND(_xlfn.NORM.INV(AI410,$C$19,$C$20), 2), ROUND(_xlfn.NORM.INV(AI410, $D$19, $D$20), 2))</f>
        <v>2035.29</v>
      </c>
      <c r="AK410" s="15">
        <f ca="1">MIN(ROUND(H410*(1+$C$22),0),AH410)</f>
        <v>149</v>
      </c>
      <c r="AL410" s="20">
        <f ca="1">RAND()</f>
        <v>0.18467538319793964</v>
      </c>
      <c r="AM410" s="19">
        <f ca="1">(IF(B410=1, $G$21+($G$22-$G$21)*AL410, $H$21+($H$22-$H$21)*AL410))</f>
        <v>2.1463638411927888E-2</v>
      </c>
      <c r="AN410" s="15">
        <f ca="1">ROUND(AK410*(1-AM410), 0)</f>
        <v>146</v>
      </c>
      <c r="AO410" s="18">
        <f ca="1">SUM(IF(AN410&gt;H410, (AN410-H410)*($G$23+AJ410), 0),IF(AF410&gt;G410,(AF410-G410)*($G$23+AB410),0),IF(X410&gt;F410,(X410-F410)*($G$23+T410),0),IF(P410&gt;E410,(P410-E410)*($G$23+L410),0))</f>
        <v>0</v>
      </c>
      <c r="AP410" s="18">
        <f>-$C$24</f>
        <v>-313614.51120000001</v>
      </c>
      <c r="AQ410" s="17">
        <f ca="1">L410*P410+T410*X410+AB410*AF410+AJ410*AN410-AO410+AP410</f>
        <v>256696.02880000003</v>
      </c>
      <c r="AS410" s="21">
        <f ca="1">SUM(IF(AN410&gt;H410, (AN410-H410), 0),IF(AF410&gt;G410,(AF410-G410),0),IF(X410&gt;F410,(X410-F410),0),IF(P410&gt;E410,(P410-E410),0))</f>
        <v>0</v>
      </c>
    </row>
    <row r="411" spans="1:45" x14ac:dyDescent="0.4">
      <c r="A411" s="15">
        <v>383</v>
      </c>
      <c r="B411" s="15">
        <f ca="1">IF(RAND() &lt; (8/12), 0, 1)</f>
        <v>0</v>
      </c>
      <c r="C411" s="20">
        <f ca="1">RAND()</f>
        <v>0.41894667066015556</v>
      </c>
      <c r="D411" s="15" t="str">
        <f ca="1">LOOKUP(C411,$H$13:$H$16,$F$13:$F$16)</f>
        <v>Airbus A380-800</v>
      </c>
      <c r="E411" s="15">
        <f ca="1">LOOKUP(D411,$F$6:$F$9,$I$6:$I$9)</f>
        <v>14</v>
      </c>
      <c r="F411" s="15">
        <f ca="1">LOOKUP(D411,$F$6:$F$9,$J$6:$J$9)</f>
        <v>76</v>
      </c>
      <c r="G411" s="15">
        <f ca="1">LOOKUP(D411,$F$6:$F$9,$K$6:$K$9)</f>
        <v>56</v>
      </c>
      <c r="H411" s="15">
        <f ca="1">LOOKUP(D411,$F$6:$F$9,$L$6:$L$9)</f>
        <v>341</v>
      </c>
      <c r="I411" s="20">
        <f ca="1">RAND()</f>
        <v>0.69104373984946232</v>
      </c>
      <c r="J411" s="15">
        <f ca="1">IF(B411=1, ROUND(_xlfn.NORM.INV(I411,$C$5,$C$6)*(1+$T$14), 0), ROUND(_xlfn.NORM.INV(I411, $D$5, $D$6)*(1+$T$14), 0))</f>
        <v>5</v>
      </c>
      <c r="K411" s="20">
        <f ca="1">RAND()</f>
        <v>0.85711125483969774</v>
      </c>
      <c r="L411" s="18">
        <f ca="1">IF(B411=1, ROUND(_xlfn.NORM.INV(K411,$C$7,$C$8), 2), ROUND(_xlfn.NORM.INV(K411, $D$7, $D$8), 2))</f>
        <v>10978.87</v>
      </c>
      <c r="M411" s="15">
        <f ca="1">MIN(E411,J411)</f>
        <v>5</v>
      </c>
      <c r="N411" s="15">
        <f ca="1">RAND()</f>
        <v>0.60107455211202521</v>
      </c>
      <c r="O411" s="19">
        <f ca="1">(IF(B411=1, $G$21+($G$22-$G$21)*N411, $H$21+($H$22-$H$21)*N411))</f>
        <v>2.8032236563360756E-2</v>
      </c>
      <c r="P411" s="15">
        <f ca="1">ROUND(M411*(1-O411), 0)</f>
        <v>5</v>
      </c>
      <c r="Q411" s="20">
        <f ca="1">RAND()</f>
        <v>0.61991581222841818</v>
      </c>
      <c r="R411" s="15">
        <f ca="1">IF(B411=1, ROUND(_xlfn.NORM.INV(Q411,$C$9,$C$10)*(1+$T$14), 0), ROUND(_xlfn.NORM.INV(Q411, $D$9, $D$10)*(1+$T$14), 0))</f>
        <v>43</v>
      </c>
      <c r="S411" s="20">
        <f ca="1">RAND()</f>
        <v>0.46190123557857299</v>
      </c>
      <c r="T411" s="18">
        <f ca="1">IF(B411=1, ROUND(_xlfn.NORM.INV(S411,$C$11,$C$12), 2), ROUND(_xlfn.NORM.INV(S411, $D$11, $D$12), 2))</f>
        <v>5224.3900000000003</v>
      </c>
      <c r="U411" s="15">
        <f ca="1">MIN(F411,R411)</f>
        <v>43</v>
      </c>
      <c r="V411" s="15">
        <f ca="1">RAND()</f>
        <v>0.73397881391523367</v>
      </c>
      <c r="W411" s="19">
        <f ca="1">(IF(B411=1, $G$21+($G$22-$G$21)*V411, $H$21+($H$22-$H$21)*V411))</f>
        <v>3.2019364417457008E-2</v>
      </c>
      <c r="X411" s="15">
        <f ca="1">ROUND(U411*(1-W411), 0)</f>
        <v>42</v>
      </c>
      <c r="Y411" s="20">
        <f ca="1">RAND()</f>
        <v>0.60639028255509808</v>
      </c>
      <c r="Z411" s="15">
        <f ca="1">IF(B411=1, ROUND(_xlfn.NORM.INV(Y411,$C$13,$C$14)*(1+$T$14), 0), ROUND(_xlfn.NORM.INV(Y411, $D$13, $D$14)*(1+$T$14), 0))</f>
        <v>38</v>
      </c>
      <c r="AA411" s="20">
        <f ca="1">RAND()</f>
        <v>0.95005149887496332</v>
      </c>
      <c r="AB411" s="18">
        <f ca="1">IF(B411=1, ROUND(_xlfn.NORM.INV(AA411,$C$15,$C$16), 2), ROUND(_xlfn.NORM.INV(AA411, $D$15, $D$16), 2))</f>
        <v>2997.94</v>
      </c>
      <c r="AC411" s="15">
        <f ca="1">MIN(G411,Z411)</f>
        <v>38</v>
      </c>
      <c r="AD411" s="15">
        <f ca="1">RAND()</f>
        <v>0.42717615762146643</v>
      </c>
      <c r="AE411" s="19">
        <f ca="1">(IF(B411=1, $G$21+($G$22-$G$21)*AD411, $H$21+($H$22-$H$21)*AD411))</f>
        <v>2.2815284728643991E-2</v>
      </c>
      <c r="AF411" s="15">
        <f ca="1">ROUND(AC411*(1-AE411), 0)</f>
        <v>37</v>
      </c>
      <c r="AG411" s="20">
        <f ca="1">RAND()</f>
        <v>0.89355381007881807</v>
      </c>
      <c r="AH411" s="15">
        <f ca="1">IF(B411=1, ROUND(_xlfn.NORM.INV(AG411,$C$17,$C$18)*(1+$T$14), 0), ROUND(_xlfn.NORM.INV(AG411, $D$17, $D$18)*(1+$T$14), 0))</f>
        <v>265</v>
      </c>
      <c r="AI411" s="20">
        <f ca="1">RAND()</f>
        <v>0.95629078618876073</v>
      </c>
      <c r="AJ411" s="18">
        <f ca="1">IF(B411=1, ROUND(_xlfn.NORM.INV(AI411,$C$19,$C$20), 2), ROUND(_xlfn.NORM.INV(AI411, $D$19, $D$20), 2))</f>
        <v>1878.56</v>
      </c>
      <c r="AK411" s="15">
        <f ca="1">MIN(ROUND(H411*(1+$C$22),0),AH411)</f>
        <v>265</v>
      </c>
      <c r="AL411" s="20">
        <f ca="1">RAND()</f>
        <v>0.89688386971177791</v>
      </c>
      <c r="AM411" s="19">
        <f ca="1">(IF(B411=1, $G$21+($G$22-$G$21)*AL411, $H$21+($H$22-$H$21)*AL411))</f>
        <v>3.6906516091353335E-2</v>
      </c>
      <c r="AN411" s="15">
        <f ca="1">ROUND(AK411*(1-AM411), 0)</f>
        <v>255</v>
      </c>
      <c r="AO411" s="18">
        <f ca="1">SUM(IF(AN411&gt;H411, (AN411-H411)*($G$23+AJ411), 0),IF(AF411&gt;G411,(AF411-G411)*($G$23+AB411),0),IF(X411&gt;F411,(X411-F411)*($G$23+T411),0),IF(P411&gt;E411,(P411-E411)*($G$23+L411),0))</f>
        <v>0</v>
      </c>
      <c r="AP411" s="18">
        <f>-$C$24</f>
        <v>-313614.51120000001</v>
      </c>
      <c r="AQ411" s="17">
        <f ca="1">L411*P411+T411*X411+AB411*AF411+AJ411*AN411-AO411+AP411</f>
        <v>550660.79879999999</v>
      </c>
      <c r="AS411" s="21">
        <f ca="1">SUM(IF(AN411&gt;H411, (AN411-H411), 0),IF(AF411&gt;G411,(AF411-G411),0),IF(X411&gt;F411,(X411-F411),0),IF(P411&gt;E411,(P411-E411),0))</f>
        <v>0</v>
      </c>
    </row>
    <row r="412" spans="1:45" x14ac:dyDescent="0.4">
      <c r="A412" s="15">
        <v>384</v>
      </c>
      <c r="B412" s="15">
        <f ca="1">IF(RAND() &lt; (8/12), 0, 1)</f>
        <v>0</v>
      </c>
      <c r="C412" s="20">
        <f ca="1">RAND()</f>
        <v>0.48926503617731743</v>
      </c>
      <c r="D412" s="15" t="str">
        <f ca="1">LOOKUP(C412,$H$13:$H$16,$F$13:$F$16)</f>
        <v>Airbus A380-800</v>
      </c>
      <c r="E412" s="15">
        <f ca="1">LOOKUP(D412,$F$6:$F$9,$I$6:$I$9)</f>
        <v>14</v>
      </c>
      <c r="F412" s="15">
        <f ca="1">LOOKUP(D412,$F$6:$F$9,$J$6:$J$9)</f>
        <v>76</v>
      </c>
      <c r="G412" s="15">
        <f ca="1">LOOKUP(D412,$F$6:$F$9,$K$6:$K$9)</f>
        <v>56</v>
      </c>
      <c r="H412" s="15">
        <f ca="1">LOOKUP(D412,$F$6:$F$9,$L$6:$L$9)</f>
        <v>341</v>
      </c>
      <c r="I412" s="20">
        <f ca="1">RAND()</f>
        <v>0.47858545455952506</v>
      </c>
      <c r="J412" s="15">
        <f ca="1">IF(B412=1, ROUND(_xlfn.NORM.INV(I412,$C$5,$C$6)*(1+$T$14), 0), ROUND(_xlfn.NORM.INV(I412, $D$5, $D$6)*(1+$T$14), 0))</f>
        <v>4</v>
      </c>
      <c r="K412" s="20">
        <f ca="1">RAND()</f>
        <v>0.19545166702939454</v>
      </c>
      <c r="L412" s="18">
        <f ca="1">IF(B412=1, ROUND(_xlfn.NORM.INV(K412,$C$7,$C$8), 2), ROUND(_xlfn.NORM.INV(K412, $D$7, $D$8), 2))</f>
        <v>10101.35</v>
      </c>
      <c r="M412" s="15">
        <f ca="1">MIN(E412,J412)</f>
        <v>4</v>
      </c>
      <c r="N412" s="15">
        <f ca="1">RAND()</f>
        <v>0.2645760383087471</v>
      </c>
      <c r="O412" s="19">
        <f ca="1">(IF(B412=1, $G$21+($G$22-$G$21)*N412, $H$21+($H$22-$H$21)*N412))</f>
        <v>1.7937281149262414E-2</v>
      </c>
      <c r="P412" s="15">
        <f ca="1">ROUND(M412*(1-O412), 0)</f>
        <v>4</v>
      </c>
      <c r="Q412" s="20">
        <f ca="1">RAND()</f>
        <v>0.94397987831659558</v>
      </c>
      <c r="R412" s="15">
        <f ca="1">IF(B412=1, ROUND(_xlfn.NORM.INV(Q412,$C$9,$C$10)*(1+$T$14), 0), ROUND(_xlfn.NORM.INV(Q412, $D$9, $D$10)*(1+$T$14), 0))</f>
        <v>57</v>
      </c>
      <c r="S412" s="20">
        <f ca="1">RAND()</f>
        <v>0.47569557253032746</v>
      </c>
      <c r="T412" s="18">
        <f ca="1">IF(B412=1, ROUND(_xlfn.NORM.INV(S412,$C$11,$C$12), 2), ROUND(_xlfn.NORM.INV(S412, $D$11, $D$12), 2))</f>
        <v>5232.3</v>
      </c>
      <c r="U412" s="15">
        <f ca="1">MIN(F412,R412)</f>
        <v>57</v>
      </c>
      <c r="V412" s="15">
        <f ca="1">RAND()</f>
        <v>0.65385527850340019</v>
      </c>
      <c r="W412" s="19">
        <f ca="1">(IF(B412=1, $G$21+($G$22-$G$21)*V412, $H$21+($H$22-$H$21)*V412))</f>
        <v>2.9615658355102006E-2</v>
      </c>
      <c r="X412" s="15">
        <f ca="1">ROUND(U412*(1-W412), 0)</f>
        <v>55</v>
      </c>
      <c r="Y412" s="20">
        <f ca="1">RAND()</f>
        <v>0.76701381686020376</v>
      </c>
      <c r="Z412" s="15">
        <f ca="1">IF(B412=1, ROUND(_xlfn.NORM.INV(Y412,$C$13,$C$14)*(1+$T$14), 0), ROUND(_xlfn.NORM.INV(Y412, $D$13, $D$14)*(1+$T$14), 0))</f>
        <v>43</v>
      </c>
      <c r="AA412" s="20">
        <f ca="1">RAND()</f>
        <v>0.14285729010458825</v>
      </c>
      <c r="AB412" s="18">
        <f ca="1">IF(B412=1, ROUND(_xlfn.NORM.INV(AA412,$C$15,$C$16), 2), ROUND(_xlfn.NORM.INV(AA412, $D$15, $D$16), 2))</f>
        <v>2668.22</v>
      </c>
      <c r="AC412" s="15">
        <f ca="1">MIN(G412,Z412)</f>
        <v>43</v>
      </c>
      <c r="AD412" s="15">
        <f ca="1">RAND()</f>
        <v>8.6615459713244913E-2</v>
      </c>
      <c r="AE412" s="19">
        <f ca="1">(IF(B412=1, $G$21+($G$22-$G$21)*AD412, $H$21+($H$22-$H$21)*AD412))</f>
        <v>1.2598463791397348E-2</v>
      </c>
      <c r="AF412" s="15">
        <f ca="1">ROUND(AC412*(1-AE412), 0)</f>
        <v>42</v>
      </c>
      <c r="AG412" s="20">
        <f ca="1">RAND()</f>
        <v>0.31449131648580952</v>
      </c>
      <c r="AH412" s="15">
        <f ca="1">IF(B412=1, ROUND(_xlfn.NORM.INV(AG412,$C$17,$C$18)*(1+$T$14), 0), ROUND(_xlfn.NORM.INV(AG412, $D$17, $D$18)*(1+$T$14), 0))</f>
        <v>174</v>
      </c>
      <c r="AI412" s="20">
        <f ca="1">RAND()</f>
        <v>0.2562490118160915</v>
      </c>
      <c r="AJ412" s="18">
        <f ca="1">IF(B412=1, ROUND(_xlfn.NORM.INV(AI412,$C$19,$C$20), 2), ROUND(_xlfn.NORM.INV(AI412, $D$19, $D$20), 2))</f>
        <v>1698.98</v>
      </c>
      <c r="AK412" s="15">
        <f ca="1">MIN(ROUND(H412*(1+$C$22),0),AH412)</f>
        <v>174</v>
      </c>
      <c r="AL412" s="20">
        <f ca="1">RAND()</f>
        <v>0.6336559548020716</v>
      </c>
      <c r="AM412" s="19">
        <f ca="1">(IF(B412=1, $G$21+($G$22-$G$21)*AL412, $H$21+($H$22-$H$21)*AL412))</f>
        <v>2.9009678644062148E-2</v>
      </c>
      <c r="AN412" s="15">
        <f ca="1">ROUND(AK412*(1-AM412), 0)</f>
        <v>169</v>
      </c>
      <c r="AO412" s="18">
        <f ca="1">SUM(IF(AN412&gt;H412, (AN412-H412)*($G$23+AJ412), 0),IF(AF412&gt;G412,(AF412-G412)*($G$23+AB412),0),IF(X412&gt;F412,(X412-F412)*($G$23+T412),0),IF(P412&gt;E412,(P412-E412)*($G$23+L412),0))</f>
        <v>0</v>
      </c>
      <c r="AP412" s="18">
        <f>-$C$24</f>
        <v>-313614.51120000001</v>
      </c>
      <c r="AQ412" s="17">
        <f ca="1">L412*P412+T412*X412+AB412*AF412+AJ412*AN412-AO412+AP412</f>
        <v>413760.2488</v>
      </c>
      <c r="AS412" s="21">
        <f ca="1">SUM(IF(AN412&gt;H412, (AN412-H412), 0),IF(AF412&gt;G412,(AF412-G412),0),IF(X412&gt;F412,(X412-F412),0),IF(P412&gt;E412,(P412-E412),0))</f>
        <v>0</v>
      </c>
    </row>
    <row r="413" spans="1:45" x14ac:dyDescent="0.4">
      <c r="A413" s="15">
        <v>385</v>
      </c>
      <c r="B413" s="15">
        <f ca="1">IF(RAND() &lt; (8/12), 0, 1)</f>
        <v>0</v>
      </c>
      <c r="C413" s="20">
        <f ca="1">RAND()</f>
        <v>0.32340917172067873</v>
      </c>
      <c r="D413" s="15" t="str">
        <f ca="1">LOOKUP(C413,$H$13:$H$16,$F$13:$F$16)</f>
        <v>Airbus A380-800</v>
      </c>
      <c r="E413" s="15">
        <f ca="1">LOOKUP(D413,$F$6:$F$9,$I$6:$I$9)</f>
        <v>14</v>
      </c>
      <c r="F413" s="15">
        <f ca="1">LOOKUP(D413,$F$6:$F$9,$J$6:$J$9)</f>
        <v>76</v>
      </c>
      <c r="G413" s="15">
        <f ca="1">LOOKUP(D413,$F$6:$F$9,$K$6:$K$9)</f>
        <v>56</v>
      </c>
      <c r="H413" s="15">
        <f ca="1">LOOKUP(D413,$F$6:$F$9,$L$6:$L$9)</f>
        <v>341</v>
      </c>
      <c r="I413" s="20">
        <f ca="1">RAND()</f>
        <v>0.4962345714169254</v>
      </c>
      <c r="J413" s="15">
        <f ca="1">IF(B413=1, ROUND(_xlfn.NORM.INV(I413,$C$5,$C$6)*(1+$T$14), 0), ROUND(_xlfn.NORM.INV(I413, $D$5, $D$6)*(1+$T$14), 0))</f>
        <v>4</v>
      </c>
      <c r="K413" s="20">
        <f ca="1">RAND()</f>
        <v>0.78280376650440997</v>
      </c>
      <c r="L413" s="18">
        <f ca="1">IF(B413=1, ROUND(_xlfn.NORM.INV(K413,$C$7,$C$8), 2), ROUND(_xlfn.NORM.INV(K413, $D$7, $D$8), 2))</f>
        <v>10848.65</v>
      </c>
      <c r="M413" s="15">
        <f ca="1">MIN(E413,J413)</f>
        <v>4</v>
      </c>
      <c r="N413" s="15">
        <f ca="1">RAND()</f>
        <v>0.54834121283011894</v>
      </c>
      <c r="O413" s="19">
        <f ca="1">(IF(B413=1, $G$21+($G$22-$G$21)*N413, $H$21+($H$22-$H$21)*N413))</f>
        <v>2.6450236384903569E-2</v>
      </c>
      <c r="P413" s="15">
        <f ca="1">ROUND(M413*(1-O413), 0)</f>
        <v>4</v>
      </c>
      <c r="Q413" s="20">
        <f ca="1">RAND()</f>
        <v>0.11634120863986452</v>
      </c>
      <c r="R413" s="15">
        <f ca="1">IF(B413=1, ROUND(_xlfn.NORM.INV(Q413,$C$9,$C$10)*(1+$T$14), 0), ROUND(_xlfn.NORM.INV(Q413, $D$9, $D$10)*(1+$T$14), 0))</f>
        <v>27</v>
      </c>
      <c r="S413" s="20">
        <f ca="1">RAND()</f>
        <v>0.13386501461070188</v>
      </c>
      <c r="T413" s="18">
        <f ca="1">IF(B413=1, ROUND(_xlfn.NORM.INV(S413,$C$11,$C$12), 2), ROUND(_xlfn.NORM.INV(S413, $D$11, $D$12), 2))</f>
        <v>4993.63</v>
      </c>
      <c r="U413" s="15">
        <f ca="1">MIN(F413,R413)</f>
        <v>27</v>
      </c>
      <c r="V413" s="15">
        <f ca="1">RAND()</f>
        <v>0.25120148708311574</v>
      </c>
      <c r="W413" s="19">
        <f ca="1">(IF(B413=1, $G$21+($G$22-$G$21)*V413, $H$21+($H$22-$H$21)*V413))</f>
        <v>1.7536044612493473E-2</v>
      </c>
      <c r="X413" s="15">
        <f ca="1">ROUND(U413*(1-W413), 0)</f>
        <v>27</v>
      </c>
      <c r="Y413" s="20">
        <f ca="1">RAND()</f>
        <v>0.66833120253708278</v>
      </c>
      <c r="Z413" s="15">
        <f ca="1">IF(B413=1, ROUND(_xlfn.NORM.INV(Y413,$C$13,$C$14)*(1+$T$14), 0), ROUND(_xlfn.NORM.INV(Y413, $D$13, $D$14)*(1+$T$14), 0))</f>
        <v>40</v>
      </c>
      <c r="AA413" s="20">
        <f ca="1">RAND()</f>
        <v>0.45059279288223242</v>
      </c>
      <c r="AB413" s="18">
        <f ca="1">IF(B413=1, ROUND(_xlfn.NORM.INV(AA413,$C$15,$C$16), 2), ROUND(_xlfn.NORM.INV(AA413, $D$15, $D$16), 2))</f>
        <v>2782.88</v>
      </c>
      <c r="AC413" s="15">
        <f ca="1">MIN(G413,Z413)</f>
        <v>40</v>
      </c>
      <c r="AD413" s="15">
        <f ca="1">RAND()</f>
        <v>0.84511832431592815</v>
      </c>
      <c r="AE413" s="19">
        <f ca="1">(IF(B413=1, $G$21+($G$22-$G$21)*AD413, $H$21+($H$22-$H$21)*AD413))</f>
        <v>3.5353549729477844E-2</v>
      </c>
      <c r="AF413" s="15">
        <f ca="1">ROUND(AC413*(1-AE413), 0)</f>
        <v>39</v>
      </c>
      <c r="AG413" s="20">
        <f ca="1">RAND()</f>
        <v>0.45783228426291533</v>
      </c>
      <c r="AH413" s="15">
        <f ca="1">IF(B413=1, ROUND(_xlfn.NORM.INV(AG413,$C$17,$C$18)*(1+$T$14), 0), ROUND(_xlfn.NORM.INV(AG413, $D$17, $D$18)*(1+$T$14), 0))</f>
        <v>194</v>
      </c>
      <c r="AI413" s="20">
        <f ca="1">RAND()</f>
        <v>0.88150323989880619</v>
      </c>
      <c r="AJ413" s="18">
        <f ca="1">IF(B413=1, ROUND(_xlfn.NORM.INV(AI413,$C$19,$C$20), 2), ROUND(_xlfn.NORM.INV(AI413, $D$19, $D$20), 2))</f>
        <v>1838.56</v>
      </c>
      <c r="AK413" s="15">
        <f ca="1">MIN(ROUND(H413*(1+$C$22),0),AH413)</f>
        <v>194</v>
      </c>
      <c r="AL413" s="20">
        <f ca="1">RAND()</f>
        <v>0.33724640441472487</v>
      </c>
      <c r="AM413" s="19">
        <f ca="1">(IF(B413=1, $G$21+($G$22-$G$21)*AL413, $H$21+($H$22-$H$21)*AL413))</f>
        <v>2.0117392132441746E-2</v>
      </c>
      <c r="AN413" s="15">
        <f ca="1">ROUND(AK413*(1-AM413), 0)</f>
        <v>190</v>
      </c>
      <c r="AO413" s="18">
        <f ca="1">SUM(IF(AN413&gt;H413, (AN413-H413)*($G$23+AJ413), 0),IF(AF413&gt;G413,(AF413-G413)*($G$23+AB413),0),IF(X413&gt;F413,(X413-F413)*($G$23+T413),0),IF(P413&gt;E413,(P413-E413)*($G$23+L413),0))</f>
        <v>0</v>
      </c>
      <c r="AP413" s="18">
        <f>-$C$24</f>
        <v>-313614.51120000001</v>
      </c>
      <c r="AQ413" s="17">
        <f ca="1">L413*P413+T413*X413+AB413*AF413+AJ413*AN413-AO413+AP413</f>
        <v>322466.81880000007</v>
      </c>
      <c r="AS413" s="21">
        <f ca="1">SUM(IF(AN413&gt;H413, (AN413-H413), 0),IF(AF413&gt;G413,(AF413-G413),0),IF(X413&gt;F413,(X413-F413),0),IF(P413&gt;E413,(P413-E413),0))</f>
        <v>0</v>
      </c>
    </row>
    <row r="414" spans="1:45" x14ac:dyDescent="0.4">
      <c r="A414" s="15">
        <v>386</v>
      </c>
      <c r="B414" s="15">
        <f ca="1">IF(RAND() &lt; (8/12), 0, 1)</f>
        <v>0</v>
      </c>
      <c r="C414" s="20">
        <f ca="1">RAND()</f>
        <v>0.27161539955607639</v>
      </c>
      <c r="D414" s="15" t="str">
        <f ca="1">LOOKUP(C414,$H$13:$H$16,$F$13:$F$16)</f>
        <v>Airbus A380-800</v>
      </c>
      <c r="E414" s="15">
        <f ca="1">LOOKUP(D414,$F$6:$F$9,$I$6:$I$9)</f>
        <v>14</v>
      </c>
      <c r="F414" s="15">
        <f ca="1">LOOKUP(D414,$F$6:$F$9,$J$6:$J$9)</f>
        <v>76</v>
      </c>
      <c r="G414" s="15">
        <f ca="1">LOOKUP(D414,$F$6:$F$9,$K$6:$K$9)</f>
        <v>56</v>
      </c>
      <c r="H414" s="15">
        <f ca="1">LOOKUP(D414,$F$6:$F$9,$L$6:$L$9)</f>
        <v>341</v>
      </c>
      <c r="I414" s="20">
        <f ca="1">RAND()</f>
        <v>0.63105202317409981</v>
      </c>
      <c r="J414" s="15">
        <f ca="1">IF(B414=1, ROUND(_xlfn.NORM.INV(I414,$C$5,$C$6)*(1+$T$14), 0), ROUND(_xlfn.NORM.INV(I414, $D$5, $D$6)*(1+$T$14), 0))</f>
        <v>5</v>
      </c>
      <c r="K414" s="20">
        <f ca="1">RAND()</f>
        <v>0.20349932828617723</v>
      </c>
      <c r="L414" s="18">
        <f ca="1">IF(B414=1, ROUND(_xlfn.NORM.INV(K414,$C$7,$C$8), 2), ROUND(_xlfn.NORM.INV(K414, $D$7, $D$8), 2))</f>
        <v>10114.469999999999</v>
      </c>
      <c r="M414" s="15">
        <f ca="1">MIN(E414,J414)</f>
        <v>5</v>
      </c>
      <c r="N414" s="15">
        <f ca="1">RAND()</f>
        <v>0.83690919950464548</v>
      </c>
      <c r="O414" s="19">
        <f ca="1">(IF(B414=1, $G$21+($G$22-$G$21)*N414, $H$21+($H$22-$H$21)*N414))</f>
        <v>3.5107275985139366E-2</v>
      </c>
      <c r="P414" s="15">
        <f ca="1">ROUND(M414*(1-O414), 0)</f>
        <v>5</v>
      </c>
      <c r="Q414" s="20">
        <f ca="1">RAND()</f>
        <v>0.85581943849810127</v>
      </c>
      <c r="R414" s="15">
        <f ca="1">IF(B414=1, ROUND(_xlfn.NORM.INV(Q414,$C$9,$C$10)*(1+$T$14), 0), ROUND(_xlfn.NORM.INV(Q414, $D$9, $D$10)*(1+$T$14), 0))</f>
        <v>51</v>
      </c>
      <c r="S414" s="20">
        <f ca="1">RAND()</f>
        <v>0.18563819369803924</v>
      </c>
      <c r="T414" s="18">
        <f ca="1">IF(B414=1, ROUND(_xlfn.NORM.INV(S414,$C$11,$C$12), 2), ROUND(_xlfn.NORM.INV(S414, $D$11, $D$12), 2))</f>
        <v>5042.45</v>
      </c>
      <c r="U414" s="15">
        <f ca="1">MIN(F414,R414)</f>
        <v>51</v>
      </c>
      <c r="V414" s="15">
        <f ca="1">RAND()</f>
        <v>0.5209106508549709</v>
      </c>
      <c r="W414" s="19">
        <f ca="1">(IF(B414=1, $G$21+($G$22-$G$21)*V414, $H$21+($H$22-$H$21)*V414))</f>
        <v>2.5627319525649124E-2</v>
      </c>
      <c r="X414" s="15">
        <f ca="1">ROUND(U414*(1-W414), 0)</f>
        <v>50</v>
      </c>
      <c r="Y414" s="20">
        <f ca="1">RAND()</f>
        <v>0.88228796681252974</v>
      </c>
      <c r="Z414" s="15">
        <f ca="1">IF(B414=1, ROUND(_xlfn.NORM.INV(Y414,$C$13,$C$14)*(1+$T$14), 0), ROUND(_xlfn.NORM.INV(Y414, $D$13, $D$14)*(1+$T$14), 0))</f>
        <v>47</v>
      </c>
      <c r="AA414" s="20">
        <f ca="1">RAND()</f>
        <v>7.5676959553034884E-2</v>
      </c>
      <c r="AB414" s="18">
        <f ca="1">IF(B414=1, ROUND(_xlfn.NORM.INV(AA414,$C$15,$C$16), 2), ROUND(_xlfn.NORM.INV(AA414, $D$15, $D$16), 2))</f>
        <v>2623.59</v>
      </c>
      <c r="AC414" s="15">
        <f ca="1">MIN(G414,Z414)</f>
        <v>47</v>
      </c>
      <c r="AD414" s="15">
        <f ca="1">RAND()</f>
        <v>0.81111378020914626</v>
      </c>
      <c r="AE414" s="19">
        <f ca="1">(IF(B414=1, $G$21+($G$22-$G$21)*AD414, $H$21+($H$22-$H$21)*AD414))</f>
        <v>3.4333413406274389E-2</v>
      </c>
      <c r="AF414" s="15">
        <f ca="1">ROUND(AC414*(1-AE414), 0)</f>
        <v>45</v>
      </c>
      <c r="AG414" s="20">
        <f ca="1">RAND()</f>
        <v>0.32275432629733158</v>
      </c>
      <c r="AH414" s="15">
        <f ca="1">IF(B414=1, ROUND(_xlfn.NORM.INV(AG414,$C$17,$C$18)*(1+$T$14), 0), ROUND(_xlfn.NORM.INV(AG414, $D$17, $D$18)*(1+$T$14), 0))</f>
        <v>175</v>
      </c>
      <c r="AI414" s="20">
        <f ca="1">RAND()</f>
        <v>0.45709911927092661</v>
      </c>
      <c r="AJ414" s="18">
        <f ca="1">IF(B414=1, ROUND(_xlfn.NORM.INV(AI414,$C$19,$C$20), 2), ROUND(_xlfn.NORM.INV(AI414, $D$19, $D$20), 2))</f>
        <v>1740.55</v>
      </c>
      <c r="AK414" s="15">
        <f ca="1">MIN(ROUND(H414*(1+$C$22),0),AH414)</f>
        <v>175</v>
      </c>
      <c r="AL414" s="20">
        <f ca="1">RAND()</f>
        <v>0.24177833260995529</v>
      </c>
      <c r="AM414" s="19">
        <f ca="1">(IF(B414=1, $G$21+($G$22-$G$21)*AL414, $H$21+($H$22-$H$21)*AL414))</f>
        <v>1.7253349978298659E-2</v>
      </c>
      <c r="AN414" s="15">
        <f ca="1">ROUND(AK414*(1-AM414), 0)</f>
        <v>172</v>
      </c>
      <c r="AO414" s="18">
        <f ca="1">SUM(IF(AN414&gt;H414, (AN414-H414)*($G$23+AJ414), 0),IF(AF414&gt;G414,(AF414-G414)*($G$23+AB414),0),IF(X414&gt;F414,(X414-F414)*($G$23+T414),0),IF(P414&gt;E414,(P414-E414)*($G$23+L414),0))</f>
        <v>0</v>
      </c>
      <c r="AP414" s="18">
        <f>-$C$24</f>
        <v>-313614.51120000001</v>
      </c>
      <c r="AQ414" s="17">
        <f ca="1">L414*P414+T414*X414+AB414*AF414+AJ414*AN414-AO414+AP414</f>
        <v>406516.48879999999</v>
      </c>
      <c r="AS414" s="21">
        <f ca="1">SUM(IF(AN414&gt;H414, (AN414-H414), 0),IF(AF414&gt;G414,(AF414-G414),0),IF(X414&gt;F414,(X414-F414),0),IF(P414&gt;E414,(P414-E414),0))</f>
        <v>0</v>
      </c>
    </row>
    <row r="415" spans="1:45" x14ac:dyDescent="0.4">
      <c r="A415" s="15">
        <v>387</v>
      </c>
      <c r="B415" s="15">
        <f ca="1">IF(RAND() &lt; (8/12), 0, 1)</f>
        <v>0</v>
      </c>
      <c r="C415" s="20">
        <f ca="1">RAND()</f>
        <v>0.39844399206304726</v>
      </c>
      <c r="D415" s="15" t="str">
        <f ca="1">LOOKUP(C415,$H$13:$H$16,$F$13:$F$16)</f>
        <v>Airbus A380-800</v>
      </c>
      <c r="E415" s="15">
        <f ca="1">LOOKUP(D415,$F$6:$F$9,$I$6:$I$9)</f>
        <v>14</v>
      </c>
      <c r="F415" s="15">
        <f ca="1">LOOKUP(D415,$F$6:$F$9,$J$6:$J$9)</f>
        <v>76</v>
      </c>
      <c r="G415" s="15">
        <f ca="1">LOOKUP(D415,$F$6:$F$9,$K$6:$K$9)</f>
        <v>56</v>
      </c>
      <c r="H415" s="15">
        <f ca="1">LOOKUP(D415,$F$6:$F$9,$L$6:$L$9)</f>
        <v>341</v>
      </c>
      <c r="I415" s="20">
        <f ca="1">RAND()</f>
        <v>0.4948772066835021</v>
      </c>
      <c r="J415" s="15">
        <f ca="1">IF(B415=1, ROUND(_xlfn.NORM.INV(I415,$C$5,$C$6)*(1+$T$14), 0), ROUND(_xlfn.NORM.INV(I415, $D$5, $D$6)*(1+$T$14), 0))</f>
        <v>4</v>
      </c>
      <c r="K415" s="20">
        <f ca="1">RAND()</f>
        <v>0.73909113825889872</v>
      </c>
      <c r="L415" s="18">
        <f ca="1">IF(B415=1, ROUND(_xlfn.NORM.INV(K415,$C$7,$C$8), 2), ROUND(_xlfn.NORM.INV(K415, $D$7, $D$8), 2))</f>
        <v>10784.32</v>
      </c>
      <c r="M415" s="15">
        <f ca="1">MIN(E415,J415)</f>
        <v>4</v>
      </c>
      <c r="N415" s="15">
        <f ca="1">RAND()</f>
        <v>1.6131413550905416E-2</v>
      </c>
      <c r="O415" s="19">
        <f ca="1">(IF(B415=1, $G$21+($G$22-$G$21)*N415, $H$21+($H$22-$H$21)*N415))</f>
        <v>1.0483942406527162E-2</v>
      </c>
      <c r="P415" s="15">
        <f ca="1">ROUND(M415*(1-O415), 0)</f>
        <v>4</v>
      </c>
      <c r="Q415" s="20">
        <f ca="1">RAND()</f>
        <v>0.69673737132439251</v>
      </c>
      <c r="R415" s="15">
        <f ca="1">IF(B415=1, ROUND(_xlfn.NORM.INV(Q415,$C$9,$C$10)*(1+$T$14), 0), ROUND(_xlfn.NORM.INV(Q415, $D$9, $D$10)*(1+$T$14), 0))</f>
        <v>45</v>
      </c>
      <c r="S415" s="20">
        <f ca="1">RAND()</f>
        <v>0.13626890027931338</v>
      </c>
      <c r="T415" s="18">
        <f ca="1">IF(B415=1, ROUND(_xlfn.NORM.INV(S415,$C$11,$C$12), 2), ROUND(_xlfn.NORM.INV(S415, $D$11, $D$12), 2))</f>
        <v>4996.1499999999996</v>
      </c>
      <c r="U415" s="15">
        <f ca="1">MIN(F415,R415)</f>
        <v>45</v>
      </c>
      <c r="V415" s="15">
        <f ca="1">RAND()</f>
        <v>0.57074814530324236</v>
      </c>
      <c r="W415" s="19">
        <f ca="1">(IF(B415=1, $G$21+($G$22-$G$21)*V415, $H$21+($H$22-$H$21)*V415))</f>
        <v>2.7122444359097268E-2</v>
      </c>
      <c r="X415" s="15">
        <f ca="1">ROUND(U415*(1-W415), 0)</f>
        <v>44</v>
      </c>
      <c r="Y415" s="20">
        <f ca="1">RAND()</f>
        <v>0.85651024338588488</v>
      </c>
      <c r="Z415" s="15">
        <f ca="1">IF(B415=1, ROUND(_xlfn.NORM.INV(Y415,$C$13,$C$14)*(1+$T$14), 0), ROUND(_xlfn.NORM.INV(Y415, $D$13, $D$14)*(1+$T$14), 0))</f>
        <v>46</v>
      </c>
      <c r="AA415" s="20">
        <f ca="1">RAND()</f>
        <v>0.84884566332301514</v>
      </c>
      <c r="AB415" s="18">
        <f ca="1">IF(B415=1, ROUND(_xlfn.NORM.INV(AA415,$C$15,$C$16), 2), ROUND(_xlfn.NORM.INV(AA415, $D$15, $D$16), 2))</f>
        <v>2923.33</v>
      </c>
      <c r="AC415" s="15">
        <f ca="1">MIN(G415,Z415)</f>
        <v>46</v>
      </c>
      <c r="AD415" s="15">
        <f ca="1">RAND()</f>
        <v>0.13635104524637398</v>
      </c>
      <c r="AE415" s="19">
        <f ca="1">(IF(B415=1, $G$21+($G$22-$G$21)*AD415, $H$21+($H$22-$H$21)*AD415))</f>
        <v>1.4090531357391221E-2</v>
      </c>
      <c r="AF415" s="15">
        <f ca="1">ROUND(AC415*(1-AE415), 0)</f>
        <v>45</v>
      </c>
      <c r="AG415" s="20">
        <f ca="1">RAND()</f>
        <v>0.93693240569131775</v>
      </c>
      <c r="AH415" s="15">
        <f ca="1">IF(B415=1, ROUND(_xlfn.NORM.INV(AG415,$C$17,$C$18)*(1+$T$14), 0), ROUND(_xlfn.NORM.INV(AG415, $D$17, $D$18)*(1+$T$14), 0))</f>
        <v>280</v>
      </c>
      <c r="AI415" s="20">
        <f ca="1">RAND()</f>
        <v>0.35315985358817381</v>
      </c>
      <c r="AJ415" s="18">
        <f ca="1">IF(B415=1, ROUND(_xlfn.NORM.INV(AI415,$C$19,$C$20), 2), ROUND(_xlfn.NORM.INV(AI415, $D$19, $D$20), 2))</f>
        <v>1720.11</v>
      </c>
      <c r="AK415" s="15">
        <f ca="1">MIN(ROUND(H415*(1+$C$22),0),AH415)</f>
        <v>280</v>
      </c>
      <c r="AL415" s="20">
        <f ca="1">RAND()</f>
        <v>0.87641154295670221</v>
      </c>
      <c r="AM415" s="19">
        <f ca="1">(IF(B415=1, $G$21+($G$22-$G$21)*AL415, $H$21+($H$22-$H$21)*AL415))</f>
        <v>3.6292346288701066E-2</v>
      </c>
      <c r="AN415" s="15">
        <f ca="1">ROUND(AK415*(1-AM415), 0)</f>
        <v>270</v>
      </c>
      <c r="AO415" s="18">
        <f ca="1">SUM(IF(AN415&gt;H415, (AN415-H415)*($G$23+AJ415), 0),IF(AF415&gt;G415,(AF415-G415)*($G$23+AB415),0),IF(X415&gt;F415,(X415-F415)*($G$23+T415),0),IF(P415&gt;E415,(P415-E415)*($G$23+L415),0))</f>
        <v>0</v>
      </c>
      <c r="AP415" s="18">
        <f>-$C$24</f>
        <v>-313614.51120000001</v>
      </c>
      <c r="AQ415" s="17">
        <f ca="1">L415*P415+T415*X415+AB415*AF415+AJ415*AN415-AO415+AP415</f>
        <v>545332.91879999987</v>
      </c>
      <c r="AS415" s="21">
        <f ca="1">SUM(IF(AN415&gt;H415, (AN415-H415), 0),IF(AF415&gt;G415,(AF415-G415),0),IF(X415&gt;F415,(X415-F415),0),IF(P415&gt;E415,(P415-E415),0))</f>
        <v>0</v>
      </c>
    </row>
    <row r="416" spans="1:45" x14ac:dyDescent="0.4">
      <c r="A416" s="15">
        <v>388</v>
      </c>
      <c r="B416" s="15">
        <f ca="1">IF(RAND() &lt; (8/12), 0, 1)</f>
        <v>0</v>
      </c>
      <c r="C416" s="20">
        <f ca="1">RAND()</f>
        <v>0.89643046651619895</v>
      </c>
      <c r="D416" s="15" t="str">
        <f ca="1">LOOKUP(C416,$H$13:$H$16,$F$13:$F$16)</f>
        <v>Boeing 777-300ER</v>
      </c>
      <c r="E416" s="15">
        <f ca="1">LOOKUP(D416,$F$6:$F$9,$I$6:$I$9)</f>
        <v>8</v>
      </c>
      <c r="F416" s="15">
        <f ca="1">LOOKUP(D416,$F$6:$F$9,$J$6:$J$9)</f>
        <v>40</v>
      </c>
      <c r="G416" s="15">
        <f ca="1">LOOKUP(D416,$F$6:$F$9,$K$6:$K$9)</f>
        <v>24</v>
      </c>
      <c r="H416" s="15">
        <f ca="1">LOOKUP(D416,$F$6:$F$9,$L$6:$L$9)</f>
        <v>260</v>
      </c>
      <c r="I416" s="20">
        <f ca="1">RAND()</f>
        <v>0.26798948554493074</v>
      </c>
      <c r="J416" s="15">
        <f ca="1">IF(B416=1, ROUND(_xlfn.NORM.INV(I416,$C$5,$C$6)*(1+$T$14), 0), ROUND(_xlfn.NORM.INV(I416, $D$5, $D$6)*(1+$T$14), 0))</f>
        <v>4</v>
      </c>
      <c r="K416" s="20">
        <f ca="1">RAND()</f>
        <v>0.76445126829324106</v>
      </c>
      <c r="L416" s="18">
        <f ca="1">IF(B416=1, ROUND(_xlfn.NORM.INV(K416,$C$7,$C$8), 2), ROUND(_xlfn.NORM.INV(K416, $D$7, $D$8), 2))</f>
        <v>10820.84</v>
      </c>
      <c r="M416" s="15">
        <f ca="1">MIN(E416,J416)</f>
        <v>4</v>
      </c>
      <c r="N416" s="15">
        <f ca="1">RAND()</f>
        <v>0.99147194039971676</v>
      </c>
      <c r="O416" s="19">
        <f ca="1">(IF(B416=1, $G$21+($G$22-$G$21)*N416, $H$21+($H$22-$H$21)*N416))</f>
        <v>3.9744158211991502E-2</v>
      </c>
      <c r="P416" s="15">
        <f ca="1">ROUND(M416*(1-O416), 0)</f>
        <v>4</v>
      </c>
      <c r="Q416" s="20">
        <f ca="1">RAND()</f>
        <v>0.36541681765793577</v>
      </c>
      <c r="R416" s="15">
        <f ca="1">IF(B416=1, ROUND(_xlfn.NORM.INV(Q416,$C$9,$C$10)*(1+$T$14), 0), ROUND(_xlfn.NORM.INV(Q416, $D$9, $D$10)*(1+$T$14), 0))</f>
        <v>36</v>
      </c>
      <c r="S416" s="20">
        <f ca="1">RAND()</f>
        <v>0.45090857974832288</v>
      </c>
      <c r="T416" s="18">
        <f ca="1">IF(B416=1, ROUND(_xlfn.NORM.INV(S416,$C$11,$C$12), 2), ROUND(_xlfn.NORM.INV(S416, $D$11, $D$12), 2))</f>
        <v>5218.08</v>
      </c>
      <c r="U416" s="15">
        <f ca="1">MIN(F416,R416)</f>
        <v>36</v>
      </c>
      <c r="V416" s="15">
        <f ca="1">RAND()</f>
        <v>0.57757198560514178</v>
      </c>
      <c r="W416" s="19">
        <f ca="1">(IF(B416=1, $G$21+($G$22-$G$21)*V416, $H$21+($H$22-$H$21)*V416))</f>
        <v>2.732715956815425E-2</v>
      </c>
      <c r="X416" s="15">
        <f ca="1">ROUND(U416*(1-W416), 0)</f>
        <v>35</v>
      </c>
      <c r="Y416" s="20">
        <f ca="1">RAND()</f>
        <v>0.16758489191234061</v>
      </c>
      <c r="Z416" s="15">
        <f ca="1">IF(B416=1, ROUND(_xlfn.NORM.INV(Y416,$C$13,$C$14)*(1+$T$14), 0), ROUND(_xlfn.NORM.INV(Y416, $D$13, $D$14)*(1+$T$14), 0))</f>
        <v>27</v>
      </c>
      <c r="AA416" s="20">
        <f ca="1">RAND()</f>
        <v>0.79657401988732324</v>
      </c>
      <c r="AB416" s="18">
        <f ca="1">IF(B416=1, ROUND(_xlfn.NORM.INV(AA416,$C$15,$C$16), 2), ROUND(_xlfn.NORM.INV(AA416, $D$15, $D$16), 2))</f>
        <v>2898.78</v>
      </c>
      <c r="AC416" s="15">
        <f ca="1">MIN(G416,Z416)</f>
        <v>24</v>
      </c>
      <c r="AD416" s="15">
        <f ca="1">RAND()</f>
        <v>0.6920076988650864</v>
      </c>
      <c r="AE416" s="19">
        <f ca="1">(IF(B416=1, $G$21+($G$22-$G$21)*AD416, $H$21+($H$22-$H$21)*AD416))</f>
        <v>3.0760230965952588E-2</v>
      </c>
      <c r="AF416" s="15">
        <f ca="1">ROUND(AC416*(1-AE416), 0)</f>
        <v>23</v>
      </c>
      <c r="AG416" s="20">
        <f ca="1">RAND()</f>
        <v>0.64864143173877109</v>
      </c>
      <c r="AH416" s="15">
        <f ca="1">IF(B416=1, ROUND(_xlfn.NORM.INV(AG416,$C$17,$C$18)*(1+$T$14), 0), ROUND(_xlfn.NORM.INV(AG416, $D$17, $D$18)*(1+$T$14), 0))</f>
        <v>220</v>
      </c>
      <c r="AI416" s="20">
        <f ca="1">RAND()</f>
        <v>0.44985840554649859</v>
      </c>
      <c r="AJ416" s="18">
        <f ca="1">IF(B416=1, ROUND(_xlfn.NORM.INV(AI416,$C$19,$C$20), 2), ROUND(_xlfn.NORM.INV(AI416, $D$19, $D$20), 2))</f>
        <v>1739.16</v>
      </c>
      <c r="AK416" s="15">
        <f ca="1">MIN(ROUND(H416*(1+$C$22),0),AH416)</f>
        <v>220</v>
      </c>
      <c r="AL416" s="20">
        <f ca="1">RAND()</f>
        <v>0.15661431196718134</v>
      </c>
      <c r="AM416" s="19">
        <f ca="1">(IF(B416=1, $G$21+($G$22-$G$21)*AL416, $H$21+($H$22-$H$21)*AL416))</f>
        <v>1.4698429359015441E-2</v>
      </c>
      <c r="AN416" s="15">
        <f ca="1">ROUND(AK416*(1-AM416), 0)</f>
        <v>217</v>
      </c>
      <c r="AO416" s="18">
        <f ca="1">SUM(IF(AN416&gt;H416, (AN416-H416)*($G$23+AJ416), 0),IF(AF416&gt;G416,(AF416-G416)*($G$23+AB416),0),IF(X416&gt;F416,(X416-F416)*($G$23+T416),0),IF(P416&gt;E416,(P416-E416)*($G$23+L416),0))</f>
        <v>0</v>
      </c>
      <c r="AP416" s="18">
        <f>-$C$24</f>
        <v>-313614.51120000001</v>
      </c>
      <c r="AQ416" s="17">
        <f ca="1">L416*P416+T416*X416+AB416*AF416+AJ416*AN416-AO416+AP416</f>
        <v>356371.30880000006</v>
      </c>
      <c r="AS416" s="21">
        <f ca="1">SUM(IF(AN416&gt;H416, (AN416-H416), 0),IF(AF416&gt;G416,(AF416-G416),0),IF(X416&gt;F416,(X416-F416),0),IF(P416&gt;E416,(P416-E416),0))</f>
        <v>0</v>
      </c>
    </row>
    <row r="417" spans="1:45" x14ac:dyDescent="0.4">
      <c r="A417" s="15">
        <v>389</v>
      </c>
      <c r="B417" s="15">
        <f ca="1">IF(RAND() &lt; (8/12), 0, 1)</f>
        <v>0</v>
      </c>
      <c r="C417" s="20">
        <f ca="1">RAND()</f>
        <v>0.94696896566233135</v>
      </c>
      <c r="D417" s="15" t="str">
        <f ca="1">LOOKUP(C417,$H$13:$H$16,$F$13:$F$16)</f>
        <v>Boeing 777-300ER</v>
      </c>
      <c r="E417" s="15">
        <f ca="1">LOOKUP(D417,$F$6:$F$9,$I$6:$I$9)</f>
        <v>8</v>
      </c>
      <c r="F417" s="15">
        <f ca="1">LOOKUP(D417,$F$6:$F$9,$J$6:$J$9)</f>
        <v>40</v>
      </c>
      <c r="G417" s="15">
        <f ca="1">LOOKUP(D417,$F$6:$F$9,$K$6:$K$9)</f>
        <v>24</v>
      </c>
      <c r="H417" s="15">
        <f ca="1">LOOKUP(D417,$F$6:$F$9,$L$6:$L$9)</f>
        <v>260</v>
      </c>
      <c r="I417" s="20">
        <f ca="1">RAND()</f>
        <v>0.76238862308456934</v>
      </c>
      <c r="J417" s="15">
        <f ca="1">IF(B417=1, ROUND(_xlfn.NORM.INV(I417,$C$5,$C$6)*(1+$T$14), 0), ROUND(_xlfn.NORM.INV(I417, $D$5, $D$6)*(1+$T$14), 0))</f>
        <v>5</v>
      </c>
      <c r="K417" s="20">
        <f ca="1">RAND()</f>
        <v>0.17293177735738796</v>
      </c>
      <c r="L417" s="18">
        <f ca="1">IF(B417=1, ROUND(_xlfn.NORM.INV(K417,$C$7,$C$8), 2), ROUND(_xlfn.NORM.INV(K417, $D$7, $D$8), 2))</f>
        <v>10062.76</v>
      </c>
      <c r="M417" s="15">
        <f ca="1">MIN(E417,J417)</f>
        <v>5</v>
      </c>
      <c r="N417" s="15">
        <f ca="1">RAND()</f>
        <v>0.37906886670115303</v>
      </c>
      <c r="O417" s="19">
        <f ca="1">(IF(B417=1, $G$21+($G$22-$G$21)*N417, $H$21+($H$22-$H$21)*N417))</f>
        <v>2.1372066001034591E-2</v>
      </c>
      <c r="P417" s="15">
        <f ca="1">ROUND(M417*(1-O417), 0)</f>
        <v>5</v>
      </c>
      <c r="Q417" s="20">
        <f ca="1">RAND()</f>
        <v>0.65370503781756784</v>
      </c>
      <c r="R417" s="15">
        <f ca="1">IF(B417=1, ROUND(_xlfn.NORM.INV(Q417,$C$9,$C$10)*(1+$T$14), 0), ROUND(_xlfn.NORM.INV(Q417, $D$9, $D$10)*(1+$T$14), 0))</f>
        <v>44</v>
      </c>
      <c r="S417" s="20">
        <f ca="1">RAND()</f>
        <v>0.64007158444379453</v>
      </c>
      <c r="T417" s="18">
        <f ca="1">IF(B417=1, ROUND(_xlfn.NORM.INV(S417,$C$11,$C$12), 2), ROUND(_xlfn.NORM.INV(S417, $D$11, $D$12), 2))</f>
        <v>5327.92</v>
      </c>
      <c r="U417" s="15">
        <f ca="1">MIN(F417,R417)</f>
        <v>40</v>
      </c>
      <c r="V417" s="15">
        <f ca="1">RAND()</f>
        <v>0.98080782636723196</v>
      </c>
      <c r="W417" s="19">
        <f ca="1">(IF(B417=1, $G$21+($G$22-$G$21)*V417, $H$21+($H$22-$H$21)*V417))</f>
        <v>3.9424234791016956E-2</v>
      </c>
      <c r="X417" s="15">
        <f ca="1">ROUND(U417*(1-W417), 0)</f>
        <v>38</v>
      </c>
      <c r="Y417" s="20">
        <f ca="1">RAND()</f>
        <v>0.6210145458465105</v>
      </c>
      <c r="Z417" s="15">
        <f ca="1">IF(B417=1, ROUND(_xlfn.NORM.INV(Y417,$C$13,$C$14)*(1+$T$14), 0), ROUND(_xlfn.NORM.INV(Y417, $D$13, $D$14)*(1+$T$14), 0))</f>
        <v>39</v>
      </c>
      <c r="AA417" s="20">
        <f ca="1">RAND()</f>
        <v>0.96150194705103553</v>
      </c>
      <c r="AB417" s="18">
        <f ca="1">IF(B417=1, ROUND(_xlfn.NORM.INV(AA417,$C$15,$C$16), 2), ROUND(_xlfn.NORM.INV(AA417, $D$15, $D$16), 2))</f>
        <v>3012.89</v>
      </c>
      <c r="AC417" s="15">
        <f ca="1">MIN(G417,Z417)</f>
        <v>24</v>
      </c>
      <c r="AD417" s="15">
        <f ca="1">RAND()</f>
        <v>1.8143614936405927E-2</v>
      </c>
      <c r="AE417" s="19">
        <f ca="1">(IF(B417=1, $G$21+($G$22-$G$21)*AD417, $H$21+($H$22-$H$21)*AD417))</f>
        <v>1.0544308448092178E-2</v>
      </c>
      <c r="AF417" s="15">
        <f ca="1">ROUND(AC417*(1-AE417), 0)</f>
        <v>24</v>
      </c>
      <c r="AG417" s="20">
        <f ca="1">RAND()</f>
        <v>0.94462754556170614</v>
      </c>
      <c r="AH417" s="15">
        <f ca="1">IF(B417=1, ROUND(_xlfn.NORM.INV(AG417,$C$17,$C$18)*(1+$T$14), 0), ROUND(_xlfn.NORM.INV(AG417, $D$17, $D$18)*(1+$T$14), 0))</f>
        <v>283</v>
      </c>
      <c r="AI417" s="20">
        <f ca="1">RAND()</f>
        <v>0.74685798137498105</v>
      </c>
      <c r="AJ417" s="18">
        <f ca="1">IF(B417=1, ROUND(_xlfn.NORM.INV(AI417,$C$19,$C$20), 2), ROUND(_xlfn.NORM.INV(AI417, $D$19, $D$20), 2))</f>
        <v>1799.22</v>
      </c>
      <c r="AK417" s="15">
        <f ca="1">MIN(ROUND(H417*(1+$C$22),0),AH417)</f>
        <v>273</v>
      </c>
      <c r="AL417" s="20">
        <f ca="1">RAND()</f>
        <v>0.54511158409977156</v>
      </c>
      <c r="AM417" s="19">
        <f ca="1">(IF(B417=1, $G$21+($G$22-$G$21)*AL417, $H$21+($H$22-$H$21)*AL417))</f>
        <v>2.6353347522993148E-2</v>
      </c>
      <c r="AN417" s="15">
        <f ca="1">ROUND(AK417*(1-AM417), 0)</f>
        <v>266</v>
      </c>
      <c r="AO417" s="18">
        <f ca="1">SUM(IF(AN417&gt;H417, (AN417-H417)*($G$23+AJ417), 0),IF(AF417&gt;G417,(AF417-G417)*($G$23+AB417),0),IF(X417&gt;F417,(X417-F417)*($G$23+T417),0),IF(P417&gt;E417,(P417-E417)*($G$23+L417),0))</f>
        <v>15901.320000000002</v>
      </c>
      <c r="AP417" s="18">
        <f>-$C$24</f>
        <v>-313614.51120000001</v>
      </c>
      <c r="AQ417" s="17">
        <f ca="1">L417*P417+T417*X417+AB417*AF417+AJ417*AN417-AO417+AP417</f>
        <v>474160.80880000006</v>
      </c>
      <c r="AS417" s="21">
        <f ca="1">SUM(IF(AN417&gt;H417, (AN417-H417), 0),IF(AF417&gt;G417,(AF417-G417),0),IF(X417&gt;F417,(X417-F417),0),IF(P417&gt;E417,(P417-E417),0))</f>
        <v>6</v>
      </c>
    </row>
    <row r="418" spans="1:45" x14ac:dyDescent="0.4">
      <c r="A418" s="15">
        <v>390</v>
      </c>
      <c r="B418" s="15">
        <f ca="1">IF(RAND() &lt; (8/12), 0, 1)</f>
        <v>1</v>
      </c>
      <c r="C418" s="20">
        <f ca="1">RAND()</f>
        <v>0.98126092923801966</v>
      </c>
      <c r="D418" s="15" t="str">
        <f ca="1">LOOKUP(C418,$H$13:$H$16,$F$13:$F$16)</f>
        <v>Boeing 777-300ER</v>
      </c>
      <c r="E418" s="15">
        <f ca="1">LOOKUP(D418,$F$6:$F$9,$I$6:$I$9)</f>
        <v>8</v>
      </c>
      <c r="F418" s="15">
        <f ca="1">LOOKUP(D418,$F$6:$F$9,$J$6:$J$9)</f>
        <v>40</v>
      </c>
      <c r="G418" s="15">
        <f ca="1">LOOKUP(D418,$F$6:$F$9,$K$6:$K$9)</f>
        <v>24</v>
      </c>
      <c r="H418" s="15">
        <f ca="1">LOOKUP(D418,$F$6:$F$9,$L$6:$L$9)</f>
        <v>260</v>
      </c>
      <c r="I418" s="20">
        <f ca="1">RAND()</f>
        <v>0.73662911059604719</v>
      </c>
      <c r="J418" s="15">
        <f ca="1">IF(B418=1, ROUND(_xlfn.NORM.INV(I418,$C$5,$C$6)*(1+$T$14), 0), ROUND(_xlfn.NORM.INV(I418, $D$5, $D$6)*(1+$T$14), 0))</f>
        <v>8</v>
      </c>
      <c r="K418" s="20">
        <f ca="1">RAND()</f>
        <v>0.88472496208976126</v>
      </c>
      <c r="L418" s="18">
        <f ca="1">IF(B418=1, ROUND(_xlfn.NORM.INV(K418,$C$7,$C$8), 2), ROUND(_xlfn.NORM.INV(K418, $D$7, $D$8), 2))</f>
        <v>15821.08</v>
      </c>
      <c r="M418" s="15">
        <f ca="1">MIN(E418,J418)</f>
        <v>8</v>
      </c>
      <c r="N418" s="15">
        <f ca="1">RAND()</f>
        <v>0.47724697470733091</v>
      </c>
      <c r="O418" s="19">
        <f ca="1">(IF(B418=1, $G$21+($G$22-$G$21)*N418, $H$21+($H$22-$H$21)*N418))</f>
        <v>3.1703644114756582E-2</v>
      </c>
      <c r="P418" s="15">
        <f ca="1">ROUND(M418*(1-O418), 0)</f>
        <v>8</v>
      </c>
      <c r="Q418" s="20">
        <f ca="1">RAND()</f>
        <v>0.89929891578057275</v>
      </c>
      <c r="R418" s="15">
        <f ca="1">IF(B418=1, ROUND(_xlfn.NORM.INV(Q418,$C$9,$C$10)*(1+$T$14), 0), ROUND(_xlfn.NORM.INV(Q418, $D$9, $D$10)*(1+$T$14), 0))</f>
        <v>93</v>
      </c>
      <c r="S418" s="20">
        <f ca="1">RAND()</f>
        <v>0.79950140968025374</v>
      </c>
      <c r="T418" s="18">
        <f ca="1">IF(B418=1, ROUND(_xlfn.NORM.INV(S418,$C$11,$C$12), 2), ROUND(_xlfn.NORM.INV(S418, $D$11, $D$12), 2))</f>
        <v>7586.73</v>
      </c>
      <c r="U418" s="15">
        <f ca="1">MIN(F418,R418)</f>
        <v>40</v>
      </c>
      <c r="V418" s="15">
        <f ca="1">RAND()</f>
        <v>0.57776718838369145</v>
      </c>
      <c r="W418" s="19">
        <f ca="1">(IF(B418=1, $G$21+($G$22-$G$21)*V418, $H$21+($H$22-$H$21)*V418))</f>
        <v>3.5221851593429207E-2</v>
      </c>
      <c r="X418" s="15">
        <f ca="1">ROUND(U418*(1-W418), 0)</f>
        <v>39</v>
      </c>
      <c r="Y418" s="20">
        <f ca="1">RAND()</f>
        <v>0.16454722275471179</v>
      </c>
      <c r="Z418" s="15">
        <f ca="1">IF(B418=1, ROUND(_xlfn.NORM.INV(Y418,$C$13,$C$14)*(1+$T$14), 0), ROUND(_xlfn.NORM.INV(Y418, $D$13, $D$14)*(1+$T$14), 0))</f>
        <v>32</v>
      </c>
      <c r="AA418" s="20">
        <f ca="1">RAND()</f>
        <v>0.91012444165846407</v>
      </c>
      <c r="AB418" s="18">
        <f ca="1">IF(B418=1, ROUND(_xlfn.NORM.INV(AA418,$C$15,$C$16), 2), ROUND(_xlfn.NORM.INV(AA418, $D$15, $D$16), 2))</f>
        <v>4287.5200000000004</v>
      </c>
      <c r="AC418" s="15">
        <f ca="1">MIN(G418,Z418)</f>
        <v>24</v>
      </c>
      <c r="AD418" s="15">
        <f ca="1">RAND()</f>
        <v>0.33796016156033282</v>
      </c>
      <c r="AE418" s="19">
        <f ca="1">(IF(B418=1, $G$21+($G$22-$G$21)*AD418, $H$21+($H$22-$H$21)*AD418))</f>
        <v>2.6828605654611648E-2</v>
      </c>
      <c r="AF418" s="15">
        <f ca="1">ROUND(AC418*(1-AE418), 0)</f>
        <v>23</v>
      </c>
      <c r="AG418" s="20">
        <f ca="1">RAND()</f>
        <v>0.33462891741397471</v>
      </c>
      <c r="AH418" s="15">
        <f ca="1">IF(B418=1, ROUND(_xlfn.NORM.INV(AG418,$C$17,$C$18)*(1+$T$14), 0), ROUND(_xlfn.NORM.INV(AG418, $D$17, $D$18)*(1+$T$14), 0))</f>
        <v>251</v>
      </c>
      <c r="AI418" s="20">
        <f ca="1">RAND()</f>
        <v>0.21645426911488008</v>
      </c>
      <c r="AJ418" s="18">
        <f ca="1">IF(B418=1, ROUND(_xlfn.NORM.INV(AI418,$C$19,$C$20), 2), ROUND(_xlfn.NORM.INV(AI418, $D$19, $D$20), 2))</f>
        <v>2040.77</v>
      </c>
      <c r="AK418" s="15">
        <f ca="1">MIN(ROUND(H418*(1+$C$22),0),AH418)</f>
        <v>251</v>
      </c>
      <c r="AL418" s="20">
        <f ca="1">RAND()</f>
        <v>0.95584139043316707</v>
      </c>
      <c r="AM418" s="19">
        <f ca="1">(IF(B418=1, $G$21+($G$22-$G$21)*AL418, $H$21+($H$22-$H$21)*AL418))</f>
        <v>4.8454448665160847E-2</v>
      </c>
      <c r="AN418" s="15">
        <f ca="1">ROUND(AK418*(1-AM418), 0)</f>
        <v>239</v>
      </c>
      <c r="AO418" s="18">
        <f ca="1">SUM(IF(AN418&gt;H418, (AN418-H418)*($G$23+AJ418), 0),IF(AF418&gt;G418,(AF418-G418)*($G$23+AB418),0),IF(X418&gt;F418,(X418-F418)*($G$23+T418),0),IF(P418&gt;E418,(P418-E418)*($G$23+L418),0))</f>
        <v>0</v>
      </c>
      <c r="AP418" s="18">
        <f>-$C$24</f>
        <v>-313614.51120000001</v>
      </c>
      <c r="AQ418" s="17">
        <f ca="1">L418*P418+T418*X418+AB418*AF418+AJ418*AN418-AO418+AP418</f>
        <v>695193.58880000003</v>
      </c>
      <c r="AS418" s="21">
        <f ca="1">SUM(IF(AN418&gt;H418, (AN418-H418), 0),IF(AF418&gt;G418,(AF418-G418),0),IF(X418&gt;F418,(X418-F418),0),IF(P418&gt;E418,(P418-E418),0))</f>
        <v>0</v>
      </c>
    </row>
    <row r="419" spans="1:45" x14ac:dyDescent="0.4">
      <c r="A419" s="15">
        <v>391</v>
      </c>
      <c r="B419" s="15">
        <f ca="1">IF(RAND() &lt; (8/12), 0, 1)</f>
        <v>0</v>
      </c>
      <c r="C419" s="20">
        <f ca="1">RAND()</f>
        <v>5.9566602972955796E-2</v>
      </c>
      <c r="D419" s="15" t="str">
        <f ca="1">LOOKUP(C419,$H$13:$H$16,$F$13:$F$16)</f>
        <v>Airbus A350-900</v>
      </c>
      <c r="E419" s="15">
        <f ca="1">LOOKUP(D419,$F$6:$F$9,$I$6:$I$9)</f>
        <v>0</v>
      </c>
      <c r="F419" s="15">
        <f ca="1">LOOKUP(D419,$F$6:$F$9,$J$6:$J$9)</f>
        <v>32</v>
      </c>
      <c r="G419" s="15">
        <f ca="1">LOOKUP(D419,$F$6:$F$9,$K$6:$K$9)</f>
        <v>21</v>
      </c>
      <c r="H419" s="15">
        <f ca="1">LOOKUP(D419,$F$6:$F$9,$L$6:$L$9)</f>
        <v>259</v>
      </c>
      <c r="I419" s="20">
        <f ca="1">RAND()</f>
        <v>0.40013339471151355</v>
      </c>
      <c r="J419" s="15">
        <f ca="1">IF(B419=1, ROUND(_xlfn.NORM.INV(I419,$C$5,$C$6)*(1+$T$14), 0), ROUND(_xlfn.NORM.INV(I419, $D$5, $D$6)*(1+$T$14), 0))</f>
        <v>4</v>
      </c>
      <c r="K419" s="20">
        <f ca="1">RAND()</f>
        <v>0.67687320391774886</v>
      </c>
      <c r="L419" s="18">
        <f ca="1">IF(B419=1, ROUND(_xlfn.NORM.INV(K419,$C$7,$C$8), 2), ROUND(_xlfn.NORM.INV(K419, $D$7, $D$8), 2))</f>
        <v>10701.56</v>
      </c>
      <c r="M419" s="15">
        <f ca="1">MIN(E419,J419)</f>
        <v>0</v>
      </c>
      <c r="N419" s="15">
        <f ca="1">RAND()</f>
        <v>0.31630537173093842</v>
      </c>
      <c r="O419" s="19">
        <f ca="1">(IF(B419=1, $G$21+($G$22-$G$21)*N419, $H$21+($H$22-$H$21)*N419))</f>
        <v>1.9489161151928152E-2</v>
      </c>
      <c r="P419" s="15">
        <f ca="1">ROUND(M419*(1-O419), 0)</f>
        <v>0</v>
      </c>
      <c r="Q419" s="20">
        <f ca="1">RAND()</f>
        <v>0.36058252631825338</v>
      </c>
      <c r="R419" s="15">
        <f ca="1">IF(B419=1, ROUND(_xlfn.NORM.INV(Q419,$C$9,$C$10)*(1+$T$14), 0), ROUND(_xlfn.NORM.INV(Q419, $D$9, $D$10)*(1+$T$14), 0))</f>
        <v>36</v>
      </c>
      <c r="S419" s="20">
        <f ca="1">RAND()</f>
        <v>0.30195472435539894</v>
      </c>
      <c r="T419" s="18">
        <f ca="1">IF(B419=1, ROUND(_xlfn.NORM.INV(S419,$C$11,$C$12), 2), ROUND(_xlfn.NORM.INV(S419, $D$11, $D$12), 2))</f>
        <v>5127.97</v>
      </c>
      <c r="U419" s="15">
        <f ca="1">MIN(F419,R419)</f>
        <v>32</v>
      </c>
      <c r="V419" s="15">
        <f ca="1">RAND()</f>
        <v>5.4271101651376497E-2</v>
      </c>
      <c r="W419" s="19">
        <f ca="1">(IF(B419=1, $G$21+($G$22-$G$21)*V419, $H$21+($H$22-$H$21)*V419))</f>
        <v>1.1628133049541295E-2</v>
      </c>
      <c r="X419" s="15">
        <f ca="1">ROUND(U419*(1-W419), 0)</f>
        <v>32</v>
      </c>
      <c r="Y419" s="20">
        <f ca="1">RAND()</f>
        <v>0.53336419023427517</v>
      </c>
      <c r="Z419" s="15">
        <f ca="1">IF(B419=1, ROUND(_xlfn.NORM.INV(Y419,$C$13,$C$14)*(1+$T$14), 0), ROUND(_xlfn.NORM.INV(Y419, $D$13, $D$14)*(1+$T$14), 0))</f>
        <v>36</v>
      </c>
      <c r="AA419" s="20">
        <f ca="1">RAND()</f>
        <v>2.3665036325883682E-2</v>
      </c>
      <c r="AB419" s="18">
        <f ca="1">IF(B419=1, ROUND(_xlfn.NORM.INV(AA419,$C$15,$C$16), 2), ROUND(_xlfn.NORM.INV(AA419, $D$15, $D$16), 2))</f>
        <v>2556.92</v>
      </c>
      <c r="AC419" s="15">
        <f ca="1">MIN(G419,Z419)</f>
        <v>21</v>
      </c>
      <c r="AD419" s="15">
        <f ca="1">RAND()</f>
        <v>0.3855661496659214</v>
      </c>
      <c r="AE419" s="19">
        <f ca="1">(IF(B419=1, $G$21+($G$22-$G$21)*AD419, $H$21+($H$22-$H$21)*AD419))</f>
        <v>2.1566984489977639E-2</v>
      </c>
      <c r="AF419" s="15">
        <f ca="1">ROUND(AC419*(1-AE419), 0)</f>
        <v>21</v>
      </c>
      <c r="AG419" s="20">
        <f ca="1">RAND()</f>
        <v>0.94521842842937054</v>
      </c>
      <c r="AH419" s="15">
        <f ca="1">IF(B419=1, ROUND(_xlfn.NORM.INV(AG419,$C$17,$C$18)*(1+$T$14), 0), ROUND(_xlfn.NORM.INV(AG419, $D$17, $D$18)*(1+$T$14), 0))</f>
        <v>284</v>
      </c>
      <c r="AI419" s="20">
        <f ca="1">RAND()</f>
        <v>0.16769265058701033</v>
      </c>
      <c r="AJ419" s="18">
        <f ca="1">IF(B419=1, ROUND(_xlfn.NORM.INV(AI419,$C$19,$C$20), 2), ROUND(_xlfn.NORM.INV(AI419, $D$19, $D$20), 2))</f>
        <v>1675.56</v>
      </c>
      <c r="AK419" s="15">
        <f ca="1">MIN(ROUND(H419*(1+$C$22),0),AH419)</f>
        <v>272</v>
      </c>
      <c r="AL419" s="20">
        <f ca="1">RAND()</f>
        <v>0.31821151870695441</v>
      </c>
      <c r="AM419" s="19">
        <f ca="1">(IF(B419=1, $G$21+($G$22-$G$21)*AL419, $H$21+($H$22-$H$21)*AL419))</f>
        <v>1.9546345561208631E-2</v>
      </c>
      <c r="AN419" s="15">
        <f ca="1">ROUND(AK419*(1-AM419), 0)</f>
        <v>267</v>
      </c>
      <c r="AO419" s="18">
        <f ca="1">SUM(IF(AN419&gt;H419, (AN419-H419)*($G$23+AJ419), 0),IF(AF419&gt;G419,(AF419-G419)*($G$23+AB419),0),IF(X419&gt;F419,(X419-F419)*($G$23+T419),0),IF(P419&gt;E419,(P419-E419)*($G$23+L419),0))</f>
        <v>20212.48</v>
      </c>
      <c r="AP419" s="18">
        <f>-$C$24</f>
        <v>-313614.51120000001</v>
      </c>
      <c r="AQ419" s="17">
        <f ca="1">L419*P419+T419*X419+AB419*AF419+AJ419*AN419-AO419+AP419</f>
        <v>331337.88880000002</v>
      </c>
      <c r="AS419" s="21">
        <f ca="1">SUM(IF(AN419&gt;H419, (AN419-H419), 0),IF(AF419&gt;G419,(AF419-G419),0),IF(X419&gt;F419,(X419-F419),0),IF(P419&gt;E419,(P419-E419),0))</f>
        <v>8</v>
      </c>
    </row>
    <row r="420" spans="1:45" x14ac:dyDescent="0.4">
      <c r="A420" s="15">
        <v>392</v>
      </c>
      <c r="B420" s="15">
        <f ca="1">IF(RAND() &lt; (8/12), 0, 1)</f>
        <v>0</v>
      </c>
      <c r="C420" s="20">
        <f ca="1">RAND()</f>
        <v>0.45553005749766307</v>
      </c>
      <c r="D420" s="15" t="str">
        <f ca="1">LOOKUP(C420,$H$13:$H$16,$F$13:$F$16)</f>
        <v>Airbus A380-800</v>
      </c>
      <c r="E420" s="15">
        <f ca="1">LOOKUP(D420,$F$6:$F$9,$I$6:$I$9)</f>
        <v>14</v>
      </c>
      <c r="F420" s="15">
        <f ca="1">LOOKUP(D420,$F$6:$F$9,$J$6:$J$9)</f>
        <v>76</v>
      </c>
      <c r="G420" s="15">
        <f ca="1">LOOKUP(D420,$F$6:$F$9,$K$6:$K$9)</f>
        <v>56</v>
      </c>
      <c r="H420" s="15">
        <f ca="1">LOOKUP(D420,$F$6:$F$9,$L$6:$L$9)</f>
        <v>341</v>
      </c>
      <c r="I420" s="20">
        <f ca="1">RAND()</f>
        <v>0.43235467360462843</v>
      </c>
      <c r="J420" s="15">
        <f ca="1">IF(B420=1, ROUND(_xlfn.NORM.INV(I420,$C$5,$C$6)*(1+$T$14), 0), ROUND(_xlfn.NORM.INV(I420, $D$5, $D$6)*(1+$T$14), 0))</f>
        <v>4</v>
      </c>
      <c r="K420" s="20">
        <f ca="1">RAND()</f>
        <v>0.53580057780907808</v>
      </c>
      <c r="L420" s="18">
        <f ca="1">IF(B420=1, ROUND(_xlfn.NORM.INV(K420,$C$7,$C$8), 2), ROUND(_xlfn.NORM.INV(K420, $D$7, $D$8), 2))</f>
        <v>10533.33</v>
      </c>
      <c r="M420" s="15">
        <f ca="1">MIN(E420,J420)</f>
        <v>4</v>
      </c>
      <c r="N420" s="15">
        <f ca="1">RAND()</f>
        <v>0.37151409989436412</v>
      </c>
      <c r="O420" s="19">
        <f ca="1">(IF(B420=1, $G$21+($G$22-$G$21)*N420, $H$21+($H$22-$H$21)*N420))</f>
        <v>2.1145422996830924E-2</v>
      </c>
      <c r="P420" s="15">
        <f ca="1">ROUND(M420*(1-O420), 0)</f>
        <v>4</v>
      </c>
      <c r="Q420" s="20">
        <f ca="1">RAND()</f>
        <v>0.35299085573782174</v>
      </c>
      <c r="R420" s="15">
        <f ca="1">IF(B420=1, ROUND(_xlfn.NORM.INV(Q420,$C$9,$C$10)*(1+$T$14), 0), ROUND(_xlfn.NORM.INV(Q420, $D$9, $D$10)*(1+$T$14), 0))</f>
        <v>36</v>
      </c>
      <c r="S420" s="20">
        <f ca="1">RAND()</f>
        <v>0.99945076995973492</v>
      </c>
      <c r="T420" s="18">
        <f ca="1">IF(B420=1, ROUND(_xlfn.NORM.INV(S420,$C$11,$C$12), 2), ROUND(_xlfn.NORM.INV(S420, $D$11, $D$12), 2))</f>
        <v>5989.99</v>
      </c>
      <c r="U420" s="15">
        <f ca="1">MIN(F420,R420)</f>
        <v>36</v>
      </c>
      <c r="V420" s="15">
        <f ca="1">RAND()</f>
        <v>0.60598036411901857</v>
      </c>
      <c r="W420" s="19">
        <f ca="1">(IF(B420=1, $G$21+($G$22-$G$21)*V420, $H$21+($H$22-$H$21)*V420))</f>
        <v>2.8179410923570555E-2</v>
      </c>
      <c r="X420" s="15">
        <f ca="1">ROUND(U420*(1-W420), 0)</f>
        <v>35</v>
      </c>
      <c r="Y420" s="20">
        <f ca="1">RAND()</f>
        <v>0.84540216847657901</v>
      </c>
      <c r="Z420" s="15">
        <f ca="1">IF(B420=1, ROUND(_xlfn.NORM.INV(Y420,$C$13,$C$14)*(1+$T$14), 0), ROUND(_xlfn.NORM.INV(Y420, $D$13, $D$14)*(1+$T$14), 0))</f>
        <v>45</v>
      </c>
      <c r="AA420" s="20">
        <f ca="1">RAND()</f>
        <v>2.0712989614759758E-2</v>
      </c>
      <c r="AB420" s="18">
        <f ca="1">IF(B420=1, ROUND(_xlfn.NORM.INV(AA420,$C$15,$C$16), 2), ROUND(_xlfn.NORM.INV(AA420, $D$15, $D$16), 2))</f>
        <v>2550.13</v>
      </c>
      <c r="AC420" s="15">
        <f ca="1">MIN(G420,Z420)</f>
        <v>45</v>
      </c>
      <c r="AD420" s="15">
        <f ca="1">RAND()</f>
        <v>0.12236717638322037</v>
      </c>
      <c r="AE420" s="19">
        <f ca="1">(IF(B420=1, $G$21+($G$22-$G$21)*AD420, $H$21+($H$22-$H$21)*AD420))</f>
        <v>1.3671015291496611E-2</v>
      </c>
      <c r="AF420" s="15">
        <f ca="1">ROUND(AC420*(1-AE420), 0)</f>
        <v>44</v>
      </c>
      <c r="AG420" s="20">
        <f ca="1">RAND()</f>
        <v>0.60472363319977218</v>
      </c>
      <c r="AH420" s="15">
        <f ca="1">IF(B420=1, ROUND(_xlfn.NORM.INV(AG420,$C$17,$C$18)*(1+$T$14), 0), ROUND(_xlfn.NORM.INV(AG420, $D$17, $D$18)*(1+$T$14), 0))</f>
        <v>213</v>
      </c>
      <c r="AI420" s="20">
        <f ca="1">RAND()</f>
        <v>0.85552961622293289</v>
      </c>
      <c r="AJ420" s="18">
        <f ca="1">IF(B420=1, ROUND(_xlfn.NORM.INV(AI420,$C$19,$C$20), 2), ROUND(_xlfn.NORM.INV(AI420, $D$19, $D$20), 2))</f>
        <v>1829.28</v>
      </c>
      <c r="AK420" s="15">
        <f ca="1">MIN(ROUND(H420*(1+$C$22),0),AH420)</f>
        <v>213</v>
      </c>
      <c r="AL420" s="20">
        <f ca="1">RAND()</f>
        <v>0.67757914437465239</v>
      </c>
      <c r="AM420" s="19">
        <f ca="1">(IF(B420=1, $G$21+($G$22-$G$21)*AL420, $H$21+($H$22-$H$21)*AL420))</f>
        <v>3.0327374331239568E-2</v>
      </c>
      <c r="AN420" s="15">
        <f ca="1">ROUND(AK420*(1-AM420), 0)</f>
        <v>207</v>
      </c>
      <c r="AO420" s="18">
        <f ca="1">SUM(IF(AN420&gt;H420, (AN420-H420)*($G$23+AJ420), 0),IF(AF420&gt;G420,(AF420-G420)*($G$23+AB420),0),IF(X420&gt;F420,(X420-F420)*($G$23+T420),0),IF(P420&gt;E420,(P420-E420)*($G$23+L420),0))</f>
        <v>0</v>
      </c>
      <c r="AP420" s="18">
        <f>-$C$24</f>
        <v>-313614.51120000001</v>
      </c>
      <c r="AQ420" s="17">
        <f ca="1">L420*P420+T420*X420+AB420*AF420+AJ420*AN420-AO420+AP420</f>
        <v>429035.13880000002</v>
      </c>
      <c r="AS420" s="21">
        <f ca="1">SUM(IF(AN420&gt;H420, (AN420-H420), 0),IF(AF420&gt;G420,(AF420-G420),0),IF(X420&gt;F420,(X420-F420),0),IF(P420&gt;E420,(P420-E420),0))</f>
        <v>0</v>
      </c>
    </row>
    <row r="421" spans="1:45" x14ac:dyDescent="0.4">
      <c r="A421" s="15">
        <v>393</v>
      </c>
      <c r="B421" s="15">
        <f ca="1">IF(RAND() &lt; (8/12), 0, 1)</f>
        <v>0</v>
      </c>
      <c r="C421" s="20">
        <f ca="1">RAND()</f>
        <v>0.5436472560782678</v>
      </c>
      <c r="D421" s="15" t="str">
        <f ca="1">LOOKUP(C421,$H$13:$H$16,$F$13:$F$16)</f>
        <v>Airbus A380-800</v>
      </c>
      <c r="E421" s="15">
        <f ca="1">LOOKUP(D421,$F$6:$F$9,$I$6:$I$9)</f>
        <v>14</v>
      </c>
      <c r="F421" s="15">
        <f ca="1">LOOKUP(D421,$F$6:$F$9,$J$6:$J$9)</f>
        <v>76</v>
      </c>
      <c r="G421" s="15">
        <f ca="1">LOOKUP(D421,$F$6:$F$9,$K$6:$K$9)</f>
        <v>56</v>
      </c>
      <c r="H421" s="15">
        <f ca="1">LOOKUP(D421,$F$6:$F$9,$L$6:$L$9)</f>
        <v>341</v>
      </c>
      <c r="I421" s="20">
        <f ca="1">RAND()</f>
        <v>0.37478528240617259</v>
      </c>
      <c r="J421" s="15">
        <f ca="1">IF(B421=1, ROUND(_xlfn.NORM.INV(I421,$C$5,$C$6)*(1+$T$14), 0), ROUND(_xlfn.NORM.INV(I421, $D$5, $D$6)*(1+$T$14), 0))</f>
        <v>4</v>
      </c>
      <c r="K421" s="20">
        <f ca="1">RAND()</f>
        <v>0.11348084444300555</v>
      </c>
      <c r="L421" s="18">
        <f ca="1">IF(B421=1, ROUND(_xlfn.NORM.INV(K421,$C$7,$C$8), 2), ROUND(_xlfn.NORM.INV(K421, $D$7, $D$8), 2))</f>
        <v>9941.7199999999993</v>
      </c>
      <c r="M421" s="15">
        <f ca="1">MIN(E421,J421)</f>
        <v>4</v>
      </c>
      <c r="N421" s="15">
        <f ca="1">RAND()</f>
        <v>0.63025089274017876</v>
      </c>
      <c r="O421" s="19">
        <f ca="1">(IF(B421=1, $G$21+($G$22-$G$21)*N421, $H$21+($H$22-$H$21)*N421))</f>
        <v>2.8907526782205359E-2</v>
      </c>
      <c r="P421" s="15">
        <f ca="1">ROUND(M421*(1-O421), 0)</f>
        <v>4</v>
      </c>
      <c r="Q421" s="20">
        <f ca="1">RAND()</f>
        <v>0.54970821026957106</v>
      </c>
      <c r="R421" s="15">
        <f ca="1">IF(B421=1, ROUND(_xlfn.NORM.INV(Q421,$C$9,$C$10)*(1+$T$14), 0), ROUND(_xlfn.NORM.INV(Q421, $D$9, $D$10)*(1+$T$14), 0))</f>
        <v>41</v>
      </c>
      <c r="S421" s="20">
        <f ca="1">RAND()</f>
        <v>0.73719341386471171</v>
      </c>
      <c r="T421" s="18">
        <f ca="1">IF(B421=1, ROUND(_xlfn.NORM.INV(S421,$C$11,$C$12), 2), ROUND(_xlfn.NORM.INV(S421, $D$11, $D$12), 2))</f>
        <v>5390.83</v>
      </c>
      <c r="U421" s="15">
        <f ca="1">MIN(F421,R421)</f>
        <v>41</v>
      </c>
      <c r="V421" s="15">
        <f ca="1">RAND()</f>
        <v>0.84924891151815374</v>
      </c>
      <c r="W421" s="19">
        <f ca="1">(IF(B421=1, $G$21+($G$22-$G$21)*V421, $H$21+($H$22-$H$21)*V421))</f>
        <v>3.5477467345544612E-2</v>
      </c>
      <c r="X421" s="15">
        <f ca="1">ROUND(U421*(1-W421), 0)</f>
        <v>40</v>
      </c>
      <c r="Y421" s="20">
        <f ca="1">RAND()</f>
        <v>0.74097566423330208</v>
      </c>
      <c r="Z421" s="15">
        <f ca="1">IF(B421=1, ROUND(_xlfn.NORM.INV(Y421,$C$13,$C$14)*(1+$T$14), 0), ROUND(_xlfn.NORM.INV(Y421, $D$13, $D$14)*(1+$T$14), 0))</f>
        <v>42</v>
      </c>
      <c r="AA421" s="20">
        <f ca="1">RAND()</f>
        <v>3.9024871832215258E-2</v>
      </c>
      <c r="AB421" s="18">
        <f ca="1">IF(B421=1, ROUND(_xlfn.NORM.INV(AA421,$C$15,$C$16), 2), ROUND(_xlfn.NORM.INV(AA421, $D$15, $D$16), 2))</f>
        <v>2583.81</v>
      </c>
      <c r="AC421" s="15">
        <f ca="1">MIN(G421,Z421)</f>
        <v>42</v>
      </c>
      <c r="AD421" s="15">
        <f ca="1">RAND()</f>
        <v>0.83738414740148914</v>
      </c>
      <c r="AE421" s="19">
        <f ca="1">(IF(B421=1, $G$21+($G$22-$G$21)*AD421, $H$21+($H$22-$H$21)*AD421))</f>
        <v>3.5121524422044671E-2</v>
      </c>
      <c r="AF421" s="15">
        <f ca="1">ROUND(AC421*(1-AE421), 0)</f>
        <v>41</v>
      </c>
      <c r="AG421" s="20">
        <f ca="1">RAND()</f>
        <v>0.30848501778732762</v>
      </c>
      <c r="AH421" s="15">
        <f ca="1">IF(B421=1, ROUND(_xlfn.NORM.INV(AG421,$C$17,$C$18)*(1+$T$14), 0), ROUND(_xlfn.NORM.INV(AG421, $D$17, $D$18)*(1+$T$14), 0))</f>
        <v>173</v>
      </c>
      <c r="AI421" s="20">
        <f ca="1">RAND()</f>
        <v>0.6884359058812739</v>
      </c>
      <c r="AJ421" s="18">
        <f ca="1">IF(B421=1, ROUND(_xlfn.NORM.INV(AI421,$C$19,$C$20), 2), ROUND(_xlfn.NORM.INV(AI421, $D$19, $D$20), 2))</f>
        <v>1786.06</v>
      </c>
      <c r="AK421" s="15">
        <f ca="1">MIN(ROUND(H421*(1+$C$22),0),AH421)</f>
        <v>173</v>
      </c>
      <c r="AL421" s="20">
        <f ca="1">RAND()</f>
        <v>0.21659789271897012</v>
      </c>
      <c r="AM421" s="19">
        <f ca="1">(IF(B421=1, $G$21+($G$22-$G$21)*AL421, $H$21+($H$22-$H$21)*AL421))</f>
        <v>1.6497936781569102E-2</v>
      </c>
      <c r="AN421" s="15">
        <f ca="1">ROUND(AK421*(1-AM421), 0)</f>
        <v>170</v>
      </c>
      <c r="AO421" s="18">
        <f ca="1">SUM(IF(AN421&gt;H421, (AN421-H421)*($G$23+AJ421), 0),IF(AF421&gt;G421,(AF421-G421)*($G$23+AB421),0),IF(X421&gt;F421,(X421-F421)*($G$23+T421),0),IF(P421&gt;E421,(P421-E421)*($G$23+L421),0))</f>
        <v>0</v>
      </c>
      <c r="AP421" s="18">
        <f>-$C$24</f>
        <v>-313614.51120000001</v>
      </c>
      <c r="AQ421" s="17">
        <f ca="1">L421*P421+T421*X421+AB421*AF421+AJ421*AN421-AO421+AP421</f>
        <v>351351.97879999998</v>
      </c>
      <c r="AS421" s="21">
        <f ca="1">SUM(IF(AN421&gt;H421, (AN421-H421), 0),IF(AF421&gt;G421,(AF421-G421),0),IF(X421&gt;F421,(X421-F421),0),IF(P421&gt;E421,(P421-E421),0))</f>
        <v>0</v>
      </c>
    </row>
    <row r="422" spans="1:45" x14ac:dyDescent="0.4">
      <c r="A422" s="15">
        <v>394</v>
      </c>
      <c r="B422" s="15">
        <f ca="1">IF(RAND() &lt; (8/12), 0, 1)</f>
        <v>1</v>
      </c>
      <c r="C422" s="20">
        <f ca="1">RAND()</f>
        <v>0.29301069425531989</v>
      </c>
      <c r="D422" s="15" t="str">
        <f ca="1">LOOKUP(C422,$H$13:$H$16,$F$13:$F$16)</f>
        <v>Airbus A380-800</v>
      </c>
      <c r="E422" s="15">
        <f ca="1">LOOKUP(D422,$F$6:$F$9,$I$6:$I$9)</f>
        <v>14</v>
      </c>
      <c r="F422" s="15">
        <f ca="1">LOOKUP(D422,$F$6:$F$9,$J$6:$J$9)</f>
        <v>76</v>
      </c>
      <c r="G422" s="15">
        <f ca="1">LOOKUP(D422,$F$6:$F$9,$K$6:$K$9)</f>
        <v>56</v>
      </c>
      <c r="H422" s="15">
        <f ca="1">LOOKUP(D422,$F$6:$F$9,$L$6:$L$9)</f>
        <v>341</v>
      </c>
      <c r="I422" s="20">
        <f ca="1">RAND()</f>
        <v>0.98068686645063741</v>
      </c>
      <c r="J422" s="15">
        <f ca="1">IF(B422=1, ROUND(_xlfn.NORM.INV(I422,$C$5,$C$6)*(1+$T$14), 0), ROUND(_xlfn.NORM.INV(I422, $D$5, $D$6)*(1+$T$14), 0))</f>
        <v>11</v>
      </c>
      <c r="K422" s="20">
        <f ca="1">RAND()</f>
        <v>0.61526675098363015</v>
      </c>
      <c r="L422" s="18">
        <f ca="1">IF(B422=1, ROUND(_xlfn.NORM.INV(K422,$C$7,$C$8), 2), ROUND(_xlfn.NORM.INV(K422, $D$7, $D$8), 2))</f>
        <v>14187.41</v>
      </c>
      <c r="M422" s="15">
        <f ca="1">MIN(E422,J422)</f>
        <v>11</v>
      </c>
      <c r="N422" s="15">
        <f ca="1">RAND()</f>
        <v>0.91404587871739107</v>
      </c>
      <c r="O422" s="19">
        <f ca="1">(IF(B422=1, $G$21+($G$22-$G$21)*N422, $H$21+($H$22-$H$21)*N422))</f>
        <v>4.699160575510869E-2</v>
      </c>
      <c r="P422" s="15">
        <f ca="1">ROUND(M422*(1-O422), 0)</f>
        <v>10</v>
      </c>
      <c r="Q422" s="20">
        <f ca="1">RAND()</f>
        <v>0.18522707461430687</v>
      </c>
      <c r="R422" s="15">
        <f ca="1">IF(B422=1, ROUND(_xlfn.NORM.INV(Q422,$C$9,$C$10)*(1+$T$14), 0), ROUND(_xlfn.NORM.INV(Q422, $D$9, $D$10)*(1+$T$14), 0))</f>
        <v>38</v>
      </c>
      <c r="S422" s="20">
        <f ca="1">RAND()</f>
        <v>1.3599916475857454E-2</v>
      </c>
      <c r="T422" s="18">
        <f ca="1">IF(B422=1, ROUND(_xlfn.NORM.INV(S422,$C$11,$C$12), 2), ROUND(_xlfn.NORM.INV(S422, $D$11, $D$12), 2))</f>
        <v>4837.8900000000003</v>
      </c>
      <c r="U422" s="15">
        <f ca="1">MIN(F422,R422)</f>
        <v>38</v>
      </c>
      <c r="V422" s="15">
        <f ca="1">RAND()</f>
        <v>0.42349818550257712</v>
      </c>
      <c r="W422" s="19">
        <f ca="1">(IF(B422=1, $G$21+($G$22-$G$21)*V422, $H$21+($H$22-$H$21)*V422))</f>
        <v>2.9822436492590199E-2</v>
      </c>
      <c r="X422" s="15">
        <f ca="1">ROUND(U422*(1-W422), 0)</f>
        <v>37</v>
      </c>
      <c r="Y422" s="20">
        <f ca="1">RAND()</f>
        <v>6.3480131108704541E-2</v>
      </c>
      <c r="Z422" s="15">
        <f ca="1">IF(B422=1, ROUND(_xlfn.NORM.INV(Y422,$C$13,$C$14)*(1+$T$14), 0), ROUND(_xlfn.NORM.INV(Y422, $D$13, $D$14)*(1+$T$14), 0))</f>
        <v>19</v>
      </c>
      <c r="AA422" s="20">
        <f ca="1">RAND()</f>
        <v>0.75091061192771758</v>
      </c>
      <c r="AB422" s="18">
        <f ca="1">IF(B422=1, ROUND(_xlfn.NORM.INV(AA422,$C$15,$C$16), 2), ROUND(_xlfn.NORM.INV(AA422, $D$15, $D$16), 2))</f>
        <v>3968.12</v>
      </c>
      <c r="AC422" s="15">
        <f ca="1">MIN(G422,Z422)</f>
        <v>19</v>
      </c>
      <c r="AD422" s="15">
        <f ca="1">RAND()</f>
        <v>0.70251543680214423</v>
      </c>
      <c r="AE422" s="19">
        <f ca="1">(IF(B422=1, $G$21+($G$22-$G$21)*AD422, $H$21+($H$22-$H$21)*AD422))</f>
        <v>3.9588040288075055E-2</v>
      </c>
      <c r="AF422" s="15">
        <f ca="1">ROUND(AC422*(1-AE422), 0)</f>
        <v>18</v>
      </c>
      <c r="AG422" s="20">
        <f ca="1">RAND()</f>
        <v>0.24055366675893308</v>
      </c>
      <c r="AH422" s="15">
        <f ca="1">IF(B422=1, ROUND(_xlfn.NORM.INV(AG422,$C$17,$C$18)*(1+$T$14), 0), ROUND(_xlfn.NORM.INV(AG422, $D$17, $D$18)*(1+$T$14), 0))</f>
        <v>216</v>
      </c>
      <c r="AI422" s="20">
        <f ca="1">RAND()</f>
        <v>9.7587209968055921E-2</v>
      </c>
      <c r="AJ422" s="18">
        <f ca="1">IF(B422=1, ROUND(_xlfn.NORM.INV(AI422,$C$19,$C$20), 2), ROUND(_xlfn.NORM.INV(AI422, $D$19, $D$20), 2))</f>
        <v>1887.11</v>
      </c>
      <c r="AK422" s="15">
        <f ca="1">MIN(ROUND(H422*(1+$C$22),0),AH422)</f>
        <v>216</v>
      </c>
      <c r="AL422" s="20">
        <f ca="1">RAND()</f>
        <v>0.69201495909229227</v>
      </c>
      <c r="AM422" s="19">
        <f ca="1">(IF(B422=1, $G$21+($G$22-$G$21)*AL422, $H$21+($H$22-$H$21)*AL422))</f>
        <v>3.9220523568230234E-2</v>
      </c>
      <c r="AN422" s="15">
        <f ca="1">ROUND(AK422*(1-AM422), 0)</f>
        <v>208</v>
      </c>
      <c r="AO422" s="18">
        <f ca="1">SUM(IF(AN422&gt;H422, (AN422-H422)*($G$23+AJ422), 0),IF(AF422&gt;G422,(AF422-G422)*($G$23+AB422),0),IF(X422&gt;F422,(X422-F422)*($G$23+T422),0),IF(P422&gt;E422,(P422-E422)*($G$23+L422),0))</f>
        <v>0</v>
      </c>
      <c r="AP422" s="18">
        <f>-$C$24</f>
        <v>-313614.51120000001</v>
      </c>
      <c r="AQ422" s="17">
        <f ca="1">L422*P422+T422*X422+AB422*AF422+AJ422*AN422-AO422+AP422</f>
        <v>471206.55880000006</v>
      </c>
      <c r="AS422" s="21">
        <f ca="1">SUM(IF(AN422&gt;H422, (AN422-H422), 0),IF(AF422&gt;G422,(AF422-G422),0),IF(X422&gt;F422,(X422-F422),0),IF(P422&gt;E422,(P422-E422),0))</f>
        <v>0</v>
      </c>
    </row>
    <row r="423" spans="1:45" x14ac:dyDescent="0.4">
      <c r="A423" s="15">
        <v>395</v>
      </c>
      <c r="B423" s="15">
        <f ca="1">IF(RAND() &lt; (8/12), 0, 1)</f>
        <v>1</v>
      </c>
      <c r="C423" s="20">
        <f ca="1">RAND()</f>
        <v>0.35092902315304153</v>
      </c>
      <c r="D423" s="15" t="str">
        <f ca="1">LOOKUP(C423,$H$13:$H$16,$F$13:$F$16)</f>
        <v>Airbus A380-800</v>
      </c>
      <c r="E423" s="15">
        <f ca="1">LOOKUP(D423,$F$6:$F$9,$I$6:$I$9)</f>
        <v>14</v>
      </c>
      <c r="F423" s="15">
        <f ca="1">LOOKUP(D423,$F$6:$F$9,$J$6:$J$9)</f>
        <v>76</v>
      </c>
      <c r="G423" s="15">
        <f ca="1">LOOKUP(D423,$F$6:$F$9,$K$6:$K$9)</f>
        <v>56</v>
      </c>
      <c r="H423" s="15">
        <f ca="1">LOOKUP(D423,$F$6:$F$9,$L$6:$L$9)</f>
        <v>341</v>
      </c>
      <c r="I423" s="20">
        <f ca="1">RAND()</f>
        <v>0.15495333978776338</v>
      </c>
      <c r="J423" s="15">
        <f ca="1">IF(B423=1, ROUND(_xlfn.NORM.INV(I423,$C$5,$C$6)*(1+$T$14), 0), ROUND(_xlfn.NORM.INV(I423, $D$5, $D$6)*(1+$T$14), 0))</f>
        <v>4</v>
      </c>
      <c r="K423" s="20">
        <f ca="1">RAND()</f>
        <v>0.17291396666302972</v>
      </c>
      <c r="L423" s="18">
        <f ca="1">IF(B423=1, ROUND(_xlfn.NORM.INV(K423,$C$7,$C$8), 2), ROUND(_xlfn.NORM.INV(K423, $D$7, $D$8), 2))</f>
        <v>11958.77</v>
      </c>
      <c r="M423" s="15">
        <f ca="1">MIN(E423,J423)</f>
        <v>4</v>
      </c>
      <c r="N423" s="15">
        <f ca="1">RAND()</f>
        <v>0.72194945547511324</v>
      </c>
      <c r="O423" s="19">
        <f ca="1">(IF(B423=1, $G$21+($G$22-$G$21)*N423, $H$21+($H$22-$H$21)*N423))</f>
        <v>4.0268230941628964E-2</v>
      </c>
      <c r="P423" s="15">
        <f ca="1">ROUND(M423*(1-O423), 0)</f>
        <v>4</v>
      </c>
      <c r="Q423" s="20">
        <f ca="1">RAND()</f>
        <v>0.13978233550459207</v>
      </c>
      <c r="R423" s="15">
        <f ca="1">IF(B423=1, ROUND(_xlfn.NORM.INV(Q423,$C$9,$C$10)*(1+$T$14), 0), ROUND(_xlfn.NORM.INV(Q423, $D$9, $D$10)*(1+$T$14), 0))</f>
        <v>34</v>
      </c>
      <c r="S423" s="20">
        <f ca="1">RAND()</f>
        <v>0.94220802597945796</v>
      </c>
      <c r="T423" s="18">
        <f ca="1">IF(B423=1, ROUND(_xlfn.NORM.INV(S423,$C$11,$C$12), 2), ROUND(_xlfn.NORM.INV(S423, $D$11, $D$12), 2))</f>
        <v>8248.36</v>
      </c>
      <c r="U423" s="15">
        <f ca="1">MIN(F423,R423)</f>
        <v>34</v>
      </c>
      <c r="V423" s="15">
        <f ca="1">RAND()</f>
        <v>0.69328562446093778</v>
      </c>
      <c r="W423" s="19">
        <f ca="1">(IF(B423=1, $G$21+($G$22-$G$21)*V423, $H$21+($H$22-$H$21)*V423))</f>
        <v>3.9264996856132828E-2</v>
      </c>
      <c r="X423" s="15">
        <f ca="1">ROUND(U423*(1-W423), 0)</f>
        <v>33</v>
      </c>
      <c r="Y423" s="20">
        <f ca="1">RAND()</f>
        <v>0.98567818947863706</v>
      </c>
      <c r="Z423" s="15">
        <f ca="1">IF(B423=1, ROUND(_xlfn.NORM.INV(Y423,$C$13,$C$14)*(1+$T$14), 0), ROUND(_xlfn.NORM.INV(Y423, $D$13, $D$14)*(1+$T$14), 0))</f>
        <v>105</v>
      </c>
      <c r="AA423" s="20">
        <f ca="1">RAND()</f>
        <v>0.50198205532129359</v>
      </c>
      <c r="AB423" s="18">
        <f ca="1">IF(B423=1, ROUND(_xlfn.NORM.INV(AA423,$C$15,$C$16), 2), ROUND(_xlfn.NORM.INV(AA423, $D$15, $D$16), 2))</f>
        <v>3644.76</v>
      </c>
      <c r="AC423" s="15">
        <f ca="1">MIN(G423,Z423)</f>
        <v>56</v>
      </c>
      <c r="AD423" s="15">
        <f ca="1">RAND()</f>
        <v>0.33020958568555658</v>
      </c>
      <c r="AE423" s="19">
        <f ca="1">(IF(B423=1, $G$21+($G$22-$G$21)*AD423, $H$21+($H$22-$H$21)*AD423))</f>
        <v>2.6557335498994479E-2</v>
      </c>
      <c r="AF423" s="15">
        <f ca="1">ROUND(AC423*(1-AE423), 0)</f>
        <v>55</v>
      </c>
      <c r="AG423" s="20">
        <f ca="1">RAND()</f>
        <v>0.25823846490085367</v>
      </c>
      <c r="AH423" s="15">
        <f ca="1">IF(B423=1, ROUND(_xlfn.NORM.INV(AG423,$C$17,$C$18)*(1+$T$14), 0), ROUND(_xlfn.NORM.INV(AG423, $D$17, $D$18)*(1+$T$14), 0))</f>
        <v>223</v>
      </c>
      <c r="AI423" s="20">
        <f ca="1">RAND()</f>
        <v>0.16583317371555439</v>
      </c>
      <c r="AJ423" s="18">
        <f ca="1">IF(B423=1, ROUND(_xlfn.NORM.INV(AI423,$C$19,$C$20), 2), ROUND(_xlfn.NORM.INV(AI423, $D$19, $D$20), 2))</f>
        <v>1984.7</v>
      </c>
      <c r="AK423" s="15">
        <f ca="1">MIN(ROUND(H423*(1+$C$22),0),AH423)</f>
        <v>223</v>
      </c>
      <c r="AL423" s="20">
        <f ca="1">RAND()</f>
        <v>4.7191712996909718E-2</v>
      </c>
      <c r="AM423" s="19">
        <f ca="1">(IF(B423=1, $G$21+($G$22-$G$21)*AL423, $H$21+($H$22-$H$21)*AL423))</f>
        <v>1.665170995489184E-2</v>
      </c>
      <c r="AN423" s="15">
        <f ca="1">ROUND(AK423*(1-AM423), 0)</f>
        <v>219</v>
      </c>
      <c r="AO423" s="18">
        <f ca="1">SUM(IF(AN423&gt;H423, (AN423-H423)*($G$23+AJ423), 0),IF(AF423&gt;G423,(AF423-G423)*($G$23+AB423),0),IF(X423&gt;F423,(X423-F423)*($G$23+T423),0),IF(P423&gt;E423,(P423-E423)*($G$23+L423),0))</f>
        <v>0</v>
      </c>
      <c r="AP423" s="18">
        <f>-$C$24</f>
        <v>-313614.51120000001</v>
      </c>
      <c r="AQ423" s="17">
        <f ca="1">L423*P423+T423*X423+AB423*AF423+AJ423*AN423-AO423+AP423</f>
        <v>641527.54879999999</v>
      </c>
      <c r="AS423" s="21">
        <f ca="1">SUM(IF(AN423&gt;H423, (AN423-H423), 0),IF(AF423&gt;G423,(AF423-G423),0),IF(X423&gt;F423,(X423-F423),0),IF(P423&gt;E423,(P423-E423),0))</f>
        <v>0</v>
      </c>
    </row>
    <row r="424" spans="1:45" x14ac:dyDescent="0.4">
      <c r="A424" s="15">
        <v>396</v>
      </c>
      <c r="B424" s="15">
        <f ca="1">IF(RAND() &lt; (8/12), 0, 1)</f>
        <v>1</v>
      </c>
      <c r="C424" s="20">
        <f ca="1">RAND()</f>
        <v>0.50755064815532369</v>
      </c>
      <c r="D424" s="15" t="str">
        <f ca="1">LOOKUP(C424,$H$13:$H$16,$F$13:$F$16)</f>
        <v>Airbus A380-800</v>
      </c>
      <c r="E424" s="15">
        <f ca="1">LOOKUP(D424,$F$6:$F$9,$I$6:$I$9)</f>
        <v>14</v>
      </c>
      <c r="F424" s="15">
        <f ca="1">LOOKUP(D424,$F$6:$F$9,$J$6:$J$9)</f>
        <v>76</v>
      </c>
      <c r="G424" s="15">
        <f ca="1">LOOKUP(D424,$F$6:$F$9,$K$6:$K$9)</f>
        <v>56</v>
      </c>
      <c r="H424" s="15">
        <f ca="1">LOOKUP(D424,$F$6:$F$9,$L$6:$L$9)</f>
        <v>341</v>
      </c>
      <c r="I424" s="20">
        <f ca="1">RAND()</f>
        <v>0.89548658187376129</v>
      </c>
      <c r="J424" s="15">
        <f ca="1">IF(B424=1, ROUND(_xlfn.NORM.INV(I424,$C$5,$C$6)*(1+$T$14), 0), ROUND(_xlfn.NORM.INV(I424, $D$5, $D$6)*(1+$T$14), 0))</f>
        <v>9</v>
      </c>
      <c r="K424" s="20">
        <f ca="1">RAND()</f>
        <v>0.82897144052787253</v>
      </c>
      <c r="L424" s="18">
        <f ca="1">IF(B424=1, ROUND(_xlfn.NORM.INV(K424,$C$7,$C$8), 2), ROUND(_xlfn.NORM.INV(K424, $D$7, $D$8), 2))</f>
        <v>15372.32</v>
      </c>
      <c r="M424" s="15">
        <f ca="1">MIN(E424,J424)</f>
        <v>9</v>
      </c>
      <c r="N424" s="15">
        <f ca="1">RAND()</f>
        <v>0.16786972911675591</v>
      </c>
      <c r="O424" s="19">
        <f ca="1">(IF(B424=1, $G$21+($G$22-$G$21)*N424, $H$21+($H$22-$H$21)*N424))</f>
        <v>2.0875440519086456E-2</v>
      </c>
      <c r="P424" s="15">
        <f ca="1">ROUND(M424*(1-O424), 0)</f>
        <v>9</v>
      </c>
      <c r="Q424" s="20">
        <f ca="1">RAND()</f>
        <v>0.32028920877841549</v>
      </c>
      <c r="R424" s="15">
        <f ca="1">IF(B424=1, ROUND(_xlfn.NORM.INV(Q424,$C$9,$C$10)*(1+$T$14), 0), ROUND(_xlfn.NORM.INV(Q424, $D$9, $D$10)*(1+$T$14), 0))</f>
        <v>49</v>
      </c>
      <c r="S424" s="20">
        <f ca="1">RAND()</f>
        <v>0.17704216409730966</v>
      </c>
      <c r="T424" s="18">
        <f ca="1">IF(B424=1, ROUND(_xlfn.NORM.INV(S424,$C$11,$C$12), 2), ROUND(_xlfn.NORM.INV(S424, $D$11, $D$12), 2))</f>
        <v>5993.83</v>
      </c>
      <c r="U424" s="15">
        <f ca="1">MIN(F424,R424)</f>
        <v>49</v>
      </c>
      <c r="V424" s="15">
        <f ca="1">RAND()</f>
        <v>0.28217910773242072</v>
      </c>
      <c r="W424" s="19">
        <f ca="1">(IF(B424=1, $G$21+($G$22-$G$21)*V424, $H$21+($H$22-$H$21)*V424))</f>
        <v>2.4876268770634726E-2</v>
      </c>
      <c r="X424" s="15">
        <f ca="1">ROUND(U424*(1-W424), 0)</f>
        <v>48</v>
      </c>
      <c r="Y424" s="20">
        <f ca="1">RAND()</f>
        <v>2.5659772272375037E-2</v>
      </c>
      <c r="Z424" s="15">
        <f ca="1">IF(B424=1, ROUND(_xlfn.NORM.INV(Y424,$C$13,$C$14)*(1+$T$14), 0), ROUND(_xlfn.NORM.INV(Y424, $D$13, $D$14)*(1+$T$14), 0))</f>
        <v>10</v>
      </c>
      <c r="AA424" s="20">
        <f ca="1">RAND()</f>
        <v>0.99725410189943797</v>
      </c>
      <c r="AB424" s="18">
        <f ca="1">IF(B424=1, ROUND(_xlfn.NORM.INV(AA424,$C$15,$C$16), 2), ROUND(_xlfn.NORM.INV(AA424, $D$15, $D$16), 2))</f>
        <v>4977.7</v>
      </c>
      <c r="AC424" s="15">
        <f ca="1">MIN(G424,Z424)</f>
        <v>10</v>
      </c>
      <c r="AD424" s="15">
        <f ca="1">RAND()</f>
        <v>0.3508057775108927</v>
      </c>
      <c r="AE424" s="19">
        <f ca="1">(IF(B424=1, $G$21+($G$22-$G$21)*AD424, $H$21+($H$22-$H$21)*AD424))</f>
        <v>2.7278202212881245E-2</v>
      </c>
      <c r="AF424" s="15">
        <f ca="1">ROUND(AC424*(1-AE424), 0)</f>
        <v>10</v>
      </c>
      <c r="AG424" s="20">
        <f ca="1">RAND()</f>
        <v>0.28657457544376319</v>
      </c>
      <c r="AH424" s="15">
        <f ca="1">IF(B424=1, ROUND(_xlfn.NORM.INV(AG424,$C$17,$C$18)*(1+$T$14), 0), ROUND(_xlfn.NORM.INV(AG424, $D$17, $D$18)*(1+$T$14), 0))</f>
        <v>234</v>
      </c>
      <c r="AI424" s="20">
        <f ca="1">RAND()</f>
        <v>0.55476584120897354</v>
      </c>
      <c r="AJ424" s="18">
        <f ca="1">IF(B424=1, ROUND(_xlfn.NORM.INV(AI424,$C$19,$C$20), 2), ROUND(_xlfn.NORM.INV(AI424, $D$19, $D$20), 2))</f>
        <v>2317.87</v>
      </c>
      <c r="AK424" s="15">
        <f ca="1">MIN(ROUND(H424*(1+$C$22),0),AH424)</f>
        <v>234</v>
      </c>
      <c r="AL424" s="20">
        <f ca="1">RAND()</f>
        <v>1.6309704505511502E-2</v>
      </c>
      <c r="AM424" s="19">
        <f ca="1">(IF(B424=1, $G$21+($G$22-$G$21)*AL424, $H$21+($H$22-$H$21)*AL424))</f>
        <v>1.5570839657692901E-2</v>
      </c>
      <c r="AN424" s="15">
        <f ca="1">ROUND(AK424*(1-AM424), 0)</f>
        <v>230</v>
      </c>
      <c r="AO424" s="18">
        <f ca="1">SUM(IF(AN424&gt;H424, (AN424-H424)*($G$23+AJ424), 0),IF(AF424&gt;G424,(AF424-G424)*($G$23+AB424),0),IF(X424&gt;F424,(X424-F424)*($G$23+T424),0),IF(P424&gt;E424,(P424-E424)*($G$23+L424),0))</f>
        <v>0</v>
      </c>
      <c r="AP424" s="18">
        <f>-$C$24</f>
        <v>-313614.51120000001</v>
      </c>
      <c r="AQ424" s="17">
        <f ca="1">L424*P424+T424*X424+AB424*AF424+AJ424*AN424-AO424+AP424</f>
        <v>695327.3088</v>
      </c>
      <c r="AS424" s="21">
        <f ca="1">SUM(IF(AN424&gt;H424, (AN424-H424), 0),IF(AF424&gt;G424,(AF424-G424),0),IF(X424&gt;F424,(X424-F424),0),IF(P424&gt;E424,(P424-E424),0))</f>
        <v>0</v>
      </c>
    </row>
    <row r="425" spans="1:45" x14ac:dyDescent="0.4">
      <c r="A425" s="15">
        <v>397</v>
      </c>
      <c r="B425" s="15">
        <f ca="1">IF(RAND() &lt; (8/12), 0, 1)</f>
        <v>0</v>
      </c>
      <c r="C425" s="20">
        <f ca="1">RAND()</f>
        <v>0.67164095882819752</v>
      </c>
      <c r="D425" s="15" t="str">
        <f ca="1">LOOKUP(C425,$H$13:$H$16,$F$13:$F$16)</f>
        <v>Boeing 777-300ER</v>
      </c>
      <c r="E425" s="15">
        <f ca="1">LOOKUP(D425,$F$6:$F$9,$I$6:$I$9)</f>
        <v>8</v>
      </c>
      <c r="F425" s="15">
        <f ca="1">LOOKUP(D425,$F$6:$F$9,$J$6:$J$9)</f>
        <v>40</v>
      </c>
      <c r="G425" s="15">
        <f ca="1">LOOKUP(D425,$F$6:$F$9,$K$6:$K$9)</f>
        <v>24</v>
      </c>
      <c r="H425" s="15">
        <f ca="1">LOOKUP(D425,$F$6:$F$9,$L$6:$L$9)</f>
        <v>260</v>
      </c>
      <c r="I425" s="20">
        <f ca="1">RAND()</f>
        <v>2.2779325453326726E-2</v>
      </c>
      <c r="J425" s="15">
        <f ca="1">IF(B425=1, ROUND(_xlfn.NORM.INV(I425,$C$5,$C$6)*(1+$T$14), 0), ROUND(_xlfn.NORM.INV(I425, $D$5, $D$6)*(1+$T$14), 0))</f>
        <v>2</v>
      </c>
      <c r="K425" s="20">
        <f ca="1">RAND()</f>
        <v>0.17046256757596978</v>
      </c>
      <c r="L425" s="18">
        <f ca="1">IF(B425=1, ROUND(_xlfn.NORM.INV(K425,$C$7,$C$8), 2), ROUND(_xlfn.NORM.INV(K425, $D$7, $D$8), 2))</f>
        <v>10058.34</v>
      </c>
      <c r="M425" s="15">
        <f ca="1">MIN(E425,J425)</f>
        <v>2</v>
      </c>
      <c r="N425" s="15">
        <f ca="1">RAND()</f>
        <v>0.33099599851383821</v>
      </c>
      <c r="O425" s="19">
        <f ca="1">(IF(B425=1, $G$21+($G$22-$G$21)*N425, $H$21+($H$22-$H$21)*N425))</f>
        <v>1.9929879955415147E-2</v>
      </c>
      <c r="P425" s="15">
        <f ca="1">ROUND(M425*(1-O425), 0)</f>
        <v>2</v>
      </c>
      <c r="Q425" s="20">
        <f ca="1">RAND()</f>
        <v>7.0935344776829057E-3</v>
      </c>
      <c r="R425" s="15">
        <f ca="1">IF(B425=1, ROUND(_xlfn.NORM.INV(Q425,$C$9,$C$10)*(1+$T$14), 0), ROUND(_xlfn.NORM.INV(Q425, $D$9, $D$10)*(1+$T$14), 0))</f>
        <v>14</v>
      </c>
      <c r="S425" s="20">
        <f ca="1">RAND()</f>
        <v>0.57358775017751384</v>
      </c>
      <c r="T425" s="18">
        <f ca="1">IF(B425=1, ROUND(_xlfn.NORM.INV(S425,$C$11,$C$12), 2), ROUND(_xlfn.NORM.INV(S425, $D$11, $D$12), 2))</f>
        <v>5288.47</v>
      </c>
      <c r="U425" s="15">
        <f ca="1">MIN(F425,R425)</f>
        <v>14</v>
      </c>
      <c r="V425" s="15">
        <f ca="1">RAND()</f>
        <v>0.43001353110775575</v>
      </c>
      <c r="W425" s="19">
        <f ca="1">(IF(B425=1, $G$21+($G$22-$G$21)*V425, $H$21+($H$22-$H$21)*V425))</f>
        <v>2.290040593323267E-2</v>
      </c>
      <c r="X425" s="15">
        <f ca="1">ROUND(U425*(1-W425), 0)</f>
        <v>14</v>
      </c>
      <c r="Y425" s="20">
        <f ca="1">RAND()</f>
        <v>0.72530421199978812</v>
      </c>
      <c r="Z425" s="15">
        <f ca="1">IF(B425=1, ROUND(_xlfn.NORM.INV(Y425,$C$13,$C$14)*(1+$T$14), 0), ROUND(_xlfn.NORM.INV(Y425, $D$13, $D$14)*(1+$T$14), 0))</f>
        <v>41</v>
      </c>
      <c r="AA425" s="20">
        <f ca="1">RAND()</f>
        <v>0.37323423601815076</v>
      </c>
      <c r="AB425" s="18">
        <f ca="1">IF(B425=1, ROUND(_xlfn.NORM.INV(AA425,$C$15,$C$16), 2), ROUND(_xlfn.NORM.INV(AA425, $D$15, $D$16), 2))</f>
        <v>2758.68</v>
      </c>
      <c r="AC425" s="15">
        <f ca="1">MIN(G425,Z425)</f>
        <v>24</v>
      </c>
      <c r="AD425" s="15">
        <f ca="1">RAND()</f>
        <v>8.5089956322018323E-2</v>
      </c>
      <c r="AE425" s="19">
        <f ca="1">(IF(B425=1, $G$21+($G$22-$G$21)*AD425, $H$21+($H$22-$H$21)*AD425))</f>
        <v>1.255269868966055E-2</v>
      </c>
      <c r="AF425" s="15">
        <f ca="1">ROUND(AC425*(1-AE425), 0)</f>
        <v>24</v>
      </c>
      <c r="AG425" s="20">
        <f ca="1">RAND()</f>
        <v>0.57020467262157426</v>
      </c>
      <c r="AH425" s="15">
        <f ca="1">IF(B425=1, ROUND(_xlfn.NORM.INV(AG425,$C$17,$C$18)*(1+$T$14), 0), ROUND(_xlfn.NORM.INV(AG425, $D$17, $D$18)*(1+$T$14), 0))</f>
        <v>209</v>
      </c>
      <c r="AI425" s="20">
        <f ca="1">RAND()</f>
        <v>0.97513831827232844</v>
      </c>
      <c r="AJ425" s="18">
        <f ca="1">IF(B425=1, ROUND(_xlfn.NORM.INV(AI425,$C$19,$C$20), 2), ROUND(_xlfn.NORM.INV(AI425, $D$19, $D$20), 2))</f>
        <v>1897.79</v>
      </c>
      <c r="AK425" s="15">
        <f ca="1">MIN(ROUND(H425*(1+$C$22),0),AH425)</f>
        <v>209</v>
      </c>
      <c r="AL425" s="20">
        <f ca="1">RAND()</f>
        <v>8.9006718290950526E-2</v>
      </c>
      <c r="AM425" s="19">
        <f ca="1">(IF(B425=1, $G$21+($G$22-$G$21)*AL425, $H$21+($H$22-$H$21)*AL425))</f>
        <v>1.2670201548728516E-2</v>
      </c>
      <c r="AN425" s="15">
        <f ca="1">ROUND(AK425*(1-AM425), 0)</f>
        <v>206</v>
      </c>
      <c r="AO425" s="18">
        <f ca="1">SUM(IF(AN425&gt;H425, (AN425-H425)*($G$23+AJ425), 0),IF(AF425&gt;G425,(AF425-G425)*($G$23+AB425),0),IF(X425&gt;F425,(X425-F425)*($G$23+T425),0),IF(P425&gt;E425,(P425-E425)*($G$23+L425),0))</f>
        <v>0</v>
      </c>
      <c r="AP425" s="18">
        <f>-$C$24</f>
        <v>-313614.51120000001</v>
      </c>
      <c r="AQ425" s="17">
        <f ca="1">L425*P425+T425*X425+AB425*AF425+AJ425*AN425-AO425+AP425</f>
        <v>237693.80880000006</v>
      </c>
      <c r="AS425" s="21">
        <f ca="1">SUM(IF(AN425&gt;H425, (AN425-H425), 0),IF(AF425&gt;G425,(AF425-G425),0),IF(X425&gt;F425,(X425-F425),0),IF(P425&gt;E425,(P425-E425),0))</f>
        <v>0</v>
      </c>
    </row>
    <row r="426" spans="1:45" x14ac:dyDescent="0.4">
      <c r="A426" s="15">
        <v>398</v>
      </c>
      <c r="B426" s="15">
        <f ca="1">IF(RAND() &lt; (8/12), 0, 1)</f>
        <v>0</v>
      </c>
      <c r="C426" s="20">
        <f ca="1">RAND()</f>
        <v>0.32863732834394233</v>
      </c>
      <c r="D426" s="15" t="str">
        <f ca="1">LOOKUP(C426,$H$13:$H$16,$F$13:$F$16)</f>
        <v>Airbus A380-800</v>
      </c>
      <c r="E426" s="15">
        <f ca="1">LOOKUP(D426,$F$6:$F$9,$I$6:$I$9)</f>
        <v>14</v>
      </c>
      <c r="F426" s="15">
        <f ca="1">LOOKUP(D426,$F$6:$F$9,$J$6:$J$9)</f>
        <v>76</v>
      </c>
      <c r="G426" s="15">
        <f ca="1">LOOKUP(D426,$F$6:$F$9,$K$6:$K$9)</f>
        <v>56</v>
      </c>
      <c r="H426" s="15">
        <f ca="1">LOOKUP(D426,$F$6:$F$9,$L$6:$L$9)</f>
        <v>341</v>
      </c>
      <c r="I426" s="20">
        <f ca="1">RAND()</f>
        <v>0.71002978034456821</v>
      </c>
      <c r="J426" s="15">
        <f ca="1">IF(B426=1, ROUND(_xlfn.NORM.INV(I426,$C$5,$C$6)*(1+$T$14), 0), ROUND(_xlfn.NORM.INV(I426, $D$5, $D$6)*(1+$T$14), 0))</f>
        <v>5</v>
      </c>
      <c r="K426" s="20">
        <f ca="1">RAND()</f>
        <v>0.70340378434041084</v>
      </c>
      <c r="L426" s="18">
        <f ca="1">IF(B426=1, ROUND(_xlfn.NORM.INV(K426,$C$7,$C$8), 2), ROUND(_xlfn.NORM.INV(K426, $D$7, $D$8), 2))</f>
        <v>10735.85</v>
      </c>
      <c r="M426" s="15">
        <f ca="1">MIN(E426,J426)</f>
        <v>5</v>
      </c>
      <c r="N426" s="15">
        <f ca="1">RAND()</f>
        <v>0.3273883562258908</v>
      </c>
      <c r="O426" s="19">
        <f ca="1">(IF(B426=1, $G$21+($G$22-$G$21)*N426, $H$21+($H$22-$H$21)*N426))</f>
        <v>1.9821650686776722E-2</v>
      </c>
      <c r="P426" s="15">
        <f ca="1">ROUND(M426*(1-O426), 0)</f>
        <v>5</v>
      </c>
      <c r="Q426" s="20">
        <f ca="1">RAND()</f>
        <v>0.31935031294374006</v>
      </c>
      <c r="R426" s="15">
        <f ca="1">IF(B426=1, ROUND(_xlfn.NORM.INV(Q426,$C$9,$C$10)*(1+$T$14), 0), ROUND(_xlfn.NORM.INV(Q426, $D$9, $D$10)*(1+$T$14), 0))</f>
        <v>35</v>
      </c>
      <c r="S426" s="20">
        <f ca="1">RAND()</f>
        <v>0.14325731659773366</v>
      </c>
      <c r="T426" s="18">
        <f ca="1">IF(B426=1, ROUND(_xlfn.NORM.INV(S426,$C$11,$C$12), 2), ROUND(_xlfn.NORM.INV(S426, $D$11, $D$12), 2))</f>
        <v>5003.32</v>
      </c>
      <c r="U426" s="15">
        <f ca="1">MIN(F426,R426)</f>
        <v>35</v>
      </c>
      <c r="V426" s="15">
        <f ca="1">RAND()</f>
        <v>0.29222405970702214</v>
      </c>
      <c r="W426" s="19">
        <f ca="1">(IF(B426=1, $G$21+($G$22-$G$21)*V426, $H$21+($H$22-$H$21)*V426))</f>
        <v>1.8766721791210667E-2</v>
      </c>
      <c r="X426" s="15">
        <f ca="1">ROUND(U426*(1-W426), 0)</f>
        <v>34</v>
      </c>
      <c r="Y426" s="20">
        <f ca="1">RAND()</f>
        <v>0.71086466267444937</v>
      </c>
      <c r="Z426" s="15">
        <f ca="1">IF(B426=1, ROUND(_xlfn.NORM.INV(Y426,$C$13,$C$14)*(1+$T$14), 0), ROUND(_xlfn.NORM.INV(Y426, $D$13, $D$14)*(1+$T$14), 0))</f>
        <v>41</v>
      </c>
      <c r="AA426" s="20">
        <f ca="1">RAND()</f>
        <v>0.82970199227849017</v>
      </c>
      <c r="AB426" s="18">
        <f ca="1">IF(B426=1, ROUND(_xlfn.NORM.INV(AA426,$C$15,$C$16), 2), ROUND(_xlfn.NORM.INV(AA426, $D$15, $D$16), 2))</f>
        <v>2913.79</v>
      </c>
      <c r="AC426" s="15">
        <f ca="1">MIN(G426,Z426)</f>
        <v>41</v>
      </c>
      <c r="AD426" s="15">
        <f ca="1">RAND()</f>
        <v>0.49240590966116937</v>
      </c>
      <c r="AE426" s="19">
        <f ca="1">(IF(B426=1, $G$21+($G$22-$G$21)*AD426, $H$21+($H$22-$H$21)*AD426))</f>
        <v>2.4772177289835079E-2</v>
      </c>
      <c r="AF426" s="15">
        <f ca="1">ROUND(AC426*(1-AE426), 0)</f>
        <v>40</v>
      </c>
      <c r="AG426" s="20">
        <f ca="1">RAND()</f>
        <v>0.16365283908526462</v>
      </c>
      <c r="AH426" s="15">
        <f ca="1">IF(B426=1, ROUND(_xlfn.NORM.INV(AG426,$C$17,$C$18)*(1+$T$14), 0), ROUND(_xlfn.NORM.INV(AG426, $D$17, $D$18)*(1+$T$14), 0))</f>
        <v>148</v>
      </c>
      <c r="AI426" s="20">
        <f ca="1">RAND()</f>
        <v>0.35987201018700354</v>
      </c>
      <c r="AJ426" s="18">
        <f ca="1">IF(B426=1, ROUND(_xlfn.NORM.INV(AI426,$C$19,$C$20), 2), ROUND(_xlfn.NORM.INV(AI426, $D$19, $D$20), 2))</f>
        <v>1721.48</v>
      </c>
      <c r="AK426" s="15">
        <f ca="1">MIN(ROUND(H426*(1+$C$22),0),AH426)</f>
        <v>148</v>
      </c>
      <c r="AL426" s="20">
        <f ca="1">RAND()</f>
        <v>0.75661971466364142</v>
      </c>
      <c r="AM426" s="19">
        <f ca="1">(IF(B426=1, $G$21+($G$22-$G$21)*AL426, $H$21+($H$22-$H$21)*AL426))</f>
        <v>3.269859143990924E-2</v>
      </c>
      <c r="AN426" s="15">
        <f ca="1">ROUND(AK426*(1-AM426), 0)</f>
        <v>143</v>
      </c>
      <c r="AO426" s="18">
        <f ca="1">SUM(IF(AN426&gt;H426, (AN426-H426)*($G$23+AJ426), 0),IF(AF426&gt;G426,(AF426-G426)*($G$23+AB426),0),IF(X426&gt;F426,(X426-F426)*($G$23+T426),0),IF(P426&gt;E426,(P426-E426)*($G$23+L426),0))</f>
        <v>0</v>
      </c>
      <c r="AP426" s="18">
        <f>-$C$24</f>
        <v>-313614.51120000001</v>
      </c>
      <c r="AQ426" s="17">
        <f ca="1">L426*P426+T426*X426+AB426*AF426+AJ426*AN426-AO426+AP426</f>
        <v>272900.85879999999</v>
      </c>
      <c r="AS426" s="21">
        <f ca="1">SUM(IF(AN426&gt;H426, (AN426-H426), 0),IF(AF426&gt;G426,(AF426-G426),0),IF(X426&gt;F426,(X426-F426),0),IF(P426&gt;E426,(P426-E426),0))</f>
        <v>0</v>
      </c>
    </row>
    <row r="427" spans="1:45" x14ac:dyDescent="0.4">
      <c r="A427" s="15">
        <v>399</v>
      </c>
      <c r="B427" s="15">
        <f ca="1">IF(RAND() &lt; (8/12), 0, 1)</f>
        <v>1</v>
      </c>
      <c r="C427" s="20">
        <f ca="1">RAND()</f>
        <v>0.16133300012703966</v>
      </c>
      <c r="D427" s="15" t="str">
        <f ca="1">LOOKUP(C427,$H$13:$H$16,$F$13:$F$16)</f>
        <v>Airbus A350-900</v>
      </c>
      <c r="E427" s="15">
        <f ca="1">LOOKUP(D427,$F$6:$F$9,$I$6:$I$9)</f>
        <v>0</v>
      </c>
      <c r="F427" s="15">
        <f ca="1">LOOKUP(D427,$F$6:$F$9,$J$6:$J$9)</f>
        <v>32</v>
      </c>
      <c r="G427" s="15">
        <f ca="1">LOOKUP(D427,$F$6:$F$9,$K$6:$K$9)</f>
        <v>21</v>
      </c>
      <c r="H427" s="15">
        <f ca="1">LOOKUP(D427,$F$6:$F$9,$L$6:$L$9)</f>
        <v>259</v>
      </c>
      <c r="I427" s="20">
        <f ca="1">RAND()</f>
        <v>0.17399271361963298</v>
      </c>
      <c r="J427" s="15">
        <f ca="1">IF(B427=1, ROUND(_xlfn.NORM.INV(I427,$C$5,$C$6)*(1+$T$14), 0), ROUND(_xlfn.NORM.INV(I427, $D$5, $D$6)*(1+$T$14), 0))</f>
        <v>4</v>
      </c>
      <c r="K427" s="20">
        <f ca="1">RAND()</f>
        <v>0.9853820441402823</v>
      </c>
      <c r="L427" s="18">
        <f ca="1">IF(B427=1, ROUND(_xlfn.NORM.INV(K427,$C$7,$C$8), 2), ROUND(_xlfn.NORM.INV(K427, $D$7, $D$8), 2))</f>
        <v>17590.86</v>
      </c>
      <c r="M427" s="15">
        <f ca="1">MIN(E427,J427)</f>
        <v>0</v>
      </c>
      <c r="N427" s="15">
        <f ca="1">RAND()</f>
        <v>0.51107230822373506</v>
      </c>
      <c r="O427" s="19">
        <f ca="1">(IF(B427=1, $G$21+($G$22-$G$21)*N427, $H$21+($H$22-$H$21)*N427))</f>
        <v>3.2887530787830729E-2</v>
      </c>
      <c r="P427" s="15">
        <f ca="1">ROUND(M427*(1-O427), 0)</f>
        <v>0</v>
      </c>
      <c r="Q427" s="20">
        <f ca="1">RAND()</f>
        <v>0.81275066909674998</v>
      </c>
      <c r="R427" s="15">
        <f ca="1">IF(B427=1, ROUND(_xlfn.NORM.INV(Q427,$C$9,$C$10)*(1+$T$14), 0), ROUND(_xlfn.NORM.INV(Q427, $D$9, $D$10)*(1+$T$14), 0))</f>
        <v>83</v>
      </c>
      <c r="S427" s="20">
        <f ca="1">RAND()</f>
        <v>0.45728006690005041</v>
      </c>
      <c r="T427" s="18">
        <f ca="1">IF(B427=1, ROUND(_xlfn.NORM.INV(S427,$C$11,$C$12), 2), ROUND(_xlfn.NORM.INV(S427, $D$11, $D$12), 2))</f>
        <v>6732.7</v>
      </c>
      <c r="U427" s="15">
        <f ca="1">MIN(F427,R427)</f>
        <v>32</v>
      </c>
      <c r="V427" s="15">
        <f ca="1">RAND()</f>
        <v>0.54534033414649485</v>
      </c>
      <c r="W427" s="19">
        <f ca="1">(IF(B427=1, $G$21+($G$22-$G$21)*V427, $H$21+($H$22-$H$21)*V427))</f>
        <v>3.4086911695127321E-2</v>
      </c>
      <c r="X427" s="15">
        <f ca="1">ROUND(U427*(1-W427), 0)</f>
        <v>31</v>
      </c>
      <c r="Y427" s="20">
        <f ca="1">RAND()</f>
        <v>0.9676727634732355</v>
      </c>
      <c r="Z427" s="15">
        <f ca="1">IF(B427=1, ROUND(_xlfn.NORM.INV(Y427,$C$13,$C$14)*(1+$T$14), 0), ROUND(_xlfn.NORM.INV(Y427, $D$13, $D$14)*(1+$T$14), 0))</f>
        <v>97</v>
      </c>
      <c r="AA427" s="20">
        <f ca="1">RAND()</f>
        <v>0.97447093344602043</v>
      </c>
      <c r="AB427" s="18">
        <f ca="1">IF(B427=1, ROUND(_xlfn.NORM.INV(AA427,$C$15,$C$16), 2), ROUND(_xlfn.NORM.INV(AA427, $D$15, $D$16), 2))</f>
        <v>4580.62</v>
      </c>
      <c r="AC427" s="15">
        <f ca="1">MIN(G427,Z427)</f>
        <v>21</v>
      </c>
      <c r="AD427" s="15">
        <f ca="1">RAND()</f>
        <v>0.17327886523949432</v>
      </c>
      <c r="AE427" s="19">
        <f ca="1">(IF(B427=1, $G$21+($G$22-$G$21)*AD427, $H$21+($H$22-$H$21)*AD427))</f>
        <v>2.1064760283382302E-2</v>
      </c>
      <c r="AF427" s="15">
        <f ca="1">ROUND(AC427*(1-AE427), 0)</f>
        <v>21</v>
      </c>
      <c r="AG427" s="20">
        <f ca="1">RAND()</f>
        <v>0.60551959739669581</v>
      </c>
      <c r="AH427" s="15">
        <f ca="1">IF(B427=1, ROUND(_xlfn.NORM.INV(AG427,$C$17,$C$18)*(1+$T$14), 0), ROUND(_xlfn.NORM.INV(AG427, $D$17, $D$18)*(1+$T$14), 0))</f>
        <v>338</v>
      </c>
      <c r="AI427" s="20">
        <f ca="1">RAND()</f>
        <v>0.71361109788375732</v>
      </c>
      <c r="AJ427" s="18">
        <f ca="1">IF(B427=1, ROUND(_xlfn.NORM.INV(AI427,$C$19,$C$20), 2), ROUND(_xlfn.NORM.INV(AI427, $D$19, $D$20), 2))</f>
        <v>2445.9899999999998</v>
      </c>
      <c r="AK427" s="15">
        <f ca="1">MIN(ROUND(H427*(1+$C$22),0),AH427)</f>
        <v>272</v>
      </c>
      <c r="AL427" s="20">
        <f ca="1">RAND()</f>
        <v>0.44138951345797084</v>
      </c>
      <c r="AM427" s="19">
        <f ca="1">(IF(B427=1, $G$21+($G$22-$G$21)*AL427, $H$21+($H$22-$H$21)*AL427))</f>
        <v>3.0448632971028983E-2</v>
      </c>
      <c r="AN427" s="15">
        <f ca="1">ROUND(AK427*(1-AM427), 0)</f>
        <v>264</v>
      </c>
      <c r="AO427" s="18">
        <f ca="1">SUM(IF(AN427&gt;H427, (AN427-H427)*($G$23+AJ427), 0),IF(AF427&gt;G427,(AF427-G427)*($G$23+AB427),0),IF(X427&gt;F427,(X427-F427)*($G$23+T427),0),IF(P427&gt;E427,(P427-E427)*($G$23+L427),0))</f>
        <v>16484.949999999997</v>
      </c>
      <c r="AP427" s="18">
        <f>-$C$24</f>
        <v>-313614.51120000001</v>
      </c>
      <c r="AQ427" s="17">
        <f ca="1">L427*P427+T427*X427+AB427*AF427+AJ427*AN427-AO427+AP427</f>
        <v>620548.61880000005</v>
      </c>
      <c r="AS427" s="21">
        <f ca="1">SUM(IF(AN427&gt;H427, (AN427-H427), 0),IF(AF427&gt;G427,(AF427-G427),0),IF(X427&gt;F427,(X427-F427),0),IF(P427&gt;E427,(P427-E427),0))</f>
        <v>5</v>
      </c>
    </row>
    <row r="428" spans="1:45" x14ac:dyDescent="0.4">
      <c r="A428" s="15">
        <v>400</v>
      </c>
      <c r="B428" s="15">
        <f ca="1">IF(RAND() &lt; (8/12), 0, 1)</f>
        <v>0</v>
      </c>
      <c r="C428" s="20">
        <f ca="1">RAND()</f>
        <v>0.94684118666718431</v>
      </c>
      <c r="D428" s="15" t="str">
        <f ca="1">LOOKUP(C428,$H$13:$H$16,$F$13:$F$16)</f>
        <v>Boeing 777-300ER</v>
      </c>
      <c r="E428" s="15">
        <f ca="1">LOOKUP(D428,$F$6:$F$9,$I$6:$I$9)</f>
        <v>8</v>
      </c>
      <c r="F428" s="15">
        <f ca="1">LOOKUP(D428,$F$6:$F$9,$J$6:$J$9)</f>
        <v>40</v>
      </c>
      <c r="G428" s="15">
        <f ca="1">LOOKUP(D428,$F$6:$F$9,$K$6:$K$9)</f>
        <v>24</v>
      </c>
      <c r="H428" s="15">
        <f ca="1">LOOKUP(D428,$F$6:$F$9,$L$6:$L$9)</f>
        <v>260</v>
      </c>
      <c r="I428" s="20">
        <f ca="1">RAND()</f>
        <v>0.88821331223179834</v>
      </c>
      <c r="J428" s="15">
        <f ca="1">IF(B428=1, ROUND(_xlfn.NORM.INV(I428,$C$5,$C$6)*(1+$T$14), 0), ROUND(_xlfn.NORM.INV(I428, $D$5, $D$6)*(1+$T$14), 0))</f>
        <v>5</v>
      </c>
      <c r="K428" s="20">
        <f ca="1">RAND()</f>
        <v>0.27636399811419932</v>
      </c>
      <c r="L428" s="18">
        <f ca="1">IF(B428=1, ROUND(_xlfn.NORM.INV(K428,$C$7,$C$8), 2), ROUND(_xlfn.NORM.INV(K428, $D$7, $D$8), 2))</f>
        <v>10221.81</v>
      </c>
      <c r="M428" s="15">
        <f ca="1">MIN(E428,J428)</f>
        <v>5</v>
      </c>
      <c r="N428" s="15">
        <f ca="1">RAND()</f>
        <v>8.8548056804573894E-2</v>
      </c>
      <c r="O428" s="19">
        <f ca="1">(IF(B428=1, $G$21+($G$22-$G$21)*N428, $H$21+($H$22-$H$21)*N428))</f>
        <v>1.2656441704137216E-2</v>
      </c>
      <c r="P428" s="15">
        <f ca="1">ROUND(M428*(1-O428), 0)</f>
        <v>5</v>
      </c>
      <c r="Q428" s="20">
        <f ca="1">RAND()</f>
        <v>0.7221833483982435</v>
      </c>
      <c r="R428" s="15">
        <f ca="1">IF(B428=1, ROUND(_xlfn.NORM.INV(Q428,$C$9,$C$10)*(1+$T$14), 0), ROUND(_xlfn.NORM.INV(Q428, $D$9, $D$10)*(1+$T$14), 0))</f>
        <v>46</v>
      </c>
      <c r="S428" s="20">
        <f ca="1">RAND()</f>
        <v>0.69425713317419013</v>
      </c>
      <c r="T428" s="18">
        <f ca="1">IF(B428=1, ROUND(_xlfn.NORM.INV(S428,$C$11,$C$12), 2), ROUND(_xlfn.NORM.INV(S428, $D$11, $D$12), 2))</f>
        <v>5361.94</v>
      </c>
      <c r="U428" s="15">
        <f ca="1">MIN(F428,R428)</f>
        <v>40</v>
      </c>
      <c r="V428" s="15">
        <f ca="1">RAND()</f>
        <v>0.90603114069771229</v>
      </c>
      <c r="W428" s="19">
        <f ca="1">(IF(B428=1, $G$21+($G$22-$G$21)*V428, $H$21+($H$22-$H$21)*V428))</f>
        <v>3.7180934220931369E-2</v>
      </c>
      <c r="X428" s="15">
        <f ca="1">ROUND(U428*(1-W428), 0)</f>
        <v>39</v>
      </c>
      <c r="Y428" s="20">
        <f ca="1">RAND()</f>
        <v>0.55594966006887248</v>
      </c>
      <c r="Z428" s="15">
        <f ca="1">IF(B428=1, ROUND(_xlfn.NORM.INV(Y428,$C$13,$C$14)*(1+$T$14), 0), ROUND(_xlfn.NORM.INV(Y428, $D$13, $D$14)*(1+$T$14), 0))</f>
        <v>37</v>
      </c>
      <c r="AA428" s="20">
        <f ca="1">RAND()</f>
        <v>0.10363890849443658</v>
      </c>
      <c r="AB428" s="18">
        <f ca="1">IF(B428=1, ROUND(_xlfn.NORM.INV(AA428,$C$15,$C$16), 2), ROUND(_xlfn.NORM.INV(AA428, $D$15, $D$16), 2))</f>
        <v>2644.7</v>
      </c>
      <c r="AC428" s="15">
        <f ca="1">MIN(G428,Z428)</f>
        <v>24</v>
      </c>
      <c r="AD428" s="15">
        <f ca="1">RAND()</f>
        <v>0.43902516959858606</v>
      </c>
      <c r="AE428" s="19">
        <f ca="1">(IF(B428=1, $G$21+($G$22-$G$21)*AD428, $H$21+($H$22-$H$21)*AD428))</f>
        <v>2.317075508795758E-2</v>
      </c>
      <c r="AF428" s="15">
        <f ca="1">ROUND(AC428*(1-AE428), 0)</f>
        <v>23</v>
      </c>
      <c r="AG428" s="20">
        <f ca="1">RAND()</f>
        <v>0.69561147192091721</v>
      </c>
      <c r="AH428" s="15">
        <f ca="1">IF(B428=1, ROUND(_xlfn.NORM.INV(AG428,$C$17,$C$18)*(1+$T$14), 0), ROUND(_xlfn.NORM.INV(AG428, $D$17, $D$18)*(1+$T$14), 0))</f>
        <v>226</v>
      </c>
      <c r="AI428" s="20">
        <f ca="1">RAND()</f>
        <v>0.37202689516743825</v>
      </c>
      <c r="AJ428" s="18">
        <f ca="1">IF(B428=1, ROUND(_xlfn.NORM.INV(AI428,$C$19,$C$20), 2), ROUND(_xlfn.NORM.INV(AI428, $D$19, $D$20), 2))</f>
        <v>1723.93</v>
      </c>
      <c r="AK428" s="15">
        <f ca="1">MIN(ROUND(H428*(1+$C$22),0),AH428)</f>
        <v>226</v>
      </c>
      <c r="AL428" s="20">
        <f ca="1">RAND()</f>
        <v>0.40851944149412966</v>
      </c>
      <c r="AM428" s="19">
        <f ca="1">(IF(B428=1, $G$21+($G$22-$G$21)*AL428, $H$21+($H$22-$H$21)*AL428))</f>
        <v>2.2255583244823889E-2</v>
      </c>
      <c r="AN428" s="15">
        <f ca="1">ROUND(AK428*(1-AM428), 0)</f>
        <v>221</v>
      </c>
      <c r="AO428" s="18">
        <f ca="1">SUM(IF(AN428&gt;H428, (AN428-H428)*($G$23+AJ428), 0),IF(AF428&gt;G428,(AF428-G428)*($G$23+AB428),0),IF(X428&gt;F428,(X428-F428)*($G$23+T428),0),IF(P428&gt;E428,(P428-E428)*($G$23+L428),0))</f>
        <v>0</v>
      </c>
      <c r="AP428" s="18">
        <f>-$C$24</f>
        <v>-313614.51120000001</v>
      </c>
      <c r="AQ428" s="17">
        <f ca="1">L428*P428+T428*X428+AB428*AF428+AJ428*AN428-AO428+AP428</f>
        <v>388426.82879999996</v>
      </c>
      <c r="AS428" s="21">
        <f ca="1">SUM(IF(AN428&gt;H428, (AN428-H428), 0),IF(AF428&gt;G428,(AF428-G428),0),IF(X428&gt;F428,(X428-F428),0),IF(P428&gt;E428,(P428-E428),0))</f>
        <v>0</v>
      </c>
    </row>
    <row r="429" spans="1:45" x14ac:dyDescent="0.4">
      <c r="A429" s="15">
        <v>401</v>
      </c>
      <c r="B429" s="15">
        <f ca="1">IF(RAND() &lt; (8/12), 0, 1)</f>
        <v>0</v>
      </c>
      <c r="C429" s="20">
        <f ca="1">RAND()</f>
        <v>0.91366712497595681</v>
      </c>
      <c r="D429" s="15" t="str">
        <f ca="1">LOOKUP(C429,$H$13:$H$16,$F$13:$F$16)</f>
        <v>Boeing 777-300ER</v>
      </c>
      <c r="E429" s="15">
        <f ca="1">LOOKUP(D429,$F$6:$F$9,$I$6:$I$9)</f>
        <v>8</v>
      </c>
      <c r="F429" s="15">
        <f ca="1">LOOKUP(D429,$F$6:$F$9,$J$6:$J$9)</f>
        <v>40</v>
      </c>
      <c r="G429" s="15">
        <f ca="1">LOOKUP(D429,$F$6:$F$9,$K$6:$K$9)</f>
        <v>24</v>
      </c>
      <c r="H429" s="15">
        <f ca="1">LOOKUP(D429,$F$6:$F$9,$L$6:$L$9)</f>
        <v>260</v>
      </c>
      <c r="I429" s="20">
        <f ca="1">RAND()</f>
        <v>0.99983483970531029</v>
      </c>
      <c r="J429" s="15">
        <f ca="1">IF(B429=1, ROUND(_xlfn.NORM.INV(I429,$C$5,$C$6)*(1+$T$14), 0), ROUND(_xlfn.NORM.INV(I429, $D$5, $D$6)*(1+$T$14), 0))</f>
        <v>8</v>
      </c>
      <c r="K429" s="20">
        <f ca="1">RAND()</f>
        <v>8.246341752489994E-2</v>
      </c>
      <c r="L429" s="18">
        <f ca="1">IF(B429=1, ROUND(_xlfn.NORM.INV(K429,$C$7,$C$8), 2), ROUND(_xlfn.NORM.INV(K429, $D$7, $D$8), 2))</f>
        <v>9859.4699999999993</v>
      </c>
      <c r="M429" s="15">
        <f ca="1">MIN(E429,J429)</f>
        <v>8</v>
      </c>
      <c r="N429" s="15">
        <f ca="1">RAND()</f>
        <v>0.36756740310216673</v>
      </c>
      <c r="O429" s="19">
        <f ca="1">(IF(B429=1, $G$21+($G$22-$G$21)*N429, $H$21+($H$22-$H$21)*N429))</f>
        <v>2.1027022093065E-2</v>
      </c>
      <c r="P429" s="15">
        <f ca="1">ROUND(M429*(1-O429), 0)</f>
        <v>8</v>
      </c>
      <c r="Q429" s="20">
        <f ca="1">RAND()</f>
        <v>0.23438435329233276</v>
      </c>
      <c r="R429" s="15">
        <f ca="1">IF(B429=1, ROUND(_xlfn.NORM.INV(Q429,$C$9,$C$10)*(1+$T$14), 0), ROUND(_xlfn.NORM.INV(Q429, $D$9, $D$10)*(1+$T$14), 0))</f>
        <v>32</v>
      </c>
      <c r="S429" s="20">
        <f ca="1">RAND()</f>
        <v>0.82867601116621947</v>
      </c>
      <c r="T429" s="18">
        <f ca="1">IF(B429=1, ROUND(_xlfn.NORM.INV(S429,$C$11,$C$12), 2), ROUND(_xlfn.NORM.INV(S429, $D$11, $D$12), 2))</f>
        <v>5462.44</v>
      </c>
      <c r="U429" s="15">
        <f ca="1">MIN(F429,R429)</f>
        <v>32</v>
      </c>
      <c r="V429" s="15">
        <f ca="1">RAND()</f>
        <v>0.44722551278439526</v>
      </c>
      <c r="W429" s="19">
        <f ca="1">(IF(B429=1, $G$21+($G$22-$G$21)*V429, $H$21+($H$22-$H$21)*V429))</f>
        <v>2.3416765383531858E-2</v>
      </c>
      <c r="X429" s="15">
        <f ca="1">ROUND(U429*(1-W429), 0)</f>
        <v>31</v>
      </c>
      <c r="Y429" s="20">
        <f ca="1">RAND()</f>
        <v>0.85543111747633827</v>
      </c>
      <c r="Z429" s="15">
        <f ca="1">IF(B429=1, ROUND(_xlfn.NORM.INV(Y429,$C$13,$C$14)*(1+$T$14), 0), ROUND(_xlfn.NORM.INV(Y429, $D$13, $D$14)*(1+$T$14), 0))</f>
        <v>46</v>
      </c>
      <c r="AA429" s="20">
        <f ca="1">RAND()</f>
        <v>0.33922968175687707</v>
      </c>
      <c r="AB429" s="18">
        <f ca="1">IF(B429=1, ROUND(_xlfn.NORM.INV(AA429,$C$15,$C$16), 2), ROUND(_xlfn.NORM.INV(AA429, $D$15, $D$16), 2))</f>
        <v>2747.58</v>
      </c>
      <c r="AC429" s="15">
        <f ca="1">MIN(G429,Z429)</f>
        <v>24</v>
      </c>
      <c r="AD429" s="15">
        <f ca="1">RAND()</f>
        <v>6.7963747179002221E-2</v>
      </c>
      <c r="AE429" s="19">
        <f ca="1">(IF(B429=1, $G$21+($G$22-$G$21)*AD429, $H$21+($H$22-$H$21)*AD429))</f>
        <v>1.2038912415370067E-2</v>
      </c>
      <c r="AF429" s="15">
        <f ca="1">ROUND(AC429*(1-AE429), 0)</f>
        <v>24</v>
      </c>
      <c r="AG429" s="20">
        <f ca="1">RAND()</f>
        <v>0.85078214484523762</v>
      </c>
      <c r="AH429" s="15">
        <f ca="1">IF(B429=1, ROUND(_xlfn.NORM.INV(AG429,$C$17,$C$18)*(1+$T$14), 0), ROUND(_xlfn.NORM.INV(AG429, $D$17, $D$18)*(1+$T$14), 0))</f>
        <v>254</v>
      </c>
      <c r="AI429" s="20">
        <f ca="1">RAND()</f>
        <v>0.50800766074342807</v>
      </c>
      <c r="AJ429" s="18">
        <f ca="1">IF(B429=1, ROUND(_xlfn.NORM.INV(AI429,$C$19,$C$20), 2), ROUND(_xlfn.NORM.INV(AI429, $D$19, $D$20), 2))</f>
        <v>1750.25</v>
      </c>
      <c r="AK429" s="15">
        <f ca="1">MIN(ROUND(H429*(1+$C$22),0),AH429)</f>
        <v>254</v>
      </c>
      <c r="AL429" s="20">
        <f ca="1">RAND()</f>
        <v>0.61853440733243292</v>
      </c>
      <c r="AM429" s="19">
        <f ca="1">(IF(B429=1, $G$21+($G$22-$G$21)*AL429, $H$21+($H$22-$H$21)*AL429))</f>
        <v>2.8556032219972986E-2</v>
      </c>
      <c r="AN429" s="15">
        <f ca="1">ROUND(AK429*(1-AM429), 0)</f>
        <v>247</v>
      </c>
      <c r="AO429" s="18">
        <f ca="1">SUM(IF(AN429&gt;H429, (AN429-H429)*($G$23+AJ429), 0),IF(AF429&gt;G429,(AF429-G429)*($G$23+AB429),0),IF(X429&gt;F429,(X429-F429)*($G$23+T429),0),IF(P429&gt;E429,(P429-E429)*($G$23+L429),0))</f>
        <v>0</v>
      </c>
      <c r="AP429" s="18">
        <f>-$C$24</f>
        <v>-313614.51120000001</v>
      </c>
      <c r="AQ429" s="17">
        <f ca="1">L429*P429+T429*X429+AB429*AF429+AJ429*AN429-AO429+AP429</f>
        <v>432850.55879999994</v>
      </c>
      <c r="AS429" s="21">
        <f ca="1">SUM(IF(AN429&gt;H429, (AN429-H429), 0),IF(AF429&gt;G429,(AF429-G429),0),IF(X429&gt;F429,(X429-F429),0),IF(P429&gt;E429,(P429-E429),0))</f>
        <v>0</v>
      </c>
    </row>
    <row r="430" spans="1:45" x14ac:dyDescent="0.4">
      <c r="A430" s="15">
        <v>402</v>
      </c>
      <c r="B430" s="15">
        <f ca="1">IF(RAND() &lt; (8/12), 0, 1)</f>
        <v>1</v>
      </c>
      <c r="C430" s="20">
        <f ca="1">RAND()</f>
        <v>0.75314992111542056</v>
      </c>
      <c r="D430" s="15" t="str">
        <f ca="1">LOOKUP(C430,$H$13:$H$16,$F$13:$F$16)</f>
        <v>Boeing 777-300ER</v>
      </c>
      <c r="E430" s="15">
        <f ca="1">LOOKUP(D430,$F$6:$F$9,$I$6:$I$9)</f>
        <v>8</v>
      </c>
      <c r="F430" s="15">
        <f ca="1">LOOKUP(D430,$F$6:$F$9,$J$6:$J$9)</f>
        <v>40</v>
      </c>
      <c r="G430" s="15">
        <f ca="1">LOOKUP(D430,$F$6:$F$9,$K$6:$K$9)</f>
        <v>24</v>
      </c>
      <c r="H430" s="15">
        <f ca="1">LOOKUP(D430,$F$6:$F$9,$L$6:$L$9)</f>
        <v>260</v>
      </c>
      <c r="I430" s="20">
        <f ca="1">RAND()</f>
        <v>0.98505437240931615</v>
      </c>
      <c r="J430" s="15">
        <f ca="1">IF(B430=1, ROUND(_xlfn.NORM.INV(I430,$C$5,$C$6)*(1+$T$14), 0), ROUND(_xlfn.NORM.INV(I430, $D$5, $D$6)*(1+$T$14), 0))</f>
        <v>11</v>
      </c>
      <c r="K430" s="20">
        <f ca="1">RAND()</f>
        <v>0.46232439265663161</v>
      </c>
      <c r="L430" s="18">
        <f ca="1">IF(B430=1, ROUND(_xlfn.NORM.INV(K430,$C$7,$C$8), 2), ROUND(_xlfn.NORM.INV(K430, $D$7, $D$8), 2))</f>
        <v>13488.31</v>
      </c>
      <c r="M430" s="15">
        <f ca="1">MIN(E430,J430)</f>
        <v>8</v>
      </c>
      <c r="N430" s="15">
        <f ca="1">RAND()</f>
        <v>0.21987600286876718</v>
      </c>
      <c r="O430" s="19">
        <f ca="1">(IF(B430=1, $G$21+($G$22-$G$21)*N430, $H$21+($H$22-$H$21)*N430))</f>
        <v>2.2695660100406852E-2</v>
      </c>
      <c r="P430" s="15">
        <f ca="1">ROUND(M430*(1-O430), 0)</f>
        <v>8</v>
      </c>
      <c r="Q430" s="20">
        <f ca="1">RAND()</f>
        <v>0.45971943176599384</v>
      </c>
      <c r="R430" s="15">
        <f ca="1">IF(B430=1, ROUND(_xlfn.NORM.INV(Q430,$C$9,$C$10)*(1+$T$14), 0), ROUND(_xlfn.NORM.INV(Q430, $D$9, $D$10)*(1+$T$14), 0))</f>
        <v>58</v>
      </c>
      <c r="S430" s="20">
        <f ca="1">RAND()</f>
        <v>0.99496725334545255</v>
      </c>
      <c r="T430" s="18">
        <f ca="1">IF(B430=1, ROUND(_xlfn.NORM.INV(S430,$C$11,$C$12), 2), ROUND(_xlfn.NORM.INV(S430, $D$11, $D$12), 2))</f>
        <v>9150.0499999999993</v>
      </c>
      <c r="U430" s="15">
        <f ca="1">MIN(F430,R430)</f>
        <v>40</v>
      </c>
      <c r="V430" s="15">
        <f ca="1">RAND()</f>
        <v>0.44497953905931231</v>
      </c>
      <c r="W430" s="19">
        <f ca="1">(IF(B430=1, $G$21+($G$22-$G$21)*V430, $H$21+($H$22-$H$21)*V430))</f>
        <v>3.0574283867075933E-2</v>
      </c>
      <c r="X430" s="15">
        <f ca="1">ROUND(U430*(1-W430), 0)</f>
        <v>39</v>
      </c>
      <c r="Y430" s="20">
        <f ca="1">RAND()</f>
        <v>0.8960862841270959</v>
      </c>
      <c r="Z430" s="15">
        <f ca="1">IF(B430=1, ROUND(_xlfn.NORM.INV(Y430,$C$13,$C$14)*(1+$T$14), 0), ROUND(_xlfn.NORM.INV(Y430, $D$13, $D$14)*(1+$T$14), 0))</f>
        <v>84</v>
      </c>
      <c r="AA430" s="20">
        <f ca="1">RAND()</f>
        <v>0.91555149173189077</v>
      </c>
      <c r="AB430" s="18">
        <f ca="1">IF(B430=1, ROUND(_xlfn.NORM.INV(AA430,$C$15,$C$16), 2), ROUND(_xlfn.NORM.INV(AA430, $D$15, $D$16), 2))</f>
        <v>4303.99</v>
      </c>
      <c r="AC430" s="15">
        <f ca="1">MIN(G430,Z430)</f>
        <v>24</v>
      </c>
      <c r="AD430" s="15">
        <f ca="1">RAND()</f>
        <v>0.13569079365578118</v>
      </c>
      <c r="AE430" s="19">
        <f ca="1">(IF(B430=1, $G$21+($G$22-$G$21)*AD430, $H$21+($H$22-$H$21)*AD430))</f>
        <v>1.9749177777952341E-2</v>
      </c>
      <c r="AF430" s="15">
        <f ca="1">ROUND(AC430*(1-AE430), 0)</f>
        <v>24</v>
      </c>
      <c r="AG430" s="20">
        <f ca="1">RAND()</f>
        <v>0.88072205864566511</v>
      </c>
      <c r="AH430" s="15">
        <f ca="1">IF(B430=1, ROUND(_xlfn.NORM.INV(AG430,$C$17,$C$18)*(1+$T$14), 0), ROUND(_xlfn.NORM.INV(AG430, $D$17, $D$18)*(1+$T$14), 0))</f>
        <v>453</v>
      </c>
      <c r="AI430" s="20">
        <f ca="1">RAND()</f>
        <v>7.5304692997333333E-2</v>
      </c>
      <c r="AJ430" s="18">
        <f ca="1">IF(B430=1, ROUND(_xlfn.NORM.INV(AI430,$C$19,$C$20), 2), ROUND(_xlfn.NORM.INV(AI430, $D$19, $D$20), 2))</f>
        <v>1844.45</v>
      </c>
      <c r="AK430" s="15">
        <f ca="1">MIN(ROUND(H430*(1+$C$22),0),AH430)</f>
        <v>273</v>
      </c>
      <c r="AL430" s="20">
        <f ca="1">RAND()</f>
        <v>0.62454334854436366</v>
      </c>
      <c r="AM430" s="19">
        <f ca="1">(IF(B430=1, $G$21+($G$22-$G$21)*AL430, $H$21+($H$22-$H$21)*AL430))</f>
        <v>3.6859017199052727E-2</v>
      </c>
      <c r="AN430" s="15">
        <f ca="1">ROUND(AK430*(1-AM430), 0)</f>
        <v>263</v>
      </c>
      <c r="AO430" s="18">
        <f ca="1">SUM(IF(AN430&gt;H430, (AN430-H430)*($G$23+AJ430), 0),IF(AF430&gt;G430,(AF430-G430)*($G$23+AB430),0),IF(X430&gt;F430,(X430-F430)*($G$23+T430),0),IF(P430&gt;E430,(P430-E430)*($G$23+L430),0))</f>
        <v>8086.3499999999995</v>
      </c>
      <c r="AP430" s="18">
        <f>-$C$24</f>
        <v>-313614.51120000001</v>
      </c>
      <c r="AQ430" s="17">
        <f ca="1">L430*P430+T430*X430+AB430*AF430+AJ430*AN430-AO430+AP430</f>
        <v>731443.67880000011</v>
      </c>
      <c r="AS430" s="21">
        <f ca="1">SUM(IF(AN430&gt;H430, (AN430-H430), 0),IF(AF430&gt;G430,(AF430-G430),0),IF(X430&gt;F430,(X430-F430),0),IF(P430&gt;E430,(P430-E430),0))</f>
        <v>3</v>
      </c>
    </row>
    <row r="431" spans="1:45" x14ac:dyDescent="0.4">
      <c r="A431" s="15">
        <v>403</v>
      </c>
      <c r="B431" s="15">
        <f ca="1">IF(RAND() &lt; (8/12), 0, 1)</f>
        <v>0</v>
      </c>
      <c r="C431" s="20">
        <f ca="1">RAND()</f>
        <v>0.80669752023251362</v>
      </c>
      <c r="D431" s="15" t="str">
        <f ca="1">LOOKUP(C431,$H$13:$H$16,$F$13:$F$16)</f>
        <v>Boeing 777-300ER</v>
      </c>
      <c r="E431" s="15">
        <f ca="1">LOOKUP(D431,$F$6:$F$9,$I$6:$I$9)</f>
        <v>8</v>
      </c>
      <c r="F431" s="15">
        <f ca="1">LOOKUP(D431,$F$6:$F$9,$J$6:$J$9)</f>
        <v>40</v>
      </c>
      <c r="G431" s="15">
        <f ca="1">LOOKUP(D431,$F$6:$F$9,$K$6:$K$9)</f>
        <v>24</v>
      </c>
      <c r="H431" s="15">
        <f ca="1">LOOKUP(D431,$F$6:$F$9,$L$6:$L$9)</f>
        <v>260</v>
      </c>
      <c r="I431" s="20">
        <f ca="1">RAND()</f>
        <v>0.27477593127684197</v>
      </c>
      <c r="J431" s="15">
        <f ca="1">IF(B431=1, ROUND(_xlfn.NORM.INV(I431,$C$5,$C$6)*(1+$T$14), 0), ROUND(_xlfn.NORM.INV(I431, $D$5, $D$6)*(1+$T$14), 0))</f>
        <v>4</v>
      </c>
      <c r="K431" s="20">
        <f ca="1">RAND()</f>
        <v>8.5313245234099222E-2</v>
      </c>
      <c r="L431" s="18">
        <f ca="1">IF(B431=1, ROUND(_xlfn.NORM.INV(K431,$C$7,$C$8), 2), ROUND(_xlfn.NORM.INV(K431, $D$7, $D$8), 2))</f>
        <v>9867.9</v>
      </c>
      <c r="M431" s="15">
        <f ca="1">MIN(E431,J431)</f>
        <v>4</v>
      </c>
      <c r="N431" s="15">
        <f ca="1">RAND()</f>
        <v>0.39788992506372345</v>
      </c>
      <c r="O431" s="19">
        <f ca="1">(IF(B431=1, $G$21+($G$22-$G$21)*N431, $H$21+($H$22-$H$21)*N431))</f>
        <v>2.1936697751911705E-2</v>
      </c>
      <c r="P431" s="15">
        <f ca="1">ROUND(M431*(1-O431), 0)</f>
        <v>4</v>
      </c>
      <c r="Q431" s="20">
        <f ca="1">RAND()</f>
        <v>0.54646848844879559</v>
      </c>
      <c r="R431" s="15">
        <f ca="1">IF(B431=1, ROUND(_xlfn.NORM.INV(Q431,$C$9,$C$10)*(1+$T$14), 0), ROUND(_xlfn.NORM.INV(Q431, $D$9, $D$10)*(1+$T$14), 0))</f>
        <v>41</v>
      </c>
      <c r="S431" s="20">
        <f ca="1">RAND()</f>
        <v>0.46210666666344646</v>
      </c>
      <c r="T431" s="18">
        <f ca="1">IF(B431=1, ROUND(_xlfn.NORM.INV(S431,$C$11,$C$12), 2), ROUND(_xlfn.NORM.INV(S431, $D$11, $D$12), 2))</f>
        <v>5224.51</v>
      </c>
      <c r="U431" s="15">
        <f ca="1">MIN(F431,R431)</f>
        <v>40</v>
      </c>
      <c r="V431" s="15">
        <f ca="1">RAND()</f>
        <v>0.7654065213127117</v>
      </c>
      <c r="W431" s="19">
        <f ca="1">(IF(B431=1, $G$21+($G$22-$G$21)*V431, $H$21+($H$22-$H$21)*V431))</f>
        <v>3.2962195639381353E-2</v>
      </c>
      <c r="X431" s="15">
        <f ca="1">ROUND(U431*(1-W431), 0)</f>
        <v>39</v>
      </c>
      <c r="Y431" s="20">
        <f ca="1">RAND()</f>
        <v>0.42835310149569605</v>
      </c>
      <c r="Z431" s="15">
        <f ca="1">IF(B431=1, ROUND(_xlfn.NORM.INV(Y431,$C$13,$C$14)*(1+$T$14), 0), ROUND(_xlfn.NORM.INV(Y431, $D$13, $D$14)*(1+$T$14), 0))</f>
        <v>34</v>
      </c>
      <c r="AA431" s="20">
        <f ca="1">RAND()</f>
        <v>0.74996050837948403</v>
      </c>
      <c r="AB431" s="18">
        <f ca="1">IF(B431=1, ROUND(_xlfn.NORM.INV(AA431,$C$15,$C$16), 2), ROUND(_xlfn.NORM.INV(AA431, $D$15, $D$16), 2))</f>
        <v>2879.93</v>
      </c>
      <c r="AC431" s="15">
        <f ca="1">MIN(G431,Z431)</f>
        <v>24</v>
      </c>
      <c r="AD431" s="15">
        <f ca="1">RAND()</f>
        <v>0.68192829415488476</v>
      </c>
      <c r="AE431" s="19">
        <f ca="1">(IF(B431=1, $G$21+($G$22-$G$21)*AD431, $H$21+($H$22-$H$21)*AD431))</f>
        <v>3.0457848824646541E-2</v>
      </c>
      <c r="AF431" s="15">
        <f ca="1">ROUND(AC431*(1-AE431), 0)</f>
        <v>23</v>
      </c>
      <c r="AG431" s="20">
        <f ca="1">RAND()</f>
        <v>0.15415914865480151</v>
      </c>
      <c r="AH431" s="15">
        <f ca="1">IF(B431=1, ROUND(_xlfn.NORM.INV(AG431,$C$17,$C$18)*(1+$T$14), 0), ROUND(_xlfn.NORM.INV(AG431, $D$17, $D$18)*(1+$T$14), 0))</f>
        <v>146</v>
      </c>
      <c r="AI431" s="20">
        <f ca="1">RAND()</f>
        <v>0.82247279346002056</v>
      </c>
      <c r="AJ431" s="18">
        <f ca="1">IF(B431=1, ROUND(_xlfn.NORM.INV(AI431,$C$19,$C$20), 2), ROUND(_xlfn.NORM.INV(AI431, $D$19, $D$20), 2))</f>
        <v>1818.98</v>
      </c>
      <c r="AK431" s="15">
        <f ca="1">MIN(ROUND(H431*(1+$C$22),0),AH431)</f>
        <v>146</v>
      </c>
      <c r="AL431" s="20">
        <f ca="1">RAND()</f>
        <v>2.9089227077634283E-2</v>
      </c>
      <c r="AM431" s="19">
        <f ca="1">(IF(B431=1, $G$21+($G$22-$G$21)*AL431, $H$21+($H$22-$H$21)*AL431))</f>
        <v>1.0872676812329028E-2</v>
      </c>
      <c r="AN431" s="15">
        <f ca="1">ROUND(AK431*(1-AM431), 0)</f>
        <v>144</v>
      </c>
      <c r="AO431" s="18">
        <f ca="1">SUM(IF(AN431&gt;H431, (AN431-H431)*($G$23+AJ431), 0),IF(AF431&gt;G431,(AF431-G431)*($G$23+AB431),0),IF(X431&gt;F431,(X431-F431)*($G$23+T431),0),IF(P431&gt;E431,(P431-E431)*($G$23+L431),0))</f>
        <v>0</v>
      </c>
      <c r="AP431" s="18">
        <f>-$C$24</f>
        <v>-313614.51120000001</v>
      </c>
      <c r="AQ431" s="17">
        <f ca="1">L431*P431+T431*X431+AB431*AF431+AJ431*AN431-AO431+AP431</f>
        <v>257784.48879999999</v>
      </c>
      <c r="AS431" s="21">
        <f ca="1">SUM(IF(AN431&gt;H431, (AN431-H431), 0),IF(AF431&gt;G431,(AF431-G431),0),IF(X431&gt;F431,(X431-F431),0),IF(P431&gt;E431,(P431-E431),0))</f>
        <v>0</v>
      </c>
    </row>
    <row r="432" spans="1:45" x14ac:dyDescent="0.4">
      <c r="A432" s="15">
        <v>404</v>
      </c>
      <c r="B432" s="15">
        <f ca="1">IF(RAND() &lt; (8/12), 0, 1)</f>
        <v>0</v>
      </c>
      <c r="C432" s="20">
        <f ca="1">RAND()</f>
        <v>0.33940833917500113</v>
      </c>
      <c r="D432" s="15" t="str">
        <f ca="1">LOOKUP(C432,$H$13:$H$16,$F$13:$F$16)</f>
        <v>Airbus A380-800</v>
      </c>
      <c r="E432" s="15">
        <f ca="1">LOOKUP(D432,$F$6:$F$9,$I$6:$I$9)</f>
        <v>14</v>
      </c>
      <c r="F432" s="15">
        <f ca="1">LOOKUP(D432,$F$6:$F$9,$J$6:$J$9)</f>
        <v>76</v>
      </c>
      <c r="G432" s="15">
        <f ca="1">LOOKUP(D432,$F$6:$F$9,$K$6:$K$9)</f>
        <v>56</v>
      </c>
      <c r="H432" s="15">
        <f ca="1">LOOKUP(D432,$F$6:$F$9,$L$6:$L$9)</f>
        <v>341</v>
      </c>
      <c r="I432" s="20">
        <f ca="1">RAND()</f>
        <v>0.16509171802507427</v>
      </c>
      <c r="J432" s="15">
        <f ca="1">IF(B432=1, ROUND(_xlfn.NORM.INV(I432,$C$5,$C$6)*(1+$T$14), 0), ROUND(_xlfn.NORM.INV(I432, $D$5, $D$6)*(1+$T$14), 0))</f>
        <v>3</v>
      </c>
      <c r="K432" s="20">
        <f ca="1">RAND()</f>
        <v>0.73353565070092319</v>
      </c>
      <c r="L432" s="18">
        <f ca="1">IF(B432=1, ROUND(_xlfn.NORM.INV(K432,$C$7,$C$8), 2), ROUND(_xlfn.NORM.INV(K432, $D$7, $D$8), 2))</f>
        <v>10776.57</v>
      </c>
      <c r="M432" s="15">
        <f ca="1">MIN(E432,J432)</f>
        <v>3</v>
      </c>
      <c r="N432" s="15">
        <f ca="1">RAND()</f>
        <v>0.54832688102730276</v>
      </c>
      <c r="O432" s="19">
        <f ca="1">(IF(B432=1, $G$21+($G$22-$G$21)*N432, $H$21+($H$22-$H$21)*N432))</f>
        <v>2.6449806430819081E-2</v>
      </c>
      <c r="P432" s="15">
        <f ca="1">ROUND(M432*(1-O432), 0)</f>
        <v>3</v>
      </c>
      <c r="Q432" s="20">
        <f ca="1">RAND()</f>
        <v>0.95212422561204446</v>
      </c>
      <c r="R432" s="15">
        <f ca="1">IF(B432=1, ROUND(_xlfn.NORM.INV(Q432,$C$9,$C$10)*(1+$T$14), 0), ROUND(_xlfn.NORM.INV(Q432, $D$9, $D$10)*(1+$T$14), 0))</f>
        <v>57</v>
      </c>
      <c r="S432" s="20">
        <f ca="1">RAND()</f>
        <v>0.72734130737499625</v>
      </c>
      <c r="T432" s="18">
        <f ca="1">IF(B432=1, ROUND(_xlfn.NORM.INV(S432,$C$11,$C$12), 2), ROUND(_xlfn.NORM.INV(S432, $D$11, $D$12), 2))</f>
        <v>5384.01</v>
      </c>
      <c r="U432" s="15">
        <f ca="1">MIN(F432,R432)</f>
        <v>57</v>
      </c>
      <c r="V432" s="15">
        <f ca="1">RAND()</f>
        <v>0.92627172584750106</v>
      </c>
      <c r="W432" s="19">
        <f ca="1">(IF(B432=1, $G$21+($G$22-$G$21)*V432, $H$21+($H$22-$H$21)*V432))</f>
        <v>3.7788151775425029E-2</v>
      </c>
      <c r="X432" s="15">
        <f ca="1">ROUND(U432*(1-W432), 0)</f>
        <v>55</v>
      </c>
      <c r="Y432" s="20">
        <f ca="1">RAND()</f>
        <v>0.27389161436179355</v>
      </c>
      <c r="Z432" s="15">
        <f ca="1">IF(B432=1, ROUND(_xlfn.NORM.INV(Y432,$C$13,$C$14)*(1+$T$14), 0), ROUND(_xlfn.NORM.INV(Y432, $D$13, $D$14)*(1+$T$14), 0))</f>
        <v>30</v>
      </c>
      <c r="AA432" s="20">
        <f ca="1">RAND()</f>
        <v>0.1679985084875093</v>
      </c>
      <c r="AB432" s="18">
        <f ca="1">IF(B432=1, ROUND(_xlfn.NORM.INV(AA432,$C$15,$C$16), 2), ROUND(_xlfn.NORM.INV(AA432, $D$15, $D$16), 2))</f>
        <v>2681.04</v>
      </c>
      <c r="AC432" s="15">
        <f ca="1">MIN(G432,Z432)</f>
        <v>30</v>
      </c>
      <c r="AD432" s="15">
        <f ca="1">RAND()</f>
        <v>0.53152726822963814</v>
      </c>
      <c r="AE432" s="19">
        <f ca="1">(IF(B432=1, $G$21+($G$22-$G$21)*AD432, $H$21+($H$22-$H$21)*AD432))</f>
        <v>2.5945818046889141E-2</v>
      </c>
      <c r="AF432" s="15">
        <f ca="1">ROUND(AC432*(1-AE432), 0)</f>
        <v>29</v>
      </c>
      <c r="AG432" s="20">
        <f ca="1">RAND()</f>
        <v>0.1302490035114986</v>
      </c>
      <c r="AH432" s="15">
        <f ca="1">IF(B432=1, ROUND(_xlfn.NORM.INV(AG432,$C$17,$C$18)*(1+$T$14), 0), ROUND(_xlfn.NORM.INV(AG432, $D$17, $D$18)*(1+$T$14), 0))</f>
        <v>140</v>
      </c>
      <c r="AI432" s="20">
        <f ca="1">RAND()</f>
        <v>1.9242430614650474E-2</v>
      </c>
      <c r="AJ432" s="18">
        <f ca="1">IF(B432=1, ROUND(_xlfn.NORM.INV(AI432,$C$19,$C$20), 2), ROUND(_xlfn.NORM.INV(AI432, $D$19, $D$20), 2))</f>
        <v>1591.52</v>
      </c>
      <c r="AK432" s="15">
        <f ca="1">MIN(ROUND(H432*(1+$C$22),0),AH432)</f>
        <v>140</v>
      </c>
      <c r="AL432" s="20">
        <f ca="1">RAND()</f>
        <v>0.14751429647751513</v>
      </c>
      <c r="AM432" s="19">
        <f ca="1">(IF(B432=1, $G$21+($G$22-$G$21)*AL432, $H$21+($H$22-$H$21)*AL432))</f>
        <v>1.4425428894325455E-2</v>
      </c>
      <c r="AN432" s="15">
        <f ca="1">ROUND(AK432*(1-AM432), 0)</f>
        <v>138</v>
      </c>
      <c r="AO432" s="18">
        <f ca="1">SUM(IF(AN432&gt;H432, (AN432-H432)*($G$23+AJ432), 0),IF(AF432&gt;G432,(AF432-G432)*($G$23+AB432),0),IF(X432&gt;F432,(X432-F432)*($G$23+T432),0),IF(P432&gt;E432,(P432-E432)*($G$23+L432),0))</f>
        <v>0</v>
      </c>
      <c r="AP432" s="18">
        <f>-$C$24</f>
        <v>-313614.51120000001</v>
      </c>
      <c r="AQ432" s="17">
        <f ca="1">L432*P432+T432*X432+AB432*AF432+AJ432*AN432-AO432+AP432</f>
        <v>312215.66880000004</v>
      </c>
      <c r="AS432" s="21">
        <f ca="1">SUM(IF(AN432&gt;H432, (AN432-H432), 0),IF(AF432&gt;G432,(AF432-G432),0),IF(X432&gt;F432,(X432-F432),0),IF(P432&gt;E432,(P432-E432),0))</f>
        <v>0</v>
      </c>
    </row>
    <row r="433" spans="1:45" x14ac:dyDescent="0.4">
      <c r="A433" s="15">
        <v>405</v>
      </c>
      <c r="B433" s="15">
        <f ca="1">IF(RAND() &lt; (8/12), 0, 1)</f>
        <v>1</v>
      </c>
      <c r="C433" s="20">
        <f ca="1">RAND()</f>
        <v>0.70206479873580419</v>
      </c>
      <c r="D433" s="15" t="str">
        <f ca="1">LOOKUP(C433,$H$13:$H$16,$F$13:$F$16)</f>
        <v>Boeing 777-300ER</v>
      </c>
      <c r="E433" s="15">
        <f ca="1">LOOKUP(D433,$F$6:$F$9,$I$6:$I$9)</f>
        <v>8</v>
      </c>
      <c r="F433" s="15">
        <f ca="1">LOOKUP(D433,$F$6:$F$9,$J$6:$J$9)</f>
        <v>40</v>
      </c>
      <c r="G433" s="15">
        <f ca="1">LOOKUP(D433,$F$6:$F$9,$K$6:$K$9)</f>
        <v>24</v>
      </c>
      <c r="H433" s="15">
        <f ca="1">LOOKUP(D433,$F$6:$F$9,$L$6:$L$9)</f>
        <v>260</v>
      </c>
      <c r="I433" s="20">
        <f ca="1">RAND()</f>
        <v>0.79174582573486152</v>
      </c>
      <c r="J433" s="15">
        <f ca="1">IF(B433=1, ROUND(_xlfn.NORM.INV(I433,$C$5,$C$6)*(1+$T$14), 0), ROUND(_xlfn.NORM.INV(I433, $D$5, $D$6)*(1+$T$14), 0))</f>
        <v>8</v>
      </c>
      <c r="K433" s="20">
        <f ca="1">RAND()</f>
        <v>6.1350942039533951E-2</v>
      </c>
      <c r="L433" s="18">
        <f ca="1">IF(B433=1, ROUND(_xlfn.NORM.INV(K433,$C$7,$C$8), 2), ROUND(_xlfn.NORM.INV(K433, $D$7, $D$8), 2))</f>
        <v>10875.24</v>
      </c>
      <c r="M433" s="15">
        <f ca="1">MIN(E433,J433)</f>
        <v>8</v>
      </c>
      <c r="N433" s="15">
        <f ca="1">RAND()</f>
        <v>0.14928471345922067</v>
      </c>
      <c r="O433" s="19">
        <f ca="1">(IF(B433=1, $G$21+($G$22-$G$21)*N433, $H$21+($H$22-$H$21)*N433))</f>
        <v>2.0224964971072724E-2</v>
      </c>
      <c r="P433" s="15">
        <f ca="1">ROUND(M433*(1-O433), 0)</f>
        <v>8</v>
      </c>
      <c r="Q433" s="20">
        <f ca="1">RAND()</f>
        <v>0.36531436822067731</v>
      </c>
      <c r="R433" s="15">
        <f ca="1">IF(B433=1, ROUND(_xlfn.NORM.INV(Q433,$C$9,$C$10)*(1+$T$14), 0), ROUND(_xlfn.NORM.INV(Q433, $D$9, $D$10)*(1+$T$14), 0))</f>
        <v>52</v>
      </c>
      <c r="S433" s="20">
        <f ca="1">RAND()</f>
        <v>0.11970010764552852</v>
      </c>
      <c r="T433" s="18">
        <f ca="1">IF(B433=1, ROUND(_xlfn.NORM.INV(S433,$C$11,$C$12), 2), ROUND(_xlfn.NORM.INV(S433, $D$11, $D$12), 2))</f>
        <v>5768.59</v>
      </c>
      <c r="U433" s="15">
        <f ca="1">MIN(F433,R433)</f>
        <v>40</v>
      </c>
      <c r="V433" s="15">
        <f ca="1">RAND()</f>
        <v>5.1172843782057775E-2</v>
      </c>
      <c r="W433" s="19">
        <f ca="1">(IF(B433=1, $G$21+($G$22-$G$21)*V433, $H$21+($H$22-$H$21)*V433))</f>
        <v>1.679104953237202E-2</v>
      </c>
      <c r="X433" s="15">
        <f ca="1">ROUND(U433*(1-W433), 0)</f>
        <v>39</v>
      </c>
      <c r="Y433" s="20">
        <f ca="1">RAND()</f>
        <v>0.3799828829365024</v>
      </c>
      <c r="Z433" s="15">
        <f ca="1">IF(B433=1, ROUND(_xlfn.NORM.INV(Y433,$C$13,$C$14)*(1+$T$14), 0), ROUND(_xlfn.NORM.INV(Y433, $D$13, $D$14)*(1+$T$14), 0))</f>
        <v>48</v>
      </c>
      <c r="AA433" s="20">
        <f ca="1">RAND()</f>
        <v>0.28566740265701274</v>
      </c>
      <c r="AB433" s="18">
        <f ca="1">IF(B433=1, ROUND(_xlfn.NORM.INV(AA433,$C$15,$C$16), 2), ROUND(_xlfn.NORM.INV(AA433, $D$15, $D$16), 2))</f>
        <v>3370.13</v>
      </c>
      <c r="AC433" s="15">
        <f ca="1">MIN(G433,Z433)</f>
        <v>24</v>
      </c>
      <c r="AD433" s="15">
        <f ca="1">RAND()</f>
        <v>0.60998897168318655</v>
      </c>
      <c r="AE433" s="19">
        <f ca="1">(IF(B433=1, $G$21+($G$22-$G$21)*AD433, $H$21+($H$22-$H$21)*AD433))</f>
        <v>3.6349614008911527E-2</v>
      </c>
      <c r="AF433" s="15">
        <f ca="1">ROUND(AC433*(1-AE433), 0)</f>
        <v>23</v>
      </c>
      <c r="AG433" s="20">
        <f ca="1">RAND()</f>
        <v>0.75308990283878929</v>
      </c>
      <c r="AH433" s="15">
        <f ca="1">IF(B433=1, ROUND(_xlfn.NORM.INV(AG433,$C$17,$C$18)*(1+$T$14), 0), ROUND(_xlfn.NORM.INV(AG433, $D$17, $D$18)*(1+$T$14), 0))</f>
        <v>391</v>
      </c>
      <c r="AI433" s="20">
        <f ca="1">RAND()</f>
        <v>0.85016730836486665</v>
      </c>
      <c r="AJ433" s="18">
        <f ca="1">IF(B433=1, ROUND(_xlfn.NORM.INV(AI433,$C$19,$C$20), 2), ROUND(_xlfn.NORM.INV(AI433, $D$19, $D$20), 2))</f>
        <v>2588.2199999999998</v>
      </c>
      <c r="AK433" s="15">
        <f ca="1">MIN(ROUND(H433*(1+$C$22),0),AH433)</f>
        <v>273</v>
      </c>
      <c r="AL433" s="20">
        <f ca="1">RAND()</f>
        <v>0.21216810557346422</v>
      </c>
      <c r="AM433" s="19">
        <f ca="1">(IF(B433=1, $G$21+($G$22-$G$21)*AL433, $H$21+($H$22-$H$21)*AL433))</f>
        <v>2.2425883695071248E-2</v>
      </c>
      <c r="AN433" s="15">
        <f ca="1">ROUND(AK433*(1-AM433), 0)</f>
        <v>267</v>
      </c>
      <c r="AO433" s="18">
        <f ca="1">SUM(IF(AN433&gt;H433, (AN433-H433)*($G$23+AJ433), 0),IF(AF433&gt;G433,(AF433-G433)*($G$23+AB433),0),IF(X433&gt;F433,(X433-F433)*($G$23+T433),0),IF(P433&gt;E433,(P433-E433)*($G$23+L433),0))</f>
        <v>24074.539999999997</v>
      </c>
      <c r="AP433" s="18">
        <f>-$C$24</f>
        <v>-313614.51120000001</v>
      </c>
      <c r="AQ433" s="17">
        <f ca="1">L433*P433+T433*X433+AB433*AF433+AJ433*AN433-AO433+AP433</f>
        <v>742855.60879999981</v>
      </c>
      <c r="AS433" s="21">
        <f ca="1">SUM(IF(AN433&gt;H433, (AN433-H433), 0),IF(AF433&gt;G433,(AF433-G433),0),IF(X433&gt;F433,(X433-F433),0),IF(P433&gt;E433,(P433-E433),0))</f>
        <v>7</v>
      </c>
    </row>
    <row r="434" spans="1:45" x14ac:dyDescent="0.4">
      <c r="A434" s="15">
        <v>406</v>
      </c>
      <c r="B434" s="15">
        <f ca="1">IF(RAND() &lt; (8/12), 0, 1)</f>
        <v>1</v>
      </c>
      <c r="C434" s="20">
        <f ca="1">RAND()</f>
        <v>0.89236516495836371</v>
      </c>
      <c r="D434" s="15" t="str">
        <f ca="1">LOOKUP(C434,$H$13:$H$16,$F$13:$F$16)</f>
        <v>Boeing 777-300ER</v>
      </c>
      <c r="E434" s="15">
        <f ca="1">LOOKUP(D434,$F$6:$F$9,$I$6:$I$9)</f>
        <v>8</v>
      </c>
      <c r="F434" s="15">
        <f ca="1">LOOKUP(D434,$F$6:$F$9,$J$6:$J$9)</f>
        <v>40</v>
      </c>
      <c r="G434" s="15">
        <f ca="1">LOOKUP(D434,$F$6:$F$9,$K$6:$K$9)</f>
        <v>24</v>
      </c>
      <c r="H434" s="15">
        <f ca="1">LOOKUP(D434,$F$6:$F$9,$L$6:$L$9)</f>
        <v>260</v>
      </c>
      <c r="I434" s="20">
        <f ca="1">RAND()</f>
        <v>0.44416073681354373</v>
      </c>
      <c r="J434" s="15">
        <f ca="1">IF(B434=1, ROUND(_xlfn.NORM.INV(I434,$C$5,$C$6)*(1+$T$14), 0), ROUND(_xlfn.NORM.INV(I434, $D$5, $D$6)*(1+$T$14), 0))</f>
        <v>6</v>
      </c>
      <c r="K434" s="20">
        <f ca="1">RAND()</f>
        <v>0.55035357740406166</v>
      </c>
      <c r="L434" s="18">
        <f ca="1">IF(B434=1, ROUND(_xlfn.NORM.INV(K434,$C$7,$C$8), 2), ROUND(_xlfn.NORM.INV(K434, $D$7, $D$8), 2))</f>
        <v>13887.11</v>
      </c>
      <c r="M434" s="15">
        <f ca="1">MIN(E434,J434)</f>
        <v>6</v>
      </c>
      <c r="N434" s="15">
        <f ca="1">RAND()</f>
        <v>0.17230374236321366</v>
      </c>
      <c r="O434" s="19">
        <f ca="1">(IF(B434=1, $G$21+($G$22-$G$21)*N434, $H$21+($H$22-$H$21)*N434))</f>
        <v>2.1030630982712479E-2</v>
      </c>
      <c r="P434" s="15">
        <f ca="1">ROUND(M434*(1-O434), 0)</f>
        <v>6</v>
      </c>
      <c r="Q434" s="20">
        <f ca="1">RAND()</f>
        <v>0.20364821315011505</v>
      </c>
      <c r="R434" s="15">
        <f ca="1">IF(B434=1, ROUND(_xlfn.NORM.INV(Q434,$C$9,$C$10)*(1+$T$14), 0), ROUND(_xlfn.NORM.INV(Q434, $D$9, $D$10)*(1+$T$14), 0))</f>
        <v>40</v>
      </c>
      <c r="S434" s="20">
        <f ca="1">RAND()</f>
        <v>0.25768209088769811</v>
      </c>
      <c r="T434" s="18">
        <f ca="1">IF(B434=1, ROUND(_xlfn.NORM.INV(S434,$C$11,$C$12), 2), ROUND(_xlfn.NORM.INV(S434, $D$11, $D$12), 2))</f>
        <v>6242.87</v>
      </c>
      <c r="U434" s="15">
        <f ca="1">MIN(F434,R434)</f>
        <v>40</v>
      </c>
      <c r="V434" s="15">
        <f ca="1">RAND()</f>
        <v>0.60865365129037452</v>
      </c>
      <c r="W434" s="19">
        <f ca="1">(IF(B434=1, $G$21+($G$22-$G$21)*V434, $H$21+($H$22-$H$21)*V434))</f>
        <v>3.6302877795163113E-2</v>
      </c>
      <c r="X434" s="15">
        <f ca="1">ROUND(U434*(1-W434), 0)</f>
        <v>39</v>
      </c>
      <c r="Y434" s="20">
        <f ca="1">RAND()</f>
        <v>0.72564773562008533</v>
      </c>
      <c r="Z434" s="15">
        <f ca="1">IF(B434=1, ROUND(_xlfn.NORM.INV(Y434,$C$13,$C$14)*(1+$T$14), 0), ROUND(_xlfn.NORM.INV(Y434, $D$13, $D$14)*(1+$T$14), 0))</f>
        <v>68</v>
      </c>
      <c r="AA434" s="20">
        <f ca="1">RAND()</f>
        <v>0.52219502124920592</v>
      </c>
      <c r="AB434" s="18">
        <f ca="1">IF(B434=1, ROUND(_xlfn.NORM.INV(AA434,$C$15,$C$16), 2), ROUND(_xlfn.NORM.INV(AA434, $D$15, $D$16), 2))</f>
        <v>3669.14</v>
      </c>
      <c r="AC434" s="15">
        <f ca="1">MIN(G434,Z434)</f>
        <v>24</v>
      </c>
      <c r="AD434" s="15">
        <f ca="1">RAND()</f>
        <v>0.72861380257576458</v>
      </c>
      <c r="AE434" s="19">
        <f ca="1">(IF(B434=1, $G$21+($G$22-$G$21)*AD434, $H$21+($H$22-$H$21)*AD434))</f>
        <v>4.0501483090151766E-2</v>
      </c>
      <c r="AF434" s="15">
        <f ca="1">ROUND(AC434*(1-AE434), 0)</f>
        <v>23</v>
      </c>
      <c r="AG434" s="20">
        <f ca="1">RAND()</f>
        <v>2.9300918984389912E-2</v>
      </c>
      <c r="AH434" s="15">
        <f ca="1">IF(B434=1, ROUND(_xlfn.NORM.INV(AG434,$C$17,$C$18)*(1+$T$14), 0), ROUND(_xlfn.NORM.INV(AG434, $D$17, $D$18)*(1+$T$14), 0))</f>
        <v>66</v>
      </c>
      <c r="AI434" s="20">
        <f ca="1">RAND()</f>
        <v>0.48368472693991849</v>
      </c>
      <c r="AJ434" s="18">
        <f ca="1">IF(B434=1, ROUND(_xlfn.NORM.INV(AI434,$C$19,$C$20), 2), ROUND(_xlfn.NORM.INV(AI434, $D$19, $D$20), 2))</f>
        <v>2264.1799999999998</v>
      </c>
      <c r="AK434" s="15">
        <f ca="1">MIN(ROUND(H434*(1+$C$22),0),AH434)</f>
        <v>66</v>
      </c>
      <c r="AL434" s="20">
        <f ca="1">RAND()</f>
        <v>0.15676985103926733</v>
      </c>
      <c r="AM434" s="19">
        <f ca="1">(IF(B434=1, $G$21+($G$22-$G$21)*AL434, $H$21+($H$22-$H$21)*AL434))</f>
        <v>2.0486944786374355E-2</v>
      </c>
      <c r="AN434" s="15">
        <f ca="1">ROUND(AK434*(1-AM434), 0)</f>
        <v>65</v>
      </c>
      <c r="AO434" s="18">
        <f ca="1">SUM(IF(AN434&gt;H434, (AN434-H434)*($G$23+AJ434), 0),IF(AF434&gt;G434,(AF434-G434)*($G$23+AB434),0),IF(X434&gt;F434,(X434-F434)*($G$23+T434),0),IF(P434&gt;E434,(P434-E434)*($G$23+L434),0))</f>
        <v>0</v>
      </c>
      <c r="AP434" s="18">
        <f>-$C$24</f>
        <v>-313614.51120000001</v>
      </c>
      <c r="AQ434" s="17">
        <f ca="1">L434*P434+T434*X434+AB434*AF434+AJ434*AN434-AO434+AP434</f>
        <v>244741.99879999988</v>
      </c>
      <c r="AS434" s="21">
        <f ca="1">SUM(IF(AN434&gt;H434, (AN434-H434), 0),IF(AF434&gt;G434,(AF434-G434),0),IF(X434&gt;F434,(X434-F434),0),IF(P434&gt;E434,(P434-E434),0))</f>
        <v>0</v>
      </c>
    </row>
    <row r="435" spans="1:45" x14ac:dyDescent="0.4">
      <c r="A435" s="15">
        <v>407</v>
      </c>
      <c r="B435" s="15">
        <f ca="1">IF(RAND() &lt; (8/12), 0, 1)</f>
        <v>0</v>
      </c>
      <c r="C435" s="20">
        <f ca="1">RAND()</f>
        <v>0.67678003697795941</v>
      </c>
      <c r="D435" s="15" t="str">
        <f ca="1">LOOKUP(C435,$H$13:$H$16,$F$13:$F$16)</f>
        <v>Boeing 777-300ER</v>
      </c>
      <c r="E435" s="15">
        <f ca="1">LOOKUP(D435,$F$6:$F$9,$I$6:$I$9)</f>
        <v>8</v>
      </c>
      <c r="F435" s="15">
        <f ca="1">LOOKUP(D435,$F$6:$F$9,$J$6:$J$9)</f>
        <v>40</v>
      </c>
      <c r="G435" s="15">
        <f ca="1">LOOKUP(D435,$F$6:$F$9,$K$6:$K$9)</f>
        <v>24</v>
      </c>
      <c r="H435" s="15">
        <f ca="1">LOOKUP(D435,$F$6:$F$9,$L$6:$L$9)</f>
        <v>260</v>
      </c>
      <c r="I435" s="20">
        <f ca="1">RAND()</f>
        <v>0.30113417156590927</v>
      </c>
      <c r="J435" s="15">
        <f ca="1">IF(B435=1, ROUND(_xlfn.NORM.INV(I435,$C$5,$C$6)*(1+$T$14), 0), ROUND(_xlfn.NORM.INV(I435, $D$5, $D$6)*(1+$T$14), 0))</f>
        <v>4</v>
      </c>
      <c r="K435" s="20">
        <f ca="1">RAND()</f>
        <v>0.76558154131631284</v>
      </c>
      <c r="L435" s="18">
        <f ca="1">IF(B435=1, ROUND(_xlfn.NORM.INV(K435,$C$7,$C$8), 2), ROUND(_xlfn.NORM.INV(K435, $D$7, $D$8), 2))</f>
        <v>10822.52</v>
      </c>
      <c r="M435" s="15">
        <f ca="1">MIN(E435,J435)</f>
        <v>4</v>
      </c>
      <c r="N435" s="15">
        <f ca="1">RAND()</f>
        <v>0.59650238763971586</v>
      </c>
      <c r="O435" s="19">
        <f ca="1">(IF(B435=1, $G$21+($G$22-$G$21)*N435, $H$21+($H$22-$H$21)*N435))</f>
        <v>2.7895071629191477E-2</v>
      </c>
      <c r="P435" s="15">
        <f ca="1">ROUND(M435*(1-O435), 0)</f>
        <v>4</v>
      </c>
      <c r="Q435" s="20">
        <f ca="1">RAND()</f>
        <v>0.11223373446569429</v>
      </c>
      <c r="R435" s="15">
        <f ca="1">IF(B435=1, ROUND(_xlfn.NORM.INV(Q435,$C$9,$C$10)*(1+$T$14), 0), ROUND(_xlfn.NORM.INV(Q435, $D$9, $D$10)*(1+$T$14), 0))</f>
        <v>27</v>
      </c>
      <c r="S435" s="20">
        <f ca="1">RAND()</f>
        <v>0.3910999976198043</v>
      </c>
      <c r="T435" s="18">
        <f ca="1">IF(B435=1, ROUND(_xlfn.NORM.INV(S435,$C$11,$C$12), 2), ROUND(_xlfn.NORM.INV(S435, $D$11, $D$12), 2))</f>
        <v>5183.1899999999996</v>
      </c>
      <c r="U435" s="15">
        <f ca="1">MIN(F435,R435)</f>
        <v>27</v>
      </c>
      <c r="V435" s="15">
        <f ca="1">RAND()</f>
        <v>0.98438316814603211</v>
      </c>
      <c r="W435" s="19">
        <f ca="1">(IF(B435=1, $G$21+($G$22-$G$21)*V435, $H$21+($H$22-$H$21)*V435))</f>
        <v>3.9531495044380964E-2</v>
      </c>
      <c r="X435" s="15">
        <f ca="1">ROUND(U435*(1-W435), 0)</f>
        <v>26</v>
      </c>
      <c r="Y435" s="20">
        <f ca="1">RAND()</f>
        <v>0.62705452086959612</v>
      </c>
      <c r="Z435" s="15">
        <f ca="1">IF(B435=1, ROUND(_xlfn.NORM.INV(Y435,$C$13,$C$14)*(1+$T$14), 0), ROUND(_xlfn.NORM.INV(Y435, $D$13, $D$14)*(1+$T$14), 0))</f>
        <v>39</v>
      </c>
      <c r="AA435" s="20">
        <f ca="1">RAND()</f>
        <v>0.38303110257232975</v>
      </c>
      <c r="AB435" s="18">
        <f ca="1">IF(B435=1, ROUND(_xlfn.NORM.INV(AA435,$C$15,$C$16), 2), ROUND(_xlfn.NORM.INV(AA435, $D$15, $D$16), 2))</f>
        <v>2761.81</v>
      </c>
      <c r="AC435" s="15">
        <f ca="1">MIN(G435,Z435)</f>
        <v>24</v>
      </c>
      <c r="AD435" s="15">
        <f ca="1">RAND()</f>
        <v>0.85441894486296821</v>
      </c>
      <c r="AE435" s="19">
        <f ca="1">(IF(B435=1, $G$21+($G$22-$G$21)*AD435, $H$21+($H$22-$H$21)*AD435))</f>
        <v>3.5632568345889043E-2</v>
      </c>
      <c r="AF435" s="15">
        <f ca="1">ROUND(AC435*(1-AE435), 0)</f>
        <v>23</v>
      </c>
      <c r="AG435" s="20">
        <f ca="1">RAND()</f>
        <v>0.95312336058836378</v>
      </c>
      <c r="AH435" s="15">
        <f ca="1">IF(B435=1, ROUND(_xlfn.NORM.INV(AG435,$C$17,$C$18)*(1+$T$14), 0), ROUND(_xlfn.NORM.INV(AG435, $D$17, $D$18)*(1+$T$14), 0))</f>
        <v>287</v>
      </c>
      <c r="AI435" s="20">
        <f ca="1">RAND()</f>
        <v>0.88888934124138053</v>
      </c>
      <c r="AJ435" s="18">
        <f ca="1">IF(B435=1, ROUND(_xlfn.NORM.INV(AI435,$C$19,$C$20), 2), ROUND(_xlfn.NORM.INV(AI435, $D$19, $D$20), 2))</f>
        <v>1841.45</v>
      </c>
      <c r="AK435" s="15">
        <f ca="1">MIN(ROUND(H435*(1+$C$22),0),AH435)</f>
        <v>273</v>
      </c>
      <c r="AL435" s="20">
        <f ca="1">RAND()</f>
        <v>0.54701540274505411</v>
      </c>
      <c r="AM435" s="19">
        <f ca="1">(IF(B435=1, $G$21+($G$22-$G$21)*AL435, $H$21+($H$22-$H$21)*AL435))</f>
        <v>2.6410462082351621E-2</v>
      </c>
      <c r="AN435" s="15">
        <f ca="1">ROUND(AK435*(1-AM435), 0)</f>
        <v>266</v>
      </c>
      <c r="AO435" s="18">
        <f ca="1">SUM(IF(AN435&gt;H435, (AN435-H435)*($G$23+AJ435), 0),IF(AF435&gt;G435,(AF435-G435)*($G$23+AB435),0),IF(X435&gt;F435,(X435-F435)*($G$23+T435),0),IF(P435&gt;E435,(P435-E435)*($G$23+L435),0))</f>
        <v>16154.699999999999</v>
      </c>
      <c r="AP435" s="18">
        <f>-$C$24</f>
        <v>-313614.51120000001</v>
      </c>
      <c r="AQ435" s="17">
        <f ca="1">L435*P435+T435*X435+AB435*AF435+AJ435*AN435-AO435+AP435</f>
        <v>401631.13880000013</v>
      </c>
      <c r="AS435" s="21">
        <f ca="1">SUM(IF(AN435&gt;H435, (AN435-H435), 0),IF(AF435&gt;G435,(AF435-G435),0),IF(X435&gt;F435,(X435-F435),0),IF(P435&gt;E435,(P435-E435),0))</f>
        <v>6</v>
      </c>
    </row>
    <row r="436" spans="1:45" x14ac:dyDescent="0.4">
      <c r="A436" s="15">
        <v>408</v>
      </c>
      <c r="B436" s="15">
        <f ca="1">IF(RAND() &lt; (8/12), 0, 1)</f>
        <v>1</v>
      </c>
      <c r="C436" s="20">
        <f ca="1">RAND()</f>
        <v>0.12303802085791049</v>
      </c>
      <c r="D436" s="15" t="str">
        <f ca="1">LOOKUP(C436,$H$13:$H$16,$F$13:$F$16)</f>
        <v>Airbus A350-900</v>
      </c>
      <c r="E436" s="15">
        <f ca="1">LOOKUP(D436,$F$6:$F$9,$I$6:$I$9)</f>
        <v>0</v>
      </c>
      <c r="F436" s="15">
        <f ca="1">LOOKUP(D436,$F$6:$F$9,$J$6:$J$9)</f>
        <v>32</v>
      </c>
      <c r="G436" s="15">
        <f ca="1">LOOKUP(D436,$F$6:$F$9,$K$6:$K$9)</f>
        <v>21</v>
      </c>
      <c r="H436" s="15">
        <f ca="1">LOOKUP(D436,$F$6:$F$9,$L$6:$L$9)</f>
        <v>259</v>
      </c>
      <c r="I436" s="20">
        <f ca="1">RAND()</f>
        <v>0.82373419496481248</v>
      </c>
      <c r="J436" s="15">
        <f ca="1">IF(B436=1, ROUND(_xlfn.NORM.INV(I436,$C$5,$C$6)*(1+$T$14), 0), ROUND(_xlfn.NORM.INV(I436, $D$5, $D$6)*(1+$T$14), 0))</f>
        <v>8</v>
      </c>
      <c r="K436" s="20">
        <f ca="1">RAND()</f>
        <v>0.75047833057285829</v>
      </c>
      <c r="L436" s="18">
        <f ca="1">IF(B436=1, ROUND(_xlfn.NORM.INV(K436,$C$7,$C$8), 2), ROUND(_xlfn.NORM.INV(K436, $D$7, $D$8), 2))</f>
        <v>14877.98</v>
      </c>
      <c r="M436" s="15">
        <f ca="1">MIN(E436,J436)</f>
        <v>0</v>
      </c>
      <c r="N436" s="15">
        <f ca="1">RAND()</f>
        <v>0.19194083122622774</v>
      </c>
      <c r="O436" s="19">
        <f ca="1">(IF(B436=1, $G$21+($G$22-$G$21)*N436, $H$21+($H$22-$H$21)*N436))</f>
        <v>2.1717929092917969E-2</v>
      </c>
      <c r="P436" s="15">
        <f ca="1">ROUND(M436*(1-O436), 0)</f>
        <v>0</v>
      </c>
      <c r="Q436" s="20">
        <f ca="1">RAND()</f>
        <v>0.49138091118687888</v>
      </c>
      <c r="R436" s="15">
        <f ca="1">IF(B436=1, ROUND(_xlfn.NORM.INV(Q436,$C$9,$C$10)*(1+$T$14), 0), ROUND(_xlfn.NORM.INV(Q436, $D$9, $D$10)*(1+$T$14), 0))</f>
        <v>60</v>
      </c>
      <c r="S436" s="20">
        <f ca="1">RAND()</f>
        <v>0.48628570226480061</v>
      </c>
      <c r="T436" s="18">
        <f ca="1">IF(B436=1, ROUND(_xlfn.NORM.INV(S436,$C$11,$C$12), 2), ROUND(_xlfn.NORM.INV(S436, $D$11, $D$12), 2))</f>
        <v>6798.44</v>
      </c>
      <c r="U436" s="15">
        <f ca="1">MIN(F436,R436)</f>
        <v>32</v>
      </c>
      <c r="V436" s="15">
        <f ca="1">RAND()</f>
        <v>0.6694839076515825</v>
      </c>
      <c r="W436" s="19">
        <f ca="1">(IF(B436=1, $G$21+($G$22-$G$21)*V436, $H$21+($H$22-$H$21)*V436))</f>
        <v>3.8431936767805389E-2</v>
      </c>
      <c r="X436" s="15">
        <f ca="1">ROUND(U436*(1-W436), 0)</f>
        <v>31</v>
      </c>
      <c r="Y436" s="20">
        <f ca="1">RAND()</f>
        <v>0.68376263454173591</v>
      </c>
      <c r="Z436" s="15">
        <f ca="1">IF(B436=1, ROUND(_xlfn.NORM.INV(Y436,$C$13,$C$14)*(1+$T$14), 0), ROUND(_xlfn.NORM.INV(Y436, $D$13, $D$14)*(1+$T$14), 0))</f>
        <v>66</v>
      </c>
      <c r="AA436" s="20">
        <f ca="1">RAND()</f>
        <v>2.1221296635806075E-3</v>
      </c>
      <c r="AB436" s="18">
        <f ca="1">IF(B436=1, ROUND(_xlfn.NORM.INV(AA436,$C$15,$C$16), 2), ROUND(_xlfn.NORM.INV(AA436, $D$15, $D$16), 2))</f>
        <v>2267.2399999999998</v>
      </c>
      <c r="AC436" s="15">
        <f ca="1">MIN(G436,Z436)</f>
        <v>21</v>
      </c>
      <c r="AD436" s="15">
        <f ca="1">RAND()</f>
        <v>7.8794521163764064E-2</v>
      </c>
      <c r="AE436" s="19">
        <f ca="1">(IF(B436=1, $G$21+($G$22-$G$21)*AD436, $H$21+($H$22-$H$21)*AD436))</f>
        <v>1.775780824073174E-2</v>
      </c>
      <c r="AF436" s="15">
        <f ca="1">ROUND(AC436*(1-AE436), 0)</f>
        <v>21</v>
      </c>
      <c r="AG436" s="20">
        <f ca="1">RAND()</f>
        <v>7.2306413621299526E-2</v>
      </c>
      <c r="AH436" s="15">
        <f ca="1">IF(B436=1, ROUND(_xlfn.NORM.INV(AG436,$C$17,$C$18)*(1+$T$14), 0), ROUND(_xlfn.NORM.INV(AG436, $D$17, $D$18)*(1+$T$14), 0))</f>
        <v>121</v>
      </c>
      <c r="AI436" s="20">
        <f ca="1">RAND()</f>
        <v>0.70248529944767124</v>
      </c>
      <c r="AJ436" s="18">
        <f ca="1">IF(B436=1, ROUND(_xlfn.NORM.INV(AI436,$C$19,$C$20), 2), ROUND(_xlfn.NORM.INV(AI436, $D$19, $D$20), 2))</f>
        <v>2436.25</v>
      </c>
      <c r="AK436" s="15">
        <f ca="1">MIN(ROUND(H436*(1+$C$22),0),AH436)</f>
        <v>121</v>
      </c>
      <c r="AL436" s="20">
        <f ca="1">RAND()</f>
        <v>0.52665899905676106</v>
      </c>
      <c r="AM436" s="19">
        <f ca="1">(IF(B436=1, $G$21+($G$22-$G$21)*AL436, $H$21+($H$22-$H$21)*AL436))</f>
        <v>3.3433064966986642E-2</v>
      </c>
      <c r="AN436" s="15">
        <f ca="1">ROUND(AK436*(1-AM436), 0)</f>
        <v>117</v>
      </c>
      <c r="AO436" s="18">
        <f ca="1">SUM(IF(AN436&gt;H436, (AN436-H436)*($G$23+AJ436), 0),IF(AF436&gt;G436,(AF436-G436)*($G$23+AB436),0),IF(X436&gt;F436,(X436-F436)*($G$23+T436),0),IF(P436&gt;E436,(P436-E436)*($G$23+L436),0))</f>
        <v>0</v>
      </c>
      <c r="AP436" s="18">
        <f>-$C$24</f>
        <v>-313614.51120000001</v>
      </c>
      <c r="AQ436" s="17">
        <f ca="1">L436*P436+T436*X436+AB436*AF436+AJ436*AN436-AO436+AP436</f>
        <v>229790.41879999993</v>
      </c>
      <c r="AS436" s="21">
        <f ca="1">SUM(IF(AN436&gt;H436, (AN436-H436), 0),IF(AF436&gt;G436,(AF436-G436),0),IF(X436&gt;F436,(X436-F436),0),IF(P436&gt;E436,(P436-E436),0))</f>
        <v>0</v>
      </c>
    </row>
    <row r="437" spans="1:45" x14ac:dyDescent="0.4">
      <c r="A437" s="15">
        <v>409</v>
      </c>
      <c r="B437" s="15">
        <f ca="1">IF(RAND() &lt; (8/12), 0, 1)</f>
        <v>1</v>
      </c>
      <c r="C437" s="20">
        <f ca="1">RAND()</f>
        <v>8.315454360451302E-2</v>
      </c>
      <c r="D437" s="15" t="str">
        <f ca="1">LOOKUP(C437,$H$13:$H$16,$F$13:$F$16)</f>
        <v>Airbus A350-900</v>
      </c>
      <c r="E437" s="15">
        <f ca="1">LOOKUP(D437,$F$6:$F$9,$I$6:$I$9)</f>
        <v>0</v>
      </c>
      <c r="F437" s="15">
        <f ca="1">LOOKUP(D437,$F$6:$F$9,$J$6:$J$9)</f>
        <v>32</v>
      </c>
      <c r="G437" s="15">
        <f ca="1">LOOKUP(D437,$F$6:$F$9,$K$6:$K$9)</f>
        <v>21</v>
      </c>
      <c r="H437" s="15">
        <f ca="1">LOOKUP(D437,$F$6:$F$9,$L$6:$L$9)</f>
        <v>259</v>
      </c>
      <c r="I437" s="20">
        <f ca="1">RAND()</f>
        <v>0.28494373391488337</v>
      </c>
      <c r="J437" s="15">
        <f ca="1">IF(B437=1, ROUND(_xlfn.NORM.INV(I437,$C$5,$C$6)*(1+$T$14), 0), ROUND(_xlfn.NORM.INV(I437, $D$5, $D$6)*(1+$T$14), 0))</f>
        <v>5</v>
      </c>
      <c r="K437" s="20">
        <f ca="1">RAND()</f>
        <v>0.96649585518562342</v>
      </c>
      <c r="L437" s="18">
        <f ca="1">IF(B437=1, ROUND(_xlfn.NORM.INV(K437,$C$7,$C$8), 2), ROUND(_xlfn.NORM.INV(K437, $D$7, $D$8), 2))</f>
        <v>16962.060000000001</v>
      </c>
      <c r="M437" s="15">
        <f ca="1">MIN(E437,J437)</f>
        <v>0</v>
      </c>
      <c r="N437" s="15">
        <f ca="1">RAND()</f>
        <v>0.13903248238414334</v>
      </c>
      <c r="O437" s="19">
        <f ca="1">(IF(B437=1, $G$21+($G$22-$G$21)*N437, $H$21+($H$22-$H$21)*N437))</f>
        <v>1.9866136883445018E-2</v>
      </c>
      <c r="P437" s="15">
        <f ca="1">ROUND(M437*(1-O437), 0)</f>
        <v>0</v>
      </c>
      <c r="Q437" s="20">
        <f ca="1">RAND()</f>
        <v>0.66475045501506436</v>
      </c>
      <c r="R437" s="15">
        <f ca="1">IF(B437=1, ROUND(_xlfn.NORM.INV(Q437,$C$9,$C$10)*(1+$T$14), 0), ROUND(_xlfn.NORM.INV(Q437, $D$9, $D$10)*(1+$T$14), 0))</f>
        <v>72</v>
      </c>
      <c r="S437" s="20">
        <f ca="1">RAND()</f>
        <v>0.84626058240584279</v>
      </c>
      <c r="T437" s="18">
        <f ca="1">IF(B437=1, ROUND(_xlfn.NORM.INV(S437,$C$11,$C$12), 2), ROUND(_xlfn.NORM.INV(S437, $D$11, $D$12), 2))</f>
        <v>7749.66</v>
      </c>
      <c r="U437" s="15">
        <f ca="1">MIN(F437,R437)</f>
        <v>32</v>
      </c>
      <c r="V437" s="15">
        <f ca="1">RAND()</f>
        <v>0.98107909919016356</v>
      </c>
      <c r="W437" s="19">
        <f ca="1">(IF(B437=1, $G$21+($G$22-$G$21)*V437, $H$21+($H$22-$H$21)*V437))</f>
        <v>4.9337768471655725E-2</v>
      </c>
      <c r="X437" s="15">
        <f ca="1">ROUND(U437*(1-W437), 0)</f>
        <v>30</v>
      </c>
      <c r="Y437" s="20">
        <f ca="1">RAND()</f>
        <v>0.60520898111525911</v>
      </c>
      <c r="Z437" s="15">
        <f ca="1">IF(B437=1, ROUND(_xlfn.NORM.INV(Y437,$C$13,$C$14)*(1+$T$14), 0), ROUND(_xlfn.NORM.INV(Y437, $D$13, $D$14)*(1+$T$14), 0))</f>
        <v>61</v>
      </c>
      <c r="AA437" s="20">
        <f ca="1">RAND()</f>
        <v>2.7840292117766285E-2</v>
      </c>
      <c r="AB437" s="18">
        <f ca="1">IF(B437=1, ROUND(_xlfn.NORM.INV(AA437,$C$15,$C$16), 2), ROUND(_xlfn.NORM.INV(AA437, $D$15, $D$16), 2))</f>
        <v>2722.13</v>
      </c>
      <c r="AC437" s="15">
        <f ca="1">MIN(G437,Z437)</f>
        <v>21</v>
      </c>
      <c r="AD437" s="15">
        <f ca="1">RAND()</f>
        <v>0.69369798897474355</v>
      </c>
      <c r="AE437" s="19">
        <f ca="1">(IF(B437=1, $G$21+($G$22-$G$21)*AD437, $H$21+($H$22-$H$21)*AD437))</f>
        <v>3.9279429614116027E-2</v>
      </c>
      <c r="AF437" s="15">
        <f ca="1">ROUND(AC437*(1-AE437), 0)</f>
        <v>20</v>
      </c>
      <c r="AG437" s="20">
        <f ca="1">RAND()</f>
        <v>0.80134906268764694</v>
      </c>
      <c r="AH437" s="15">
        <f ca="1">IF(B437=1, ROUND(_xlfn.NORM.INV(AG437,$C$17,$C$18)*(1+$T$14), 0), ROUND(_xlfn.NORM.INV(AG437, $D$17, $D$18)*(1+$T$14), 0))</f>
        <v>411</v>
      </c>
      <c r="AI437" s="20">
        <f ca="1">RAND()</f>
        <v>0.53792783416672829</v>
      </c>
      <c r="AJ437" s="18">
        <f ca="1">IF(B437=1, ROUND(_xlfn.NORM.INV(AI437,$C$19,$C$20), 2), ROUND(_xlfn.NORM.INV(AI437, $D$19, $D$20), 2))</f>
        <v>2305.1</v>
      </c>
      <c r="AK437" s="15">
        <f ca="1">MIN(ROUND(H437*(1+$C$22),0),AH437)</f>
        <v>272</v>
      </c>
      <c r="AL437" s="20">
        <f ca="1">RAND()</f>
        <v>0.72964442340638702</v>
      </c>
      <c r="AM437" s="19">
        <f ca="1">(IF(B437=1, $G$21+($G$22-$G$21)*AL437, $H$21+($H$22-$H$21)*AL437))</f>
        <v>4.0537554819223547E-2</v>
      </c>
      <c r="AN437" s="15">
        <f ca="1">ROUND(AK437*(1-AM437), 0)</f>
        <v>261</v>
      </c>
      <c r="AO437" s="18">
        <f ca="1">SUM(IF(AN437&gt;H437, (AN437-H437)*($G$23+AJ437), 0),IF(AF437&gt;G437,(AF437-G437)*($G$23+AB437),0),IF(X437&gt;F437,(X437-F437)*($G$23+T437),0),IF(P437&gt;E437,(P437-E437)*($G$23+L437),0))</f>
        <v>6312.2</v>
      </c>
      <c r="AP437" s="18">
        <f>-$C$24</f>
        <v>-313614.51120000001</v>
      </c>
      <c r="AQ437" s="17">
        <f ca="1">L437*P437+T437*X437+AB437*AF437+AJ437*AN437-AO437+AP437</f>
        <v>568636.78879999998</v>
      </c>
      <c r="AS437" s="21">
        <f ca="1">SUM(IF(AN437&gt;H437, (AN437-H437), 0),IF(AF437&gt;G437,(AF437-G437),0),IF(X437&gt;F437,(X437-F437),0),IF(P437&gt;E437,(P437-E437),0))</f>
        <v>2</v>
      </c>
    </row>
    <row r="438" spans="1:45" x14ac:dyDescent="0.4">
      <c r="A438" s="15">
        <v>410</v>
      </c>
      <c r="B438" s="15">
        <f ca="1">IF(RAND() &lt; (8/12), 0, 1)</f>
        <v>1</v>
      </c>
      <c r="C438" s="20">
        <f ca="1">RAND()</f>
        <v>0.86462995032920775</v>
      </c>
      <c r="D438" s="15" t="str">
        <f ca="1">LOOKUP(C438,$H$13:$H$16,$F$13:$F$16)</f>
        <v>Boeing 777-300ER</v>
      </c>
      <c r="E438" s="15">
        <f ca="1">LOOKUP(D438,$F$6:$F$9,$I$6:$I$9)</f>
        <v>8</v>
      </c>
      <c r="F438" s="15">
        <f ca="1">LOOKUP(D438,$F$6:$F$9,$J$6:$J$9)</f>
        <v>40</v>
      </c>
      <c r="G438" s="15">
        <f ca="1">LOOKUP(D438,$F$6:$F$9,$K$6:$K$9)</f>
        <v>24</v>
      </c>
      <c r="H438" s="15">
        <f ca="1">LOOKUP(D438,$F$6:$F$9,$L$6:$L$9)</f>
        <v>260</v>
      </c>
      <c r="I438" s="20">
        <f ca="1">RAND()</f>
        <v>0.10979217430714272</v>
      </c>
      <c r="J438" s="15">
        <f ca="1">IF(B438=1, ROUND(_xlfn.NORM.INV(I438,$C$5,$C$6)*(1+$T$14), 0), ROUND(_xlfn.NORM.INV(I438, $D$5, $D$6)*(1+$T$14), 0))</f>
        <v>4</v>
      </c>
      <c r="K438" s="20">
        <f ca="1">RAND()</f>
        <v>0.18463022288807784</v>
      </c>
      <c r="L438" s="18">
        <f ca="1">IF(B438=1, ROUND(_xlfn.NORM.INV(K438,$C$7,$C$8), 2), ROUND(_xlfn.NORM.INV(K438, $D$7, $D$8), 2))</f>
        <v>12039.66</v>
      </c>
      <c r="M438" s="15">
        <f ca="1">MIN(E438,J438)</f>
        <v>4</v>
      </c>
      <c r="N438" s="15">
        <f ca="1">RAND()</f>
        <v>4.7871466075547486E-2</v>
      </c>
      <c r="O438" s="19">
        <f ca="1">(IF(B438=1, $G$21+($G$22-$G$21)*N438, $H$21+($H$22-$H$21)*N438))</f>
        <v>1.6675501312644163E-2</v>
      </c>
      <c r="P438" s="15">
        <f ca="1">ROUND(M438*(1-O438), 0)</f>
        <v>4</v>
      </c>
      <c r="Q438" s="20">
        <f ca="1">RAND()</f>
        <v>0.46673855764839201</v>
      </c>
      <c r="R438" s="15">
        <f ca="1">IF(B438=1, ROUND(_xlfn.NORM.INV(Q438,$C$9,$C$10)*(1+$T$14), 0), ROUND(_xlfn.NORM.INV(Q438, $D$9, $D$10)*(1+$T$14), 0))</f>
        <v>59</v>
      </c>
      <c r="S438" s="20">
        <f ca="1">RAND()</f>
        <v>0.1671051986250105</v>
      </c>
      <c r="T438" s="18">
        <f ca="1">IF(B438=1, ROUND(_xlfn.NORM.INV(S438,$C$11,$C$12), 2), ROUND(_xlfn.NORM.INV(S438, $D$11, $D$12), 2))</f>
        <v>5958.69</v>
      </c>
      <c r="U438" s="15">
        <f ca="1">MIN(F438,R438)</f>
        <v>40</v>
      </c>
      <c r="V438" s="15">
        <f ca="1">RAND()</f>
        <v>0.70466605218394474</v>
      </c>
      <c r="W438" s="19">
        <f ca="1">(IF(B438=1, $G$21+($G$22-$G$21)*V438, $H$21+($H$22-$H$21)*V438))</f>
        <v>3.9663311826438064E-2</v>
      </c>
      <c r="X438" s="15">
        <f ca="1">ROUND(U438*(1-W438), 0)</f>
        <v>38</v>
      </c>
      <c r="Y438" s="20">
        <f ca="1">RAND()</f>
        <v>0.28065451934872321</v>
      </c>
      <c r="Z438" s="15">
        <f ca="1">IF(B438=1, ROUND(_xlfn.NORM.INV(Y438,$C$13,$C$14)*(1+$T$14), 0), ROUND(_xlfn.NORM.INV(Y438, $D$13, $D$14)*(1+$T$14), 0))</f>
        <v>41</v>
      </c>
      <c r="AA438" s="20">
        <f ca="1">RAND()</f>
        <v>0.3355896922056576</v>
      </c>
      <c r="AB438" s="18">
        <f ca="1">IF(B438=1, ROUND(_xlfn.NORM.INV(AA438,$C$15,$C$16), 2), ROUND(_xlfn.NORM.INV(AA438, $D$15, $D$16), 2))</f>
        <v>3438.21</v>
      </c>
      <c r="AC438" s="15">
        <f ca="1">MIN(G438,Z438)</f>
        <v>24</v>
      </c>
      <c r="AD438" s="15">
        <f ca="1">RAND()</f>
        <v>0.73047479460792963</v>
      </c>
      <c r="AE438" s="19">
        <f ca="1">(IF(B438=1, $G$21+($G$22-$G$21)*AD438, $H$21+($H$22-$H$21)*AD438))</f>
        <v>4.0566617811277537E-2</v>
      </c>
      <c r="AF438" s="15">
        <f ca="1">ROUND(AC438*(1-AE438), 0)</f>
        <v>23</v>
      </c>
      <c r="AG438" s="20">
        <f ca="1">RAND()</f>
        <v>4.5021636553651323E-2</v>
      </c>
      <c r="AH438" s="15">
        <f ca="1">IF(B438=1, ROUND(_xlfn.NORM.INV(AG438,$C$17,$C$18)*(1+$T$14), 0), ROUND(_xlfn.NORM.INV(AG438, $D$17, $D$18)*(1+$T$14), 0))</f>
        <v>91</v>
      </c>
      <c r="AI438" s="20">
        <f ca="1">RAND()</f>
        <v>0.7994311209885141</v>
      </c>
      <c r="AJ438" s="18">
        <f ca="1">IF(B438=1, ROUND(_xlfn.NORM.INV(AI438,$C$19,$C$20), 2), ROUND(_xlfn.NORM.INV(AI438, $D$19, $D$20), 2))</f>
        <v>2528.84</v>
      </c>
      <c r="AK438" s="15">
        <f ca="1">MIN(ROUND(H438*(1+$C$22),0),AH438)</f>
        <v>91</v>
      </c>
      <c r="AL438" s="20">
        <f ca="1">RAND()</f>
        <v>0.16205859064962902</v>
      </c>
      <c r="AM438" s="19">
        <f ca="1">(IF(B438=1, $G$21+($G$22-$G$21)*AL438, $H$21+($H$22-$H$21)*AL438))</f>
        <v>2.0672050672737016E-2</v>
      </c>
      <c r="AN438" s="15">
        <f ca="1">ROUND(AK438*(1-AM438), 0)</f>
        <v>89</v>
      </c>
      <c r="AO438" s="18">
        <f ca="1">SUM(IF(AN438&gt;H438, (AN438-H438)*($G$23+AJ438), 0),IF(AF438&gt;G438,(AF438-G438)*($G$23+AB438),0),IF(X438&gt;F438,(X438-F438)*($G$23+T438),0),IF(P438&gt;E438,(P438-E438)*($G$23+L438),0))</f>
        <v>0</v>
      </c>
      <c r="AP438" s="18">
        <f>-$C$24</f>
        <v>-313614.51120000001</v>
      </c>
      <c r="AQ438" s="17">
        <f ca="1">L438*P438+T438*X438+AB438*AF438+AJ438*AN438-AO438+AP438</f>
        <v>265119.93879999995</v>
      </c>
      <c r="AS438" s="21">
        <f ca="1">SUM(IF(AN438&gt;H438, (AN438-H438), 0),IF(AF438&gt;G438,(AF438-G438),0),IF(X438&gt;F438,(X438-F438),0),IF(P438&gt;E438,(P438-E438),0))</f>
        <v>0</v>
      </c>
    </row>
    <row r="439" spans="1:45" x14ac:dyDescent="0.4">
      <c r="A439" s="15">
        <v>411</v>
      </c>
      <c r="B439" s="15">
        <f ca="1">IF(RAND() &lt; (8/12), 0, 1)</f>
        <v>0</v>
      </c>
      <c r="C439" s="20">
        <f ca="1">RAND()</f>
        <v>0.83987159387354227</v>
      </c>
      <c r="D439" s="15" t="str">
        <f ca="1">LOOKUP(C439,$H$13:$H$16,$F$13:$F$16)</f>
        <v>Boeing 777-300ER</v>
      </c>
      <c r="E439" s="15">
        <f ca="1">LOOKUP(D439,$F$6:$F$9,$I$6:$I$9)</f>
        <v>8</v>
      </c>
      <c r="F439" s="15">
        <f ca="1">LOOKUP(D439,$F$6:$F$9,$J$6:$J$9)</f>
        <v>40</v>
      </c>
      <c r="G439" s="15">
        <f ca="1">LOOKUP(D439,$F$6:$F$9,$K$6:$K$9)</f>
        <v>24</v>
      </c>
      <c r="H439" s="15">
        <f ca="1">LOOKUP(D439,$F$6:$F$9,$L$6:$L$9)</f>
        <v>260</v>
      </c>
      <c r="I439" s="20">
        <f ca="1">RAND()</f>
        <v>0.86606682162554649</v>
      </c>
      <c r="J439" s="15">
        <f ca="1">IF(B439=1, ROUND(_xlfn.NORM.INV(I439,$C$5,$C$6)*(1+$T$14), 0), ROUND(_xlfn.NORM.INV(I439, $D$5, $D$6)*(1+$T$14), 0))</f>
        <v>5</v>
      </c>
      <c r="K439" s="20">
        <f ca="1">RAND()</f>
        <v>0.7031381160838821</v>
      </c>
      <c r="L439" s="18">
        <f ca="1">IF(B439=1, ROUND(_xlfn.NORM.INV(K439,$C$7,$C$8), 2), ROUND(_xlfn.NORM.INV(K439, $D$7, $D$8), 2))</f>
        <v>10735.5</v>
      </c>
      <c r="M439" s="15">
        <f ca="1">MIN(E439,J439)</f>
        <v>5</v>
      </c>
      <c r="N439" s="15">
        <f ca="1">RAND()</f>
        <v>0.2995986696670464</v>
      </c>
      <c r="O439" s="19">
        <f ca="1">(IF(B439=1, $G$21+($G$22-$G$21)*N439, $H$21+($H$22-$H$21)*N439))</f>
        <v>1.8987960090011392E-2</v>
      </c>
      <c r="P439" s="15">
        <f ca="1">ROUND(M439*(1-O439), 0)</f>
        <v>5</v>
      </c>
      <c r="Q439" s="20">
        <f ca="1">RAND()</f>
        <v>0.56612654941104312</v>
      </c>
      <c r="R439" s="15">
        <f ca="1">IF(B439=1, ROUND(_xlfn.NORM.INV(Q439,$C$9,$C$10)*(1+$T$14), 0), ROUND(_xlfn.NORM.INV(Q439, $D$9, $D$10)*(1+$T$14), 0))</f>
        <v>42</v>
      </c>
      <c r="S439" s="20">
        <f ca="1">RAND()</f>
        <v>4.2811323745213015E-2</v>
      </c>
      <c r="T439" s="18">
        <f ca="1">IF(B439=1, ROUND(_xlfn.NORM.INV(S439,$C$11,$C$12), 2), ROUND(_xlfn.NORM.INV(S439, $D$11, $D$12), 2))</f>
        <v>4854.47</v>
      </c>
      <c r="U439" s="15">
        <f ca="1">MIN(F439,R439)</f>
        <v>40</v>
      </c>
      <c r="V439" s="15">
        <f ca="1">RAND()</f>
        <v>0.35811408588866833</v>
      </c>
      <c r="W439" s="19">
        <f ca="1">(IF(B439=1, $G$21+($G$22-$G$21)*V439, $H$21+($H$22-$H$21)*V439))</f>
        <v>2.0743422576660051E-2</v>
      </c>
      <c r="X439" s="15">
        <f ca="1">ROUND(U439*(1-W439), 0)</f>
        <v>39</v>
      </c>
      <c r="Y439" s="20">
        <f ca="1">RAND()</f>
        <v>0.10844274906330442</v>
      </c>
      <c r="Z439" s="15">
        <f ca="1">IF(B439=1, ROUND(_xlfn.NORM.INV(Y439,$C$13,$C$14)*(1+$T$14), 0), ROUND(_xlfn.NORM.INV(Y439, $D$13, $D$14)*(1+$T$14), 0))</f>
        <v>24</v>
      </c>
      <c r="AA439" s="20">
        <f ca="1">RAND()</f>
        <v>0.84510259033271262</v>
      </c>
      <c r="AB439" s="18">
        <f ca="1">IF(B439=1, ROUND(_xlfn.NORM.INV(AA439,$C$15,$C$16), 2), ROUND(_xlfn.NORM.INV(AA439, $D$15, $D$16), 2))</f>
        <v>2921.41</v>
      </c>
      <c r="AC439" s="15">
        <f ca="1">MIN(G439,Z439)</f>
        <v>24</v>
      </c>
      <c r="AD439" s="15">
        <f ca="1">RAND()</f>
        <v>0.62803045929353818</v>
      </c>
      <c r="AE439" s="19">
        <f ca="1">(IF(B439=1, $G$21+($G$22-$G$21)*AD439, $H$21+($H$22-$H$21)*AD439))</f>
        <v>2.8840913778806147E-2</v>
      </c>
      <c r="AF439" s="15">
        <f ca="1">ROUND(AC439*(1-AE439), 0)</f>
        <v>23</v>
      </c>
      <c r="AG439" s="20">
        <f ca="1">RAND()</f>
        <v>0.90298154941089093</v>
      </c>
      <c r="AH439" s="15">
        <f ca="1">IF(B439=1, ROUND(_xlfn.NORM.INV(AG439,$C$17,$C$18)*(1+$T$14), 0), ROUND(_xlfn.NORM.INV(AG439, $D$17, $D$18)*(1+$T$14), 0))</f>
        <v>268</v>
      </c>
      <c r="AI439" s="20">
        <f ca="1">RAND()</f>
        <v>0.89789303619318195</v>
      </c>
      <c r="AJ439" s="18">
        <f ca="1">IF(B439=1, ROUND(_xlfn.NORM.INV(AI439,$C$19,$C$20), 2), ROUND(_xlfn.NORM.INV(AI439, $D$19, $D$20), 2))</f>
        <v>1845.17</v>
      </c>
      <c r="AK439" s="15">
        <f ca="1">MIN(ROUND(H439*(1+$C$22),0),AH439)</f>
        <v>268</v>
      </c>
      <c r="AL439" s="20">
        <f ca="1">RAND()</f>
        <v>0.58221422576064819</v>
      </c>
      <c r="AM439" s="19">
        <f ca="1">(IF(B439=1, $G$21+($G$22-$G$21)*AL439, $H$21+($H$22-$H$21)*AL439))</f>
        <v>2.7466426772819443E-2</v>
      </c>
      <c r="AN439" s="15">
        <f ca="1">ROUND(AK439*(1-AM439), 0)</f>
        <v>261</v>
      </c>
      <c r="AO439" s="18">
        <f ca="1">SUM(IF(AN439&gt;H439, (AN439-H439)*($G$23+AJ439), 0),IF(AF439&gt;G439,(AF439-G439)*($G$23+AB439),0),IF(X439&gt;F439,(X439-F439)*($G$23+T439),0),IF(P439&gt;E439,(P439-E439)*($G$23+L439),0))</f>
        <v>2696.17</v>
      </c>
      <c r="AP439" s="18">
        <f>-$C$24</f>
        <v>-313614.51120000001</v>
      </c>
      <c r="AQ439" s="17">
        <f ca="1">L439*P439+T439*X439+AB439*AF439+AJ439*AN439-AO439+AP439</f>
        <v>475472.94879999995</v>
      </c>
      <c r="AS439" s="21">
        <f ca="1">SUM(IF(AN439&gt;H439, (AN439-H439), 0),IF(AF439&gt;G439,(AF439-G439),0),IF(X439&gt;F439,(X439-F439),0),IF(P439&gt;E439,(P439-E439),0))</f>
        <v>1</v>
      </c>
    </row>
    <row r="440" spans="1:45" x14ac:dyDescent="0.4">
      <c r="A440" s="15">
        <v>412</v>
      </c>
      <c r="B440" s="15">
        <f ca="1">IF(RAND() &lt; (8/12), 0, 1)</f>
        <v>0</v>
      </c>
      <c r="C440" s="20">
        <f ca="1">RAND()</f>
        <v>0.53659752216374801</v>
      </c>
      <c r="D440" s="15" t="str">
        <f ca="1">LOOKUP(C440,$H$13:$H$16,$F$13:$F$16)</f>
        <v>Airbus A380-800</v>
      </c>
      <c r="E440" s="15">
        <f ca="1">LOOKUP(D440,$F$6:$F$9,$I$6:$I$9)</f>
        <v>14</v>
      </c>
      <c r="F440" s="15">
        <f ca="1">LOOKUP(D440,$F$6:$F$9,$J$6:$J$9)</f>
        <v>76</v>
      </c>
      <c r="G440" s="15">
        <f ca="1">LOOKUP(D440,$F$6:$F$9,$K$6:$K$9)</f>
        <v>56</v>
      </c>
      <c r="H440" s="15">
        <f ca="1">LOOKUP(D440,$F$6:$F$9,$L$6:$L$9)</f>
        <v>341</v>
      </c>
      <c r="I440" s="20">
        <f ca="1">RAND()</f>
        <v>0.26288387790504231</v>
      </c>
      <c r="J440" s="15">
        <f ca="1">IF(B440=1, ROUND(_xlfn.NORM.INV(I440,$C$5,$C$6)*(1+$T$14), 0), ROUND(_xlfn.NORM.INV(I440, $D$5, $D$6)*(1+$T$14), 0))</f>
        <v>4</v>
      </c>
      <c r="K440" s="20">
        <f ca="1">RAND()</f>
        <v>3.3900736167575829E-3</v>
      </c>
      <c r="L440" s="18">
        <f ca="1">IF(B440=1, ROUND(_xlfn.NORM.INV(K440,$C$7,$C$8), 2), ROUND(_xlfn.NORM.INV(K440, $D$7, $D$8), 2))</f>
        <v>9258.43</v>
      </c>
      <c r="M440" s="15">
        <f ca="1">MIN(E440,J440)</f>
        <v>4</v>
      </c>
      <c r="N440" s="15">
        <f ca="1">RAND()</f>
        <v>0.60180869403928827</v>
      </c>
      <c r="O440" s="19">
        <f ca="1">(IF(B440=1, $G$21+($G$22-$G$21)*N440, $H$21+($H$22-$H$21)*N440))</f>
        <v>2.805426082117865E-2</v>
      </c>
      <c r="P440" s="15">
        <f ca="1">ROUND(M440*(1-O440), 0)</f>
        <v>4</v>
      </c>
      <c r="Q440" s="20">
        <f ca="1">RAND()</f>
        <v>0.72348081461208813</v>
      </c>
      <c r="R440" s="15">
        <f ca="1">IF(B440=1, ROUND(_xlfn.NORM.INV(Q440,$C$9,$C$10)*(1+$T$14), 0), ROUND(_xlfn.NORM.INV(Q440, $D$9, $D$10)*(1+$T$14), 0))</f>
        <v>46</v>
      </c>
      <c r="S440" s="20">
        <f ca="1">RAND()</f>
        <v>0.31455207850224953</v>
      </c>
      <c r="T440" s="18">
        <f ca="1">IF(B440=1, ROUND(_xlfn.NORM.INV(S440,$C$11,$C$12), 2), ROUND(_xlfn.NORM.INV(S440, $D$11, $D$12), 2))</f>
        <v>5136.13</v>
      </c>
      <c r="U440" s="15">
        <f ca="1">MIN(F440,R440)</f>
        <v>46</v>
      </c>
      <c r="V440" s="15">
        <f ca="1">RAND()</f>
        <v>5.9470957511680078E-2</v>
      </c>
      <c r="W440" s="19">
        <f ca="1">(IF(B440=1, $G$21+($G$22-$G$21)*V440, $H$21+($H$22-$H$21)*V440))</f>
        <v>1.1784128725350403E-2</v>
      </c>
      <c r="X440" s="15">
        <f ca="1">ROUND(U440*(1-W440), 0)</f>
        <v>45</v>
      </c>
      <c r="Y440" s="20">
        <f ca="1">RAND()</f>
        <v>0.18052878722779953</v>
      </c>
      <c r="Z440" s="15">
        <f ca="1">IF(B440=1, ROUND(_xlfn.NORM.INV(Y440,$C$13,$C$14)*(1+$T$14), 0), ROUND(_xlfn.NORM.INV(Y440, $D$13, $D$14)*(1+$T$14), 0))</f>
        <v>27</v>
      </c>
      <c r="AA440" s="20">
        <f ca="1">RAND()</f>
        <v>0.23249260769904589</v>
      </c>
      <c r="AB440" s="18">
        <f ca="1">IF(B440=1, ROUND(_xlfn.NORM.INV(AA440,$C$15,$C$16), 2), ROUND(_xlfn.NORM.INV(AA440, $D$15, $D$16), 2))</f>
        <v>2709.17</v>
      </c>
      <c r="AC440" s="15">
        <f ca="1">MIN(G440,Z440)</f>
        <v>27</v>
      </c>
      <c r="AD440" s="15">
        <f ca="1">RAND()</f>
        <v>0.48607493394020496</v>
      </c>
      <c r="AE440" s="19">
        <f ca="1">(IF(B440=1, $G$21+($G$22-$G$21)*AD440, $H$21+($H$22-$H$21)*AD440))</f>
        <v>2.4582248018206146E-2</v>
      </c>
      <c r="AF440" s="15">
        <f ca="1">ROUND(AC440*(1-AE440), 0)</f>
        <v>26</v>
      </c>
      <c r="AG440" s="20">
        <f ca="1">RAND()</f>
        <v>0.19963288602083873</v>
      </c>
      <c r="AH440" s="15">
        <f ca="1">IF(B440=1, ROUND(_xlfn.NORM.INV(AG440,$C$17,$C$18)*(1+$T$14), 0), ROUND(_xlfn.NORM.INV(AG440, $D$17, $D$18)*(1+$T$14), 0))</f>
        <v>155</v>
      </c>
      <c r="AI440" s="20">
        <f ca="1">RAND()</f>
        <v>0.86030393392777338</v>
      </c>
      <c r="AJ440" s="18">
        <f ca="1">IF(B440=1, ROUND(_xlfn.NORM.INV(AI440,$C$19,$C$20), 2), ROUND(_xlfn.NORM.INV(AI440, $D$19, $D$20), 2))</f>
        <v>1830.89</v>
      </c>
      <c r="AK440" s="15">
        <f ca="1">MIN(ROUND(H440*(1+$C$22),0),AH440)</f>
        <v>155</v>
      </c>
      <c r="AL440" s="20">
        <f ca="1">RAND()</f>
        <v>3.9912252192973341E-2</v>
      </c>
      <c r="AM440" s="19">
        <f ca="1">(IF(B440=1, $G$21+($G$22-$G$21)*AL440, $H$21+($H$22-$H$21)*AL440))</f>
        <v>1.11973675657892E-2</v>
      </c>
      <c r="AN440" s="15">
        <f ca="1">ROUND(AK440*(1-AM440), 0)</f>
        <v>153</v>
      </c>
      <c r="AO440" s="18">
        <f ca="1">SUM(IF(AN440&gt;H440, (AN440-H440)*($G$23+AJ440), 0),IF(AF440&gt;G440,(AF440-G440)*($G$23+AB440),0),IF(X440&gt;F440,(X440-F440)*($G$23+T440),0),IF(P440&gt;E440,(P440-E440)*($G$23+L440),0))</f>
        <v>0</v>
      </c>
      <c r="AP440" s="18">
        <f>-$C$24</f>
        <v>-313614.51120000001</v>
      </c>
      <c r="AQ440" s="17">
        <f ca="1">L440*P440+T440*X440+AB440*AF440+AJ440*AN440-AO440+AP440</f>
        <v>305109.64880000002</v>
      </c>
      <c r="AS440" s="21">
        <f ca="1">SUM(IF(AN440&gt;H440, (AN440-H440), 0),IF(AF440&gt;G440,(AF440-G440),0),IF(X440&gt;F440,(X440-F440),0),IF(P440&gt;E440,(P440-E440),0))</f>
        <v>0</v>
      </c>
    </row>
    <row r="441" spans="1:45" x14ac:dyDescent="0.4">
      <c r="A441" s="15">
        <v>413</v>
      </c>
      <c r="B441" s="15">
        <f ca="1">IF(RAND() &lt; (8/12), 0, 1)</f>
        <v>0</v>
      </c>
      <c r="C441" s="20">
        <f ca="1">RAND()</f>
        <v>0.80862163296001577</v>
      </c>
      <c r="D441" s="15" t="str">
        <f ca="1">LOOKUP(C441,$H$13:$H$16,$F$13:$F$16)</f>
        <v>Boeing 777-300ER</v>
      </c>
      <c r="E441" s="15">
        <f ca="1">LOOKUP(D441,$F$6:$F$9,$I$6:$I$9)</f>
        <v>8</v>
      </c>
      <c r="F441" s="15">
        <f ca="1">LOOKUP(D441,$F$6:$F$9,$J$6:$J$9)</f>
        <v>40</v>
      </c>
      <c r="G441" s="15">
        <f ca="1">LOOKUP(D441,$F$6:$F$9,$K$6:$K$9)</f>
        <v>24</v>
      </c>
      <c r="H441" s="15">
        <f ca="1">LOOKUP(D441,$F$6:$F$9,$L$6:$L$9)</f>
        <v>260</v>
      </c>
      <c r="I441" s="20">
        <f ca="1">RAND()</f>
        <v>0.28814663694794396</v>
      </c>
      <c r="J441" s="15">
        <f ca="1">IF(B441=1, ROUND(_xlfn.NORM.INV(I441,$C$5,$C$6)*(1+$T$14), 0), ROUND(_xlfn.NORM.INV(I441, $D$5, $D$6)*(1+$T$14), 0))</f>
        <v>4</v>
      </c>
      <c r="K441" s="20">
        <f ca="1">RAND()</f>
        <v>0.52792571735420235</v>
      </c>
      <c r="L441" s="18">
        <f ca="1">IF(B441=1, ROUND(_xlfn.NORM.INV(K441,$C$7,$C$8), 2), ROUND(_xlfn.NORM.INV(K441, $D$7, $D$8), 2))</f>
        <v>10524.31</v>
      </c>
      <c r="M441" s="15">
        <f ca="1">MIN(E441,J441)</f>
        <v>4</v>
      </c>
      <c r="N441" s="15">
        <f ca="1">RAND()</f>
        <v>0.27784961650047924</v>
      </c>
      <c r="O441" s="19">
        <f ca="1">(IF(B441=1, $G$21+($G$22-$G$21)*N441, $H$21+($H$22-$H$21)*N441))</f>
        <v>1.8335488495014377E-2</v>
      </c>
      <c r="P441" s="15">
        <f ca="1">ROUND(M441*(1-O441), 0)</f>
        <v>4</v>
      </c>
      <c r="Q441" s="20">
        <f ca="1">RAND()</f>
        <v>0.46547503261415446</v>
      </c>
      <c r="R441" s="15">
        <f ca="1">IF(B441=1, ROUND(_xlfn.NORM.INV(Q441,$C$9,$C$10)*(1+$T$14), 0), ROUND(_xlfn.NORM.INV(Q441, $D$9, $D$10)*(1+$T$14), 0))</f>
        <v>39</v>
      </c>
      <c r="S441" s="20">
        <f ca="1">RAND()</f>
        <v>0.62188285559198531</v>
      </c>
      <c r="T441" s="18">
        <f ca="1">IF(B441=1, ROUND(_xlfn.NORM.INV(S441,$C$11,$C$12), 2), ROUND(_xlfn.NORM.INV(S441, $D$11, $D$12), 2))</f>
        <v>5316.93</v>
      </c>
      <c r="U441" s="15">
        <f ca="1">MIN(F441,R441)</f>
        <v>39</v>
      </c>
      <c r="V441" s="15">
        <f ca="1">RAND()</f>
        <v>0.41768880732210234</v>
      </c>
      <c r="W441" s="19">
        <f ca="1">(IF(B441=1, $G$21+($G$22-$G$21)*V441, $H$21+($H$22-$H$21)*V441))</f>
        <v>2.2530664219663071E-2</v>
      </c>
      <c r="X441" s="15">
        <f ca="1">ROUND(U441*(1-W441), 0)</f>
        <v>38</v>
      </c>
      <c r="Y441" s="20">
        <f ca="1">RAND()</f>
        <v>0.83724460239116327</v>
      </c>
      <c r="Z441" s="15">
        <f ca="1">IF(B441=1, ROUND(_xlfn.NORM.INV(Y441,$C$13,$C$14)*(1+$T$14), 0), ROUND(_xlfn.NORM.INV(Y441, $D$13, $D$14)*(1+$T$14), 0))</f>
        <v>45</v>
      </c>
      <c r="AA441" s="20">
        <f ca="1">RAND()</f>
        <v>0.31259977160809704</v>
      </c>
      <c r="AB441" s="18">
        <f ca="1">IF(B441=1, ROUND(_xlfn.NORM.INV(AA441,$C$15,$C$16), 2), ROUND(_xlfn.NORM.INV(AA441, $D$15, $D$16), 2))</f>
        <v>2738.6</v>
      </c>
      <c r="AC441" s="15">
        <f ca="1">MIN(G441,Z441)</f>
        <v>24</v>
      </c>
      <c r="AD441" s="15">
        <f ca="1">RAND()</f>
        <v>0.92373324333242746</v>
      </c>
      <c r="AE441" s="19">
        <f ca="1">(IF(B441=1, $G$21+($G$22-$G$21)*AD441, $H$21+($H$22-$H$21)*AD441))</f>
        <v>3.7711997299972821E-2</v>
      </c>
      <c r="AF441" s="15">
        <f ca="1">ROUND(AC441*(1-AE441), 0)</f>
        <v>23</v>
      </c>
      <c r="AG441" s="20">
        <f ca="1">RAND()</f>
        <v>0.53440045317450457</v>
      </c>
      <c r="AH441" s="15">
        <f ca="1">IF(B441=1, ROUND(_xlfn.NORM.INV(AG441,$C$17,$C$18)*(1+$T$14), 0), ROUND(_xlfn.NORM.INV(AG441, $D$17, $D$18)*(1+$T$14), 0))</f>
        <v>204</v>
      </c>
      <c r="AI441" s="20">
        <f ca="1">RAND()</f>
        <v>0.49846351833865765</v>
      </c>
      <c r="AJ441" s="18">
        <f ca="1">IF(B441=1, ROUND(_xlfn.NORM.INV(AI441,$C$19,$C$20), 2), ROUND(_xlfn.NORM.INV(AI441, $D$19, $D$20), 2))</f>
        <v>1748.44</v>
      </c>
      <c r="AK441" s="15">
        <f ca="1">MIN(ROUND(H441*(1+$C$22),0),AH441)</f>
        <v>204</v>
      </c>
      <c r="AL441" s="20">
        <f ca="1">RAND()</f>
        <v>0.56255303136244739</v>
      </c>
      <c r="AM441" s="19">
        <f ca="1">(IF(B441=1, $G$21+($G$22-$G$21)*AL441, $H$21+($H$22-$H$21)*AL441))</f>
        <v>2.687659094087342E-2</v>
      </c>
      <c r="AN441" s="15">
        <f ca="1">ROUND(AK441*(1-AM441), 0)</f>
        <v>199</v>
      </c>
      <c r="AO441" s="18">
        <f ca="1">SUM(IF(AN441&gt;H441, (AN441-H441)*($G$23+AJ441), 0),IF(AF441&gt;G441,(AF441-G441)*($G$23+AB441),0),IF(X441&gt;F441,(X441-F441)*($G$23+T441),0),IF(P441&gt;E441,(P441-E441)*($G$23+L441),0))</f>
        <v>0</v>
      </c>
      <c r="AP441" s="18">
        <f>-$C$24</f>
        <v>-313614.51120000001</v>
      </c>
      <c r="AQ441" s="17">
        <f ca="1">L441*P441+T441*X441+AB441*AF441+AJ441*AN441-AO441+AP441</f>
        <v>341453.42879999994</v>
      </c>
      <c r="AS441" s="21">
        <f ca="1">SUM(IF(AN441&gt;H441, (AN441-H441), 0),IF(AF441&gt;G441,(AF441-G441),0),IF(X441&gt;F441,(X441-F441),0),IF(P441&gt;E441,(P441-E441),0))</f>
        <v>0</v>
      </c>
    </row>
    <row r="442" spans="1:45" x14ac:dyDescent="0.4">
      <c r="A442" s="15">
        <v>414</v>
      </c>
      <c r="B442" s="15">
        <f ca="1">IF(RAND() &lt; (8/12), 0, 1)</f>
        <v>0</v>
      </c>
      <c r="C442" s="20">
        <f ca="1">RAND()</f>
        <v>0.12260931895811411</v>
      </c>
      <c r="D442" s="15" t="str">
        <f ca="1">LOOKUP(C442,$H$13:$H$16,$F$13:$F$16)</f>
        <v>Airbus A350-900</v>
      </c>
      <c r="E442" s="15">
        <f ca="1">LOOKUP(D442,$F$6:$F$9,$I$6:$I$9)</f>
        <v>0</v>
      </c>
      <c r="F442" s="15">
        <f ca="1">LOOKUP(D442,$F$6:$F$9,$J$6:$J$9)</f>
        <v>32</v>
      </c>
      <c r="G442" s="15">
        <f ca="1">LOOKUP(D442,$F$6:$F$9,$K$6:$K$9)</f>
        <v>21</v>
      </c>
      <c r="H442" s="15">
        <f ca="1">LOOKUP(D442,$F$6:$F$9,$L$6:$L$9)</f>
        <v>259</v>
      </c>
      <c r="I442" s="20">
        <f ca="1">RAND()</f>
        <v>0.23340887859370929</v>
      </c>
      <c r="J442" s="15">
        <f ca="1">IF(B442=1, ROUND(_xlfn.NORM.INV(I442,$C$5,$C$6)*(1+$T$14), 0), ROUND(_xlfn.NORM.INV(I442, $D$5, $D$6)*(1+$T$14), 0))</f>
        <v>3</v>
      </c>
      <c r="K442" s="20">
        <f ca="1">RAND()</f>
        <v>0.23952127994470407</v>
      </c>
      <c r="L442" s="18">
        <f ca="1">IF(B442=1, ROUND(_xlfn.NORM.INV(K442,$C$7,$C$8), 2), ROUND(_xlfn.NORM.INV(K442, $D$7, $D$8), 2))</f>
        <v>10169.77</v>
      </c>
      <c r="M442" s="15">
        <f ca="1">MIN(E442,J442)</f>
        <v>0</v>
      </c>
      <c r="N442" s="15">
        <f ca="1">RAND()</f>
        <v>0.70781676163582286</v>
      </c>
      <c r="O442" s="19">
        <f ca="1">(IF(B442=1, $G$21+($G$22-$G$21)*N442, $H$21+($H$22-$H$21)*N442))</f>
        <v>3.1234502849074683E-2</v>
      </c>
      <c r="P442" s="15">
        <f ca="1">ROUND(M442*(1-O442), 0)</f>
        <v>0</v>
      </c>
      <c r="Q442" s="20">
        <f ca="1">RAND()</f>
        <v>0.9191635445837868</v>
      </c>
      <c r="R442" s="15">
        <f ca="1">IF(B442=1, ROUND(_xlfn.NORM.INV(Q442,$C$9,$C$10)*(1+$T$14), 0), ROUND(_xlfn.NORM.INV(Q442, $D$9, $D$10)*(1+$T$14), 0))</f>
        <v>55</v>
      </c>
      <c r="S442" s="20">
        <f ca="1">RAND()</f>
        <v>0.86776226564069514</v>
      </c>
      <c r="T442" s="18">
        <f ca="1">IF(B442=1, ROUND(_xlfn.NORM.INV(S442,$C$11,$C$12), 2), ROUND(_xlfn.NORM.INV(S442, $D$11, $D$12), 2))</f>
        <v>5500.48</v>
      </c>
      <c r="U442" s="15">
        <f ca="1">MIN(F442,R442)</f>
        <v>32</v>
      </c>
      <c r="V442" s="15">
        <f ca="1">RAND()</f>
        <v>0.7662175563629372</v>
      </c>
      <c r="W442" s="19">
        <f ca="1">(IF(B442=1, $G$21+($G$22-$G$21)*V442, $H$21+($H$22-$H$21)*V442))</f>
        <v>3.2986526690888113E-2</v>
      </c>
      <c r="X442" s="15">
        <f ca="1">ROUND(U442*(1-W442), 0)</f>
        <v>31</v>
      </c>
      <c r="Y442" s="20">
        <f ca="1">RAND()</f>
        <v>0.21668533153592362</v>
      </c>
      <c r="Z442" s="15">
        <f ca="1">IF(B442=1, ROUND(_xlfn.NORM.INV(Y442,$C$13,$C$14)*(1+$T$14), 0), ROUND(_xlfn.NORM.INV(Y442, $D$13, $D$14)*(1+$T$14), 0))</f>
        <v>28</v>
      </c>
      <c r="AA442" s="20">
        <f ca="1">RAND()</f>
        <v>0.64403995479378773</v>
      </c>
      <c r="AB442" s="18">
        <f ca="1">IF(B442=1, ROUND(_xlfn.NORM.INV(AA442,$C$15,$C$16), 2), ROUND(_xlfn.NORM.INV(AA442, $D$15, $D$16), 2))</f>
        <v>2842.85</v>
      </c>
      <c r="AC442" s="15">
        <f ca="1">MIN(G442,Z442)</f>
        <v>21</v>
      </c>
      <c r="AD442" s="15">
        <f ca="1">RAND()</f>
        <v>6.5012405032237264E-2</v>
      </c>
      <c r="AE442" s="19">
        <f ca="1">(IF(B442=1, $G$21+($G$22-$G$21)*AD442, $H$21+($H$22-$H$21)*AD442))</f>
        <v>1.1950372150967118E-2</v>
      </c>
      <c r="AF442" s="15">
        <f ca="1">ROUND(AC442*(1-AE442), 0)</f>
        <v>21</v>
      </c>
      <c r="AG442" s="20">
        <f ca="1">RAND()</f>
        <v>0.33523397955066569</v>
      </c>
      <c r="AH442" s="15">
        <f ca="1">IF(B442=1, ROUND(_xlfn.NORM.INV(AG442,$C$17,$C$18)*(1+$T$14), 0), ROUND(_xlfn.NORM.INV(AG442, $D$17, $D$18)*(1+$T$14), 0))</f>
        <v>177</v>
      </c>
      <c r="AI442" s="20">
        <f ca="1">RAND()</f>
        <v>0.63375701173113774</v>
      </c>
      <c r="AJ442" s="18">
        <f ca="1">IF(B442=1, ROUND(_xlfn.NORM.INV(AI442,$C$19,$C$20), 2), ROUND(_xlfn.NORM.INV(AI442, $D$19, $D$20), 2))</f>
        <v>1774.69</v>
      </c>
      <c r="AK442" s="15">
        <f ca="1">MIN(ROUND(H442*(1+$C$22),0),AH442)</f>
        <v>177</v>
      </c>
      <c r="AL442" s="20">
        <f ca="1">RAND()</f>
        <v>5.5222044079624055E-2</v>
      </c>
      <c r="AM442" s="19">
        <f ca="1">(IF(B442=1, $G$21+($G$22-$G$21)*AL442, $H$21+($H$22-$H$21)*AL442))</f>
        <v>1.1656661322388722E-2</v>
      </c>
      <c r="AN442" s="15">
        <f ca="1">ROUND(AK442*(1-AM442), 0)</f>
        <v>175</v>
      </c>
      <c r="AO442" s="18">
        <f ca="1">SUM(IF(AN442&gt;H442, (AN442-H442)*($G$23+AJ442), 0),IF(AF442&gt;G442,(AF442-G442)*($G$23+AB442),0),IF(X442&gt;F442,(X442-F442)*($G$23+T442),0),IF(P442&gt;E442,(P442-E442)*($G$23+L442),0))</f>
        <v>0</v>
      </c>
      <c r="AP442" s="18">
        <f>-$C$24</f>
        <v>-313614.51120000001</v>
      </c>
      <c r="AQ442" s="17">
        <f ca="1">L442*P442+T442*X442+AB442*AF442+AJ442*AN442-AO442+AP442</f>
        <v>227170.96879999997</v>
      </c>
      <c r="AS442" s="21">
        <f ca="1">SUM(IF(AN442&gt;H442, (AN442-H442), 0),IF(AF442&gt;G442,(AF442-G442),0),IF(X442&gt;F442,(X442-F442),0),IF(P442&gt;E442,(P442-E442),0))</f>
        <v>0</v>
      </c>
    </row>
    <row r="443" spans="1:45" x14ac:dyDescent="0.4">
      <c r="A443" s="15">
        <v>415</v>
      </c>
      <c r="B443" s="15">
        <f ca="1">IF(RAND() &lt; (8/12), 0, 1)</f>
        <v>1</v>
      </c>
      <c r="C443" s="20">
        <f ca="1">RAND()</f>
        <v>0.8170118669055717</v>
      </c>
      <c r="D443" s="15" t="str">
        <f ca="1">LOOKUP(C443,$H$13:$H$16,$F$13:$F$16)</f>
        <v>Boeing 777-300ER</v>
      </c>
      <c r="E443" s="15">
        <f ca="1">LOOKUP(D443,$F$6:$F$9,$I$6:$I$9)</f>
        <v>8</v>
      </c>
      <c r="F443" s="15">
        <f ca="1">LOOKUP(D443,$F$6:$F$9,$J$6:$J$9)</f>
        <v>40</v>
      </c>
      <c r="G443" s="15">
        <f ca="1">LOOKUP(D443,$F$6:$F$9,$K$6:$K$9)</f>
        <v>24</v>
      </c>
      <c r="H443" s="15">
        <f ca="1">LOOKUP(D443,$F$6:$F$9,$L$6:$L$9)</f>
        <v>260</v>
      </c>
      <c r="I443" s="20">
        <f ca="1">RAND()</f>
        <v>0.92390999510621363</v>
      </c>
      <c r="J443" s="15">
        <f ca="1">IF(B443=1, ROUND(_xlfn.NORM.INV(I443,$C$5,$C$6)*(1+$T$14), 0), ROUND(_xlfn.NORM.INV(I443, $D$5, $D$6)*(1+$T$14), 0))</f>
        <v>9</v>
      </c>
      <c r="K443" s="20">
        <f ca="1">RAND()</f>
        <v>0.71568645070244685</v>
      </c>
      <c r="L443" s="18">
        <f ca="1">IF(B443=1, ROUND(_xlfn.NORM.INV(K443,$C$7,$C$8), 2), ROUND(_xlfn.NORM.INV(K443, $D$7, $D$8), 2))</f>
        <v>14686.96</v>
      </c>
      <c r="M443" s="15">
        <f ca="1">MIN(E443,J443)</f>
        <v>8</v>
      </c>
      <c r="N443" s="15">
        <f ca="1">RAND()</f>
        <v>0.79672815305988942</v>
      </c>
      <c r="O443" s="19">
        <f ca="1">(IF(B443=1, $G$21+($G$22-$G$21)*N443, $H$21+($H$22-$H$21)*N443))</f>
        <v>4.2885485357096131E-2</v>
      </c>
      <c r="P443" s="15">
        <f ca="1">ROUND(M443*(1-O443), 0)</f>
        <v>8</v>
      </c>
      <c r="Q443" s="20">
        <f ca="1">RAND()</f>
        <v>0.2596773040305389</v>
      </c>
      <c r="R443" s="15">
        <f ca="1">IF(B443=1, ROUND(_xlfn.NORM.INV(Q443,$C$9,$C$10)*(1+$T$14), 0), ROUND(_xlfn.NORM.INV(Q443, $D$9, $D$10)*(1+$T$14), 0))</f>
        <v>45</v>
      </c>
      <c r="S443" s="20">
        <f ca="1">RAND()</f>
        <v>0.14361687944439649</v>
      </c>
      <c r="T443" s="18">
        <f ca="1">IF(B443=1, ROUND(_xlfn.NORM.INV(S443,$C$11,$C$12), 2), ROUND(_xlfn.NORM.INV(S443, $D$11, $D$12), 2))</f>
        <v>5869.83</v>
      </c>
      <c r="U443" s="15">
        <f ca="1">MIN(F443,R443)</f>
        <v>40</v>
      </c>
      <c r="V443" s="15">
        <f ca="1">RAND()</f>
        <v>0.23888954264323858</v>
      </c>
      <c r="W443" s="19">
        <f ca="1">(IF(B443=1, $G$21+($G$22-$G$21)*V443, $H$21+($H$22-$H$21)*V443))</f>
        <v>2.3361133992513348E-2</v>
      </c>
      <c r="X443" s="15">
        <f ca="1">ROUND(U443*(1-W443), 0)</f>
        <v>39</v>
      </c>
      <c r="Y443" s="20">
        <f ca="1">RAND()</f>
        <v>0.13460771974015118</v>
      </c>
      <c r="Z443" s="15">
        <f ca="1">IF(B443=1, ROUND(_xlfn.NORM.INV(Y443,$C$13,$C$14)*(1+$T$14), 0), ROUND(_xlfn.NORM.INV(Y443, $D$13, $D$14)*(1+$T$14), 0))</f>
        <v>29</v>
      </c>
      <c r="AA443" s="20">
        <f ca="1">RAND()</f>
        <v>0.51370251021900826</v>
      </c>
      <c r="AB443" s="18">
        <f ca="1">IF(B443=1, ROUND(_xlfn.NORM.INV(AA443,$C$15,$C$16), 2), ROUND(_xlfn.NORM.INV(AA443, $D$15, $D$16), 2))</f>
        <v>3658.89</v>
      </c>
      <c r="AC443" s="15">
        <f ca="1">MIN(G443,Z443)</f>
        <v>24</v>
      </c>
      <c r="AD443" s="15">
        <f ca="1">RAND()</f>
        <v>0.83321469836100648</v>
      </c>
      <c r="AE443" s="19">
        <f ca="1">(IF(B443=1, $G$21+($G$22-$G$21)*AD443, $H$21+($H$22-$H$21)*AD443))</f>
        <v>4.4162514442635234E-2</v>
      </c>
      <c r="AF443" s="15">
        <f ca="1">ROUND(AC443*(1-AE443), 0)</f>
        <v>23</v>
      </c>
      <c r="AG443" s="20">
        <f ca="1">RAND()</f>
        <v>0.88941524046776155</v>
      </c>
      <c r="AH443" s="15">
        <f ca="1">IF(B443=1, ROUND(_xlfn.NORM.INV(AG443,$C$17,$C$18)*(1+$T$14), 0), ROUND(_xlfn.NORM.INV(AG443, $D$17, $D$18)*(1+$T$14), 0))</f>
        <v>459</v>
      </c>
      <c r="AI443" s="20">
        <f ca="1">RAND()</f>
        <v>0.95096456937914242</v>
      </c>
      <c r="AJ443" s="18">
        <f ca="1">IF(B443=1, ROUND(_xlfn.NORM.INV(AI443,$C$19,$C$20), 2), ROUND(_xlfn.NORM.INV(AI443, $D$19, $D$20), 2))</f>
        <v>2773.71</v>
      </c>
      <c r="AK443" s="15">
        <f ca="1">MIN(ROUND(H443*(1+$C$22),0),AH443)</f>
        <v>273</v>
      </c>
      <c r="AL443" s="20">
        <f ca="1">RAND()</f>
        <v>0.55717040524413719</v>
      </c>
      <c r="AM443" s="19">
        <f ca="1">(IF(B443=1, $G$21+($G$22-$G$21)*AL443, $H$21+($H$22-$H$21)*AL443))</f>
        <v>3.4500964183544799E-2</v>
      </c>
      <c r="AN443" s="15">
        <f ca="1">ROUND(AK443*(1-AM443), 0)</f>
        <v>264</v>
      </c>
      <c r="AO443" s="18">
        <f ca="1">SUM(IF(AN443&gt;H443, (AN443-H443)*($G$23+AJ443), 0),IF(AF443&gt;G443,(AF443-G443)*($G$23+AB443),0),IF(X443&gt;F443,(X443-F443)*($G$23+T443),0),IF(P443&gt;E443,(P443-E443)*($G$23+L443),0))</f>
        <v>14498.84</v>
      </c>
      <c r="AP443" s="18">
        <f>-$C$24</f>
        <v>-313614.51120000001</v>
      </c>
      <c r="AQ443" s="17">
        <f ca="1">L443*P443+T443*X443+AB443*AF443+AJ443*AN443-AO443+AP443</f>
        <v>834719.60879999981</v>
      </c>
      <c r="AS443" s="21">
        <f ca="1">SUM(IF(AN443&gt;H443, (AN443-H443), 0),IF(AF443&gt;G443,(AF443-G443),0),IF(X443&gt;F443,(X443-F443),0),IF(P443&gt;E443,(P443-E443),0))</f>
        <v>4</v>
      </c>
    </row>
    <row r="444" spans="1:45" x14ac:dyDescent="0.4">
      <c r="A444" s="15">
        <v>416</v>
      </c>
      <c r="B444" s="15">
        <f ca="1">IF(RAND() &lt; (8/12), 0, 1)</f>
        <v>0</v>
      </c>
      <c r="C444" s="20">
        <f ca="1">RAND()</f>
        <v>0.2409329881068546</v>
      </c>
      <c r="D444" s="15" t="str">
        <f ca="1">LOOKUP(C444,$H$13:$H$16,$F$13:$F$16)</f>
        <v>Airbus A380-800</v>
      </c>
      <c r="E444" s="15">
        <f ca="1">LOOKUP(D444,$F$6:$F$9,$I$6:$I$9)</f>
        <v>14</v>
      </c>
      <c r="F444" s="15">
        <f ca="1">LOOKUP(D444,$F$6:$F$9,$J$6:$J$9)</f>
        <v>76</v>
      </c>
      <c r="G444" s="15">
        <f ca="1">LOOKUP(D444,$F$6:$F$9,$K$6:$K$9)</f>
        <v>56</v>
      </c>
      <c r="H444" s="15">
        <f ca="1">LOOKUP(D444,$F$6:$F$9,$L$6:$L$9)</f>
        <v>341</v>
      </c>
      <c r="I444" s="20">
        <f ca="1">RAND()</f>
        <v>0.16104504664323183</v>
      </c>
      <c r="J444" s="15">
        <f ca="1">IF(B444=1, ROUND(_xlfn.NORM.INV(I444,$C$5,$C$6)*(1+$T$14), 0), ROUND(_xlfn.NORM.INV(I444, $D$5, $D$6)*(1+$T$14), 0))</f>
        <v>3</v>
      </c>
      <c r="K444" s="20">
        <f ca="1">RAND()</f>
        <v>0.80829860511296081</v>
      </c>
      <c r="L444" s="18">
        <f ca="1">IF(B444=1, ROUND(_xlfn.NORM.INV(K444,$C$7,$C$8), 2), ROUND(_xlfn.NORM.INV(K444, $D$7, $D$8), 2))</f>
        <v>10889.64</v>
      </c>
      <c r="M444" s="15">
        <f ca="1">MIN(E444,J444)</f>
        <v>3</v>
      </c>
      <c r="N444" s="15">
        <f ca="1">RAND()</f>
        <v>0.23788979486862949</v>
      </c>
      <c r="O444" s="19">
        <f ca="1">(IF(B444=1, $G$21+($G$22-$G$21)*N444, $H$21+($H$22-$H$21)*N444))</f>
        <v>1.7136693846058884E-2</v>
      </c>
      <c r="P444" s="15">
        <f ca="1">ROUND(M444*(1-O444), 0)</f>
        <v>3</v>
      </c>
      <c r="Q444" s="20">
        <f ca="1">RAND()</f>
        <v>0.13678161906863573</v>
      </c>
      <c r="R444" s="15">
        <f ca="1">IF(B444=1, ROUND(_xlfn.NORM.INV(Q444,$C$9,$C$10)*(1+$T$14), 0), ROUND(_xlfn.NORM.INV(Q444, $D$9, $D$10)*(1+$T$14), 0))</f>
        <v>28</v>
      </c>
      <c r="S444" s="20">
        <f ca="1">RAND()</f>
        <v>0.83911236301898662</v>
      </c>
      <c r="T444" s="18">
        <f ca="1">IF(B444=1, ROUND(_xlfn.NORM.INV(S444,$C$11,$C$12), 2), ROUND(_xlfn.NORM.INV(S444, $D$11, $D$12), 2))</f>
        <v>5471.98</v>
      </c>
      <c r="U444" s="15">
        <f ca="1">MIN(F444,R444)</f>
        <v>28</v>
      </c>
      <c r="V444" s="15">
        <f ca="1">RAND()</f>
        <v>2.0501132157481283E-2</v>
      </c>
      <c r="W444" s="19">
        <f ca="1">(IF(B444=1, $G$21+($G$22-$G$21)*V444, $H$21+($H$22-$H$21)*V444))</f>
        <v>1.0615033964724439E-2</v>
      </c>
      <c r="X444" s="15">
        <f ca="1">ROUND(U444*(1-W444), 0)</f>
        <v>28</v>
      </c>
      <c r="Y444" s="20">
        <f ca="1">RAND()</f>
        <v>0.24901804786363668</v>
      </c>
      <c r="Z444" s="15">
        <f ca="1">IF(B444=1, ROUND(_xlfn.NORM.INV(Y444,$C$13,$C$14)*(1+$T$14), 0), ROUND(_xlfn.NORM.INV(Y444, $D$13, $D$14)*(1+$T$14), 0))</f>
        <v>29</v>
      </c>
      <c r="AA444" s="20">
        <f ca="1">RAND()</f>
        <v>0.38706913219417183</v>
      </c>
      <c r="AB444" s="18">
        <f ca="1">IF(B444=1, ROUND(_xlfn.NORM.INV(AA444,$C$15,$C$16), 2), ROUND(_xlfn.NORM.INV(AA444, $D$15, $D$16), 2))</f>
        <v>2763.09</v>
      </c>
      <c r="AC444" s="15">
        <f ca="1">MIN(G444,Z444)</f>
        <v>29</v>
      </c>
      <c r="AD444" s="15">
        <f ca="1">RAND()</f>
        <v>0.17997955372816721</v>
      </c>
      <c r="AE444" s="19">
        <f ca="1">(IF(B444=1, $G$21+($G$22-$G$21)*AD444, $H$21+($H$22-$H$21)*AD444))</f>
        <v>1.5399386611845017E-2</v>
      </c>
      <c r="AF444" s="15">
        <f ca="1">ROUND(AC444*(1-AE444), 0)</f>
        <v>29</v>
      </c>
      <c r="AG444" s="20">
        <f ca="1">RAND()</f>
        <v>0.16251352868356106</v>
      </c>
      <c r="AH444" s="15">
        <f ca="1">IF(B444=1, ROUND(_xlfn.NORM.INV(AG444,$C$17,$C$18)*(1+$T$14), 0), ROUND(_xlfn.NORM.INV(AG444, $D$17, $D$18)*(1+$T$14), 0))</f>
        <v>148</v>
      </c>
      <c r="AI444" s="20">
        <f ca="1">RAND()</f>
        <v>0.3335945589117727</v>
      </c>
      <c r="AJ444" s="18">
        <f ca="1">IF(B444=1, ROUND(_xlfn.NORM.INV(AI444,$C$19,$C$20), 2), ROUND(_xlfn.NORM.INV(AI444, $D$19, $D$20), 2))</f>
        <v>1716.07</v>
      </c>
      <c r="AK444" s="15">
        <f ca="1">MIN(ROUND(H444*(1+$C$22),0),AH444)</f>
        <v>148</v>
      </c>
      <c r="AL444" s="20">
        <f ca="1">RAND()</f>
        <v>0.39340091380977527</v>
      </c>
      <c r="AM444" s="19">
        <f ca="1">(IF(B444=1, $G$21+($G$22-$G$21)*AL444, $H$21+($H$22-$H$21)*AL444))</f>
        <v>2.1802027414293258E-2</v>
      </c>
      <c r="AN444" s="15">
        <f ca="1">ROUND(AK444*(1-AM444), 0)</f>
        <v>145</v>
      </c>
      <c r="AO444" s="18">
        <f ca="1">SUM(IF(AN444&gt;H444, (AN444-H444)*($G$23+AJ444), 0),IF(AF444&gt;G444,(AF444-G444)*($G$23+AB444),0),IF(X444&gt;F444,(X444-F444)*($G$23+T444),0),IF(P444&gt;E444,(P444-E444)*($G$23+L444),0))</f>
        <v>0</v>
      </c>
      <c r="AP444" s="18">
        <f>-$C$24</f>
        <v>-313614.51120000001</v>
      </c>
      <c r="AQ444" s="17">
        <f ca="1">L444*P444+T444*X444+AB444*AF444+AJ444*AN444-AO444+AP444</f>
        <v>201229.60879999999</v>
      </c>
      <c r="AS444" s="21">
        <f ca="1">SUM(IF(AN444&gt;H444, (AN444-H444), 0),IF(AF444&gt;G444,(AF444-G444),0),IF(X444&gt;F444,(X444-F444),0),IF(P444&gt;E444,(P444-E444),0))</f>
        <v>0</v>
      </c>
    </row>
    <row r="445" spans="1:45" x14ac:dyDescent="0.4">
      <c r="A445" s="15">
        <v>417</v>
      </c>
      <c r="B445" s="15">
        <f ca="1">IF(RAND() &lt; (8/12), 0, 1)</f>
        <v>0</v>
      </c>
      <c r="C445" s="20">
        <f ca="1">RAND()</f>
        <v>0.56954679438071143</v>
      </c>
      <c r="D445" s="15" t="str">
        <f ca="1">LOOKUP(C445,$H$13:$H$16,$F$13:$F$16)</f>
        <v>Airbus A380-800</v>
      </c>
      <c r="E445" s="15">
        <f ca="1">LOOKUP(D445,$F$6:$F$9,$I$6:$I$9)</f>
        <v>14</v>
      </c>
      <c r="F445" s="15">
        <f ca="1">LOOKUP(D445,$F$6:$F$9,$J$6:$J$9)</f>
        <v>76</v>
      </c>
      <c r="G445" s="15">
        <f ca="1">LOOKUP(D445,$F$6:$F$9,$K$6:$K$9)</f>
        <v>56</v>
      </c>
      <c r="H445" s="15">
        <f ca="1">LOOKUP(D445,$F$6:$F$9,$L$6:$L$9)</f>
        <v>341</v>
      </c>
      <c r="I445" s="20">
        <f ca="1">RAND()</f>
        <v>0.2185629409691896</v>
      </c>
      <c r="J445" s="15">
        <f ca="1">IF(B445=1, ROUND(_xlfn.NORM.INV(I445,$C$5,$C$6)*(1+$T$14), 0), ROUND(_xlfn.NORM.INV(I445, $D$5, $D$6)*(1+$T$14), 0))</f>
        <v>3</v>
      </c>
      <c r="K445" s="20">
        <f ca="1">RAND()</f>
        <v>0.46774327259763915</v>
      </c>
      <c r="L445" s="18">
        <f ca="1">IF(B445=1, ROUND(_xlfn.NORM.INV(K445,$C$7,$C$8), 2), ROUND(_xlfn.NORM.INV(K445, $D$7, $D$8), 2))</f>
        <v>10455.49</v>
      </c>
      <c r="M445" s="15">
        <f ca="1">MIN(E445,J445)</f>
        <v>3</v>
      </c>
      <c r="N445" s="15">
        <f ca="1">RAND()</f>
        <v>0.47915972939367113</v>
      </c>
      <c r="O445" s="19">
        <f ca="1">(IF(B445=1, $G$21+($G$22-$G$21)*N445, $H$21+($H$22-$H$21)*N445))</f>
        <v>2.4374791881810132E-2</v>
      </c>
      <c r="P445" s="15">
        <f ca="1">ROUND(M445*(1-O445), 0)</f>
        <v>3</v>
      </c>
      <c r="Q445" s="20">
        <f ca="1">RAND()</f>
        <v>8.7101395835762596E-2</v>
      </c>
      <c r="R445" s="15">
        <f ca="1">IF(B445=1, ROUND(_xlfn.NORM.INV(Q445,$C$9,$C$10)*(1+$T$14), 0), ROUND(_xlfn.NORM.INV(Q445, $D$9, $D$10)*(1+$T$14), 0))</f>
        <v>26</v>
      </c>
      <c r="S445" s="20">
        <f ca="1">RAND()</f>
        <v>0.63976851301590898</v>
      </c>
      <c r="T445" s="18">
        <f ca="1">IF(B445=1, ROUND(_xlfn.NORM.INV(S445,$C$11,$C$12), 2), ROUND(_xlfn.NORM.INV(S445, $D$11, $D$12), 2))</f>
        <v>5327.73</v>
      </c>
      <c r="U445" s="15">
        <f ca="1">MIN(F445,R445)</f>
        <v>26</v>
      </c>
      <c r="V445" s="15">
        <f ca="1">RAND()</f>
        <v>0.87729075856965</v>
      </c>
      <c r="W445" s="19">
        <f ca="1">(IF(B445=1, $G$21+($G$22-$G$21)*V445, $H$21+($H$22-$H$21)*V445))</f>
        <v>3.63187227570895E-2</v>
      </c>
      <c r="X445" s="15">
        <f ca="1">ROUND(U445*(1-W445), 0)</f>
        <v>25</v>
      </c>
      <c r="Y445" s="20">
        <f ca="1">RAND()</f>
        <v>0.64915940452697818</v>
      </c>
      <c r="Z445" s="15">
        <f ca="1">IF(B445=1, ROUND(_xlfn.NORM.INV(Y445,$C$13,$C$14)*(1+$T$14), 0), ROUND(_xlfn.NORM.INV(Y445, $D$13, $D$14)*(1+$T$14), 0))</f>
        <v>39</v>
      </c>
      <c r="AA445" s="20">
        <f ca="1">RAND()</f>
        <v>0.61638655613610982</v>
      </c>
      <c r="AB445" s="18">
        <f ca="1">IF(B445=1, ROUND(_xlfn.NORM.INV(AA445,$C$15,$C$16), 2), ROUND(_xlfn.NORM.INV(AA445, $D$15, $D$16), 2))</f>
        <v>2833.94</v>
      </c>
      <c r="AC445" s="15">
        <f ca="1">MIN(G445,Z445)</f>
        <v>39</v>
      </c>
      <c r="AD445" s="15">
        <f ca="1">RAND()</f>
        <v>0.13050050377419586</v>
      </c>
      <c r="AE445" s="19">
        <f ca="1">(IF(B445=1, $G$21+($G$22-$G$21)*AD445, $H$21+($H$22-$H$21)*AD445))</f>
        <v>1.3915015113225876E-2</v>
      </c>
      <c r="AF445" s="15">
        <f ca="1">ROUND(AC445*(1-AE445), 0)</f>
        <v>38</v>
      </c>
      <c r="AG445" s="20">
        <f ca="1">RAND()</f>
        <v>1.9378036729827852E-2</v>
      </c>
      <c r="AH445" s="15">
        <f ca="1">IF(B445=1, ROUND(_xlfn.NORM.INV(AG445,$C$17,$C$18)*(1+$T$14), 0), ROUND(_xlfn.NORM.INV(AG445, $D$17, $D$18)*(1+$T$14), 0))</f>
        <v>91</v>
      </c>
      <c r="AI445" s="20">
        <f ca="1">RAND()</f>
        <v>0.45255608652315615</v>
      </c>
      <c r="AJ445" s="18">
        <f ca="1">IF(B445=1, ROUND(_xlfn.NORM.INV(AI445,$C$19,$C$20), 2), ROUND(_xlfn.NORM.INV(AI445, $D$19, $D$20), 2))</f>
        <v>1739.68</v>
      </c>
      <c r="AK445" s="15">
        <f ca="1">MIN(ROUND(H445*(1+$C$22),0),AH445)</f>
        <v>91</v>
      </c>
      <c r="AL445" s="20">
        <f ca="1">RAND()</f>
        <v>0.37160993290929289</v>
      </c>
      <c r="AM445" s="19">
        <f ca="1">(IF(B445=1, $G$21+($G$22-$G$21)*AL445, $H$21+($H$22-$H$21)*AL445))</f>
        <v>2.1148297987278786E-2</v>
      </c>
      <c r="AN445" s="15">
        <f ca="1">ROUND(AK445*(1-AM445), 0)</f>
        <v>89</v>
      </c>
      <c r="AO445" s="18">
        <f ca="1">SUM(IF(AN445&gt;H445, (AN445-H445)*($G$23+AJ445), 0),IF(AF445&gt;G445,(AF445-G445)*($G$23+AB445),0),IF(X445&gt;F445,(X445-F445)*($G$23+T445),0),IF(P445&gt;E445,(P445-E445)*($G$23+L445),0))</f>
        <v>0</v>
      </c>
      <c r="AP445" s="18">
        <f>-$C$24</f>
        <v>-313614.51120000001</v>
      </c>
      <c r="AQ445" s="17">
        <f ca="1">L445*P445+T445*X445+AB445*AF445+AJ445*AN445-AO445+AP445</f>
        <v>113466.44880000001</v>
      </c>
      <c r="AS445" s="21">
        <f ca="1">SUM(IF(AN445&gt;H445, (AN445-H445), 0),IF(AF445&gt;G445,(AF445-G445),0),IF(X445&gt;F445,(X445-F445),0),IF(P445&gt;E445,(P445-E445),0))</f>
        <v>0</v>
      </c>
    </row>
    <row r="446" spans="1:45" x14ac:dyDescent="0.4">
      <c r="A446" s="15">
        <v>418</v>
      </c>
      <c r="B446" s="15">
        <f ca="1">IF(RAND() &lt; (8/12), 0, 1)</f>
        <v>1</v>
      </c>
      <c r="C446" s="20">
        <f ca="1">RAND()</f>
        <v>0.99250790286598412</v>
      </c>
      <c r="D446" s="15" t="str">
        <f ca="1">LOOKUP(C446,$H$13:$H$16,$F$13:$F$16)</f>
        <v>Boeing 777-300ER</v>
      </c>
      <c r="E446" s="15">
        <f ca="1">LOOKUP(D446,$F$6:$F$9,$I$6:$I$9)</f>
        <v>8</v>
      </c>
      <c r="F446" s="15">
        <f ca="1">LOOKUP(D446,$F$6:$F$9,$J$6:$J$9)</f>
        <v>40</v>
      </c>
      <c r="G446" s="15">
        <f ca="1">LOOKUP(D446,$F$6:$F$9,$K$6:$K$9)</f>
        <v>24</v>
      </c>
      <c r="H446" s="15">
        <f ca="1">LOOKUP(D446,$F$6:$F$9,$L$6:$L$9)</f>
        <v>260</v>
      </c>
      <c r="I446" s="20">
        <f ca="1">RAND()</f>
        <v>0.71293631362319476</v>
      </c>
      <c r="J446" s="15">
        <f ca="1">IF(B446=1, ROUND(_xlfn.NORM.INV(I446,$C$5,$C$6)*(1+$T$14), 0), ROUND(_xlfn.NORM.INV(I446, $D$5, $D$6)*(1+$T$14), 0))</f>
        <v>7</v>
      </c>
      <c r="K446" s="20">
        <f ca="1">RAND()</f>
        <v>0.59243507219874358</v>
      </c>
      <c r="L446" s="18">
        <f ca="1">IF(B446=1, ROUND(_xlfn.NORM.INV(K446,$C$7,$C$8), 2), ROUND(_xlfn.NORM.INV(K446, $D$7, $D$8), 2))</f>
        <v>14080.54</v>
      </c>
      <c r="M446" s="15">
        <f ca="1">MIN(E446,J446)</f>
        <v>7</v>
      </c>
      <c r="N446" s="15">
        <f ca="1">RAND()</f>
        <v>0.9394051053402962</v>
      </c>
      <c r="O446" s="19">
        <f ca="1">(IF(B446=1, $G$21+($G$22-$G$21)*N446, $H$21+($H$22-$H$21)*N446))</f>
        <v>4.787917868691037E-2</v>
      </c>
      <c r="P446" s="15">
        <f ca="1">ROUND(M446*(1-O446), 0)</f>
        <v>7</v>
      </c>
      <c r="Q446" s="20">
        <f ca="1">RAND()</f>
        <v>0.63738734972125932</v>
      </c>
      <c r="R446" s="15">
        <f ca="1">IF(B446=1, ROUND(_xlfn.NORM.INV(Q446,$C$9,$C$10)*(1+$T$14), 0), ROUND(_xlfn.NORM.INV(Q446, $D$9, $D$10)*(1+$T$14), 0))</f>
        <v>70</v>
      </c>
      <c r="S446" s="20">
        <f ca="1">RAND()</f>
        <v>0.2569196342373341</v>
      </c>
      <c r="T446" s="18">
        <f ca="1">IF(B446=1, ROUND(_xlfn.NORM.INV(S446,$C$11,$C$12), 2), ROUND(_xlfn.NORM.INV(S446, $D$11, $D$12), 2))</f>
        <v>6240.74</v>
      </c>
      <c r="U446" s="15">
        <f ca="1">MIN(F446,R446)</f>
        <v>40</v>
      </c>
      <c r="V446" s="15">
        <f ca="1">RAND()</f>
        <v>0.55820616991681671</v>
      </c>
      <c r="W446" s="19">
        <f ca="1">(IF(B446=1, $G$21+($G$22-$G$21)*V446, $H$21+($H$22-$H$21)*V446))</f>
        <v>3.4537215947088584E-2</v>
      </c>
      <c r="X446" s="15">
        <f ca="1">ROUND(U446*(1-W446), 0)</f>
        <v>39</v>
      </c>
      <c r="Y446" s="20">
        <f ca="1">RAND()</f>
        <v>0.3429077987686906</v>
      </c>
      <c r="Z446" s="15">
        <f ca="1">IF(B446=1, ROUND(_xlfn.NORM.INV(Y446,$C$13,$C$14)*(1+$T$14), 0), ROUND(_xlfn.NORM.INV(Y446, $D$13, $D$14)*(1+$T$14), 0))</f>
        <v>45</v>
      </c>
      <c r="AA446" s="20">
        <f ca="1">RAND()</f>
        <v>0.42337629267886134</v>
      </c>
      <c r="AB446" s="18">
        <f ca="1">IF(B446=1, ROUND(_xlfn.NORM.INV(AA446,$C$15,$C$16), 2), ROUND(_xlfn.NORM.INV(AA446, $D$15, $D$16), 2))</f>
        <v>3549.43</v>
      </c>
      <c r="AC446" s="15">
        <f ca="1">MIN(G446,Z446)</f>
        <v>24</v>
      </c>
      <c r="AD446" s="15">
        <f ca="1">RAND()</f>
        <v>0.49798465431185668</v>
      </c>
      <c r="AE446" s="19">
        <f ca="1">(IF(B446=1, $G$21+($G$22-$G$21)*AD446, $H$21+($H$22-$H$21)*AD446))</f>
        <v>3.2429462900914988E-2</v>
      </c>
      <c r="AF446" s="15">
        <f ca="1">ROUND(AC446*(1-AE446), 0)</f>
        <v>23</v>
      </c>
      <c r="AG446" s="20">
        <f ca="1">RAND()</f>
        <v>0.41759000507245292</v>
      </c>
      <c r="AH446" s="15">
        <f ca="1">IF(B446=1, ROUND(_xlfn.NORM.INV(AG446,$C$17,$C$18)*(1+$T$14), 0), ROUND(_xlfn.NORM.INV(AG446, $D$17, $D$18)*(1+$T$14), 0))</f>
        <v>278</v>
      </c>
      <c r="AI446" s="20">
        <f ca="1">RAND()</f>
        <v>0.15510538815401265</v>
      </c>
      <c r="AJ446" s="18">
        <f ca="1">IF(B446=1, ROUND(_xlfn.NORM.INV(AI446,$C$19,$C$20), 2), ROUND(_xlfn.NORM.INV(AI446, $D$19, $D$20), 2))</f>
        <v>1971.47</v>
      </c>
      <c r="AK446" s="15">
        <f ca="1">MIN(ROUND(H446*(1+$C$22),0),AH446)</f>
        <v>273</v>
      </c>
      <c r="AL446" s="20">
        <f ca="1">RAND()</f>
        <v>0.29603732141785077</v>
      </c>
      <c r="AM446" s="19">
        <f ca="1">(IF(B446=1, $G$21+($G$22-$G$21)*AL446, $H$21+($H$22-$H$21)*AL446))</f>
        <v>2.5361306249624779E-2</v>
      </c>
      <c r="AN446" s="15">
        <f ca="1">ROUND(AK446*(1-AM446), 0)</f>
        <v>266</v>
      </c>
      <c r="AO446" s="18">
        <f ca="1">SUM(IF(AN446&gt;H446, (AN446-H446)*($G$23+AJ446), 0),IF(AF446&gt;G446,(AF446-G446)*($G$23+AB446),0),IF(X446&gt;F446,(X446-F446)*($G$23+T446),0),IF(P446&gt;E446,(P446-E446)*($G$23+L446),0))</f>
        <v>16934.82</v>
      </c>
      <c r="AP446" s="18">
        <f>-$C$24</f>
        <v>-313614.51120000001</v>
      </c>
      <c r="AQ446" s="17">
        <f ca="1">L446*P446+T446*X446+AB446*AF446+AJ446*AN446-AO446+AP446</f>
        <v>617451.21880000015</v>
      </c>
      <c r="AS446" s="21">
        <f ca="1">SUM(IF(AN446&gt;H446, (AN446-H446), 0),IF(AF446&gt;G446,(AF446-G446),0),IF(X446&gt;F446,(X446-F446),0),IF(P446&gt;E446,(P446-E446),0))</f>
        <v>6</v>
      </c>
    </row>
    <row r="447" spans="1:45" x14ac:dyDescent="0.4">
      <c r="A447" s="15">
        <v>419</v>
      </c>
      <c r="B447" s="15">
        <f ca="1">IF(RAND() &lt; (8/12), 0, 1)</f>
        <v>0</v>
      </c>
      <c r="C447" s="20">
        <f ca="1">RAND()</f>
        <v>0.99431245465760776</v>
      </c>
      <c r="D447" s="15" t="str">
        <f ca="1">LOOKUP(C447,$H$13:$H$16,$F$13:$F$16)</f>
        <v>Boeing 777-300ER</v>
      </c>
      <c r="E447" s="15">
        <f ca="1">LOOKUP(D447,$F$6:$F$9,$I$6:$I$9)</f>
        <v>8</v>
      </c>
      <c r="F447" s="15">
        <f ca="1">LOOKUP(D447,$F$6:$F$9,$J$6:$J$9)</f>
        <v>40</v>
      </c>
      <c r="G447" s="15">
        <f ca="1">LOOKUP(D447,$F$6:$F$9,$K$6:$K$9)</f>
        <v>24</v>
      </c>
      <c r="H447" s="15">
        <f ca="1">LOOKUP(D447,$F$6:$F$9,$L$6:$L$9)</f>
        <v>260</v>
      </c>
      <c r="I447" s="20">
        <f ca="1">RAND()</f>
        <v>0.42547215410857209</v>
      </c>
      <c r="J447" s="15">
        <f ca="1">IF(B447=1, ROUND(_xlfn.NORM.INV(I447,$C$5,$C$6)*(1+$T$14), 0), ROUND(_xlfn.NORM.INV(I447, $D$5, $D$6)*(1+$T$14), 0))</f>
        <v>4</v>
      </c>
      <c r="K447" s="20">
        <f ca="1">RAND()</f>
        <v>0.66212092913372511</v>
      </c>
      <c r="L447" s="18">
        <f ca="1">IF(B447=1, ROUND(_xlfn.NORM.INV(K447,$C$7,$C$8), 2), ROUND(_xlfn.NORM.INV(K447, $D$7, $D$8), 2))</f>
        <v>10683.01</v>
      </c>
      <c r="M447" s="15">
        <f ca="1">MIN(E447,J447)</f>
        <v>4</v>
      </c>
      <c r="N447" s="15">
        <f ca="1">RAND()</f>
        <v>0.64848808856762463</v>
      </c>
      <c r="O447" s="19">
        <f ca="1">(IF(B447=1, $G$21+($G$22-$G$21)*N447, $H$21+($H$22-$H$21)*N447))</f>
        <v>2.945464265702874E-2</v>
      </c>
      <c r="P447" s="15">
        <f ca="1">ROUND(M447*(1-O447), 0)</f>
        <v>4</v>
      </c>
      <c r="Q447" s="20">
        <f ca="1">RAND()</f>
        <v>0.45602068618940705</v>
      </c>
      <c r="R447" s="15">
        <f ca="1">IF(B447=1, ROUND(_xlfn.NORM.INV(Q447,$C$9,$C$10)*(1+$T$14), 0), ROUND(_xlfn.NORM.INV(Q447, $D$9, $D$10)*(1+$T$14), 0))</f>
        <v>39</v>
      </c>
      <c r="S447" s="20">
        <f ca="1">RAND()</f>
        <v>0.59595116555700123</v>
      </c>
      <c r="T447" s="18">
        <f ca="1">IF(B447=1, ROUND(_xlfn.NORM.INV(S447,$C$11,$C$12), 2), ROUND(_xlfn.NORM.INV(S447, $D$11, $D$12), 2))</f>
        <v>5301.54</v>
      </c>
      <c r="U447" s="15">
        <f ca="1">MIN(F447,R447)</f>
        <v>39</v>
      </c>
      <c r="V447" s="15">
        <f ca="1">RAND()</f>
        <v>0.8046058441080608</v>
      </c>
      <c r="W447" s="19">
        <f ca="1">(IF(B447=1, $G$21+($G$22-$G$21)*V447, $H$21+($H$22-$H$21)*V447))</f>
        <v>3.4138175323241822E-2</v>
      </c>
      <c r="X447" s="15">
        <f ca="1">ROUND(U447*(1-W447), 0)</f>
        <v>38</v>
      </c>
      <c r="Y447" s="20">
        <f ca="1">RAND()</f>
        <v>0.88822451318506701</v>
      </c>
      <c r="Z447" s="15">
        <f ca="1">IF(B447=1, ROUND(_xlfn.NORM.INV(Y447,$C$13,$C$14)*(1+$T$14), 0), ROUND(_xlfn.NORM.INV(Y447, $D$13, $D$14)*(1+$T$14), 0))</f>
        <v>47</v>
      </c>
      <c r="AA447" s="20">
        <f ca="1">RAND()</f>
        <v>0.59314952352795303</v>
      </c>
      <c r="AB447" s="18">
        <f ca="1">IF(B447=1, ROUND(_xlfn.NORM.INV(AA447,$C$15,$C$16), 2), ROUND(_xlfn.NORM.INV(AA447, $D$15, $D$16), 2))</f>
        <v>2826.61</v>
      </c>
      <c r="AC447" s="15">
        <f ca="1">MIN(G447,Z447)</f>
        <v>24</v>
      </c>
      <c r="AD447" s="15">
        <f ca="1">RAND()</f>
        <v>0.73727862947980105</v>
      </c>
      <c r="AE447" s="19">
        <f ca="1">(IF(B447=1, $G$21+($G$22-$G$21)*AD447, $H$21+($H$22-$H$21)*AD447))</f>
        <v>3.211835888439403E-2</v>
      </c>
      <c r="AF447" s="15">
        <f ca="1">ROUND(AC447*(1-AE447), 0)</f>
        <v>23</v>
      </c>
      <c r="AG447" s="20">
        <f ca="1">RAND()</f>
        <v>0.40087631615715213</v>
      </c>
      <c r="AH447" s="15">
        <f ca="1">IF(B447=1, ROUND(_xlfn.NORM.INV(AG447,$C$17,$C$18)*(1+$T$14), 0), ROUND(_xlfn.NORM.INV(AG447, $D$17, $D$18)*(1+$T$14), 0))</f>
        <v>186</v>
      </c>
      <c r="AI447" s="20">
        <f ca="1">RAND()</f>
        <v>0.43285318728360833</v>
      </c>
      <c r="AJ447" s="18">
        <f ca="1">IF(B447=1, ROUND(_xlfn.NORM.INV(AI447,$C$19,$C$20), 2), ROUND(_xlfn.NORM.INV(AI447, $D$19, $D$20), 2))</f>
        <v>1735.88</v>
      </c>
      <c r="AK447" s="15">
        <f ca="1">MIN(ROUND(H447*(1+$C$22),0),AH447)</f>
        <v>186</v>
      </c>
      <c r="AL447" s="20">
        <f ca="1">RAND()</f>
        <v>0.73115278804682515</v>
      </c>
      <c r="AM447" s="19">
        <f ca="1">(IF(B447=1, $G$21+($G$22-$G$21)*AL447, $H$21+($H$22-$H$21)*AL447))</f>
        <v>3.1934583641404751E-2</v>
      </c>
      <c r="AN447" s="15">
        <f ca="1">ROUND(AK447*(1-AM447), 0)</f>
        <v>180</v>
      </c>
      <c r="AO447" s="18">
        <f ca="1">SUM(IF(AN447&gt;H447, (AN447-H447)*($G$23+AJ447), 0),IF(AF447&gt;G447,(AF447-G447)*($G$23+AB447),0),IF(X447&gt;F447,(X447-F447)*($G$23+T447),0),IF(P447&gt;E447,(P447-E447)*($G$23+L447),0))</f>
        <v>0</v>
      </c>
      <c r="AP447" s="18">
        <f>-$C$24</f>
        <v>-313614.51120000001</v>
      </c>
      <c r="AQ447" s="17">
        <f ca="1">L447*P447+T447*X447+AB447*AF447+AJ447*AN447-AO447+AP447</f>
        <v>308046.47879999998</v>
      </c>
      <c r="AS447" s="21">
        <f ca="1">SUM(IF(AN447&gt;H447, (AN447-H447), 0),IF(AF447&gt;G447,(AF447-G447),0),IF(X447&gt;F447,(X447-F447),0),IF(P447&gt;E447,(P447-E447),0))</f>
        <v>0</v>
      </c>
    </row>
    <row r="448" spans="1:45" x14ac:dyDescent="0.4">
      <c r="A448" s="15">
        <v>420</v>
      </c>
      <c r="B448" s="15">
        <f ca="1">IF(RAND() &lt; (8/12), 0, 1)</f>
        <v>1</v>
      </c>
      <c r="C448" s="20">
        <f ca="1">RAND()</f>
        <v>0.84778546424973378</v>
      </c>
      <c r="D448" s="15" t="str">
        <f ca="1">LOOKUP(C448,$H$13:$H$16,$F$13:$F$16)</f>
        <v>Boeing 777-300ER</v>
      </c>
      <c r="E448" s="15">
        <f ca="1">LOOKUP(D448,$F$6:$F$9,$I$6:$I$9)</f>
        <v>8</v>
      </c>
      <c r="F448" s="15">
        <f ca="1">LOOKUP(D448,$F$6:$F$9,$J$6:$J$9)</f>
        <v>40</v>
      </c>
      <c r="G448" s="15">
        <f ca="1">LOOKUP(D448,$F$6:$F$9,$K$6:$K$9)</f>
        <v>24</v>
      </c>
      <c r="H448" s="15">
        <f ca="1">LOOKUP(D448,$F$6:$F$9,$L$6:$L$9)</f>
        <v>260</v>
      </c>
      <c r="I448" s="20">
        <f ca="1">RAND()</f>
        <v>0.30013340824150492</v>
      </c>
      <c r="J448" s="15">
        <f ca="1">IF(B448=1, ROUND(_xlfn.NORM.INV(I448,$C$5,$C$6)*(1+$T$14), 0), ROUND(_xlfn.NORM.INV(I448, $D$5, $D$6)*(1+$T$14), 0))</f>
        <v>5</v>
      </c>
      <c r="K448" s="20">
        <f ca="1">RAND()</f>
        <v>0.7592167166887579</v>
      </c>
      <c r="L448" s="18">
        <f ca="1">IF(B448=1, ROUND(_xlfn.NORM.INV(K448,$C$7,$C$8), 2), ROUND(_xlfn.NORM.INV(K448, $D$7, $D$8), 2))</f>
        <v>14928.1</v>
      </c>
      <c r="M448" s="15">
        <f ca="1">MIN(E448,J448)</f>
        <v>5</v>
      </c>
      <c r="N448" s="15">
        <f ca="1">RAND()</f>
        <v>0.59435587068095141</v>
      </c>
      <c r="O448" s="19">
        <f ca="1">(IF(B448=1, $G$21+($G$22-$G$21)*N448, $H$21+($H$22-$H$21)*N448))</f>
        <v>3.5802455473833303E-2</v>
      </c>
      <c r="P448" s="15">
        <f ca="1">ROUND(M448*(1-O448), 0)</f>
        <v>5</v>
      </c>
      <c r="Q448" s="20">
        <f ca="1">RAND()</f>
        <v>0.57393147610512107</v>
      </c>
      <c r="R448" s="15">
        <f ca="1">IF(B448=1, ROUND(_xlfn.NORM.INV(Q448,$C$9,$C$10)*(1+$T$14), 0), ROUND(_xlfn.NORM.INV(Q448, $D$9, $D$10)*(1+$T$14), 0))</f>
        <v>66</v>
      </c>
      <c r="S448" s="20">
        <f ca="1">RAND()</f>
        <v>0.82502169777771517</v>
      </c>
      <c r="T448" s="18">
        <f ca="1">IF(B448=1, ROUND(_xlfn.NORM.INV(S448,$C$11,$C$12), 2), ROUND(_xlfn.NORM.INV(S448, $D$11, $D$12), 2))</f>
        <v>7672.24</v>
      </c>
      <c r="U448" s="15">
        <f ca="1">MIN(F448,R448)</f>
        <v>40</v>
      </c>
      <c r="V448" s="15">
        <f ca="1">RAND()</f>
        <v>0.76181337714967279</v>
      </c>
      <c r="W448" s="19">
        <f ca="1">(IF(B448=1, $G$21+($G$22-$G$21)*V448, $H$21+($H$22-$H$21)*V448))</f>
        <v>4.166346820023855E-2</v>
      </c>
      <c r="X448" s="15">
        <f ca="1">ROUND(U448*(1-W448), 0)</f>
        <v>38</v>
      </c>
      <c r="Y448" s="20">
        <f ca="1">RAND()</f>
        <v>0.85716340007634995</v>
      </c>
      <c r="Z448" s="15">
        <f ca="1">IF(B448=1, ROUND(_xlfn.NORM.INV(Y448,$C$13,$C$14)*(1+$T$14), 0), ROUND(_xlfn.NORM.INV(Y448, $D$13, $D$14)*(1+$T$14), 0))</f>
        <v>79</v>
      </c>
      <c r="AA448" s="20">
        <f ca="1">RAND()</f>
        <v>0.82090101161057416</v>
      </c>
      <c r="AB448" s="18">
        <f ca="1">IF(B448=1, ROUND(_xlfn.NORM.INV(AA448,$C$15,$C$16), 2), ROUND(_xlfn.NORM.INV(AA448, $D$15, $D$16), 2))</f>
        <v>4084.23</v>
      </c>
      <c r="AC448" s="15">
        <f ca="1">MIN(G448,Z448)</f>
        <v>24</v>
      </c>
      <c r="AD448" s="15">
        <f ca="1">RAND()</f>
        <v>0.61524541900155416</v>
      </c>
      <c r="AE448" s="19">
        <f ca="1">(IF(B448=1, $G$21+($G$22-$G$21)*AD448, $H$21+($H$22-$H$21)*AD448))</f>
        <v>3.6533589665054399E-2</v>
      </c>
      <c r="AF448" s="15">
        <f ca="1">ROUND(AC448*(1-AE448), 0)</f>
        <v>23</v>
      </c>
      <c r="AG448" s="20">
        <f ca="1">RAND()</f>
        <v>8.9523771613093661E-2</v>
      </c>
      <c r="AH448" s="15">
        <f ca="1">IF(B448=1, ROUND(_xlfn.NORM.INV(AG448,$C$17,$C$18)*(1+$T$14), 0), ROUND(_xlfn.NORM.INV(AG448, $D$17, $D$18)*(1+$T$14), 0))</f>
        <v>135</v>
      </c>
      <c r="AI448" s="20">
        <f ca="1">RAND()</f>
        <v>0.12618373101720559</v>
      </c>
      <c r="AJ448" s="18">
        <f ca="1">IF(B448=1, ROUND(_xlfn.NORM.INV(AI448,$C$19,$C$20), 2), ROUND(_xlfn.NORM.INV(AI448, $D$19, $D$20), 2))</f>
        <v>1932.44</v>
      </c>
      <c r="AK448" s="15">
        <f ca="1">MIN(ROUND(H448*(1+$C$22),0),AH448)</f>
        <v>135</v>
      </c>
      <c r="AL448" s="20">
        <f ca="1">RAND()</f>
        <v>0.76373627321948478</v>
      </c>
      <c r="AM448" s="19">
        <f ca="1">(IF(B448=1, $G$21+($G$22-$G$21)*AL448, $H$21+($H$22-$H$21)*AL448))</f>
        <v>4.1730769562681971E-2</v>
      </c>
      <c r="AN448" s="15">
        <f ca="1">ROUND(AK448*(1-AM448), 0)</f>
        <v>129</v>
      </c>
      <c r="AO448" s="18">
        <f ca="1">SUM(IF(AN448&gt;H448, (AN448-H448)*($G$23+AJ448), 0),IF(AF448&gt;G448,(AF448-G448)*($G$23+AB448),0),IF(X448&gt;F448,(X448-F448)*($G$23+T448),0),IF(P448&gt;E448,(P448-E448)*($G$23+L448),0))</f>
        <v>0</v>
      </c>
      <c r="AP448" s="18">
        <f>-$C$24</f>
        <v>-313614.51120000001</v>
      </c>
      <c r="AQ448" s="17">
        <f ca="1">L448*P448+T448*X448+AB448*AF448+AJ448*AN448-AO448+AP448</f>
        <v>395793.15879999992</v>
      </c>
      <c r="AS448" s="21">
        <f ca="1">SUM(IF(AN448&gt;H448, (AN448-H448), 0),IF(AF448&gt;G448,(AF448-G448),0),IF(X448&gt;F448,(X448-F448),0),IF(P448&gt;E448,(P448-E448),0))</f>
        <v>0</v>
      </c>
    </row>
    <row r="449" spans="1:45" x14ac:dyDescent="0.4">
      <c r="A449" s="15">
        <v>421</v>
      </c>
      <c r="B449" s="15">
        <f ca="1">IF(RAND() &lt; (8/12), 0, 1)</f>
        <v>1</v>
      </c>
      <c r="C449" s="20">
        <f ca="1">RAND()</f>
        <v>0.53779154847840149</v>
      </c>
      <c r="D449" s="15" t="str">
        <f ca="1">LOOKUP(C449,$H$13:$H$16,$F$13:$F$16)</f>
        <v>Airbus A380-800</v>
      </c>
      <c r="E449" s="15">
        <f ca="1">LOOKUP(D449,$F$6:$F$9,$I$6:$I$9)</f>
        <v>14</v>
      </c>
      <c r="F449" s="15">
        <f ca="1">LOOKUP(D449,$F$6:$F$9,$J$6:$J$9)</f>
        <v>76</v>
      </c>
      <c r="G449" s="15">
        <f ca="1">LOOKUP(D449,$F$6:$F$9,$K$6:$K$9)</f>
        <v>56</v>
      </c>
      <c r="H449" s="15">
        <f ca="1">LOOKUP(D449,$F$6:$F$9,$L$6:$L$9)</f>
        <v>341</v>
      </c>
      <c r="I449" s="20">
        <f ca="1">RAND()</f>
        <v>0.66631517325706979</v>
      </c>
      <c r="J449" s="15">
        <f ca="1">IF(B449=1, ROUND(_xlfn.NORM.INV(I449,$C$5,$C$6)*(1+$T$14), 0), ROUND(_xlfn.NORM.INV(I449, $D$5, $D$6)*(1+$T$14), 0))</f>
        <v>7</v>
      </c>
      <c r="K449" s="20">
        <f ca="1">RAND()</f>
        <v>0.57655185455294067</v>
      </c>
      <c r="L449" s="18">
        <f ca="1">IF(B449=1, ROUND(_xlfn.NORM.INV(K449,$C$7,$C$8), 2), ROUND(_xlfn.NORM.INV(K449, $D$7, $D$8), 2))</f>
        <v>14007.08</v>
      </c>
      <c r="M449" s="15">
        <f ca="1">MIN(E449,J449)</f>
        <v>7</v>
      </c>
      <c r="N449" s="15">
        <f ca="1">RAND()</f>
        <v>0.19180595591434346</v>
      </c>
      <c r="O449" s="19">
        <f ca="1">(IF(B449=1, $G$21+($G$22-$G$21)*N449, $H$21+($H$22-$H$21)*N449))</f>
        <v>2.1713208457002021E-2</v>
      </c>
      <c r="P449" s="15">
        <f ca="1">ROUND(M449*(1-O449), 0)</f>
        <v>7</v>
      </c>
      <c r="Q449" s="20">
        <f ca="1">RAND()</f>
        <v>0.53568937717017939</v>
      </c>
      <c r="R449" s="15">
        <f ca="1">IF(B449=1, ROUND(_xlfn.NORM.INV(Q449,$C$9,$C$10)*(1+$T$14), 0), ROUND(_xlfn.NORM.INV(Q449, $D$9, $D$10)*(1+$T$14), 0))</f>
        <v>63</v>
      </c>
      <c r="S449" s="20">
        <f ca="1">RAND()</f>
        <v>0.56546942483714779</v>
      </c>
      <c r="T449" s="18">
        <f ca="1">IF(B449=1, ROUND(_xlfn.NORM.INV(S449,$C$11,$C$12), 2), ROUND(_xlfn.NORM.INV(S449, $D$11, $D$12), 2))</f>
        <v>6978.09</v>
      </c>
      <c r="U449" s="15">
        <f ca="1">MIN(F449,R449)</f>
        <v>63</v>
      </c>
      <c r="V449" s="15">
        <f ca="1">RAND()</f>
        <v>0.26420608239174304</v>
      </c>
      <c r="W449" s="19">
        <f ca="1">(IF(B449=1, $G$21+($G$22-$G$21)*V449, $H$21+($H$22-$H$21)*V449))</f>
        <v>2.4247212883711004E-2</v>
      </c>
      <c r="X449" s="15">
        <f ca="1">ROUND(U449*(1-W449), 0)</f>
        <v>61</v>
      </c>
      <c r="Y449" s="20">
        <f ca="1">RAND()</f>
        <v>1.1056088432091715E-2</v>
      </c>
      <c r="Z449" s="15">
        <f ca="1">IF(B449=1, ROUND(_xlfn.NORM.INV(Y449,$C$13,$C$14)*(1+$T$14), 0), ROUND(_xlfn.NORM.INV(Y449, $D$13, $D$14)*(1+$T$14), 0))</f>
        <v>2</v>
      </c>
      <c r="AA449" s="20">
        <f ca="1">RAND()</f>
        <v>0.8732635805601876</v>
      </c>
      <c r="AB449" s="18">
        <f ca="1">IF(B449=1, ROUND(_xlfn.NORM.INV(AA449,$C$15,$C$16), 2), ROUND(_xlfn.NORM.INV(AA449, $D$15, $D$16), 2))</f>
        <v>4191.55</v>
      </c>
      <c r="AC449" s="15">
        <f ca="1">MIN(G449,Z449)</f>
        <v>2</v>
      </c>
      <c r="AD449" s="15">
        <f ca="1">RAND()</f>
        <v>0.97460315601612013</v>
      </c>
      <c r="AE449" s="19">
        <f ca="1">(IF(B449=1, $G$21+($G$22-$G$21)*AD449, $H$21+($H$22-$H$21)*AD449))</f>
        <v>4.9111110460564204E-2</v>
      </c>
      <c r="AF449" s="15">
        <f ca="1">ROUND(AC449*(1-AE449), 0)</f>
        <v>2</v>
      </c>
      <c r="AG449" s="20">
        <f ca="1">RAND()</f>
        <v>0.36972893164298581</v>
      </c>
      <c r="AH449" s="15">
        <f ca="1">IF(B449=1, ROUND(_xlfn.NORM.INV(AG449,$C$17,$C$18)*(1+$T$14), 0), ROUND(_xlfn.NORM.INV(AG449, $D$17, $D$18)*(1+$T$14), 0))</f>
        <v>263</v>
      </c>
      <c r="AI449" s="20">
        <f ca="1">RAND()</f>
        <v>0.75334340865631599</v>
      </c>
      <c r="AJ449" s="18">
        <f ca="1">IF(B449=1, ROUND(_xlfn.NORM.INV(AI449,$C$19,$C$20), 2), ROUND(_xlfn.NORM.INV(AI449, $D$19, $D$20), 2))</f>
        <v>2482.39</v>
      </c>
      <c r="AK449" s="15">
        <f ca="1">MIN(ROUND(H449*(1+$C$22),0),AH449)</f>
        <v>263</v>
      </c>
      <c r="AL449" s="20">
        <f ca="1">RAND()</f>
        <v>0.31801507354466785</v>
      </c>
      <c r="AM449" s="19">
        <f ca="1">(IF(B449=1, $G$21+($G$22-$G$21)*AL449, $H$21+($H$22-$H$21)*AL449))</f>
        <v>2.6130527574063374E-2</v>
      </c>
      <c r="AN449" s="15">
        <f ca="1">ROUND(AK449*(1-AM449), 0)</f>
        <v>256</v>
      </c>
      <c r="AO449" s="18">
        <f ca="1">SUM(IF(AN449&gt;H449, (AN449-H449)*($G$23+AJ449), 0),IF(AF449&gt;G449,(AF449-G449)*($G$23+AB449),0),IF(X449&gt;F449,(X449-F449)*($G$23+T449),0),IF(P449&gt;E449,(P449-E449)*($G$23+L449),0))</f>
        <v>0</v>
      </c>
      <c r="AP449" s="18">
        <f>-$C$24</f>
        <v>-313614.51120000001</v>
      </c>
      <c r="AQ449" s="17">
        <f ca="1">L449*P449+T449*X449+AB449*AF449+AJ449*AN449-AO449+AP449</f>
        <v>853973.47879999992</v>
      </c>
      <c r="AS449" s="21">
        <f ca="1">SUM(IF(AN449&gt;H449, (AN449-H449), 0),IF(AF449&gt;G449,(AF449-G449),0),IF(X449&gt;F449,(X449-F449),0),IF(P449&gt;E449,(P449-E449),0))</f>
        <v>0</v>
      </c>
    </row>
    <row r="450" spans="1:45" x14ac:dyDescent="0.4">
      <c r="A450" s="15">
        <v>422</v>
      </c>
      <c r="B450" s="15">
        <f ca="1">IF(RAND() &lt; (8/12), 0, 1)</f>
        <v>0</v>
      </c>
      <c r="C450" s="20">
        <f ca="1">RAND()</f>
        <v>0.3780061041235997</v>
      </c>
      <c r="D450" s="15" t="str">
        <f ca="1">LOOKUP(C450,$H$13:$H$16,$F$13:$F$16)</f>
        <v>Airbus A380-800</v>
      </c>
      <c r="E450" s="15">
        <f ca="1">LOOKUP(D450,$F$6:$F$9,$I$6:$I$9)</f>
        <v>14</v>
      </c>
      <c r="F450" s="15">
        <f ca="1">LOOKUP(D450,$F$6:$F$9,$J$6:$J$9)</f>
        <v>76</v>
      </c>
      <c r="G450" s="15">
        <f ca="1">LOOKUP(D450,$F$6:$F$9,$K$6:$K$9)</f>
        <v>56</v>
      </c>
      <c r="H450" s="15">
        <f ca="1">LOOKUP(D450,$F$6:$F$9,$L$6:$L$9)</f>
        <v>341</v>
      </c>
      <c r="I450" s="20">
        <f ca="1">RAND()</f>
        <v>0.32032544880233516</v>
      </c>
      <c r="J450" s="15">
        <f ca="1">IF(B450=1, ROUND(_xlfn.NORM.INV(I450,$C$5,$C$6)*(1+$T$14), 0), ROUND(_xlfn.NORM.INV(I450, $D$5, $D$6)*(1+$T$14), 0))</f>
        <v>4</v>
      </c>
      <c r="K450" s="20">
        <f ca="1">RAND()</f>
        <v>0.36221983373280753</v>
      </c>
      <c r="L450" s="18">
        <f ca="1">IF(B450=1, ROUND(_xlfn.NORM.INV(K450,$C$7,$C$8), 2), ROUND(_xlfn.NORM.INV(K450, $D$7, $D$8), 2))</f>
        <v>10331.709999999999</v>
      </c>
      <c r="M450" s="15">
        <f ca="1">MIN(E450,J450)</f>
        <v>4</v>
      </c>
      <c r="N450" s="15">
        <f ca="1">RAND()</f>
        <v>0.30678226464072711</v>
      </c>
      <c r="O450" s="19">
        <f ca="1">(IF(B450=1, $G$21+($G$22-$G$21)*N450, $H$21+($H$22-$H$21)*N450))</f>
        <v>1.9203467939221813E-2</v>
      </c>
      <c r="P450" s="15">
        <f ca="1">ROUND(M450*(1-O450), 0)</f>
        <v>4</v>
      </c>
      <c r="Q450" s="20">
        <f ca="1">RAND()</f>
        <v>0.39198378523323463</v>
      </c>
      <c r="R450" s="15">
        <f ca="1">IF(B450=1, ROUND(_xlfn.NORM.INV(Q450,$C$9,$C$10)*(1+$T$14), 0), ROUND(_xlfn.NORM.INV(Q450, $D$9, $D$10)*(1+$T$14), 0))</f>
        <v>37</v>
      </c>
      <c r="S450" s="20">
        <f ca="1">RAND()</f>
        <v>0.14303603291529021</v>
      </c>
      <c r="T450" s="18">
        <f ca="1">IF(B450=1, ROUND(_xlfn.NORM.INV(S450,$C$11,$C$12), 2), ROUND(_xlfn.NORM.INV(S450, $D$11, $D$12), 2))</f>
        <v>5003.09</v>
      </c>
      <c r="U450" s="15">
        <f ca="1">MIN(F450,R450)</f>
        <v>37</v>
      </c>
      <c r="V450" s="15">
        <f ca="1">RAND()</f>
        <v>0.13880401291070843</v>
      </c>
      <c r="W450" s="19">
        <f ca="1">(IF(B450=1, $G$21+($G$22-$G$21)*V450, $H$21+($H$22-$H$21)*V450))</f>
        <v>1.4164120387321254E-2</v>
      </c>
      <c r="X450" s="15">
        <f ca="1">ROUND(U450*(1-W450), 0)</f>
        <v>36</v>
      </c>
      <c r="Y450" s="20">
        <f ca="1">RAND()</f>
        <v>0.90115203122852638</v>
      </c>
      <c r="Z450" s="15">
        <f ca="1">IF(B450=1, ROUND(_xlfn.NORM.INV(Y450,$C$13,$C$14)*(1+$T$14), 0), ROUND(_xlfn.NORM.INV(Y450, $D$13, $D$14)*(1+$T$14), 0))</f>
        <v>48</v>
      </c>
      <c r="AA450" s="20">
        <f ca="1">RAND()</f>
        <v>0.51465680452632168</v>
      </c>
      <c r="AB450" s="18">
        <f ca="1">IF(B450=1, ROUND(_xlfn.NORM.INV(AA450,$C$15,$C$16), 2), ROUND(_xlfn.NORM.INV(AA450, $D$15, $D$16), 2))</f>
        <v>2802.43</v>
      </c>
      <c r="AC450" s="15">
        <f ca="1">MIN(G450,Z450)</f>
        <v>48</v>
      </c>
      <c r="AD450" s="15">
        <f ca="1">RAND()</f>
        <v>0.59221150720767013</v>
      </c>
      <c r="AE450" s="19">
        <f ca="1">(IF(B450=1, $G$21+($G$22-$G$21)*AD450, $H$21+($H$22-$H$21)*AD450))</f>
        <v>2.7766345216230101E-2</v>
      </c>
      <c r="AF450" s="15">
        <f ca="1">ROUND(AC450*(1-AE450), 0)</f>
        <v>47</v>
      </c>
      <c r="AG450" s="20">
        <f ca="1">RAND()</f>
        <v>0.54856961708559215</v>
      </c>
      <c r="AH450" s="15">
        <f ca="1">IF(B450=1, ROUND(_xlfn.NORM.INV(AG450,$C$17,$C$18)*(1+$T$14), 0), ROUND(_xlfn.NORM.INV(AG450, $D$17, $D$18)*(1+$T$14), 0))</f>
        <v>206</v>
      </c>
      <c r="AI450" s="20">
        <f ca="1">RAND()</f>
        <v>0.67065765631328111</v>
      </c>
      <c r="AJ450" s="18">
        <f ca="1">IF(B450=1, ROUND(_xlfn.NORM.INV(AI450,$C$19,$C$20), 2), ROUND(_xlfn.NORM.INV(AI450, $D$19, $D$20), 2))</f>
        <v>1782.28</v>
      </c>
      <c r="AK450" s="15">
        <f ca="1">MIN(ROUND(H450*(1+$C$22),0),AH450)</f>
        <v>206</v>
      </c>
      <c r="AL450" s="20">
        <f ca="1">RAND()</f>
        <v>0.70993769699422082</v>
      </c>
      <c r="AM450" s="19">
        <f ca="1">(IF(B450=1, $G$21+($G$22-$G$21)*AL450, $H$21+($H$22-$H$21)*AL450))</f>
        <v>3.1298130909826624E-2</v>
      </c>
      <c r="AN450" s="15">
        <f ca="1">ROUND(AK450*(1-AM450), 0)</f>
        <v>200</v>
      </c>
      <c r="AO450" s="18">
        <f ca="1">SUM(IF(AN450&gt;H450, (AN450-H450)*($G$23+AJ450), 0),IF(AF450&gt;G450,(AF450-G450)*($G$23+AB450),0),IF(X450&gt;F450,(X450-F450)*($G$23+T450),0),IF(P450&gt;E450,(P450-E450)*($G$23+L450),0))</f>
        <v>0</v>
      </c>
      <c r="AP450" s="18">
        <f>-$C$24</f>
        <v>-313614.51120000001</v>
      </c>
      <c r="AQ450" s="17">
        <f ca="1">L450*P450+T450*X450+AB450*AF450+AJ450*AN450-AO450+AP450</f>
        <v>395993.77880000003</v>
      </c>
      <c r="AS450" s="21">
        <f ca="1">SUM(IF(AN450&gt;H450, (AN450-H450), 0),IF(AF450&gt;G450,(AF450-G450),0),IF(X450&gt;F450,(X450-F450),0),IF(P450&gt;E450,(P450-E450),0))</f>
        <v>0</v>
      </c>
    </row>
    <row r="451" spans="1:45" x14ac:dyDescent="0.4">
      <c r="A451" s="15">
        <v>423</v>
      </c>
      <c r="B451" s="15">
        <f ca="1">IF(RAND() &lt; (8/12), 0, 1)</f>
        <v>1</v>
      </c>
      <c r="C451" s="20">
        <f ca="1">RAND()</f>
        <v>0.1573764406364383</v>
      </c>
      <c r="D451" s="15" t="str">
        <f ca="1">LOOKUP(C451,$H$13:$H$16,$F$13:$F$16)</f>
        <v>Airbus A350-900</v>
      </c>
      <c r="E451" s="15">
        <f ca="1">LOOKUP(D451,$F$6:$F$9,$I$6:$I$9)</f>
        <v>0</v>
      </c>
      <c r="F451" s="15">
        <f ca="1">LOOKUP(D451,$F$6:$F$9,$J$6:$J$9)</f>
        <v>32</v>
      </c>
      <c r="G451" s="15">
        <f ca="1">LOOKUP(D451,$F$6:$F$9,$K$6:$K$9)</f>
        <v>21</v>
      </c>
      <c r="H451" s="15">
        <f ca="1">LOOKUP(D451,$F$6:$F$9,$L$6:$L$9)</f>
        <v>259</v>
      </c>
      <c r="I451" s="20">
        <f ca="1">RAND()</f>
        <v>0.45182594560805933</v>
      </c>
      <c r="J451" s="15">
        <f ca="1">IF(B451=1, ROUND(_xlfn.NORM.INV(I451,$C$5,$C$6)*(1+$T$14), 0), ROUND(_xlfn.NORM.INV(I451, $D$5, $D$6)*(1+$T$14), 0))</f>
        <v>6</v>
      </c>
      <c r="K451" s="20">
        <f ca="1">RAND()</f>
        <v>0.15272384738837397</v>
      </c>
      <c r="L451" s="18">
        <f ca="1">IF(B451=1, ROUND(_xlfn.NORM.INV(K451,$C$7,$C$8), 2), ROUND(_xlfn.NORM.INV(K451, $D$7, $D$8), 2))</f>
        <v>11810.7</v>
      </c>
      <c r="M451" s="15">
        <f ca="1">MIN(E451,J451)</f>
        <v>0</v>
      </c>
      <c r="N451" s="15">
        <f ca="1">RAND()</f>
        <v>0.10007156029615027</v>
      </c>
      <c r="O451" s="19">
        <f ca="1">(IF(B451=1, $G$21+($G$22-$G$21)*N451, $H$21+($H$22-$H$21)*N451))</f>
        <v>1.8502504610365261E-2</v>
      </c>
      <c r="P451" s="15">
        <f ca="1">ROUND(M451*(1-O451), 0)</f>
        <v>0</v>
      </c>
      <c r="Q451" s="20">
        <f ca="1">RAND()</f>
        <v>0.85048268261047877</v>
      </c>
      <c r="R451" s="15">
        <f ca="1">IF(B451=1, ROUND(_xlfn.NORM.INV(Q451,$C$9,$C$10)*(1+$T$14), 0), ROUND(_xlfn.NORM.INV(Q451, $D$9, $D$10)*(1+$T$14), 0))</f>
        <v>87</v>
      </c>
      <c r="S451" s="20">
        <f ca="1">RAND()</f>
        <v>0.25079396880312821</v>
      </c>
      <c r="T451" s="18">
        <f ca="1">IF(B451=1, ROUND(_xlfn.NORM.INV(S451,$C$11,$C$12), 2), ROUND(_xlfn.NORM.INV(S451, $D$11, $D$12), 2))</f>
        <v>6223.5</v>
      </c>
      <c r="U451" s="15">
        <f ca="1">MIN(F451,R451)</f>
        <v>32</v>
      </c>
      <c r="V451" s="15">
        <f ca="1">RAND()</f>
        <v>0.74963951128524242</v>
      </c>
      <c r="W451" s="19">
        <f ca="1">(IF(B451=1, $G$21+($G$22-$G$21)*V451, $H$21+($H$22-$H$21)*V451))</f>
        <v>4.1237382894983486E-2</v>
      </c>
      <c r="X451" s="15">
        <f ca="1">ROUND(U451*(1-W451), 0)</f>
        <v>31</v>
      </c>
      <c r="Y451" s="20">
        <f ca="1">RAND()</f>
        <v>0.90093513103635836</v>
      </c>
      <c r="Z451" s="15">
        <f ca="1">IF(B451=1, ROUND(_xlfn.NORM.INV(Y451,$C$13,$C$14)*(1+$T$14), 0), ROUND(_xlfn.NORM.INV(Y451, $D$13, $D$14)*(1+$T$14), 0))</f>
        <v>84</v>
      </c>
      <c r="AA451" s="20">
        <f ca="1">RAND()</f>
        <v>0.59558266764886869</v>
      </c>
      <c r="AB451" s="18">
        <f ca="1">IF(B451=1, ROUND(_xlfn.NORM.INV(AA451,$C$15,$C$16), 2), ROUND(_xlfn.NORM.INV(AA451, $D$15, $D$16), 2))</f>
        <v>3758.71</v>
      </c>
      <c r="AC451" s="15">
        <f ca="1">MIN(G451,Z451)</f>
        <v>21</v>
      </c>
      <c r="AD451" s="15">
        <f ca="1">RAND()</f>
        <v>0.4942693884860152</v>
      </c>
      <c r="AE451" s="19">
        <f ca="1">(IF(B451=1, $G$21+($G$22-$G$21)*AD451, $H$21+($H$22-$H$21)*AD451))</f>
        <v>3.2299428597010529E-2</v>
      </c>
      <c r="AF451" s="15">
        <f ca="1">ROUND(AC451*(1-AE451), 0)</f>
        <v>20</v>
      </c>
      <c r="AG451" s="20">
        <f ca="1">RAND()</f>
        <v>0.422807832549705</v>
      </c>
      <c r="AH451" s="15">
        <f ca="1">IF(B451=1, ROUND(_xlfn.NORM.INV(AG451,$C$17,$C$18)*(1+$T$14), 0), ROUND(_xlfn.NORM.INV(AG451, $D$17, $D$18)*(1+$T$14), 0))</f>
        <v>280</v>
      </c>
      <c r="AI451" s="20">
        <f ca="1">RAND()</f>
        <v>0.41052146775416321</v>
      </c>
      <c r="AJ451" s="18">
        <f ca="1">IF(B451=1, ROUND(_xlfn.NORM.INV(AI451,$C$19,$C$20), 2), ROUND(_xlfn.NORM.INV(AI451, $D$19, $D$20), 2))</f>
        <v>2208.4899999999998</v>
      </c>
      <c r="AK451" s="15">
        <f ca="1">MIN(ROUND(H451*(1+$C$22),0),AH451)</f>
        <v>272</v>
      </c>
      <c r="AL451" s="20">
        <f ca="1">RAND()</f>
        <v>2.923545382381243E-2</v>
      </c>
      <c r="AM451" s="19">
        <f ca="1">(IF(B451=1, $G$21+($G$22-$G$21)*AL451, $H$21+($H$22-$H$21)*AL451))</f>
        <v>1.6023240883833435E-2</v>
      </c>
      <c r="AN451" s="15">
        <f ca="1">ROUND(AK451*(1-AM451), 0)</f>
        <v>268</v>
      </c>
      <c r="AO451" s="18">
        <f ca="1">SUM(IF(AN451&gt;H451, (AN451-H451)*($G$23+AJ451), 0),IF(AF451&gt;G451,(AF451-G451)*($G$23+AB451),0),IF(X451&gt;F451,(X451-F451)*($G$23+T451),0),IF(P451&gt;E451,(P451-E451)*($G$23+L451),0))</f>
        <v>27535.409999999996</v>
      </c>
      <c r="AP451" s="18">
        <f>-$C$24</f>
        <v>-313614.51120000001</v>
      </c>
      <c r="AQ451" s="17">
        <f ca="1">L451*P451+T451*X451+AB451*AF451+AJ451*AN451-AO451+AP451</f>
        <v>518828.09879999998</v>
      </c>
      <c r="AS451" s="21">
        <f ca="1">SUM(IF(AN451&gt;H451, (AN451-H451), 0),IF(AF451&gt;G451,(AF451-G451),0),IF(X451&gt;F451,(X451-F451),0),IF(P451&gt;E451,(P451-E451),0))</f>
        <v>9</v>
      </c>
    </row>
    <row r="452" spans="1:45" x14ac:dyDescent="0.4">
      <c r="A452" s="15">
        <v>424</v>
      </c>
      <c r="B452" s="15">
        <f ca="1">IF(RAND() &lt; (8/12), 0, 1)</f>
        <v>0</v>
      </c>
      <c r="C452" s="20">
        <f ca="1">RAND()</f>
        <v>0.61836297360533821</v>
      </c>
      <c r="D452" s="15" t="str">
        <f ca="1">LOOKUP(C452,$H$13:$H$16,$F$13:$F$16)</f>
        <v>Boeing 777-300ER</v>
      </c>
      <c r="E452" s="15">
        <f ca="1">LOOKUP(D452,$F$6:$F$9,$I$6:$I$9)</f>
        <v>8</v>
      </c>
      <c r="F452" s="15">
        <f ca="1">LOOKUP(D452,$F$6:$F$9,$J$6:$J$9)</f>
        <v>40</v>
      </c>
      <c r="G452" s="15">
        <f ca="1">LOOKUP(D452,$F$6:$F$9,$K$6:$K$9)</f>
        <v>24</v>
      </c>
      <c r="H452" s="15">
        <f ca="1">LOOKUP(D452,$F$6:$F$9,$L$6:$L$9)</f>
        <v>260</v>
      </c>
      <c r="I452" s="20">
        <f ca="1">RAND()</f>
        <v>0.14363966455148192</v>
      </c>
      <c r="J452" s="15">
        <f ca="1">IF(B452=1, ROUND(_xlfn.NORM.INV(I452,$C$5,$C$6)*(1+$T$14), 0), ROUND(_xlfn.NORM.INV(I452, $D$5, $D$6)*(1+$T$14), 0))</f>
        <v>3</v>
      </c>
      <c r="K452" s="20">
        <f ca="1">RAND()</f>
        <v>0.47913721946307752</v>
      </c>
      <c r="L452" s="18">
        <f ca="1">IF(B452=1, ROUND(_xlfn.NORM.INV(K452,$C$7,$C$8), 2), ROUND(_xlfn.NORM.INV(K452, $D$7, $D$8), 2))</f>
        <v>10468.540000000001</v>
      </c>
      <c r="M452" s="15">
        <f ca="1">MIN(E452,J452)</f>
        <v>3</v>
      </c>
      <c r="N452" s="15">
        <f ca="1">RAND()</f>
        <v>0.56355767264497381</v>
      </c>
      <c r="O452" s="19">
        <f ca="1">(IF(B452=1, $G$21+($G$22-$G$21)*N452, $H$21+($H$22-$H$21)*N452))</f>
        <v>2.6906730179349213E-2</v>
      </c>
      <c r="P452" s="15">
        <f ca="1">ROUND(M452*(1-O452), 0)</f>
        <v>3</v>
      </c>
      <c r="Q452" s="20">
        <f ca="1">RAND()</f>
        <v>0.21034577031088708</v>
      </c>
      <c r="R452" s="15">
        <f ca="1">IF(B452=1, ROUND(_xlfn.NORM.INV(Q452,$C$9,$C$10)*(1+$T$14), 0), ROUND(_xlfn.NORM.INV(Q452, $D$9, $D$10)*(1+$T$14), 0))</f>
        <v>31</v>
      </c>
      <c r="S452" s="20">
        <f ca="1">RAND()</f>
        <v>0.83404833614099882</v>
      </c>
      <c r="T452" s="18">
        <f ca="1">IF(B452=1, ROUND(_xlfn.NORM.INV(S452,$C$11,$C$12), 2), ROUND(_xlfn.NORM.INV(S452, $D$11, $D$12), 2))</f>
        <v>5467.3</v>
      </c>
      <c r="U452" s="15">
        <f ca="1">MIN(F452,R452)</f>
        <v>31</v>
      </c>
      <c r="V452" s="15">
        <f ca="1">RAND()</f>
        <v>0.7933133724036332</v>
      </c>
      <c r="W452" s="19">
        <f ca="1">(IF(B452=1, $G$21+($G$22-$G$21)*V452, $H$21+($H$22-$H$21)*V452))</f>
        <v>3.3799401172108993E-2</v>
      </c>
      <c r="X452" s="15">
        <f ca="1">ROUND(U452*(1-W452), 0)</f>
        <v>30</v>
      </c>
      <c r="Y452" s="20">
        <f ca="1">RAND()</f>
        <v>0.77700167061182757</v>
      </c>
      <c r="Z452" s="15">
        <f ca="1">IF(B452=1, ROUND(_xlfn.NORM.INV(Y452,$C$13,$C$14)*(1+$T$14), 0), ROUND(_xlfn.NORM.INV(Y452, $D$13, $D$14)*(1+$T$14), 0))</f>
        <v>43</v>
      </c>
      <c r="AA452" s="20">
        <f ca="1">RAND()</f>
        <v>0.70119499157066423</v>
      </c>
      <c r="AB452" s="18">
        <f ca="1">IF(B452=1, ROUND(_xlfn.NORM.INV(AA452,$C$15,$C$16), 2), ROUND(_xlfn.NORM.INV(AA452, $D$15, $D$16), 2))</f>
        <v>2862.12</v>
      </c>
      <c r="AC452" s="15">
        <f ca="1">MIN(G452,Z452)</f>
        <v>24</v>
      </c>
      <c r="AD452" s="15">
        <f ca="1">RAND()</f>
        <v>0.71416933500954982</v>
      </c>
      <c r="AE452" s="19">
        <f ca="1">(IF(B452=1, $G$21+($G$22-$G$21)*AD452, $H$21+($H$22-$H$21)*AD452))</f>
        <v>3.1425080050286491E-2</v>
      </c>
      <c r="AF452" s="15">
        <f ca="1">ROUND(AC452*(1-AE452), 0)</f>
        <v>23</v>
      </c>
      <c r="AG452" s="20">
        <f ca="1">RAND()</f>
        <v>0.41875615846025616</v>
      </c>
      <c r="AH452" s="15">
        <f ca="1">IF(B452=1, ROUND(_xlfn.NORM.INV(AG452,$C$17,$C$18)*(1+$T$14), 0), ROUND(_xlfn.NORM.INV(AG452, $D$17, $D$18)*(1+$T$14), 0))</f>
        <v>189</v>
      </c>
      <c r="AI452" s="20">
        <f ca="1">RAND()</f>
        <v>0.80015341651333216</v>
      </c>
      <c r="AJ452" s="18">
        <f ca="1">IF(B452=1, ROUND(_xlfn.NORM.INV(AI452,$C$19,$C$20), 2), ROUND(_xlfn.NORM.INV(AI452, $D$19, $D$20), 2))</f>
        <v>1812.7</v>
      </c>
      <c r="AK452" s="15">
        <f ca="1">MIN(ROUND(H452*(1+$C$22),0),AH452)</f>
        <v>189</v>
      </c>
      <c r="AL452" s="20">
        <f ca="1">RAND()</f>
        <v>0.40153271294583881</v>
      </c>
      <c r="AM452" s="19">
        <f ca="1">(IF(B452=1, $G$21+($G$22-$G$21)*AL452, $H$21+($H$22-$H$21)*AL452))</f>
        <v>2.2045981388375165E-2</v>
      </c>
      <c r="AN452" s="15">
        <f ca="1">ROUND(AK452*(1-AM452), 0)</f>
        <v>185</v>
      </c>
      <c r="AO452" s="18">
        <f ca="1">SUM(IF(AN452&gt;H452, (AN452-H452)*($G$23+AJ452), 0),IF(AF452&gt;G452,(AF452-G452)*($G$23+AB452),0),IF(X452&gt;F452,(X452-F452)*($G$23+T452),0),IF(P452&gt;E452,(P452-E452)*($G$23+L452),0))</f>
        <v>0</v>
      </c>
      <c r="AP452" s="18">
        <f>-$C$24</f>
        <v>-313614.51120000001</v>
      </c>
      <c r="AQ452" s="17">
        <f ca="1">L452*P452+T452*X452+AB452*AF452+AJ452*AN452-AO452+AP452</f>
        <v>282988.3688</v>
      </c>
      <c r="AS452" s="21">
        <f ca="1">SUM(IF(AN452&gt;H452, (AN452-H452), 0),IF(AF452&gt;G452,(AF452-G452),0),IF(X452&gt;F452,(X452-F452),0),IF(P452&gt;E452,(P452-E452),0))</f>
        <v>0</v>
      </c>
    </row>
    <row r="453" spans="1:45" x14ac:dyDescent="0.4">
      <c r="A453" s="15">
        <v>425</v>
      </c>
      <c r="B453" s="15">
        <f ca="1">IF(RAND() &lt; (8/12), 0, 1)</f>
        <v>0</v>
      </c>
      <c r="C453" s="20">
        <f ca="1">RAND()</f>
        <v>0.19914074446901164</v>
      </c>
      <c r="D453" s="15" t="str">
        <f ca="1">LOOKUP(C453,$H$13:$H$16,$F$13:$F$16)</f>
        <v>Airbus A350-900</v>
      </c>
      <c r="E453" s="15">
        <f ca="1">LOOKUP(D453,$F$6:$F$9,$I$6:$I$9)</f>
        <v>0</v>
      </c>
      <c r="F453" s="15">
        <f ca="1">LOOKUP(D453,$F$6:$F$9,$J$6:$J$9)</f>
        <v>32</v>
      </c>
      <c r="G453" s="15">
        <f ca="1">LOOKUP(D453,$F$6:$F$9,$K$6:$K$9)</f>
        <v>21</v>
      </c>
      <c r="H453" s="15">
        <f ca="1">LOOKUP(D453,$F$6:$F$9,$L$6:$L$9)</f>
        <v>259</v>
      </c>
      <c r="I453" s="20">
        <f ca="1">RAND()</f>
        <v>0.90438993132558265</v>
      </c>
      <c r="J453" s="15">
        <f ca="1">IF(B453=1, ROUND(_xlfn.NORM.INV(I453,$C$5,$C$6)*(1+$T$14), 0), ROUND(_xlfn.NORM.INV(I453, $D$5, $D$6)*(1+$T$14), 0))</f>
        <v>6</v>
      </c>
      <c r="K453" s="20">
        <f ca="1">RAND()</f>
        <v>5.1386152804329344E-2</v>
      </c>
      <c r="L453" s="18">
        <f ca="1">IF(B453=1, ROUND(_xlfn.NORM.INV(K453,$C$7,$C$8), 2), ROUND(_xlfn.NORM.INV(K453, $D$7, $D$8), 2))</f>
        <v>9748.7800000000007</v>
      </c>
      <c r="M453" s="15">
        <f ca="1">MIN(E453,J453)</f>
        <v>0</v>
      </c>
      <c r="N453" s="15">
        <f ca="1">RAND()</f>
        <v>0.76552687806985598</v>
      </c>
      <c r="O453" s="19">
        <f ca="1">(IF(B453=1, $G$21+($G$22-$G$21)*N453, $H$21+($H$22-$H$21)*N453))</f>
        <v>3.2965806342095678E-2</v>
      </c>
      <c r="P453" s="15">
        <f ca="1">ROUND(M453*(1-O453), 0)</f>
        <v>0</v>
      </c>
      <c r="Q453" s="20">
        <f ca="1">RAND()</f>
        <v>0.39287647672215653</v>
      </c>
      <c r="R453" s="15">
        <f ca="1">IF(B453=1, ROUND(_xlfn.NORM.INV(Q453,$C$9,$C$10)*(1+$T$14), 0), ROUND(_xlfn.NORM.INV(Q453, $D$9, $D$10)*(1+$T$14), 0))</f>
        <v>37</v>
      </c>
      <c r="S453" s="20">
        <f ca="1">RAND()</f>
        <v>0.17515095601888342</v>
      </c>
      <c r="T453" s="18">
        <f ca="1">IF(B453=1, ROUND(_xlfn.NORM.INV(S453,$C$11,$C$12), 2), ROUND(_xlfn.NORM.INV(S453, $D$11, $D$12), 2))</f>
        <v>5033.3500000000004</v>
      </c>
      <c r="U453" s="15">
        <f ca="1">MIN(F453,R453)</f>
        <v>32</v>
      </c>
      <c r="V453" s="15">
        <f ca="1">RAND()</f>
        <v>0.92232376115110459</v>
      </c>
      <c r="W453" s="19">
        <f ca="1">(IF(B453=1, $G$21+($G$22-$G$21)*V453, $H$21+($H$22-$H$21)*V453))</f>
        <v>3.7669712834533138E-2</v>
      </c>
      <c r="X453" s="15">
        <f ca="1">ROUND(U453*(1-W453), 0)</f>
        <v>31</v>
      </c>
      <c r="Y453" s="20">
        <f ca="1">RAND()</f>
        <v>0.34866065911338928</v>
      </c>
      <c r="Z453" s="15">
        <f ca="1">IF(B453=1, ROUND(_xlfn.NORM.INV(Y453,$C$13,$C$14)*(1+$T$14), 0), ROUND(_xlfn.NORM.INV(Y453, $D$13, $D$14)*(1+$T$14), 0))</f>
        <v>32</v>
      </c>
      <c r="AA453" s="20">
        <f ca="1">RAND()</f>
        <v>0.93122301467186375</v>
      </c>
      <c r="AB453" s="18">
        <f ca="1">IF(B453=1, ROUND(_xlfn.NORM.INV(AA453,$C$15,$C$16), 2), ROUND(_xlfn.NORM.INV(AA453, $D$15, $D$16), 2))</f>
        <v>2978.44</v>
      </c>
      <c r="AC453" s="15">
        <f ca="1">MIN(G453,Z453)</f>
        <v>21</v>
      </c>
      <c r="AD453" s="15">
        <f ca="1">RAND()</f>
        <v>0.55554340659487467</v>
      </c>
      <c r="AE453" s="19">
        <f ca="1">(IF(B453=1, $G$21+($G$22-$G$21)*AD453, $H$21+($H$22-$H$21)*AD453))</f>
        <v>2.6666302197846242E-2</v>
      </c>
      <c r="AF453" s="15">
        <f ca="1">ROUND(AC453*(1-AE453), 0)</f>
        <v>20</v>
      </c>
      <c r="AG453" s="20">
        <f ca="1">RAND()</f>
        <v>9.052115840526076E-2</v>
      </c>
      <c r="AH453" s="15">
        <f ca="1">IF(B453=1, ROUND(_xlfn.NORM.INV(AG453,$C$17,$C$18)*(1+$T$14), 0), ROUND(_xlfn.NORM.INV(AG453, $D$17, $D$18)*(1+$T$14), 0))</f>
        <v>129</v>
      </c>
      <c r="AI453" s="20">
        <f ca="1">RAND()</f>
        <v>8.5818965891769294E-2</v>
      </c>
      <c r="AJ453" s="18">
        <f ca="1">IF(B453=1, ROUND(_xlfn.NORM.INV(AI453,$C$19,$C$20), 2), ROUND(_xlfn.NORM.INV(AI453, $D$19, $D$20), 2))</f>
        <v>1644.9</v>
      </c>
      <c r="AK453" s="15">
        <f ca="1">MIN(ROUND(H453*(1+$C$22),0),AH453)</f>
        <v>129</v>
      </c>
      <c r="AL453" s="20">
        <f ca="1">RAND()</f>
        <v>0.58979298745204589</v>
      </c>
      <c r="AM453" s="19">
        <f ca="1">(IF(B453=1, $G$21+($G$22-$G$21)*AL453, $H$21+($H$22-$H$21)*AL453))</f>
        <v>2.769378962356138E-2</v>
      </c>
      <c r="AN453" s="15">
        <f ca="1">ROUND(AK453*(1-AM453), 0)</f>
        <v>125</v>
      </c>
      <c r="AO453" s="18">
        <f ca="1">SUM(IF(AN453&gt;H453, (AN453-H453)*($G$23+AJ453), 0),IF(AF453&gt;G453,(AF453-G453)*($G$23+AB453),0),IF(X453&gt;F453,(X453-F453)*($G$23+T453),0),IF(P453&gt;E453,(P453-E453)*($G$23+L453),0))</f>
        <v>0</v>
      </c>
      <c r="AP453" s="18">
        <f>-$C$24</f>
        <v>-313614.51120000001</v>
      </c>
      <c r="AQ453" s="17">
        <f ca="1">L453*P453+T453*X453+AB453*AF453+AJ453*AN453-AO453+AP453</f>
        <v>107600.63880000002</v>
      </c>
      <c r="AS453" s="21">
        <f ca="1">SUM(IF(AN453&gt;H453, (AN453-H453), 0),IF(AF453&gt;G453,(AF453-G453),0),IF(X453&gt;F453,(X453-F453),0),IF(P453&gt;E453,(P453-E453),0))</f>
        <v>0</v>
      </c>
    </row>
    <row r="454" spans="1:45" x14ac:dyDescent="0.4">
      <c r="A454" s="15">
        <v>426</v>
      </c>
      <c r="B454" s="15">
        <f ca="1">IF(RAND() &lt; (8/12), 0, 1)</f>
        <v>1</v>
      </c>
      <c r="C454" s="20">
        <f ca="1">RAND()</f>
        <v>0.73229177033768766</v>
      </c>
      <c r="D454" s="15" t="str">
        <f ca="1">LOOKUP(C454,$H$13:$H$16,$F$13:$F$16)</f>
        <v>Boeing 777-300ER</v>
      </c>
      <c r="E454" s="15">
        <f ca="1">LOOKUP(D454,$F$6:$F$9,$I$6:$I$9)</f>
        <v>8</v>
      </c>
      <c r="F454" s="15">
        <f ca="1">LOOKUP(D454,$F$6:$F$9,$J$6:$J$9)</f>
        <v>40</v>
      </c>
      <c r="G454" s="15">
        <f ca="1">LOOKUP(D454,$F$6:$F$9,$K$6:$K$9)</f>
        <v>24</v>
      </c>
      <c r="H454" s="15">
        <f ca="1">LOOKUP(D454,$F$6:$F$9,$L$6:$L$9)</f>
        <v>260</v>
      </c>
      <c r="I454" s="20">
        <f ca="1">RAND()</f>
        <v>0.28779618378585758</v>
      </c>
      <c r="J454" s="15">
        <f ca="1">IF(B454=1, ROUND(_xlfn.NORM.INV(I454,$C$5,$C$6)*(1+$T$14), 0), ROUND(_xlfn.NORM.INV(I454, $D$5, $D$6)*(1+$T$14), 0))</f>
        <v>5</v>
      </c>
      <c r="K454" s="20">
        <f ca="1">RAND()</f>
        <v>7.8760350441741234E-2</v>
      </c>
      <c r="L454" s="18">
        <f ca="1">IF(B454=1, ROUND(_xlfn.NORM.INV(K454,$C$7,$C$8), 2), ROUND(_xlfn.NORM.INV(K454, $D$7, $D$8), 2))</f>
        <v>11109.82</v>
      </c>
      <c r="M454" s="15">
        <f ca="1">MIN(E454,J454)</f>
        <v>5</v>
      </c>
      <c r="N454" s="15">
        <f ca="1">RAND()</f>
        <v>0.24088825557459104</v>
      </c>
      <c r="O454" s="19">
        <f ca="1">(IF(B454=1, $G$21+($G$22-$G$21)*N454, $H$21+($H$22-$H$21)*N454))</f>
        <v>2.3431088945110687E-2</v>
      </c>
      <c r="P454" s="15">
        <f ca="1">ROUND(M454*(1-O454), 0)</f>
        <v>5</v>
      </c>
      <c r="Q454" s="20">
        <f ca="1">RAND()</f>
        <v>0.28142587887124626</v>
      </c>
      <c r="R454" s="15">
        <f ca="1">IF(B454=1, ROUND(_xlfn.NORM.INV(Q454,$C$9,$C$10)*(1+$T$14), 0), ROUND(_xlfn.NORM.INV(Q454, $D$9, $D$10)*(1+$T$14), 0))</f>
        <v>46</v>
      </c>
      <c r="S454" s="20">
        <f ca="1">RAND()</f>
        <v>0.99751073501047594</v>
      </c>
      <c r="T454" s="18">
        <f ca="1">IF(B454=1, ROUND(_xlfn.NORM.INV(S454,$C$11,$C$12), 2), ROUND(_xlfn.NORM.INV(S454, $D$11, $D$12), 2))</f>
        <v>9361.82</v>
      </c>
      <c r="U454" s="15">
        <f ca="1">MIN(F454,R454)</f>
        <v>40</v>
      </c>
      <c r="V454" s="15">
        <f ca="1">RAND()</f>
        <v>0.87919493304369145</v>
      </c>
      <c r="W454" s="19">
        <f ca="1">(IF(B454=1, $G$21+($G$22-$G$21)*V454, $H$21+($H$22-$H$21)*V454))</f>
        <v>4.5771822656529203E-2</v>
      </c>
      <c r="X454" s="15">
        <f ca="1">ROUND(U454*(1-W454), 0)</f>
        <v>38</v>
      </c>
      <c r="Y454" s="20">
        <f ca="1">RAND()</f>
        <v>6.6343564474957595E-2</v>
      </c>
      <c r="Z454" s="15">
        <f ca="1">IF(B454=1, ROUND(_xlfn.NORM.INV(Y454,$C$13,$C$14)*(1+$T$14), 0), ROUND(_xlfn.NORM.INV(Y454, $D$13, $D$14)*(1+$T$14), 0))</f>
        <v>20</v>
      </c>
      <c r="AA454" s="20">
        <f ca="1">RAND()</f>
        <v>0.97481546638809902</v>
      </c>
      <c r="AB454" s="18">
        <f ca="1">IF(B454=1, ROUND(_xlfn.NORM.INV(AA454,$C$15,$C$16), 2), ROUND(_xlfn.NORM.INV(AA454, $D$15, $D$16), 2))</f>
        <v>4583.42</v>
      </c>
      <c r="AC454" s="15">
        <f ca="1">MIN(G454,Z454)</f>
        <v>20</v>
      </c>
      <c r="AD454" s="15">
        <f ca="1">RAND()</f>
        <v>0.66495012912138929</v>
      </c>
      <c r="AE454" s="19">
        <f ca="1">(IF(B454=1, $G$21+($G$22-$G$21)*AD454, $H$21+($H$22-$H$21)*AD454))</f>
        <v>3.8273254519248623E-2</v>
      </c>
      <c r="AF454" s="15">
        <f ca="1">ROUND(AC454*(1-AE454), 0)</f>
        <v>19</v>
      </c>
      <c r="AG454" s="20">
        <f ca="1">RAND()</f>
        <v>0.59388710642446285</v>
      </c>
      <c r="AH454" s="15">
        <f ca="1">IF(B454=1, ROUND(_xlfn.NORM.INV(AG454,$C$17,$C$18)*(1+$T$14), 0), ROUND(_xlfn.NORM.INV(AG454, $D$17, $D$18)*(1+$T$14), 0))</f>
        <v>334</v>
      </c>
      <c r="AI454" s="20">
        <f ca="1">RAND()</f>
        <v>4.361205385187028E-2</v>
      </c>
      <c r="AJ454" s="18">
        <f ca="1">IF(B454=1, ROUND(_xlfn.NORM.INV(AI454,$C$19,$C$20), 2), ROUND(_xlfn.NORM.INV(AI454, $D$19, $D$20), 2))</f>
        <v>1762.44</v>
      </c>
      <c r="AK454" s="15">
        <f ca="1">MIN(ROUND(H454*(1+$C$22),0),AH454)</f>
        <v>273</v>
      </c>
      <c r="AL454" s="20">
        <f ca="1">RAND()</f>
        <v>0.6894577620884571</v>
      </c>
      <c r="AM454" s="19">
        <f ca="1">(IF(B454=1, $G$21+($G$22-$G$21)*AL454, $H$21+($H$22-$H$21)*AL454))</f>
        <v>3.9131021673095998E-2</v>
      </c>
      <c r="AN454" s="15">
        <f ca="1">ROUND(AK454*(1-AM454), 0)</f>
        <v>262</v>
      </c>
      <c r="AO454" s="18">
        <f ca="1">SUM(IF(AN454&gt;H454, (AN454-H454)*($G$23+AJ454), 0),IF(AF454&gt;G454,(AF454-G454)*($G$23+AB454),0),IF(X454&gt;F454,(X454-F454)*($G$23+T454),0),IF(P454&gt;E454,(P454-E454)*($G$23+L454),0))</f>
        <v>5226.88</v>
      </c>
      <c r="AP454" s="18">
        <f>-$C$24</f>
        <v>-313614.51120000001</v>
      </c>
      <c r="AQ454" s="17">
        <f ca="1">L454*P454+T454*X454+AB454*AF454+AJ454*AN454-AO454+AP454</f>
        <v>641301.12880000006</v>
      </c>
      <c r="AS454" s="21">
        <f ca="1">SUM(IF(AN454&gt;H454, (AN454-H454), 0),IF(AF454&gt;G454,(AF454-G454),0),IF(X454&gt;F454,(X454-F454),0),IF(P454&gt;E454,(P454-E454),0))</f>
        <v>2</v>
      </c>
    </row>
    <row r="455" spans="1:45" x14ac:dyDescent="0.4">
      <c r="A455" s="15">
        <v>427</v>
      </c>
      <c r="B455" s="15">
        <f ca="1">IF(RAND() &lt; (8/12), 0, 1)</f>
        <v>1</v>
      </c>
      <c r="C455" s="20">
        <f ca="1">RAND()</f>
        <v>0.55799793551933319</v>
      </c>
      <c r="D455" s="15" t="str">
        <f ca="1">LOOKUP(C455,$H$13:$H$16,$F$13:$F$16)</f>
        <v>Airbus A380-800</v>
      </c>
      <c r="E455" s="15">
        <f ca="1">LOOKUP(D455,$F$6:$F$9,$I$6:$I$9)</f>
        <v>14</v>
      </c>
      <c r="F455" s="15">
        <f ca="1">LOOKUP(D455,$F$6:$F$9,$J$6:$J$9)</f>
        <v>76</v>
      </c>
      <c r="G455" s="15">
        <f ca="1">LOOKUP(D455,$F$6:$F$9,$K$6:$K$9)</f>
        <v>56</v>
      </c>
      <c r="H455" s="15">
        <f ca="1">LOOKUP(D455,$F$6:$F$9,$L$6:$L$9)</f>
        <v>341</v>
      </c>
      <c r="I455" s="20">
        <f ca="1">RAND()</f>
        <v>0.82408301755734092</v>
      </c>
      <c r="J455" s="15">
        <f ca="1">IF(B455=1, ROUND(_xlfn.NORM.INV(I455,$C$5,$C$6)*(1+$T$14), 0), ROUND(_xlfn.NORM.INV(I455, $D$5, $D$6)*(1+$T$14), 0))</f>
        <v>8</v>
      </c>
      <c r="K455" s="20">
        <f ca="1">RAND()</f>
        <v>0.91524481749909481</v>
      </c>
      <c r="L455" s="18">
        <f ca="1">IF(B455=1, ROUND(_xlfn.NORM.INV(K455,$C$7,$C$8), 2), ROUND(_xlfn.NORM.INV(K455, $D$7, $D$8), 2))</f>
        <v>16136.38</v>
      </c>
      <c r="M455" s="15">
        <f ca="1">MIN(E455,J455)</f>
        <v>8</v>
      </c>
      <c r="N455" s="15">
        <f ca="1">RAND()</f>
        <v>0.84500163784103222</v>
      </c>
      <c r="O455" s="19">
        <f ca="1">(IF(B455=1, $G$21+($G$22-$G$21)*N455, $H$21+($H$22-$H$21)*N455))</f>
        <v>4.4575057324436132E-2</v>
      </c>
      <c r="P455" s="15">
        <f ca="1">ROUND(M455*(1-O455), 0)</f>
        <v>8</v>
      </c>
      <c r="Q455" s="20">
        <f ca="1">RAND()</f>
        <v>0.99512399159811282</v>
      </c>
      <c r="R455" s="15">
        <f ca="1">IF(B455=1, ROUND(_xlfn.NORM.INV(Q455,$C$9,$C$10)*(1+$T$14), 0), ROUND(_xlfn.NORM.INV(Q455, $D$9, $D$10)*(1+$T$14), 0))</f>
        <v>126</v>
      </c>
      <c r="S455" s="20">
        <f ca="1">RAND()</f>
        <v>0.68507096086543884</v>
      </c>
      <c r="T455" s="18">
        <f ca="1">IF(B455=1, ROUND(_xlfn.NORM.INV(S455,$C$11,$C$12), 2), ROUND(_xlfn.NORM.INV(S455, $D$11, $D$12), 2))</f>
        <v>7264</v>
      </c>
      <c r="U455" s="15">
        <f ca="1">MIN(F455,R455)</f>
        <v>76</v>
      </c>
      <c r="V455" s="15">
        <f ca="1">RAND()</f>
        <v>0.30007694029840537</v>
      </c>
      <c r="W455" s="19">
        <f ca="1">(IF(B455=1, $G$21+($G$22-$G$21)*V455, $H$21+($H$22-$H$21)*V455))</f>
        <v>2.5502692910444189E-2</v>
      </c>
      <c r="X455" s="15">
        <f ca="1">ROUND(U455*(1-W455), 0)</f>
        <v>74</v>
      </c>
      <c r="Y455" s="20">
        <f ca="1">RAND()</f>
        <v>0.71680795233513994</v>
      </c>
      <c r="Z455" s="15">
        <f ca="1">IF(B455=1, ROUND(_xlfn.NORM.INV(Y455,$C$13,$C$14)*(1+$T$14), 0), ROUND(_xlfn.NORM.INV(Y455, $D$13, $D$14)*(1+$T$14), 0))</f>
        <v>68</v>
      </c>
      <c r="AA455" s="20">
        <f ca="1">RAND()</f>
        <v>0.91872225305725919</v>
      </c>
      <c r="AB455" s="18">
        <f ca="1">IF(B455=1, ROUND(_xlfn.NORM.INV(AA455,$C$15,$C$16), 2), ROUND(_xlfn.NORM.INV(AA455, $D$15, $D$16), 2))</f>
        <v>4313.9799999999996</v>
      </c>
      <c r="AC455" s="15">
        <f ca="1">MIN(G455,Z455)</f>
        <v>56</v>
      </c>
      <c r="AD455" s="15">
        <f ca="1">RAND()</f>
        <v>0.10862496530998023</v>
      </c>
      <c r="AE455" s="19">
        <f ca="1">(IF(B455=1, $G$21+($G$22-$G$21)*AD455, $H$21+($H$22-$H$21)*AD455))</f>
        <v>1.8801873785849306E-2</v>
      </c>
      <c r="AF455" s="15">
        <f ca="1">ROUND(AC455*(1-AE455), 0)</f>
        <v>55</v>
      </c>
      <c r="AG455" s="20">
        <f ca="1">RAND()</f>
        <v>0.85120662788852197</v>
      </c>
      <c r="AH455" s="15">
        <f ca="1">IF(B455=1, ROUND(_xlfn.NORM.INV(AG455,$C$17,$C$18)*(1+$T$14), 0), ROUND(_xlfn.NORM.INV(AG455, $D$17, $D$18)*(1+$T$14), 0))</f>
        <v>436</v>
      </c>
      <c r="AI455" s="20">
        <f ca="1">RAND()</f>
        <v>0.68886139305763716</v>
      </c>
      <c r="AJ455" s="18">
        <f ca="1">IF(B455=1, ROUND(_xlfn.NORM.INV(AI455,$C$19,$C$20), 2), ROUND(_xlfn.NORM.INV(AI455, $D$19, $D$20), 2))</f>
        <v>2424.5500000000002</v>
      </c>
      <c r="AK455" s="15">
        <f ca="1">MIN(ROUND(H455*(1+$C$22),0),AH455)</f>
        <v>358</v>
      </c>
      <c r="AL455" s="20">
        <f ca="1">RAND()</f>
        <v>0.91295077445305106</v>
      </c>
      <c r="AM455" s="19">
        <f ca="1">(IF(B455=1, $G$21+($G$22-$G$21)*AL455, $H$21+($H$22-$H$21)*AL455))</f>
        <v>4.695327710585679E-2</v>
      </c>
      <c r="AN455" s="15">
        <f ca="1">ROUND(AK455*(1-AM455), 0)</f>
        <v>341</v>
      </c>
      <c r="AO455" s="18">
        <f ca="1">SUM(IF(AN455&gt;H455, (AN455-H455)*($G$23+AJ455), 0),IF(AF455&gt;G455,(AF455-G455)*($G$23+AB455),0),IF(X455&gt;F455,(X455-F455)*($G$23+T455),0),IF(P455&gt;E455,(P455-E455)*($G$23+L455),0))</f>
        <v>0</v>
      </c>
      <c r="AP455" s="18">
        <f>-$C$24</f>
        <v>-313614.51120000001</v>
      </c>
      <c r="AQ455" s="17">
        <f ca="1">L455*P455+T455*X455+AB455*AF455+AJ455*AN455-AO455+AP455</f>
        <v>1417052.9787999999</v>
      </c>
      <c r="AS455" s="21">
        <f ca="1">SUM(IF(AN455&gt;H455, (AN455-H455), 0),IF(AF455&gt;G455,(AF455-G455),0),IF(X455&gt;F455,(X455-F455),0),IF(P455&gt;E455,(P455-E455),0))</f>
        <v>0</v>
      </c>
    </row>
    <row r="456" spans="1:45" x14ac:dyDescent="0.4">
      <c r="A456" s="15">
        <v>428</v>
      </c>
      <c r="B456" s="15">
        <f ca="1">IF(RAND() &lt; (8/12), 0, 1)</f>
        <v>0</v>
      </c>
      <c r="C456" s="20">
        <f ca="1">RAND()</f>
        <v>5.7348894908840986E-2</v>
      </c>
      <c r="D456" s="15" t="str">
        <f ca="1">LOOKUP(C456,$H$13:$H$16,$F$13:$F$16)</f>
        <v>Airbus A350-900</v>
      </c>
      <c r="E456" s="15">
        <f ca="1">LOOKUP(D456,$F$6:$F$9,$I$6:$I$9)</f>
        <v>0</v>
      </c>
      <c r="F456" s="15">
        <f ca="1">LOOKUP(D456,$F$6:$F$9,$J$6:$J$9)</f>
        <v>32</v>
      </c>
      <c r="G456" s="15">
        <f ca="1">LOOKUP(D456,$F$6:$F$9,$K$6:$K$9)</f>
        <v>21</v>
      </c>
      <c r="H456" s="15">
        <f ca="1">LOOKUP(D456,$F$6:$F$9,$L$6:$L$9)</f>
        <v>259</v>
      </c>
      <c r="I456" s="20">
        <f ca="1">RAND()</f>
        <v>0.89430487665391134</v>
      </c>
      <c r="J456" s="15">
        <f ca="1">IF(B456=1, ROUND(_xlfn.NORM.INV(I456,$C$5,$C$6)*(1+$T$14), 0), ROUND(_xlfn.NORM.INV(I456, $D$5, $D$6)*(1+$T$14), 0))</f>
        <v>6</v>
      </c>
      <c r="K456" s="20">
        <f ca="1">RAND()</f>
        <v>0.16935704970505294</v>
      </c>
      <c r="L456" s="18">
        <f ca="1">IF(B456=1, ROUND(_xlfn.NORM.INV(K456,$C$7,$C$8), 2), ROUND(_xlfn.NORM.INV(K456, $D$7, $D$8), 2))</f>
        <v>10056.35</v>
      </c>
      <c r="M456" s="15">
        <f ca="1">MIN(E456,J456)</f>
        <v>0</v>
      </c>
      <c r="N456" s="15">
        <f ca="1">RAND()</f>
        <v>0.90927335364610196</v>
      </c>
      <c r="O456" s="19">
        <f ca="1">(IF(B456=1, $G$21+($G$22-$G$21)*N456, $H$21+($H$22-$H$21)*N456))</f>
        <v>3.7278200609383055E-2</v>
      </c>
      <c r="P456" s="15">
        <f ca="1">ROUND(M456*(1-O456), 0)</f>
        <v>0</v>
      </c>
      <c r="Q456" s="20">
        <f ca="1">RAND()</f>
        <v>0.40768778479186074</v>
      </c>
      <c r="R456" s="15">
        <f ca="1">IF(B456=1, ROUND(_xlfn.NORM.INV(Q456,$C$9,$C$10)*(1+$T$14), 0), ROUND(_xlfn.NORM.INV(Q456, $D$9, $D$10)*(1+$T$14), 0))</f>
        <v>37</v>
      </c>
      <c r="S456" s="20">
        <f ca="1">RAND()</f>
        <v>0.31926135956018709</v>
      </c>
      <c r="T456" s="18">
        <f ca="1">IF(B456=1, ROUND(_xlfn.NORM.INV(S456,$C$11,$C$12), 2), ROUND(_xlfn.NORM.INV(S456, $D$11, $D$12), 2))</f>
        <v>5139.1400000000003</v>
      </c>
      <c r="U456" s="15">
        <f ca="1">MIN(F456,R456)</f>
        <v>32</v>
      </c>
      <c r="V456" s="15">
        <f ca="1">RAND()</f>
        <v>0.85774265286857665</v>
      </c>
      <c r="W456" s="19">
        <f ca="1">(IF(B456=1, $G$21+($G$22-$G$21)*V456, $H$21+($H$22-$H$21)*V456))</f>
        <v>3.5732279586057299E-2</v>
      </c>
      <c r="X456" s="15">
        <f ca="1">ROUND(U456*(1-W456), 0)</f>
        <v>31</v>
      </c>
      <c r="Y456" s="20">
        <f ca="1">RAND()</f>
        <v>0.16139267925251088</v>
      </c>
      <c r="Z456" s="15">
        <f ca="1">IF(B456=1, ROUND(_xlfn.NORM.INV(Y456,$C$13,$C$14)*(1+$T$14), 0), ROUND(_xlfn.NORM.INV(Y456, $D$13, $D$14)*(1+$T$14), 0))</f>
        <v>26</v>
      </c>
      <c r="AA456" s="20">
        <f ca="1">RAND()</f>
        <v>0.48732115349509197</v>
      </c>
      <c r="AB456" s="18">
        <f ca="1">IF(B456=1, ROUND(_xlfn.NORM.INV(AA456,$C$15,$C$16), 2), ROUND(_xlfn.NORM.INV(AA456, $D$15, $D$16), 2))</f>
        <v>2794.1</v>
      </c>
      <c r="AC456" s="15">
        <f ca="1">MIN(G456,Z456)</f>
        <v>21</v>
      </c>
      <c r="AD456" s="15">
        <f ca="1">RAND()</f>
        <v>0.28321102821703981</v>
      </c>
      <c r="AE456" s="19">
        <f ca="1">(IF(B456=1, $G$21+($G$22-$G$21)*AD456, $H$21+($H$22-$H$21)*AD456))</f>
        <v>1.8496330846511193E-2</v>
      </c>
      <c r="AF456" s="15">
        <f ca="1">ROUND(AC456*(1-AE456), 0)</f>
        <v>21</v>
      </c>
      <c r="AG456" s="20">
        <f ca="1">RAND()</f>
        <v>0.32478795199450028</v>
      </c>
      <c r="AH456" s="15">
        <f ca="1">IF(B456=1, ROUND(_xlfn.NORM.INV(AG456,$C$17,$C$18)*(1+$T$14), 0), ROUND(_xlfn.NORM.INV(AG456, $D$17, $D$18)*(1+$T$14), 0))</f>
        <v>176</v>
      </c>
      <c r="AI456" s="20">
        <f ca="1">RAND()</f>
        <v>0.5760010618261292</v>
      </c>
      <c r="AJ456" s="18">
        <f ca="1">IF(B456=1, ROUND(_xlfn.NORM.INV(AI456,$C$19,$C$20), 2), ROUND(_xlfn.NORM.INV(AI456, $D$19, $D$20), 2))</f>
        <v>1763.29</v>
      </c>
      <c r="AK456" s="15">
        <f ca="1">MIN(ROUND(H456*(1+$C$22),0),AH456)</f>
        <v>176</v>
      </c>
      <c r="AL456" s="20">
        <f ca="1">RAND()</f>
        <v>0.29411419432971531</v>
      </c>
      <c r="AM456" s="19">
        <f ca="1">(IF(B456=1, $G$21+($G$22-$G$21)*AL456, $H$21+($H$22-$H$21)*AL456))</f>
        <v>1.8823425829891459E-2</v>
      </c>
      <c r="AN456" s="15">
        <f ca="1">ROUND(AK456*(1-AM456), 0)</f>
        <v>173</v>
      </c>
      <c r="AO456" s="18">
        <f ca="1">SUM(IF(AN456&gt;H456, (AN456-H456)*($G$23+AJ456), 0),IF(AF456&gt;G456,(AF456-G456)*($G$23+AB456),0),IF(X456&gt;F456,(X456-F456)*($G$23+T456),0),IF(P456&gt;E456,(P456-E456)*($G$23+L456),0))</f>
        <v>0</v>
      </c>
      <c r="AP456" s="18">
        <f>-$C$24</f>
        <v>-313614.51120000001</v>
      </c>
      <c r="AQ456" s="17">
        <f ca="1">L456*P456+T456*X456+AB456*AF456+AJ456*AN456-AO456+AP456</f>
        <v>209424.09879999998</v>
      </c>
      <c r="AS456" s="21">
        <f ca="1">SUM(IF(AN456&gt;H456, (AN456-H456), 0),IF(AF456&gt;G456,(AF456-G456),0),IF(X456&gt;F456,(X456-F456),0),IF(P456&gt;E456,(P456-E456),0))</f>
        <v>0</v>
      </c>
    </row>
    <row r="457" spans="1:45" x14ac:dyDescent="0.4">
      <c r="A457" s="15">
        <v>429</v>
      </c>
      <c r="B457" s="15">
        <f ca="1">IF(RAND() &lt; (8/12), 0, 1)</f>
        <v>1</v>
      </c>
      <c r="C457" s="20">
        <f ca="1">RAND()</f>
        <v>0.91045528425292188</v>
      </c>
      <c r="D457" s="15" t="str">
        <f ca="1">LOOKUP(C457,$H$13:$H$16,$F$13:$F$16)</f>
        <v>Boeing 777-300ER</v>
      </c>
      <c r="E457" s="15">
        <f ca="1">LOOKUP(D457,$F$6:$F$9,$I$6:$I$9)</f>
        <v>8</v>
      </c>
      <c r="F457" s="15">
        <f ca="1">LOOKUP(D457,$F$6:$F$9,$J$6:$J$9)</f>
        <v>40</v>
      </c>
      <c r="G457" s="15">
        <f ca="1">LOOKUP(D457,$F$6:$F$9,$K$6:$K$9)</f>
        <v>24</v>
      </c>
      <c r="H457" s="15">
        <f ca="1">LOOKUP(D457,$F$6:$F$9,$L$6:$L$9)</f>
        <v>260</v>
      </c>
      <c r="I457" s="20">
        <f ca="1">RAND()</f>
        <v>0.14048075100700119</v>
      </c>
      <c r="J457" s="15">
        <f ca="1">IF(B457=1, ROUND(_xlfn.NORM.INV(I457,$C$5,$C$6)*(1+$T$14), 0), ROUND(_xlfn.NORM.INV(I457, $D$5, $D$6)*(1+$T$14), 0))</f>
        <v>4</v>
      </c>
      <c r="K457" s="20">
        <f ca="1">RAND()</f>
        <v>0.82368397969935858</v>
      </c>
      <c r="L457" s="18">
        <f ca="1">IF(B457=1, ROUND(_xlfn.NORM.INV(K457,$C$7,$C$8), 2), ROUND(_xlfn.NORM.INV(K457, $D$7, $D$8), 2))</f>
        <v>15335.15</v>
      </c>
      <c r="M457" s="15">
        <f ca="1">MIN(E457,J457)</f>
        <v>4</v>
      </c>
      <c r="N457" s="15">
        <f ca="1">RAND()</f>
        <v>0.3770578097515338</v>
      </c>
      <c r="O457" s="19">
        <f ca="1">(IF(B457=1, $G$21+($G$22-$G$21)*N457, $H$21+($H$22-$H$21)*N457))</f>
        <v>2.8197023341303681E-2</v>
      </c>
      <c r="P457" s="15">
        <f ca="1">ROUND(M457*(1-O457), 0)</f>
        <v>4</v>
      </c>
      <c r="Q457" s="20">
        <f ca="1">RAND()</f>
        <v>0.99615182380747536</v>
      </c>
      <c r="R457" s="15">
        <f ca="1">IF(B457=1, ROUND(_xlfn.NORM.INV(Q457,$C$9,$C$10)*(1+$T$14), 0), ROUND(_xlfn.NORM.INV(Q457, $D$9, $D$10)*(1+$T$14), 0))</f>
        <v>128</v>
      </c>
      <c r="S457" s="20">
        <f ca="1">RAND()</f>
        <v>0.97561220123642711</v>
      </c>
      <c r="T457" s="18">
        <f ca="1">IF(B457=1, ROUND(_xlfn.NORM.INV(S457,$C$11,$C$12), 2), ROUND(_xlfn.NORM.INV(S457, $D$11, $D$12), 2))</f>
        <v>8606.2999999999993</v>
      </c>
      <c r="U457" s="15">
        <f ca="1">MIN(F457,R457)</f>
        <v>40</v>
      </c>
      <c r="V457" s="15">
        <f ca="1">RAND()</f>
        <v>8.9046031402906567E-2</v>
      </c>
      <c r="W457" s="19">
        <f ca="1">(IF(B457=1, $G$21+($G$22-$G$21)*V457, $H$21+($H$22-$H$21)*V457))</f>
        <v>1.8116611099101732E-2</v>
      </c>
      <c r="X457" s="15">
        <f ca="1">ROUND(U457*(1-W457), 0)</f>
        <v>39</v>
      </c>
      <c r="Y457" s="20">
        <f ca="1">RAND()</f>
        <v>0.4345482815120465</v>
      </c>
      <c r="Z457" s="15">
        <f ca="1">IF(B457=1, ROUND(_xlfn.NORM.INV(Y457,$C$13,$C$14)*(1+$T$14), 0), ROUND(_xlfn.NORM.INV(Y457, $D$13, $D$14)*(1+$T$14), 0))</f>
        <v>51</v>
      </c>
      <c r="AA457" s="20">
        <f ca="1">RAND()</f>
        <v>0.71545346315374636</v>
      </c>
      <c r="AB457" s="18">
        <f ca="1">IF(B457=1, ROUND(_xlfn.NORM.INV(AA457,$C$15,$C$16), 2), ROUND(_xlfn.NORM.INV(AA457, $D$15, $D$16), 2))</f>
        <v>3916.19</v>
      </c>
      <c r="AC457" s="15">
        <f ca="1">MIN(G457,Z457)</f>
        <v>24</v>
      </c>
      <c r="AD457" s="15">
        <f ca="1">RAND()</f>
        <v>0.27444863761867422</v>
      </c>
      <c r="AE457" s="19">
        <f ca="1">(IF(B457=1, $G$21+($G$22-$G$21)*AD457, $H$21+($H$22-$H$21)*AD457))</f>
        <v>2.4605702316653599E-2</v>
      </c>
      <c r="AF457" s="15">
        <f ca="1">ROUND(AC457*(1-AE457), 0)</f>
        <v>23</v>
      </c>
      <c r="AG457" s="20">
        <f ca="1">RAND()</f>
        <v>5.8885686404397508E-2</v>
      </c>
      <c r="AH457" s="15">
        <f ca="1">IF(B457=1, ROUND(_xlfn.NORM.INV(AG457,$C$17,$C$18)*(1+$T$14), 0), ROUND(_xlfn.NORM.INV(AG457, $D$17, $D$18)*(1+$T$14), 0))</f>
        <v>107</v>
      </c>
      <c r="AI457" s="20">
        <f ca="1">RAND()</f>
        <v>0.8862469650172502</v>
      </c>
      <c r="AJ457" s="18">
        <f ca="1">IF(B457=1, ROUND(_xlfn.NORM.INV(AI457,$C$19,$C$20), 2), ROUND(_xlfn.NORM.INV(AI457, $D$19, $D$20), 2))</f>
        <v>2639.21</v>
      </c>
      <c r="AK457" s="15">
        <f ca="1">MIN(ROUND(H457*(1+$C$22),0),AH457)</f>
        <v>107</v>
      </c>
      <c r="AL457" s="20">
        <f ca="1">RAND()</f>
        <v>0.34714825198843702</v>
      </c>
      <c r="AM457" s="19">
        <f ca="1">(IF(B457=1, $G$21+($G$22-$G$21)*AL457, $H$21+($H$22-$H$21)*AL457))</f>
        <v>2.7150188819595297E-2</v>
      </c>
      <c r="AN457" s="15">
        <f ca="1">ROUND(AK457*(1-AM457), 0)</f>
        <v>104</v>
      </c>
      <c r="AO457" s="18">
        <f ca="1">SUM(IF(AN457&gt;H457, (AN457-H457)*($G$23+AJ457), 0),IF(AF457&gt;G457,(AF457-G457)*($G$23+AB457),0),IF(X457&gt;F457,(X457-F457)*($G$23+T457),0),IF(P457&gt;E457,(P457-E457)*($G$23+L457),0))</f>
        <v>0</v>
      </c>
      <c r="AP457" s="18">
        <f>-$C$24</f>
        <v>-313614.51120000001</v>
      </c>
      <c r="AQ457" s="17">
        <f ca="1">L457*P457+T457*X457+AB457*AF457+AJ457*AN457-AO457+AP457</f>
        <v>447921.9988</v>
      </c>
      <c r="AS457" s="21">
        <f ca="1">SUM(IF(AN457&gt;H457, (AN457-H457), 0),IF(AF457&gt;G457,(AF457-G457),0),IF(X457&gt;F457,(X457-F457),0),IF(P457&gt;E457,(P457-E457),0))</f>
        <v>0</v>
      </c>
    </row>
    <row r="458" spans="1:45" x14ac:dyDescent="0.4">
      <c r="A458" s="15">
        <v>430</v>
      </c>
      <c r="B458" s="15">
        <f ca="1">IF(RAND() &lt; (8/12), 0, 1)</f>
        <v>1</v>
      </c>
      <c r="C458" s="20">
        <f ca="1">RAND()</f>
        <v>0.84316719043384158</v>
      </c>
      <c r="D458" s="15" t="str">
        <f ca="1">LOOKUP(C458,$H$13:$H$16,$F$13:$F$16)</f>
        <v>Boeing 777-300ER</v>
      </c>
      <c r="E458" s="15">
        <f ca="1">LOOKUP(D458,$F$6:$F$9,$I$6:$I$9)</f>
        <v>8</v>
      </c>
      <c r="F458" s="15">
        <f ca="1">LOOKUP(D458,$F$6:$F$9,$J$6:$J$9)</f>
        <v>40</v>
      </c>
      <c r="G458" s="15">
        <f ca="1">LOOKUP(D458,$F$6:$F$9,$K$6:$K$9)</f>
        <v>24</v>
      </c>
      <c r="H458" s="15">
        <f ca="1">LOOKUP(D458,$F$6:$F$9,$L$6:$L$9)</f>
        <v>260</v>
      </c>
      <c r="I458" s="20">
        <f ca="1">RAND()</f>
        <v>0.40576068597787085</v>
      </c>
      <c r="J458" s="15">
        <f ca="1">IF(B458=1, ROUND(_xlfn.NORM.INV(I458,$C$5,$C$6)*(1+$T$14), 0), ROUND(_xlfn.NORM.INV(I458, $D$5, $D$6)*(1+$T$14), 0))</f>
        <v>6</v>
      </c>
      <c r="K458" s="20">
        <f ca="1">RAND()</f>
        <v>0.32807314154027334</v>
      </c>
      <c r="L458" s="18">
        <f ca="1">IF(B458=1, ROUND(_xlfn.NORM.INV(K458,$C$7,$C$8), 2), ROUND(_xlfn.NORM.INV(K458, $D$7, $D$8), 2))</f>
        <v>12855.93</v>
      </c>
      <c r="M458" s="15">
        <f ca="1">MIN(E458,J458)</f>
        <v>6</v>
      </c>
      <c r="N458" s="15">
        <f ca="1">RAND()</f>
        <v>0.2271474913408934</v>
      </c>
      <c r="O458" s="19">
        <f ca="1">(IF(B458=1, $G$21+($G$22-$G$21)*N458, $H$21+($H$22-$H$21)*N458))</f>
        <v>2.295016219693127E-2</v>
      </c>
      <c r="P458" s="15">
        <f ca="1">ROUND(M458*(1-O458), 0)</f>
        <v>6</v>
      </c>
      <c r="Q458" s="20">
        <f ca="1">RAND()</f>
        <v>0.33172833828228843</v>
      </c>
      <c r="R458" s="15">
        <f ca="1">IF(B458=1, ROUND(_xlfn.NORM.INV(Q458,$C$9,$C$10)*(1+$T$14), 0), ROUND(_xlfn.NORM.INV(Q458, $D$9, $D$10)*(1+$T$14), 0))</f>
        <v>50</v>
      </c>
      <c r="S458" s="20">
        <f ca="1">RAND()</f>
        <v>0.14860308216390228</v>
      </c>
      <c r="T458" s="18">
        <f ca="1">IF(B458=1, ROUND(_xlfn.NORM.INV(S458,$C$11,$C$12), 2), ROUND(_xlfn.NORM.INV(S458, $D$11, $D$12), 2))</f>
        <v>5889.46</v>
      </c>
      <c r="U458" s="15">
        <f ca="1">MIN(F458,R458)</f>
        <v>40</v>
      </c>
      <c r="V458" s="15">
        <f ca="1">RAND()</f>
        <v>0.19744239923431239</v>
      </c>
      <c r="W458" s="19">
        <f ca="1">(IF(B458=1, $G$21+($G$22-$G$21)*V458, $H$21+($H$22-$H$21)*V458))</f>
        <v>2.1910483973200934E-2</v>
      </c>
      <c r="X458" s="15">
        <f ca="1">ROUND(U458*(1-W458), 0)</f>
        <v>39</v>
      </c>
      <c r="Y458" s="20">
        <f ca="1">RAND()</f>
        <v>0.16690225103913781</v>
      </c>
      <c r="Z458" s="15">
        <f ca="1">IF(B458=1, ROUND(_xlfn.NORM.INV(Y458,$C$13,$C$14)*(1+$T$14), 0), ROUND(_xlfn.NORM.INV(Y458, $D$13, $D$14)*(1+$T$14), 0))</f>
        <v>32</v>
      </c>
      <c r="AA458" s="20">
        <f ca="1">RAND()</f>
        <v>0.41623707934882692</v>
      </c>
      <c r="AB458" s="18">
        <f ca="1">IF(B458=1, ROUND(_xlfn.NORM.INV(AA458,$C$15,$C$16), 2), ROUND(_xlfn.NORM.INV(AA458, $D$15, $D$16), 2))</f>
        <v>3540.64</v>
      </c>
      <c r="AC458" s="15">
        <f ca="1">MIN(G458,Z458)</f>
        <v>24</v>
      </c>
      <c r="AD458" s="15">
        <f ca="1">RAND()</f>
        <v>0.77879552434502541</v>
      </c>
      <c r="AE458" s="19">
        <f ca="1">(IF(B458=1, $G$21+($G$22-$G$21)*AD458, $H$21+($H$22-$H$21)*AD458))</f>
        <v>4.2257843352075893E-2</v>
      </c>
      <c r="AF458" s="15">
        <f ca="1">ROUND(AC458*(1-AE458), 0)</f>
        <v>23</v>
      </c>
      <c r="AG458" s="20">
        <f ca="1">RAND()</f>
        <v>0.9759356017271098</v>
      </c>
      <c r="AH458" s="15">
        <f ca="1">IF(B458=1, ROUND(_xlfn.NORM.INV(AG458,$C$17,$C$18)*(1+$T$14), 0), ROUND(_xlfn.NORM.INV(AG458, $D$17, $D$18)*(1+$T$14), 0))</f>
        <v>554</v>
      </c>
      <c r="AI458" s="20">
        <f ca="1">RAND()</f>
        <v>4.4576548830280283E-2</v>
      </c>
      <c r="AJ458" s="18">
        <f ca="1">IF(B458=1, ROUND(_xlfn.NORM.INV(AI458,$C$19,$C$20), 2), ROUND(_xlfn.NORM.INV(AI458, $D$19, $D$20), 2))</f>
        <v>1765.55</v>
      </c>
      <c r="AK458" s="15">
        <f ca="1">MIN(ROUND(H458*(1+$C$22),0),AH458)</f>
        <v>273</v>
      </c>
      <c r="AL458" s="20">
        <f ca="1">RAND()</f>
        <v>2.3164079519346181E-2</v>
      </c>
      <c r="AM458" s="19">
        <f ca="1">(IF(B458=1, $G$21+($G$22-$G$21)*AL458, $H$21+($H$22-$H$21)*AL458))</f>
        <v>1.5810742783177116E-2</v>
      </c>
      <c r="AN458" s="15">
        <f ca="1">ROUND(AK458*(1-AM458), 0)</f>
        <v>269</v>
      </c>
      <c r="AO458" s="18">
        <f ca="1">SUM(IF(AN458&gt;H458, (AN458-H458)*($G$23+AJ458), 0),IF(AF458&gt;G458,(AF458-G458)*($G$23+AB458),0),IF(X458&gt;F458,(X458-F458)*($G$23+T458),0),IF(P458&gt;E458,(P458-E458)*($G$23+L458),0))</f>
        <v>23548.95</v>
      </c>
      <c r="AP458" s="18">
        <f>-$C$24</f>
        <v>-313614.51120000001</v>
      </c>
      <c r="AQ458" s="17">
        <f ca="1">L458*P458+T458*X458+AB458*AF458+AJ458*AN458-AO458+AP458</f>
        <v>526028.72879999992</v>
      </c>
      <c r="AS458" s="21">
        <f ca="1">SUM(IF(AN458&gt;H458, (AN458-H458), 0),IF(AF458&gt;G458,(AF458-G458),0),IF(X458&gt;F458,(X458-F458),0),IF(P458&gt;E458,(P458-E458),0))</f>
        <v>9</v>
      </c>
    </row>
    <row r="459" spans="1:45" x14ac:dyDescent="0.4">
      <c r="A459" s="15">
        <v>431</v>
      </c>
      <c r="B459" s="15">
        <f ca="1">IF(RAND() &lt; (8/12), 0, 1)</f>
        <v>0</v>
      </c>
      <c r="C459" s="20">
        <f ca="1">RAND()</f>
        <v>0.18681260276434675</v>
      </c>
      <c r="D459" s="15" t="str">
        <f ca="1">LOOKUP(C459,$H$13:$H$16,$F$13:$F$16)</f>
        <v>Airbus A350-900</v>
      </c>
      <c r="E459" s="15">
        <f ca="1">LOOKUP(D459,$F$6:$F$9,$I$6:$I$9)</f>
        <v>0</v>
      </c>
      <c r="F459" s="15">
        <f ca="1">LOOKUP(D459,$F$6:$F$9,$J$6:$J$9)</f>
        <v>32</v>
      </c>
      <c r="G459" s="15">
        <f ca="1">LOOKUP(D459,$F$6:$F$9,$K$6:$K$9)</f>
        <v>21</v>
      </c>
      <c r="H459" s="15">
        <f ca="1">LOOKUP(D459,$F$6:$F$9,$L$6:$L$9)</f>
        <v>259</v>
      </c>
      <c r="I459" s="20">
        <f ca="1">RAND()</f>
        <v>0.421471540295697</v>
      </c>
      <c r="J459" s="15">
        <f ca="1">IF(B459=1, ROUND(_xlfn.NORM.INV(I459,$C$5,$C$6)*(1+$T$14), 0), ROUND(_xlfn.NORM.INV(I459, $D$5, $D$6)*(1+$T$14), 0))</f>
        <v>4</v>
      </c>
      <c r="K459" s="20">
        <f ca="1">RAND()</f>
        <v>0.69719657919593869</v>
      </c>
      <c r="L459" s="18">
        <f ca="1">IF(B459=1, ROUND(_xlfn.NORM.INV(K459,$C$7,$C$8), 2), ROUND(_xlfn.NORM.INV(K459, $D$7, $D$8), 2))</f>
        <v>10727.71</v>
      </c>
      <c r="M459" s="15">
        <f ca="1">MIN(E459,J459)</f>
        <v>0</v>
      </c>
      <c r="N459" s="15">
        <f ca="1">RAND()</f>
        <v>0.92609325915549179</v>
      </c>
      <c r="O459" s="19">
        <f ca="1">(IF(B459=1, $G$21+($G$22-$G$21)*N459, $H$21+($H$22-$H$21)*N459))</f>
        <v>3.7782797774664756E-2</v>
      </c>
      <c r="P459" s="15">
        <f ca="1">ROUND(M459*(1-O459), 0)</f>
        <v>0</v>
      </c>
      <c r="Q459" s="20">
        <f ca="1">RAND()</f>
        <v>5.7609968791870969E-2</v>
      </c>
      <c r="R459" s="15">
        <f ca="1">IF(B459=1, ROUND(_xlfn.NORM.INV(Q459,$C$9,$C$10)*(1+$T$14), 0), ROUND(_xlfn.NORM.INV(Q459, $D$9, $D$10)*(1+$T$14), 0))</f>
        <v>23</v>
      </c>
      <c r="S459" s="20">
        <f ca="1">RAND()</f>
        <v>0.51305855120019628</v>
      </c>
      <c r="T459" s="18">
        <f ca="1">IF(B459=1, ROUND(_xlfn.NORM.INV(S459,$C$11,$C$12), 2), ROUND(_xlfn.NORM.INV(S459, $D$11, $D$12), 2))</f>
        <v>5253.65</v>
      </c>
      <c r="U459" s="15">
        <f ca="1">MIN(F459,R459)</f>
        <v>23</v>
      </c>
      <c r="V459" s="15">
        <f ca="1">RAND()</f>
        <v>0.48530655182348315</v>
      </c>
      <c r="W459" s="19">
        <f ca="1">(IF(B459=1, $G$21+($G$22-$G$21)*V459, $H$21+($H$22-$H$21)*V459))</f>
        <v>2.4559196554704496E-2</v>
      </c>
      <c r="X459" s="15">
        <f ca="1">ROUND(U459*(1-W459), 0)</f>
        <v>22</v>
      </c>
      <c r="Y459" s="20">
        <f ca="1">RAND()</f>
        <v>0.8971569852653406</v>
      </c>
      <c r="Z459" s="15">
        <f ca="1">IF(B459=1, ROUND(_xlfn.NORM.INV(Y459,$C$13,$C$14)*(1+$T$14), 0), ROUND(_xlfn.NORM.INV(Y459, $D$13, $D$14)*(1+$T$14), 0))</f>
        <v>48</v>
      </c>
      <c r="AA459" s="20">
        <f ca="1">RAND()</f>
        <v>0.7677730235708764</v>
      </c>
      <c r="AB459" s="18">
        <f ca="1">IF(B459=1, ROUND(_xlfn.NORM.INV(AA459,$C$15,$C$16), 2), ROUND(_xlfn.NORM.INV(AA459, $D$15, $D$16), 2))</f>
        <v>2886.88</v>
      </c>
      <c r="AC459" s="15">
        <f ca="1">MIN(G459,Z459)</f>
        <v>21</v>
      </c>
      <c r="AD459" s="15">
        <f ca="1">RAND()</f>
        <v>0.39315582700978446</v>
      </c>
      <c r="AE459" s="19">
        <f ca="1">(IF(B459=1, $G$21+($G$22-$G$21)*AD459, $H$21+($H$22-$H$21)*AD459))</f>
        <v>2.1794674810293534E-2</v>
      </c>
      <c r="AF459" s="15">
        <f ca="1">ROUND(AC459*(1-AE459), 0)</f>
        <v>21</v>
      </c>
      <c r="AG459" s="20">
        <f ca="1">RAND()</f>
        <v>0.84292937144270508</v>
      </c>
      <c r="AH459" s="15">
        <f ca="1">IF(B459=1, ROUND(_xlfn.NORM.INV(AG459,$C$17,$C$18)*(1+$T$14), 0), ROUND(_xlfn.NORM.INV(AG459, $D$17, $D$18)*(1+$T$14), 0))</f>
        <v>252</v>
      </c>
      <c r="AI459" s="20">
        <f ca="1">RAND()</f>
        <v>0.25120958232132873</v>
      </c>
      <c r="AJ459" s="18">
        <f ca="1">IF(B459=1, ROUND(_xlfn.NORM.INV(AI459,$C$19,$C$20), 2), ROUND(_xlfn.NORM.INV(AI459, $D$19, $D$20), 2))</f>
        <v>1697.78</v>
      </c>
      <c r="AK459" s="15">
        <f ca="1">MIN(ROUND(H459*(1+$C$22),0),AH459)</f>
        <v>252</v>
      </c>
      <c r="AL459" s="20">
        <f ca="1">RAND()</f>
        <v>0.9406765679637118</v>
      </c>
      <c r="AM459" s="19">
        <f ca="1">(IF(B459=1, $G$21+($G$22-$G$21)*AL459, $H$21+($H$22-$H$21)*AL459))</f>
        <v>3.8220297038911354E-2</v>
      </c>
      <c r="AN459" s="15">
        <f ca="1">ROUND(AK459*(1-AM459), 0)</f>
        <v>242</v>
      </c>
      <c r="AO459" s="18">
        <f ca="1">SUM(IF(AN459&gt;H459, (AN459-H459)*($G$23+AJ459), 0),IF(AF459&gt;G459,(AF459-G459)*($G$23+AB459),0),IF(X459&gt;F459,(X459-F459)*($G$23+T459),0),IF(P459&gt;E459,(P459-E459)*($G$23+L459),0))</f>
        <v>0</v>
      </c>
      <c r="AP459" s="18">
        <f>-$C$24</f>
        <v>-313614.51120000001</v>
      </c>
      <c r="AQ459" s="17">
        <f ca="1">L459*P459+T459*X459+AB459*AF459+AJ459*AN459-AO459+AP459</f>
        <v>273453.02880000003</v>
      </c>
      <c r="AS459" s="21">
        <f ca="1">SUM(IF(AN459&gt;H459, (AN459-H459), 0),IF(AF459&gt;G459,(AF459-G459),0),IF(X459&gt;F459,(X459-F459),0),IF(P459&gt;E459,(P459-E459),0))</f>
        <v>0</v>
      </c>
    </row>
    <row r="460" spans="1:45" x14ac:dyDescent="0.4">
      <c r="A460" s="15">
        <v>432</v>
      </c>
      <c r="B460" s="15">
        <f ca="1">IF(RAND() &lt; (8/12), 0, 1)</f>
        <v>0</v>
      </c>
      <c r="C460" s="20">
        <f ca="1">RAND()</f>
        <v>0.97323248612627267</v>
      </c>
      <c r="D460" s="15" t="str">
        <f ca="1">LOOKUP(C460,$H$13:$H$16,$F$13:$F$16)</f>
        <v>Boeing 777-300ER</v>
      </c>
      <c r="E460" s="15">
        <f ca="1">LOOKUP(D460,$F$6:$F$9,$I$6:$I$9)</f>
        <v>8</v>
      </c>
      <c r="F460" s="15">
        <f ca="1">LOOKUP(D460,$F$6:$F$9,$J$6:$J$9)</f>
        <v>40</v>
      </c>
      <c r="G460" s="15">
        <f ca="1">LOOKUP(D460,$F$6:$F$9,$K$6:$K$9)</f>
        <v>24</v>
      </c>
      <c r="H460" s="15">
        <f ca="1">LOOKUP(D460,$F$6:$F$9,$L$6:$L$9)</f>
        <v>260</v>
      </c>
      <c r="I460" s="20">
        <f ca="1">RAND()</f>
        <v>0.2747822662065833</v>
      </c>
      <c r="J460" s="15">
        <f ca="1">IF(B460=1, ROUND(_xlfn.NORM.INV(I460,$C$5,$C$6)*(1+$T$14), 0), ROUND(_xlfn.NORM.INV(I460, $D$5, $D$6)*(1+$T$14), 0))</f>
        <v>4</v>
      </c>
      <c r="K460" s="20">
        <f ca="1">RAND()</f>
        <v>0.85977504327199461</v>
      </c>
      <c r="L460" s="18">
        <f ca="1">IF(B460=1, ROUND(_xlfn.NORM.INV(K460,$C$7,$C$8), 2), ROUND(_xlfn.NORM.INV(K460, $D$7, $D$8), 2))</f>
        <v>10984.29</v>
      </c>
      <c r="M460" s="15">
        <f ca="1">MIN(E460,J460)</f>
        <v>4</v>
      </c>
      <c r="N460" s="15">
        <f ca="1">RAND()</f>
        <v>0.82659163365200372</v>
      </c>
      <c r="O460" s="19">
        <f ca="1">(IF(B460=1, $G$21+($G$22-$G$21)*N460, $H$21+($H$22-$H$21)*N460))</f>
        <v>3.4797749009560112E-2</v>
      </c>
      <c r="P460" s="15">
        <f ca="1">ROUND(M460*(1-O460), 0)</f>
        <v>4</v>
      </c>
      <c r="Q460" s="20">
        <f ca="1">RAND()</f>
        <v>0.36849298082755666</v>
      </c>
      <c r="R460" s="15">
        <f ca="1">IF(B460=1, ROUND(_xlfn.NORM.INV(Q460,$C$9,$C$10)*(1+$T$14), 0), ROUND(_xlfn.NORM.INV(Q460, $D$9, $D$10)*(1+$T$14), 0))</f>
        <v>36</v>
      </c>
      <c r="S460" s="20">
        <f ca="1">RAND()</f>
        <v>0.74066433920910468</v>
      </c>
      <c r="T460" s="18">
        <f ca="1">IF(B460=1, ROUND(_xlfn.NORM.INV(S460,$C$11,$C$12), 2), ROUND(_xlfn.NORM.INV(S460, $D$11, $D$12), 2))</f>
        <v>5393.26</v>
      </c>
      <c r="U460" s="15">
        <f ca="1">MIN(F460,R460)</f>
        <v>36</v>
      </c>
      <c r="V460" s="15">
        <f ca="1">RAND()</f>
        <v>0.25759678565179056</v>
      </c>
      <c r="W460" s="19">
        <f ca="1">(IF(B460=1, $G$21+($G$22-$G$21)*V460, $H$21+($H$22-$H$21)*V460))</f>
        <v>1.7727903569553716E-2</v>
      </c>
      <c r="X460" s="15">
        <f ca="1">ROUND(U460*(1-W460), 0)</f>
        <v>35</v>
      </c>
      <c r="Y460" s="20">
        <f ca="1">RAND()</f>
        <v>0.54204959054890423</v>
      </c>
      <c r="Z460" s="15">
        <f ca="1">IF(B460=1, ROUND(_xlfn.NORM.INV(Y460,$C$13,$C$14)*(1+$T$14), 0), ROUND(_xlfn.NORM.INV(Y460, $D$13, $D$14)*(1+$T$14), 0))</f>
        <v>37</v>
      </c>
      <c r="AA460" s="20">
        <f ca="1">RAND()</f>
        <v>0.53679905731277355</v>
      </c>
      <c r="AB460" s="18">
        <f ca="1">IF(B460=1, ROUND(_xlfn.NORM.INV(AA460,$C$15,$C$16), 2), ROUND(_xlfn.NORM.INV(AA460, $D$15, $D$16), 2))</f>
        <v>2809.19</v>
      </c>
      <c r="AC460" s="15">
        <f ca="1">MIN(G460,Z460)</f>
        <v>24</v>
      </c>
      <c r="AD460" s="15">
        <f ca="1">RAND()</f>
        <v>0.75551657475949952</v>
      </c>
      <c r="AE460" s="19">
        <f ca="1">(IF(B460=1, $G$21+($G$22-$G$21)*AD460, $H$21+($H$22-$H$21)*AD460))</f>
        <v>3.2665497242784988E-2</v>
      </c>
      <c r="AF460" s="15">
        <f ca="1">ROUND(AC460*(1-AE460), 0)</f>
        <v>23</v>
      </c>
      <c r="AG460" s="20">
        <f ca="1">RAND()</f>
        <v>0.57607187606184829</v>
      </c>
      <c r="AH460" s="15">
        <f ca="1">IF(B460=1, ROUND(_xlfn.NORM.INV(AG460,$C$17,$C$18)*(1+$T$14), 0), ROUND(_xlfn.NORM.INV(AG460, $D$17, $D$18)*(1+$T$14), 0))</f>
        <v>210</v>
      </c>
      <c r="AI460" s="20">
        <f ca="1">RAND()</f>
        <v>0.73217820535354528</v>
      </c>
      <c r="AJ460" s="18">
        <f ca="1">IF(B460=1, ROUND(_xlfn.NORM.INV(AI460,$C$19,$C$20), 2), ROUND(_xlfn.NORM.INV(AI460, $D$19, $D$20), 2))</f>
        <v>1795.78</v>
      </c>
      <c r="AK460" s="15">
        <f ca="1">MIN(ROUND(H460*(1+$C$22),0),AH460)</f>
        <v>210</v>
      </c>
      <c r="AL460" s="20">
        <f ca="1">RAND()</f>
        <v>0.4230768023440945</v>
      </c>
      <c r="AM460" s="19">
        <f ca="1">(IF(B460=1, $G$21+($G$22-$G$21)*AL460, $H$21+($H$22-$H$21)*AL460))</f>
        <v>2.2692304070322834E-2</v>
      </c>
      <c r="AN460" s="15">
        <f ca="1">ROUND(AK460*(1-AM460), 0)</f>
        <v>205</v>
      </c>
      <c r="AO460" s="18">
        <f ca="1">SUM(IF(AN460&gt;H460, (AN460-H460)*($G$23+AJ460), 0),IF(AF460&gt;G460,(AF460-G460)*($G$23+AB460),0),IF(X460&gt;F460,(X460-F460)*($G$23+T460),0),IF(P460&gt;E460,(P460-E460)*($G$23+L460),0))</f>
        <v>0</v>
      </c>
      <c r="AP460" s="18">
        <f>-$C$24</f>
        <v>-313614.51120000001</v>
      </c>
      <c r="AQ460" s="17">
        <f ca="1">L460*P460+T460*X460+AB460*AF460+AJ460*AN460-AO460+AP460</f>
        <v>351833.01880000002</v>
      </c>
      <c r="AS460" s="21">
        <f ca="1">SUM(IF(AN460&gt;H460, (AN460-H460), 0),IF(AF460&gt;G460,(AF460-G460),0),IF(X460&gt;F460,(X460-F460),0),IF(P460&gt;E460,(P460-E460),0))</f>
        <v>0</v>
      </c>
    </row>
    <row r="461" spans="1:45" x14ac:dyDescent="0.4">
      <c r="A461" s="15">
        <v>433</v>
      </c>
      <c r="B461" s="15">
        <f ca="1">IF(RAND() &lt; (8/12), 0, 1)</f>
        <v>0</v>
      </c>
      <c r="C461" s="20">
        <f ca="1">RAND()</f>
        <v>0.17423964544245663</v>
      </c>
      <c r="D461" s="15" t="str">
        <f ca="1">LOOKUP(C461,$H$13:$H$16,$F$13:$F$16)</f>
        <v>Airbus A350-900</v>
      </c>
      <c r="E461" s="15">
        <f ca="1">LOOKUP(D461,$F$6:$F$9,$I$6:$I$9)</f>
        <v>0</v>
      </c>
      <c r="F461" s="15">
        <f ca="1">LOOKUP(D461,$F$6:$F$9,$J$6:$J$9)</f>
        <v>32</v>
      </c>
      <c r="G461" s="15">
        <f ca="1">LOOKUP(D461,$F$6:$F$9,$K$6:$K$9)</f>
        <v>21</v>
      </c>
      <c r="H461" s="15">
        <f ca="1">LOOKUP(D461,$F$6:$F$9,$L$6:$L$9)</f>
        <v>259</v>
      </c>
      <c r="I461" s="20">
        <f ca="1">RAND()</f>
        <v>0.63491915598177806</v>
      </c>
      <c r="J461" s="15">
        <f ca="1">IF(B461=1, ROUND(_xlfn.NORM.INV(I461,$C$5,$C$6)*(1+$T$14), 0), ROUND(_xlfn.NORM.INV(I461, $D$5, $D$6)*(1+$T$14), 0))</f>
        <v>5</v>
      </c>
      <c r="K461" s="20">
        <f ca="1">RAND()</f>
        <v>0.95564075581042507</v>
      </c>
      <c r="L461" s="18">
        <f ca="1">IF(B461=1, ROUND(_xlfn.NORM.INV(K461,$C$7,$C$8), 2), ROUND(_xlfn.NORM.INV(K461, $D$7, $D$8), 2))</f>
        <v>11268.17</v>
      </c>
      <c r="M461" s="15">
        <f ca="1">MIN(E461,J461)</f>
        <v>0</v>
      </c>
      <c r="N461" s="15">
        <f ca="1">RAND()</f>
        <v>2.6064427050024097E-2</v>
      </c>
      <c r="O461" s="19">
        <f ca="1">(IF(B461=1, $G$21+($G$22-$G$21)*N461, $H$21+($H$22-$H$21)*N461))</f>
        <v>1.0781932811500724E-2</v>
      </c>
      <c r="P461" s="15">
        <f ca="1">ROUND(M461*(1-O461), 0)</f>
        <v>0</v>
      </c>
      <c r="Q461" s="20">
        <f ca="1">RAND()</f>
        <v>0.59583140964907821</v>
      </c>
      <c r="R461" s="15">
        <f ca="1">IF(B461=1, ROUND(_xlfn.NORM.INV(Q461,$C$9,$C$10)*(1+$T$14), 0), ROUND(_xlfn.NORM.INV(Q461, $D$9, $D$10)*(1+$T$14), 0))</f>
        <v>42</v>
      </c>
      <c r="S461" s="20">
        <f ca="1">RAND()</f>
        <v>0.33920678443973407</v>
      </c>
      <c r="T461" s="18">
        <f ca="1">IF(B461=1, ROUND(_xlfn.NORM.INV(S461,$C$11,$C$12), 2), ROUND(_xlfn.NORM.INV(S461, $D$11, $D$12), 2))</f>
        <v>5151.7</v>
      </c>
      <c r="U461" s="15">
        <f ca="1">MIN(F461,R461)</f>
        <v>32</v>
      </c>
      <c r="V461" s="15">
        <f ca="1">RAND()</f>
        <v>0.9178314921049221</v>
      </c>
      <c r="W461" s="19">
        <f ca="1">(IF(B461=1, $G$21+($G$22-$G$21)*V461, $H$21+($H$22-$H$21)*V461))</f>
        <v>3.7534944763147664E-2</v>
      </c>
      <c r="X461" s="15">
        <f ca="1">ROUND(U461*(1-W461), 0)</f>
        <v>31</v>
      </c>
      <c r="Y461" s="20">
        <f ca="1">RAND()</f>
        <v>0.6442021834678715</v>
      </c>
      <c r="Z461" s="15">
        <f ca="1">IF(B461=1, ROUND(_xlfn.NORM.INV(Y461,$C$13,$C$14)*(1+$T$14), 0), ROUND(_xlfn.NORM.INV(Y461, $D$13, $D$14)*(1+$T$14), 0))</f>
        <v>39</v>
      </c>
      <c r="AA461" s="20">
        <f ca="1">RAND()</f>
        <v>6.0668322592639656E-3</v>
      </c>
      <c r="AB461" s="18">
        <f ca="1">IF(B461=1, ROUND(_xlfn.NORM.INV(AA461,$C$15,$C$16), 2), ROUND(_xlfn.NORM.INV(AA461, $D$15, $D$16), 2))</f>
        <v>2493.13</v>
      </c>
      <c r="AC461" s="15">
        <f ca="1">MIN(G461,Z461)</f>
        <v>21</v>
      </c>
      <c r="AD461" s="15">
        <f ca="1">RAND()</f>
        <v>0.26245453443271349</v>
      </c>
      <c r="AE461" s="19">
        <f ca="1">(IF(B461=1, $G$21+($G$22-$G$21)*AD461, $H$21+($H$22-$H$21)*AD461))</f>
        <v>1.7873636032981404E-2</v>
      </c>
      <c r="AF461" s="15">
        <f ca="1">ROUND(AC461*(1-AE461), 0)</f>
        <v>21</v>
      </c>
      <c r="AG461" s="20">
        <f ca="1">RAND()</f>
        <v>0.337450905670162</v>
      </c>
      <c r="AH461" s="15">
        <f ca="1">IF(B461=1, ROUND(_xlfn.NORM.INV(AG461,$C$17,$C$18)*(1+$T$14), 0), ROUND(_xlfn.NORM.INV(AG461, $D$17, $D$18)*(1+$T$14), 0))</f>
        <v>177</v>
      </c>
      <c r="AI461" s="20">
        <f ca="1">RAND()</f>
        <v>0.47169452179792337</v>
      </c>
      <c r="AJ461" s="18">
        <f ca="1">IF(B461=1, ROUND(_xlfn.NORM.INV(AI461,$C$19,$C$20), 2), ROUND(_xlfn.NORM.INV(AI461, $D$19, $D$20), 2))</f>
        <v>1743.34</v>
      </c>
      <c r="AK461" s="15">
        <f ca="1">MIN(ROUND(H461*(1+$C$22),0),AH461)</f>
        <v>177</v>
      </c>
      <c r="AL461" s="20">
        <f ca="1">RAND()</f>
        <v>3.4352873744265766E-2</v>
      </c>
      <c r="AM461" s="19">
        <f ca="1">(IF(B461=1, $G$21+($G$22-$G$21)*AL461, $H$21+($H$22-$H$21)*AL461))</f>
        <v>1.1030586212327973E-2</v>
      </c>
      <c r="AN461" s="15">
        <f ca="1">ROUND(AK461*(1-AM461), 0)</f>
        <v>175</v>
      </c>
      <c r="AO461" s="18">
        <f ca="1">SUM(IF(AN461&gt;H461, (AN461-H461)*($G$23+AJ461), 0),IF(AF461&gt;G461,(AF461-G461)*($G$23+AB461),0),IF(X461&gt;F461,(X461-F461)*($G$23+T461),0),IF(P461&gt;E461,(P461-E461)*($G$23+L461),0))</f>
        <v>0</v>
      </c>
      <c r="AP461" s="18">
        <f>-$C$24</f>
        <v>-313614.51120000001</v>
      </c>
      <c r="AQ461" s="17">
        <f ca="1">L461*P461+T461*X461+AB461*AF461+AJ461*AN461-AO461+AP461</f>
        <v>203528.41879999998</v>
      </c>
      <c r="AS461" s="21">
        <f ca="1">SUM(IF(AN461&gt;H461, (AN461-H461), 0),IF(AF461&gt;G461,(AF461-G461),0),IF(X461&gt;F461,(X461-F461),0),IF(P461&gt;E461,(P461-E461),0))</f>
        <v>0</v>
      </c>
    </row>
    <row r="462" spans="1:45" x14ac:dyDescent="0.4">
      <c r="A462" s="15">
        <v>434</v>
      </c>
      <c r="B462" s="15">
        <f ca="1">IF(RAND() &lt; (8/12), 0, 1)</f>
        <v>1</v>
      </c>
      <c r="C462" s="20">
        <f ca="1">RAND()</f>
        <v>0.48709830319707081</v>
      </c>
      <c r="D462" s="15" t="str">
        <f ca="1">LOOKUP(C462,$H$13:$H$16,$F$13:$F$16)</f>
        <v>Airbus A380-800</v>
      </c>
      <c r="E462" s="15">
        <f ca="1">LOOKUP(D462,$F$6:$F$9,$I$6:$I$9)</f>
        <v>14</v>
      </c>
      <c r="F462" s="15">
        <f ca="1">LOOKUP(D462,$F$6:$F$9,$J$6:$J$9)</f>
        <v>76</v>
      </c>
      <c r="G462" s="15">
        <f ca="1">LOOKUP(D462,$F$6:$F$9,$K$6:$K$9)</f>
        <v>56</v>
      </c>
      <c r="H462" s="15">
        <f ca="1">LOOKUP(D462,$F$6:$F$9,$L$6:$L$9)</f>
        <v>341</v>
      </c>
      <c r="I462" s="20">
        <f ca="1">RAND()</f>
        <v>0.24572205540138425</v>
      </c>
      <c r="J462" s="15">
        <f ca="1">IF(B462=1, ROUND(_xlfn.NORM.INV(I462,$C$5,$C$6)*(1+$T$14), 0), ROUND(_xlfn.NORM.INV(I462, $D$5, $D$6)*(1+$T$14), 0))</f>
        <v>5</v>
      </c>
      <c r="K462" s="20">
        <f ca="1">RAND()</f>
        <v>0.82271721225085315</v>
      </c>
      <c r="L462" s="18">
        <f ca="1">IF(B462=1, ROUND(_xlfn.NORM.INV(K462,$C$7,$C$8), 2), ROUND(_xlfn.NORM.INV(K462, $D$7, $D$8), 2))</f>
        <v>15328.43</v>
      </c>
      <c r="M462" s="15">
        <f ca="1">MIN(E462,J462)</f>
        <v>5</v>
      </c>
      <c r="N462" s="15">
        <f ca="1">RAND()</f>
        <v>0.79356177046223708</v>
      </c>
      <c r="O462" s="19">
        <f ca="1">(IF(B462=1, $G$21+($G$22-$G$21)*N462, $H$21+($H$22-$H$21)*N462))</f>
        <v>4.2774661966178296E-2</v>
      </c>
      <c r="P462" s="15">
        <f ca="1">ROUND(M462*(1-O462), 0)</f>
        <v>5</v>
      </c>
      <c r="Q462" s="20">
        <f ca="1">RAND()</f>
        <v>5.8690615221185904E-2</v>
      </c>
      <c r="R462" s="15">
        <f ca="1">IF(B462=1, ROUND(_xlfn.NORM.INV(Q462,$C$9,$C$10)*(1+$T$14), 0), ROUND(_xlfn.NORM.INV(Q462, $D$9, $D$10)*(1+$T$14), 0))</f>
        <v>21</v>
      </c>
      <c r="S462" s="20">
        <f ca="1">RAND()</f>
        <v>0.75431104621801404</v>
      </c>
      <c r="T462" s="18">
        <f ca="1">IF(B462=1, ROUND(_xlfn.NORM.INV(S462,$C$11,$C$12), 2), ROUND(_xlfn.NORM.INV(S462, $D$11, $D$12), 2))</f>
        <v>7449.92</v>
      </c>
      <c r="U462" s="15">
        <f ca="1">MIN(F462,R462)</f>
        <v>21</v>
      </c>
      <c r="V462" s="15">
        <f ca="1">RAND()</f>
        <v>0.67600983214336985</v>
      </c>
      <c r="W462" s="19">
        <f ca="1">(IF(B462=1, $G$21+($G$22-$G$21)*V462, $H$21+($H$22-$H$21)*V462))</f>
        <v>3.8660344125017947E-2</v>
      </c>
      <c r="X462" s="15">
        <f ca="1">ROUND(U462*(1-W462), 0)</f>
        <v>20</v>
      </c>
      <c r="Y462" s="20">
        <f ca="1">RAND()</f>
        <v>0.16864345506666445</v>
      </c>
      <c r="Z462" s="15">
        <f ca="1">IF(B462=1, ROUND(_xlfn.NORM.INV(Y462,$C$13,$C$14)*(1+$T$14), 0), ROUND(_xlfn.NORM.INV(Y462, $D$13, $D$14)*(1+$T$14), 0))</f>
        <v>32</v>
      </c>
      <c r="AA462" s="20">
        <f ca="1">RAND()</f>
        <v>0.84717993293441252</v>
      </c>
      <c r="AB462" s="18">
        <f ca="1">IF(B462=1, ROUND(_xlfn.NORM.INV(AA462,$C$15,$C$16), 2), ROUND(_xlfn.NORM.INV(AA462, $D$15, $D$16), 2))</f>
        <v>4135.0200000000004</v>
      </c>
      <c r="AC462" s="15">
        <f ca="1">MIN(G462,Z462)</f>
        <v>32</v>
      </c>
      <c r="AD462" s="15">
        <f ca="1">RAND()</f>
        <v>0.83055416567665918</v>
      </c>
      <c r="AE462" s="19">
        <f ca="1">(IF(B462=1, $G$21+($G$22-$G$21)*AD462, $H$21+($H$22-$H$21)*AD462))</f>
        <v>4.4069395798683075E-2</v>
      </c>
      <c r="AF462" s="15">
        <f ca="1">ROUND(AC462*(1-AE462), 0)</f>
        <v>31</v>
      </c>
      <c r="AG462" s="20">
        <f ca="1">RAND()</f>
        <v>0.84208445465901549</v>
      </c>
      <c r="AH462" s="15">
        <f ca="1">IF(B462=1, ROUND(_xlfn.NORM.INV(AG462,$C$17,$C$18)*(1+$T$14), 0), ROUND(_xlfn.NORM.INV(AG462, $D$17, $D$18)*(1+$T$14), 0))</f>
        <v>431</v>
      </c>
      <c r="AI462" s="20">
        <f ca="1">RAND()</f>
        <v>0.58089694400696967</v>
      </c>
      <c r="AJ462" s="18">
        <f ca="1">IF(B462=1, ROUND(_xlfn.NORM.INV(AI462,$C$19,$C$20), 2), ROUND(_xlfn.NORM.INV(AI462, $D$19, $D$20), 2))</f>
        <v>2337.85</v>
      </c>
      <c r="AK462" s="15">
        <f ca="1">MIN(ROUND(H462*(1+$C$22),0),AH462)</f>
        <v>358</v>
      </c>
      <c r="AL462" s="20">
        <f ca="1">RAND()</f>
        <v>2.4111499764110533E-2</v>
      </c>
      <c r="AM462" s="19">
        <f ca="1">(IF(B462=1, $G$21+($G$22-$G$21)*AL462, $H$21+($H$22-$H$21)*AL462))</f>
        <v>1.5843902491743868E-2</v>
      </c>
      <c r="AN462" s="15">
        <f ca="1">ROUND(AK462*(1-AM462), 0)</f>
        <v>352</v>
      </c>
      <c r="AO462" s="18">
        <f ca="1">SUM(IF(AN462&gt;H462, (AN462-H462)*($G$23+AJ462), 0),IF(AF462&gt;G462,(AF462-G462)*($G$23+AB462),0),IF(X462&gt;F462,(X462-F462)*($G$23+T462),0),IF(P462&gt;E462,(P462-E462)*($G$23+L462),0))</f>
        <v>35077.35</v>
      </c>
      <c r="AP462" s="18">
        <f>-$C$24</f>
        <v>-313614.51120000001</v>
      </c>
      <c r="AQ462" s="17">
        <f ca="1">L462*P462+T462*X462+AB462*AF462+AJ462*AN462-AO462+AP462</f>
        <v>828057.50879999972</v>
      </c>
      <c r="AS462" s="21">
        <f ca="1">SUM(IF(AN462&gt;H462, (AN462-H462), 0),IF(AF462&gt;G462,(AF462-G462),0),IF(X462&gt;F462,(X462-F462),0),IF(P462&gt;E462,(P462-E462),0))</f>
        <v>11</v>
      </c>
    </row>
    <row r="463" spans="1:45" x14ac:dyDescent="0.4">
      <c r="A463" s="15">
        <v>435</v>
      </c>
      <c r="B463" s="15">
        <f ca="1">IF(RAND() &lt; (8/12), 0, 1)</f>
        <v>1</v>
      </c>
      <c r="C463" s="20">
        <f ca="1">RAND()</f>
        <v>0.99555863962698066</v>
      </c>
      <c r="D463" s="15" t="str">
        <f ca="1">LOOKUP(C463,$H$13:$H$16,$F$13:$F$16)</f>
        <v>Boeing 777-300ER</v>
      </c>
      <c r="E463" s="15">
        <f ca="1">LOOKUP(D463,$F$6:$F$9,$I$6:$I$9)</f>
        <v>8</v>
      </c>
      <c r="F463" s="15">
        <f ca="1">LOOKUP(D463,$F$6:$F$9,$J$6:$J$9)</f>
        <v>40</v>
      </c>
      <c r="G463" s="15">
        <f ca="1">LOOKUP(D463,$F$6:$F$9,$K$6:$K$9)</f>
        <v>24</v>
      </c>
      <c r="H463" s="15">
        <f ca="1">LOOKUP(D463,$F$6:$F$9,$L$6:$L$9)</f>
        <v>260</v>
      </c>
      <c r="I463" s="20">
        <f ca="1">RAND()</f>
        <v>0.80991431550176185</v>
      </c>
      <c r="J463" s="15">
        <f ca="1">IF(B463=1, ROUND(_xlfn.NORM.INV(I463,$C$5,$C$6)*(1+$T$14), 0), ROUND(_xlfn.NORM.INV(I463, $D$5, $D$6)*(1+$T$14), 0))</f>
        <v>8</v>
      </c>
      <c r="K463" s="20">
        <f ca="1">RAND()</f>
        <v>0.83812045845601157</v>
      </c>
      <c r="L463" s="18">
        <f ca="1">IF(B463=1, ROUND(_xlfn.NORM.INV(K463,$C$7,$C$8), 2), ROUND(_xlfn.NORM.INV(K463, $D$7, $D$8), 2))</f>
        <v>15438.43</v>
      </c>
      <c r="M463" s="15">
        <f ca="1">MIN(E463,J463)</f>
        <v>8</v>
      </c>
      <c r="N463" s="15">
        <f ca="1">RAND()</f>
        <v>0.42281455483981922</v>
      </c>
      <c r="O463" s="19">
        <f ca="1">(IF(B463=1, $G$21+($G$22-$G$21)*N463, $H$21+($H$22-$H$21)*N463))</f>
        <v>2.9798509419393673E-2</v>
      </c>
      <c r="P463" s="15">
        <f ca="1">ROUND(M463*(1-O463), 0)</f>
        <v>8</v>
      </c>
      <c r="Q463" s="20">
        <f ca="1">RAND()</f>
        <v>0.12536664907879747</v>
      </c>
      <c r="R463" s="15">
        <f ca="1">IF(B463=1, ROUND(_xlfn.NORM.INV(Q463,$C$9,$C$10)*(1+$T$14), 0), ROUND(_xlfn.NORM.INV(Q463, $D$9, $D$10)*(1+$T$14), 0))</f>
        <v>32</v>
      </c>
      <c r="S463" s="20">
        <f ca="1">RAND()</f>
        <v>0.34290770846790164</v>
      </c>
      <c r="T463" s="18">
        <f ca="1">IF(B463=1, ROUND(_xlfn.NORM.INV(S463,$C$11,$C$12), 2), ROUND(_xlfn.NORM.INV(S463, $D$11, $D$12), 2))</f>
        <v>6464.66</v>
      </c>
      <c r="U463" s="15">
        <f ca="1">MIN(F463,R463)</f>
        <v>32</v>
      </c>
      <c r="V463" s="15">
        <f ca="1">RAND()</f>
        <v>0.15133608659499942</v>
      </c>
      <c r="W463" s="19">
        <f ca="1">(IF(B463=1, $G$21+($G$22-$G$21)*V463, $H$21+($H$22-$H$21)*V463))</f>
        <v>2.029676303082498E-2</v>
      </c>
      <c r="X463" s="15">
        <f ca="1">ROUND(U463*(1-W463), 0)</f>
        <v>31</v>
      </c>
      <c r="Y463" s="20">
        <f ca="1">RAND()</f>
        <v>2.5214712080255941E-2</v>
      </c>
      <c r="Z463" s="15">
        <f ca="1">IF(B463=1, ROUND(_xlfn.NORM.INV(Y463,$C$13,$C$14)*(1+$T$14), 0), ROUND(_xlfn.NORM.INV(Y463, $D$13, $D$14)*(1+$T$14), 0))</f>
        <v>9</v>
      </c>
      <c r="AA463" s="20">
        <f ca="1">RAND()</f>
        <v>0.25399521227690425</v>
      </c>
      <c r="AB463" s="18">
        <f ca="1">IF(B463=1, ROUND(_xlfn.NORM.INV(AA463,$C$15,$C$16), 2), ROUND(_xlfn.NORM.INV(AA463, $D$15, $D$16), 2))</f>
        <v>3324.02</v>
      </c>
      <c r="AC463" s="15">
        <f ca="1">MIN(G463,Z463)</f>
        <v>9</v>
      </c>
      <c r="AD463" s="15">
        <f ca="1">RAND()</f>
        <v>0.4090008353939798</v>
      </c>
      <c r="AE463" s="19">
        <f ca="1">(IF(B463=1, $G$21+($G$22-$G$21)*AD463, $H$21+($H$22-$H$21)*AD463))</f>
        <v>2.9315029238789293E-2</v>
      </c>
      <c r="AF463" s="15">
        <f ca="1">ROUND(AC463*(1-AE463), 0)</f>
        <v>9</v>
      </c>
      <c r="AG463" s="20">
        <f ca="1">RAND()</f>
        <v>0.36044427200204199</v>
      </c>
      <c r="AH463" s="15">
        <f ca="1">IF(B463=1, ROUND(_xlfn.NORM.INV(AG463,$C$17,$C$18)*(1+$T$14), 0), ROUND(_xlfn.NORM.INV(AG463, $D$17, $D$18)*(1+$T$14), 0))</f>
        <v>259</v>
      </c>
      <c r="AI463" s="20">
        <f ca="1">RAND()</f>
        <v>0.87640807651660668</v>
      </c>
      <c r="AJ463" s="18">
        <f ca="1">IF(B463=1, ROUND(_xlfn.NORM.INV(AI463,$C$19,$C$20), 2), ROUND(_xlfn.NORM.INV(AI463, $D$19, $D$20), 2))</f>
        <v>2624.3</v>
      </c>
      <c r="AK463" s="15">
        <f ca="1">MIN(ROUND(H463*(1+$C$22),0),AH463)</f>
        <v>259</v>
      </c>
      <c r="AL463" s="20">
        <f ca="1">RAND()</f>
        <v>0.49300590281889578</v>
      </c>
      <c r="AM463" s="19">
        <f ca="1">(IF(B463=1, $G$21+($G$22-$G$21)*AL463, $H$21+($H$22-$H$21)*AL463))</f>
        <v>3.2255206598661351E-2</v>
      </c>
      <c r="AN463" s="15">
        <f ca="1">ROUND(AK463*(1-AM463), 0)</f>
        <v>251</v>
      </c>
      <c r="AO463" s="18">
        <f ca="1">SUM(IF(AN463&gt;H463, (AN463-H463)*($G$23+AJ463), 0),IF(AF463&gt;G463,(AF463-G463)*($G$23+AB463),0),IF(X463&gt;F463,(X463-F463)*($G$23+T463),0),IF(P463&gt;E463,(P463-E463)*($G$23+L463),0))</f>
        <v>0</v>
      </c>
      <c r="AP463" s="18">
        <f>-$C$24</f>
        <v>-313614.51120000001</v>
      </c>
      <c r="AQ463" s="17">
        <f ca="1">L463*P463+T463*X463+AB463*AF463+AJ463*AN463-AO463+AP463</f>
        <v>698912.86880000005</v>
      </c>
      <c r="AS463" s="21">
        <f ca="1">SUM(IF(AN463&gt;H463, (AN463-H463), 0),IF(AF463&gt;G463,(AF463-G463),0),IF(X463&gt;F463,(X463-F463),0),IF(P463&gt;E463,(P463-E463),0))</f>
        <v>0</v>
      </c>
    </row>
    <row r="464" spans="1:45" x14ac:dyDescent="0.4">
      <c r="A464" s="15">
        <v>436</v>
      </c>
      <c r="B464" s="15">
        <f ca="1">IF(RAND() &lt; (8/12), 0, 1)</f>
        <v>1</v>
      </c>
      <c r="C464" s="20">
        <f ca="1">RAND()</f>
        <v>0.37347031293179489</v>
      </c>
      <c r="D464" s="15" t="str">
        <f ca="1">LOOKUP(C464,$H$13:$H$16,$F$13:$F$16)</f>
        <v>Airbus A380-800</v>
      </c>
      <c r="E464" s="15">
        <f ca="1">LOOKUP(D464,$F$6:$F$9,$I$6:$I$9)</f>
        <v>14</v>
      </c>
      <c r="F464" s="15">
        <f ca="1">LOOKUP(D464,$F$6:$F$9,$J$6:$J$9)</f>
        <v>76</v>
      </c>
      <c r="G464" s="15">
        <f ca="1">LOOKUP(D464,$F$6:$F$9,$K$6:$K$9)</f>
        <v>56</v>
      </c>
      <c r="H464" s="15">
        <f ca="1">LOOKUP(D464,$F$6:$F$9,$L$6:$L$9)</f>
        <v>341</v>
      </c>
      <c r="I464" s="20">
        <f ca="1">RAND()</f>
        <v>0.52615633782164006</v>
      </c>
      <c r="J464" s="15">
        <f ca="1">IF(B464=1, ROUND(_xlfn.NORM.INV(I464,$C$5,$C$6)*(1+$T$14), 0), ROUND(_xlfn.NORM.INV(I464, $D$5, $D$6)*(1+$T$14), 0))</f>
        <v>6</v>
      </c>
      <c r="K464" s="20">
        <f ca="1">RAND()</f>
        <v>0.73359621297874966</v>
      </c>
      <c r="L464" s="18">
        <f ca="1">IF(B464=1, ROUND(_xlfn.NORM.INV(K464,$C$7,$C$8), 2), ROUND(_xlfn.NORM.INV(K464, $D$7, $D$8), 2))</f>
        <v>14783.72</v>
      </c>
      <c r="M464" s="15">
        <f ca="1">MIN(E464,J464)</f>
        <v>6</v>
      </c>
      <c r="N464" s="15">
        <f ca="1">RAND()</f>
        <v>0.88172406718016028</v>
      </c>
      <c r="O464" s="19">
        <f ca="1">(IF(B464=1, $G$21+($G$22-$G$21)*N464, $H$21+($H$22-$H$21)*N464))</f>
        <v>4.5860342351305608E-2</v>
      </c>
      <c r="P464" s="15">
        <f ca="1">ROUND(M464*(1-O464), 0)</f>
        <v>6</v>
      </c>
      <c r="Q464" s="20">
        <f ca="1">RAND()</f>
        <v>0.98673380477393413</v>
      </c>
      <c r="R464" s="15">
        <f ca="1">IF(B464=1, ROUND(_xlfn.NORM.INV(Q464,$C$9,$C$10)*(1+$T$14), 0), ROUND(_xlfn.NORM.INV(Q464, $D$9, $D$10)*(1+$T$14), 0))</f>
        <v>117</v>
      </c>
      <c r="S464" s="20">
        <f ca="1">RAND()</f>
        <v>0.3797322051291524</v>
      </c>
      <c r="T464" s="18">
        <f ca="1">IF(B464=1, ROUND(_xlfn.NORM.INV(S464,$C$11,$C$12), 2), ROUND(_xlfn.NORM.INV(S464, $D$11, $D$12), 2))</f>
        <v>6553.35</v>
      </c>
      <c r="U464" s="15">
        <f ca="1">MIN(F464,R464)</f>
        <v>76</v>
      </c>
      <c r="V464" s="15">
        <f ca="1">RAND()</f>
        <v>0.82009495003608834</v>
      </c>
      <c r="W464" s="19">
        <f ca="1">(IF(B464=1, $G$21+($G$22-$G$21)*V464, $H$21+($H$22-$H$21)*V464))</f>
        <v>4.3703323251263096E-2</v>
      </c>
      <c r="X464" s="15">
        <f ca="1">ROUND(U464*(1-W464), 0)</f>
        <v>73</v>
      </c>
      <c r="Y464" s="20">
        <f ca="1">RAND()</f>
        <v>0.63374606891082086</v>
      </c>
      <c r="Z464" s="15">
        <f ca="1">IF(B464=1, ROUND(_xlfn.NORM.INV(Y464,$C$13,$C$14)*(1+$T$14), 0), ROUND(_xlfn.NORM.INV(Y464, $D$13, $D$14)*(1+$T$14), 0))</f>
        <v>62</v>
      </c>
      <c r="AA464" s="20">
        <f ca="1">RAND()</f>
        <v>2.5329833986501238E-2</v>
      </c>
      <c r="AB464" s="18">
        <f ca="1">IF(B464=1, ROUND(_xlfn.NORM.INV(AA464,$C$15,$C$16), 2), ROUND(_xlfn.NORM.INV(AA464, $D$15, $D$16), 2))</f>
        <v>2702.5</v>
      </c>
      <c r="AC464" s="15">
        <f ca="1">MIN(G464,Z464)</f>
        <v>56</v>
      </c>
      <c r="AD464" s="15">
        <f ca="1">RAND()</f>
        <v>0.27144760064485018</v>
      </c>
      <c r="AE464" s="19">
        <f ca="1">(IF(B464=1, $G$21+($G$22-$G$21)*AD464, $H$21+($H$22-$H$21)*AD464))</f>
        <v>2.4500666022569756E-2</v>
      </c>
      <c r="AF464" s="15">
        <f ca="1">ROUND(AC464*(1-AE464), 0)</f>
        <v>55</v>
      </c>
      <c r="AG464" s="20">
        <f ca="1">RAND()</f>
        <v>0.66975299468597937</v>
      </c>
      <c r="AH464" s="15">
        <f ca="1">IF(B464=1, ROUND(_xlfn.NORM.INV(AG464,$C$17,$C$18)*(1+$T$14), 0), ROUND(_xlfn.NORM.INV(AG464, $D$17, $D$18)*(1+$T$14), 0))</f>
        <v>360</v>
      </c>
      <c r="AI464" s="20">
        <f ca="1">RAND()</f>
        <v>0.82501563673024836</v>
      </c>
      <c r="AJ464" s="18">
        <f ca="1">IF(B464=1, ROUND(_xlfn.NORM.INV(AI464,$C$19,$C$20), 2), ROUND(_xlfn.NORM.INV(AI464, $D$19, $D$20), 2))</f>
        <v>2557.41</v>
      </c>
      <c r="AK464" s="15">
        <f ca="1">MIN(ROUND(H464*(1+$C$22),0),AH464)</f>
        <v>358</v>
      </c>
      <c r="AL464" s="20">
        <f ca="1">RAND()</f>
        <v>0.9482371161315748</v>
      </c>
      <c r="AM464" s="19">
        <f ca="1">(IF(B464=1, $G$21+($G$22-$G$21)*AL464, $H$21+($H$22-$H$21)*AL464))</f>
        <v>4.8188299064605124E-2</v>
      </c>
      <c r="AN464" s="15">
        <f ca="1">ROUND(AK464*(1-AM464), 0)</f>
        <v>341</v>
      </c>
      <c r="AO464" s="18">
        <f ca="1">SUM(IF(AN464&gt;H464, (AN464-H464)*($G$23+AJ464), 0),IF(AF464&gt;G464,(AF464-G464)*($G$23+AB464),0),IF(X464&gt;F464,(X464-F464)*($G$23+T464),0),IF(P464&gt;E464,(P464-E464)*($G$23+L464),0))</f>
        <v>0</v>
      </c>
      <c r="AP464" s="18">
        <f>-$C$24</f>
        <v>-313614.51120000001</v>
      </c>
      <c r="AQ464" s="17">
        <f ca="1">L464*P464+T464*X464+AB464*AF464+AJ464*AN464-AO464+AP464</f>
        <v>1274196.6687999999</v>
      </c>
      <c r="AS464" s="21">
        <f ca="1">SUM(IF(AN464&gt;H464, (AN464-H464), 0),IF(AF464&gt;G464,(AF464-G464),0),IF(X464&gt;F464,(X464-F464),0),IF(P464&gt;E464,(P464-E464),0))</f>
        <v>0</v>
      </c>
    </row>
    <row r="465" spans="1:45" x14ac:dyDescent="0.4">
      <c r="A465" s="15">
        <v>437</v>
      </c>
      <c r="B465" s="15">
        <f ca="1">IF(RAND() &lt; (8/12), 0, 1)</f>
        <v>0</v>
      </c>
      <c r="C465" s="20">
        <f ca="1">RAND()</f>
        <v>0.55355719887646315</v>
      </c>
      <c r="D465" s="15" t="str">
        <f ca="1">LOOKUP(C465,$H$13:$H$16,$F$13:$F$16)</f>
        <v>Airbus A380-800</v>
      </c>
      <c r="E465" s="15">
        <f ca="1">LOOKUP(D465,$F$6:$F$9,$I$6:$I$9)</f>
        <v>14</v>
      </c>
      <c r="F465" s="15">
        <f ca="1">LOOKUP(D465,$F$6:$F$9,$J$6:$J$9)</f>
        <v>76</v>
      </c>
      <c r="G465" s="15">
        <f ca="1">LOOKUP(D465,$F$6:$F$9,$K$6:$K$9)</f>
        <v>56</v>
      </c>
      <c r="H465" s="15">
        <f ca="1">LOOKUP(D465,$F$6:$F$9,$L$6:$L$9)</f>
        <v>341</v>
      </c>
      <c r="I465" s="20">
        <f ca="1">RAND()</f>
        <v>0.40770415118042491</v>
      </c>
      <c r="J465" s="15">
        <f ca="1">IF(B465=1, ROUND(_xlfn.NORM.INV(I465,$C$5,$C$6)*(1+$T$14), 0), ROUND(_xlfn.NORM.INV(I465, $D$5, $D$6)*(1+$T$14), 0))</f>
        <v>4</v>
      </c>
      <c r="K465" s="20">
        <f ca="1">RAND()</f>
        <v>0.81065019704979591</v>
      </c>
      <c r="L465" s="18">
        <f ca="1">IF(B465=1, ROUND(_xlfn.NORM.INV(K465,$C$7,$C$8), 2), ROUND(_xlfn.NORM.INV(K465, $D$7, $D$8), 2))</f>
        <v>10893.58</v>
      </c>
      <c r="M465" s="15">
        <f ca="1">MIN(E465,J465)</f>
        <v>4</v>
      </c>
      <c r="N465" s="15">
        <f ca="1">RAND()</f>
        <v>0.98520077583596422</v>
      </c>
      <c r="O465" s="19">
        <f ca="1">(IF(B465=1, $G$21+($G$22-$G$21)*N465, $H$21+($H$22-$H$21)*N465))</f>
        <v>3.9556023275078928E-2</v>
      </c>
      <c r="P465" s="15">
        <f ca="1">ROUND(M465*(1-O465), 0)</f>
        <v>4</v>
      </c>
      <c r="Q465" s="20">
        <f ca="1">RAND()</f>
        <v>1.3818649997878296E-2</v>
      </c>
      <c r="R465" s="15">
        <f ca="1">IF(B465=1, ROUND(_xlfn.NORM.INV(Q465,$C$9,$C$10)*(1+$T$14), 0), ROUND(_xlfn.NORM.INV(Q465, $D$9, $D$10)*(1+$T$14), 0))</f>
        <v>17</v>
      </c>
      <c r="S465" s="20">
        <f ca="1">RAND()</f>
        <v>0.46852024133958348</v>
      </c>
      <c r="T465" s="18">
        <f ca="1">IF(B465=1, ROUND(_xlfn.NORM.INV(S465,$C$11,$C$12), 2), ROUND(_xlfn.NORM.INV(S465, $D$11, $D$12), 2))</f>
        <v>5228.1899999999996</v>
      </c>
      <c r="U465" s="15">
        <f ca="1">MIN(F465,R465)</f>
        <v>17</v>
      </c>
      <c r="V465" s="15">
        <f ca="1">RAND()</f>
        <v>0.7655355126658322</v>
      </c>
      <c r="W465" s="19">
        <f ca="1">(IF(B465=1, $G$21+($G$22-$G$21)*V465, $H$21+($H$22-$H$21)*V465))</f>
        <v>3.2966065379974964E-2</v>
      </c>
      <c r="X465" s="15">
        <f ca="1">ROUND(U465*(1-W465), 0)</f>
        <v>16</v>
      </c>
      <c r="Y465" s="20">
        <f ca="1">RAND()</f>
        <v>0.27570093803559248</v>
      </c>
      <c r="Z465" s="15">
        <f ca="1">IF(B465=1, ROUND(_xlfn.NORM.INV(Y465,$C$13,$C$14)*(1+$T$14), 0), ROUND(_xlfn.NORM.INV(Y465, $D$13, $D$14)*(1+$T$14), 0))</f>
        <v>30</v>
      </c>
      <c r="AA465" s="20">
        <f ca="1">RAND()</f>
        <v>0.17898633452722856</v>
      </c>
      <c r="AB465" s="18">
        <f ca="1">IF(B465=1, ROUND(_xlfn.NORM.INV(AA465,$C$15,$C$16), 2), ROUND(_xlfn.NORM.INV(AA465, $D$15, $D$16), 2))</f>
        <v>2686.25</v>
      </c>
      <c r="AC465" s="15">
        <f ca="1">MIN(G465,Z465)</f>
        <v>30</v>
      </c>
      <c r="AD465" s="15">
        <f ca="1">RAND()</f>
        <v>0.48396845421651513</v>
      </c>
      <c r="AE465" s="19">
        <f ca="1">(IF(B465=1, $G$21+($G$22-$G$21)*AD465, $H$21+($H$22-$H$21)*AD465))</f>
        <v>2.4519053626495452E-2</v>
      </c>
      <c r="AF465" s="15">
        <f ca="1">ROUND(AC465*(1-AE465), 0)</f>
        <v>29</v>
      </c>
      <c r="AG465" s="20">
        <f ca="1">RAND()</f>
        <v>0.14892682184506389</v>
      </c>
      <c r="AH465" s="15">
        <f ca="1">IF(B465=1, ROUND(_xlfn.NORM.INV(AG465,$C$17,$C$18)*(1+$T$14), 0), ROUND(_xlfn.NORM.INV(AG465, $D$17, $D$18)*(1+$T$14), 0))</f>
        <v>145</v>
      </c>
      <c r="AI465" s="20">
        <f ca="1">RAND()</f>
        <v>0.83933451923747215</v>
      </c>
      <c r="AJ465" s="18">
        <f ca="1">IF(B465=1, ROUND(_xlfn.NORM.INV(AI465,$C$19,$C$20), 2), ROUND(_xlfn.NORM.INV(AI465, $D$19, $D$20), 2))</f>
        <v>1824.06</v>
      </c>
      <c r="AK465" s="15">
        <f ca="1">MIN(ROUND(H465*(1+$C$22),0),AH465)</f>
        <v>145</v>
      </c>
      <c r="AL465" s="20">
        <f ca="1">RAND()</f>
        <v>0.49533090864107621</v>
      </c>
      <c r="AM465" s="19">
        <f ca="1">(IF(B465=1, $G$21+($G$22-$G$21)*AL465, $H$21+($H$22-$H$21)*AL465))</f>
        <v>2.4859927259232285E-2</v>
      </c>
      <c r="AN465" s="15">
        <f ca="1">ROUND(AK465*(1-AM465), 0)</f>
        <v>141</v>
      </c>
      <c r="AO465" s="18">
        <f ca="1">SUM(IF(AN465&gt;H465, (AN465-H465)*($G$23+AJ465), 0),IF(AF465&gt;G465,(AF465-G465)*($G$23+AB465),0),IF(X465&gt;F465,(X465-F465)*($G$23+T465),0),IF(P465&gt;E465,(P465-E465)*($G$23+L465),0))</f>
        <v>0</v>
      </c>
      <c r="AP465" s="18">
        <f>-$C$24</f>
        <v>-313614.51120000001</v>
      </c>
      <c r="AQ465" s="17">
        <f ca="1">L465*P465+T465*X465+AB465*AF465+AJ465*AN465-AO465+AP465</f>
        <v>148704.55879999994</v>
      </c>
      <c r="AS465" s="21">
        <f ca="1">SUM(IF(AN465&gt;H465, (AN465-H465), 0),IF(AF465&gt;G465,(AF465-G465),0),IF(X465&gt;F465,(X465-F465),0),IF(P465&gt;E465,(P465-E465),0))</f>
        <v>0</v>
      </c>
    </row>
    <row r="466" spans="1:45" x14ac:dyDescent="0.4">
      <c r="A466" s="15">
        <v>438</v>
      </c>
      <c r="B466" s="15">
        <f ca="1">IF(RAND() &lt; (8/12), 0, 1)</f>
        <v>0</v>
      </c>
      <c r="C466" s="20">
        <f ca="1">RAND()</f>
        <v>0.85569844318625288</v>
      </c>
      <c r="D466" s="15" t="str">
        <f ca="1">LOOKUP(C466,$H$13:$H$16,$F$13:$F$16)</f>
        <v>Boeing 777-300ER</v>
      </c>
      <c r="E466" s="15">
        <f ca="1">LOOKUP(D466,$F$6:$F$9,$I$6:$I$9)</f>
        <v>8</v>
      </c>
      <c r="F466" s="15">
        <f ca="1">LOOKUP(D466,$F$6:$F$9,$J$6:$J$9)</f>
        <v>40</v>
      </c>
      <c r="G466" s="15">
        <f ca="1">LOOKUP(D466,$F$6:$F$9,$K$6:$K$9)</f>
        <v>24</v>
      </c>
      <c r="H466" s="15">
        <f ca="1">LOOKUP(D466,$F$6:$F$9,$L$6:$L$9)</f>
        <v>260</v>
      </c>
      <c r="I466" s="20">
        <f ca="1">RAND()</f>
        <v>0.22063234231642992</v>
      </c>
      <c r="J466" s="15">
        <f ca="1">IF(B466=1, ROUND(_xlfn.NORM.INV(I466,$C$5,$C$6)*(1+$T$14), 0), ROUND(_xlfn.NORM.INV(I466, $D$5, $D$6)*(1+$T$14), 0))</f>
        <v>3</v>
      </c>
      <c r="K466" s="20">
        <f ca="1">RAND()</f>
        <v>0.34397893698198057</v>
      </c>
      <c r="L466" s="18">
        <f ca="1">IF(B466=1, ROUND(_xlfn.NORM.INV(K466,$C$7,$C$8), 2), ROUND(_xlfn.NORM.INV(K466, $D$7, $D$8), 2))</f>
        <v>10309.33</v>
      </c>
      <c r="M466" s="15">
        <f ca="1">MIN(E466,J466)</f>
        <v>3</v>
      </c>
      <c r="N466" s="15">
        <f ca="1">RAND()</f>
        <v>0.62799840239399984</v>
      </c>
      <c r="O466" s="19">
        <f ca="1">(IF(B466=1, $G$21+($G$22-$G$21)*N466, $H$21+($H$22-$H$21)*N466))</f>
        <v>2.8839952071819996E-2</v>
      </c>
      <c r="P466" s="15">
        <f ca="1">ROUND(M466*(1-O466), 0)</f>
        <v>3</v>
      </c>
      <c r="Q466" s="20">
        <f ca="1">RAND()</f>
        <v>0.88272012357758378</v>
      </c>
      <c r="R466" s="15">
        <f ca="1">IF(B466=1, ROUND(_xlfn.NORM.INV(Q466,$C$9,$C$10)*(1+$T$14), 0), ROUND(_xlfn.NORM.INV(Q466, $D$9, $D$10)*(1+$T$14), 0))</f>
        <v>52</v>
      </c>
      <c r="S466" s="20">
        <f ca="1">RAND()</f>
        <v>0.78949106496068322</v>
      </c>
      <c r="T466" s="18">
        <f ca="1">IF(B466=1, ROUND(_xlfn.NORM.INV(S466,$C$11,$C$12), 2), ROUND(_xlfn.NORM.INV(S466, $D$11, $D$12), 2))</f>
        <v>5429.56</v>
      </c>
      <c r="U466" s="15">
        <f ca="1">MIN(F466,R466)</f>
        <v>40</v>
      </c>
      <c r="V466" s="15">
        <f ca="1">RAND()</f>
        <v>6.7075510191870302E-2</v>
      </c>
      <c r="W466" s="19">
        <f ca="1">(IF(B466=1, $G$21+($G$22-$G$21)*V466, $H$21+($H$22-$H$21)*V466))</f>
        <v>1.2012265305756109E-2</v>
      </c>
      <c r="X466" s="15">
        <f ca="1">ROUND(U466*(1-W466), 0)</f>
        <v>40</v>
      </c>
      <c r="Y466" s="20">
        <f ca="1">RAND()</f>
        <v>0.73101219394286743</v>
      </c>
      <c r="Z466" s="15">
        <f ca="1">IF(B466=1, ROUND(_xlfn.NORM.INV(Y466,$C$13,$C$14)*(1+$T$14), 0), ROUND(_xlfn.NORM.INV(Y466, $D$13, $D$14)*(1+$T$14), 0))</f>
        <v>42</v>
      </c>
      <c r="AA466" s="20">
        <f ca="1">RAND()</f>
        <v>8.7101708089445395E-3</v>
      </c>
      <c r="AB466" s="18">
        <f ca="1">IF(B466=1, ROUND(_xlfn.NORM.INV(AA466,$C$15,$C$16), 2), ROUND(_xlfn.NORM.INV(AA466, $D$15, $D$16), 2))</f>
        <v>2508.9899999999998</v>
      </c>
      <c r="AC466" s="15">
        <f ca="1">MIN(G466,Z466)</f>
        <v>24</v>
      </c>
      <c r="AD466" s="15">
        <f ca="1">RAND()</f>
        <v>0.34300888444368405</v>
      </c>
      <c r="AE466" s="19">
        <f ca="1">(IF(B466=1, $G$21+($G$22-$G$21)*AD466, $H$21+($H$22-$H$21)*AD466))</f>
        <v>2.0290266533310522E-2</v>
      </c>
      <c r="AF466" s="15">
        <f ca="1">ROUND(AC466*(1-AE466), 0)</f>
        <v>24</v>
      </c>
      <c r="AG466" s="20">
        <f ca="1">RAND()</f>
        <v>0.24629831594063556</v>
      </c>
      <c r="AH466" s="15">
        <f ca="1">IF(B466=1, ROUND(_xlfn.NORM.INV(AG466,$C$17,$C$18)*(1+$T$14), 0), ROUND(_xlfn.NORM.INV(AG466, $D$17, $D$18)*(1+$T$14), 0))</f>
        <v>163</v>
      </c>
      <c r="AI466" s="20">
        <f ca="1">RAND()</f>
        <v>0.70916918096350812</v>
      </c>
      <c r="AJ466" s="18">
        <f ca="1">IF(B466=1, ROUND(_xlfn.NORM.INV(AI466,$C$19,$C$20), 2), ROUND(_xlfn.NORM.INV(AI466, $D$19, $D$20), 2))</f>
        <v>1790.58</v>
      </c>
      <c r="AK466" s="15">
        <f ca="1">MIN(ROUND(H466*(1+$C$22),0),AH466)</f>
        <v>163</v>
      </c>
      <c r="AL466" s="20">
        <f ca="1">RAND()</f>
        <v>0.12435527064354335</v>
      </c>
      <c r="AM466" s="19">
        <f ca="1">(IF(B466=1, $G$21+($G$22-$G$21)*AL466, $H$21+($H$22-$H$21)*AL466))</f>
        <v>1.3730658119306301E-2</v>
      </c>
      <c r="AN466" s="15">
        <f ca="1">ROUND(AK466*(1-AM466), 0)</f>
        <v>161</v>
      </c>
      <c r="AO466" s="18">
        <f ca="1">SUM(IF(AN466&gt;H466, (AN466-H466)*($G$23+AJ466), 0),IF(AF466&gt;G466,(AF466-G466)*($G$23+AB466),0),IF(X466&gt;F466,(X466-F466)*($G$23+T466),0),IF(P466&gt;E466,(P466-E466)*($G$23+L466),0))</f>
        <v>0</v>
      </c>
      <c r="AP466" s="18">
        <f>-$C$24</f>
        <v>-313614.51120000001</v>
      </c>
      <c r="AQ466" s="17">
        <f ca="1">L466*P466+T466*X466+AB466*AF466+AJ466*AN466-AO466+AP466</f>
        <v>282995.01880000002</v>
      </c>
      <c r="AS466" s="21">
        <f ca="1">SUM(IF(AN466&gt;H466, (AN466-H466), 0),IF(AF466&gt;G466,(AF466-G466),0),IF(X466&gt;F466,(X466-F466),0),IF(P466&gt;E466,(P466-E466),0))</f>
        <v>0</v>
      </c>
    </row>
    <row r="467" spans="1:45" x14ac:dyDescent="0.4">
      <c r="A467" s="15">
        <v>439</v>
      </c>
      <c r="B467" s="15">
        <f ca="1">IF(RAND() &lt; (8/12), 0, 1)</f>
        <v>1</v>
      </c>
      <c r="C467" s="20">
        <f ca="1">RAND()</f>
        <v>0.8155439331442359</v>
      </c>
      <c r="D467" s="15" t="str">
        <f ca="1">LOOKUP(C467,$H$13:$H$16,$F$13:$F$16)</f>
        <v>Boeing 777-300ER</v>
      </c>
      <c r="E467" s="15">
        <f ca="1">LOOKUP(D467,$F$6:$F$9,$I$6:$I$9)</f>
        <v>8</v>
      </c>
      <c r="F467" s="15">
        <f ca="1">LOOKUP(D467,$F$6:$F$9,$J$6:$J$9)</f>
        <v>40</v>
      </c>
      <c r="G467" s="15">
        <f ca="1">LOOKUP(D467,$F$6:$F$9,$K$6:$K$9)</f>
        <v>24</v>
      </c>
      <c r="H467" s="15">
        <f ca="1">LOOKUP(D467,$F$6:$F$9,$L$6:$L$9)</f>
        <v>260</v>
      </c>
      <c r="I467" s="20">
        <f ca="1">RAND()</f>
        <v>0.77077436964659163</v>
      </c>
      <c r="J467" s="15">
        <f ca="1">IF(B467=1, ROUND(_xlfn.NORM.INV(I467,$C$5,$C$6)*(1+$T$14), 0), ROUND(_xlfn.NORM.INV(I467, $D$5, $D$6)*(1+$T$14), 0))</f>
        <v>8</v>
      </c>
      <c r="K467" s="20">
        <f ca="1">RAND()</f>
        <v>0.3039539043700491</v>
      </c>
      <c r="L467" s="18">
        <f ca="1">IF(B467=1, ROUND(_xlfn.NORM.INV(K467,$C$7,$C$8), 2), ROUND(_xlfn.NORM.INV(K467, $D$7, $D$8), 2))</f>
        <v>12733.61</v>
      </c>
      <c r="M467" s="15">
        <f ca="1">MIN(E467,J467)</f>
        <v>8</v>
      </c>
      <c r="N467" s="15">
        <f ca="1">RAND()</f>
        <v>0.85076448294867191</v>
      </c>
      <c r="O467" s="19">
        <f ca="1">(IF(B467=1, $G$21+($G$22-$G$21)*N467, $H$21+($H$22-$H$21)*N467))</f>
        <v>4.477675690320352E-2</v>
      </c>
      <c r="P467" s="15">
        <f ca="1">ROUND(M467*(1-O467), 0)</f>
        <v>8</v>
      </c>
      <c r="Q467" s="20">
        <f ca="1">RAND()</f>
        <v>0.32990890644124959</v>
      </c>
      <c r="R467" s="15">
        <f ca="1">IF(B467=1, ROUND(_xlfn.NORM.INV(Q467,$C$9,$C$10)*(1+$T$14), 0), ROUND(_xlfn.NORM.INV(Q467, $D$9, $D$10)*(1+$T$14), 0))</f>
        <v>50</v>
      </c>
      <c r="S467" s="20">
        <f ca="1">RAND()</f>
        <v>0.50648177474820932</v>
      </c>
      <c r="T467" s="18">
        <f ca="1">IF(B467=1, ROUND(_xlfn.NORM.INV(S467,$C$11,$C$12), 2), ROUND(_xlfn.NORM.INV(S467, $D$11, $D$12), 2))</f>
        <v>6844.09</v>
      </c>
      <c r="U467" s="15">
        <f ca="1">MIN(F467,R467)</f>
        <v>40</v>
      </c>
      <c r="V467" s="15">
        <f ca="1">RAND()</f>
        <v>0.86793936335506772</v>
      </c>
      <c r="W467" s="19">
        <f ca="1">(IF(B467=1, $G$21+($G$22-$G$21)*V467, $H$21+($H$22-$H$21)*V467))</f>
        <v>4.5377877717427371E-2</v>
      </c>
      <c r="X467" s="15">
        <f ca="1">ROUND(U467*(1-W467), 0)</f>
        <v>38</v>
      </c>
      <c r="Y467" s="20">
        <f ca="1">RAND()</f>
        <v>0.95252829552860141</v>
      </c>
      <c r="Z467" s="15">
        <f ca="1">IF(B467=1, ROUND(_xlfn.NORM.INV(Y467,$C$13,$C$14)*(1+$T$14), 0), ROUND(_xlfn.NORM.INV(Y467, $D$13, $D$14)*(1+$T$14), 0))</f>
        <v>93</v>
      </c>
      <c r="AA467" s="20">
        <f ca="1">RAND()</f>
        <v>0.27057924930128285</v>
      </c>
      <c r="AB467" s="18">
        <f ca="1">IF(B467=1, ROUND(_xlfn.NORM.INV(AA467,$C$15,$C$16), 2), ROUND(_xlfn.NORM.INV(AA467, $D$15, $D$16), 2))</f>
        <v>3348.5</v>
      </c>
      <c r="AC467" s="15">
        <f ca="1">MIN(G467,Z467)</f>
        <v>24</v>
      </c>
      <c r="AD467" s="15">
        <f ca="1">RAND()</f>
        <v>8.9265869132908016E-2</v>
      </c>
      <c r="AE467" s="19">
        <f ca="1">(IF(B467=1, $G$21+($G$22-$G$21)*AD467, $H$21+($H$22-$H$21)*AD467))</f>
        <v>1.8124305419651779E-2</v>
      </c>
      <c r="AF467" s="15">
        <f ca="1">ROUND(AC467*(1-AE467), 0)</f>
        <v>24</v>
      </c>
      <c r="AG467" s="20">
        <f ca="1">RAND()</f>
        <v>1.6668891899242699E-2</v>
      </c>
      <c r="AH467" s="15">
        <f ca="1">IF(B467=1, ROUND(_xlfn.NORM.INV(AG467,$C$17,$C$18)*(1+$T$14), 0), ROUND(_xlfn.NORM.INV(AG467, $D$17, $D$18)*(1+$T$14), 0))</f>
        <v>36</v>
      </c>
      <c r="AI467" s="20">
        <f ca="1">RAND()</f>
        <v>0.78048300896214462</v>
      </c>
      <c r="AJ467" s="18">
        <f ca="1">IF(B467=1, ROUND(_xlfn.NORM.INV(AI467,$C$19,$C$20), 2), ROUND(_xlfn.NORM.INV(AI467, $D$19, $D$20), 2))</f>
        <v>2509.0700000000002</v>
      </c>
      <c r="AK467" s="15">
        <f ca="1">MIN(ROUND(H467*(1+$C$22),0),AH467)</f>
        <v>36</v>
      </c>
      <c r="AL467" s="20">
        <f ca="1">RAND()</f>
        <v>0.65032139831086044</v>
      </c>
      <c r="AM467" s="19">
        <f ca="1">(IF(B467=1, $G$21+($G$22-$G$21)*AL467, $H$21+($H$22-$H$21)*AL467))</f>
        <v>3.7761248940880121E-2</v>
      </c>
      <c r="AN467" s="15">
        <f ca="1">ROUND(AK467*(1-AM467), 0)</f>
        <v>35</v>
      </c>
      <c r="AO467" s="18">
        <f ca="1">SUM(IF(AN467&gt;H467, (AN467-H467)*($G$23+AJ467), 0),IF(AF467&gt;G467,(AF467-G467)*($G$23+AB467),0),IF(X467&gt;F467,(X467-F467)*($G$23+T467),0),IF(P467&gt;E467,(P467-E467)*($G$23+L467),0))</f>
        <v>0</v>
      </c>
      <c r="AP467" s="18">
        <f>-$C$24</f>
        <v>-313614.51120000001</v>
      </c>
      <c r="AQ467" s="17">
        <f ca="1">L467*P467+T467*X467+AB467*AF467+AJ467*AN467-AO467+AP467</f>
        <v>216511.23879999999</v>
      </c>
      <c r="AS467" s="21">
        <f ca="1">SUM(IF(AN467&gt;H467, (AN467-H467), 0),IF(AF467&gt;G467,(AF467-G467),0),IF(X467&gt;F467,(X467-F467),0),IF(P467&gt;E467,(P467-E467),0))</f>
        <v>0</v>
      </c>
    </row>
    <row r="468" spans="1:45" x14ac:dyDescent="0.4">
      <c r="A468" s="15">
        <v>440</v>
      </c>
      <c r="B468" s="15">
        <f ca="1">IF(RAND() &lt; (8/12), 0, 1)</f>
        <v>1</v>
      </c>
      <c r="C468" s="20">
        <f ca="1">RAND()</f>
        <v>0.75586610244514074</v>
      </c>
      <c r="D468" s="15" t="str">
        <f ca="1">LOOKUP(C468,$H$13:$H$16,$F$13:$F$16)</f>
        <v>Boeing 777-300ER</v>
      </c>
      <c r="E468" s="15">
        <f ca="1">LOOKUP(D468,$F$6:$F$9,$I$6:$I$9)</f>
        <v>8</v>
      </c>
      <c r="F468" s="15">
        <f ca="1">LOOKUP(D468,$F$6:$F$9,$J$6:$J$9)</f>
        <v>40</v>
      </c>
      <c r="G468" s="15">
        <f ca="1">LOOKUP(D468,$F$6:$F$9,$K$6:$K$9)</f>
        <v>24</v>
      </c>
      <c r="H468" s="15">
        <f ca="1">LOOKUP(D468,$F$6:$F$9,$L$6:$L$9)</f>
        <v>260</v>
      </c>
      <c r="I468" s="20">
        <f ca="1">RAND()</f>
        <v>0.10117260135406125</v>
      </c>
      <c r="J468" s="15">
        <f ca="1">IF(B468=1, ROUND(_xlfn.NORM.INV(I468,$C$5,$C$6)*(1+$T$14), 0), ROUND(_xlfn.NORM.INV(I468, $D$5, $D$6)*(1+$T$14), 0))</f>
        <v>4</v>
      </c>
      <c r="K468" s="20">
        <f ca="1">RAND()</f>
        <v>0.99709608547798545</v>
      </c>
      <c r="L468" s="18">
        <f ca="1">IF(B468=1, ROUND(_xlfn.NORM.INV(K468,$C$7,$C$8), 2), ROUND(_xlfn.NORM.INV(K468, $D$7, $D$8), 2))</f>
        <v>18633.5</v>
      </c>
      <c r="M468" s="15">
        <f ca="1">MIN(E468,J468)</f>
        <v>4</v>
      </c>
      <c r="N468" s="15">
        <f ca="1">RAND()</f>
        <v>7.5979429115179076E-2</v>
      </c>
      <c r="O468" s="19">
        <f ca="1">(IF(B468=1, $G$21+($G$22-$G$21)*N468, $H$21+($H$22-$H$21)*N468))</f>
        <v>1.7659280019031269E-2</v>
      </c>
      <c r="P468" s="15">
        <f ca="1">ROUND(M468*(1-O468), 0)</f>
        <v>4</v>
      </c>
      <c r="Q468" s="20">
        <f ca="1">RAND()</f>
        <v>0.88390610704464811</v>
      </c>
      <c r="R468" s="15">
        <f ca="1">IF(B468=1, ROUND(_xlfn.NORM.INV(Q468,$C$9,$C$10)*(1+$T$14), 0), ROUND(_xlfn.NORM.INV(Q468, $D$9, $D$10)*(1+$T$14), 0))</f>
        <v>91</v>
      </c>
      <c r="S468" s="20">
        <f ca="1">RAND()</f>
        <v>0.55175299015261081</v>
      </c>
      <c r="T468" s="18">
        <f ca="1">IF(B468=1, ROUND(_xlfn.NORM.INV(S468,$C$11,$C$12), 2), ROUND(_xlfn.NORM.INV(S468, $D$11, $D$12), 2))</f>
        <v>6946.74</v>
      </c>
      <c r="U468" s="15">
        <f ca="1">MIN(F468,R468)</f>
        <v>40</v>
      </c>
      <c r="V468" s="15">
        <f ca="1">RAND()</f>
        <v>0.23690362736019854</v>
      </c>
      <c r="W468" s="19">
        <f ca="1">(IF(B468=1, $G$21+($G$22-$G$21)*V468, $H$21+($H$22-$H$21)*V468))</f>
        <v>2.3291626957606948E-2</v>
      </c>
      <c r="X468" s="15">
        <f ca="1">ROUND(U468*(1-W468), 0)</f>
        <v>39</v>
      </c>
      <c r="Y468" s="20">
        <f ca="1">RAND()</f>
        <v>0.13992190709493046</v>
      </c>
      <c r="Z468" s="15">
        <f ca="1">IF(B468=1, ROUND(_xlfn.NORM.INV(Y468,$C$13,$C$14)*(1+$T$14), 0), ROUND(_xlfn.NORM.INV(Y468, $D$13, $D$14)*(1+$T$14), 0))</f>
        <v>30</v>
      </c>
      <c r="AA468" s="20">
        <f ca="1">RAND()</f>
        <v>0.9005266153316831</v>
      </c>
      <c r="AB468" s="18">
        <f ca="1">IF(B468=1, ROUND(_xlfn.NORM.INV(AA468,$C$15,$C$16), 2), ROUND(_xlfn.NORM.INV(AA468, $D$15, $D$16), 2))</f>
        <v>4260.13</v>
      </c>
      <c r="AC468" s="15">
        <f ca="1">MIN(G468,Z468)</f>
        <v>24</v>
      </c>
      <c r="AD468" s="15">
        <f ca="1">RAND()</f>
        <v>0.53092168536420892</v>
      </c>
      <c r="AE468" s="19">
        <f ca="1">(IF(B468=1, $G$21+($G$22-$G$21)*AD468, $H$21+($H$22-$H$21)*AD468))</f>
        <v>3.3582258987747318E-2</v>
      </c>
      <c r="AF468" s="15">
        <f ca="1">ROUND(AC468*(1-AE468), 0)</f>
        <v>23</v>
      </c>
      <c r="AG468" s="20">
        <f ca="1">RAND()</f>
        <v>0.74295959100132614</v>
      </c>
      <c r="AH468" s="15">
        <f ca="1">IF(B468=1, ROUND(_xlfn.NORM.INV(AG468,$C$17,$C$18)*(1+$T$14), 0), ROUND(_xlfn.NORM.INV(AG468, $D$17, $D$18)*(1+$T$14), 0))</f>
        <v>387</v>
      </c>
      <c r="AI468" s="20">
        <f ca="1">RAND()</f>
        <v>0.73628653789547582</v>
      </c>
      <c r="AJ468" s="18">
        <f ca="1">IF(B468=1, ROUND(_xlfn.NORM.INV(AI468,$C$19,$C$20), 2), ROUND(_xlfn.NORM.INV(AI468, $D$19, $D$20), 2))</f>
        <v>2466.42</v>
      </c>
      <c r="AK468" s="15">
        <f ca="1">MIN(ROUND(H468*(1+$C$22),0),AH468)</f>
        <v>273</v>
      </c>
      <c r="AL468" s="20">
        <f ca="1">RAND()</f>
        <v>0.79984276806609733</v>
      </c>
      <c r="AM468" s="19">
        <f ca="1">(IF(B468=1, $G$21+($G$22-$G$21)*AL468, $H$21+($H$22-$H$21)*AL468))</f>
        <v>4.299449688231341E-2</v>
      </c>
      <c r="AN468" s="15">
        <f ca="1">ROUND(AK468*(1-AM468), 0)</f>
        <v>261</v>
      </c>
      <c r="AO468" s="18">
        <f ca="1">SUM(IF(AN468&gt;H468, (AN468-H468)*($G$23+AJ468), 0),IF(AF468&gt;G468,(AF468-G468)*($G$23+AB468),0),IF(X468&gt;F468,(X468-F468)*($G$23+T468),0),IF(P468&gt;E468,(P468-E468)*($G$23+L468),0))</f>
        <v>3317.42</v>
      </c>
      <c r="AP468" s="18">
        <f>-$C$24</f>
        <v>-313614.51120000001</v>
      </c>
      <c r="AQ468" s="17">
        <f ca="1">L468*P468+T468*X468+AB468*AF468+AJ468*AN468-AO468+AP468</f>
        <v>770243.53879999998</v>
      </c>
      <c r="AS468" s="21">
        <f ca="1">SUM(IF(AN468&gt;H468, (AN468-H468), 0),IF(AF468&gt;G468,(AF468-G468),0),IF(X468&gt;F468,(X468-F468),0),IF(P468&gt;E468,(P468-E468),0))</f>
        <v>1</v>
      </c>
    </row>
    <row r="469" spans="1:45" x14ac:dyDescent="0.4">
      <c r="A469" s="15">
        <v>441</v>
      </c>
      <c r="B469" s="15">
        <f ca="1">IF(RAND() &lt; (8/12), 0, 1)</f>
        <v>1</v>
      </c>
      <c r="C469" s="20">
        <f ca="1">RAND()</f>
        <v>0.10373790550153705</v>
      </c>
      <c r="D469" s="15" t="str">
        <f ca="1">LOOKUP(C469,$H$13:$H$16,$F$13:$F$16)</f>
        <v>Airbus A350-900</v>
      </c>
      <c r="E469" s="15">
        <f ca="1">LOOKUP(D469,$F$6:$F$9,$I$6:$I$9)</f>
        <v>0</v>
      </c>
      <c r="F469" s="15">
        <f ca="1">LOOKUP(D469,$F$6:$F$9,$J$6:$J$9)</f>
        <v>32</v>
      </c>
      <c r="G469" s="15">
        <f ca="1">LOOKUP(D469,$F$6:$F$9,$K$6:$K$9)</f>
        <v>21</v>
      </c>
      <c r="H469" s="15">
        <f ca="1">LOOKUP(D469,$F$6:$F$9,$L$6:$L$9)</f>
        <v>259</v>
      </c>
      <c r="I469" s="20">
        <f ca="1">RAND()</f>
        <v>0.48430720940923522</v>
      </c>
      <c r="J469" s="15">
        <f ca="1">IF(B469=1, ROUND(_xlfn.NORM.INV(I469,$C$5,$C$6)*(1+$T$14), 0), ROUND(_xlfn.NORM.INV(I469, $D$5, $D$6)*(1+$T$14), 0))</f>
        <v>6</v>
      </c>
      <c r="K469" s="20">
        <f ca="1">RAND()</f>
        <v>0.22207661550100322</v>
      </c>
      <c r="L469" s="18">
        <f ca="1">IF(B469=1, ROUND(_xlfn.NORM.INV(K469,$C$7,$C$8), 2), ROUND(_xlfn.NORM.INV(K469, $D$7, $D$8), 2))</f>
        <v>12278.91</v>
      </c>
      <c r="M469" s="15">
        <f ca="1">MIN(E469,J469)</f>
        <v>0</v>
      </c>
      <c r="N469" s="15">
        <f ca="1">RAND()</f>
        <v>0.10685955580831097</v>
      </c>
      <c r="O469" s="19">
        <f ca="1">(IF(B469=1, $G$21+($G$22-$G$21)*N469, $H$21+($H$22-$H$21)*N469))</f>
        <v>1.8740084453290885E-2</v>
      </c>
      <c r="P469" s="15">
        <f ca="1">ROUND(M469*(1-O469), 0)</f>
        <v>0</v>
      </c>
      <c r="Q469" s="20">
        <f ca="1">RAND()</f>
        <v>0.58885693978270348</v>
      </c>
      <c r="R469" s="15">
        <f ca="1">IF(B469=1, ROUND(_xlfn.NORM.INV(Q469,$C$9,$C$10)*(1+$T$14), 0), ROUND(_xlfn.NORM.INV(Q469, $D$9, $D$10)*(1+$T$14), 0))</f>
        <v>67</v>
      </c>
      <c r="S469" s="20">
        <f ca="1">RAND()</f>
        <v>9.5371860432901689E-2</v>
      </c>
      <c r="T469" s="18">
        <f ca="1">IF(B469=1, ROUND(_xlfn.NORM.INV(S469,$C$11,$C$12), 2), ROUND(_xlfn.NORM.INV(S469, $D$11, $D$12), 2))</f>
        <v>5649.66</v>
      </c>
      <c r="U469" s="15">
        <f ca="1">MIN(F469,R469)</f>
        <v>32</v>
      </c>
      <c r="V469" s="15">
        <f ca="1">RAND()</f>
        <v>0.56680317762624965</v>
      </c>
      <c r="W469" s="19">
        <f ca="1">(IF(B469=1, $G$21+($G$22-$G$21)*V469, $H$21+($H$22-$H$21)*V469))</f>
        <v>3.4838111216918738E-2</v>
      </c>
      <c r="X469" s="15">
        <f ca="1">ROUND(U469*(1-W469), 0)</f>
        <v>31</v>
      </c>
      <c r="Y469" s="20">
        <f ca="1">RAND()</f>
        <v>9.417031088375527E-2</v>
      </c>
      <c r="Z469" s="15">
        <f ca="1">IF(B469=1, ROUND(_xlfn.NORM.INV(Y469,$C$13,$C$14)*(1+$T$14), 0), ROUND(_xlfn.NORM.INV(Y469, $D$13, $D$14)*(1+$T$14), 0))</f>
        <v>24</v>
      </c>
      <c r="AA469" s="20">
        <f ca="1">RAND()</f>
        <v>0.40921815340099488</v>
      </c>
      <c r="AB469" s="18">
        <f ca="1">IF(B469=1, ROUND(_xlfn.NORM.INV(AA469,$C$15,$C$16), 2), ROUND(_xlfn.NORM.INV(AA469, $D$15, $D$16), 2))</f>
        <v>3531.97</v>
      </c>
      <c r="AC469" s="15">
        <f ca="1">MIN(G469,Z469)</f>
        <v>21</v>
      </c>
      <c r="AD469" s="15">
        <f ca="1">RAND()</f>
        <v>0.31626287469767667</v>
      </c>
      <c r="AE469" s="19">
        <f ca="1">(IF(B469=1, $G$21+($G$22-$G$21)*AD469, $H$21+($H$22-$H$21)*AD469))</f>
        <v>2.6069200614418683E-2</v>
      </c>
      <c r="AF469" s="15">
        <f ca="1">ROUND(AC469*(1-AE469), 0)</f>
        <v>20</v>
      </c>
      <c r="AG469" s="20">
        <f ca="1">RAND()</f>
        <v>0.37500848515149621</v>
      </c>
      <c r="AH469" s="15">
        <f ca="1">IF(B469=1, ROUND(_xlfn.NORM.INV(AG469,$C$17,$C$18)*(1+$T$14), 0), ROUND(_xlfn.NORM.INV(AG469, $D$17, $D$18)*(1+$T$14), 0))</f>
        <v>264</v>
      </c>
      <c r="AI469" s="20">
        <f ca="1">RAND()</f>
        <v>0.8922623500258815</v>
      </c>
      <c r="AJ469" s="18">
        <f ca="1">IF(B469=1, ROUND(_xlfn.NORM.INV(AI469,$C$19,$C$20), 2), ROUND(_xlfn.NORM.INV(AI469, $D$19, $D$20), 2))</f>
        <v>2648.78</v>
      </c>
      <c r="AK469" s="15">
        <f ca="1">MIN(ROUND(H469*(1+$C$22),0),AH469)</f>
        <v>264</v>
      </c>
      <c r="AL469" s="20">
        <f ca="1">RAND()</f>
        <v>0.6856883317964948</v>
      </c>
      <c r="AM469" s="19">
        <f ca="1">(IF(B469=1, $G$21+($G$22-$G$21)*AL469, $H$21+($H$22-$H$21)*AL469))</f>
        <v>3.8999091612877318E-2</v>
      </c>
      <c r="AN469" s="15">
        <f ca="1">ROUND(AK469*(1-AM469), 0)</f>
        <v>254</v>
      </c>
      <c r="AO469" s="18">
        <f ca="1">SUM(IF(AN469&gt;H469, (AN469-H469)*($G$23+AJ469), 0),IF(AF469&gt;G469,(AF469-G469)*($G$23+AB469),0),IF(X469&gt;F469,(X469-F469)*($G$23+T469),0),IF(P469&gt;E469,(P469-E469)*($G$23+L469),0))</f>
        <v>0</v>
      </c>
      <c r="AP469" s="18">
        <f>-$C$24</f>
        <v>-313614.51120000001</v>
      </c>
      <c r="AQ469" s="17">
        <f ca="1">L469*P469+T469*X469+AB469*AF469+AJ469*AN469-AO469+AP469</f>
        <v>604954.46879999992</v>
      </c>
      <c r="AS469" s="21">
        <f ca="1">SUM(IF(AN469&gt;H469, (AN469-H469), 0),IF(AF469&gt;G469,(AF469-G469),0),IF(X469&gt;F469,(X469-F469),0),IF(P469&gt;E469,(P469-E469),0))</f>
        <v>0</v>
      </c>
    </row>
    <row r="470" spans="1:45" x14ac:dyDescent="0.4">
      <c r="A470" s="15">
        <v>442</v>
      </c>
      <c r="B470" s="15">
        <f ca="1">IF(RAND() &lt; (8/12), 0, 1)</f>
        <v>0</v>
      </c>
      <c r="C470" s="20">
        <f ca="1">RAND()</f>
        <v>0.92948997802593736</v>
      </c>
      <c r="D470" s="15" t="str">
        <f ca="1">LOOKUP(C470,$H$13:$H$16,$F$13:$F$16)</f>
        <v>Boeing 777-300ER</v>
      </c>
      <c r="E470" s="15">
        <f ca="1">LOOKUP(D470,$F$6:$F$9,$I$6:$I$9)</f>
        <v>8</v>
      </c>
      <c r="F470" s="15">
        <f ca="1">LOOKUP(D470,$F$6:$F$9,$J$6:$J$9)</f>
        <v>40</v>
      </c>
      <c r="G470" s="15">
        <f ca="1">LOOKUP(D470,$F$6:$F$9,$K$6:$K$9)</f>
        <v>24</v>
      </c>
      <c r="H470" s="15">
        <f ca="1">LOOKUP(D470,$F$6:$F$9,$L$6:$L$9)</f>
        <v>260</v>
      </c>
      <c r="I470" s="20">
        <f ca="1">RAND()</f>
        <v>0.42095285121419623</v>
      </c>
      <c r="J470" s="15">
        <f ca="1">IF(B470=1, ROUND(_xlfn.NORM.INV(I470,$C$5,$C$6)*(1+$T$14), 0), ROUND(_xlfn.NORM.INV(I470, $D$5, $D$6)*(1+$T$14), 0))</f>
        <v>4</v>
      </c>
      <c r="K470" s="20">
        <f ca="1">RAND()</f>
        <v>0.47950086421064264</v>
      </c>
      <c r="L470" s="18">
        <f ca="1">IF(B470=1, ROUND(_xlfn.NORM.INV(K470,$C$7,$C$8), 2), ROUND(_xlfn.NORM.INV(K470, $D$7, $D$8), 2))</f>
        <v>10468.950000000001</v>
      </c>
      <c r="M470" s="15">
        <f ca="1">MIN(E470,J470)</f>
        <v>4</v>
      </c>
      <c r="N470" s="15">
        <f ca="1">RAND()</f>
        <v>0.39030934757145253</v>
      </c>
      <c r="O470" s="19">
        <f ca="1">(IF(B470=1, $G$21+($G$22-$G$21)*N470, $H$21+($H$22-$H$21)*N470))</f>
        <v>2.1709280427143575E-2</v>
      </c>
      <c r="P470" s="15">
        <f ca="1">ROUND(M470*(1-O470), 0)</f>
        <v>4</v>
      </c>
      <c r="Q470" s="20">
        <f ca="1">RAND()</f>
        <v>0.42695610364084613</v>
      </c>
      <c r="R470" s="15">
        <f ca="1">IF(B470=1, ROUND(_xlfn.NORM.INV(Q470,$C$9,$C$10)*(1+$T$14), 0), ROUND(_xlfn.NORM.INV(Q470, $D$9, $D$10)*(1+$T$14), 0))</f>
        <v>38</v>
      </c>
      <c r="S470" s="20">
        <f ca="1">RAND()</f>
        <v>0.6331445270021504</v>
      </c>
      <c r="T470" s="18">
        <f ca="1">IF(B470=1, ROUND(_xlfn.NORM.INV(S470,$C$11,$C$12), 2), ROUND(_xlfn.NORM.INV(S470, $D$11, $D$12), 2))</f>
        <v>5323.71</v>
      </c>
      <c r="U470" s="15">
        <f ca="1">MIN(F470,R470)</f>
        <v>38</v>
      </c>
      <c r="V470" s="15">
        <f ca="1">RAND()</f>
        <v>0.58206619210853827</v>
      </c>
      <c r="W470" s="19">
        <f ca="1">(IF(B470=1, $G$21+($G$22-$G$21)*V470, $H$21+($H$22-$H$21)*V470))</f>
        <v>2.7461985763256147E-2</v>
      </c>
      <c r="X470" s="15">
        <f ca="1">ROUND(U470*(1-W470), 0)</f>
        <v>37</v>
      </c>
      <c r="Y470" s="20">
        <f ca="1">RAND()</f>
        <v>0.18164278016250301</v>
      </c>
      <c r="Z470" s="15">
        <f ca="1">IF(B470=1, ROUND(_xlfn.NORM.INV(Y470,$C$13,$C$14)*(1+$T$14), 0), ROUND(_xlfn.NORM.INV(Y470, $D$13, $D$14)*(1+$T$14), 0))</f>
        <v>27</v>
      </c>
      <c r="AA470" s="20">
        <f ca="1">RAND()</f>
        <v>0.81682561652207741</v>
      </c>
      <c r="AB470" s="18">
        <f ca="1">IF(B470=1, ROUND(_xlfn.NORM.INV(AA470,$C$15,$C$16), 2), ROUND(_xlfn.NORM.INV(AA470, $D$15, $D$16), 2))</f>
        <v>2907.76</v>
      </c>
      <c r="AC470" s="15">
        <f ca="1">MIN(G470,Z470)</f>
        <v>24</v>
      </c>
      <c r="AD470" s="15">
        <f ca="1">RAND()</f>
        <v>0.21932392583935412</v>
      </c>
      <c r="AE470" s="19">
        <f ca="1">(IF(B470=1, $G$21+($G$22-$G$21)*AD470, $H$21+($H$22-$H$21)*AD470))</f>
        <v>1.6579717775180622E-2</v>
      </c>
      <c r="AF470" s="15">
        <f ca="1">ROUND(AC470*(1-AE470), 0)</f>
        <v>24</v>
      </c>
      <c r="AG470" s="20">
        <f ca="1">RAND()</f>
        <v>0.33631332780753131</v>
      </c>
      <c r="AH470" s="15">
        <f ca="1">IF(B470=1, ROUND(_xlfn.NORM.INV(AG470,$C$17,$C$18)*(1+$T$14), 0), ROUND(_xlfn.NORM.INV(AG470, $D$17, $D$18)*(1+$T$14), 0))</f>
        <v>177</v>
      </c>
      <c r="AI470" s="20">
        <f ca="1">RAND()</f>
        <v>0.94127483767039555</v>
      </c>
      <c r="AJ470" s="18">
        <f ca="1">IF(B470=1, ROUND(_xlfn.NORM.INV(AI470,$C$19,$C$20), 2), ROUND(_xlfn.NORM.INV(AI470, $D$19, $D$20), 2))</f>
        <v>1867.65</v>
      </c>
      <c r="AK470" s="15">
        <f ca="1">MIN(ROUND(H470*(1+$C$22),0),AH470)</f>
        <v>177</v>
      </c>
      <c r="AL470" s="20">
        <f ca="1">RAND()</f>
        <v>0.34980197436058214</v>
      </c>
      <c r="AM470" s="19">
        <f ca="1">(IF(B470=1, $G$21+($G$22-$G$21)*AL470, $H$21+($H$22-$H$21)*AL470))</f>
        <v>2.0494059230817464E-2</v>
      </c>
      <c r="AN470" s="15">
        <f ca="1">ROUND(AK470*(1-AM470), 0)</f>
        <v>173</v>
      </c>
      <c r="AO470" s="18">
        <f ca="1">SUM(IF(AN470&gt;H470, (AN470-H470)*($G$23+AJ470), 0),IF(AF470&gt;G470,(AF470-G470)*($G$23+AB470),0),IF(X470&gt;F470,(X470-F470)*($G$23+T470),0),IF(P470&gt;E470,(P470-E470)*($G$23+L470),0))</f>
        <v>0</v>
      </c>
      <c r="AP470" s="18">
        <f>-$C$24</f>
        <v>-313614.51120000001</v>
      </c>
      <c r="AQ470" s="17">
        <f ca="1">L470*P470+T470*X470+AB470*AF470+AJ470*AN470-AO470+AP470</f>
        <v>318128.2488</v>
      </c>
      <c r="AS470" s="21">
        <f ca="1">SUM(IF(AN470&gt;H470, (AN470-H470), 0),IF(AF470&gt;G470,(AF470-G470),0),IF(X470&gt;F470,(X470-F470),0),IF(P470&gt;E470,(P470-E470),0))</f>
        <v>0</v>
      </c>
    </row>
    <row r="471" spans="1:45" x14ac:dyDescent="0.4">
      <c r="A471" s="15">
        <v>443</v>
      </c>
      <c r="B471" s="15">
        <f ca="1">IF(RAND() &lt; (8/12), 0, 1)</f>
        <v>1</v>
      </c>
      <c r="C471" s="20">
        <f ca="1">RAND()</f>
        <v>0.20231259710518412</v>
      </c>
      <c r="D471" s="15" t="str">
        <f ca="1">LOOKUP(C471,$H$13:$H$16,$F$13:$F$16)</f>
        <v>Airbus A350-900</v>
      </c>
      <c r="E471" s="15">
        <f ca="1">LOOKUP(D471,$F$6:$F$9,$I$6:$I$9)</f>
        <v>0</v>
      </c>
      <c r="F471" s="15">
        <f ca="1">LOOKUP(D471,$F$6:$F$9,$J$6:$J$9)</f>
        <v>32</v>
      </c>
      <c r="G471" s="15">
        <f ca="1">LOOKUP(D471,$F$6:$F$9,$K$6:$K$9)</f>
        <v>21</v>
      </c>
      <c r="H471" s="15">
        <f ca="1">LOOKUP(D471,$F$6:$F$9,$L$6:$L$9)</f>
        <v>259</v>
      </c>
      <c r="I471" s="20">
        <f ca="1">RAND()</f>
        <v>0.61035478722727399</v>
      </c>
      <c r="J471" s="15">
        <f ca="1">IF(B471=1, ROUND(_xlfn.NORM.INV(I471,$C$5,$C$6)*(1+$T$14), 0), ROUND(_xlfn.NORM.INV(I471, $D$5, $D$6)*(1+$T$14), 0))</f>
        <v>7</v>
      </c>
      <c r="K471" s="20">
        <f ca="1">RAND()</f>
        <v>5.7966823452278549E-2</v>
      </c>
      <c r="L471" s="18">
        <f ca="1">IF(B471=1, ROUND(_xlfn.NORM.INV(K471,$C$7,$C$8), 2), ROUND(_xlfn.NORM.INV(K471, $D$7, $D$8), 2))</f>
        <v>10823.77</v>
      </c>
      <c r="M471" s="15">
        <f ca="1">MIN(E471,J471)</f>
        <v>0</v>
      </c>
      <c r="N471" s="15">
        <f ca="1">RAND()</f>
        <v>0.8002193381893915</v>
      </c>
      <c r="O471" s="19">
        <f ca="1">(IF(B471=1, $G$21+($G$22-$G$21)*N471, $H$21+($H$22-$H$21)*N471))</f>
        <v>4.3007676836628705E-2</v>
      </c>
      <c r="P471" s="15">
        <f ca="1">ROUND(M471*(1-O471), 0)</f>
        <v>0</v>
      </c>
      <c r="Q471" s="20">
        <f ca="1">RAND()</f>
        <v>0.75047387168391266</v>
      </c>
      <c r="R471" s="15">
        <f ca="1">IF(B471=1, ROUND(_xlfn.NORM.INV(Q471,$C$9,$C$10)*(1+$T$14), 0), ROUND(_xlfn.NORM.INV(Q471, $D$9, $D$10)*(1+$T$14), 0))</f>
        <v>78</v>
      </c>
      <c r="S471" s="20">
        <f ca="1">RAND()</f>
        <v>0.72439618395927452</v>
      </c>
      <c r="T471" s="18">
        <f ca="1">IF(B471=1, ROUND(_xlfn.NORM.INV(S471,$C$11,$C$12), 2), ROUND(_xlfn.NORM.INV(S471, $D$11, $D$12), 2))</f>
        <v>7366.82</v>
      </c>
      <c r="U471" s="15">
        <f ca="1">MIN(F471,R471)</f>
        <v>32</v>
      </c>
      <c r="V471" s="15">
        <f ca="1">RAND()</f>
        <v>1.9998206233974858E-2</v>
      </c>
      <c r="W471" s="19">
        <f ca="1">(IF(B471=1, $G$21+($G$22-$G$21)*V471, $H$21+($H$22-$H$21)*V471))</f>
        <v>1.569993721818912E-2</v>
      </c>
      <c r="X471" s="15">
        <f ca="1">ROUND(U471*(1-W471), 0)</f>
        <v>31</v>
      </c>
      <c r="Y471" s="20">
        <f ca="1">RAND()</f>
        <v>6.4672686529907097E-2</v>
      </c>
      <c r="Z471" s="15">
        <f ca="1">IF(B471=1, ROUND(_xlfn.NORM.INV(Y471,$C$13,$C$14)*(1+$T$14), 0), ROUND(_xlfn.NORM.INV(Y471, $D$13, $D$14)*(1+$T$14), 0))</f>
        <v>20</v>
      </c>
      <c r="AA471" s="20">
        <f ca="1">RAND()</f>
        <v>0.82633960282256946</v>
      </c>
      <c r="AB471" s="18">
        <f ca="1">IF(B471=1, ROUND(_xlfn.NORM.INV(AA471,$C$15,$C$16), 2), ROUND(_xlfn.NORM.INV(AA471, $D$15, $D$16), 2))</f>
        <v>4094.33</v>
      </c>
      <c r="AC471" s="15">
        <f ca="1">MIN(G471,Z471)</f>
        <v>20</v>
      </c>
      <c r="AD471" s="15">
        <f ca="1">RAND()</f>
        <v>0.88870902460155576</v>
      </c>
      <c r="AE471" s="19">
        <f ca="1">(IF(B471=1, $G$21+($G$22-$G$21)*AD471, $H$21+($H$22-$H$21)*AD471))</f>
        <v>4.6104815861054457E-2</v>
      </c>
      <c r="AF471" s="15">
        <f ca="1">ROUND(AC471*(1-AE471), 0)</f>
        <v>19</v>
      </c>
      <c r="AG471" s="20">
        <f ca="1">RAND()</f>
        <v>0.20658457347067904</v>
      </c>
      <c r="AH471" s="15">
        <f ca="1">IF(B471=1, ROUND(_xlfn.NORM.INV(AG471,$C$17,$C$18)*(1+$T$14), 0), ROUND(_xlfn.NORM.INV(AG471, $D$17, $D$18)*(1+$T$14), 0))</f>
        <v>201</v>
      </c>
      <c r="AI471" s="20">
        <f ca="1">RAND()</f>
        <v>0.16777996126185046</v>
      </c>
      <c r="AJ471" s="18">
        <f ca="1">IF(B471=1, ROUND(_xlfn.NORM.INV(AI471,$C$19,$C$20), 2), ROUND(_xlfn.NORM.INV(AI471, $D$19, $D$20), 2))</f>
        <v>1987.04</v>
      </c>
      <c r="AK471" s="15">
        <f ca="1">MIN(ROUND(H471*(1+$C$22),0),AH471)</f>
        <v>201</v>
      </c>
      <c r="AL471" s="20">
        <f ca="1">RAND()</f>
        <v>4.9688418656755329E-2</v>
      </c>
      <c r="AM471" s="19">
        <f ca="1">(IF(B471=1, $G$21+($G$22-$G$21)*AL471, $H$21+($H$22-$H$21)*AL471))</f>
        <v>1.6739094652986435E-2</v>
      </c>
      <c r="AN471" s="15">
        <f ca="1">ROUND(AK471*(1-AM471), 0)</f>
        <v>198</v>
      </c>
      <c r="AO471" s="18">
        <f ca="1">SUM(IF(AN471&gt;H471, (AN471-H471)*($G$23+AJ471), 0),IF(AF471&gt;G471,(AF471-G471)*($G$23+AB471),0),IF(X471&gt;F471,(X471-F471)*($G$23+T471),0),IF(P471&gt;E471,(P471-E471)*($G$23+L471),0))</f>
        <v>0</v>
      </c>
      <c r="AP471" s="18">
        <f>-$C$24</f>
        <v>-313614.51120000001</v>
      </c>
      <c r="AQ471" s="17">
        <f ca="1">L471*P471+T471*X471+AB471*AF471+AJ471*AN471-AO471+AP471</f>
        <v>385983.09879999998</v>
      </c>
      <c r="AS471" s="21">
        <f ca="1">SUM(IF(AN471&gt;H471, (AN471-H471), 0),IF(AF471&gt;G471,(AF471-G471),0),IF(X471&gt;F471,(X471-F471),0),IF(P471&gt;E471,(P471-E471),0))</f>
        <v>0</v>
      </c>
    </row>
    <row r="472" spans="1:45" x14ac:dyDescent="0.4">
      <c r="A472" s="15">
        <v>444</v>
      </c>
      <c r="B472" s="15">
        <f ca="1">IF(RAND() &lt; (8/12), 0, 1)</f>
        <v>0</v>
      </c>
      <c r="C472" s="20">
        <f ca="1">RAND()</f>
        <v>3.3953411730073046E-2</v>
      </c>
      <c r="D472" s="15" t="str">
        <f ca="1">LOOKUP(C472,$H$13:$H$16,$F$13:$F$16)</f>
        <v>Airbus A350-900</v>
      </c>
      <c r="E472" s="15">
        <f ca="1">LOOKUP(D472,$F$6:$F$9,$I$6:$I$9)</f>
        <v>0</v>
      </c>
      <c r="F472" s="15">
        <f ca="1">LOOKUP(D472,$F$6:$F$9,$J$6:$J$9)</f>
        <v>32</v>
      </c>
      <c r="G472" s="15">
        <f ca="1">LOOKUP(D472,$F$6:$F$9,$K$6:$K$9)</f>
        <v>21</v>
      </c>
      <c r="H472" s="15">
        <f ca="1">LOOKUP(D472,$F$6:$F$9,$L$6:$L$9)</f>
        <v>259</v>
      </c>
      <c r="I472" s="20">
        <f ca="1">RAND()</f>
        <v>0.31120538618235916</v>
      </c>
      <c r="J472" s="15">
        <f ca="1">IF(B472=1, ROUND(_xlfn.NORM.INV(I472,$C$5,$C$6)*(1+$T$14), 0), ROUND(_xlfn.NORM.INV(I472, $D$5, $D$6)*(1+$T$14), 0))</f>
        <v>4</v>
      </c>
      <c r="K472" s="20">
        <f ca="1">RAND()</f>
        <v>0.87416334120706041</v>
      </c>
      <c r="L472" s="18">
        <f ca="1">IF(B472=1, ROUND(_xlfn.NORM.INV(K472,$C$7,$C$8), 2), ROUND(_xlfn.NORM.INV(K472, $D$7, $D$8), 2))</f>
        <v>11014.82</v>
      </c>
      <c r="M472" s="15">
        <f ca="1">MIN(E472,J472)</f>
        <v>0</v>
      </c>
      <c r="N472" s="15">
        <f ca="1">RAND()</f>
        <v>0.12222010407105866</v>
      </c>
      <c r="O472" s="19">
        <f ca="1">(IF(B472=1, $G$21+($G$22-$G$21)*N472, $H$21+($H$22-$H$21)*N472))</f>
        <v>1.3666603122131759E-2</v>
      </c>
      <c r="P472" s="15">
        <f ca="1">ROUND(M472*(1-O472), 0)</f>
        <v>0</v>
      </c>
      <c r="Q472" s="20">
        <f ca="1">RAND()</f>
        <v>0.48300099336874547</v>
      </c>
      <c r="R472" s="15">
        <f ca="1">IF(B472=1, ROUND(_xlfn.NORM.INV(Q472,$C$9,$C$10)*(1+$T$14), 0), ROUND(_xlfn.NORM.INV(Q472, $D$9, $D$10)*(1+$T$14), 0))</f>
        <v>39</v>
      </c>
      <c r="S472" s="20">
        <f ca="1">RAND()</f>
        <v>0.48869992247290284</v>
      </c>
      <c r="T472" s="18">
        <f ca="1">IF(B472=1, ROUND(_xlfn.NORM.INV(S472,$C$11,$C$12), 2), ROUND(_xlfn.NORM.INV(S472, $D$11, $D$12), 2))</f>
        <v>5239.7299999999996</v>
      </c>
      <c r="U472" s="15">
        <f ca="1">MIN(F472,R472)</f>
        <v>32</v>
      </c>
      <c r="V472" s="15">
        <f ca="1">RAND()</f>
        <v>0.22535232240697955</v>
      </c>
      <c r="W472" s="19">
        <f ca="1">(IF(B472=1, $G$21+($G$22-$G$21)*V472, $H$21+($H$22-$H$21)*V472))</f>
        <v>1.6760569672209388E-2</v>
      </c>
      <c r="X472" s="15">
        <f ca="1">ROUND(U472*(1-W472), 0)</f>
        <v>31</v>
      </c>
      <c r="Y472" s="20">
        <f ca="1">RAND()</f>
        <v>9.5270757740912648E-2</v>
      </c>
      <c r="Z472" s="15">
        <f ca="1">IF(B472=1, ROUND(_xlfn.NORM.INV(Y472,$C$13,$C$14)*(1+$T$14), 0), ROUND(_xlfn.NORM.INV(Y472, $D$13, $D$14)*(1+$T$14), 0))</f>
        <v>23</v>
      </c>
      <c r="AA472" s="20">
        <f ca="1">RAND()</f>
        <v>0.65932614163286629</v>
      </c>
      <c r="AB472" s="18">
        <f ca="1">IF(B472=1, ROUND(_xlfn.NORM.INV(AA472,$C$15,$C$16), 2), ROUND(_xlfn.NORM.INV(AA472, $D$15, $D$16), 2))</f>
        <v>2847.87</v>
      </c>
      <c r="AC472" s="15">
        <f ca="1">MIN(G472,Z472)</f>
        <v>21</v>
      </c>
      <c r="AD472" s="15">
        <f ca="1">RAND()</f>
        <v>0.95336139579669332</v>
      </c>
      <c r="AE472" s="19">
        <f ca="1">(IF(B472=1, $G$21+($G$22-$G$21)*AD472, $H$21+($H$22-$H$21)*AD472))</f>
        <v>3.8600841873900796E-2</v>
      </c>
      <c r="AF472" s="15">
        <f ca="1">ROUND(AC472*(1-AE472), 0)</f>
        <v>20</v>
      </c>
      <c r="AG472" s="20">
        <f ca="1">RAND()</f>
        <v>0.96185762005946296</v>
      </c>
      <c r="AH472" s="15">
        <f ca="1">IF(B472=1, ROUND(_xlfn.NORM.INV(AG472,$C$17,$C$18)*(1+$T$14), 0), ROUND(_xlfn.NORM.INV(AG472, $D$17, $D$18)*(1+$T$14), 0))</f>
        <v>293</v>
      </c>
      <c r="AI472" s="20">
        <f ca="1">RAND()</f>
        <v>0.56655716910444032</v>
      </c>
      <c r="AJ472" s="18">
        <f ca="1">IF(B472=1, ROUND(_xlfn.NORM.INV(AI472,$C$19,$C$20), 2), ROUND(_xlfn.NORM.INV(AI472, $D$19, $D$20), 2))</f>
        <v>1761.46</v>
      </c>
      <c r="AK472" s="15">
        <f ca="1">MIN(ROUND(H472*(1+$C$22),0),AH472)</f>
        <v>272</v>
      </c>
      <c r="AL472" s="20">
        <f ca="1">RAND()</f>
        <v>6.027915758872826E-2</v>
      </c>
      <c r="AM472" s="19">
        <f ca="1">(IF(B472=1, $G$21+($G$22-$G$21)*AL472, $H$21+($H$22-$H$21)*AL472))</f>
        <v>1.1808374727661847E-2</v>
      </c>
      <c r="AN472" s="15">
        <f ca="1">ROUND(AK472*(1-AM472), 0)</f>
        <v>269</v>
      </c>
      <c r="AO472" s="18">
        <f ca="1">SUM(IF(AN472&gt;H472, (AN472-H472)*($G$23+AJ472), 0),IF(AF472&gt;G472,(AF472-G472)*($G$23+AB472),0),IF(X472&gt;F472,(X472-F472)*($G$23+T472),0),IF(P472&gt;E472,(P472-E472)*($G$23+L472),0))</f>
        <v>26124.6</v>
      </c>
      <c r="AP472" s="18">
        <f>-$C$24</f>
        <v>-313614.51120000001</v>
      </c>
      <c r="AQ472" s="17">
        <f ca="1">L472*P472+T472*X472+AB472*AF472+AJ472*AN472-AO472+AP472</f>
        <v>353482.65880000003</v>
      </c>
      <c r="AS472" s="21">
        <f ca="1">SUM(IF(AN472&gt;H472, (AN472-H472), 0),IF(AF472&gt;G472,(AF472-G472),0),IF(X472&gt;F472,(X472-F472),0),IF(P472&gt;E472,(P472-E472),0))</f>
        <v>10</v>
      </c>
    </row>
    <row r="473" spans="1:45" x14ac:dyDescent="0.4">
      <c r="A473" s="15">
        <v>445</v>
      </c>
      <c r="B473" s="15">
        <f ca="1">IF(RAND() &lt; (8/12), 0, 1)</f>
        <v>0</v>
      </c>
      <c r="C473" s="20">
        <f ca="1">RAND()</f>
        <v>0.5884792270715663</v>
      </c>
      <c r="D473" s="15" t="str">
        <f ca="1">LOOKUP(C473,$H$13:$H$16,$F$13:$F$16)</f>
        <v>Boeing 777-200LR</v>
      </c>
      <c r="E473" s="15">
        <f ca="1">LOOKUP(D473,$F$6:$F$9,$I$6:$I$9)</f>
        <v>0</v>
      </c>
      <c r="F473" s="15">
        <f ca="1">LOOKUP(D473,$F$6:$F$9,$J$6:$J$9)</f>
        <v>38</v>
      </c>
      <c r="G473" s="15">
        <f ca="1">LOOKUP(D473,$F$6:$F$9,$K$6:$K$9)</f>
        <v>0</v>
      </c>
      <c r="H473" s="15">
        <f ca="1">LOOKUP(D473,$F$6:$F$9,$L$6:$L$9)</f>
        <v>264</v>
      </c>
      <c r="I473" s="20">
        <f ca="1">RAND()</f>
        <v>5.0139824636752373E-2</v>
      </c>
      <c r="J473" s="15">
        <f ca="1">IF(B473=1, ROUND(_xlfn.NORM.INV(I473,$C$5,$C$6)*(1+$T$14), 0), ROUND(_xlfn.NORM.INV(I473, $D$5, $D$6)*(1+$T$14), 0))</f>
        <v>2</v>
      </c>
      <c r="K473" s="20">
        <f ca="1">RAND()</f>
        <v>0.17428120725397933</v>
      </c>
      <c r="L473" s="18">
        <f ca="1">IF(B473=1, ROUND(_xlfn.NORM.INV(K473,$C$7,$C$8), 2), ROUND(_xlfn.NORM.INV(K473, $D$7, $D$8), 2))</f>
        <v>10065.16</v>
      </c>
      <c r="M473" s="15">
        <f ca="1">MIN(E473,J473)</f>
        <v>0</v>
      </c>
      <c r="N473" s="15">
        <f ca="1">RAND()</f>
        <v>5.0461846648948261E-2</v>
      </c>
      <c r="O473" s="19">
        <f ca="1">(IF(B473=1, $G$21+($G$22-$G$21)*N473, $H$21+($H$22-$H$21)*N473))</f>
        <v>1.1513855399468448E-2</v>
      </c>
      <c r="P473" s="15">
        <f ca="1">ROUND(M473*(1-O473), 0)</f>
        <v>0</v>
      </c>
      <c r="Q473" s="20">
        <f ca="1">RAND()</f>
        <v>4.4243564289969672E-2</v>
      </c>
      <c r="R473" s="15">
        <f ca="1">IF(B473=1, ROUND(_xlfn.NORM.INV(Q473,$C$9,$C$10)*(1+$T$14), 0), ROUND(_xlfn.NORM.INV(Q473, $D$9, $D$10)*(1+$T$14), 0))</f>
        <v>22</v>
      </c>
      <c r="S473" s="20">
        <f ca="1">RAND()</f>
        <v>0.60947129603518435</v>
      </c>
      <c r="T473" s="18">
        <f ca="1">IF(B473=1, ROUND(_xlfn.NORM.INV(S473,$C$11,$C$12), 2), ROUND(_xlfn.NORM.INV(S473, $D$11, $D$12), 2))</f>
        <v>5309.53</v>
      </c>
      <c r="U473" s="15">
        <f ca="1">MIN(F473,R473)</f>
        <v>22</v>
      </c>
      <c r="V473" s="15">
        <f ca="1">RAND()</f>
        <v>0.16398908340346363</v>
      </c>
      <c r="W473" s="19">
        <f ca="1">(IF(B473=1, $G$21+($G$22-$G$21)*V473, $H$21+($H$22-$H$21)*V473))</f>
        <v>1.4919672502103909E-2</v>
      </c>
      <c r="X473" s="15">
        <f ca="1">ROUND(U473*(1-W473), 0)</f>
        <v>22</v>
      </c>
      <c r="Y473" s="20">
        <f ca="1">RAND()</f>
        <v>0.62610574542685238</v>
      </c>
      <c r="Z473" s="15">
        <f ca="1">IF(B473=1, ROUND(_xlfn.NORM.INV(Y473,$C$13,$C$14)*(1+$T$14), 0), ROUND(_xlfn.NORM.INV(Y473, $D$13, $D$14)*(1+$T$14), 0))</f>
        <v>39</v>
      </c>
      <c r="AA473" s="20">
        <f ca="1">RAND()</f>
        <v>0.9372945139585025</v>
      </c>
      <c r="AB473" s="18">
        <f ca="1">IF(B473=1, ROUND(_xlfn.NORM.INV(AA473,$C$15,$C$16), 2), ROUND(_xlfn.NORM.INV(AA473, $D$15, $D$16), 2))</f>
        <v>2984.22</v>
      </c>
      <c r="AC473" s="15">
        <f ca="1">MIN(G473,Z473)</f>
        <v>0</v>
      </c>
      <c r="AD473" s="15">
        <f ca="1">RAND()</f>
        <v>0.4379129471991573</v>
      </c>
      <c r="AE473" s="19">
        <f ca="1">(IF(B473=1, $G$21+($G$22-$G$21)*AD473, $H$21+($H$22-$H$21)*AD473))</f>
        <v>2.3137388415974718E-2</v>
      </c>
      <c r="AF473" s="15">
        <f ca="1">ROUND(AC473*(1-AE473), 0)</f>
        <v>0</v>
      </c>
      <c r="AG473" s="20">
        <f ca="1">RAND()</f>
        <v>0.72621628248072079</v>
      </c>
      <c r="AH473" s="15">
        <f ca="1">IF(B473=1, ROUND(_xlfn.NORM.INV(AG473,$C$17,$C$18)*(1+$T$14), 0), ROUND(_xlfn.NORM.INV(AG473, $D$17, $D$18)*(1+$T$14), 0))</f>
        <v>231</v>
      </c>
      <c r="AI473" s="20">
        <f ca="1">RAND()</f>
        <v>0.86993812363249112</v>
      </c>
      <c r="AJ473" s="18">
        <f ca="1">IF(B473=1, ROUND(_xlfn.NORM.INV(AI473,$C$19,$C$20), 2), ROUND(_xlfn.NORM.INV(AI473, $D$19, $D$20), 2))</f>
        <v>1834.27</v>
      </c>
      <c r="AK473" s="15">
        <f ca="1">MIN(ROUND(H473*(1+$C$22),0),AH473)</f>
        <v>231</v>
      </c>
      <c r="AL473" s="20">
        <f ca="1">RAND()</f>
        <v>0.51879957265054311</v>
      </c>
      <c r="AM473" s="19">
        <f ca="1">(IF(B473=1, $G$21+($G$22-$G$21)*AL473, $H$21+($H$22-$H$21)*AL473))</f>
        <v>2.5563987179516294E-2</v>
      </c>
      <c r="AN473" s="15">
        <f ca="1">ROUND(AK473*(1-AM473), 0)</f>
        <v>225</v>
      </c>
      <c r="AO473" s="18">
        <f ca="1">SUM(IF(AN473&gt;H473, (AN473-H473)*($G$23+AJ473), 0),IF(AF473&gt;G473,(AF473-G473)*($G$23+AB473),0),IF(X473&gt;F473,(X473-F473)*($G$23+T473),0),IF(P473&gt;E473,(P473-E473)*($G$23+L473),0))</f>
        <v>0</v>
      </c>
      <c r="AP473" s="18">
        <f>-$C$24</f>
        <v>-313614.51120000001</v>
      </c>
      <c r="AQ473" s="17">
        <f ca="1">L473*P473+T473*X473+AB473*AF473+AJ473*AN473-AO473+AP473</f>
        <v>215905.89880000002</v>
      </c>
      <c r="AS473" s="21">
        <f ca="1">SUM(IF(AN473&gt;H473, (AN473-H473), 0),IF(AF473&gt;G473,(AF473-G473),0),IF(X473&gt;F473,(X473-F473),0),IF(P473&gt;E473,(P473-E473),0))</f>
        <v>0</v>
      </c>
    </row>
    <row r="474" spans="1:45" x14ac:dyDescent="0.4">
      <c r="A474" s="15">
        <v>446</v>
      </c>
      <c r="B474" s="15">
        <f ca="1">IF(RAND() &lt; (8/12), 0, 1)</f>
        <v>0</v>
      </c>
      <c r="C474" s="20">
        <f ca="1">RAND()</f>
        <v>0.74867790616923013</v>
      </c>
      <c r="D474" s="15" t="str">
        <f ca="1">LOOKUP(C474,$H$13:$H$16,$F$13:$F$16)</f>
        <v>Boeing 777-300ER</v>
      </c>
      <c r="E474" s="15">
        <f ca="1">LOOKUP(D474,$F$6:$F$9,$I$6:$I$9)</f>
        <v>8</v>
      </c>
      <c r="F474" s="15">
        <f ca="1">LOOKUP(D474,$F$6:$F$9,$J$6:$J$9)</f>
        <v>40</v>
      </c>
      <c r="G474" s="15">
        <f ca="1">LOOKUP(D474,$F$6:$F$9,$K$6:$K$9)</f>
        <v>24</v>
      </c>
      <c r="H474" s="15">
        <f ca="1">LOOKUP(D474,$F$6:$F$9,$L$6:$L$9)</f>
        <v>260</v>
      </c>
      <c r="I474" s="20">
        <f ca="1">RAND()</f>
        <v>7.1255397564695011E-2</v>
      </c>
      <c r="J474" s="15">
        <f ca="1">IF(B474=1, ROUND(_xlfn.NORM.INV(I474,$C$5,$C$6)*(1+$T$14), 0), ROUND(_xlfn.NORM.INV(I474, $D$5, $D$6)*(1+$T$14), 0))</f>
        <v>3</v>
      </c>
      <c r="K474" s="20">
        <f ca="1">RAND()</f>
        <v>0.18535627232592178</v>
      </c>
      <c r="L474" s="18">
        <f ca="1">IF(B474=1, ROUND(_xlfn.NORM.INV(K474,$C$7,$C$8), 2), ROUND(_xlfn.NORM.INV(K474, $D$7, $D$8), 2))</f>
        <v>10084.41</v>
      </c>
      <c r="M474" s="15">
        <f ca="1">MIN(E474,J474)</f>
        <v>3</v>
      </c>
      <c r="N474" s="15">
        <f ca="1">RAND()</f>
        <v>0.15695814154985743</v>
      </c>
      <c r="O474" s="19">
        <f ca="1">(IF(B474=1, $G$21+($G$22-$G$21)*N474, $H$21+($H$22-$H$21)*N474))</f>
        <v>1.4708744246495722E-2</v>
      </c>
      <c r="P474" s="15">
        <f ca="1">ROUND(M474*(1-O474), 0)</f>
        <v>3</v>
      </c>
      <c r="Q474" s="20">
        <f ca="1">RAND()</f>
        <v>0.33110634273502471</v>
      </c>
      <c r="R474" s="15">
        <f ca="1">IF(B474=1, ROUND(_xlfn.NORM.INV(Q474,$C$9,$C$10)*(1+$T$14), 0), ROUND(_xlfn.NORM.INV(Q474, $D$9, $D$10)*(1+$T$14), 0))</f>
        <v>35</v>
      </c>
      <c r="S474" s="20">
        <f ca="1">RAND()</f>
        <v>5.0585090046979198E-2</v>
      </c>
      <c r="T474" s="18">
        <f ca="1">IF(B474=1, ROUND(_xlfn.NORM.INV(S474,$C$11,$C$12), 2), ROUND(_xlfn.NORM.INV(S474, $D$11, $D$12), 2))</f>
        <v>4872.6499999999996</v>
      </c>
      <c r="U474" s="15">
        <f ca="1">MIN(F474,R474)</f>
        <v>35</v>
      </c>
      <c r="V474" s="15">
        <f ca="1">RAND()</f>
        <v>0.31594153840302486</v>
      </c>
      <c r="W474" s="19">
        <f ca="1">(IF(B474=1, $G$21+($G$22-$G$21)*V474, $H$21+($H$22-$H$21)*V474))</f>
        <v>1.9478246152090747E-2</v>
      </c>
      <c r="X474" s="15">
        <f ca="1">ROUND(U474*(1-W474), 0)</f>
        <v>34</v>
      </c>
      <c r="Y474" s="20">
        <f ca="1">RAND()</f>
        <v>0.59903509753081963</v>
      </c>
      <c r="Z474" s="15">
        <f ca="1">IF(B474=1, ROUND(_xlfn.NORM.INV(Y474,$C$13,$C$14)*(1+$T$14), 0), ROUND(_xlfn.NORM.INV(Y474, $D$13, $D$14)*(1+$T$14), 0))</f>
        <v>38</v>
      </c>
      <c r="AA474" s="20">
        <f ca="1">RAND()</f>
        <v>0.20519803682341431</v>
      </c>
      <c r="AB474" s="18">
        <f ca="1">IF(B474=1, ROUND(_xlfn.NORM.INV(AA474,$C$15,$C$16), 2), ROUND(_xlfn.NORM.INV(AA474, $D$15, $D$16), 2))</f>
        <v>2697.92</v>
      </c>
      <c r="AC474" s="15">
        <f ca="1">MIN(G474,Z474)</f>
        <v>24</v>
      </c>
      <c r="AD474" s="15">
        <f ca="1">RAND()</f>
        <v>0.39106134129657288</v>
      </c>
      <c r="AE474" s="19">
        <f ca="1">(IF(B474=1, $G$21+($G$22-$G$21)*AD474, $H$21+($H$22-$H$21)*AD474))</f>
        <v>2.1731840238897186E-2</v>
      </c>
      <c r="AF474" s="15">
        <f ca="1">ROUND(AC474*(1-AE474), 0)</f>
        <v>23</v>
      </c>
      <c r="AG474" s="20">
        <f ca="1">RAND()</f>
        <v>0.61443161096645005</v>
      </c>
      <c r="AH474" s="15">
        <f ca="1">IF(B474=1, ROUND(_xlfn.NORM.INV(AG474,$C$17,$C$18)*(1+$T$14), 0), ROUND(_xlfn.NORM.INV(AG474, $D$17, $D$18)*(1+$T$14), 0))</f>
        <v>215</v>
      </c>
      <c r="AI474" s="20">
        <f ca="1">RAND()</f>
        <v>0.55281412633917359</v>
      </c>
      <c r="AJ474" s="18">
        <f ca="1">IF(B474=1, ROUND(_xlfn.NORM.INV(AI474,$C$19,$C$20), 2), ROUND(_xlfn.NORM.INV(AI474, $D$19, $D$20), 2))</f>
        <v>1758.82</v>
      </c>
      <c r="AK474" s="15">
        <f ca="1">MIN(ROUND(H474*(1+$C$22),0),AH474)</f>
        <v>215</v>
      </c>
      <c r="AL474" s="20">
        <f ca="1">RAND()</f>
        <v>0.12537695418972761</v>
      </c>
      <c r="AM474" s="19">
        <f ca="1">(IF(B474=1, $G$21+($G$22-$G$21)*AL474, $H$21+($H$22-$H$21)*AL474))</f>
        <v>1.3761308625691828E-2</v>
      </c>
      <c r="AN474" s="15">
        <f ca="1">ROUND(AK474*(1-AM474), 0)</f>
        <v>212</v>
      </c>
      <c r="AO474" s="18">
        <f ca="1">SUM(IF(AN474&gt;H474, (AN474-H474)*($G$23+AJ474), 0),IF(AF474&gt;G474,(AF474-G474)*($G$23+AB474),0),IF(X474&gt;F474,(X474-F474)*($G$23+T474),0),IF(P474&gt;E474,(P474-E474)*($G$23+L474),0))</f>
        <v>0</v>
      </c>
      <c r="AP474" s="18">
        <f>-$C$24</f>
        <v>-313614.51120000001</v>
      </c>
      <c r="AQ474" s="17">
        <f ca="1">L474*P474+T474*X474+AB474*AF474+AJ474*AN474-AO474+AP474</f>
        <v>317230.81879999995</v>
      </c>
      <c r="AS474" s="21">
        <f ca="1">SUM(IF(AN474&gt;H474, (AN474-H474), 0),IF(AF474&gt;G474,(AF474-G474),0),IF(X474&gt;F474,(X474-F474),0),IF(P474&gt;E474,(P474-E474),0))</f>
        <v>0</v>
      </c>
    </row>
    <row r="475" spans="1:45" x14ac:dyDescent="0.4">
      <c r="A475" s="15">
        <v>447</v>
      </c>
      <c r="B475" s="15">
        <f ca="1">IF(RAND() &lt; (8/12), 0, 1)</f>
        <v>0</v>
      </c>
      <c r="C475" s="20">
        <f ca="1">RAND()</f>
        <v>0.1266930431612675</v>
      </c>
      <c r="D475" s="15" t="str">
        <f ca="1">LOOKUP(C475,$H$13:$H$16,$F$13:$F$16)</f>
        <v>Airbus A350-900</v>
      </c>
      <c r="E475" s="15">
        <f ca="1">LOOKUP(D475,$F$6:$F$9,$I$6:$I$9)</f>
        <v>0</v>
      </c>
      <c r="F475" s="15">
        <f ca="1">LOOKUP(D475,$F$6:$F$9,$J$6:$J$9)</f>
        <v>32</v>
      </c>
      <c r="G475" s="15">
        <f ca="1">LOOKUP(D475,$F$6:$F$9,$K$6:$K$9)</f>
        <v>21</v>
      </c>
      <c r="H475" s="15">
        <f ca="1">LOOKUP(D475,$F$6:$F$9,$L$6:$L$9)</f>
        <v>259</v>
      </c>
      <c r="I475" s="20">
        <f ca="1">RAND()</f>
        <v>0.21789585540041834</v>
      </c>
      <c r="J475" s="15">
        <f ca="1">IF(B475=1, ROUND(_xlfn.NORM.INV(I475,$C$5,$C$6)*(1+$T$14), 0), ROUND(_xlfn.NORM.INV(I475, $D$5, $D$6)*(1+$T$14), 0))</f>
        <v>3</v>
      </c>
      <c r="K475" s="20">
        <f ca="1">RAND()</f>
        <v>0.28239509783498096</v>
      </c>
      <c r="L475" s="18">
        <f ca="1">IF(B475=1, ROUND(_xlfn.NORM.INV(K475,$C$7,$C$8), 2), ROUND(_xlfn.NORM.INV(K475, $D$7, $D$8), 2))</f>
        <v>10229.98</v>
      </c>
      <c r="M475" s="15">
        <f ca="1">MIN(E475,J475)</f>
        <v>0</v>
      </c>
      <c r="N475" s="15">
        <f ca="1">RAND()</f>
        <v>0.33210605185746855</v>
      </c>
      <c r="O475" s="19">
        <f ca="1">(IF(B475=1, $G$21+($G$22-$G$21)*N475, $H$21+($H$22-$H$21)*N475))</f>
        <v>1.9963181555724057E-2</v>
      </c>
      <c r="P475" s="15">
        <f ca="1">ROUND(M475*(1-O475), 0)</f>
        <v>0</v>
      </c>
      <c r="Q475" s="20">
        <f ca="1">RAND()</f>
        <v>4.9647951165630366E-2</v>
      </c>
      <c r="R475" s="15">
        <f ca="1">IF(B475=1, ROUND(_xlfn.NORM.INV(Q475,$C$9,$C$10)*(1+$T$14), 0), ROUND(_xlfn.NORM.INV(Q475, $D$9, $D$10)*(1+$T$14), 0))</f>
        <v>23</v>
      </c>
      <c r="S475" s="20">
        <f ca="1">RAND()</f>
        <v>0.77747966238006172</v>
      </c>
      <c r="T475" s="18">
        <f ca="1">IF(B475=1, ROUND(_xlfn.NORM.INV(S475,$C$11,$C$12), 2), ROUND(_xlfn.NORM.INV(S475, $D$11, $D$12), 2))</f>
        <v>5420.22</v>
      </c>
      <c r="U475" s="15">
        <f ca="1">MIN(F475,R475)</f>
        <v>23</v>
      </c>
      <c r="V475" s="15">
        <f ca="1">RAND()</f>
        <v>0.58730867288033395</v>
      </c>
      <c r="W475" s="19">
        <f ca="1">(IF(B475=1, $G$21+($G$22-$G$21)*V475, $H$21+($H$22-$H$21)*V475))</f>
        <v>2.7619260186410019E-2</v>
      </c>
      <c r="X475" s="15">
        <f ca="1">ROUND(U475*(1-W475), 0)</f>
        <v>22</v>
      </c>
      <c r="Y475" s="20">
        <f ca="1">RAND()</f>
        <v>0.73625373394781235</v>
      </c>
      <c r="Z475" s="15">
        <f ca="1">IF(B475=1, ROUND(_xlfn.NORM.INV(Y475,$C$13,$C$14)*(1+$T$14), 0), ROUND(_xlfn.NORM.INV(Y475, $D$13, $D$14)*(1+$T$14), 0))</f>
        <v>42</v>
      </c>
      <c r="AA475" s="20">
        <f ca="1">RAND()</f>
        <v>0.80727975023857923</v>
      </c>
      <c r="AB475" s="18">
        <f ca="1">IF(B475=1, ROUND(_xlfn.NORM.INV(AA475,$C$15,$C$16), 2), ROUND(_xlfn.NORM.INV(AA475, $D$15, $D$16), 2))</f>
        <v>2903.45</v>
      </c>
      <c r="AC475" s="15">
        <f ca="1">MIN(G475,Z475)</f>
        <v>21</v>
      </c>
      <c r="AD475" s="15">
        <f ca="1">RAND()</f>
        <v>0.89169796903053056</v>
      </c>
      <c r="AE475" s="19">
        <f ca="1">(IF(B475=1, $G$21+($G$22-$G$21)*AD475, $H$21+($H$22-$H$21)*AD475))</f>
        <v>3.6750939070915915E-2</v>
      </c>
      <c r="AF475" s="15">
        <f ca="1">ROUND(AC475*(1-AE475), 0)</f>
        <v>20</v>
      </c>
      <c r="AG475" s="20">
        <f ca="1">RAND()</f>
        <v>0.99322420625477537</v>
      </c>
      <c r="AH475" s="15">
        <f ca="1">IF(B475=1, ROUND(_xlfn.NORM.INV(AG475,$C$17,$C$18)*(1+$T$14), 0), ROUND(_xlfn.NORM.INV(AG475, $D$17, $D$18)*(1+$T$14), 0))</f>
        <v>329</v>
      </c>
      <c r="AI475" s="20">
        <f ca="1">RAND()</f>
        <v>0.98293395810686879</v>
      </c>
      <c r="AJ475" s="18">
        <f ca="1">IF(B475=1, ROUND(_xlfn.NORM.INV(AI475,$C$19,$C$20), 2), ROUND(_xlfn.NORM.INV(AI475, $D$19, $D$20), 2))</f>
        <v>1909.65</v>
      </c>
      <c r="AK475" s="15">
        <f ca="1">MIN(ROUND(H475*(1+$C$22),0),AH475)</f>
        <v>272</v>
      </c>
      <c r="AL475" s="20">
        <f ca="1">RAND()</f>
        <v>0.89146967481708994</v>
      </c>
      <c r="AM475" s="19">
        <f ca="1">(IF(B475=1, $G$21+($G$22-$G$21)*AL475, $H$21+($H$22-$H$21)*AL475))</f>
        <v>3.6744090244512695E-2</v>
      </c>
      <c r="AN475" s="15">
        <f ca="1">ROUND(AK475*(1-AM475), 0)</f>
        <v>262</v>
      </c>
      <c r="AO475" s="18">
        <f ca="1">SUM(IF(AN475&gt;H475, (AN475-H475)*($G$23+AJ475), 0),IF(AF475&gt;G475,(AF475-G475)*($G$23+AB475),0),IF(X475&gt;F475,(X475-F475)*($G$23+T475),0),IF(P475&gt;E475,(P475-E475)*($G$23+L475),0))</f>
        <v>8281.9500000000007</v>
      </c>
      <c r="AP475" s="18">
        <f>-$C$24</f>
        <v>-313614.51120000001</v>
      </c>
      <c r="AQ475" s="17">
        <f ca="1">L475*P475+T475*X475+AB475*AF475+AJ475*AN475-AO475+AP475</f>
        <v>355745.67880000017</v>
      </c>
      <c r="AS475" s="21">
        <f ca="1">SUM(IF(AN475&gt;H475, (AN475-H475), 0),IF(AF475&gt;G475,(AF475-G475),0),IF(X475&gt;F475,(X475-F475),0),IF(P475&gt;E475,(P475-E475),0))</f>
        <v>3</v>
      </c>
    </row>
    <row r="476" spans="1:45" x14ac:dyDescent="0.4">
      <c r="A476" s="15">
        <v>448</v>
      </c>
      <c r="B476" s="15">
        <f ca="1">IF(RAND() &lt; (8/12), 0, 1)</f>
        <v>0</v>
      </c>
      <c r="C476" s="20">
        <f ca="1">RAND()</f>
        <v>0.18583601234163316</v>
      </c>
      <c r="D476" s="15" t="str">
        <f ca="1">LOOKUP(C476,$H$13:$H$16,$F$13:$F$16)</f>
        <v>Airbus A350-900</v>
      </c>
      <c r="E476" s="15">
        <f ca="1">LOOKUP(D476,$F$6:$F$9,$I$6:$I$9)</f>
        <v>0</v>
      </c>
      <c r="F476" s="15">
        <f ca="1">LOOKUP(D476,$F$6:$F$9,$J$6:$J$9)</f>
        <v>32</v>
      </c>
      <c r="G476" s="15">
        <f ca="1">LOOKUP(D476,$F$6:$F$9,$K$6:$K$9)</f>
        <v>21</v>
      </c>
      <c r="H476" s="15">
        <f ca="1">LOOKUP(D476,$F$6:$F$9,$L$6:$L$9)</f>
        <v>259</v>
      </c>
      <c r="I476" s="20">
        <f ca="1">RAND()</f>
        <v>0.83729576213139356</v>
      </c>
      <c r="J476" s="15">
        <f ca="1">IF(B476=1, ROUND(_xlfn.NORM.INV(I476,$C$5,$C$6)*(1+$T$14), 0), ROUND(_xlfn.NORM.INV(I476, $D$5, $D$6)*(1+$T$14), 0))</f>
        <v>5</v>
      </c>
      <c r="K476" s="20">
        <f ca="1">RAND()</f>
        <v>2.7271938408904406E-2</v>
      </c>
      <c r="L476" s="18">
        <f ca="1">IF(B476=1, ROUND(_xlfn.NORM.INV(K476,$C$7,$C$8), 2), ROUND(_xlfn.NORM.INV(K476, $D$7, $D$8), 2))</f>
        <v>9616.19</v>
      </c>
      <c r="M476" s="15">
        <f ca="1">MIN(E476,J476)</f>
        <v>0</v>
      </c>
      <c r="N476" s="15">
        <f ca="1">RAND()</f>
        <v>0.48078892668156881</v>
      </c>
      <c r="O476" s="19">
        <f ca="1">(IF(B476=1, $G$21+($G$22-$G$21)*N476, $H$21+($H$22-$H$21)*N476))</f>
        <v>2.4423667800447066E-2</v>
      </c>
      <c r="P476" s="15">
        <f ca="1">ROUND(M476*(1-O476), 0)</f>
        <v>0</v>
      </c>
      <c r="Q476" s="20">
        <f ca="1">RAND()</f>
        <v>0.97192186932312918</v>
      </c>
      <c r="R476" s="15">
        <f ca="1">IF(B476=1, ROUND(_xlfn.NORM.INV(Q476,$C$9,$C$10)*(1+$T$14), 0), ROUND(_xlfn.NORM.INV(Q476, $D$9, $D$10)*(1+$T$14), 0))</f>
        <v>60</v>
      </c>
      <c r="S476" s="20">
        <f ca="1">RAND()</f>
        <v>0.3334815000513599</v>
      </c>
      <c r="T476" s="18">
        <f ca="1">IF(B476=1, ROUND(_xlfn.NORM.INV(S476,$C$11,$C$12), 2), ROUND(_xlfn.NORM.INV(S476, $D$11, $D$12), 2))</f>
        <v>5148.13</v>
      </c>
      <c r="U476" s="15">
        <f ca="1">MIN(F476,R476)</f>
        <v>32</v>
      </c>
      <c r="V476" s="15">
        <f ca="1">RAND()</f>
        <v>0.43095005332255731</v>
      </c>
      <c r="W476" s="19">
        <f ca="1">(IF(B476=1, $G$21+($G$22-$G$21)*V476, $H$21+($H$22-$H$21)*V476))</f>
        <v>2.2928501599676718E-2</v>
      </c>
      <c r="X476" s="15">
        <f ca="1">ROUND(U476*(1-W476), 0)</f>
        <v>31</v>
      </c>
      <c r="Y476" s="20">
        <f ca="1">RAND()</f>
        <v>0.3697657004578484</v>
      </c>
      <c r="Z476" s="15">
        <f ca="1">IF(B476=1, ROUND(_xlfn.NORM.INV(Y476,$C$13,$C$14)*(1+$T$14), 0), ROUND(_xlfn.NORM.INV(Y476, $D$13, $D$14)*(1+$T$14), 0))</f>
        <v>33</v>
      </c>
      <c r="AA476" s="20">
        <f ca="1">RAND()</f>
        <v>2.9661714370416425E-2</v>
      </c>
      <c r="AB476" s="18">
        <f ca="1">IF(B476=1, ROUND(_xlfn.NORM.INV(AA476,$C$15,$C$16), 2), ROUND(_xlfn.NORM.INV(AA476, $D$15, $D$16), 2))</f>
        <v>2568.7800000000002</v>
      </c>
      <c r="AC476" s="15">
        <f ca="1">MIN(G476,Z476)</f>
        <v>21</v>
      </c>
      <c r="AD476" s="15">
        <f ca="1">RAND()</f>
        <v>0.20716595550528794</v>
      </c>
      <c r="AE476" s="19">
        <f ca="1">(IF(B476=1, $G$21+($G$22-$G$21)*AD476, $H$21+($H$22-$H$21)*AD476))</f>
        <v>1.6214978665158638E-2</v>
      </c>
      <c r="AF476" s="15">
        <f ca="1">ROUND(AC476*(1-AE476), 0)</f>
        <v>21</v>
      </c>
      <c r="AG476" s="20">
        <f ca="1">RAND()</f>
        <v>0.14219774593162726</v>
      </c>
      <c r="AH476" s="15">
        <f ca="1">IF(B476=1, ROUND(_xlfn.NORM.INV(AG476,$C$17,$C$18)*(1+$T$14), 0), ROUND(_xlfn.NORM.INV(AG476, $D$17, $D$18)*(1+$T$14), 0))</f>
        <v>143</v>
      </c>
      <c r="AI476" s="20">
        <f ca="1">RAND()</f>
        <v>0.4032510860270262</v>
      </c>
      <c r="AJ476" s="18">
        <f ca="1">IF(B476=1, ROUND(_xlfn.NORM.INV(AI476,$C$19,$C$20), 2), ROUND(_xlfn.NORM.INV(AI476, $D$19, $D$20), 2))</f>
        <v>1730.12</v>
      </c>
      <c r="AK476" s="15">
        <f ca="1">MIN(ROUND(H476*(1+$C$22),0),AH476)</f>
        <v>143</v>
      </c>
      <c r="AL476" s="20">
        <f ca="1">RAND()</f>
        <v>0.6157024151881636</v>
      </c>
      <c r="AM476" s="19">
        <f ca="1">(IF(B476=1, $G$21+($G$22-$G$21)*AL476, $H$21+($H$22-$H$21)*AL476))</f>
        <v>2.8471072455644911E-2</v>
      </c>
      <c r="AN476" s="15">
        <f ca="1">ROUND(AK476*(1-AM476), 0)</f>
        <v>139</v>
      </c>
      <c r="AO476" s="18">
        <f ca="1">SUM(IF(AN476&gt;H476, (AN476-H476)*($G$23+AJ476), 0),IF(AF476&gt;G476,(AF476-G476)*($G$23+AB476),0),IF(X476&gt;F476,(X476-F476)*($G$23+T476),0),IF(P476&gt;E476,(P476-E476)*($G$23+L476),0))</f>
        <v>0</v>
      </c>
      <c r="AP476" s="18">
        <f>-$C$24</f>
        <v>-313614.51120000001</v>
      </c>
      <c r="AQ476" s="17">
        <f ca="1">L476*P476+T476*X476+AB476*AF476+AJ476*AN476-AO476+AP476</f>
        <v>140408.57879999996</v>
      </c>
      <c r="AS476" s="21">
        <f ca="1">SUM(IF(AN476&gt;H476, (AN476-H476), 0),IF(AF476&gt;G476,(AF476-G476),0),IF(X476&gt;F476,(X476-F476),0),IF(P476&gt;E476,(P476-E476),0))</f>
        <v>0</v>
      </c>
    </row>
    <row r="477" spans="1:45" x14ac:dyDescent="0.4">
      <c r="A477" s="15">
        <v>449</v>
      </c>
      <c r="B477" s="15">
        <f ca="1">IF(RAND() &lt; (8/12), 0, 1)</f>
        <v>0</v>
      </c>
      <c r="C477" s="20">
        <f ca="1">RAND()</f>
        <v>0.42702323627505168</v>
      </c>
      <c r="D477" s="15" t="str">
        <f ca="1">LOOKUP(C477,$H$13:$H$16,$F$13:$F$16)</f>
        <v>Airbus A380-800</v>
      </c>
      <c r="E477" s="15">
        <f ca="1">LOOKUP(D477,$F$6:$F$9,$I$6:$I$9)</f>
        <v>14</v>
      </c>
      <c r="F477" s="15">
        <f ca="1">LOOKUP(D477,$F$6:$F$9,$J$6:$J$9)</f>
        <v>76</v>
      </c>
      <c r="G477" s="15">
        <f ca="1">LOOKUP(D477,$F$6:$F$9,$K$6:$K$9)</f>
        <v>56</v>
      </c>
      <c r="H477" s="15">
        <f ca="1">LOOKUP(D477,$F$6:$F$9,$L$6:$L$9)</f>
        <v>341</v>
      </c>
      <c r="I477" s="20">
        <f ca="1">RAND()</f>
        <v>0.3841246490850222</v>
      </c>
      <c r="J477" s="15">
        <f ca="1">IF(B477=1, ROUND(_xlfn.NORM.INV(I477,$C$5,$C$6)*(1+$T$14), 0), ROUND(_xlfn.NORM.INV(I477, $D$5, $D$6)*(1+$T$14), 0))</f>
        <v>4</v>
      </c>
      <c r="K477" s="20">
        <f ca="1">RAND()</f>
        <v>0.81620105959803579</v>
      </c>
      <c r="L477" s="18">
        <f ca="1">IF(B477=1, ROUND(_xlfn.NORM.INV(K477,$C$7,$C$8), 2), ROUND(_xlfn.NORM.INV(K477, $D$7, $D$8), 2))</f>
        <v>10903.01</v>
      </c>
      <c r="M477" s="15">
        <f ca="1">MIN(E477,J477)</f>
        <v>4</v>
      </c>
      <c r="N477" s="15">
        <f ca="1">RAND()</f>
        <v>0.29567178652670978</v>
      </c>
      <c r="O477" s="19">
        <f ca="1">(IF(B477=1, $G$21+($G$22-$G$21)*N477, $H$21+($H$22-$H$21)*N477))</f>
        <v>1.8870153595801291E-2</v>
      </c>
      <c r="P477" s="15">
        <f ca="1">ROUND(M477*(1-O477), 0)</f>
        <v>4</v>
      </c>
      <c r="Q477" s="20">
        <f ca="1">RAND()</f>
        <v>0.42035491900282662</v>
      </c>
      <c r="R477" s="15">
        <f ca="1">IF(B477=1, ROUND(_xlfn.NORM.INV(Q477,$C$9,$C$10)*(1+$T$14), 0), ROUND(_xlfn.NORM.INV(Q477, $D$9, $D$10)*(1+$T$14), 0))</f>
        <v>38</v>
      </c>
      <c r="S477" s="20">
        <f ca="1">RAND()</f>
        <v>0.48913317170908277</v>
      </c>
      <c r="T477" s="18">
        <f ca="1">IF(B477=1, ROUND(_xlfn.NORM.INV(S477,$C$11,$C$12), 2), ROUND(_xlfn.NORM.INV(S477, $D$11, $D$12), 2))</f>
        <v>5239.9799999999996</v>
      </c>
      <c r="U477" s="15">
        <f ca="1">MIN(F477,R477)</f>
        <v>38</v>
      </c>
      <c r="V477" s="15">
        <f ca="1">RAND()</f>
        <v>0.42510675371163043</v>
      </c>
      <c r="W477" s="19">
        <f ca="1">(IF(B477=1, $G$21+($G$22-$G$21)*V477, $H$21+($H$22-$H$21)*V477))</f>
        <v>2.2753202611348913E-2</v>
      </c>
      <c r="X477" s="15">
        <f ca="1">ROUND(U477*(1-W477), 0)</f>
        <v>37</v>
      </c>
      <c r="Y477" s="20">
        <f ca="1">RAND()</f>
        <v>0.90298383360670231</v>
      </c>
      <c r="Z477" s="15">
        <f ca="1">IF(B477=1, ROUND(_xlfn.NORM.INV(Y477,$C$13,$C$14)*(1+$T$14), 0), ROUND(_xlfn.NORM.INV(Y477, $D$13, $D$14)*(1+$T$14), 0))</f>
        <v>48</v>
      </c>
      <c r="AA477" s="20">
        <f ca="1">RAND()</f>
        <v>0.81541789988439584</v>
      </c>
      <c r="AB477" s="18">
        <f ca="1">IF(B477=1, ROUND(_xlfn.NORM.INV(AA477,$C$15,$C$16), 2), ROUND(_xlfn.NORM.INV(AA477, $D$15, $D$16), 2))</f>
        <v>2907.11</v>
      </c>
      <c r="AC477" s="15">
        <f ca="1">MIN(G477,Z477)</f>
        <v>48</v>
      </c>
      <c r="AD477" s="15">
        <f ca="1">RAND()</f>
        <v>0.80735143100010676</v>
      </c>
      <c r="AE477" s="19">
        <f ca="1">(IF(B477=1, $G$21+($G$22-$G$21)*AD477, $H$21+($H$22-$H$21)*AD477))</f>
        <v>3.4220542930003199E-2</v>
      </c>
      <c r="AF477" s="15">
        <f ca="1">ROUND(AC477*(1-AE477), 0)</f>
        <v>46</v>
      </c>
      <c r="AG477" s="20">
        <f ca="1">RAND()</f>
        <v>0.92390761399038857</v>
      </c>
      <c r="AH477" s="15">
        <f ca="1">IF(B477=1, ROUND(_xlfn.NORM.INV(AG477,$C$17,$C$18)*(1+$T$14), 0), ROUND(_xlfn.NORM.INV(AG477, $D$17, $D$18)*(1+$T$14), 0))</f>
        <v>275</v>
      </c>
      <c r="AI477" s="20">
        <f ca="1">RAND()</f>
        <v>0.5112347775059215</v>
      </c>
      <c r="AJ477" s="18">
        <f ca="1">IF(B477=1, ROUND(_xlfn.NORM.INV(AI477,$C$19,$C$20), 2), ROUND(_xlfn.NORM.INV(AI477, $D$19, $D$20), 2))</f>
        <v>1750.87</v>
      </c>
      <c r="AK477" s="15">
        <f ca="1">MIN(ROUND(H477*(1+$C$22),0),AH477)</f>
        <v>275</v>
      </c>
      <c r="AL477" s="20">
        <f ca="1">RAND()</f>
        <v>0.72049634408236041</v>
      </c>
      <c r="AM477" s="19">
        <f ca="1">(IF(B477=1, $G$21+($G$22-$G$21)*AL477, $H$21+($H$22-$H$21)*AL477))</f>
        <v>3.1614890322470814E-2</v>
      </c>
      <c r="AN477" s="15">
        <f ca="1">ROUND(AK477*(1-AM477), 0)</f>
        <v>266</v>
      </c>
      <c r="AO477" s="18">
        <f ca="1">SUM(IF(AN477&gt;H477, (AN477-H477)*($G$23+AJ477), 0),IF(AF477&gt;G477,(AF477-G477)*($G$23+AB477),0),IF(X477&gt;F477,(X477-F477)*($G$23+T477),0),IF(P477&gt;E477,(P477-E477)*($G$23+L477),0))</f>
        <v>0</v>
      </c>
      <c r="AP477" s="18">
        <f>-$C$24</f>
        <v>-313614.51120000001</v>
      </c>
      <c r="AQ477" s="17">
        <f ca="1">L477*P477+T477*X477+AB477*AF477+AJ477*AN477-AO477+AP477</f>
        <v>523335.26880000002</v>
      </c>
      <c r="AS477" s="21">
        <f ca="1">SUM(IF(AN477&gt;H477, (AN477-H477), 0),IF(AF477&gt;G477,(AF477-G477),0),IF(X477&gt;F477,(X477-F477),0),IF(P477&gt;E477,(P477-E477),0))</f>
        <v>0</v>
      </c>
    </row>
    <row r="478" spans="1:45" x14ac:dyDescent="0.4">
      <c r="A478" s="15">
        <v>450</v>
      </c>
      <c r="B478" s="15">
        <f ca="1">IF(RAND() &lt; (8/12), 0, 1)</f>
        <v>1</v>
      </c>
      <c r="C478" s="20">
        <f ca="1">RAND()</f>
        <v>0.85656990289775148</v>
      </c>
      <c r="D478" s="15" t="str">
        <f ca="1">LOOKUP(C478,$H$13:$H$16,$F$13:$F$16)</f>
        <v>Boeing 777-300ER</v>
      </c>
      <c r="E478" s="15">
        <f ca="1">LOOKUP(D478,$F$6:$F$9,$I$6:$I$9)</f>
        <v>8</v>
      </c>
      <c r="F478" s="15">
        <f ca="1">LOOKUP(D478,$F$6:$F$9,$J$6:$J$9)</f>
        <v>40</v>
      </c>
      <c r="G478" s="15">
        <f ca="1">LOOKUP(D478,$F$6:$F$9,$K$6:$K$9)</f>
        <v>24</v>
      </c>
      <c r="H478" s="15">
        <f ca="1">LOOKUP(D478,$F$6:$F$9,$L$6:$L$9)</f>
        <v>260</v>
      </c>
      <c r="I478" s="20">
        <f ca="1">RAND()</f>
        <v>0.82203842590278964</v>
      </c>
      <c r="J478" s="15">
        <f ca="1">IF(B478=1, ROUND(_xlfn.NORM.INV(I478,$C$5,$C$6)*(1+$T$14), 0), ROUND(_xlfn.NORM.INV(I478, $D$5, $D$6)*(1+$T$14), 0))</f>
        <v>8</v>
      </c>
      <c r="K478" s="20">
        <f ca="1">RAND()</f>
        <v>0.77658482370932758</v>
      </c>
      <c r="L478" s="18">
        <f ca="1">IF(B478=1, ROUND(_xlfn.NORM.INV(K478,$C$7,$C$8), 2), ROUND(_xlfn.NORM.INV(K478, $D$7, $D$8), 2))</f>
        <v>15030.76</v>
      </c>
      <c r="M478" s="15">
        <f ca="1">MIN(E478,J478)</f>
        <v>8</v>
      </c>
      <c r="N478" s="15">
        <f ca="1">RAND()</f>
        <v>0.47073572118432794</v>
      </c>
      <c r="O478" s="19">
        <f ca="1">(IF(B478=1, $G$21+($G$22-$G$21)*N478, $H$21+($H$22-$H$21)*N478))</f>
        <v>3.1475750241451481E-2</v>
      </c>
      <c r="P478" s="15">
        <f ca="1">ROUND(M478*(1-O478), 0)</f>
        <v>8</v>
      </c>
      <c r="Q478" s="20">
        <f ca="1">RAND()</f>
        <v>0.35741407407089087</v>
      </c>
      <c r="R478" s="15">
        <f ca="1">IF(B478=1, ROUND(_xlfn.NORM.INV(Q478,$C$9,$C$10)*(1+$T$14), 0), ROUND(_xlfn.NORM.INV(Q478, $D$9, $D$10)*(1+$T$14), 0))</f>
        <v>52</v>
      </c>
      <c r="S478" s="20">
        <f ca="1">RAND()</f>
        <v>0.56009573437500815</v>
      </c>
      <c r="T478" s="18">
        <f ca="1">IF(B478=1, ROUND(_xlfn.NORM.INV(S478,$C$11,$C$12), 2), ROUND(_xlfn.NORM.INV(S478, $D$11, $D$12), 2))</f>
        <v>6965.79</v>
      </c>
      <c r="U478" s="15">
        <f ca="1">MIN(F478,R478)</f>
        <v>40</v>
      </c>
      <c r="V478" s="15">
        <f ca="1">RAND()</f>
        <v>0.50946648846349663</v>
      </c>
      <c r="W478" s="19">
        <f ca="1">(IF(B478=1, $G$21+($G$22-$G$21)*V478, $H$21+($H$22-$H$21)*V478))</f>
        <v>3.2831327096222385E-2</v>
      </c>
      <c r="X478" s="15">
        <f ca="1">ROUND(U478*(1-W478), 0)</f>
        <v>39</v>
      </c>
      <c r="Y478" s="20">
        <f ca="1">RAND()</f>
        <v>0.76366612972581482</v>
      </c>
      <c r="Z478" s="15">
        <f ca="1">IF(B478=1, ROUND(_xlfn.NORM.INV(Y478,$C$13,$C$14)*(1+$T$14), 0), ROUND(_xlfn.NORM.INV(Y478, $D$13, $D$14)*(1+$T$14), 0))</f>
        <v>71</v>
      </c>
      <c r="AA478" s="20">
        <f ca="1">RAND()</f>
        <v>0.53970216416697048</v>
      </c>
      <c r="AB478" s="18">
        <f ca="1">IF(B478=1, ROUND(_xlfn.NORM.INV(AA478,$C$15,$C$16), 2), ROUND(_xlfn.NORM.INV(AA478, $D$15, $D$16), 2))</f>
        <v>3690.31</v>
      </c>
      <c r="AC478" s="15">
        <f ca="1">MIN(G478,Z478)</f>
        <v>24</v>
      </c>
      <c r="AD478" s="15">
        <f ca="1">RAND()</f>
        <v>8.275046146731635E-2</v>
      </c>
      <c r="AE478" s="19">
        <f ca="1">(IF(B478=1, $G$21+($G$22-$G$21)*AD478, $H$21+($H$22-$H$21)*AD478))</f>
        <v>1.7896266151356071E-2</v>
      </c>
      <c r="AF478" s="15">
        <f ca="1">ROUND(AC478*(1-AE478), 0)</f>
        <v>24</v>
      </c>
      <c r="AG478" s="20">
        <f ca="1">RAND()</f>
        <v>0.21930334769223103</v>
      </c>
      <c r="AH478" s="15">
        <f ca="1">IF(B478=1, ROUND(_xlfn.NORM.INV(AG478,$C$17,$C$18)*(1+$T$14), 0), ROUND(_xlfn.NORM.INV(AG478, $D$17, $D$18)*(1+$T$14), 0))</f>
        <v>207</v>
      </c>
      <c r="AI478" s="20">
        <f ca="1">RAND()</f>
        <v>0.93267877252947473</v>
      </c>
      <c r="AJ478" s="18">
        <f ca="1">IF(B478=1, ROUND(_xlfn.NORM.INV(AI478,$C$19,$C$20), 2), ROUND(_xlfn.NORM.INV(AI478, $D$19, $D$20), 2))</f>
        <v>2726.15</v>
      </c>
      <c r="AK478" s="15">
        <f ca="1">MIN(ROUND(H478*(1+$C$22),0),AH478)</f>
        <v>207</v>
      </c>
      <c r="AL478" s="20">
        <f ca="1">RAND()</f>
        <v>0.69676647463416674</v>
      </c>
      <c r="AM478" s="19">
        <f ca="1">(IF(B478=1, $G$21+($G$22-$G$21)*AL478, $H$21+($H$22-$H$21)*AL478))</f>
        <v>3.9386826612195835E-2</v>
      </c>
      <c r="AN478" s="15">
        <f ca="1">ROUND(AK478*(1-AM478), 0)</f>
        <v>199</v>
      </c>
      <c r="AO478" s="18">
        <f ca="1">SUM(IF(AN478&gt;H478, (AN478-H478)*($G$23+AJ478), 0),IF(AF478&gt;G478,(AF478-G478)*($G$23+AB478),0),IF(X478&gt;F478,(X478-F478)*($G$23+T478),0),IF(P478&gt;E478,(P478-E478)*($G$23+L478),0))</f>
        <v>0</v>
      </c>
      <c r="AP478" s="18">
        <f>-$C$24</f>
        <v>-313614.51120000001</v>
      </c>
      <c r="AQ478" s="17">
        <f ca="1">L478*P478+T478*X478+AB478*AF478+AJ478*AN478-AO478+AP478</f>
        <v>709368.66879999987</v>
      </c>
      <c r="AS478" s="21">
        <f ca="1">SUM(IF(AN478&gt;H478, (AN478-H478), 0),IF(AF478&gt;G478,(AF478-G478),0),IF(X478&gt;F478,(X478-F478),0),IF(P478&gt;E478,(P478-E478),0))</f>
        <v>0</v>
      </c>
    </row>
    <row r="479" spans="1:45" x14ac:dyDescent="0.4">
      <c r="A479" s="15">
        <v>451</v>
      </c>
      <c r="B479" s="15">
        <f ca="1">IF(RAND() &lt; (8/12), 0, 1)</f>
        <v>0</v>
      </c>
      <c r="C479" s="20">
        <f ca="1">RAND()</f>
        <v>0.29031690785666897</v>
      </c>
      <c r="D479" s="15" t="str">
        <f ca="1">LOOKUP(C479,$H$13:$H$16,$F$13:$F$16)</f>
        <v>Airbus A380-800</v>
      </c>
      <c r="E479" s="15">
        <f ca="1">LOOKUP(D479,$F$6:$F$9,$I$6:$I$9)</f>
        <v>14</v>
      </c>
      <c r="F479" s="15">
        <f ca="1">LOOKUP(D479,$F$6:$F$9,$J$6:$J$9)</f>
        <v>76</v>
      </c>
      <c r="G479" s="15">
        <f ca="1">LOOKUP(D479,$F$6:$F$9,$K$6:$K$9)</f>
        <v>56</v>
      </c>
      <c r="H479" s="15">
        <f ca="1">LOOKUP(D479,$F$6:$F$9,$L$6:$L$9)</f>
        <v>341</v>
      </c>
      <c r="I479" s="20">
        <f ca="1">RAND()</f>
        <v>0.31399631618790402</v>
      </c>
      <c r="J479" s="15">
        <f ca="1">IF(B479=1, ROUND(_xlfn.NORM.INV(I479,$C$5,$C$6)*(1+$T$14), 0), ROUND(_xlfn.NORM.INV(I479, $D$5, $D$6)*(1+$T$14), 0))</f>
        <v>4</v>
      </c>
      <c r="K479" s="20">
        <f ca="1">RAND()</f>
        <v>0.62762179305216492</v>
      </c>
      <c r="L479" s="18">
        <f ca="1">IF(B479=1, ROUND(_xlfn.NORM.INV(K479,$C$7,$C$8), 2), ROUND(_xlfn.NORM.INV(K479, $D$7, $D$8), 2))</f>
        <v>10640.76</v>
      </c>
      <c r="M479" s="15">
        <f ca="1">MIN(E479,J479)</f>
        <v>4</v>
      </c>
      <c r="N479" s="15">
        <f ca="1">RAND()</f>
        <v>0.8995148369513023</v>
      </c>
      <c r="O479" s="19">
        <f ca="1">(IF(B479=1, $G$21+($G$22-$G$21)*N479, $H$21+($H$22-$H$21)*N479))</f>
        <v>3.6985445108539065E-2</v>
      </c>
      <c r="P479" s="15">
        <f ca="1">ROUND(M479*(1-O479), 0)</f>
        <v>4</v>
      </c>
      <c r="Q479" s="20">
        <f ca="1">RAND()</f>
        <v>0.94314567499389124</v>
      </c>
      <c r="R479" s="15">
        <f ca="1">IF(B479=1, ROUND(_xlfn.NORM.INV(Q479,$C$9,$C$10)*(1+$T$14), 0), ROUND(_xlfn.NORM.INV(Q479, $D$9, $D$10)*(1+$T$14), 0))</f>
        <v>57</v>
      </c>
      <c r="S479" s="20">
        <f ca="1">RAND()</f>
        <v>9.5690966863388072E-2</v>
      </c>
      <c r="T479" s="18">
        <f ca="1">IF(B479=1, ROUND(_xlfn.NORM.INV(S479,$C$11,$C$12), 2), ROUND(_xlfn.NORM.INV(S479, $D$11, $D$12), 2))</f>
        <v>4948.46</v>
      </c>
      <c r="U479" s="15">
        <f ca="1">MIN(F479,R479)</f>
        <v>57</v>
      </c>
      <c r="V479" s="15">
        <f ca="1">RAND()</f>
        <v>0.58804949725849887</v>
      </c>
      <c r="W479" s="19">
        <f ca="1">(IF(B479=1, $G$21+($G$22-$G$21)*V479, $H$21+($H$22-$H$21)*V479))</f>
        <v>2.7641484917754963E-2</v>
      </c>
      <c r="X479" s="15">
        <f ca="1">ROUND(U479*(1-W479), 0)</f>
        <v>55</v>
      </c>
      <c r="Y479" s="20">
        <f ca="1">RAND()</f>
        <v>0.36305343621572128</v>
      </c>
      <c r="Z479" s="15">
        <f ca="1">IF(B479=1, ROUND(_xlfn.NORM.INV(Y479,$C$13,$C$14)*(1+$T$14), 0), ROUND(_xlfn.NORM.INV(Y479, $D$13, $D$14)*(1+$T$14), 0))</f>
        <v>32</v>
      </c>
      <c r="AA479" s="20">
        <f ca="1">RAND()</f>
        <v>0.92184979150466717</v>
      </c>
      <c r="AB479" s="18">
        <f ca="1">IF(B479=1, ROUND(_xlfn.NORM.INV(AA479,$C$15,$C$16), 2), ROUND(_xlfn.NORM.INV(AA479, $D$15, $D$16), 2))</f>
        <v>2970.26</v>
      </c>
      <c r="AC479" s="15">
        <f ca="1">MIN(G479,Z479)</f>
        <v>32</v>
      </c>
      <c r="AD479" s="15">
        <f ca="1">RAND()</f>
        <v>0.20261944008026844</v>
      </c>
      <c r="AE479" s="19">
        <f ca="1">(IF(B479=1, $G$21+($G$22-$G$21)*AD479, $H$21+($H$22-$H$21)*AD479))</f>
        <v>1.6078583202408053E-2</v>
      </c>
      <c r="AF479" s="15">
        <f ca="1">ROUND(AC479*(1-AE479), 0)</f>
        <v>31</v>
      </c>
      <c r="AG479" s="20">
        <f ca="1">RAND()</f>
        <v>0.97213557142845908</v>
      </c>
      <c r="AH479" s="15">
        <f ca="1">IF(B479=1, ROUND(_xlfn.NORM.INV(AG479,$C$17,$C$18)*(1+$T$14), 0), ROUND(_xlfn.NORM.INV(AG479, $D$17, $D$18)*(1+$T$14), 0))</f>
        <v>300</v>
      </c>
      <c r="AI479" s="20">
        <f ca="1">RAND()</f>
        <v>0.9161409429511409</v>
      </c>
      <c r="AJ479" s="18">
        <f ca="1">IF(B479=1, ROUND(_xlfn.NORM.INV(AI479,$C$19,$C$20), 2), ROUND(_xlfn.NORM.INV(AI479, $D$19, $D$20), 2))</f>
        <v>1853.52</v>
      </c>
      <c r="AK479" s="15">
        <f ca="1">MIN(ROUND(H479*(1+$C$22),0),AH479)</f>
        <v>300</v>
      </c>
      <c r="AL479" s="20">
        <f ca="1">RAND()</f>
        <v>0.89892358762213964</v>
      </c>
      <c r="AM479" s="19">
        <f ca="1">(IF(B479=1, $G$21+($G$22-$G$21)*AL479, $H$21+($H$22-$H$21)*AL479))</f>
        <v>3.6967707628664186E-2</v>
      </c>
      <c r="AN479" s="15">
        <f ca="1">ROUND(AK479*(1-AM479), 0)</f>
        <v>289</v>
      </c>
      <c r="AO479" s="18">
        <f ca="1">SUM(IF(AN479&gt;H479, (AN479-H479)*($G$23+AJ479), 0),IF(AF479&gt;G479,(AF479-G479)*($G$23+AB479),0),IF(X479&gt;F479,(X479-F479)*($G$23+T479),0),IF(P479&gt;E479,(P479-E479)*($G$23+L479),0))</f>
        <v>0</v>
      </c>
      <c r="AP479" s="18">
        <f>-$C$24</f>
        <v>-313614.51120000001</v>
      </c>
      <c r="AQ479" s="17">
        <f ca="1">L479*P479+T479*X479+AB479*AF479+AJ479*AN479-AO479+AP479</f>
        <v>628859.16879999987</v>
      </c>
      <c r="AS479" s="21">
        <f ca="1">SUM(IF(AN479&gt;H479, (AN479-H479), 0),IF(AF479&gt;G479,(AF479-G479),0),IF(X479&gt;F479,(X479-F479),0),IF(P479&gt;E479,(P479-E479),0))</f>
        <v>0</v>
      </c>
    </row>
    <row r="480" spans="1:45" x14ac:dyDescent="0.4">
      <c r="A480" s="15">
        <v>452</v>
      </c>
      <c r="B480" s="15">
        <f ca="1">IF(RAND() &lt; (8/12), 0, 1)</f>
        <v>0</v>
      </c>
      <c r="C480" s="20">
        <f ca="1">RAND()</f>
        <v>0.81999102816690395</v>
      </c>
      <c r="D480" s="15" t="str">
        <f ca="1">LOOKUP(C480,$H$13:$H$16,$F$13:$F$16)</f>
        <v>Boeing 777-300ER</v>
      </c>
      <c r="E480" s="15">
        <f ca="1">LOOKUP(D480,$F$6:$F$9,$I$6:$I$9)</f>
        <v>8</v>
      </c>
      <c r="F480" s="15">
        <f ca="1">LOOKUP(D480,$F$6:$F$9,$J$6:$J$9)</f>
        <v>40</v>
      </c>
      <c r="G480" s="15">
        <f ca="1">LOOKUP(D480,$F$6:$F$9,$K$6:$K$9)</f>
        <v>24</v>
      </c>
      <c r="H480" s="15">
        <f ca="1">LOOKUP(D480,$F$6:$F$9,$L$6:$L$9)</f>
        <v>260</v>
      </c>
      <c r="I480" s="20">
        <f ca="1">RAND()</f>
        <v>0.27369402505689089</v>
      </c>
      <c r="J480" s="15">
        <f ca="1">IF(B480=1, ROUND(_xlfn.NORM.INV(I480,$C$5,$C$6)*(1+$T$14), 0), ROUND(_xlfn.NORM.INV(I480, $D$5, $D$6)*(1+$T$14), 0))</f>
        <v>4</v>
      </c>
      <c r="K480" s="20">
        <f ca="1">RAND()</f>
        <v>0.10556588760125574</v>
      </c>
      <c r="L480" s="18">
        <f ca="1">IF(B480=1, ROUND(_xlfn.NORM.INV(K480,$C$7,$C$8), 2), ROUND(_xlfn.NORM.INV(K480, $D$7, $D$8), 2))</f>
        <v>9922.4699999999993</v>
      </c>
      <c r="M480" s="15">
        <f ca="1">MIN(E480,J480)</f>
        <v>4</v>
      </c>
      <c r="N480" s="15">
        <f ca="1">RAND()</f>
        <v>0.92617466172970786</v>
      </c>
      <c r="O480" s="19">
        <f ca="1">(IF(B480=1, $G$21+($G$22-$G$21)*N480, $H$21+($H$22-$H$21)*N480))</f>
        <v>3.7785239851891236E-2</v>
      </c>
      <c r="P480" s="15">
        <f ca="1">ROUND(M480*(1-O480), 0)</f>
        <v>4</v>
      </c>
      <c r="Q480" s="20">
        <f ca="1">RAND()</f>
        <v>0.61908847123214072</v>
      </c>
      <c r="R480" s="15">
        <f ca="1">IF(B480=1, ROUND(_xlfn.NORM.INV(Q480,$C$9,$C$10)*(1+$T$14), 0), ROUND(_xlfn.NORM.INV(Q480, $D$9, $D$10)*(1+$T$14), 0))</f>
        <v>43</v>
      </c>
      <c r="S480" s="20">
        <f ca="1">RAND()</f>
        <v>0.21139749108624895</v>
      </c>
      <c r="T480" s="18">
        <f ca="1">IF(B480=1, ROUND(_xlfn.NORM.INV(S480,$C$11,$C$12), 2), ROUND(_xlfn.NORM.INV(S480, $D$11, $D$12), 2))</f>
        <v>5063.53</v>
      </c>
      <c r="U480" s="15">
        <f ca="1">MIN(F480,R480)</f>
        <v>40</v>
      </c>
      <c r="V480" s="15">
        <f ca="1">RAND()</f>
        <v>0.64621442442023558</v>
      </c>
      <c r="W480" s="19">
        <f ca="1">(IF(B480=1, $G$21+($G$22-$G$21)*V480, $H$21+($H$22-$H$21)*V480))</f>
        <v>2.9386432732607069E-2</v>
      </c>
      <c r="X480" s="15">
        <f ca="1">ROUND(U480*(1-W480), 0)</f>
        <v>39</v>
      </c>
      <c r="Y480" s="20">
        <f ca="1">RAND()</f>
        <v>0.23990133705603012</v>
      </c>
      <c r="Z480" s="15">
        <f ca="1">IF(B480=1, ROUND(_xlfn.NORM.INV(Y480,$C$13,$C$14)*(1+$T$14), 0), ROUND(_xlfn.NORM.INV(Y480, $D$13, $D$14)*(1+$T$14), 0))</f>
        <v>29</v>
      </c>
      <c r="AA480" s="20">
        <f ca="1">RAND()</f>
        <v>0.66042043457705912</v>
      </c>
      <c r="AB480" s="18">
        <f ca="1">IF(B480=1, ROUND(_xlfn.NORM.INV(AA480,$C$15,$C$16), 2), ROUND(_xlfn.NORM.INV(AA480, $D$15, $D$16), 2))</f>
        <v>2848.24</v>
      </c>
      <c r="AC480" s="15">
        <f ca="1">MIN(G480,Z480)</f>
        <v>24</v>
      </c>
      <c r="AD480" s="15">
        <f ca="1">RAND()</f>
        <v>0.18449885658769949</v>
      </c>
      <c r="AE480" s="19">
        <f ca="1">(IF(B480=1, $G$21+($G$22-$G$21)*AD480, $H$21+($H$22-$H$21)*AD480))</f>
        <v>1.5534965697630986E-2</v>
      </c>
      <c r="AF480" s="15">
        <f ca="1">ROUND(AC480*(1-AE480), 0)</f>
        <v>24</v>
      </c>
      <c r="AG480" s="20">
        <f ca="1">RAND()</f>
        <v>0.21809024654463371</v>
      </c>
      <c r="AH480" s="15">
        <f ca="1">IF(B480=1, ROUND(_xlfn.NORM.INV(AG480,$C$17,$C$18)*(1+$T$14), 0), ROUND(_xlfn.NORM.INV(AG480, $D$17, $D$18)*(1+$T$14), 0))</f>
        <v>159</v>
      </c>
      <c r="AI480" s="20">
        <f ca="1">RAND()</f>
        <v>0.78899157930427666</v>
      </c>
      <c r="AJ480" s="18">
        <f ca="1">IF(B480=1, ROUND(_xlfn.NORM.INV(AI480,$C$19,$C$20), 2), ROUND(_xlfn.NORM.INV(AI480, $D$19, $D$20), 2))</f>
        <v>1809.72</v>
      </c>
      <c r="AK480" s="15">
        <f ca="1">MIN(ROUND(H480*(1+$C$22),0),AH480)</f>
        <v>159</v>
      </c>
      <c r="AL480" s="20">
        <f ca="1">RAND()</f>
        <v>0.73769970804953477</v>
      </c>
      <c r="AM480" s="19">
        <f ca="1">(IF(B480=1, $G$21+($G$22-$G$21)*AL480, $H$21+($H$22-$H$21)*AL480))</f>
        <v>3.2130991241486044E-2</v>
      </c>
      <c r="AN480" s="15">
        <f ca="1">ROUND(AK480*(1-AM480), 0)</f>
        <v>154</v>
      </c>
      <c r="AO480" s="18">
        <f ca="1">SUM(IF(AN480&gt;H480, (AN480-H480)*($G$23+AJ480), 0),IF(AF480&gt;G480,(AF480-G480)*($G$23+AB480),0),IF(X480&gt;F480,(X480-F480)*($G$23+T480),0),IF(P480&gt;E480,(P480-E480)*($G$23+L480),0))</f>
        <v>0</v>
      </c>
      <c r="AP480" s="18">
        <f>-$C$24</f>
        <v>-313614.51120000001</v>
      </c>
      <c r="AQ480" s="17">
        <f ca="1">L480*P480+T480*X480+AB480*AF480+AJ480*AN480-AO480+AP480</f>
        <v>270607.67879999994</v>
      </c>
      <c r="AS480" s="21">
        <f ca="1">SUM(IF(AN480&gt;H480, (AN480-H480), 0),IF(AF480&gt;G480,(AF480-G480),0),IF(X480&gt;F480,(X480-F480),0),IF(P480&gt;E480,(P480-E480),0))</f>
        <v>0</v>
      </c>
    </row>
    <row r="481" spans="1:45" x14ac:dyDescent="0.4">
      <c r="A481" s="15">
        <v>453</v>
      </c>
      <c r="B481" s="15">
        <f ca="1">IF(RAND() &lt; (8/12), 0, 1)</f>
        <v>0</v>
      </c>
      <c r="C481" s="20">
        <f ca="1">RAND()</f>
        <v>0.97500144552608281</v>
      </c>
      <c r="D481" s="15" t="str">
        <f ca="1">LOOKUP(C481,$H$13:$H$16,$F$13:$F$16)</f>
        <v>Boeing 777-300ER</v>
      </c>
      <c r="E481" s="15">
        <f ca="1">LOOKUP(D481,$F$6:$F$9,$I$6:$I$9)</f>
        <v>8</v>
      </c>
      <c r="F481" s="15">
        <f ca="1">LOOKUP(D481,$F$6:$F$9,$J$6:$J$9)</f>
        <v>40</v>
      </c>
      <c r="G481" s="15">
        <f ca="1">LOOKUP(D481,$F$6:$F$9,$K$6:$K$9)</f>
        <v>24</v>
      </c>
      <c r="H481" s="15">
        <f ca="1">LOOKUP(D481,$F$6:$F$9,$L$6:$L$9)</f>
        <v>260</v>
      </c>
      <c r="I481" s="20">
        <f ca="1">RAND()</f>
        <v>0.35831492690990052</v>
      </c>
      <c r="J481" s="15">
        <f ca="1">IF(B481=1, ROUND(_xlfn.NORM.INV(I481,$C$5,$C$6)*(1+$T$14), 0), ROUND(_xlfn.NORM.INV(I481, $D$5, $D$6)*(1+$T$14), 0))</f>
        <v>4</v>
      </c>
      <c r="K481" s="20">
        <f ca="1">RAND()</f>
        <v>0.75570771166687889</v>
      </c>
      <c r="L481" s="18">
        <f ca="1">IF(B481=1, ROUND(_xlfn.NORM.INV(K481,$C$7,$C$8), 2), ROUND(_xlfn.NORM.INV(K481, $D$7, $D$8), 2))</f>
        <v>10808.02</v>
      </c>
      <c r="M481" s="15">
        <f ca="1">MIN(E481,J481)</f>
        <v>4</v>
      </c>
      <c r="N481" s="15">
        <f ca="1">RAND()</f>
        <v>0.57035552327941241</v>
      </c>
      <c r="O481" s="19">
        <f ca="1">(IF(B481=1, $G$21+($G$22-$G$21)*N481, $H$21+($H$22-$H$21)*N481))</f>
        <v>2.7110665698382372E-2</v>
      </c>
      <c r="P481" s="15">
        <f ca="1">ROUND(M481*(1-O481), 0)</f>
        <v>4</v>
      </c>
      <c r="Q481" s="20">
        <f ca="1">RAND()</f>
        <v>0.91077669832657449</v>
      </c>
      <c r="R481" s="15">
        <f ca="1">IF(B481=1, ROUND(_xlfn.NORM.INV(Q481,$C$9,$C$10)*(1+$T$14), 0), ROUND(_xlfn.NORM.INV(Q481, $D$9, $D$10)*(1+$T$14), 0))</f>
        <v>54</v>
      </c>
      <c r="S481" s="20">
        <f ca="1">RAND()</f>
        <v>0.54889625793526453</v>
      </c>
      <c r="T481" s="18">
        <f ca="1">IF(B481=1, ROUND(_xlfn.NORM.INV(S481,$C$11,$C$12), 2), ROUND(_xlfn.NORM.INV(S481, $D$11, $D$12), 2))</f>
        <v>5274.19</v>
      </c>
      <c r="U481" s="15">
        <f ca="1">MIN(F481,R481)</f>
        <v>40</v>
      </c>
      <c r="V481" s="15">
        <f ca="1">RAND()</f>
        <v>0.7571766356498606</v>
      </c>
      <c r="W481" s="19">
        <f ca="1">(IF(B481=1, $G$21+($G$22-$G$21)*V481, $H$21+($H$22-$H$21)*V481))</f>
        <v>3.2715299069495815E-2</v>
      </c>
      <c r="X481" s="15">
        <f ca="1">ROUND(U481*(1-W481), 0)</f>
        <v>39</v>
      </c>
      <c r="Y481" s="20">
        <f ca="1">RAND()</f>
        <v>0.12695680867821457</v>
      </c>
      <c r="Z481" s="15">
        <f ca="1">IF(B481=1, ROUND(_xlfn.NORM.INV(Y481,$C$13,$C$14)*(1+$T$14), 0), ROUND(_xlfn.NORM.INV(Y481, $D$13, $D$14)*(1+$T$14), 0))</f>
        <v>25</v>
      </c>
      <c r="AA481" s="20">
        <f ca="1">RAND()</f>
        <v>0.33725036744046921</v>
      </c>
      <c r="AB481" s="18">
        <f ca="1">IF(B481=1, ROUND(_xlfn.NORM.INV(AA481,$C$15,$C$16), 2), ROUND(_xlfn.NORM.INV(AA481, $D$15, $D$16), 2))</f>
        <v>2746.93</v>
      </c>
      <c r="AC481" s="15">
        <f ca="1">MIN(G481,Z481)</f>
        <v>24</v>
      </c>
      <c r="AD481" s="15">
        <f ca="1">RAND()</f>
        <v>0.1636852110915582</v>
      </c>
      <c r="AE481" s="19">
        <f ca="1">(IF(B481=1, $G$21+($G$22-$G$21)*AD481, $H$21+($H$22-$H$21)*AD481))</f>
        <v>1.4910556332746745E-2</v>
      </c>
      <c r="AF481" s="15">
        <f ca="1">ROUND(AC481*(1-AE481), 0)</f>
        <v>24</v>
      </c>
      <c r="AG481" s="20">
        <f ca="1">RAND()</f>
        <v>8.0298481985029646E-2</v>
      </c>
      <c r="AH481" s="15">
        <f ca="1">IF(B481=1, ROUND(_xlfn.NORM.INV(AG481,$C$17,$C$18)*(1+$T$14), 0), ROUND(_xlfn.NORM.INV(AG481, $D$17, $D$18)*(1+$T$14), 0))</f>
        <v>126</v>
      </c>
      <c r="AI481" s="20">
        <f ca="1">RAND()</f>
        <v>4.8820204978438642E-2</v>
      </c>
      <c r="AJ481" s="18">
        <f ca="1">IF(B481=1, ROUND(_xlfn.NORM.INV(AI481,$C$19,$C$20), 2), ROUND(_xlfn.NORM.INV(AI481, $D$19, $D$20), 2))</f>
        <v>1622.91</v>
      </c>
      <c r="AK481" s="15">
        <f ca="1">MIN(ROUND(H481*(1+$C$22),0),AH481)</f>
        <v>126</v>
      </c>
      <c r="AL481" s="20">
        <f ca="1">RAND()</f>
        <v>0.50801697860308914</v>
      </c>
      <c r="AM481" s="19">
        <f ca="1">(IF(B481=1, $G$21+($G$22-$G$21)*AL481, $H$21+($H$22-$H$21)*AL481))</f>
        <v>2.5240509358092675E-2</v>
      </c>
      <c r="AN481" s="15">
        <f ca="1">ROUND(AK481*(1-AM481), 0)</f>
        <v>123</v>
      </c>
      <c r="AO481" s="18">
        <f ca="1">SUM(IF(AN481&gt;H481, (AN481-H481)*($G$23+AJ481), 0),IF(AF481&gt;G481,(AF481-G481)*($G$23+AB481),0),IF(X481&gt;F481,(X481-F481)*($G$23+T481),0),IF(P481&gt;E481,(P481-E481)*($G$23+L481),0))</f>
        <v>0</v>
      </c>
      <c r="AP481" s="18">
        <f>-$C$24</f>
        <v>-313614.51120000001</v>
      </c>
      <c r="AQ481" s="17">
        <f ca="1">L481*P481+T481*X481+AB481*AF481+AJ481*AN481-AO481+AP481</f>
        <v>200855.22879999998</v>
      </c>
      <c r="AS481" s="21">
        <f ca="1">SUM(IF(AN481&gt;H481, (AN481-H481), 0),IF(AF481&gt;G481,(AF481-G481),0),IF(X481&gt;F481,(X481-F481),0),IF(P481&gt;E481,(P481-E481),0))</f>
        <v>0</v>
      </c>
    </row>
    <row r="482" spans="1:45" x14ac:dyDescent="0.4">
      <c r="A482" s="15">
        <v>454</v>
      </c>
      <c r="B482" s="15">
        <f ca="1">IF(RAND() &lt; (8/12), 0, 1)</f>
        <v>1</v>
      </c>
      <c r="C482" s="20">
        <f ca="1">RAND()</f>
        <v>0.57687049883568886</v>
      </c>
      <c r="D482" s="15" t="str">
        <f ca="1">LOOKUP(C482,$H$13:$H$16,$F$13:$F$16)</f>
        <v>Airbus A380-800</v>
      </c>
      <c r="E482" s="15">
        <f ca="1">LOOKUP(D482,$F$6:$F$9,$I$6:$I$9)</f>
        <v>14</v>
      </c>
      <c r="F482" s="15">
        <f ca="1">LOOKUP(D482,$F$6:$F$9,$J$6:$J$9)</f>
        <v>76</v>
      </c>
      <c r="G482" s="15">
        <f ca="1">LOOKUP(D482,$F$6:$F$9,$K$6:$K$9)</f>
        <v>56</v>
      </c>
      <c r="H482" s="15">
        <f ca="1">LOOKUP(D482,$F$6:$F$9,$L$6:$L$9)</f>
        <v>341</v>
      </c>
      <c r="I482" s="20">
        <f ca="1">RAND()</f>
        <v>0.54542990535915847</v>
      </c>
      <c r="J482" s="15">
        <f ca="1">IF(B482=1, ROUND(_xlfn.NORM.INV(I482,$C$5,$C$6)*(1+$T$14), 0), ROUND(_xlfn.NORM.INV(I482, $D$5, $D$6)*(1+$T$14), 0))</f>
        <v>7</v>
      </c>
      <c r="K482" s="20">
        <f ca="1">RAND()</f>
        <v>0.76707637967480369</v>
      </c>
      <c r="L482" s="18">
        <f ca="1">IF(B482=1, ROUND(_xlfn.NORM.INV(K482,$C$7,$C$8), 2), ROUND(_xlfn.NORM.INV(K482, $D$7, $D$8), 2))</f>
        <v>14974.03</v>
      </c>
      <c r="M482" s="15">
        <f ca="1">MIN(E482,J482)</f>
        <v>7</v>
      </c>
      <c r="N482" s="15">
        <f ca="1">RAND()</f>
        <v>0.79628580298468821</v>
      </c>
      <c r="O482" s="19">
        <f ca="1">(IF(B482=1, $G$21+($G$22-$G$21)*N482, $H$21+($H$22-$H$21)*N482))</f>
        <v>4.2870003104464094E-2</v>
      </c>
      <c r="P482" s="15">
        <f ca="1">ROUND(M482*(1-O482), 0)</f>
        <v>7</v>
      </c>
      <c r="Q482" s="20">
        <f ca="1">RAND()</f>
        <v>0.13622125267778773</v>
      </c>
      <c r="R482" s="15">
        <f ca="1">IF(B482=1, ROUND(_xlfn.NORM.INV(Q482,$C$9,$C$10)*(1+$T$14), 0), ROUND(_xlfn.NORM.INV(Q482, $D$9, $D$10)*(1+$T$14), 0))</f>
        <v>33</v>
      </c>
      <c r="S482" s="20">
        <f ca="1">RAND()</f>
        <v>0.80340910027982337</v>
      </c>
      <c r="T482" s="18">
        <f ca="1">IF(B482=1, ROUND(_xlfn.NORM.INV(S482,$C$11,$C$12), 2), ROUND(_xlfn.NORM.INV(S482, $D$11, $D$12), 2))</f>
        <v>7599.38</v>
      </c>
      <c r="U482" s="15">
        <f ca="1">MIN(F482,R482)</f>
        <v>33</v>
      </c>
      <c r="V482" s="15">
        <f ca="1">RAND()</f>
        <v>0.95992390190838106</v>
      </c>
      <c r="W482" s="19">
        <f ca="1">(IF(B482=1, $G$21+($G$22-$G$21)*V482, $H$21+($H$22-$H$21)*V482))</f>
        <v>4.8597336566793339E-2</v>
      </c>
      <c r="X482" s="15">
        <f ca="1">ROUND(U482*(1-W482), 0)</f>
        <v>31</v>
      </c>
      <c r="Y482" s="20">
        <f ca="1">RAND()</f>
        <v>0.55047474715024303</v>
      </c>
      <c r="Z482" s="15">
        <f ca="1">IF(B482=1, ROUND(_xlfn.NORM.INV(Y482,$C$13,$C$14)*(1+$T$14), 0), ROUND(_xlfn.NORM.INV(Y482, $D$13, $D$14)*(1+$T$14), 0))</f>
        <v>58</v>
      </c>
      <c r="AA482" s="20">
        <f ca="1">RAND()</f>
        <v>0.7146119236392614</v>
      </c>
      <c r="AB482" s="18">
        <f ca="1">IF(B482=1, ROUND(_xlfn.NORM.INV(AA482,$C$15,$C$16), 2), ROUND(_xlfn.NORM.INV(AA482, $D$15, $D$16), 2))</f>
        <v>3915</v>
      </c>
      <c r="AC482" s="15">
        <f ca="1">MIN(G482,Z482)</f>
        <v>56</v>
      </c>
      <c r="AD482" s="15">
        <f ca="1">RAND()</f>
        <v>0.2761670363472839</v>
      </c>
      <c r="AE482" s="19">
        <f ca="1">(IF(B482=1, $G$21+($G$22-$G$21)*AD482, $H$21+($H$22-$H$21)*AD482))</f>
        <v>2.4665846272154936E-2</v>
      </c>
      <c r="AF482" s="15">
        <f ca="1">ROUND(AC482*(1-AE482), 0)</f>
        <v>55</v>
      </c>
      <c r="AG482" s="20">
        <f ca="1">RAND()</f>
        <v>0.62811763791397457</v>
      </c>
      <c r="AH482" s="15">
        <f ca="1">IF(B482=1, ROUND(_xlfn.NORM.INV(AG482,$C$17,$C$18)*(1+$T$14), 0), ROUND(_xlfn.NORM.INV(AG482, $D$17, $D$18)*(1+$T$14), 0))</f>
        <v>346</v>
      </c>
      <c r="AI482" s="20">
        <f ca="1">RAND()</f>
        <v>0.5929554683986562</v>
      </c>
      <c r="AJ482" s="18">
        <f ca="1">IF(B482=1, ROUND(_xlfn.NORM.INV(AI482,$C$19,$C$20), 2), ROUND(_xlfn.NORM.INV(AI482, $D$19, $D$20), 2))</f>
        <v>2347.16</v>
      </c>
      <c r="AK482" s="15">
        <f ca="1">MIN(ROUND(H482*(1+$C$22),0),AH482)</f>
        <v>346</v>
      </c>
      <c r="AL482" s="20">
        <f ca="1">RAND()</f>
        <v>0.76676486244807496</v>
      </c>
      <c r="AM482" s="19">
        <f ca="1">(IF(B482=1, $G$21+($G$22-$G$21)*AL482, $H$21+($H$22-$H$21)*AL482))</f>
        <v>4.1836770185682624E-2</v>
      </c>
      <c r="AN482" s="15">
        <f ca="1">ROUND(AK482*(1-AM482), 0)</f>
        <v>332</v>
      </c>
      <c r="AO482" s="18">
        <f ca="1">SUM(IF(AN482&gt;H482, (AN482-H482)*($G$23+AJ482), 0),IF(AF482&gt;G482,(AF482-G482)*($G$23+AB482),0),IF(X482&gt;F482,(X482-F482)*($G$23+T482),0),IF(P482&gt;E482,(P482-E482)*($G$23+L482),0))</f>
        <v>0</v>
      </c>
      <c r="AP482" s="18">
        <f>-$C$24</f>
        <v>-313614.51120000001</v>
      </c>
      <c r="AQ482" s="17">
        <f ca="1">L482*P482+T482*X482+AB482*AF482+AJ482*AN482-AO482+AP482</f>
        <v>1021366.5987999998</v>
      </c>
      <c r="AS482" s="21">
        <f ca="1">SUM(IF(AN482&gt;H482, (AN482-H482), 0),IF(AF482&gt;G482,(AF482-G482),0),IF(X482&gt;F482,(X482-F482),0),IF(P482&gt;E482,(P482-E482),0))</f>
        <v>0</v>
      </c>
    </row>
    <row r="483" spans="1:45" x14ac:dyDescent="0.4">
      <c r="A483" s="15">
        <v>455</v>
      </c>
      <c r="B483" s="15">
        <f ca="1">IF(RAND() &lt; (8/12), 0, 1)</f>
        <v>1</v>
      </c>
      <c r="C483" s="20">
        <f ca="1">RAND()</f>
        <v>0.14889948187412727</v>
      </c>
      <c r="D483" s="15" t="str">
        <f ca="1">LOOKUP(C483,$H$13:$H$16,$F$13:$F$16)</f>
        <v>Airbus A350-900</v>
      </c>
      <c r="E483" s="15">
        <f ca="1">LOOKUP(D483,$F$6:$F$9,$I$6:$I$9)</f>
        <v>0</v>
      </c>
      <c r="F483" s="15">
        <f ca="1">LOOKUP(D483,$F$6:$F$9,$J$6:$J$9)</f>
        <v>32</v>
      </c>
      <c r="G483" s="15">
        <f ca="1">LOOKUP(D483,$F$6:$F$9,$K$6:$K$9)</f>
        <v>21</v>
      </c>
      <c r="H483" s="15">
        <f ca="1">LOOKUP(D483,$F$6:$F$9,$L$6:$L$9)</f>
        <v>259</v>
      </c>
      <c r="I483" s="20">
        <f ca="1">RAND()</f>
        <v>0.5442991801975704</v>
      </c>
      <c r="J483" s="15">
        <f ca="1">IF(B483=1, ROUND(_xlfn.NORM.INV(I483,$C$5,$C$6)*(1+$T$14), 0), ROUND(_xlfn.NORM.INV(I483, $D$5, $D$6)*(1+$T$14), 0))</f>
        <v>7</v>
      </c>
      <c r="K483" s="20">
        <f ca="1">RAND()</f>
        <v>0.99458014627332469</v>
      </c>
      <c r="L483" s="18">
        <f ca="1">IF(B483=1, ROUND(_xlfn.NORM.INV(K483,$C$7,$C$8), 2), ROUND(_xlfn.NORM.INV(K483, $D$7, $D$8), 2))</f>
        <v>18253.68</v>
      </c>
      <c r="M483" s="15">
        <f ca="1">MIN(E483,J483)</f>
        <v>0</v>
      </c>
      <c r="N483" s="15">
        <f ca="1">RAND()</f>
        <v>0.36456197788312106</v>
      </c>
      <c r="O483" s="19">
        <f ca="1">(IF(B483=1, $G$21+($G$22-$G$21)*N483, $H$21+($H$22-$H$21)*N483))</f>
        <v>2.7759669225909236E-2</v>
      </c>
      <c r="P483" s="15">
        <f ca="1">ROUND(M483*(1-O483), 0)</f>
        <v>0</v>
      </c>
      <c r="Q483" s="20">
        <f ca="1">RAND()</f>
        <v>0.48073147247143111</v>
      </c>
      <c r="R483" s="15">
        <f ca="1">IF(B483=1, ROUND(_xlfn.NORM.INV(Q483,$C$9,$C$10)*(1+$T$14), 0), ROUND(_xlfn.NORM.INV(Q483, $D$9, $D$10)*(1+$T$14), 0))</f>
        <v>60</v>
      </c>
      <c r="S483" s="20">
        <f ca="1">RAND()</f>
        <v>0.2818671715764518</v>
      </c>
      <c r="T483" s="18">
        <f ca="1">IF(B483=1, ROUND(_xlfn.NORM.INV(S483,$C$11,$C$12), 2), ROUND(_xlfn.NORM.INV(S483, $D$11, $D$12), 2))</f>
        <v>6308.88</v>
      </c>
      <c r="U483" s="15">
        <f ca="1">MIN(F483,R483)</f>
        <v>32</v>
      </c>
      <c r="V483" s="15">
        <f ca="1">RAND()</f>
        <v>0.15412392468994685</v>
      </c>
      <c r="W483" s="19">
        <f ca="1">(IF(B483=1, $G$21+($G$22-$G$21)*V483, $H$21+($H$22-$H$21)*V483))</f>
        <v>2.0394337364148141E-2</v>
      </c>
      <c r="X483" s="15">
        <f ca="1">ROUND(U483*(1-W483), 0)</f>
        <v>31</v>
      </c>
      <c r="Y483" s="20">
        <f ca="1">RAND()</f>
        <v>0.81328604982316433</v>
      </c>
      <c r="Z483" s="15">
        <f ca="1">IF(B483=1, ROUND(_xlfn.NORM.INV(Y483,$C$13,$C$14)*(1+$T$14), 0), ROUND(_xlfn.NORM.INV(Y483, $D$13, $D$14)*(1+$T$14), 0))</f>
        <v>75</v>
      </c>
      <c r="AA483" s="20">
        <f ca="1">RAND()</f>
        <v>0.44022158477971307</v>
      </c>
      <c r="AB483" s="18">
        <f ca="1">IF(B483=1, ROUND(_xlfn.NORM.INV(AA483,$C$15,$C$16), 2), ROUND(_xlfn.NORM.INV(AA483, $D$15, $D$16), 2))</f>
        <v>3570.04</v>
      </c>
      <c r="AC483" s="15">
        <f ca="1">MIN(G483,Z483)</f>
        <v>21</v>
      </c>
      <c r="AD483" s="15">
        <f ca="1">RAND()</f>
        <v>0.40966594722601768</v>
      </c>
      <c r="AE483" s="19">
        <f ca="1">(IF(B483=1, $G$21+($G$22-$G$21)*AD483, $H$21+($H$22-$H$21)*AD483))</f>
        <v>2.9338308152910622E-2</v>
      </c>
      <c r="AF483" s="15">
        <f ca="1">ROUND(AC483*(1-AE483), 0)</f>
        <v>20</v>
      </c>
      <c r="AG483" s="20">
        <f ca="1">RAND()</f>
        <v>0.84875201857818405</v>
      </c>
      <c r="AH483" s="15">
        <f ca="1">IF(B483=1, ROUND(_xlfn.NORM.INV(AG483,$C$17,$C$18)*(1+$T$14), 0), ROUND(_xlfn.NORM.INV(AG483, $D$17, $D$18)*(1+$T$14), 0))</f>
        <v>434</v>
      </c>
      <c r="AI483" s="20">
        <f ca="1">RAND()</f>
        <v>4.8270902750052858E-2</v>
      </c>
      <c r="AJ483" s="18">
        <f ca="1">IF(B483=1, ROUND(_xlfn.NORM.INV(AI483,$C$19,$C$20), 2), ROUND(_xlfn.NORM.INV(AI483, $D$19, $D$20), 2))</f>
        <v>1776.98</v>
      </c>
      <c r="AK483" s="15">
        <f ca="1">MIN(ROUND(H483*(1+$C$22),0),AH483)</f>
        <v>272</v>
      </c>
      <c r="AL483" s="20">
        <f ca="1">RAND()</f>
        <v>0.73052733194651787</v>
      </c>
      <c r="AM483" s="19">
        <f ca="1">(IF(B483=1, $G$21+($G$22-$G$21)*AL483, $H$21+($H$22-$H$21)*AL483))</f>
        <v>4.0568456618128128E-2</v>
      </c>
      <c r="AN483" s="15">
        <f ca="1">ROUND(AK483*(1-AM483), 0)</f>
        <v>261</v>
      </c>
      <c r="AO483" s="18">
        <f ca="1">SUM(IF(AN483&gt;H483, (AN483-H483)*($G$23+AJ483), 0),IF(AF483&gt;G483,(AF483-G483)*($G$23+AB483),0),IF(X483&gt;F483,(X483-F483)*($G$23+T483),0),IF(P483&gt;E483,(P483-E483)*($G$23+L483),0))</f>
        <v>5255.96</v>
      </c>
      <c r="AP483" s="18">
        <f>-$C$24</f>
        <v>-313614.51120000001</v>
      </c>
      <c r="AQ483" s="17">
        <f ca="1">L483*P483+T483*X483+AB483*AF483+AJ483*AN483-AO483+AP483</f>
        <v>411897.38880000013</v>
      </c>
      <c r="AS483" s="21">
        <f ca="1">SUM(IF(AN483&gt;H483, (AN483-H483), 0),IF(AF483&gt;G483,(AF483-G483),0),IF(X483&gt;F483,(X483-F483),0),IF(P483&gt;E483,(P483-E483),0))</f>
        <v>2</v>
      </c>
    </row>
    <row r="484" spans="1:45" x14ac:dyDescent="0.4">
      <c r="A484" s="15">
        <v>456</v>
      </c>
      <c r="B484" s="15">
        <f ca="1">IF(RAND() &lt; (8/12), 0, 1)</f>
        <v>1</v>
      </c>
      <c r="C484" s="20">
        <f ca="1">RAND()</f>
        <v>0.76021996341921516</v>
      </c>
      <c r="D484" s="15" t="str">
        <f ca="1">LOOKUP(C484,$H$13:$H$16,$F$13:$F$16)</f>
        <v>Boeing 777-300ER</v>
      </c>
      <c r="E484" s="15">
        <f ca="1">LOOKUP(D484,$F$6:$F$9,$I$6:$I$9)</f>
        <v>8</v>
      </c>
      <c r="F484" s="15">
        <f ca="1">LOOKUP(D484,$F$6:$F$9,$J$6:$J$9)</f>
        <v>40</v>
      </c>
      <c r="G484" s="15">
        <f ca="1">LOOKUP(D484,$F$6:$F$9,$K$6:$K$9)</f>
        <v>24</v>
      </c>
      <c r="H484" s="15">
        <f ca="1">LOOKUP(D484,$F$6:$F$9,$L$6:$L$9)</f>
        <v>260</v>
      </c>
      <c r="I484" s="20">
        <f ca="1">RAND()</f>
        <v>0.13814256704962891</v>
      </c>
      <c r="J484" s="15">
        <f ca="1">IF(B484=1, ROUND(_xlfn.NORM.INV(I484,$C$5,$C$6)*(1+$T$14), 0), ROUND(_xlfn.NORM.INV(I484, $D$5, $D$6)*(1+$T$14), 0))</f>
        <v>4</v>
      </c>
      <c r="K484" s="20">
        <f ca="1">RAND()</f>
        <v>0.95551338677196695</v>
      </c>
      <c r="L484" s="18">
        <f ca="1">IF(B484=1, ROUND(_xlfn.NORM.INV(K484,$C$7,$C$8), 2), ROUND(_xlfn.NORM.INV(K484, $D$7, $D$8), 2))</f>
        <v>16726.21</v>
      </c>
      <c r="M484" s="15">
        <f ca="1">MIN(E484,J484)</f>
        <v>4</v>
      </c>
      <c r="N484" s="15">
        <f ca="1">RAND()</f>
        <v>0.89085881798143784</v>
      </c>
      <c r="O484" s="19">
        <f ca="1">(IF(B484=1, $G$21+($G$22-$G$21)*N484, $H$21+($H$22-$H$21)*N484))</f>
        <v>4.6180058629350332E-2</v>
      </c>
      <c r="P484" s="15">
        <f ca="1">ROUND(M484*(1-O484), 0)</f>
        <v>4</v>
      </c>
      <c r="Q484" s="20">
        <f ca="1">RAND()</f>
        <v>0.29921271035211794</v>
      </c>
      <c r="R484" s="15">
        <f ca="1">IF(B484=1, ROUND(_xlfn.NORM.INV(Q484,$C$9,$C$10)*(1+$T$14), 0), ROUND(_xlfn.NORM.INV(Q484, $D$9, $D$10)*(1+$T$14), 0))</f>
        <v>48</v>
      </c>
      <c r="S484" s="20">
        <f ca="1">RAND()</f>
        <v>0.12964781722065388</v>
      </c>
      <c r="T484" s="18">
        <f ca="1">IF(B484=1, ROUND(_xlfn.NORM.INV(S484,$C$11,$C$12), 2), ROUND(_xlfn.NORM.INV(S484, $D$11, $D$12), 2))</f>
        <v>5812.26</v>
      </c>
      <c r="U484" s="15">
        <f ca="1">MIN(F484,R484)</f>
        <v>40</v>
      </c>
      <c r="V484" s="15">
        <f ca="1">RAND()</f>
        <v>0.12784486176863186</v>
      </c>
      <c r="W484" s="19">
        <f ca="1">(IF(B484=1, $G$21+($G$22-$G$21)*V484, $H$21+($H$22-$H$21)*V484))</f>
        <v>1.9474570161902113E-2</v>
      </c>
      <c r="X484" s="15">
        <f ca="1">ROUND(U484*(1-W484), 0)</f>
        <v>39</v>
      </c>
      <c r="Y484" s="20">
        <f ca="1">RAND()</f>
        <v>0.66306785483221742</v>
      </c>
      <c r="Z484" s="15">
        <f ca="1">IF(B484=1, ROUND(_xlfn.NORM.INV(Y484,$C$13,$C$14)*(1+$T$14), 0), ROUND(_xlfn.NORM.INV(Y484, $D$13, $D$14)*(1+$T$14), 0))</f>
        <v>64</v>
      </c>
      <c r="AA484" s="20">
        <f ca="1">RAND()</f>
        <v>0.79670793183661537</v>
      </c>
      <c r="AB484" s="18">
        <f ca="1">IF(B484=1, ROUND(_xlfn.NORM.INV(AA484,$C$15,$C$16), 2), ROUND(_xlfn.NORM.INV(AA484, $D$15, $D$16), 2))</f>
        <v>4041.49</v>
      </c>
      <c r="AC484" s="15">
        <f ca="1">MIN(G484,Z484)</f>
        <v>24</v>
      </c>
      <c r="AD484" s="15">
        <f ca="1">RAND()</f>
        <v>0.56338187963275954</v>
      </c>
      <c r="AE484" s="19">
        <f ca="1">(IF(B484=1, $G$21+($G$22-$G$21)*AD484, $H$21+($H$22-$H$21)*AD484))</f>
        <v>3.4718365787146585E-2</v>
      </c>
      <c r="AF484" s="15">
        <f ca="1">ROUND(AC484*(1-AE484), 0)</f>
        <v>23</v>
      </c>
      <c r="AG484" s="20">
        <f ca="1">RAND()</f>
        <v>0.54785027174341316</v>
      </c>
      <c r="AH484" s="15">
        <f ca="1">IF(B484=1, ROUND(_xlfn.NORM.INV(AG484,$C$17,$C$18)*(1+$T$14), 0), ROUND(_xlfn.NORM.INV(AG484, $D$17, $D$18)*(1+$T$14), 0))</f>
        <v>320</v>
      </c>
      <c r="AI484" s="20">
        <f ca="1">RAND()</f>
        <v>0.21371505810804858</v>
      </c>
      <c r="AJ484" s="18">
        <f ca="1">IF(B484=1, ROUND(_xlfn.NORM.INV(AI484,$C$19,$C$20), 2), ROUND(_xlfn.NORM.INV(AI484, $D$19, $D$20), 2))</f>
        <v>2037.95</v>
      </c>
      <c r="AK484" s="15">
        <f ca="1">MIN(ROUND(H484*(1+$C$22),0),AH484)</f>
        <v>273</v>
      </c>
      <c r="AL484" s="20">
        <f ca="1">RAND()</f>
        <v>0.65926439455352914</v>
      </c>
      <c r="AM484" s="19">
        <f ca="1">(IF(B484=1, $G$21+($G$22-$G$21)*AL484, $H$21+($H$22-$H$21)*AL484))</f>
        <v>3.8074253809373522E-2</v>
      </c>
      <c r="AN484" s="15">
        <f ca="1">ROUND(AK484*(1-AM484), 0)</f>
        <v>263</v>
      </c>
      <c r="AO484" s="18">
        <f ca="1">SUM(IF(AN484&gt;H484, (AN484-H484)*($G$23+AJ484), 0),IF(AF484&gt;G484,(AF484-G484)*($G$23+AB484),0),IF(X484&gt;F484,(X484-F484)*($G$23+T484),0),IF(P484&gt;E484,(P484-E484)*($G$23+L484),0))</f>
        <v>8666.8499999999985</v>
      </c>
      <c r="AP484" s="18">
        <f>-$C$24</f>
        <v>-313614.51120000001</v>
      </c>
      <c r="AQ484" s="17">
        <f ca="1">L484*P484+T484*X484+AB484*AF484+AJ484*AN484-AO484+AP484</f>
        <v>600236.73879999993</v>
      </c>
      <c r="AS484" s="21">
        <f ca="1">SUM(IF(AN484&gt;H484, (AN484-H484), 0),IF(AF484&gt;G484,(AF484-G484),0),IF(X484&gt;F484,(X484-F484),0),IF(P484&gt;E484,(P484-E484),0))</f>
        <v>3</v>
      </c>
    </row>
    <row r="485" spans="1:45" x14ac:dyDescent="0.4">
      <c r="A485" s="15">
        <v>457</v>
      </c>
      <c r="B485" s="15">
        <f ca="1">IF(RAND() &lt; (8/12), 0, 1)</f>
        <v>0</v>
      </c>
      <c r="C485" s="20">
        <f ca="1">RAND()</f>
        <v>0.31374444996408624</v>
      </c>
      <c r="D485" s="15" t="str">
        <f ca="1">LOOKUP(C485,$H$13:$H$16,$F$13:$F$16)</f>
        <v>Airbus A380-800</v>
      </c>
      <c r="E485" s="15">
        <f ca="1">LOOKUP(D485,$F$6:$F$9,$I$6:$I$9)</f>
        <v>14</v>
      </c>
      <c r="F485" s="15">
        <f ca="1">LOOKUP(D485,$F$6:$F$9,$J$6:$J$9)</f>
        <v>76</v>
      </c>
      <c r="G485" s="15">
        <f ca="1">LOOKUP(D485,$F$6:$F$9,$K$6:$K$9)</f>
        <v>56</v>
      </c>
      <c r="H485" s="15">
        <f ca="1">LOOKUP(D485,$F$6:$F$9,$L$6:$L$9)</f>
        <v>341</v>
      </c>
      <c r="I485" s="20">
        <f ca="1">RAND()</f>
        <v>0.29201318172481461</v>
      </c>
      <c r="J485" s="15">
        <f ca="1">IF(B485=1, ROUND(_xlfn.NORM.INV(I485,$C$5,$C$6)*(1+$T$14), 0), ROUND(_xlfn.NORM.INV(I485, $D$5, $D$6)*(1+$T$14), 0))</f>
        <v>4</v>
      </c>
      <c r="K485" s="20">
        <f ca="1">RAND()</f>
        <v>0.26248811267671646</v>
      </c>
      <c r="L485" s="18">
        <f ca="1">IF(B485=1, ROUND(_xlfn.NORM.INV(K485,$C$7,$C$8), 2), ROUND(_xlfn.NORM.INV(K485, $D$7, $D$8), 2))</f>
        <v>10202.66</v>
      </c>
      <c r="M485" s="15">
        <f ca="1">MIN(E485,J485)</f>
        <v>4</v>
      </c>
      <c r="N485" s="15">
        <f ca="1">RAND()</f>
        <v>0.78487264275985869</v>
      </c>
      <c r="O485" s="19">
        <f ca="1">(IF(B485=1, $G$21+($G$22-$G$21)*N485, $H$21+($H$22-$H$21)*N485))</f>
        <v>3.3546179282795761E-2</v>
      </c>
      <c r="P485" s="15">
        <f ca="1">ROUND(M485*(1-O485), 0)</f>
        <v>4</v>
      </c>
      <c r="Q485" s="20">
        <f ca="1">RAND()</f>
        <v>0.4520699292837127</v>
      </c>
      <c r="R485" s="15">
        <f ca="1">IF(B485=1, ROUND(_xlfn.NORM.INV(Q485,$C$9,$C$10)*(1+$T$14), 0), ROUND(_xlfn.NORM.INV(Q485, $D$9, $D$10)*(1+$T$14), 0))</f>
        <v>39</v>
      </c>
      <c r="S485" s="20">
        <f ca="1">RAND()</f>
        <v>0.63163572978494831</v>
      </c>
      <c r="T485" s="18">
        <f ca="1">IF(B485=1, ROUND(_xlfn.NORM.INV(S485,$C$11,$C$12), 2), ROUND(_xlfn.NORM.INV(S485, $D$11, $D$12), 2))</f>
        <v>5322.8</v>
      </c>
      <c r="U485" s="15">
        <f ca="1">MIN(F485,R485)</f>
        <v>39</v>
      </c>
      <c r="V485" s="15">
        <f ca="1">RAND()</f>
        <v>0.53364689945550148</v>
      </c>
      <c r="W485" s="19">
        <f ca="1">(IF(B485=1, $G$21+($G$22-$G$21)*V485, $H$21+($H$22-$H$21)*V485))</f>
        <v>2.6009406983665044E-2</v>
      </c>
      <c r="X485" s="15">
        <f ca="1">ROUND(U485*(1-W485), 0)</f>
        <v>38</v>
      </c>
      <c r="Y485" s="20">
        <f ca="1">RAND()</f>
        <v>0.60472805922227801</v>
      </c>
      <c r="Z485" s="15">
        <f ca="1">IF(B485=1, ROUND(_xlfn.NORM.INV(Y485,$C$13,$C$14)*(1+$T$14), 0), ROUND(_xlfn.NORM.INV(Y485, $D$13, $D$14)*(1+$T$14), 0))</f>
        <v>38</v>
      </c>
      <c r="AA485" s="20">
        <f ca="1">RAND()</f>
        <v>9.1821323119124387E-2</v>
      </c>
      <c r="AB485" s="18">
        <f ca="1">IF(B485=1, ROUND(_xlfn.NORM.INV(AA485,$C$15,$C$16), 2), ROUND(_xlfn.NORM.INV(AA485, $D$15, $D$16), 2))</f>
        <v>2636.37</v>
      </c>
      <c r="AC485" s="15">
        <f ca="1">MIN(G485,Z485)</f>
        <v>38</v>
      </c>
      <c r="AD485" s="15">
        <f ca="1">RAND()</f>
        <v>0.11594432204402239</v>
      </c>
      <c r="AE485" s="19">
        <f ca="1">(IF(B485=1, $G$21+($G$22-$G$21)*AD485, $H$21+($H$22-$H$21)*AD485))</f>
        <v>1.3478329661320673E-2</v>
      </c>
      <c r="AF485" s="15">
        <f ca="1">ROUND(AC485*(1-AE485), 0)</f>
        <v>37</v>
      </c>
      <c r="AG485" s="20">
        <f ca="1">RAND()</f>
        <v>5.2242187310540533E-3</v>
      </c>
      <c r="AH485" s="15">
        <f ca="1">IF(B485=1, ROUND(_xlfn.NORM.INV(AG485,$C$17,$C$18)*(1+$T$14), 0), ROUND(_xlfn.NORM.INV(AG485, $D$17, $D$18)*(1+$T$14), 0))</f>
        <v>65</v>
      </c>
      <c r="AI485" s="20">
        <f ca="1">RAND()</f>
        <v>0.53049552377614551</v>
      </c>
      <c r="AJ485" s="18">
        <f ca="1">IF(B485=1, ROUND(_xlfn.NORM.INV(AI485,$C$19,$C$20), 2), ROUND(_xlfn.NORM.INV(AI485, $D$19, $D$20), 2))</f>
        <v>1754.54</v>
      </c>
      <c r="AK485" s="15">
        <f ca="1">MIN(ROUND(H485*(1+$C$22),0),AH485)</f>
        <v>65</v>
      </c>
      <c r="AL485" s="20">
        <f ca="1">RAND()</f>
        <v>0.70457153469571265</v>
      </c>
      <c r="AM485" s="19">
        <f ca="1">(IF(B485=1, $G$21+($G$22-$G$21)*AL485, $H$21+($H$22-$H$21)*AL485))</f>
        <v>3.113714604087138E-2</v>
      </c>
      <c r="AN485" s="15">
        <f ca="1">ROUND(AK485*(1-AM485), 0)</f>
        <v>63</v>
      </c>
      <c r="AO485" s="18">
        <f ca="1">SUM(IF(AN485&gt;H485, (AN485-H485)*($G$23+AJ485), 0),IF(AF485&gt;G485,(AF485-G485)*($G$23+AB485),0),IF(X485&gt;F485,(X485-F485)*($G$23+T485),0),IF(P485&gt;E485,(P485-E485)*($G$23+L485),0))</f>
        <v>0</v>
      </c>
      <c r="AP485" s="18">
        <f>-$C$24</f>
        <v>-313614.51120000001</v>
      </c>
      <c r="AQ485" s="17">
        <f ca="1">L485*P485+T485*X485+AB485*AF485+AJ485*AN485-AO485+AP485</f>
        <v>137544.23879999999</v>
      </c>
      <c r="AS485" s="21">
        <f ca="1">SUM(IF(AN485&gt;H485, (AN485-H485), 0),IF(AF485&gt;G485,(AF485-G485),0),IF(X485&gt;F485,(X485-F485),0),IF(P485&gt;E485,(P485-E485),0))</f>
        <v>0</v>
      </c>
    </row>
    <row r="486" spans="1:45" x14ac:dyDescent="0.4">
      <c r="A486" s="15">
        <v>458</v>
      </c>
      <c r="B486" s="15">
        <f ca="1">IF(RAND() &lt; (8/12), 0, 1)</f>
        <v>1</v>
      </c>
      <c r="C486" s="20">
        <f ca="1">RAND()</f>
        <v>0.29781030551165599</v>
      </c>
      <c r="D486" s="15" t="str">
        <f ca="1">LOOKUP(C486,$H$13:$H$16,$F$13:$F$16)</f>
        <v>Airbus A380-800</v>
      </c>
      <c r="E486" s="15">
        <f ca="1">LOOKUP(D486,$F$6:$F$9,$I$6:$I$9)</f>
        <v>14</v>
      </c>
      <c r="F486" s="15">
        <f ca="1">LOOKUP(D486,$F$6:$F$9,$J$6:$J$9)</f>
        <v>76</v>
      </c>
      <c r="G486" s="15">
        <f ca="1">LOOKUP(D486,$F$6:$F$9,$K$6:$K$9)</f>
        <v>56</v>
      </c>
      <c r="H486" s="15">
        <f ca="1">LOOKUP(D486,$F$6:$F$9,$L$6:$L$9)</f>
        <v>341</v>
      </c>
      <c r="I486" s="20">
        <f ca="1">RAND()</f>
        <v>0.4387177748399852</v>
      </c>
      <c r="J486" s="15">
        <f ca="1">IF(B486=1, ROUND(_xlfn.NORM.INV(I486,$C$5,$C$6)*(1+$T$14), 0), ROUND(_xlfn.NORM.INV(I486, $D$5, $D$6)*(1+$T$14), 0))</f>
        <v>6</v>
      </c>
      <c r="K486" s="20">
        <f ca="1">RAND()</f>
        <v>6.2395531358625522E-3</v>
      </c>
      <c r="L486" s="18">
        <f ca="1">IF(B486=1, ROUND(_xlfn.NORM.INV(K486,$C$7,$C$8), 2), ROUND(_xlfn.NORM.INV(K486, $D$7, $D$8), 2))</f>
        <v>9153.4</v>
      </c>
      <c r="M486" s="15">
        <f ca="1">MIN(E486,J486)</f>
        <v>6</v>
      </c>
      <c r="N486" s="15">
        <f ca="1">RAND()</f>
        <v>0.82916420072157004</v>
      </c>
      <c r="O486" s="19">
        <f ca="1">(IF(B486=1, $G$21+($G$22-$G$21)*N486, $H$21+($H$22-$H$21)*N486))</f>
        <v>4.402074702525495E-2</v>
      </c>
      <c r="P486" s="15">
        <f ca="1">ROUND(M486*(1-O486), 0)</f>
        <v>6</v>
      </c>
      <c r="Q486" s="20">
        <f ca="1">RAND()</f>
        <v>8.2358812884494204E-2</v>
      </c>
      <c r="R486" s="15">
        <f ca="1">IF(B486=1, ROUND(_xlfn.NORM.INV(Q486,$C$9,$C$10)*(1+$T$14), 0), ROUND(_xlfn.NORM.INV(Q486, $D$9, $D$10)*(1+$T$14), 0))</f>
        <v>26</v>
      </c>
      <c r="S486" s="20">
        <f ca="1">RAND()</f>
        <v>0.6192698353914764</v>
      </c>
      <c r="T486" s="18">
        <f ca="1">IF(B486=1, ROUND(_xlfn.NORM.INV(S486,$C$11,$C$12), 2), ROUND(_xlfn.NORM.INV(S486, $D$11, $D$12), 2))</f>
        <v>7103.17</v>
      </c>
      <c r="U486" s="15">
        <f ca="1">MIN(F486,R486)</f>
        <v>26</v>
      </c>
      <c r="V486" s="15">
        <f ca="1">RAND()</f>
        <v>0.55328444131976218</v>
      </c>
      <c r="W486" s="19">
        <f ca="1">(IF(B486=1, $G$21+($G$22-$G$21)*V486, $H$21+($H$22-$H$21)*V486))</f>
        <v>3.4364955446191676E-2</v>
      </c>
      <c r="X486" s="15">
        <f ca="1">ROUND(U486*(1-W486), 0)</f>
        <v>25</v>
      </c>
      <c r="Y486" s="20">
        <f ca="1">RAND()</f>
        <v>0.89708710788249779</v>
      </c>
      <c r="Z486" s="15">
        <f ca="1">IF(B486=1, ROUND(_xlfn.NORM.INV(Y486,$C$13,$C$14)*(1+$T$14), 0), ROUND(_xlfn.NORM.INV(Y486, $D$13, $D$14)*(1+$T$14), 0))</f>
        <v>84</v>
      </c>
      <c r="AA486" s="20">
        <f ca="1">RAND()</f>
        <v>0.58896020454291154</v>
      </c>
      <c r="AB486" s="18">
        <f ca="1">IF(B486=1, ROUND(_xlfn.NORM.INV(AA486,$C$15,$C$16), 2), ROUND(_xlfn.NORM.INV(AA486, $D$15, $D$16), 2))</f>
        <v>3750.51</v>
      </c>
      <c r="AC486" s="15">
        <f ca="1">MIN(G486,Z486)</f>
        <v>56</v>
      </c>
      <c r="AD486" s="15">
        <f ca="1">RAND()</f>
        <v>0.58703191004154176</v>
      </c>
      <c r="AE486" s="19">
        <f ca="1">(IF(B486=1, $G$21+($G$22-$G$21)*AD486, $H$21+($H$22-$H$21)*AD486))</f>
        <v>3.5546116851453965E-2</v>
      </c>
      <c r="AF486" s="15">
        <f ca="1">ROUND(AC486*(1-AE486), 0)</f>
        <v>54</v>
      </c>
      <c r="AG486" s="20">
        <f ca="1">RAND()</f>
        <v>0.25239244858497534</v>
      </c>
      <c r="AH486" s="15">
        <f ca="1">IF(B486=1, ROUND(_xlfn.NORM.INV(AG486,$C$17,$C$18)*(1+$T$14), 0), ROUND(_xlfn.NORM.INV(AG486, $D$17, $D$18)*(1+$T$14), 0))</f>
        <v>220</v>
      </c>
      <c r="AI486" s="20">
        <f ca="1">RAND()</f>
        <v>0.49218203746720279</v>
      </c>
      <c r="AJ486" s="18">
        <f ca="1">IF(B486=1, ROUND(_xlfn.NORM.INV(AI486,$C$19,$C$20), 2), ROUND(_xlfn.NORM.INV(AI486, $D$19, $D$20), 2))</f>
        <v>2270.59</v>
      </c>
      <c r="AK486" s="15">
        <f ca="1">MIN(ROUND(H486*(1+$C$22),0),AH486)</f>
        <v>220</v>
      </c>
      <c r="AL486" s="20">
        <f ca="1">RAND()</f>
        <v>0.69906831406980885</v>
      </c>
      <c r="AM486" s="19">
        <f ca="1">(IF(B486=1, $G$21+($G$22-$G$21)*AL486, $H$21+($H$22-$H$21)*AL486))</f>
        <v>3.9467390992443313E-2</v>
      </c>
      <c r="AN486" s="15">
        <f ca="1">ROUND(AK486*(1-AM486), 0)</f>
        <v>211</v>
      </c>
      <c r="AO486" s="18">
        <f ca="1">SUM(IF(AN486&gt;H486, (AN486-H486)*($G$23+AJ486), 0),IF(AF486&gt;G486,(AF486-G486)*($G$23+AB486),0),IF(X486&gt;F486,(X486-F486)*($G$23+T486),0),IF(P486&gt;E486,(P486-E486)*($G$23+L486),0))</f>
        <v>0</v>
      </c>
      <c r="AP486" s="18">
        <f>-$C$24</f>
        <v>-313614.51120000001</v>
      </c>
      <c r="AQ486" s="17">
        <f ca="1">L486*P486+T486*X486+AB486*AF486+AJ486*AN486-AO486+AP486</f>
        <v>600507.1688000001</v>
      </c>
      <c r="AS486" s="21">
        <f ca="1">SUM(IF(AN486&gt;H486, (AN486-H486), 0),IF(AF486&gt;G486,(AF486-G486),0),IF(X486&gt;F486,(X486-F486),0),IF(P486&gt;E486,(P486-E486),0))</f>
        <v>0</v>
      </c>
    </row>
    <row r="487" spans="1:45" x14ac:dyDescent="0.4">
      <c r="A487" s="15">
        <v>459</v>
      </c>
      <c r="B487" s="15">
        <f ca="1">IF(RAND() &lt; (8/12), 0, 1)</f>
        <v>0</v>
      </c>
      <c r="C487" s="20">
        <f ca="1">RAND()</f>
        <v>0.60171417915977432</v>
      </c>
      <c r="D487" s="15" t="str">
        <f ca="1">LOOKUP(C487,$H$13:$H$16,$F$13:$F$16)</f>
        <v>Boeing 777-200LR</v>
      </c>
      <c r="E487" s="15">
        <f ca="1">LOOKUP(D487,$F$6:$F$9,$I$6:$I$9)</f>
        <v>0</v>
      </c>
      <c r="F487" s="15">
        <f ca="1">LOOKUP(D487,$F$6:$F$9,$J$6:$J$9)</f>
        <v>38</v>
      </c>
      <c r="G487" s="15">
        <f ca="1">LOOKUP(D487,$F$6:$F$9,$K$6:$K$9)</f>
        <v>0</v>
      </c>
      <c r="H487" s="15">
        <f ca="1">LOOKUP(D487,$F$6:$F$9,$L$6:$L$9)</f>
        <v>264</v>
      </c>
      <c r="I487" s="20">
        <f ca="1">RAND()</f>
        <v>0.41469982128172533</v>
      </c>
      <c r="J487" s="15">
        <f ca="1">IF(B487=1, ROUND(_xlfn.NORM.INV(I487,$C$5,$C$6)*(1+$T$14), 0), ROUND(_xlfn.NORM.INV(I487, $D$5, $D$6)*(1+$T$14), 0))</f>
        <v>4</v>
      </c>
      <c r="K487" s="20">
        <f ca="1">RAND()</f>
        <v>0.55953138603749086</v>
      </c>
      <c r="L487" s="18">
        <f ca="1">IF(B487=1, ROUND(_xlfn.NORM.INV(K487,$C$7,$C$8), 2), ROUND(_xlfn.NORM.INV(K487, $D$7, $D$8), 2))</f>
        <v>10560.64</v>
      </c>
      <c r="M487" s="15">
        <f ca="1">MIN(E487,J487)</f>
        <v>0</v>
      </c>
      <c r="N487" s="15">
        <f ca="1">RAND()</f>
        <v>0.8174198666648983</v>
      </c>
      <c r="O487" s="19">
        <f ca="1">(IF(B487=1, $G$21+($G$22-$G$21)*N487, $H$21+($H$22-$H$21)*N487))</f>
        <v>3.4522595999946948E-2</v>
      </c>
      <c r="P487" s="15">
        <f ca="1">ROUND(M487*(1-O487), 0)</f>
        <v>0</v>
      </c>
      <c r="Q487" s="20">
        <f ca="1">RAND()</f>
        <v>0.76317965924388065</v>
      </c>
      <c r="R487" s="15">
        <f ca="1">IF(B487=1, ROUND(_xlfn.NORM.INV(Q487,$C$9,$C$10)*(1+$T$14), 0), ROUND(_xlfn.NORM.INV(Q487, $D$9, $D$10)*(1+$T$14), 0))</f>
        <v>47</v>
      </c>
      <c r="S487" s="20">
        <f ca="1">RAND()</f>
        <v>0.33928835339608643</v>
      </c>
      <c r="T487" s="18">
        <f ca="1">IF(B487=1, ROUND(_xlfn.NORM.INV(S487,$C$11,$C$12), 2), ROUND(_xlfn.NORM.INV(S487, $D$11, $D$12), 2))</f>
        <v>5151.76</v>
      </c>
      <c r="U487" s="15">
        <f ca="1">MIN(F487,R487)</f>
        <v>38</v>
      </c>
      <c r="V487" s="15">
        <f ca="1">RAND()</f>
        <v>0.90094740105558824</v>
      </c>
      <c r="W487" s="19">
        <f ca="1">(IF(B487=1, $G$21+($G$22-$G$21)*V487, $H$21+($H$22-$H$21)*V487))</f>
        <v>3.7028422031667646E-2</v>
      </c>
      <c r="X487" s="15">
        <f ca="1">ROUND(U487*(1-W487), 0)</f>
        <v>37</v>
      </c>
      <c r="Y487" s="20">
        <f ca="1">RAND()</f>
        <v>0.24753655354823179</v>
      </c>
      <c r="Z487" s="15">
        <f ca="1">IF(B487=1, ROUND(_xlfn.NORM.INV(Y487,$C$13,$C$14)*(1+$T$14), 0), ROUND(_xlfn.NORM.INV(Y487, $D$13, $D$14)*(1+$T$14), 0))</f>
        <v>29</v>
      </c>
      <c r="AA487" s="20">
        <f ca="1">RAND()</f>
        <v>0.44466628901430505</v>
      </c>
      <c r="AB487" s="18">
        <f ca="1">IF(B487=1, ROUND(_xlfn.NORM.INV(AA487,$C$15,$C$16), 2), ROUND(_xlfn.NORM.INV(AA487, $D$15, $D$16), 2))</f>
        <v>2781.06</v>
      </c>
      <c r="AC487" s="15">
        <f ca="1">MIN(G487,Z487)</f>
        <v>0</v>
      </c>
      <c r="AD487" s="15">
        <f ca="1">RAND()</f>
        <v>0.43625370808483765</v>
      </c>
      <c r="AE487" s="19">
        <f ca="1">(IF(B487=1, $G$21+($G$22-$G$21)*AD487, $H$21+($H$22-$H$21)*AD487))</f>
        <v>2.3087611242545131E-2</v>
      </c>
      <c r="AF487" s="15">
        <f ca="1">ROUND(AC487*(1-AE487), 0)</f>
        <v>0</v>
      </c>
      <c r="AG487" s="20">
        <f ca="1">RAND()</f>
        <v>0.18190759057938888</v>
      </c>
      <c r="AH487" s="15">
        <f ca="1">IF(B487=1, ROUND(_xlfn.NORM.INV(AG487,$C$17,$C$18)*(1+$T$14), 0), ROUND(_xlfn.NORM.INV(AG487, $D$17, $D$18)*(1+$T$14), 0))</f>
        <v>152</v>
      </c>
      <c r="AI487" s="20">
        <f ca="1">RAND()</f>
        <v>0.15074148564782441</v>
      </c>
      <c r="AJ487" s="18">
        <f ca="1">IF(B487=1, ROUND(_xlfn.NORM.INV(AI487,$C$19,$C$20), 2), ROUND(_xlfn.NORM.INV(AI487, $D$19, $D$20), 2))</f>
        <v>1670.24</v>
      </c>
      <c r="AK487" s="15">
        <f ca="1">MIN(ROUND(H487*(1+$C$22),0),AH487)</f>
        <v>152</v>
      </c>
      <c r="AL487" s="20">
        <f ca="1">RAND()</f>
        <v>0.61719267821222235</v>
      </c>
      <c r="AM487" s="19">
        <f ca="1">(IF(B487=1, $G$21+($G$22-$G$21)*AL487, $H$21+($H$22-$H$21)*AL487))</f>
        <v>2.8515780346366669E-2</v>
      </c>
      <c r="AN487" s="15">
        <f ca="1">ROUND(AK487*(1-AM487), 0)</f>
        <v>148</v>
      </c>
      <c r="AO487" s="18">
        <f ca="1">SUM(IF(AN487&gt;H487, (AN487-H487)*($G$23+AJ487), 0),IF(AF487&gt;G487,(AF487-G487)*($G$23+AB487),0),IF(X487&gt;F487,(X487-F487)*($G$23+T487),0),IF(P487&gt;E487,(P487-E487)*($G$23+L487),0))</f>
        <v>0</v>
      </c>
      <c r="AP487" s="18">
        <f>-$C$24</f>
        <v>-313614.51120000001</v>
      </c>
      <c r="AQ487" s="17">
        <f ca="1">L487*P487+T487*X487+AB487*AF487+AJ487*AN487-AO487+AP487</f>
        <v>124196.12880000001</v>
      </c>
      <c r="AS487" s="21">
        <f ca="1">SUM(IF(AN487&gt;H487, (AN487-H487), 0),IF(AF487&gt;G487,(AF487-G487),0),IF(X487&gt;F487,(X487-F487),0),IF(P487&gt;E487,(P487-E487),0))</f>
        <v>0</v>
      </c>
    </row>
    <row r="488" spans="1:45" x14ac:dyDescent="0.4">
      <c r="A488" s="15">
        <v>460</v>
      </c>
      <c r="B488" s="15">
        <f ca="1">IF(RAND() &lt; (8/12), 0, 1)</f>
        <v>1</v>
      </c>
      <c r="C488" s="20">
        <f ca="1">RAND()</f>
        <v>0.91187020614555958</v>
      </c>
      <c r="D488" s="15" t="str">
        <f ca="1">LOOKUP(C488,$H$13:$H$16,$F$13:$F$16)</f>
        <v>Boeing 777-300ER</v>
      </c>
      <c r="E488" s="15">
        <f ca="1">LOOKUP(D488,$F$6:$F$9,$I$6:$I$9)</f>
        <v>8</v>
      </c>
      <c r="F488" s="15">
        <f ca="1">LOOKUP(D488,$F$6:$F$9,$J$6:$J$9)</f>
        <v>40</v>
      </c>
      <c r="G488" s="15">
        <f ca="1">LOOKUP(D488,$F$6:$F$9,$K$6:$K$9)</f>
        <v>24</v>
      </c>
      <c r="H488" s="15">
        <f ca="1">LOOKUP(D488,$F$6:$F$9,$L$6:$L$9)</f>
        <v>260</v>
      </c>
      <c r="I488" s="20">
        <f ca="1">RAND()</f>
        <v>0.11757519610421485</v>
      </c>
      <c r="J488" s="15">
        <f ca="1">IF(B488=1, ROUND(_xlfn.NORM.INV(I488,$C$5,$C$6)*(1+$T$14), 0), ROUND(_xlfn.NORM.INV(I488, $D$5, $D$6)*(1+$T$14), 0))</f>
        <v>4</v>
      </c>
      <c r="K488" s="20">
        <f ca="1">RAND()</f>
        <v>0.3039149266453085</v>
      </c>
      <c r="L488" s="18">
        <f ca="1">IF(B488=1, ROUND(_xlfn.NORM.INV(K488,$C$7,$C$8), 2), ROUND(_xlfn.NORM.INV(K488, $D$7, $D$8), 2))</f>
        <v>12733.41</v>
      </c>
      <c r="M488" s="15">
        <f ca="1">MIN(E488,J488)</f>
        <v>4</v>
      </c>
      <c r="N488" s="15">
        <f ca="1">RAND()</f>
        <v>9.4432894268231538E-2</v>
      </c>
      <c r="O488" s="19">
        <f ca="1">(IF(B488=1, $G$21+($G$22-$G$21)*N488, $H$21+($H$22-$H$21)*N488))</f>
        <v>1.8305151299388103E-2</v>
      </c>
      <c r="P488" s="15">
        <f ca="1">ROUND(M488*(1-O488), 0)</f>
        <v>4</v>
      </c>
      <c r="Q488" s="20">
        <f ca="1">RAND()</f>
        <v>0.38493863539730966</v>
      </c>
      <c r="R488" s="15">
        <f ca="1">IF(B488=1, ROUND(_xlfn.NORM.INV(Q488,$C$9,$C$10)*(1+$T$14), 0), ROUND(_xlfn.NORM.INV(Q488, $D$9, $D$10)*(1+$T$14), 0))</f>
        <v>54</v>
      </c>
      <c r="S488" s="20">
        <f ca="1">RAND()</f>
        <v>0.97663108023215572</v>
      </c>
      <c r="T488" s="18">
        <f ca="1">IF(B488=1, ROUND(_xlfn.NORM.INV(S488,$C$11,$C$12), 2), ROUND(_xlfn.NORM.INV(S488, $D$11, $D$12), 2))</f>
        <v>8622.64</v>
      </c>
      <c r="U488" s="15">
        <f ca="1">MIN(F488,R488)</f>
        <v>40</v>
      </c>
      <c r="V488" s="15">
        <f ca="1">RAND()</f>
        <v>0.12869151711376647</v>
      </c>
      <c r="W488" s="19">
        <f ca="1">(IF(B488=1, $G$21+($G$22-$G$21)*V488, $H$21+($H$22-$H$21)*V488))</f>
        <v>1.9504203098981827E-2</v>
      </c>
      <c r="X488" s="15">
        <f ca="1">ROUND(U488*(1-W488), 0)</f>
        <v>39</v>
      </c>
      <c r="Y488" s="20">
        <f ca="1">RAND()</f>
        <v>0.64049297124368387</v>
      </c>
      <c r="Z488" s="15">
        <f ca="1">IF(B488=1, ROUND(_xlfn.NORM.INV(Y488,$C$13,$C$14)*(1+$T$14), 0), ROUND(_xlfn.NORM.INV(Y488, $D$13, $D$14)*(1+$T$14), 0))</f>
        <v>63</v>
      </c>
      <c r="AA488" s="20">
        <f ca="1">RAND()</f>
        <v>0.73008238048744267</v>
      </c>
      <c r="AB488" s="18">
        <f ca="1">IF(B488=1, ROUND(_xlfn.NORM.INV(AA488,$C$15,$C$16), 2), ROUND(_xlfn.NORM.INV(AA488, $D$15, $D$16), 2))</f>
        <v>3937.2</v>
      </c>
      <c r="AC488" s="15">
        <f ca="1">MIN(G488,Z488)</f>
        <v>24</v>
      </c>
      <c r="AD488" s="15">
        <f ca="1">RAND()</f>
        <v>0.52271892443235191</v>
      </c>
      <c r="AE488" s="19">
        <f ca="1">(IF(B488=1, $G$21+($G$22-$G$21)*AD488, $H$21+($H$22-$H$21)*AD488))</f>
        <v>3.3295162355132316E-2</v>
      </c>
      <c r="AF488" s="15">
        <f ca="1">ROUND(AC488*(1-AE488), 0)</f>
        <v>23</v>
      </c>
      <c r="AG488" s="20">
        <f ca="1">RAND()</f>
        <v>0.11515071790115439</v>
      </c>
      <c r="AH488" s="15">
        <f ca="1">IF(B488=1, ROUND(_xlfn.NORM.INV(AG488,$C$17,$C$18)*(1+$T$14), 0), ROUND(_xlfn.NORM.INV(AG488, $D$17, $D$18)*(1+$T$14), 0))</f>
        <v>153</v>
      </c>
      <c r="AI488" s="20">
        <f ca="1">RAND()</f>
        <v>0.9274368831778057</v>
      </c>
      <c r="AJ488" s="18">
        <f ca="1">IF(B488=1, ROUND(_xlfn.NORM.INV(AI488,$C$19,$C$20), 2), ROUND(_xlfn.NORM.INV(AI488, $D$19, $D$20), 2))</f>
        <v>2714.4</v>
      </c>
      <c r="AK488" s="15">
        <f ca="1">MIN(ROUND(H488*(1+$C$22),0),AH488)</f>
        <v>153</v>
      </c>
      <c r="AL488" s="20">
        <f ca="1">RAND()</f>
        <v>0.88401326662949042</v>
      </c>
      <c r="AM488" s="19">
        <f ca="1">(IF(B488=1, $G$21+($G$22-$G$21)*AL488, $H$21+($H$22-$H$21)*AL488))</f>
        <v>4.5940464332032166E-2</v>
      </c>
      <c r="AN488" s="15">
        <f ca="1">ROUND(AK488*(1-AM488), 0)</f>
        <v>146</v>
      </c>
      <c r="AO488" s="18">
        <f ca="1">SUM(IF(AN488&gt;H488, (AN488-H488)*($G$23+AJ488), 0),IF(AF488&gt;G488,(AF488-G488)*($G$23+AB488),0),IF(X488&gt;F488,(X488-F488)*($G$23+T488),0),IF(P488&gt;E488,(P488-E488)*($G$23+L488),0))</f>
        <v>0</v>
      </c>
      <c r="AP488" s="18">
        <f>-$C$24</f>
        <v>-313614.51120000001</v>
      </c>
      <c r="AQ488" s="17">
        <f ca="1">L488*P488+T488*X488+AB488*AF488+AJ488*AN488-AO488+AP488</f>
        <v>560460.08880000003</v>
      </c>
      <c r="AS488" s="21">
        <f ca="1">SUM(IF(AN488&gt;H488, (AN488-H488), 0),IF(AF488&gt;G488,(AF488-G488),0),IF(X488&gt;F488,(X488-F488),0),IF(P488&gt;E488,(P488-E488),0))</f>
        <v>0</v>
      </c>
    </row>
    <row r="489" spans="1:45" x14ac:dyDescent="0.4">
      <c r="A489" s="15">
        <v>461</v>
      </c>
      <c r="B489" s="15">
        <f ca="1">IF(RAND() &lt; (8/12), 0, 1)</f>
        <v>0</v>
      </c>
      <c r="C489" s="20">
        <f ca="1">RAND()</f>
        <v>0.14520413925716003</v>
      </c>
      <c r="D489" s="15" t="str">
        <f ca="1">LOOKUP(C489,$H$13:$H$16,$F$13:$F$16)</f>
        <v>Airbus A350-900</v>
      </c>
      <c r="E489" s="15">
        <f ca="1">LOOKUP(D489,$F$6:$F$9,$I$6:$I$9)</f>
        <v>0</v>
      </c>
      <c r="F489" s="15">
        <f ca="1">LOOKUP(D489,$F$6:$F$9,$J$6:$J$9)</f>
        <v>32</v>
      </c>
      <c r="G489" s="15">
        <f ca="1">LOOKUP(D489,$F$6:$F$9,$K$6:$K$9)</f>
        <v>21</v>
      </c>
      <c r="H489" s="15">
        <f ca="1">LOOKUP(D489,$F$6:$F$9,$L$6:$L$9)</f>
        <v>259</v>
      </c>
      <c r="I489" s="20">
        <f ca="1">RAND()</f>
        <v>0.75725990887115524</v>
      </c>
      <c r="J489" s="15">
        <f ca="1">IF(B489=1, ROUND(_xlfn.NORM.INV(I489,$C$5,$C$6)*(1+$T$14), 0), ROUND(_xlfn.NORM.INV(I489, $D$5, $D$6)*(1+$T$14), 0))</f>
        <v>5</v>
      </c>
      <c r="K489" s="20">
        <f ca="1">RAND()</f>
        <v>1.5016417133444371E-2</v>
      </c>
      <c r="L489" s="18">
        <f ca="1">IF(B489=1, ROUND(_xlfn.NORM.INV(K489,$C$7,$C$8), 2), ROUND(_xlfn.NORM.INV(K489, $D$7, $D$8), 2))</f>
        <v>9503.5400000000009</v>
      </c>
      <c r="M489" s="15">
        <f ca="1">MIN(E489,J489)</f>
        <v>0</v>
      </c>
      <c r="N489" s="15">
        <f ca="1">RAND()</f>
        <v>0.85527316391521413</v>
      </c>
      <c r="O489" s="19">
        <f ca="1">(IF(B489=1, $G$21+($G$22-$G$21)*N489, $H$21+($H$22-$H$21)*N489))</f>
        <v>3.5658194917456421E-2</v>
      </c>
      <c r="P489" s="15">
        <f ca="1">ROUND(M489*(1-O489), 0)</f>
        <v>0</v>
      </c>
      <c r="Q489" s="20">
        <f ca="1">RAND()</f>
        <v>0.84711320891009445</v>
      </c>
      <c r="R489" s="15">
        <f ca="1">IF(B489=1, ROUND(_xlfn.NORM.INV(Q489,$C$9,$C$10)*(1+$T$14), 0), ROUND(_xlfn.NORM.INV(Q489, $D$9, $D$10)*(1+$T$14), 0))</f>
        <v>51</v>
      </c>
      <c r="S489" s="20">
        <f ca="1">RAND()</f>
        <v>0.69680385441403858</v>
      </c>
      <c r="T489" s="18">
        <f ca="1">IF(B489=1, ROUND(_xlfn.NORM.INV(S489,$C$11,$C$12), 2), ROUND(_xlfn.NORM.INV(S489, $D$11, $D$12), 2))</f>
        <v>5363.6</v>
      </c>
      <c r="U489" s="15">
        <f ca="1">MIN(F489,R489)</f>
        <v>32</v>
      </c>
      <c r="V489" s="15">
        <f ca="1">RAND()</f>
        <v>0.48420128380179128</v>
      </c>
      <c r="W489" s="19">
        <f ca="1">(IF(B489=1, $G$21+($G$22-$G$21)*V489, $H$21+($H$22-$H$21)*V489))</f>
        <v>2.4526038514053737E-2</v>
      </c>
      <c r="X489" s="15">
        <f ca="1">ROUND(U489*(1-W489), 0)</f>
        <v>31</v>
      </c>
      <c r="Y489" s="20">
        <f ca="1">RAND()</f>
        <v>0.1579633506120941</v>
      </c>
      <c r="Z489" s="15">
        <f ca="1">IF(B489=1, ROUND(_xlfn.NORM.INV(Y489,$C$13,$C$14)*(1+$T$14), 0), ROUND(_xlfn.NORM.INV(Y489, $D$13, $D$14)*(1+$T$14), 0))</f>
        <v>26</v>
      </c>
      <c r="AA489" s="20">
        <f ca="1">RAND()</f>
        <v>0.19022957865904555</v>
      </c>
      <c r="AB489" s="18">
        <f ca="1">IF(B489=1, ROUND(_xlfn.NORM.INV(AA489,$C$15,$C$16), 2), ROUND(_xlfn.NORM.INV(AA489, $D$15, $D$16), 2))</f>
        <v>2691.37</v>
      </c>
      <c r="AC489" s="15">
        <f ca="1">MIN(G489,Z489)</f>
        <v>21</v>
      </c>
      <c r="AD489" s="15">
        <f ca="1">RAND()</f>
        <v>0.99810964023764581</v>
      </c>
      <c r="AE489" s="19">
        <f ca="1">(IF(B489=1, $G$21+($G$22-$G$21)*AD489, $H$21+($H$22-$H$21)*AD489))</f>
        <v>3.9943289207129376E-2</v>
      </c>
      <c r="AF489" s="15">
        <f ca="1">ROUND(AC489*(1-AE489), 0)</f>
        <v>20</v>
      </c>
      <c r="AG489" s="20">
        <f ca="1">RAND()</f>
        <v>0.74913209652285373</v>
      </c>
      <c r="AH489" s="15">
        <f ca="1">IF(B489=1, ROUND(_xlfn.NORM.INV(AG489,$C$17,$C$18)*(1+$T$14), 0), ROUND(_xlfn.NORM.INV(AG489, $D$17, $D$18)*(1+$T$14), 0))</f>
        <v>235</v>
      </c>
      <c r="AI489" s="20">
        <f ca="1">RAND()</f>
        <v>1.5961563046086646E-2</v>
      </c>
      <c r="AJ489" s="18">
        <f ca="1">IF(B489=1, ROUND(_xlfn.NORM.INV(AI489,$C$19,$C$20), 2), ROUND(_xlfn.NORM.INV(AI489, $D$19, $D$20), 2))</f>
        <v>1585.77</v>
      </c>
      <c r="AK489" s="15">
        <f ca="1">MIN(ROUND(H489*(1+$C$22),0),AH489)</f>
        <v>235</v>
      </c>
      <c r="AL489" s="20">
        <f ca="1">RAND()</f>
        <v>7.3647886632286275E-2</v>
      </c>
      <c r="AM489" s="19">
        <f ca="1">(IF(B489=1, $G$21+($G$22-$G$21)*AL489, $H$21+($H$22-$H$21)*AL489))</f>
        <v>1.2209436598968589E-2</v>
      </c>
      <c r="AN489" s="15">
        <f ca="1">ROUND(AK489*(1-AM489), 0)</f>
        <v>232</v>
      </c>
      <c r="AO489" s="18">
        <f ca="1">SUM(IF(AN489&gt;H489, (AN489-H489)*($G$23+AJ489), 0),IF(AF489&gt;G489,(AF489-G489)*($G$23+AB489),0),IF(X489&gt;F489,(X489-F489)*($G$23+T489),0),IF(P489&gt;E489,(P489-E489)*($G$23+L489),0))</f>
        <v>0</v>
      </c>
      <c r="AP489" s="18">
        <f>-$C$24</f>
        <v>-313614.51120000001</v>
      </c>
      <c r="AQ489" s="17">
        <f ca="1">L489*P489+T489*X489+AB489*AF489+AJ489*AN489-AO489+AP489</f>
        <v>274383.12880000001</v>
      </c>
      <c r="AS489" s="21">
        <f ca="1">SUM(IF(AN489&gt;H489, (AN489-H489), 0),IF(AF489&gt;G489,(AF489-G489),0),IF(X489&gt;F489,(X489-F489),0),IF(P489&gt;E489,(P489-E489),0))</f>
        <v>0</v>
      </c>
    </row>
    <row r="490" spans="1:45" x14ac:dyDescent="0.4">
      <c r="A490" s="15">
        <v>462</v>
      </c>
      <c r="B490" s="15">
        <f ca="1">IF(RAND() &lt; (8/12), 0, 1)</f>
        <v>1</v>
      </c>
      <c r="C490" s="20">
        <f ca="1">RAND()</f>
        <v>0.50705660703360989</v>
      </c>
      <c r="D490" s="15" t="str">
        <f ca="1">LOOKUP(C490,$H$13:$H$16,$F$13:$F$16)</f>
        <v>Airbus A380-800</v>
      </c>
      <c r="E490" s="15">
        <f ca="1">LOOKUP(D490,$F$6:$F$9,$I$6:$I$9)</f>
        <v>14</v>
      </c>
      <c r="F490" s="15">
        <f ca="1">LOOKUP(D490,$F$6:$F$9,$J$6:$J$9)</f>
        <v>76</v>
      </c>
      <c r="G490" s="15">
        <f ca="1">LOOKUP(D490,$F$6:$F$9,$K$6:$K$9)</f>
        <v>56</v>
      </c>
      <c r="H490" s="15">
        <f ca="1">LOOKUP(D490,$F$6:$F$9,$L$6:$L$9)</f>
        <v>341</v>
      </c>
      <c r="I490" s="20">
        <f ca="1">RAND()</f>
        <v>0.14703537462915817</v>
      </c>
      <c r="J490" s="15">
        <f ca="1">IF(B490=1, ROUND(_xlfn.NORM.INV(I490,$C$5,$C$6)*(1+$T$14), 0), ROUND(_xlfn.NORM.INV(I490, $D$5, $D$6)*(1+$T$14), 0))</f>
        <v>4</v>
      </c>
      <c r="K490" s="20">
        <f ca="1">RAND()</f>
        <v>0.76331757143491119</v>
      </c>
      <c r="L490" s="18">
        <f ca="1">IF(B490=1, ROUND(_xlfn.NORM.INV(K490,$C$7,$C$8), 2), ROUND(_xlfn.NORM.INV(K490, $D$7, $D$8), 2))</f>
        <v>14951.96</v>
      </c>
      <c r="M490" s="15">
        <f ca="1">MIN(E490,J490)</f>
        <v>4</v>
      </c>
      <c r="N490" s="15">
        <f ca="1">RAND()</f>
        <v>0.93432877874020592</v>
      </c>
      <c r="O490" s="19">
        <f ca="1">(IF(B490=1, $G$21+($G$22-$G$21)*N490, $H$21+($H$22-$H$21)*N490))</f>
        <v>4.7701507255907209E-2</v>
      </c>
      <c r="P490" s="15">
        <f ca="1">ROUND(M490*(1-O490), 0)</f>
        <v>4</v>
      </c>
      <c r="Q490" s="20">
        <f ca="1">RAND()</f>
        <v>0.35067764579701866</v>
      </c>
      <c r="R490" s="15">
        <f ca="1">IF(B490=1, ROUND(_xlfn.NORM.INV(Q490,$C$9,$C$10)*(1+$T$14), 0), ROUND(_xlfn.NORM.INV(Q490, $D$9, $D$10)*(1+$T$14), 0))</f>
        <v>51</v>
      </c>
      <c r="S490" s="20">
        <f ca="1">RAND()</f>
        <v>0.97931351402901112</v>
      </c>
      <c r="T490" s="18">
        <f ca="1">IF(B490=1, ROUND(_xlfn.NORM.INV(S490,$C$11,$C$12), 2), ROUND(_xlfn.NORM.INV(S490, $D$11, $D$12), 2))</f>
        <v>8668.7199999999993</v>
      </c>
      <c r="U490" s="15">
        <f ca="1">MIN(F490,R490)</f>
        <v>51</v>
      </c>
      <c r="V490" s="15">
        <f ca="1">RAND()</f>
        <v>0.52399757687462822</v>
      </c>
      <c r="W490" s="19">
        <f ca="1">(IF(B490=1, $G$21+($G$22-$G$21)*V490, $H$21+($H$22-$H$21)*V490))</f>
        <v>3.3339915190611989E-2</v>
      </c>
      <c r="X490" s="15">
        <f ca="1">ROUND(U490*(1-W490), 0)</f>
        <v>49</v>
      </c>
      <c r="Y490" s="20">
        <f ca="1">RAND()</f>
        <v>0.24936595138984397</v>
      </c>
      <c r="Z490" s="15">
        <f ca="1">IF(B490=1, ROUND(_xlfn.NORM.INV(Y490,$C$13,$C$14)*(1+$T$14), 0), ROUND(_xlfn.NORM.INV(Y490, $D$13, $D$14)*(1+$T$14), 0))</f>
        <v>39</v>
      </c>
      <c r="AA490" s="20">
        <f ca="1">RAND()</f>
        <v>0.87767961900776792</v>
      </c>
      <c r="AB490" s="18">
        <f ca="1">IF(B490=1, ROUND(_xlfn.NORM.INV(AA490,$C$15,$C$16), 2), ROUND(_xlfn.NORM.INV(AA490, $D$15, $D$16), 2))</f>
        <v>4201.8900000000003</v>
      </c>
      <c r="AC490" s="15">
        <f ca="1">MIN(G490,Z490)</f>
        <v>39</v>
      </c>
      <c r="AD490" s="15">
        <f ca="1">RAND()</f>
        <v>8.9645008647592506E-2</v>
      </c>
      <c r="AE490" s="19">
        <f ca="1">(IF(B490=1, $G$21+($G$22-$G$21)*AD490, $H$21+($H$22-$H$21)*AD490))</f>
        <v>1.8137575302665736E-2</v>
      </c>
      <c r="AF490" s="15">
        <f ca="1">ROUND(AC490*(1-AE490), 0)</f>
        <v>38</v>
      </c>
      <c r="AG490" s="20">
        <f ca="1">RAND()</f>
        <v>0.67197552567808538</v>
      </c>
      <c r="AH490" s="15">
        <f ca="1">IF(B490=1, ROUND(_xlfn.NORM.INV(AG490,$C$17,$C$18)*(1+$T$14), 0), ROUND(_xlfn.NORM.INV(AG490, $D$17, $D$18)*(1+$T$14), 0))</f>
        <v>361</v>
      </c>
      <c r="AI490" s="20">
        <f ca="1">RAND()</f>
        <v>0.69309830518431004</v>
      </c>
      <c r="AJ490" s="18">
        <f ca="1">IF(B490=1, ROUND(_xlfn.NORM.INV(AI490,$C$19,$C$20), 2), ROUND(_xlfn.NORM.INV(AI490, $D$19, $D$20), 2))</f>
        <v>2428.16</v>
      </c>
      <c r="AK490" s="15">
        <f ca="1">MIN(ROUND(H490*(1+$C$22),0),AH490)</f>
        <v>358</v>
      </c>
      <c r="AL490" s="20">
        <f ca="1">RAND()</f>
        <v>4.3846434656333533E-2</v>
      </c>
      <c r="AM490" s="19">
        <f ca="1">(IF(B490=1, $G$21+($G$22-$G$21)*AL490, $H$21+($H$22-$H$21)*AL490))</f>
        <v>1.6534625212971672E-2</v>
      </c>
      <c r="AN490" s="15">
        <f ca="1">ROUND(AK490*(1-AM490), 0)</f>
        <v>352</v>
      </c>
      <c r="AO490" s="18">
        <f ca="1">SUM(IF(AN490&gt;H490, (AN490-H490)*($G$23+AJ490), 0),IF(AF490&gt;G490,(AF490-G490)*($G$23+AB490),0),IF(X490&gt;F490,(X490-F490)*($G$23+T490),0),IF(P490&gt;E490,(P490-E490)*($G$23+L490),0))</f>
        <v>36070.759999999995</v>
      </c>
      <c r="AP490" s="18">
        <f>-$C$24</f>
        <v>-313614.51120000001</v>
      </c>
      <c r="AQ490" s="17">
        <f ca="1">L490*P490+T490*X490+AB490*AF490+AJ490*AN490-AO490+AP490</f>
        <v>1149273.9887999997</v>
      </c>
      <c r="AS490" s="21">
        <f ca="1">SUM(IF(AN490&gt;H490, (AN490-H490), 0),IF(AF490&gt;G490,(AF490-G490),0),IF(X490&gt;F490,(X490-F490),0),IF(P490&gt;E490,(P490-E490),0))</f>
        <v>11</v>
      </c>
    </row>
    <row r="491" spans="1:45" x14ac:dyDescent="0.4">
      <c r="A491" s="15">
        <v>463</v>
      </c>
      <c r="B491" s="15">
        <f ca="1">IF(RAND() &lt; (8/12), 0, 1)</f>
        <v>0</v>
      </c>
      <c r="C491" s="20">
        <f ca="1">RAND()</f>
        <v>0.99352794262307531</v>
      </c>
      <c r="D491" s="15" t="str">
        <f ca="1">LOOKUP(C491,$H$13:$H$16,$F$13:$F$16)</f>
        <v>Boeing 777-300ER</v>
      </c>
      <c r="E491" s="15">
        <f ca="1">LOOKUP(D491,$F$6:$F$9,$I$6:$I$9)</f>
        <v>8</v>
      </c>
      <c r="F491" s="15">
        <f ca="1">LOOKUP(D491,$F$6:$F$9,$J$6:$J$9)</f>
        <v>40</v>
      </c>
      <c r="G491" s="15">
        <f ca="1">LOOKUP(D491,$F$6:$F$9,$K$6:$K$9)</f>
        <v>24</v>
      </c>
      <c r="H491" s="15">
        <f ca="1">LOOKUP(D491,$F$6:$F$9,$L$6:$L$9)</f>
        <v>260</v>
      </c>
      <c r="I491" s="20">
        <f ca="1">RAND()</f>
        <v>6.5801637078657604E-2</v>
      </c>
      <c r="J491" s="15">
        <f ca="1">IF(B491=1, ROUND(_xlfn.NORM.INV(I491,$C$5,$C$6)*(1+$T$14), 0), ROUND(_xlfn.NORM.INV(I491, $D$5, $D$6)*(1+$T$14), 0))</f>
        <v>3</v>
      </c>
      <c r="K491" s="20">
        <f ca="1">RAND()</f>
        <v>0.31645931480620337</v>
      </c>
      <c r="L491" s="18">
        <f ca="1">IF(B491=1, ROUND(_xlfn.NORM.INV(K491,$C$7,$C$8), 2), ROUND(_xlfn.NORM.INV(K491, $D$7, $D$8), 2))</f>
        <v>10274.700000000001</v>
      </c>
      <c r="M491" s="15">
        <f ca="1">MIN(E491,J491)</f>
        <v>3</v>
      </c>
      <c r="N491" s="15">
        <f ca="1">RAND()</f>
        <v>0.58233372638660952</v>
      </c>
      <c r="O491" s="19">
        <f ca="1">(IF(B491=1, $G$21+($G$22-$G$21)*N491, $H$21+($H$22-$H$21)*N491))</f>
        <v>2.7470011791598282E-2</v>
      </c>
      <c r="P491" s="15">
        <f ca="1">ROUND(M491*(1-O491), 0)</f>
        <v>3</v>
      </c>
      <c r="Q491" s="20">
        <f ca="1">RAND()</f>
        <v>0.20154174943788739</v>
      </c>
      <c r="R491" s="15">
        <f ca="1">IF(B491=1, ROUND(_xlfn.NORM.INV(Q491,$C$9,$C$10)*(1+$T$14), 0), ROUND(_xlfn.NORM.INV(Q491, $D$9, $D$10)*(1+$T$14), 0))</f>
        <v>31</v>
      </c>
      <c r="S491" s="20">
        <f ca="1">RAND()</f>
        <v>0.9774259443370279</v>
      </c>
      <c r="T491" s="18">
        <f ca="1">IF(B491=1, ROUND(_xlfn.NORM.INV(S491,$C$11,$C$12), 2), ROUND(_xlfn.NORM.INV(S491, $D$11, $D$12), 2))</f>
        <v>5702.7</v>
      </c>
      <c r="U491" s="15">
        <f ca="1">MIN(F491,R491)</f>
        <v>31</v>
      </c>
      <c r="V491" s="15">
        <f ca="1">RAND()</f>
        <v>0.63203162938848756</v>
      </c>
      <c r="W491" s="19">
        <f ca="1">(IF(B491=1, $G$21+($G$22-$G$21)*V491, $H$21+($H$22-$H$21)*V491))</f>
        <v>2.8960948881654625E-2</v>
      </c>
      <c r="X491" s="15">
        <f ca="1">ROUND(U491*(1-W491), 0)</f>
        <v>30</v>
      </c>
      <c r="Y491" s="20">
        <f ca="1">RAND()</f>
        <v>0.88617037573588564</v>
      </c>
      <c r="Z491" s="15">
        <f ca="1">IF(B491=1, ROUND(_xlfn.NORM.INV(Y491,$C$13,$C$14)*(1+$T$14), 0), ROUND(_xlfn.NORM.INV(Y491, $D$13, $D$14)*(1+$T$14), 0))</f>
        <v>47</v>
      </c>
      <c r="AA491" s="20">
        <f ca="1">RAND()</f>
        <v>0.72972165121896737</v>
      </c>
      <c r="AB491" s="18">
        <f ca="1">IF(B491=1, ROUND(_xlfn.NORM.INV(AA491,$C$15,$C$16), 2), ROUND(_xlfn.NORM.INV(AA491, $D$15, $D$16), 2))</f>
        <v>2872.34</v>
      </c>
      <c r="AC491" s="15">
        <f ca="1">MIN(G491,Z491)</f>
        <v>24</v>
      </c>
      <c r="AD491" s="15">
        <f ca="1">RAND()</f>
        <v>4.1735293226918047E-2</v>
      </c>
      <c r="AE491" s="19">
        <f ca="1">(IF(B491=1, $G$21+($G$22-$G$21)*AD491, $H$21+($H$22-$H$21)*AD491))</f>
        <v>1.1252058796807542E-2</v>
      </c>
      <c r="AF491" s="15">
        <f ca="1">ROUND(AC491*(1-AE491), 0)</f>
        <v>24</v>
      </c>
      <c r="AG491" s="20">
        <f ca="1">RAND()</f>
        <v>0.99853531229140291</v>
      </c>
      <c r="AH491" s="15">
        <f ca="1">IF(B491=1, ROUND(_xlfn.NORM.INV(AG491,$C$17,$C$18)*(1+$T$14), 0), ROUND(_xlfn.NORM.INV(AG491, $D$17, $D$18)*(1+$T$14), 0))</f>
        <v>356</v>
      </c>
      <c r="AI491" s="20">
        <f ca="1">RAND()</f>
        <v>0.99942021715366347</v>
      </c>
      <c r="AJ491" s="18">
        <f ca="1">IF(B491=1, ROUND(_xlfn.NORM.INV(AI491,$C$19,$C$20), 2), ROUND(_xlfn.NORM.INV(AI491, $D$19, $D$20), 2))</f>
        <v>1995.5</v>
      </c>
      <c r="AK491" s="15">
        <f ca="1">MIN(ROUND(H491*(1+$C$22),0),AH491)</f>
        <v>273</v>
      </c>
      <c r="AL491" s="20">
        <f ca="1">RAND()</f>
        <v>0.76811959239646255</v>
      </c>
      <c r="AM491" s="19">
        <f ca="1">(IF(B491=1, $G$21+($G$22-$G$21)*AL491, $H$21+($H$22-$H$21)*AL491))</f>
        <v>3.3043587771893874E-2</v>
      </c>
      <c r="AN491" s="15">
        <f ca="1">ROUND(AK491*(1-AM491), 0)</f>
        <v>264</v>
      </c>
      <c r="AO491" s="18">
        <f ca="1">SUM(IF(AN491&gt;H491, (AN491-H491)*($G$23+AJ491), 0),IF(AF491&gt;G491,(AF491-G491)*($G$23+AB491),0),IF(X491&gt;F491,(X491-F491)*($G$23+T491),0),IF(P491&gt;E491,(P491-E491)*($G$23+L491),0))</f>
        <v>11386</v>
      </c>
      <c r="AP491" s="18">
        <f>-$C$24</f>
        <v>-313614.51120000001</v>
      </c>
      <c r="AQ491" s="17">
        <f ca="1">L491*P491+T491*X491+AB491*AF491+AJ491*AN491-AO491+AP491</f>
        <v>472652.7488</v>
      </c>
      <c r="AS491" s="21">
        <f ca="1">SUM(IF(AN491&gt;H491, (AN491-H491), 0),IF(AF491&gt;G491,(AF491-G491),0),IF(X491&gt;F491,(X491-F491),0),IF(P491&gt;E491,(P491-E491),0))</f>
        <v>4</v>
      </c>
    </row>
    <row r="492" spans="1:45" x14ac:dyDescent="0.4">
      <c r="A492" s="15">
        <v>464</v>
      </c>
      <c r="B492" s="15">
        <f ca="1">IF(RAND() &lt; (8/12), 0, 1)</f>
        <v>0</v>
      </c>
      <c r="C492" s="20">
        <f ca="1">RAND()</f>
        <v>0.30729516074672791</v>
      </c>
      <c r="D492" s="15" t="str">
        <f ca="1">LOOKUP(C492,$H$13:$H$16,$F$13:$F$16)</f>
        <v>Airbus A380-800</v>
      </c>
      <c r="E492" s="15">
        <f ca="1">LOOKUP(D492,$F$6:$F$9,$I$6:$I$9)</f>
        <v>14</v>
      </c>
      <c r="F492" s="15">
        <f ca="1">LOOKUP(D492,$F$6:$F$9,$J$6:$J$9)</f>
        <v>76</v>
      </c>
      <c r="G492" s="15">
        <f ca="1">LOOKUP(D492,$F$6:$F$9,$K$6:$K$9)</f>
        <v>56</v>
      </c>
      <c r="H492" s="15">
        <f ca="1">LOOKUP(D492,$F$6:$F$9,$L$6:$L$9)</f>
        <v>341</v>
      </c>
      <c r="I492" s="20">
        <f ca="1">RAND()</f>
        <v>3.0827123276035984E-2</v>
      </c>
      <c r="J492" s="15">
        <f ca="1">IF(B492=1, ROUND(_xlfn.NORM.INV(I492,$C$5,$C$6)*(1+$T$14), 0), ROUND(_xlfn.NORM.INV(I492, $D$5, $D$6)*(1+$T$14), 0))</f>
        <v>2</v>
      </c>
      <c r="K492" s="20">
        <f ca="1">RAND()</f>
        <v>0.99165800733423526</v>
      </c>
      <c r="L492" s="18">
        <f ca="1">IF(B492=1, ROUND(_xlfn.NORM.INV(K492,$C$7,$C$8), 2), ROUND(_xlfn.NORM.INV(K492, $D$7, $D$8), 2))</f>
        <v>11583.29</v>
      </c>
      <c r="M492" s="15">
        <f ca="1">MIN(E492,J492)</f>
        <v>2</v>
      </c>
      <c r="N492" s="15">
        <f ca="1">RAND()</f>
        <v>8.2429752257740629E-2</v>
      </c>
      <c r="O492" s="19">
        <f ca="1">(IF(B492=1, $G$21+($G$22-$G$21)*N492, $H$21+($H$22-$H$21)*N492))</f>
        <v>1.2472892567732218E-2</v>
      </c>
      <c r="P492" s="15">
        <f ca="1">ROUND(M492*(1-O492), 0)</f>
        <v>2</v>
      </c>
      <c r="Q492" s="20">
        <f ca="1">RAND()</f>
        <v>0.67881081639020857</v>
      </c>
      <c r="R492" s="15">
        <f ca="1">IF(B492=1, ROUND(_xlfn.NORM.INV(Q492,$C$9,$C$10)*(1+$T$14), 0), ROUND(_xlfn.NORM.INV(Q492, $D$9, $D$10)*(1+$T$14), 0))</f>
        <v>45</v>
      </c>
      <c r="S492" s="20">
        <f ca="1">RAND()</f>
        <v>0.23976715314374619</v>
      </c>
      <c r="T492" s="18">
        <f ca="1">IF(B492=1, ROUND(_xlfn.NORM.INV(S492,$C$11,$C$12), 2), ROUND(_xlfn.NORM.INV(S492, $D$11, $D$12), 2))</f>
        <v>5085.07</v>
      </c>
      <c r="U492" s="15">
        <f ca="1">MIN(F492,R492)</f>
        <v>45</v>
      </c>
      <c r="V492" s="15">
        <f ca="1">RAND()</f>
        <v>0.64311459441370078</v>
      </c>
      <c r="W492" s="19">
        <f ca="1">(IF(B492=1, $G$21+($G$22-$G$21)*V492, $H$21+($H$22-$H$21)*V492))</f>
        <v>2.9293437832411021E-2</v>
      </c>
      <c r="X492" s="15">
        <f ca="1">ROUND(U492*(1-W492), 0)</f>
        <v>44</v>
      </c>
      <c r="Y492" s="20">
        <f ca="1">RAND()</f>
        <v>0.95876615187621106</v>
      </c>
      <c r="Z492" s="15">
        <f ca="1">IF(B492=1, ROUND(_xlfn.NORM.INV(Y492,$C$13,$C$14)*(1+$T$14), 0), ROUND(_xlfn.NORM.INV(Y492, $D$13, $D$14)*(1+$T$14), 0))</f>
        <v>52</v>
      </c>
      <c r="AA492" s="20">
        <f ca="1">RAND()</f>
        <v>0.17620191882378766</v>
      </c>
      <c r="AB492" s="18">
        <f ca="1">IF(B492=1, ROUND(_xlfn.NORM.INV(AA492,$C$15,$C$16), 2), ROUND(_xlfn.NORM.INV(AA492, $D$15, $D$16), 2))</f>
        <v>2684.95</v>
      </c>
      <c r="AC492" s="15">
        <f ca="1">MIN(G492,Z492)</f>
        <v>52</v>
      </c>
      <c r="AD492" s="15">
        <f ca="1">RAND()</f>
        <v>0.38437003061846431</v>
      </c>
      <c r="AE492" s="19">
        <f ca="1">(IF(B492=1, $G$21+($G$22-$G$21)*AD492, $H$21+($H$22-$H$21)*AD492))</f>
        <v>2.1531100918553928E-2</v>
      </c>
      <c r="AF492" s="15">
        <f ca="1">ROUND(AC492*(1-AE492), 0)</f>
        <v>51</v>
      </c>
      <c r="AG492" s="20">
        <f ca="1">RAND()</f>
        <v>0.25358701708442921</v>
      </c>
      <c r="AH492" s="15">
        <f ca="1">IF(B492=1, ROUND(_xlfn.NORM.INV(AG492,$C$17,$C$18)*(1+$T$14), 0), ROUND(_xlfn.NORM.INV(AG492, $D$17, $D$18)*(1+$T$14), 0))</f>
        <v>165</v>
      </c>
      <c r="AI492" s="20">
        <f ca="1">RAND()</f>
        <v>0.39654147474462653</v>
      </c>
      <c r="AJ492" s="18">
        <f ca="1">IF(B492=1, ROUND(_xlfn.NORM.INV(AI492,$C$19,$C$20), 2), ROUND(_xlfn.NORM.INV(AI492, $D$19, $D$20), 2))</f>
        <v>1728.8</v>
      </c>
      <c r="AK492" s="15">
        <f ca="1">MIN(ROUND(H492*(1+$C$22),0),AH492)</f>
        <v>165</v>
      </c>
      <c r="AL492" s="20">
        <f ca="1">RAND()</f>
        <v>0.46139018962706624</v>
      </c>
      <c r="AM492" s="19">
        <f ca="1">(IF(B492=1, $G$21+($G$22-$G$21)*AL492, $H$21+($H$22-$H$21)*AL492))</f>
        <v>2.3841705688811984E-2</v>
      </c>
      <c r="AN492" s="15">
        <f ca="1">ROUND(AK492*(1-AM492), 0)</f>
        <v>161</v>
      </c>
      <c r="AO492" s="18">
        <f ca="1">SUM(IF(AN492&gt;H492, (AN492-H492)*($G$23+AJ492), 0),IF(AF492&gt;G492,(AF492-G492)*($G$23+AB492),0),IF(X492&gt;F492,(X492-F492)*($G$23+T492),0),IF(P492&gt;E492,(P492-E492)*($G$23+L492),0))</f>
        <v>0</v>
      </c>
      <c r="AP492" s="18">
        <f>-$C$24</f>
        <v>-313614.51120000001</v>
      </c>
      <c r="AQ492" s="17">
        <f ca="1">L492*P492+T492*X492+AB492*AF492+AJ492*AN492-AO492+AP492</f>
        <v>348564.39879999991</v>
      </c>
      <c r="AS492" s="21">
        <f ca="1">SUM(IF(AN492&gt;H492, (AN492-H492), 0),IF(AF492&gt;G492,(AF492-G492),0),IF(X492&gt;F492,(X492-F492),0),IF(P492&gt;E492,(P492-E492),0))</f>
        <v>0</v>
      </c>
    </row>
    <row r="493" spans="1:45" x14ac:dyDescent="0.4">
      <c r="A493" s="15">
        <v>465</v>
      </c>
      <c r="B493" s="15">
        <f ca="1">IF(RAND() &lt; (8/12), 0, 1)</f>
        <v>0</v>
      </c>
      <c r="C493" s="20">
        <f ca="1">RAND()</f>
        <v>0.55163152590692877</v>
      </c>
      <c r="D493" s="15" t="str">
        <f ca="1">LOOKUP(C493,$H$13:$H$16,$F$13:$F$16)</f>
        <v>Airbus A380-800</v>
      </c>
      <c r="E493" s="15">
        <f ca="1">LOOKUP(D493,$F$6:$F$9,$I$6:$I$9)</f>
        <v>14</v>
      </c>
      <c r="F493" s="15">
        <f ca="1">LOOKUP(D493,$F$6:$F$9,$J$6:$J$9)</f>
        <v>76</v>
      </c>
      <c r="G493" s="15">
        <f ca="1">LOOKUP(D493,$F$6:$F$9,$K$6:$K$9)</f>
        <v>56</v>
      </c>
      <c r="H493" s="15">
        <f ca="1">LOOKUP(D493,$F$6:$F$9,$L$6:$L$9)</f>
        <v>341</v>
      </c>
      <c r="I493" s="20">
        <f ca="1">RAND()</f>
        <v>0.26524182276469588</v>
      </c>
      <c r="J493" s="15">
        <f ca="1">IF(B493=1, ROUND(_xlfn.NORM.INV(I493,$C$5,$C$6)*(1+$T$14), 0), ROUND(_xlfn.NORM.INV(I493, $D$5, $D$6)*(1+$T$14), 0))</f>
        <v>4</v>
      </c>
      <c r="K493" s="20">
        <f ca="1">RAND()</f>
        <v>0.3731399867639219</v>
      </c>
      <c r="L493" s="18">
        <f ca="1">IF(B493=1, ROUND(_xlfn.NORM.INV(K493,$C$7,$C$8), 2), ROUND(_xlfn.NORM.INV(K493, $D$7, $D$8), 2))</f>
        <v>10344.92</v>
      </c>
      <c r="M493" s="15">
        <f ca="1">MIN(E493,J493)</f>
        <v>4</v>
      </c>
      <c r="N493" s="15">
        <f ca="1">RAND()</f>
        <v>0.79303210787517486</v>
      </c>
      <c r="O493" s="19">
        <f ca="1">(IF(B493=1, $G$21+($G$22-$G$21)*N493, $H$21+($H$22-$H$21)*N493))</f>
        <v>3.3790963236255245E-2</v>
      </c>
      <c r="P493" s="15">
        <f ca="1">ROUND(M493*(1-O493), 0)</f>
        <v>4</v>
      </c>
      <c r="Q493" s="20">
        <f ca="1">RAND()</f>
        <v>0.64658742856448514</v>
      </c>
      <c r="R493" s="15">
        <f ca="1">IF(B493=1, ROUND(_xlfn.NORM.INV(Q493,$C$9,$C$10)*(1+$T$14), 0), ROUND(_xlfn.NORM.INV(Q493, $D$9, $D$10)*(1+$T$14), 0))</f>
        <v>44</v>
      </c>
      <c r="S493" s="20">
        <f ca="1">RAND()</f>
        <v>0.10948011169827032</v>
      </c>
      <c r="T493" s="18">
        <f ca="1">IF(B493=1, ROUND(_xlfn.NORM.INV(S493,$C$11,$C$12), 2), ROUND(_xlfn.NORM.INV(S493, $D$11, $D$12), 2))</f>
        <v>4966.0600000000004</v>
      </c>
      <c r="U493" s="15">
        <f ca="1">MIN(F493,R493)</f>
        <v>44</v>
      </c>
      <c r="V493" s="15">
        <f ca="1">RAND()</f>
        <v>0.71364703703600518</v>
      </c>
      <c r="W493" s="19">
        <f ca="1">(IF(B493=1, $G$21+($G$22-$G$21)*V493, $H$21+($H$22-$H$21)*V493))</f>
        <v>3.1409411111080157E-2</v>
      </c>
      <c r="X493" s="15">
        <f ca="1">ROUND(U493*(1-W493), 0)</f>
        <v>43</v>
      </c>
      <c r="Y493" s="20">
        <f ca="1">RAND()</f>
        <v>0.29491695161456843</v>
      </c>
      <c r="Z493" s="15">
        <f ca="1">IF(B493=1, ROUND(_xlfn.NORM.INV(Y493,$C$13,$C$14)*(1+$T$14), 0), ROUND(_xlfn.NORM.INV(Y493, $D$13, $D$14)*(1+$T$14), 0))</f>
        <v>31</v>
      </c>
      <c r="AA493" s="20">
        <f ca="1">RAND()</f>
        <v>8.7744471662468793E-2</v>
      </c>
      <c r="AB493" s="18">
        <f ca="1">IF(B493=1, ROUND(_xlfn.NORM.INV(AA493,$C$15,$C$16), 2), ROUND(_xlfn.NORM.INV(AA493, $D$15, $D$16), 2))</f>
        <v>2633.31</v>
      </c>
      <c r="AC493" s="15">
        <f ca="1">MIN(G493,Z493)</f>
        <v>31</v>
      </c>
      <c r="AD493" s="15">
        <f ca="1">RAND()</f>
        <v>0.92695940418424561</v>
      </c>
      <c r="AE493" s="19">
        <f ca="1">(IF(B493=1, $G$21+($G$22-$G$21)*AD493, $H$21+($H$22-$H$21)*AD493))</f>
        <v>3.7808782125527365E-2</v>
      </c>
      <c r="AF493" s="15">
        <f ca="1">ROUND(AC493*(1-AE493), 0)</f>
        <v>30</v>
      </c>
      <c r="AG493" s="20">
        <f ca="1">RAND()</f>
        <v>0.97091816499188632</v>
      </c>
      <c r="AH493" s="15">
        <f ca="1">IF(B493=1, ROUND(_xlfn.NORM.INV(AG493,$C$17,$C$18)*(1+$T$14), 0), ROUND(_xlfn.NORM.INV(AG493, $D$17, $D$18)*(1+$T$14), 0))</f>
        <v>299</v>
      </c>
      <c r="AI493" s="20">
        <f ca="1">RAND()</f>
        <v>0.14942968198471218</v>
      </c>
      <c r="AJ493" s="18">
        <f ca="1">IF(B493=1, ROUND(_xlfn.NORM.INV(AI493,$C$19,$C$20), 2), ROUND(_xlfn.NORM.INV(AI493, $D$19, $D$20), 2))</f>
        <v>1669.82</v>
      </c>
      <c r="AK493" s="15">
        <f ca="1">MIN(ROUND(H493*(1+$C$22),0),AH493)</f>
        <v>299</v>
      </c>
      <c r="AL493" s="20">
        <f ca="1">RAND()</f>
        <v>0.33001105142109111</v>
      </c>
      <c r="AM493" s="19">
        <f ca="1">(IF(B493=1, $G$21+($G$22-$G$21)*AL493, $H$21+($H$22-$H$21)*AL493))</f>
        <v>1.9900331542632731E-2</v>
      </c>
      <c r="AN493" s="15">
        <f ca="1">ROUND(AK493*(1-AM493), 0)</f>
        <v>293</v>
      </c>
      <c r="AO493" s="18">
        <f ca="1">SUM(IF(AN493&gt;H493, (AN493-H493)*($G$23+AJ493), 0),IF(AF493&gt;G493,(AF493-G493)*($G$23+AB493),0),IF(X493&gt;F493,(X493-F493)*($G$23+T493),0),IF(P493&gt;E493,(P493-E493)*($G$23+L493),0))</f>
        <v>0</v>
      </c>
      <c r="AP493" s="18">
        <f>-$C$24</f>
        <v>-313614.51120000001</v>
      </c>
      <c r="AQ493" s="17">
        <f ca="1">L493*P493+T493*X493+AB493*AF493+AJ493*AN493-AO493+AP493</f>
        <v>509562.30880000006</v>
      </c>
      <c r="AS493" s="21">
        <f ca="1">SUM(IF(AN493&gt;H493, (AN493-H493), 0),IF(AF493&gt;G493,(AF493-G493),0),IF(X493&gt;F493,(X493-F493),0),IF(P493&gt;E493,(P493-E493),0))</f>
        <v>0</v>
      </c>
    </row>
    <row r="494" spans="1:45" x14ac:dyDescent="0.4">
      <c r="A494" s="15">
        <v>466</v>
      </c>
      <c r="B494" s="15">
        <f ca="1">IF(RAND() &lt; (8/12), 0, 1)</f>
        <v>0</v>
      </c>
      <c r="C494" s="20">
        <f ca="1">RAND()</f>
        <v>0.39989943612966627</v>
      </c>
      <c r="D494" s="15" t="str">
        <f ca="1">LOOKUP(C494,$H$13:$H$16,$F$13:$F$16)</f>
        <v>Airbus A380-800</v>
      </c>
      <c r="E494" s="15">
        <f ca="1">LOOKUP(D494,$F$6:$F$9,$I$6:$I$9)</f>
        <v>14</v>
      </c>
      <c r="F494" s="15">
        <f ca="1">LOOKUP(D494,$F$6:$F$9,$J$6:$J$9)</f>
        <v>76</v>
      </c>
      <c r="G494" s="15">
        <f ca="1">LOOKUP(D494,$F$6:$F$9,$K$6:$K$9)</f>
        <v>56</v>
      </c>
      <c r="H494" s="15">
        <f ca="1">LOOKUP(D494,$F$6:$F$9,$L$6:$L$9)</f>
        <v>341</v>
      </c>
      <c r="I494" s="20">
        <f ca="1">RAND()</f>
        <v>0.2498460555008537</v>
      </c>
      <c r="J494" s="15">
        <f ca="1">IF(B494=1, ROUND(_xlfn.NORM.INV(I494,$C$5,$C$6)*(1+$T$14), 0), ROUND(_xlfn.NORM.INV(I494, $D$5, $D$6)*(1+$T$14), 0))</f>
        <v>3</v>
      </c>
      <c r="K494" s="20">
        <f ca="1">RAND()</f>
        <v>0.76004633758390838</v>
      </c>
      <c r="L494" s="18">
        <f ca="1">IF(B494=1, ROUND(_xlfn.NORM.INV(K494,$C$7,$C$8), 2), ROUND(_xlfn.NORM.INV(K494, $D$7, $D$8), 2))</f>
        <v>10814.35</v>
      </c>
      <c r="M494" s="15">
        <f ca="1">MIN(E494,J494)</f>
        <v>3</v>
      </c>
      <c r="N494" s="15">
        <f ca="1">RAND()</f>
        <v>0.34970820450416529</v>
      </c>
      <c r="O494" s="19">
        <f ca="1">(IF(B494=1, $G$21+($G$22-$G$21)*N494, $H$21+($H$22-$H$21)*N494))</f>
        <v>2.0491246135124958E-2</v>
      </c>
      <c r="P494" s="15">
        <f ca="1">ROUND(M494*(1-O494), 0)</f>
        <v>3</v>
      </c>
      <c r="Q494" s="20">
        <f ca="1">RAND()</f>
        <v>0.92024693917489331</v>
      </c>
      <c r="R494" s="15">
        <f ca="1">IF(B494=1, ROUND(_xlfn.NORM.INV(Q494,$C$9,$C$10)*(1+$T$14), 0), ROUND(_xlfn.NORM.INV(Q494, $D$9, $D$10)*(1+$T$14), 0))</f>
        <v>55</v>
      </c>
      <c r="S494" s="20">
        <f ca="1">RAND()</f>
        <v>0.156667841788105</v>
      </c>
      <c r="T494" s="18">
        <f ca="1">IF(B494=1, ROUND(_xlfn.NORM.INV(S494,$C$11,$C$12), 2), ROUND(_xlfn.NORM.INV(S494, $D$11, $D$12), 2))</f>
        <v>5016.43</v>
      </c>
      <c r="U494" s="15">
        <f ca="1">MIN(F494,R494)</f>
        <v>55</v>
      </c>
      <c r="V494" s="15">
        <f ca="1">RAND()</f>
        <v>0.38740912257793958</v>
      </c>
      <c r="W494" s="19">
        <f ca="1">(IF(B494=1, $G$21+($G$22-$G$21)*V494, $H$21+($H$22-$H$21)*V494))</f>
        <v>2.1622273677338186E-2</v>
      </c>
      <c r="X494" s="15">
        <f ca="1">ROUND(U494*(1-W494), 0)</f>
        <v>54</v>
      </c>
      <c r="Y494" s="20">
        <f ca="1">RAND()</f>
        <v>0.33525576540099922</v>
      </c>
      <c r="Z494" s="15">
        <f ca="1">IF(B494=1, ROUND(_xlfn.NORM.INV(Y494,$C$13,$C$14)*(1+$T$14), 0), ROUND(_xlfn.NORM.INV(Y494, $D$13, $D$14)*(1+$T$14), 0))</f>
        <v>32</v>
      </c>
      <c r="AA494" s="20">
        <f ca="1">RAND()</f>
        <v>0.94173159369737569</v>
      </c>
      <c r="AB494" s="18">
        <f ca="1">IF(B494=1, ROUND(_xlfn.NORM.INV(AA494,$C$15,$C$16), 2), ROUND(_xlfn.NORM.INV(AA494, $D$15, $D$16), 2))</f>
        <v>2988.72</v>
      </c>
      <c r="AC494" s="15">
        <f ca="1">MIN(G494,Z494)</f>
        <v>32</v>
      </c>
      <c r="AD494" s="15">
        <f ca="1">RAND()</f>
        <v>0.33681976818420256</v>
      </c>
      <c r="AE494" s="19">
        <f ca="1">(IF(B494=1, $G$21+($G$22-$G$21)*AD494, $H$21+($H$22-$H$21)*AD494))</f>
        <v>2.0104593045526076E-2</v>
      </c>
      <c r="AF494" s="15">
        <f ca="1">ROUND(AC494*(1-AE494), 0)</f>
        <v>31</v>
      </c>
      <c r="AG494" s="20">
        <f ca="1">RAND()</f>
        <v>0.46172853284970738</v>
      </c>
      <c r="AH494" s="15">
        <f ca="1">IF(B494=1, ROUND(_xlfn.NORM.INV(AG494,$C$17,$C$18)*(1+$T$14), 0), ROUND(_xlfn.NORM.INV(AG494, $D$17, $D$18)*(1+$T$14), 0))</f>
        <v>194</v>
      </c>
      <c r="AI494" s="20">
        <f ca="1">RAND()</f>
        <v>0.45526539396367449</v>
      </c>
      <c r="AJ494" s="18">
        <f ca="1">IF(B494=1, ROUND(_xlfn.NORM.INV(AI494,$C$19,$C$20), 2), ROUND(_xlfn.NORM.INV(AI494, $D$19, $D$20), 2))</f>
        <v>1740.19</v>
      </c>
      <c r="AK494" s="15">
        <f ca="1">MIN(ROUND(H494*(1+$C$22),0),AH494)</f>
        <v>194</v>
      </c>
      <c r="AL494" s="20">
        <f ca="1">RAND()</f>
        <v>0.51980366325441529</v>
      </c>
      <c r="AM494" s="19">
        <f ca="1">(IF(B494=1, $G$21+($G$22-$G$21)*AL494, $H$21+($H$22-$H$21)*AL494))</f>
        <v>2.5594109897632458E-2</v>
      </c>
      <c r="AN494" s="15">
        <f ca="1">ROUND(AK494*(1-AM494), 0)</f>
        <v>189</v>
      </c>
      <c r="AO494" s="18">
        <f ca="1">SUM(IF(AN494&gt;H494, (AN494-H494)*($G$23+AJ494), 0),IF(AF494&gt;G494,(AF494-G494)*($G$23+AB494),0),IF(X494&gt;F494,(X494-F494)*($G$23+T494),0),IF(P494&gt;E494,(P494-E494)*($G$23+L494),0))</f>
        <v>0</v>
      </c>
      <c r="AP494" s="18">
        <f>-$C$24</f>
        <v>-313614.51120000001</v>
      </c>
      <c r="AQ494" s="17">
        <f ca="1">L494*P494+T494*X494+AB494*AF494+AJ494*AN494-AO494+AP494</f>
        <v>411261.98879999999</v>
      </c>
      <c r="AS494" s="21">
        <f ca="1">SUM(IF(AN494&gt;H494, (AN494-H494), 0),IF(AF494&gt;G494,(AF494-G494),0),IF(X494&gt;F494,(X494-F494),0),IF(P494&gt;E494,(P494-E494),0))</f>
        <v>0</v>
      </c>
    </row>
    <row r="495" spans="1:45" x14ac:dyDescent="0.4">
      <c r="A495" s="15">
        <v>467</v>
      </c>
      <c r="B495" s="15">
        <f ca="1">IF(RAND() &lt; (8/12), 0, 1)</f>
        <v>1</v>
      </c>
      <c r="C495" s="20">
        <f ca="1">RAND()</f>
        <v>0.46771539064568046</v>
      </c>
      <c r="D495" s="15" t="str">
        <f ca="1">LOOKUP(C495,$H$13:$H$16,$F$13:$F$16)</f>
        <v>Airbus A380-800</v>
      </c>
      <c r="E495" s="15">
        <f ca="1">LOOKUP(D495,$F$6:$F$9,$I$6:$I$9)</f>
        <v>14</v>
      </c>
      <c r="F495" s="15">
        <f ca="1">LOOKUP(D495,$F$6:$F$9,$J$6:$J$9)</f>
        <v>76</v>
      </c>
      <c r="G495" s="15">
        <f ca="1">LOOKUP(D495,$F$6:$F$9,$K$6:$K$9)</f>
        <v>56</v>
      </c>
      <c r="H495" s="15">
        <f ca="1">LOOKUP(D495,$F$6:$F$9,$L$6:$L$9)</f>
        <v>341</v>
      </c>
      <c r="I495" s="20">
        <f ca="1">RAND()</f>
        <v>0.4507440418329075</v>
      </c>
      <c r="J495" s="15">
        <f ca="1">IF(B495=1, ROUND(_xlfn.NORM.INV(I495,$C$5,$C$6)*(1+$T$14), 0), ROUND(_xlfn.NORM.INV(I495, $D$5, $D$6)*(1+$T$14), 0))</f>
        <v>6</v>
      </c>
      <c r="K495" s="20">
        <f ca="1">RAND()</f>
        <v>0.51203913661234035</v>
      </c>
      <c r="L495" s="18">
        <f ca="1">IF(B495=1, ROUND(_xlfn.NORM.INV(K495,$C$7,$C$8), 2), ROUND(_xlfn.NORM.INV(K495, $D$7, $D$8), 2))</f>
        <v>13713.31</v>
      </c>
      <c r="M495" s="15">
        <f ca="1">MIN(E495,J495)</f>
        <v>6</v>
      </c>
      <c r="N495" s="15">
        <f ca="1">RAND()</f>
        <v>0.84779300168423188</v>
      </c>
      <c r="O495" s="19">
        <f ca="1">(IF(B495=1, $G$21+($G$22-$G$21)*N495, $H$21+($H$22-$H$21)*N495))</f>
        <v>4.4672755058948119E-2</v>
      </c>
      <c r="P495" s="15">
        <f ca="1">ROUND(M495*(1-O495), 0)</f>
        <v>6</v>
      </c>
      <c r="Q495" s="20">
        <f ca="1">RAND()</f>
        <v>0.574907739154768</v>
      </c>
      <c r="R495" s="15">
        <f ca="1">IF(B495=1, ROUND(_xlfn.NORM.INV(Q495,$C$9,$C$10)*(1+$T$14), 0), ROUND(_xlfn.NORM.INV(Q495, $D$9, $D$10)*(1+$T$14), 0))</f>
        <v>66</v>
      </c>
      <c r="S495" s="20">
        <f ca="1">RAND()</f>
        <v>0.11549508363059102</v>
      </c>
      <c r="T495" s="18">
        <f ca="1">IF(B495=1, ROUND(_xlfn.NORM.INV(S495,$C$11,$C$12), 2), ROUND(_xlfn.NORM.INV(S495, $D$11, $D$12), 2))</f>
        <v>5749.36</v>
      </c>
      <c r="U495" s="15">
        <f ca="1">MIN(F495,R495)</f>
        <v>66</v>
      </c>
      <c r="V495" s="15">
        <f ca="1">RAND()</f>
        <v>0.48545040906395576</v>
      </c>
      <c r="W495" s="19">
        <f ca="1">(IF(B495=1, $G$21+($G$22-$G$21)*V495, $H$21+($H$22-$H$21)*V495))</f>
        <v>3.1990764317238449E-2</v>
      </c>
      <c r="X495" s="15">
        <f ca="1">ROUND(U495*(1-W495), 0)</f>
        <v>64</v>
      </c>
      <c r="Y495" s="20">
        <f ca="1">RAND()</f>
        <v>0.66763527584452009</v>
      </c>
      <c r="Z495" s="15">
        <f ca="1">IF(B495=1, ROUND(_xlfn.NORM.INV(Y495,$C$13,$C$14)*(1+$T$14), 0), ROUND(_xlfn.NORM.INV(Y495, $D$13, $D$14)*(1+$T$14), 0))</f>
        <v>65</v>
      </c>
      <c r="AA495" s="20">
        <f ca="1">RAND()</f>
        <v>0.37911463275782586</v>
      </c>
      <c r="AB495" s="18">
        <f ca="1">IF(B495=1, ROUND(_xlfn.NORM.INV(AA495,$C$15,$C$16), 2), ROUND(_xlfn.NORM.INV(AA495, $D$15, $D$16), 2))</f>
        <v>3494.34</v>
      </c>
      <c r="AC495" s="15">
        <f ca="1">MIN(G495,Z495)</f>
        <v>56</v>
      </c>
      <c r="AD495" s="15">
        <f ca="1">RAND()</f>
        <v>0.99269260954252503</v>
      </c>
      <c r="AE495" s="19">
        <f ca="1">(IF(B495=1, $G$21+($G$22-$G$21)*AD495, $H$21+($H$22-$H$21)*AD495))</f>
        <v>4.974424133398838E-2</v>
      </c>
      <c r="AF495" s="15">
        <f ca="1">ROUND(AC495*(1-AE495), 0)</f>
        <v>53</v>
      </c>
      <c r="AG495" s="20">
        <f ca="1">RAND()</f>
        <v>3.1257592011364466E-3</v>
      </c>
      <c r="AH495" s="15">
        <f ca="1">IF(B495=1, ROUND(_xlfn.NORM.INV(AG495,$C$17,$C$18)*(1+$T$14), 0), ROUND(_xlfn.NORM.INV(AG495, $D$17, $D$18)*(1+$T$14), 0))</f>
        <v>-40</v>
      </c>
      <c r="AI495" s="20">
        <f ca="1">RAND()</f>
        <v>0.33738547424246057</v>
      </c>
      <c r="AJ495" s="18">
        <f ca="1">IF(B495=1, ROUND(_xlfn.NORM.INV(AI495,$C$19,$C$20), 2), ROUND(_xlfn.NORM.INV(AI495, $D$19, $D$20), 2))</f>
        <v>2150.36</v>
      </c>
      <c r="AK495" s="15">
        <f ca="1">MIN(ROUND(H495*(1+$C$22),0),AH495)</f>
        <v>-40</v>
      </c>
      <c r="AL495" s="20">
        <f ca="1">RAND()</f>
        <v>0.54343367092277417</v>
      </c>
      <c r="AM495" s="19">
        <f ca="1">(IF(B495=1, $G$21+($G$22-$G$21)*AL495, $H$21+($H$22-$H$21)*AL495))</f>
        <v>3.4020178482297096E-2</v>
      </c>
      <c r="AN495" s="15">
        <f ca="1">ROUND(AK495*(1-AM495), 0)</f>
        <v>-39</v>
      </c>
      <c r="AO495" s="18">
        <f ca="1">SUM(IF(AN495&gt;H495, (AN495-H495)*($G$23+AJ495), 0),IF(AF495&gt;G495,(AF495-G495)*($G$23+AB495),0),IF(X495&gt;F495,(X495-F495)*($G$23+T495),0),IF(P495&gt;E495,(P495-E495)*($G$23+L495),0))</f>
        <v>0</v>
      </c>
      <c r="AP495" s="18">
        <f>-$C$24</f>
        <v>-313614.51120000001</v>
      </c>
      <c r="AQ495" s="17">
        <f ca="1">L495*P495+T495*X495+AB495*AF495+AJ495*AN495-AO495+AP495</f>
        <v>237960.36879999988</v>
      </c>
      <c r="AS495" s="21">
        <f ca="1">SUM(IF(AN495&gt;H495, (AN495-H495), 0),IF(AF495&gt;G495,(AF495-G495),0),IF(X495&gt;F495,(X495-F495),0),IF(P495&gt;E495,(P495-E495),0))</f>
        <v>0</v>
      </c>
    </row>
    <row r="496" spans="1:45" x14ac:dyDescent="0.4">
      <c r="A496" s="15">
        <v>468</v>
      </c>
      <c r="B496" s="15">
        <f ca="1">IF(RAND() &lt; (8/12), 0, 1)</f>
        <v>0</v>
      </c>
      <c r="C496" s="20">
        <f ca="1">RAND()</f>
        <v>0.9374416310840763</v>
      </c>
      <c r="D496" s="15" t="str">
        <f ca="1">LOOKUP(C496,$H$13:$H$16,$F$13:$F$16)</f>
        <v>Boeing 777-300ER</v>
      </c>
      <c r="E496" s="15">
        <f ca="1">LOOKUP(D496,$F$6:$F$9,$I$6:$I$9)</f>
        <v>8</v>
      </c>
      <c r="F496" s="15">
        <f ca="1">LOOKUP(D496,$F$6:$F$9,$J$6:$J$9)</f>
        <v>40</v>
      </c>
      <c r="G496" s="15">
        <f ca="1">LOOKUP(D496,$F$6:$F$9,$K$6:$K$9)</f>
        <v>24</v>
      </c>
      <c r="H496" s="15">
        <f ca="1">LOOKUP(D496,$F$6:$F$9,$L$6:$L$9)</f>
        <v>260</v>
      </c>
      <c r="I496" s="20">
        <f ca="1">RAND()</f>
        <v>0.90186548811809686</v>
      </c>
      <c r="J496" s="15">
        <f ca="1">IF(B496=1, ROUND(_xlfn.NORM.INV(I496,$C$5,$C$6)*(1+$T$14), 0), ROUND(_xlfn.NORM.INV(I496, $D$5, $D$6)*(1+$T$14), 0))</f>
        <v>6</v>
      </c>
      <c r="K496" s="20">
        <f ca="1">RAND()</f>
        <v>0.53398121615225225</v>
      </c>
      <c r="L496" s="18">
        <f ca="1">IF(B496=1, ROUND(_xlfn.NORM.INV(K496,$C$7,$C$8), 2), ROUND(_xlfn.NORM.INV(K496, $D$7, $D$8), 2))</f>
        <v>10531.25</v>
      </c>
      <c r="M496" s="15">
        <f ca="1">MIN(E496,J496)</f>
        <v>6</v>
      </c>
      <c r="N496" s="15">
        <f ca="1">RAND()</f>
        <v>0.64505551268801209</v>
      </c>
      <c r="O496" s="19">
        <f ca="1">(IF(B496=1, $G$21+($G$22-$G$21)*N496, $H$21+($H$22-$H$21)*N496))</f>
        <v>2.9351665380640365E-2</v>
      </c>
      <c r="P496" s="15">
        <f ca="1">ROUND(M496*(1-O496), 0)</f>
        <v>6</v>
      </c>
      <c r="Q496" s="20">
        <f ca="1">RAND()</f>
        <v>0.4142223642788132</v>
      </c>
      <c r="R496" s="15">
        <f ca="1">IF(B496=1, ROUND(_xlfn.NORM.INV(Q496,$C$9,$C$10)*(1+$T$14), 0), ROUND(_xlfn.NORM.INV(Q496, $D$9, $D$10)*(1+$T$14), 0))</f>
        <v>38</v>
      </c>
      <c r="S496" s="20">
        <f ca="1">RAND()</f>
        <v>0.65156905575819035</v>
      </c>
      <c r="T496" s="18">
        <f ca="1">IF(B496=1, ROUND(_xlfn.NORM.INV(S496,$C$11,$C$12), 2), ROUND(_xlfn.NORM.INV(S496, $D$11, $D$12), 2))</f>
        <v>5334.96</v>
      </c>
      <c r="U496" s="15">
        <f ca="1">MIN(F496,R496)</f>
        <v>38</v>
      </c>
      <c r="V496" s="15">
        <f ca="1">RAND()</f>
        <v>0.5672870549990533</v>
      </c>
      <c r="W496" s="19">
        <f ca="1">(IF(B496=1, $G$21+($G$22-$G$21)*V496, $H$21+($H$22-$H$21)*V496))</f>
        <v>2.7018611649971595E-2</v>
      </c>
      <c r="X496" s="15">
        <f ca="1">ROUND(U496*(1-W496), 0)</f>
        <v>37</v>
      </c>
      <c r="Y496" s="20">
        <f ca="1">RAND()</f>
        <v>0.51765852290605519</v>
      </c>
      <c r="Z496" s="15">
        <f ca="1">IF(B496=1, ROUND(_xlfn.NORM.INV(Y496,$C$13,$C$14)*(1+$T$14), 0), ROUND(_xlfn.NORM.INV(Y496, $D$13, $D$14)*(1+$T$14), 0))</f>
        <v>36</v>
      </c>
      <c r="AA496" s="20">
        <f ca="1">RAND()</f>
        <v>0.8678198954965628</v>
      </c>
      <c r="AB496" s="18">
        <f ca="1">IF(B496=1, ROUND(_xlfn.NORM.INV(AA496,$C$15,$C$16), 2), ROUND(_xlfn.NORM.INV(AA496, $D$15, $D$16), 2))</f>
        <v>2933.62</v>
      </c>
      <c r="AC496" s="15">
        <f ca="1">MIN(G496,Z496)</f>
        <v>24</v>
      </c>
      <c r="AD496" s="15">
        <f ca="1">RAND()</f>
        <v>0.9648262094527611</v>
      </c>
      <c r="AE496" s="19">
        <f ca="1">(IF(B496=1, $G$21+($G$22-$G$21)*AD496, $H$21+($H$22-$H$21)*AD496))</f>
        <v>3.8944786283582833E-2</v>
      </c>
      <c r="AF496" s="15">
        <f ca="1">ROUND(AC496*(1-AE496), 0)</f>
        <v>23</v>
      </c>
      <c r="AG496" s="20">
        <f ca="1">RAND()</f>
        <v>0.42723369971793479</v>
      </c>
      <c r="AH496" s="15">
        <f ca="1">IF(B496=1, ROUND(_xlfn.NORM.INV(AG496,$C$17,$C$18)*(1+$T$14), 0), ROUND(_xlfn.NORM.INV(AG496, $D$17, $D$18)*(1+$T$14), 0))</f>
        <v>190</v>
      </c>
      <c r="AI496" s="20">
        <f ca="1">RAND()</f>
        <v>0.40960731919192972</v>
      </c>
      <c r="AJ496" s="18">
        <f ca="1">IF(B496=1, ROUND(_xlfn.NORM.INV(AI496,$C$19,$C$20), 2), ROUND(_xlfn.NORM.INV(AI496, $D$19, $D$20), 2))</f>
        <v>1731.37</v>
      </c>
      <c r="AK496" s="15">
        <f ca="1">MIN(ROUND(H496*(1+$C$22),0),AH496)</f>
        <v>190</v>
      </c>
      <c r="AL496" s="20">
        <f ca="1">RAND()</f>
        <v>8.2696902837206321E-2</v>
      </c>
      <c r="AM496" s="19">
        <f ca="1">(IF(B496=1, $G$21+($G$22-$G$21)*AL496, $H$21+($H$22-$H$21)*AL496))</f>
        <v>1.248090708511619E-2</v>
      </c>
      <c r="AN496" s="15">
        <f ca="1">ROUND(AK496*(1-AM496), 0)</f>
        <v>188</v>
      </c>
      <c r="AO496" s="18">
        <f ca="1">SUM(IF(AN496&gt;H496, (AN496-H496)*($G$23+AJ496), 0),IF(AF496&gt;G496,(AF496-G496)*($G$23+AB496),0),IF(X496&gt;F496,(X496-F496)*($G$23+T496),0),IF(P496&gt;E496,(P496-E496)*($G$23+L496),0))</f>
        <v>0</v>
      </c>
      <c r="AP496" s="18">
        <f>-$C$24</f>
        <v>-313614.51120000001</v>
      </c>
      <c r="AQ496" s="17">
        <f ca="1">L496*P496+T496*X496+AB496*AF496+AJ496*AN496-AO496+AP496</f>
        <v>339937.32879999996</v>
      </c>
      <c r="AS496" s="21">
        <f ca="1">SUM(IF(AN496&gt;H496, (AN496-H496), 0),IF(AF496&gt;G496,(AF496-G496),0),IF(X496&gt;F496,(X496-F496),0),IF(P496&gt;E496,(P496-E496),0))</f>
        <v>0</v>
      </c>
    </row>
    <row r="497" spans="1:45" x14ac:dyDescent="0.4">
      <c r="A497" s="15">
        <v>469</v>
      </c>
      <c r="B497" s="15">
        <f ca="1">IF(RAND() &lt; (8/12), 0, 1)</f>
        <v>0</v>
      </c>
      <c r="C497" s="20">
        <f ca="1">RAND()</f>
        <v>1.8565034047302142E-2</v>
      </c>
      <c r="D497" s="15" t="str">
        <f ca="1">LOOKUP(C497,$H$13:$H$16,$F$13:$F$16)</f>
        <v>Airbus A350-900</v>
      </c>
      <c r="E497" s="15">
        <f ca="1">LOOKUP(D497,$F$6:$F$9,$I$6:$I$9)</f>
        <v>0</v>
      </c>
      <c r="F497" s="15">
        <f ca="1">LOOKUP(D497,$F$6:$F$9,$J$6:$J$9)</f>
        <v>32</v>
      </c>
      <c r="G497" s="15">
        <f ca="1">LOOKUP(D497,$F$6:$F$9,$K$6:$K$9)</f>
        <v>21</v>
      </c>
      <c r="H497" s="15">
        <f ca="1">LOOKUP(D497,$F$6:$F$9,$L$6:$L$9)</f>
        <v>259</v>
      </c>
      <c r="I497" s="20">
        <f ca="1">RAND()</f>
        <v>0.89885369416290695</v>
      </c>
      <c r="J497" s="15">
        <f ca="1">IF(B497=1, ROUND(_xlfn.NORM.INV(I497,$C$5,$C$6)*(1+$T$14), 0), ROUND(_xlfn.NORM.INV(I497, $D$5, $D$6)*(1+$T$14), 0))</f>
        <v>6</v>
      </c>
      <c r="K497" s="20">
        <f ca="1">RAND()</f>
        <v>0.35989589859831739</v>
      </c>
      <c r="L497" s="18">
        <f ca="1">IF(B497=1, ROUND(_xlfn.NORM.INV(K497,$C$7,$C$8), 2), ROUND(_xlfn.NORM.INV(K497, $D$7, $D$8), 2))</f>
        <v>10328.879999999999</v>
      </c>
      <c r="M497" s="15">
        <f ca="1">MIN(E497,J497)</f>
        <v>0</v>
      </c>
      <c r="N497" s="15">
        <f ca="1">RAND()</f>
        <v>0.93626557728389515</v>
      </c>
      <c r="O497" s="19">
        <f ca="1">(IF(B497=1, $G$21+($G$22-$G$21)*N497, $H$21+($H$22-$H$21)*N497))</f>
        <v>3.8087967318516852E-2</v>
      </c>
      <c r="P497" s="15">
        <f ca="1">ROUND(M497*(1-O497), 0)</f>
        <v>0</v>
      </c>
      <c r="Q497" s="20">
        <f ca="1">RAND()</f>
        <v>0.80348106424881127</v>
      </c>
      <c r="R497" s="15">
        <f ca="1">IF(B497=1, ROUND(_xlfn.NORM.INV(Q497,$C$9,$C$10)*(1+$T$14), 0), ROUND(_xlfn.NORM.INV(Q497, $D$9, $D$10)*(1+$T$14), 0))</f>
        <v>49</v>
      </c>
      <c r="S497" s="20">
        <f ca="1">RAND()</f>
        <v>0.94362142818140693</v>
      </c>
      <c r="T497" s="18">
        <f ca="1">IF(B497=1, ROUND(_xlfn.NORM.INV(S497,$C$11,$C$12), 2), ROUND(_xlfn.NORM.INV(S497, $D$11, $D$12), 2))</f>
        <v>5607.59</v>
      </c>
      <c r="U497" s="15">
        <f ca="1">MIN(F497,R497)</f>
        <v>32</v>
      </c>
      <c r="V497" s="15">
        <f ca="1">RAND()</f>
        <v>0.3587459946623508</v>
      </c>
      <c r="W497" s="19">
        <f ca="1">(IF(B497=1, $G$21+($G$22-$G$21)*V497, $H$21+($H$22-$H$21)*V497))</f>
        <v>2.0762379839870525E-2</v>
      </c>
      <c r="X497" s="15">
        <f ca="1">ROUND(U497*(1-W497), 0)</f>
        <v>31</v>
      </c>
      <c r="Y497" s="20">
        <f ca="1">RAND()</f>
        <v>0.39561075308017701</v>
      </c>
      <c r="Z497" s="15">
        <f ca="1">IF(B497=1, ROUND(_xlfn.NORM.INV(Y497,$C$13,$C$14)*(1+$T$14), 0), ROUND(_xlfn.NORM.INV(Y497, $D$13, $D$14)*(1+$T$14), 0))</f>
        <v>33</v>
      </c>
      <c r="AA497" s="20">
        <f ca="1">RAND()</f>
        <v>0.15396942626103449</v>
      </c>
      <c r="AB497" s="18">
        <f ca="1">IF(B497=1, ROUND(_xlfn.NORM.INV(AA497,$C$15,$C$16), 2), ROUND(_xlfn.NORM.INV(AA497, $D$15, $D$16), 2))</f>
        <v>2674.06</v>
      </c>
      <c r="AC497" s="15">
        <f ca="1">MIN(G497,Z497)</f>
        <v>21</v>
      </c>
      <c r="AD497" s="15">
        <f ca="1">RAND()</f>
        <v>0.89039362268112787</v>
      </c>
      <c r="AE497" s="19">
        <f ca="1">(IF(B497=1, $G$21+($G$22-$G$21)*AD497, $H$21+($H$22-$H$21)*AD497))</f>
        <v>3.6711808680433833E-2</v>
      </c>
      <c r="AF497" s="15">
        <f ca="1">ROUND(AC497*(1-AE497), 0)</f>
        <v>20</v>
      </c>
      <c r="AG497" s="20">
        <f ca="1">RAND()</f>
        <v>0.43858911284368929</v>
      </c>
      <c r="AH497" s="15">
        <f ca="1">IF(B497=1, ROUND(_xlfn.NORM.INV(AG497,$C$17,$C$18)*(1+$T$14), 0), ROUND(_xlfn.NORM.INV(AG497, $D$17, $D$18)*(1+$T$14), 0))</f>
        <v>191</v>
      </c>
      <c r="AI497" s="20">
        <f ca="1">RAND()</f>
        <v>2.3736034000255035E-2</v>
      </c>
      <c r="AJ497" s="18">
        <f ca="1">IF(B497=1, ROUND(_xlfn.NORM.INV(AI497,$C$19,$C$20), 2), ROUND(_xlfn.NORM.INV(AI497, $D$19, $D$20), 2))</f>
        <v>1598.17</v>
      </c>
      <c r="AK497" s="15">
        <f ca="1">MIN(ROUND(H497*(1+$C$22),0),AH497)</f>
        <v>191</v>
      </c>
      <c r="AL497" s="20">
        <f ca="1">RAND()</f>
        <v>0.2700390897414382</v>
      </c>
      <c r="AM497" s="19">
        <f ca="1">(IF(B497=1, $G$21+($G$22-$G$21)*AL497, $H$21+($H$22-$H$21)*AL497))</f>
        <v>1.8101172692243143E-2</v>
      </c>
      <c r="AN497" s="15">
        <f ca="1">ROUND(AK497*(1-AM497), 0)</f>
        <v>188</v>
      </c>
      <c r="AO497" s="18">
        <f ca="1">SUM(IF(AN497&gt;H497, (AN497-H497)*($G$23+AJ497), 0),IF(AF497&gt;G497,(AF497-G497)*($G$23+AB497),0),IF(X497&gt;F497,(X497-F497)*($G$23+T497),0),IF(P497&gt;E497,(P497-E497)*($G$23+L497),0))</f>
        <v>0</v>
      </c>
      <c r="AP497" s="18">
        <f>-$C$24</f>
        <v>-313614.51120000001</v>
      </c>
      <c r="AQ497" s="17">
        <f ca="1">L497*P497+T497*X497+AB497*AF497+AJ497*AN497-AO497+AP497</f>
        <v>214157.93879999995</v>
      </c>
      <c r="AS497" s="21">
        <f ca="1">SUM(IF(AN497&gt;H497, (AN497-H497), 0),IF(AF497&gt;G497,(AF497-G497),0),IF(X497&gt;F497,(X497-F497),0),IF(P497&gt;E497,(P497-E497),0))</f>
        <v>0</v>
      </c>
    </row>
    <row r="498" spans="1:45" x14ac:dyDescent="0.4">
      <c r="A498" s="15">
        <v>470</v>
      </c>
      <c r="B498" s="15">
        <f ca="1">IF(RAND() &lt; (8/12), 0, 1)</f>
        <v>0</v>
      </c>
      <c r="C498" s="20">
        <f ca="1">RAND()</f>
        <v>0.2953340780847864</v>
      </c>
      <c r="D498" s="15" t="str">
        <f ca="1">LOOKUP(C498,$H$13:$H$16,$F$13:$F$16)</f>
        <v>Airbus A380-800</v>
      </c>
      <c r="E498" s="15">
        <f ca="1">LOOKUP(D498,$F$6:$F$9,$I$6:$I$9)</f>
        <v>14</v>
      </c>
      <c r="F498" s="15">
        <f ca="1">LOOKUP(D498,$F$6:$F$9,$J$6:$J$9)</f>
        <v>76</v>
      </c>
      <c r="G498" s="15">
        <f ca="1">LOOKUP(D498,$F$6:$F$9,$K$6:$K$9)</f>
        <v>56</v>
      </c>
      <c r="H498" s="15">
        <f ca="1">LOOKUP(D498,$F$6:$F$9,$L$6:$L$9)</f>
        <v>341</v>
      </c>
      <c r="I498" s="20">
        <f ca="1">RAND()</f>
        <v>7.598694072191281E-2</v>
      </c>
      <c r="J498" s="15">
        <f ca="1">IF(B498=1, ROUND(_xlfn.NORM.INV(I498,$C$5,$C$6)*(1+$T$14), 0), ROUND(_xlfn.NORM.INV(I498, $D$5, $D$6)*(1+$T$14), 0))</f>
        <v>3</v>
      </c>
      <c r="K498" s="20">
        <f ca="1">RAND()</f>
        <v>9.8180017861179025E-2</v>
      </c>
      <c r="L498" s="18">
        <f ca="1">IF(B498=1, ROUND(_xlfn.NORM.INV(K498,$C$7,$C$8), 2), ROUND(_xlfn.NORM.INV(K498, $D$7, $D$8), 2))</f>
        <v>9903.5400000000009</v>
      </c>
      <c r="M498" s="15">
        <f ca="1">MIN(E498,J498)</f>
        <v>3</v>
      </c>
      <c r="N498" s="15">
        <f ca="1">RAND()</f>
        <v>0.48262853588126808</v>
      </c>
      <c r="O498" s="19">
        <f ca="1">(IF(B498=1, $G$21+($G$22-$G$21)*N498, $H$21+($H$22-$H$21)*N498))</f>
        <v>2.4478856076438044E-2</v>
      </c>
      <c r="P498" s="15">
        <f ca="1">ROUND(M498*(1-O498), 0)</f>
        <v>3</v>
      </c>
      <c r="Q498" s="20">
        <f ca="1">RAND()</f>
        <v>0.96296156868360339</v>
      </c>
      <c r="R498" s="15">
        <f ca="1">IF(B498=1, ROUND(_xlfn.NORM.INV(Q498,$C$9,$C$10)*(1+$T$14), 0), ROUND(_xlfn.NORM.INV(Q498, $D$9, $D$10)*(1+$T$14), 0))</f>
        <v>59</v>
      </c>
      <c r="S498" s="20">
        <f ca="1">RAND()</f>
        <v>0.82605544712656664</v>
      </c>
      <c r="T498" s="18">
        <f ca="1">IF(B498=1, ROUND(_xlfn.NORM.INV(S498,$C$11,$C$12), 2), ROUND(_xlfn.NORM.INV(S498, $D$11, $D$12), 2))</f>
        <v>5460.1</v>
      </c>
      <c r="U498" s="15">
        <f ca="1">MIN(F498,R498)</f>
        <v>59</v>
      </c>
      <c r="V498" s="15">
        <f ca="1">RAND()</f>
        <v>0.13423437173395203</v>
      </c>
      <c r="W498" s="19">
        <f ca="1">(IF(B498=1, $G$21+($G$22-$G$21)*V498, $H$21+($H$22-$H$21)*V498))</f>
        <v>1.402703115201856E-2</v>
      </c>
      <c r="X498" s="15">
        <f ca="1">ROUND(U498*(1-W498), 0)</f>
        <v>58</v>
      </c>
      <c r="Y498" s="20">
        <f ca="1">RAND()</f>
        <v>0.59992913697415928</v>
      </c>
      <c r="Z498" s="15">
        <f ca="1">IF(B498=1, ROUND(_xlfn.NORM.INV(Y498,$C$13,$C$14)*(1+$T$14), 0), ROUND(_xlfn.NORM.INV(Y498, $D$13, $D$14)*(1+$T$14), 0))</f>
        <v>38</v>
      </c>
      <c r="AA498" s="20">
        <f ca="1">RAND()</f>
        <v>0.2885942181615877</v>
      </c>
      <c r="AB498" s="18">
        <f ca="1">IF(B498=1, ROUND(_xlfn.NORM.INV(AA498,$C$15,$C$16), 2), ROUND(_xlfn.NORM.INV(AA498, $D$15, $D$16), 2))</f>
        <v>2730.21</v>
      </c>
      <c r="AC498" s="15">
        <f ca="1">MIN(G498,Z498)</f>
        <v>38</v>
      </c>
      <c r="AD498" s="15">
        <f ca="1">RAND()</f>
        <v>0.62388367470390571</v>
      </c>
      <c r="AE498" s="19">
        <f ca="1">(IF(B498=1, $G$21+($G$22-$G$21)*AD498, $H$21+($H$22-$H$21)*AD498))</f>
        <v>2.8716510241117169E-2</v>
      </c>
      <c r="AF498" s="15">
        <f ca="1">ROUND(AC498*(1-AE498), 0)</f>
        <v>37</v>
      </c>
      <c r="AG498" s="20">
        <f ca="1">RAND()</f>
        <v>0.19099583078345295</v>
      </c>
      <c r="AH498" s="15">
        <f ca="1">IF(B498=1, ROUND(_xlfn.NORM.INV(AG498,$C$17,$C$18)*(1+$T$14), 0), ROUND(_xlfn.NORM.INV(AG498, $D$17, $D$18)*(1+$T$14), 0))</f>
        <v>154</v>
      </c>
      <c r="AI498" s="20">
        <f ca="1">RAND()</f>
        <v>0.32884977101406565</v>
      </c>
      <c r="AJ498" s="18">
        <f ca="1">IF(B498=1, ROUND(_xlfn.NORM.INV(AI498,$C$19,$C$20), 2), ROUND(_xlfn.NORM.INV(AI498, $D$19, $D$20), 2))</f>
        <v>1715.07</v>
      </c>
      <c r="AK498" s="15">
        <f ca="1">MIN(ROUND(H498*(1+$C$22),0),AH498)</f>
        <v>154</v>
      </c>
      <c r="AL498" s="20">
        <f ca="1">RAND()</f>
        <v>0.35493506917832673</v>
      </c>
      <c r="AM498" s="19">
        <f ca="1">(IF(B498=1, $G$21+($G$22-$G$21)*AL498, $H$21+($H$22-$H$21)*AL498))</f>
        <v>2.0648052075349803E-2</v>
      </c>
      <c r="AN498" s="15">
        <f ca="1">ROUND(AK498*(1-AM498), 0)</f>
        <v>151</v>
      </c>
      <c r="AO498" s="18">
        <f ca="1">SUM(IF(AN498&gt;H498, (AN498-H498)*($G$23+AJ498), 0),IF(AF498&gt;G498,(AF498-G498)*($G$23+AB498),0),IF(X498&gt;F498,(X498-F498)*($G$23+T498),0),IF(P498&gt;E498,(P498-E498)*($G$23+L498),0))</f>
        <v>0</v>
      </c>
      <c r="AP498" s="18">
        <f>-$C$24</f>
        <v>-313614.51120000001</v>
      </c>
      <c r="AQ498" s="17">
        <f ca="1">L498*P498+T498*X498+AB498*AF498+AJ498*AN498-AO498+AP498</f>
        <v>392775.2488</v>
      </c>
      <c r="AS498" s="21">
        <f ca="1">SUM(IF(AN498&gt;H498, (AN498-H498), 0),IF(AF498&gt;G498,(AF498-G498),0),IF(X498&gt;F498,(X498-F498),0),IF(P498&gt;E498,(P498-E498),0))</f>
        <v>0</v>
      </c>
    </row>
    <row r="499" spans="1:45" x14ac:dyDescent="0.4">
      <c r="A499" s="15">
        <v>471</v>
      </c>
      <c r="B499" s="15">
        <f ca="1">IF(RAND() &lt; (8/12), 0, 1)</f>
        <v>0</v>
      </c>
      <c r="C499" s="20">
        <f ca="1">RAND()</f>
        <v>1.3391738169451495E-2</v>
      </c>
      <c r="D499" s="15" t="str">
        <f ca="1">LOOKUP(C499,$H$13:$H$16,$F$13:$F$16)</f>
        <v>Airbus A350-900</v>
      </c>
      <c r="E499" s="15">
        <f ca="1">LOOKUP(D499,$F$6:$F$9,$I$6:$I$9)</f>
        <v>0</v>
      </c>
      <c r="F499" s="15">
        <f ca="1">LOOKUP(D499,$F$6:$F$9,$J$6:$J$9)</f>
        <v>32</v>
      </c>
      <c r="G499" s="15">
        <f ca="1">LOOKUP(D499,$F$6:$F$9,$K$6:$K$9)</f>
        <v>21</v>
      </c>
      <c r="H499" s="15">
        <f ca="1">LOOKUP(D499,$F$6:$F$9,$L$6:$L$9)</f>
        <v>259</v>
      </c>
      <c r="I499" s="20">
        <f ca="1">RAND()</f>
        <v>0.89050491541953292</v>
      </c>
      <c r="J499" s="15">
        <f ca="1">IF(B499=1, ROUND(_xlfn.NORM.INV(I499,$C$5,$C$6)*(1+$T$14), 0), ROUND(_xlfn.NORM.INV(I499, $D$5, $D$6)*(1+$T$14), 0))</f>
        <v>5</v>
      </c>
      <c r="K499" s="20">
        <f ca="1">RAND()</f>
        <v>0.43468557136472452</v>
      </c>
      <c r="L499" s="18">
        <f ca="1">IF(B499=1, ROUND(_xlfn.NORM.INV(K499,$C$7,$C$8), 2), ROUND(_xlfn.NORM.INV(K499, $D$7, $D$8), 2))</f>
        <v>10417.43</v>
      </c>
      <c r="M499" s="15">
        <f ca="1">MIN(E499,J499)</f>
        <v>0</v>
      </c>
      <c r="N499" s="15">
        <f ca="1">RAND()</f>
        <v>0.51413023547632553</v>
      </c>
      <c r="O499" s="19">
        <f ca="1">(IF(B499=1, $G$21+($G$22-$G$21)*N499, $H$21+($H$22-$H$21)*N499))</f>
        <v>2.5423907064289764E-2</v>
      </c>
      <c r="P499" s="15">
        <f ca="1">ROUND(M499*(1-O499), 0)</f>
        <v>0</v>
      </c>
      <c r="Q499" s="20">
        <f ca="1">RAND()</f>
        <v>3.101247804479268E-2</v>
      </c>
      <c r="R499" s="15">
        <f ca="1">IF(B499=1, ROUND(_xlfn.NORM.INV(Q499,$C$9,$C$10)*(1+$T$14), 0), ROUND(_xlfn.NORM.INV(Q499, $D$9, $D$10)*(1+$T$14), 0))</f>
        <v>20</v>
      </c>
      <c r="S499" s="20">
        <f ca="1">RAND()</f>
        <v>6.7309582011336744E-3</v>
      </c>
      <c r="T499" s="18">
        <f ca="1">IF(B499=1, ROUND(_xlfn.NORM.INV(S499,$C$11,$C$12), 2), ROUND(_xlfn.NORM.INV(S499, $D$11, $D$12), 2))</f>
        <v>4683.03</v>
      </c>
      <c r="U499" s="15">
        <f ca="1">MIN(F499,R499)</f>
        <v>20</v>
      </c>
      <c r="V499" s="15">
        <f ca="1">RAND()</f>
        <v>0.82118861952795807</v>
      </c>
      <c r="W499" s="19">
        <f ca="1">(IF(B499=1, $G$21+($G$22-$G$21)*V499, $H$21+($H$22-$H$21)*V499))</f>
        <v>3.4635658585838738E-2</v>
      </c>
      <c r="X499" s="15">
        <f ca="1">ROUND(U499*(1-W499), 0)</f>
        <v>19</v>
      </c>
      <c r="Y499" s="20">
        <f ca="1">RAND()</f>
        <v>0.37685864136993474</v>
      </c>
      <c r="Z499" s="15">
        <f ca="1">IF(B499=1, ROUND(_xlfn.NORM.INV(Y499,$C$13,$C$14)*(1+$T$14), 0), ROUND(_xlfn.NORM.INV(Y499, $D$13, $D$14)*(1+$T$14), 0))</f>
        <v>33</v>
      </c>
      <c r="AA499" s="20">
        <f ca="1">RAND()</f>
        <v>0.74806029206427094</v>
      </c>
      <c r="AB499" s="18">
        <f ca="1">IF(B499=1, ROUND(_xlfn.NORM.INV(AA499,$C$15,$C$16), 2), ROUND(_xlfn.NORM.INV(AA499, $D$15, $D$16), 2))</f>
        <v>2879.2</v>
      </c>
      <c r="AC499" s="15">
        <f ca="1">MIN(G499,Z499)</f>
        <v>21</v>
      </c>
      <c r="AD499" s="15">
        <f ca="1">RAND()</f>
        <v>0.2444694726352018</v>
      </c>
      <c r="AE499" s="19">
        <f ca="1">(IF(B499=1, $G$21+($G$22-$G$21)*AD499, $H$21+($H$22-$H$21)*AD499))</f>
        <v>1.7334084179056054E-2</v>
      </c>
      <c r="AF499" s="15">
        <f ca="1">ROUND(AC499*(1-AE499), 0)</f>
        <v>21</v>
      </c>
      <c r="AG499" s="20">
        <f ca="1">RAND()</f>
        <v>0.28193509227756297</v>
      </c>
      <c r="AH499" s="15">
        <f ca="1">IF(B499=1, ROUND(_xlfn.NORM.INV(AG499,$C$17,$C$18)*(1+$T$14), 0), ROUND(_xlfn.NORM.INV(AG499, $D$17, $D$18)*(1+$T$14), 0))</f>
        <v>169</v>
      </c>
      <c r="AI499" s="20">
        <f ca="1">RAND()</f>
        <v>0.84719442708457637</v>
      </c>
      <c r="AJ499" s="18">
        <f ca="1">IF(B499=1, ROUND(_xlfn.NORM.INV(AI499,$C$19,$C$20), 2), ROUND(_xlfn.NORM.INV(AI499, $D$19, $D$20), 2))</f>
        <v>1826.55</v>
      </c>
      <c r="AK499" s="15">
        <f ca="1">MIN(ROUND(H499*(1+$C$22),0),AH499)</f>
        <v>169</v>
      </c>
      <c r="AL499" s="20">
        <f ca="1">RAND()</f>
        <v>0.4408168180454749</v>
      </c>
      <c r="AM499" s="19">
        <f ca="1">(IF(B499=1, $G$21+($G$22-$G$21)*AL499, $H$21+($H$22-$H$21)*AL499))</f>
        <v>2.3224504541364245E-2</v>
      </c>
      <c r="AN499" s="15">
        <f ca="1">ROUND(AK499*(1-AM499), 0)</f>
        <v>165</v>
      </c>
      <c r="AO499" s="18">
        <f ca="1">SUM(IF(AN499&gt;H499, (AN499-H499)*($G$23+AJ499), 0),IF(AF499&gt;G499,(AF499-G499)*($G$23+AB499),0),IF(X499&gt;F499,(X499-F499)*($G$23+T499),0),IF(P499&gt;E499,(P499-E499)*($G$23+L499),0))</f>
        <v>0</v>
      </c>
      <c r="AP499" s="18">
        <f>-$C$24</f>
        <v>-313614.51120000001</v>
      </c>
      <c r="AQ499" s="17">
        <f ca="1">L499*P499+T499*X499+AB499*AF499+AJ499*AN499-AO499+AP499</f>
        <v>137207.00880000001</v>
      </c>
      <c r="AS499" s="21">
        <f ca="1">SUM(IF(AN499&gt;H499, (AN499-H499), 0),IF(AF499&gt;G499,(AF499-G499),0),IF(X499&gt;F499,(X499-F499),0),IF(P499&gt;E499,(P499-E499),0))</f>
        <v>0</v>
      </c>
    </row>
    <row r="500" spans="1:45" x14ac:dyDescent="0.4">
      <c r="A500" s="15">
        <v>472</v>
      </c>
      <c r="B500" s="15">
        <f ca="1">IF(RAND() &lt; (8/12), 0, 1)</f>
        <v>1</v>
      </c>
      <c r="C500" s="20">
        <f ca="1">RAND()</f>
        <v>0.62753681093378799</v>
      </c>
      <c r="D500" s="15" t="str">
        <f ca="1">LOOKUP(C500,$H$13:$H$16,$F$13:$F$16)</f>
        <v>Boeing 777-300ER</v>
      </c>
      <c r="E500" s="15">
        <f ca="1">LOOKUP(D500,$F$6:$F$9,$I$6:$I$9)</f>
        <v>8</v>
      </c>
      <c r="F500" s="15">
        <f ca="1">LOOKUP(D500,$F$6:$F$9,$J$6:$J$9)</f>
        <v>40</v>
      </c>
      <c r="G500" s="15">
        <f ca="1">LOOKUP(D500,$F$6:$F$9,$K$6:$K$9)</f>
        <v>24</v>
      </c>
      <c r="H500" s="15">
        <f ca="1">LOOKUP(D500,$F$6:$F$9,$L$6:$L$9)</f>
        <v>260</v>
      </c>
      <c r="I500" s="20">
        <f ca="1">RAND()</f>
        <v>0.97235451150778474</v>
      </c>
      <c r="J500" s="15">
        <f ca="1">IF(B500=1, ROUND(_xlfn.NORM.INV(I500,$C$5,$C$6)*(1+$T$14), 0), ROUND(_xlfn.NORM.INV(I500, $D$5, $D$6)*(1+$T$14), 0))</f>
        <v>10</v>
      </c>
      <c r="K500" s="20">
        <f ca="1">RAND()</f>
        <v>0.48472712924690187</v>
      </c>
      <c r="L500" s="18">
        <f ca="1">IF(B500=1, ROUND(_xlfn.NORM.INV(K500,$C$7,$C$8), 2), ROUND(_xlfn.NORM.INV(K500, $D$7, $D$8), 2))</f>
        <v>13589.82</v>
      </c>
      <c r="M500" s="15">
        <f ca="1">MIN(E500,J500)</f>
        <v>8</v>
      </c>
      <c r="N500" s="15">
        <f ca="1">RAND()</f>
        <v>0.12046792664191075</v>
      </c>
      <c r="O500" s="19">
        <f ca="1">(IF(B500=1, $G$21+($G$22-$G$21)*N500, $H$21+($H$22-$H$21)*N500))</f>
        <v>1.9216377432466875E-2</v>
      </c>
      <c r="P500" s="15">
        <f ca="1">ROUND(M500*(1-O500), 0)</f>
        <v>8</v>
      </c>
      <c r="Q500" s="20">
        <f ca="1">RAND()</f>
        <v>4.4355817212149318E-2</v>
      </c>
      <c r="R500" s="15">
        <f ca="1">IF(B500=1, ROUND(_xlfn.NORM.INV(Q500,$C$9,$C$10)*(1+$T$14), 0), ROUND(_xlfn.NORM.INV(Q500, $D$9, $D$10)*(1+$T$14), 0))</f>
        <v>18</v>
      </c>
      <c r="S500" s="20">
        <f ca="1">RAND()</f>
        <v>0.15014217056025514</v>
      </c>
      <c r="T500" s="18">
        <f ca="1">IF(B500=1, ROUND(_xlfn.NORM.INV(S500,$C$11,$C$12), 2), ROUND(_xlfn.NORM.INV(S500, $D$11, $D$12), 2))</f>
        <v>5895.43</v>
      </c>
      <c r="U500" s="15">
        <f ca="1">MIN(F500,R500)</f>
        <v>18</v>
      </c>
      <c r="V500" s="15">
        <f ca="1">RAND()</f>
        <v>0.81520738482358679</v>
      </c>
      <c r="W500" s="19">
        <f ca="1">(IF(B500=1, $G$21+($G$22-$G$21)*V500, $H$21+($H$22-$H$21)*V500))</f>
        <v>4.3532258468825538E-2</v>
      </c>
      <c r="X500" s="15">
        <f ca="1">ROUND(U500*(1-W500), 0)</f>
        <v>17</v>
      </c>
      <c r="Y500" s="20">
        <f ca="1">RAND()</f>
        <v>0.5267033955428615</v>
      </c>
      <c r="Z500" s="15">
        <f ca="1">IF(B500=1, ROUND(_xlfn.NORM.INV(Y500,$C$13,$C$14)*(1+$T$14), 0), ROUND(_xlfn.NORM.INV(Y500, $D$13, $D$14)*(1+$T$14), 0))</f>
        <v>56</v>
      </c>
      <c r="AA500" s="20">
        <f ca="1">RAND()</f>
        <v>0.36744473874969075</v>
      </c>
      <c r="AB500" s="18">
        <f ca="1">IF(B500=1, ROUND(_xlfn.NORM.INV(AA500,$C$15,$C$16), 2), ROUND(_xlfn.NORM.INV(AA500, $D$15, $D$16), 2))</f>
        <v>3479.52</v>
      </c>
      <c r="AC500" s="15">
        <f ca="1">MIN(G500,Z500)</f>
        <v>24</v>
      </c>
      <c r="AD500" s="15">
        <f ca="1">RAND()</f>
        <v>0.34121684611881864</v>
      </c>
      <c r="AE500" s="19">
        <f ca="1">(IF(B500=1, $G$21+($G$22-$G$21)*AD500, $H$21+($H$22-$H$21)*AD500))</f>
        <v>2.694258961415865E-2</v>
      </c>
      <c r="AF500" s="15">
        <f ca="1">ROUND(AC500*(1-AE500), 0)</f>
        <v>23</v>
      </c>
      <c r="AG500" s="20">
        <f ca="1">RAND()</f>
        <v>0.13295949883182101</v>
      </c>
      <c r="AH500" s="15">
        <f ca="1">IF(B500=1, ROUND(_xlfn.NORM.INV(AG500,$C$17,$C$18)*(1+$T$14), 0), ROUND(_xlfn.NORM.INV(AG500, $D$17, $D$18)*(1+$T$14), 0))</f>
        <v>164</v>
      </c>
      <c r="AI500" s="20">
        <f ca="1">RAND()</f>
        <v>5.0167557503751126E-2</v>
      </c>
      <c r="AJ500" s="18">
        <f ca="1">IF(B500=1, ROUND(_xlfn.NORM.INV(AI500,$C$19,$C$20), 2), ROUND(_xlfn.NORM.INV(AI500, $D$19, $D$20), 2))</f>
        <v>1782.57</v>
      </c>
      <c r="AK500" s="15">
        <f ca="1">MIN(ROUND(H500*(1+$C$22),0),AH500)</f>
        <v>164</v>
      </c>
      <c r="AL500" s="20">
        <f ca="1">RAND()</f>
        <v>0.42258262524528312</v>
      </c>
      <c r="AM500" s="19">
        <f ca="1">(IF(B500=1, $G$21+($G$22-$G$21)*AL500, $H$21+($H$22-$H$21)*AL500))</f>
        <v>2.9790391883584909E-2</v>
      </c>
      <c r="AN500" s="15">
        <f ca="1">ROUND(AK500*(1-AM500), 0)</f>
        <v>159</v>
      </c>
      <c r="AO500" s="18">
        <f ca="1">SUM(IF(AN500&gt;H500, (AN500-H500)*($G$23+AJ500), 0),IF(AF500&gt;G500,(AF500-G500)*($G$23+AB500),0),IF(X500&gt;F500,(X500-F500)*($G$23+T500),0),IF(P500&gt;E500,(P500-E500)*($G$23+L500),0))</f>
        <v>0</v>
      </c>
      <c r="AP500" s="18">
        <f>-$C$24</f>
        <v>-313614.51120000001</v>
      </c>
      <c r="AQ500" s="17">
        <f ca="1">L500*P500+T500*X500+AB500*AF500+AJ500*AN500-AO500+AP500</f>
        <v>258783.94879999995</v>
      </c>
      <c r="AS500" s="21">
        <f ca="1">SUM(IF(AN500&gt;H500, (AN500-H500), 0),IF(AF500&gt;G500,(AF500-G500),0),IF(X500&gt;F500,(X500-F500),0),IF(P500&gt;E500,(P500-E500),0))</f>
        <v>0</v>
      </c>
    </row>
    <row r="501" spans="1:45" x14ac:dyDescent="0.4">
      <c r="A501" s="15">
        <v>473</v>
      </c>
      <c r="B501" s="15">
        <f ca="1">IF(RAND() &lt; (8/12), 0, 1)</f>
        <v>1</v>
      </c>
      <c r="C501" s="20">
        <f ca="1">RAND()</f>
        <v>0.78175519575983732</v>
      </c>
      <c r="D501" s="15" t="str">
        <f ca="1">LOOKUP(C501,$H$13:$H$16,$F$13:$F$16)</f>
        <v>Boeing 777-300ER</v>
      </c>
      <c r="E501" s="15">
        <f ca="1">LOOKUP(D501,$F$6:$F$9,$I$6:$I$9)</f>
        <v>8</v>
      </c>
      <c r="F501" s="15">
        <f ca="1">LOOKUP(D501,$F$6:$F$9,$J$6:$J$9)</f>
        <v>40</v>
      </c>
      <c r="G501" s="15">
        <f ca="1">LOOKUP(D501,$F$6:$F$9,$K$6:$K$9)</f>
        <v>24</v>
      </c>
      <c r="H501" s="15">
        <f ca="1">LOOKUP(D501,$F$6:$F$9,$L$6:$L$9)</f>
        <v>260</v>
      </c>
      <c r="I501" s="20">
        <f ca="1">RAND()</f>
        <v>0.64240726275724114</v>
      </c>
      <c r="J501" s="15">
        <f ca="1">IF(B501=1, ROUND(_xlfn.NORM.INV(I501,$C$5,$C$6)*(1+$T$14), 0), ROUND(_xlfn.NORM.INV(I501, $D$5, $D$6)*(1+$T$14), 0))</f>
        <v>7</v>
      </c>
      <c r="K501" s="20">
        <f ca="1">RAND()</f>
        <v>0.32831515179877158</v>
      </c>
      <c r="L501" s="18">
        <f ca="1">IF(B501=1, ROUND(_xlfn.NORM.INV(K501,$C$7,$C$8), 2), ROUND(_xlfn.NORM.INV(K501, $D$7, $D$8), 2))</f>
        <v>12857.13</v>
      </c>
      <c r="M501" s="15">
        <f ca="1">MIN(E501,J501)</f>
        <v>7</v>
      </c>
      <c r="N501" s="15">
        <f ca="1">RAND()</f>
        <v>0.99328864965878816</v>
      </c>
      <c r="O501" s="19">
        <f ca="1">(IF(B501=1, $G$21+($G$22-$G$21)*N501, $H$21+($H$22-$H$21)*N501))</f>
        <v>4.9765102738057586E-2</v>
      </c>
      <c r="P501" s="15">
        <f ca="1">ROUND(M501*(1-O501), 0)</f>
        <v>7</v>
      </c>
      <c r="Q501" s="20">
        <f ca="1">RAND()</f>
        <v>0.69924793076029879</v>
      </c>
      <c r="R501" s="15">
        <f ca="1">IF(B501=1, ROUND(_xlfn.NORM.INV(Q501,$C$9,$C$10)*(1+$T$14), 0), ROUND(_xlfn.NORM.INV(Q501, $D$9, $D$10)*(1+$T$14), 0))</f>
        <v>74</v>
      </c>
      <c r="S501" s="20">
        <f ca="1">RAND()</f>
        <v>1.5752823198386889E-2</v>
      </c>
      <c r="T501" s="18">
        <f ca="1">IF(B501=1, ROUND(_xlfn.NORM.INV(S501,$C$11,$C$12), 2), ROUND(_xlfn.NORM.INV(S501, $D$11, $D$12), 2))</f>
        <v>4890.2</v>
      </c>
      <c r="U501" s="15">
        <f ca="1">MIN(F501,R501)</f>
        <v>40</v>
      </c>
      <c r="V501" s="15">
        <f ca="1">RAND()</f>
        <v>3.6574263586204747E-2</v>
      </c>
      <c r="W501" s="19">
        <f ca="1">(IF(B501=1, $G$21+($G$22-$G$21)*V501, $H$21+($H$22-$H$21)*V501))</f>
        <v>1.6280099225517167E-2</v>
      </c>
      <c r="X501" s="15">
        <f ca="1">ROUND(U501*(1-W501), 0)</f>
        <v>39</v>
      </c>
      <c r="Y501" s="20">
        <f ca="1">RAND()</f>
        <v>0.74963508809238144</v>
      </c>
      <c r="Z501" s="15">
        <f ca="1">IF(B501=1, ROUND(_xlfn.NORM.INV(Y501,$C$13,$C$14)*(1+$T$14), 0), ROUND(_xlfn.NORM.INV(Y501, $D$13, $D$14)*(1+$T$14), 0))</f>
        <v>70</v>
      </c>
      <c r="AA501" s="20">
        <f ca="1">RAND()</f>
        <v>0.5194422000187231</v>
      </c>
      <c r="AB501" s="18">
        <f ca="1">IF(B501=1, ROUND(_xlfn.NORM.INV(AA501,$C$15,$C$16), 2), ROUND(_xlfn.NORM.INV(AA501, $D$15, $D$16), 2))</f>
        <v>3665.81</v>
      </c>
      <c r="AC501" s="15">
        <f ca="1">MIN(G501,Z501)</f>
        <v>24</v>
      </c>
      <c r="AD501" s="15">
        <f ca="1">RAND()</f>
        <v>0.63208792643907163</v>
      </c>
      <c r="AE501" s="19">
        <f ca="1">(IF(B501=1, $G$21+($G$22-$G$21)*AD501, $H$21+($H$22-$H$21)*AD501))</f>
        <v>3.7123077425367509E-2</v>
      </c>
      <c r="AF501" s="15">
        <f ca="1">ROUND(AC501*(1-AE501), 0)</f>
        <v>23</v>
      </c>
      <c r="AG501" s="20">
        <f ca="1">RAND()</f>
        <v>0.99216798475040946</v>
      </c>
      <c r="AH501" s="15">
        <f ca="1">IF(B501=1, ROUND(_xlfn.NORM.INV(AG501,$C$17,$C$18)*(1+$T$14), 0), ROUND(_xlfn.NORM.INV(AG501, $D$17, $D$18)*(1+$T$14), 0))</f>
        <v>609</v>
      </c>
      <c r="AI501" s="20">
        <f ca="1">RAND()</f>
        <v>0.57561818585921842</v>
      </c>
      <c r="AJ501" s="18">
        <f ca="1">IF(B501=1, ROUND(_xlfn.NORM.INV(AI501,$C$19,$C$20), 2), ROUND(_xlfn.NORM.INV(AI501, $D$19, $D$20), 2))</f>
        <v>2333.8000000000002</v>
      </c>
      <c r="AK501" s="15">
        <f ca="1">MIN(ROUND(H501*(1+$C$22),0),AH501)</f>
        <v>273</v>
      </c>
      <c r="AL501" s="20">
        <f ca="1">RAND()</f>
        <v>0.28913025507354106</v>
      </c>
      <c r="AM501" s="19">
        <f ca="1">(IF(B501=1, $G$21+($G$22-$G$21)*AL501, $H$21+($H$22-$H$21)*AL501))</f>
        <v>2.5119558927573938E-2</v>
      </c>
      <c r="AN501" s="15">
        <f ca="1">ROUND(AK501*(1-AM501), 0)</f>
        <v>266</v>
      </c>
      <c r="AO501" s="18">
        <f ca="1">SUM(IF(AN501&gt;H501, (AN501-H501)*($G$23+AJ501), 0),IF(AF501&gt;G501,(AF501-G501)*($G$23+AB501),0),IF(X501&gt;F501,(X501-F501)*($G$23+T501),0),IF(P501&gt;E501,(P501-E501)*($G$23+L501),0))</f>
        <v>19108.800000000003</v>
      </c>
      <c r="AP501" s="18">
        <f>-$C$24</f>
        <v>-313614.51120000001</v>
      </c>
      <c r="AQ501" s="17">
        <f ca="1">L501*P501+T501*X501+AB501*AF501+AJ501*AN501-AO501+AP501</f>
        <v>653098.82880000002</v>
      </c>
      <c r="AS501" s="21">
        <f ca="1">SUM(IF(AN501&gt;H501, (AN501-H501), 0),IF(AF501&gt;G501,(AF501-G501),0),IF(X501&gt;F501,(X501-F501),0),IF(P501&gt;E501,(P501-E501),0))</f>
        <v>6</v>
      </c>
    </row>
    <row r="502" spans="1:45" x14ac:dyDescent="0.4">
      <c r="A502" s="15">
        <v>474</v>
      </c>
      <c r="B502" s="15">
        <f ca="1">IF(RAND() &lt; (8/12), 0, 1)</f>
        <v>1</v>
      </c>
      <c r="C502" s="20">
        <f ca="1">RAND()</f>
        <v>0.92942561743014229</v>
      </c>
      <c r="D502" s="15" t="str">
        <f ca="1">LOOKUP(C502,$H$13:$H$16,$F$13:$F$16)</f>
        <v>Boeing 777-300ER</v>
      </c>
      <c r="E502" s="15">
        <f ca="1">LOOKUP(D502,$F$6:$F$9,$I$6:$I$9)</f>
        <v>8</v>
      </c>
      <c r="F502" s="15">
        <f ca="1">LOOKUP(D502,$F$6:$F$9,$J$6:$J$9)</f>
        <v>40</v>
      </c>
      <c r="G502" s="15">
        <f ca="1">LOOKUP(D502,$F$6:$F$9,$K$6:$K$9)</f>
        <v>24</v>
      </c>
      <c r="H502" s="15">
        <f ca="1">LOOKUP(D502,$F$6:$F$9,$L$6:$L$9)</f>
        <v>260</v>
      </c>
      <c r="I502" s="20">
        <f ca="1">RAND()</f>
        <v>0.42798899987302252</v>
      </c>
      <c r="J502" s="15">
        <f ca="1">IF(B502=1, ROUND(_xlfn.NORM.INV(I502,$C$5,$C$6)*(1+$T$14), 0), ROUND(_xlfn.NORM.INV(I502, $D$5, $D$6)*(1+$T$14), 0))</f>
        <v>6</v>
      </c>
      <c r="K502" s="20">
        <f ca="1">RAND()</f>
        <v>0.29404183597580036</v>
      </c>
      <c r="L502" s="18">
        <f ca="1">IF(B502=1, ROUND(_xlfn.NORM.INV(K502,$C$7,$C$8), 2), ROUND(_xlfn.NORM.INV(K502, $D$7, $D$8), 2))</f>
        <v>12682.12</v>
      </c>
      <c r="M502" s="15">
        <f ca="1">MIN(E502,J502)</f>
        <v>6</v>
      </c>
      <c r="N502" s="15">
        <f ca="1">RAND()</f>
        <v>0.80823180555156993</v>
      </c>
      <c r="O502" s="19">
        <f ca="1">(IF(B502=1, $G$21+($G$22-$G$21)*N502, $H$21+($H$22-$H$21)*N502))</f>
        <v>4.328811319430495E-2</v>
      </c>
      <c r="P502" s="15">
        <f ca="1">ROUND(M502*(1-O502), 0)</f>
        <v>6</v>
      </c>
      <c r="Q502" s="20">
        <f ca="1">RAND()</f>
        <v>0.28621696135487684</v>
      </c>
      <c r="R502" s="15">
        <f ca="1">IF(B502=1, ROUND(_xlfn.NORM.INV(Q502,$C$9,$C$10)*(1+$T$14), 0), ROUND(_xlfn.NORM.INV(Q502, $D$9, $D$10)*(1+$T$14), 0))</f>
        <v>47</v>
      </c>
      <c r="S502" s="20">
        <f ca="1">RAND()</f>
        <v>9.6399380228231579E-2</v>
      </c>
      <c r="T502" s="18">
        <f ca="1">IF(B502=1, ROUND(_xlfn.NORM.INV(S502,$C$11,$C$12), 2), ROUND(_xlfn.NORM.INV(S502, $D$11, $D$12), 2))</f>
        <v>5655.1</v>
      </c>
      <c r="U502" s="15">
        <f ca="1">MIN(F502,R502)</f>
        <v>40</v>
      </c>
      <c r="V502" s="15">
        <f ca="1">RAND()</f>
        <v>0.95043750364330526</v>
      </c>
      <c r="W502" s="19">
        <f ca="1">(IF(B502=1, $G$21+($G$22-$G$21)*V502, $H$21+($H$22-$H$21)*V502))</f>
        <v>4.826531262751569E-2</v>
      </c>
      <c r="X502" s="15">
        <f ca="1">ROUND(U502*(1-W502), 0)</f>
        <v>38</v>
      </c>
      <c r="Y502" s="20">
        <f ca="1">RAND()</f>
        <v>0.37135798943423604</v>
      </c>
      <c r="Z502" s="15">
        <f ca="1">IF(B502=1, ROUND(_xlfn.NORM.INV(Y502,$C$13,$C$14)*(1+$T$14), 0), ROUND(_xlfn.NORM.INV(Y502, $D$13, $D$14)*(1+$T$14), 0))</f>
        <v>47</v>
      </c>
      <c r="AA502" s="20">
        <f ca="1">RAND()</f>
        <v>7.8961955877586032E-2</v>
      </c>
      <c r="AB502" s="18">
        <f ca="1">IF(B502=1, ROUND(_xlfn.NORM.INV(AA502,$C$15,$C$16), 2), ROUND(_xlfn.NORM.INV(AA502, $D$15, $D$16), 2))</f>
        <v>2963.28</v>
      </c>
      <c r="AC502" s="15">
        <f ca="1">MIN(G502,Z502)</f>
        <v>24</v>
      </c>
      <c r="AD502" s="15">
        <f ca="1">RAND()</f>
        <v>0.19204073876590433</v>
      </c>
      <c r="AE502" s="19">
        <f ca="1">(IF(B502=1, $G$21+($G$22-$G$21)*AD502, $H$21+($H$22-$H$21)*AD502))</f>
        <v>2.1721425856806652E-2</v>
      </c>
      <c r="AF502" s="15">
        <f ca="1">ROUND(AC502*(1-AE502), 0)</f>
        <v>23</v>
      </c>
      <c r="AG502" s="20">
        <f ca="1">RAND()</f>
        <v>0.2579050992553078</v>
      </c>
      <c r="AH502" s="15">
        <f ca="1">IF(B502=1, ROUND(_xlfn.NORM.INV(AG502,$C$17,$C$18)*(1+$T$14), 0), ROUND(_xlfn.NORM.INV(AG502, $D$17, $D$18)*(1+$T$14), 0))</f>
        <v>223</v>
      </c>
      <c r="AI502" s="20">
        <f ca="1">RAND()</f>
        <v>7.3911602091275119E-2</v>
      </c>
      <c r="AJ502" s="18">
        <f ca="1">IF(B502=1, ROUND(_xlfn.NORM.INV(AI502,$C$19,$C$20), 2), ROUND(_xlfn.NORM.INV(AI502, $D$19, $D$20), 2))</f>
        <v>1841.48</v>
      </c>
      <c r="AK502" s="15">
        <f ca="1">MIN(ROUND(H502*(1+$C$22),0),AH502)</f>
        <v>223</v>
      </c>
      <c r="AL502" s="20">
        <f ca="1">RAND()</f>
        <v>0.77987086922934956</v>
      </c>
      <c r="AM502" s="19">
        <f ca="1">(IF(B502=1, $G$21+($G$22-$G$21)*AL502, $H$21+($H$22-$H$21)*AL502))</f>
        <v>4.2295480423027235E-2</v>
      </c>
      <c r="AN502" s="15">
        <f ca="1">ROUND(AK502*(1-AM502), 0)</f>
        <v>214</v>
      </c>
      <c r="AO502" s="18">
        <f ca="1">SUM(IF(AN502&gt;H502, (AN502-H502)*($G$23+AJ502), 0),IF(AF502&gt;G502,(AF502-G502)*($G$23+AB502),0),IF(X502&gt;F502,(X502-F502)*($G$23+T502),0),IF(P502&gt;E502,(P502-E502)*($G$23+L502),0))</f>
        <v>0</v>
      </c>
      <c r="AP502" s="18">
        <f>-$C$24</f>
        <v>-313614.51120000001</v>
      </c>
      <c r="AQ502" s="17">
        <f ca="1">L502*P502+T502*X502+AB502*AF502+AJ502*AN502-AO502+AP502</f>
        <v>439604.16880000004</v>
      </c>
      <c r="AS502" s="21">
        <f ca="1">SUM(IF(AN502&gt;H502, (AN502-H502), 0),IF(AF502&gt;G502,(AF502-G502),0),IF(X502&gt;F502,(X502-F502),0),IF(P502&gt;E502,(P502-E502),0))</f>
        <v>0</v>
      </c>
    </row>
    <row r="503" spans="1:45" x14ac:dyDescent="0.4">
      <c r="A503" s="15">
        <v>475</v>
      </c>
      <c r="B503" s="15">
        <f ca="1">IF(RAND() &lt; (8/12), 0, 1)</f>
        <v>0</v>
      </c>
      <c r="C503" s="20">
        <f ca="1">RAND()</f>
        <v>0.34384209557191814</v>
      </c>
      <c r="D503" s="15" t="str">
        <f ca="1">LOOKUP(C503,$H$13:$H$16,$F$13:$F$16)</f>
        <v>Airbus A380-800</v>
      </c>
      <c r="E503" s="15">
        <f ca="1">LOOKUP(D503,$F$6:$F$9,$I$6:$I$9)</f>
        <v>14</v>
      </c>
      <c r="F503" s="15">
        <f ca="1">LOOKUP(D503,$F$6:$F$9,$J$6:$J$9)</f>
        <v>76</v>
      </c>
      <c r="G503" s="15">
        <f ca="1">LOOKUP(D503,$F$6:$F$9,$K$6:$K$9)</f>
        <v>56</v>
      </c>
      <c r="H503" s="15">
        <f ca="1">LOOKUP(D503,$F$6:$F$9,$L$6:$L$9)</f>
        <v>341</v>
      </c>
      <c r="I503" s="20">
        <f ca="1">RAND()</f>
        <v>0.41414958281672021</v>
      </c>
      <c r="J503" s="15">
        <f ca="1">IF(B503=1, ROUND(_xlfn.NORM.INV(I503,$C$5,$C$6)*(1+$T$14), 0), ROUND(_xlfn.NORM.INV(I503, $D$5, $D$6)*(1+$T$14), 0))</f>
        <v>4</v>
      </c>
      <c r="K503" s="20">
        <f ca="1">RAND()</f>
        <v>0.8766062614036263</v>
      </c>
      <c r="L503" s="18">
        <f ca="1">IF(B503=1, ROUND(_xlfn.NORM.INV(K503,$C$7,$C$8), 2), ROUND(_xlfn.NORM.INV(K503, $D$7, $D$8), 2))</f>
        <v>11020.24</v>
      </c>
      <c r="M503" s="15">
        <f ca="1">MIN(E503,J503)</f>
        <v>4</v>
      </c>
      <c r="N503" s="15">
        <f ca="1">RAND()</f>
        <v>0.11192601882381759</v>
      </c>
      <c r="O503" s="19">
        <f ca="1">(IF(B503=1, $G$21+($G$22-$G$21)*N503, $H$21+($H$22-$H$21)*N503))</f>
        <v>1.3357780564714528E-2</v>
      </c>
      <c r="P503" s="15">
        <f ca="1">ROUND(M503*(1-O503), 0)</f>
        <v>4</v>
      </c>
      <c r="Q503" s="20">
        <f ca="1">RAND()</f>
        <v>0.25527080508899747</v>
      </c>
      <c r="R503" s="15">
        <f ca="1">IF(B503=1, ROUND(_xlfn.NORM.INV(Q503,$C$9,$C$10)*(1+$T$14), 0), ROUND(_xlfn.NORM.INV(Q503, $D$9, $D$10)*(1+$T$14), 0))</f>
        <v>33</v>
      </c>
      <c r="S503" s="20">
        <f ca="1">RAND()</f>
        <v>0.85823213678141419</v>
      </c>
      <c r="T503" s="18">
        <f ca="1">IF(B503=1, ROUND(_xlfn.NORM.INV(S503,$C$11,$C$12), 2), ROUND(_xlfn.NORM.INV(S503, $D$11, $D$12), 2))</f>
        <v>5490.57</v>
      </c>
      <c r="U503" s="15">
        <f ca="1">MIN(F503,R503)</f>
        <v>33</v>
      </c>
      <c r="V503" s="15">
        <f ca="1">RAND()</f>
        <v>0.4398523171319193</v>
      </c>
      <c r="W503" s="19">
        <f ca="1">(IF(B503=1, $G$21+($G$22-$G$21)*V503, $H$21+($H$22-$H$21)*V503))</f>
        <v>2.3195569513957577E-2</v>
      </c>
      <c r="X503" s="15">
        <f ca="1">ROUND(U503*(1-W503), 0)</f>
        <v>32</v>
      </c>
      <c r="Y503" s="20">
        <f ca="1">RAND()</f>
        <v>0.81762059405082921</v>
      </c>
      <c r="Z503" s="15">
        <f ca="1">IF(B503=1, ROUND(_xlfn.NORM.INV(Y503,$C$13,$C$14)*(1+$T$14), 0), ROUND(_xlfn.NORM.INV(Y503, $D$13, $D$14)*(1+$T$14), 0))</f>
        <v>44</v>
      </c>
      <c r="AA503" s="20">
        <f ca="1">RAND()</f>
        <v>0.53657687282174737</v>
      </c>
      <c r="AB503" s="18">
        <f ca="1">IF(B503=1, ROUND(_xlfn.NORM.INV(AA503,$C$15,$C$16), 2), ROUND(_xlfn.NORM.INV(AA503, $D$15, $D$16), 2))</f>
        <v>2809.13</v>
      </c>
      <c r="AC503" s="15">
        <f ca="1">MIN(G503,Z503)</f>
        <v>44</v>
      </c>
      <c r="AD503" s="15">
        <f ca="1">RAND()</f>
        <v>0.14870682161168103</v>
      </c>
      <c r="AE503" s="19">
        <f ca="1">(IF(B503=1, $G$21+($G$22-$G$21)*AD503, $H$21+($H$22-$H$21)*AD503))</f>
        <v>1.4461204648350431E-2</v>
      </c>
      <c r="AF503" s="15">
        <f ca="1">ROUND(AC503*(1-AE503), 0)</f>
        <v>43</v>
      </c>
      <c r="AG503" s="20">
        <f ca="1">RAND()</f>
        <v>0.97414805033873975</v>
      </c>
      <c r="AH503" s="15">
        <f ca="1">IF(B503=1, ROUND(_xlfn.NORM.INV(AG503,$C$17,$C$18)*(1+$T$14), 0), ROUND(_xlfn.NORM.INV(AG503, $D$17, $D$18)*(1+$T$14), 0))</f>
        <v>302</v>
      </c>
      <c r="AI503" s="20">
        <f ca="1">RAND()</f>
        <v>0.20005775135095216</v>
      </c>
      <c r="AJ503" s="18">
        <f ca="1">IF(B503=1, ROUND(_xlfn.NORM.INV(AI503,$C$19,$C$20), 2), ROUND(_xlfn.NORM.INV(AI503, $D$19, $D$20), 2))</f>
        <v>1684.82</v>
      </c>
      <c r="AK503" s="15">
        <f ca="1">MIN(ROUND(H503*(1+$C$22),0),AH503)</f>
        <v>302</v>
      </c>
      <c r="AL503" s="20">
        <f ca="1">RAND()</f>
        <v>0.88261841812407682</v>
      </c>
      <c r="AM503" s="19">
        <f ca="1">(IF(B503=1, $G$21+($G$22-$G$21)*AL503, $H$21+($H$22-$H$21)*AL503))</f>
        <v>3.6478552543722301E-2</v>
      </c>
      <c r="AN503" s="15">
        <f ca="1">ROUND(AK503*(1-AM503), 0)</f>
        <v>291</v>
      </c>
      <c r="AO503" s="18">
        <f ca="1">SUM(IF(AN503&gt;H503, (AN503-H503)*($G$23+AJ503), 0),IF(AF503&gt;G503,(AF503-G503)*($G$23+AB503),0),IF(X503&gt;F503,(X503-F503)*($G$23+T503),0),IF(P503&gt;E503,(P503-E503)*($G$23+L503),0))</f>
        <v>0</v>
      </c>
      <c r="AP503" s="18">
        <f>-$C$24</f>
        <v>-313614.51120000001</v>
      </c>
      <c r="AQ503" s="17">
        <f ca="1">L503*P503+T503*X503+AB503*AF503+AJ503*AN503-AO503+AP503</f>
        <v>517239.89879999991</v>
      </c>
      <c r="AS503" s="21">
        <f ca="1">SUM(IF(AN503&gt;H503, (AN503-H503), 0),IF(AF503&gt;G503,(AF503-G503),0),IF(X503&gt;F503,(X503-F503),0),IF(P503&gt;E503,(P503-E503),0))</f>
        <v>0</v>
      </c>
    </row>
    <row r="504" spans="1:45" x14ac:dyDescent="0.4">
      <c r="A504" s="15">
        <v>476</v>
      </c>
      <c r="B504" s="15">
        <f ca="1">IF(RAND() &lt; (8/12), 0, 1)</f>
        <v>1</v>
      </c>
      <c r="C504" s="20">
        <f ca="1">RAND()</f>
        <v>0.76394651555226334</v>
      </c>
      <c r="D504" s="15" t="str">
        <f ca="1">LOOKUP(C504,$H$13:$H$16,$F$13:$F$16)</f>
        <v>Boeing 777-300ER</v>
      </c>
      <c r="E504" s="15">
        <f ca="1">LOOKUP(D504,$F$6:$F$9,$I$6:$I$9)</f>
        <v>8</v>
      </c>
      <c r="F504" s="15">
        <f ca="1">LOOKUP(D504,$F$6:$F$9,$J$6:$J$9)</f>
        <v>40</v>
      </c>
      <c r="G504" s="15">
        <f ca="1">LOOKUP(D504,$F$6:$F$9,$K$6:$K$9)</f>
        <v>24</v>
      </c>
      <c r="H504" s="15">
        <f ca="1">LOOKUP(D504,$F$6:$F$9,$L$6:$L$9)</f>
        <v>260</v>
      </c>
      <c r="I504" s="20">
        <f ca="1">RAND()</f>
        <v>0.21069391163325635</v>
      </c>
      <c r="J504" s="15">
        <f ca="1">IF(B504=1, ROUND(_xlfn.NORM.INV(I504,$C$5,$C$6)*(1+$T$14), 0), ROUND(_xlfn.NORM.INV(I504, $D$5, $D$6)*(1+$T$14), 0))</f>
        <v>5</v>
      </c>
      <c r="K504" s="20">
        <f ca="1">RAND()</f>
        <v>0.6844081793493646</v>
      </c>
      <c r="L504" s="18">
        <f ca="1">IF(B504=1, ROUND(_xlfn.NORM.INV(K504,$C$7,$C$8), 2), ROUND(_xlfn.NORM.INV(K504, $D$7, $D$8), 2))</f>
        <v>14524.63</v>
      </c>
      <c r="M504" s="15">
        <f ca="1">MIN(E504,J504)</f>
        <v>5</v>
      </c>
      <c r="N504" s="15">
        <f ca="1">RAND()</f>
        <v>0.51864068912480599</v>
      </c>
      <c r="O504" s="19">
        <f ca="1">(IF(B504=1, $G$21+($G$22-$G$21)*N504, $H$21+($H$22-$H$21)*N504))</f>
        <v>3.315242411936821E-2</v>
      </c>
      <c r="P504" s="15">
        <f ca="1">ROUND(M504*(1-O504), 0)</f>
        <v>5</v>
      </c>
      <c r="Q504" s="20">
        <f ca="1">RAND()</f>
        <v>0.66996071113750799</v>
      </c>
      <c r="R504" s="15">
        <f ca="1">IF(B504=1, ROUND(_xlfn.NORM.INV(Q504,$C$9,$C$10)*(1+$T$14), 0), ROUND(_xlfn.NORM.INV(Q504, $D$9, $D$10)*(1+$T$14), 0))</f>
        <v>72</v>
      </c>
      <c r="S504" s="20">
        <f ca="1">RAND()</f>
        <v>0.81384065246487158</v>
      </c>
      <c r="T504" s="18">
        <f ca="1">IF(B504=1, ROUND(_xlfn.NORM.INV(S504,$C$11,$C$12), 2), ROUND(_xlfn.NORM.INV(S504, $D$11, $D$12), 2))</f>
        <v>7633.89</v>
      </c>
      <c r="U504" s="15">
        <f ca="1">MIN(F504,R504)</f>
        <v>40</v>
      </c>
      <c r="V504" s="15">
        <f ca="1">RAND()</f>
        <v>0.90129442349898081</v>
      </c>
      <c r="W504" s="19">
        <f ca="1">(IF(B504=1, $G$21+($G$22-$G$21)*V504, $H$21+($H$22-$H$21)*V504))</f>
        <v>4.6545304822464328E-2</v>
      </c>
      <c r="X504" s="15">
        <f ca="1">ROUND(U504*(1-W504), 0)</f>
        <v>38</v>
      </c>
      <c r="Y504" s="20">
        <f ca="1">RAND()</f>
        <v>0.99976734100459774</v>
      </c>
      <c r="Z504" s="15">
        <f ca="1">IF(B504=1, ROUND(_xlfn.NORM.INV(Y504,$C$13,$C$14)*(1+$T$14), 0), ROUND(_xlfn.NORM.INV(Y504, $D$13, $D$14)*(1+$T$14), 0))</f>
        <v>135</v>
      </c>
      <c r="AA504" s="20">
        <f ca="1">RAND()</f>
        <v>3.159375063237424E-2</v>
      </c>
      <c r="AB504" s="18">
        <f ca="1">IF(B504=1, ROUND(_xlfn.NORM.INV(AA504,$C$15,$C$16), 2), ROUND(_xlfn.NORM.INV(AA504, $D$15, $D$16), 2))</f>
        <v>2748.9</v>
      </c>
      <c r="AC504" s="15">
        <f ca="1">MIN(G504,Z504)</f>
        <v>24</v>
      </c>
      <c r="AD504" s="15">
        <f ca="1">RAND()</f>
        <v>0.16479662872059841</v>
      </c>
      <c r="AE504" s="19">
        <f ca="1">(IF(B504=1, $G$21+($G$22-$G$21)*AD504, $H$21+($H$22-$H$21)*AD504))</f>
        <v>2.0767882005220943E-2</v>
      </c>
      <c r="AF504" s="15">
        <f ca="1">ROUND(AC504*(1-AE504), 0)</f>
        <v>24</v>
      </c>
      <c r="AG504" s="20">
        <f ca="1">RAND()</f>
        <v>0.36792789476454313</v>
      </c>
      <c r="AH504" s="15">
        <f ca="1">IF(B504=1, ROUND(_xlfn.NORM.INV(AG504,$C$17,$C$18)*(1+$T$14), 0), ROUND(_xlfn.NORM.INV(AG504, $D$17, $D$18)*(1+$T$14), 0))</f>
        <v>262</v>
      </c>
      <c r="AI504" s="20">
        <f ca="1">RAND()</f>
        <v>6.1336363226048851E-3</v>
      </c>
      <c r="AJ504" s="18">
        <f ca="1">IF(B504=1, ROUND(_xlfn.NORM.INV(AI504,$C$19,$C$20), 2), ROUND(_xlfn.NORM.INV(AI504, $D$19, $D$20), 2))</f>
        <v>1523.74</v>
      </c>
      <c r="AK504" s="15">
        <f ca="1">MIN(ROUND(H504*(1+$C$22),0),AH504)</f>
        <v>262</v>
      </c>
      <c r="AL504" s="20">
        <f ca="1">RAND()</f>
        <v>0.26173946660051162</v>
      </c>
      <c r="AM504" s="19">
        <f ca="1">(IF(B504=1, $G$21+($G$22-$G$21)*AL504, $H$21+($H$22-$H$21)*AL504))</f>
        <v>2.4160881331017906E-2</v>
      </c>
      <c r="AN504" s="15">
        <f ca="1">ROUND(AK504*(1-AM504), 0)</f>
        <v>256</v>
      </c>
      <c r="AO504" s="18">
        <f ca="1">SUM(IF(AN504&gt;H504, (AN504-H504)*($G$23+AJ504), 0),IF(AF504&gt;G504,(AF504-G504)*($G$23+AB504),0),IF(X504&gt;F504,(X504-F504)*($G$23+T504),0),IF(P504&gt;E504,(P504-E504)*($G$23+L504),0))</f>
        <v>0</v>
      </c>
      <c r="AP504" s="18">
        <f>-$C$24</f>
        <v>-313614.51120000001</v>
      </c>
      <c r="AQ504" s="17">
        <f ca="1">L504*P504+T504*X504+AB504*AF504+AJ504*AN504-AO504+AP504</f>
        <v>505147.4988</v>
      </c>
      <c r="AS504" s="21">
        <f ca="1">SUM(IF(AN504&gt;H504, (AN504-H504), 0),IF(AF504&gt;G504,(AF504-G504),0),IF(X504&gt;F504,(X504-F504),0),IF(P504&gt;E504,(P504-E504),0))</f>
        <v>0</v>
      </c>
    </row>
    <row r="505" spans="1:45" x14ac:dyDescent="0.4">
      <c r="A505" s="15">
        <v>477</v>
      </c>
      <c r="B505" s="15">
        <f ca="1">IF(RAND() &lt; (8/12), 0, 1)</f>
        <v>1</v>
      </c>
      <c r="C505" s="20">
        <f ca="1">RAND()</f>
        <v>0.7109580348634662</v>
      </c>
      <c r="D505" s="15" t="str">
        <f ca="1">LOOKUP(C505,$H$13:$H$16,$F$13:$F$16)</f>
        <v>Boeing 777-300ER</v>
      </c>
      <c r="E505" s="15">
        <f ca="1">LOOKUP(D505,$F$6:$F$9,$I$6:$I$9)</f>
        <v>8</v>
      </c>
      <c r="F505" s="15">
        <f ca="1">LOOKUP(D505,$F$6:$F$9,$J$6:$J$9)</f>
        <v>40</v>
      </c>
      <c r="G505" s="15">
        <f ca="1">LOOKUP(D505,$F$6:$F$9,$K$6:$K$9)</f>
        <v>24</v>
      </c>
      <c r="H505" s="15">
        <f ca="1">LOOKUP(D505,$F$6:$F$9,$L$6:$L$9)</f>
        <v>260</v>
      </c>
      <c r="I505" s="20">
        <f ca="1">RAND()</f>
        <v>0.15442083097912496</v>
      </c>
      <c r="J505" s="15">
        <f ca="1">IF(B505=1, ROUND(_xlfn.NORM.INV(I505,$C$5,$C$6)*(1+$T$14), 0), ROUND(_xlfn.NORM.INV(I505, $D$5, $D$6)*(1+$T$14), 0))</f>
        <v>4</v>
      </c>
      <c r="K505" s="20">
        <f ca="1">RAND()</f>
        <v>0.71670200956446573</v>
      </c>
      <c r="L505" s="18">
        <f ca="1">IF(B505=1, ROUND(_xlfn.NORM.INV(K505,$C$7,$C$8), 2), ROUND(_xlfn.NORM.INV(K505, $D$7, $D$8), 2))</f>
        <v>14692.37</v>
      </c>
      <c r="M505" s="15">
        <f ca="1">MIN(E505,J505)</f>
        <v>4</v>
      </c>
      <c r="N505" s="15">
        <f ca="1">RAND()</f>
        <v>7.0402777143098949E-2</v>
      </c>
      <c r="O505" s="19">
        <f ca="1">(IF(B505=1, $G$21+($G$22-$G$21)*N505, $H$21+($H$22-$H$21)*N505))</f>
        <v>1.7464097200008463E-2</v>
      </c>
      <c r="P505" s="15">
        <f ca="1">ROUND(M505*(1-O505), 0)</f>
        <v>4</v>
      </c>
      <c r="Q505" s="20">
        <f ca="1">RAND()</f>
        <v>0.68558813008059838</v>
      </c>
      <c r="R505" s="15">
        <f ca="1">IF(B505=1, ROUND(_xlfn.NORM.INV(Q505,$C$9,$C$10)*(1+$T$14), 0), ROUND(_xlfn.NORM.INV(Q505, $D$9, $D$10)*(1+$T$14), 0))</f>
        <v>73</v>
      </c>
      <c r="S505" s="20">
        <f ca="1">RAND()</f>
        <v>0.79474695266975837</v>
      </c>
      <c r="T505" s="18">
        <f ca="1">IF(B505=1, ROUND(_xlfn.NORM.INV(S505,$C$11,$C$12), 2), ROUND(_xlfn.NORM.INV(S505, $D$11, $D$12), 2))</f>
        <v>7571.55</v>
      </c>
      <c r="U505" s="15">
        <f ca="1">MIN(F505,R505)</f>
        <v>40</v>
      </c>
      <c r="V505" s="15">
        <f ca="1">RAND()</f>
        <v>0.86545975621262083</v>
      </c>
      <c r="W505" s="19">
        <f ca="1">(IF(B505=1, $G$21+($G$22-$G$21)*V505, $H$21+($H$22-$H$21)*V505))</f>
        <v>4.529109146744173E-2</v>
      </c>
      <c r="X505" s="15">
        <f ca="1">ROUND(U505*(1-W505), 0)</f>
        <v>38</v>
      </c>
      <c r="Y505" s="20">
        <f ca="1">RAND()</f>
        <v>0.61912088183004743</v>
      </c>
      <c r="Z505" s="15">
        <f ca="1">IF(B505=1, ROUND(_xlfn.NORM.INV(Y505,$C$13,$C$14)*(1+$T$14), 0), ROUND(_xlfn.NORM.INV(Y505, $D$13, $D$14)*(1+$T$14), 0))</f>
        <v>62</v>
      </c>
      <c r="AA505" s="20">
        <f ca="1">RAND()</f>
        <v>0.25460420829058672</v>
      </c>
      <c r="AB505" s="18">
        <f ca="1">IF(B505=1, ROUND(_xlfn.NORM.INV(AA505,$C$15,$C$16), 2), ROUND(_xlfn.NORM.INV(AA505, $D$15, $D$16), 2))</f>
        <v>3324.93</v>
      </c>
      <c r="AC505" s="15">
        <f ca="1">MIN(G505,Z505)</f>
        <v>24</v>
      </c>
      <c r="AD505" s="15">
        <f ca="1">RAND()</f>
        <v>0.83853614279015853</v>
      </c>
      <c r="AE505" s="19">
        <f ca="1">(IF(B505=1, $G$21+($G$22-$G$21)*AD505, $H$21+($H$22-$H$21)*AD505))</f>
        <v>4.4348764997655554E-2</v>
      </c>
      <c r="AF505" s="15">
        <f ca="1">ROUND(AC505*(1-AE505), 0)</f>
        <v>23</v>
      </c>
      <c r="AG505" s="20">
        <f ca="1">RAND()</f>
        <v>0.29366986835015163</v>
      </c>
      <c r="AH505" s="15">
        <f ca="1">IF(B505=1, ROUND(_xlfn.NORM.INV(AG505,$C$17,$C$18)*(1+$T$14), 0), ROUND(_xlfn.NORM.INV(AG505, $D$17, $D$18)*(1+$T$14), 0))</f>
        <v>236</v>
      </c>
      <c r="AI505" s="20">
        <f ca="1">RAND()</f>
        <v>0.5391047850459677</v>
      </c>
      <c r="AJ505" s="18">
        <f ca="1">IF(B505=1, ROUND(_xlfn.NORM.INV(AI505,$C$19,$C$20), 2), ROUND(_xlfn.NORM.INV(AI505, $D$19, $D$20), 2))</f>
        <v>2305.9899999999998</v>
      </c>
      <c r="AK505" s="15">
        <f ca="1">MIN(ROUND(H505*(1+$C$22),0),AH505)</f>
        <v>236</v>
      </c>
      <c r="AL505" s="20">
        <f ca="1">RAND()</f>
        <v>0.82985794420751602</v>
      </c>
      <c r="AM505" s="19">
        <f ca="1">(IF(B505=1, $G$21+($G$22-$G$21)*AL505, $H$21+($H$22-$H$21)*AL505))</f>
        <v>4.4045028047263061E-2</v>
      </c>
      <c r="AN505" s="15">
        <f ca="1">ROUND(AK505*(1-AM505), 0)</f>
        <v>226</v>
      </c>
      <c r="AO505" s="18">
        <f ca="1">SUM(IF(AN505&gt;H505, (AN505-H505)*($G$23+AJ505), 0),IF(AF505&gt;G505,(AF505-G505)*($G$23+AB505),0),IF(X505&gt;F505,(X505-F505)*($G$23+T505),0),IF(P505&gt;E505,(P505-E505)*($G$23+L505),0))</f>
        <v>0</v>
      </c>
      <c r="AP505" s="18">
        <f>-$C$24</f>
        <v>-313614.51120000001</v>
      </c>
      <c r="AQ505" s="17">
        <f ca="1">L505*P505+T505*X505+AB505*AF505+AJ505*AN505-AO505+AP505</f>
        <v>630500.99879999994</v>
      </c>
      <c r="AS505" s="21">
        <f ca="1">SUM(IF(AN505&gt;H505, (AN505-H505), 0),IF(AF505&gt;G505,(AF505-G505),0),IF(X505&gt;F505,(X505-F505),0),IF(P505&gt;E505,(P505-E505),0))</f>
        <v>0</v>
      </c>
    </row>
    <row r="506" spans="1:45" x14ac:dyDescent="0.4">
      <c r="A506" s="15">
        <v>478</v>
      </c>
      <c r="B506" s="15">
        <f ca="1">IF(RAND() &lt; (8/12), 0, 1)</f>
        <v>1</v>
      </c>
      <c r="C506" s="20">
        <f ca="1">RAND()</f>
        <v>0.50101406337953469</v>
      </c>
      <c r="D506" s="15" t="str">
        <f ca="1">LOOKUP(C506,$H$13:$H$16,$F$13:$F$16)</f>
        <v>Airbus A380-800</v>
      </c>
      <c r="E506" s="15">
        <f ca="1">LOOKUP(D506,$F$6:$F$9,$I$6:$I$9)</f>
        <v>14</v>
      </c>
      <c r="F506" s="15">
        <f ca="1">LOOKUP(D506,$F$6:$F$9,$J$6:$J$9)</f>
        <v>76</v>
      </c>
      <c r="G506" s="15">
        <f ca="1">LOOKUP(D506,$F$6:$F$9,$K$6:$K$9)</f>
        <v>56</v>
      </c>
      <c r="H506" s="15">
        <f ca="1">LOOKUP(D506,$F$6:$F$9,$L$6:$L$9)</f>
        <v>341</v>
      </c>
      <c r="I506" s="20">
        <f ca="1">RAND()</f>
        <v>5.9460794309683651E-2</v>
      </c>
      <c r="J506" s="15">
        <f ca="1">IF(B506=1, ROUND(_xlfn.NORM.INV(I506,$C$5,$C$6)*(1+$T$14), 0), ROUND(_xlfn.NORM.INV(I506, $D$5, $D$6)*(1+$T$14), 0))</f>
        <v>3</v>
      </c>
      <c r="K506" s="20">
        <f ca="1">RAND()</f>
        <v>0.2175651502947108</v>
      </c>
      <c r="L506" s="18">
        <f ca="1">IF(B506=1, ROUND(_xlfn.NORM.INV(K506,$C$7,$C$8), 2), ROUND(_xlfn.NORM.INV(K506, $D$7, $D$8), 2))</f>
        <v>12251.41</v>
      </c>
      <c r="M506" s="15">
        <f ca="1">MIN(E506,J506)</f>
        <v>3</v>
      </c>
      <c r="N506" s="15">
        <f ca="1">RAND()</f>
        <v>0.33395878350054808</v>
      </c>
      <c r="O506" s="19">
        <f ca="1">(IF(B506=1, $G$21+($G$22-$G$21)*N506, $H$21+($H$22-$H$21)*N506))</f>
        <v>2.6688557422519181E-2</v>
      </c>
      <c r="P506" s="15">
        <f ca="1">ROUND(M506*(1-O506), 0)</f>
        <v>3</v>
      </c>
      <c r="Q506" s="20">
        <f ca="1">RAND()</f>
        <v>0.26402933792118888</v>
      </c>
      <c r="R506" s="15">
        <f ca="1">IF(B506=1, ROUND(_xlfn.NORM.INV(Q506,$C$9,$C$10)*(1+$T$14), 0), ROUND(_xlfn.NORM.INV(Q506, $D$9, $D$10)*(1+$T$14), 0))</f>
        <v>45</v>
      </c>
      <c r="S506" s="20">
        <f ca="1">RAND()</f>
        <v>0.8026766466913785</v>
      </c>
      <c r="T506" s="18">
        <f ca="1">IF(B506=1, ROUND(_xlfn.NORM.INV(S506,$C$11,$C$12), 2), ROUND(_xlfn.NORM.INV(S506, $D$11, $D$12), 2))</f>
        <v>7596.99</v>
      </c>
      <c r="U506" s="15">
        <f ca="1">MIN(F506,R506)</f>
        <v>45</v>
      </c>
      <c r="V506" s="15">
        <f ca="1">RAND()</f>
        <v>0.76001192235506443</v>
      </c>
      <c r="W506" s="19">
        <f ca="1">(IF(B506=1, $G$21+($G$22-$G$21)*V506, $H$21+($H$22-$H$21)*V506))</f>
        <v>4.1600417282427256E-2</v>
      </c>
      <c r="X506" s="15">
        <f ca="1">ROUND(U506*(1-W506), 0)</f>
        <v>43</v>
      </c>
      <c r="Y506" s="20">
        <f ca="1">RAND()</f>
        <v>0.42814766927333925</v>
      </c>
      <c r="Z506" s="15">
        <f ca="1">IF(B506=1, ROUND(_xlfn.NORM.INV(Y506,$C$13,$C$14)*(1+$T$14), 0), ROUND(_xlfn.NORM.INV(Y506, $D$13, $D$14)*(1+$T$14), 0))</f>
        <v>50</v>
      </c>
      <c r="AA506" s="20">
        <f ca="1">RAND()</f>
        <v>0.65450908884074332</v>
      </c>
      <c r="AB506" s="18">
        <f ca="1">IF(B506=1, ROUND(_xlfn.NORM.INV(AA506,$C$15,$C$16), 2), ROUND(_xlfn.NORM.INV(AA506, $D$15, $D$16), 2))</f>
        <v>3833.54</v>
      </c>
      <c r="AC506" s="15">
        <f ca="1">MIN(G506,Z506)</f>
        <v>50</v>
      </c>
      <c r="AD506" s="15">
        <f ca="1">RAND()</f>
        <v>0.37304745463137667</v>
      </c>
      <c r="AE506" s="19">
        <f ca="1">(IF(B506=1, $G$21+($G$22-$G$21)*AD506, $H$21+($H$22-$H$21)*AD506))</f>
        <v>2.8056660912098186E-2</v>
      </c>
      <c r="AF506" s="15">
        <f ca="1">ROUND(AC506*(1-AE506), 0)</f>
        <v>49</v>
      </c>
      <c r="AG506" s="20">
        <f ca="1">RAND()</f>
        <v>0.48659047990463478</v>
      </c>
      <c r="AH506" s="15">
        <f ca="1">IF(B506=1, ROUND(_xlfn.NORM.INV(AG506,$C$17,$C$18)*(1+$T$14), 0), ROUND(_xlfn.NORM.INV(AG506, $D$17, $D$18)*(1+$T$14), 0))</f>
        <v>300</v>
      </c>
      <c r="AI506" s="20">
        <f ca="1">RAND()</f>
        <v>0.30757691060237391</v>
      </c>
      <c r="AJ506" s="18">
        <f ca="1">IF(B506=1, ROUND(_xlfn.NORM.INV(AI506,$C$19,$C$20), 2), ROUND(_xlfn.NORM.INV(AI506, $D$19, $D$20), 2))</f>
        <v>2125.37</v>
      </c>
      <c r="AK506" s="15">
        <f ca="1">MIN(ROUND(H506*(1+$C$22),0),AH506)</f>
        <v>300</v>
      </c>
      <c r="AL506" s="20">
        <f ca="1">RAND()</f>
        <v>0.47268506936198262</v>
      </c>
      <c r="AM506" s="19">
        <f ca="1">(IF(B506=1, $G$21+($G$22-$G$21)*AL506, $H$21+($H$22-$H$21)*AL506))</f>
        <v>3.1543977427669394E-2</v>
      </c>
      <c r="AN506" s="15">
        <f ca="1">ROUND(AK506*(1-AM506), 0)</f>
        <v>291</v>
      </c>
      <c r="AO506" s="18">
        <f ca="1">SUM(IF(AN506&gt;H506, (AN506-H506)*($G$23+AJ506), 0),IF(AF506&gt;G506,(AF506-G506)*($G$23+AB506),0),IF(X506&gt;F506,(X506-F506)*($G$23+T506),0),IF(P506&gt;E506,(P506-E506)*($G$23+L506),0))</f>
        <v>0</v>
      </c>
      <c r="AP506" s="18">
        <f>-$C$24</f>
        <v>-313614.51120000001</v>
      </c>
      <c r="AQ506" s="17">
        <f ca="1">L506*P506+T506*X506+AB506*AF506+AJ506*AN506-AO506+AP506</f>
        <v>856136.41879999987</v>
      </c>
      <c r="AS506" s="21">
        <f ca="1">SUM(IF(AN506&gt;H506, (AN506-H506), 0),IF(AF506&gt;G506,(AF506-G506),0),IF(X506&gt;F506,(X506-F506),0),IF(P506&gt;E506,(P506-E506),0))</f>
        <v>0</v>
      </c>
    </row>
    <row r="507" spans="1:45" x14ac:dyDescent="0.4">
      <c r="A507" s="15">
        <v>479</v>
      </c>
      <c r="B507" s="15">
        <f ca="1">IF(RAND() &lt; (8/12), 0, 1)</f>
        <v>0</v>
      </c>
      <c r="C507" s="20">
        <f ca="1">RAND()</f>
        <v>0.87000149003235383</v>
      </c>
      <c r="D507" s="15" t="str">
        <f ca="1">LOOKUP(C507,$H$13:$H$16,$F$13:$F$16)</f>
        <v>Boeing 777-300ER</v>
      </c>
      <c r="E507" s="15">
        <f ca="1">LOOKUP(D507,$F$6:$F$9,$I$6:$I$9)</f>
        <v>8</v>
      </c>
      <c r="F507" s="15">
        <f ca="1">LOOKUP(D507,$F$6:$F$9,$J$6:$J$9)</f>
        <v>40</v>
      </c>
      <c r="G507" s="15">
        <f ca="1">LOOKUP(D507,$F$6:$F$9,$K$6:$K$9)</f>
        <v>24</v>
      </c>
      <c r="H507" s="15">
        <f ca="1">LOOKUP(D507,$F$6:$F$9,$L$6:$L$9)</f>
        <v>260</v>
      </c>
      <c r="I507" s="20">
        <f ca="1">RAND()</f>
        <v>0.15087877892893264</v>
      </c>
      <c r="J507" s="15">
        <f ca="1">IF(B507=1, ROUND(_xlfn.NORM.INV(I507,$C$5,$C$6)*(1+$T$14), 0), ROUND(_xlfn.NORM.INV(I507, $D$5, $D$6)*(1+$T$14), 0))</f>
        <v>3</v>
      </c>
      <c r="K507" s="20">
        <f ca="1">RAND()</f>
        <v>3.2878079472781652E-2</v>
      </c>
      <c r="L507" s="18">
        <f ca="1">IF(B507=1, ROUND(_xlfn.NORM.INV(K507,$C$7,$C$8), 2), ROUND(_xlfn.NORM.INV(K507, $D$7, $D$8), 2))</f>
        <v>9653.74</v>
      </c>
      <c r="M507" s="15">
        <f ca="1">MIN(E507,J507)</f>
        <v>3</v>
      </c>
      <c r="N507" s="15">
        <f ca="1">RAND()</f>
        <v>0.2376417726541491</v>
      </c>
      <c r="O507" s="19">
        <f ca="1">(IF(B507=1, $G$21+($G$22-$G$21)*N507, $H$21+($H$22-$H$21)*N507))</f>
        <v>1.7129253179624472E-2</v>
      </c>
      <c r="P507" s="15">
        <f ca="1">ROUND(M507*(1-O507), 0)</f>
        <v>3</v>
      </c>
      <c r="Q507" s="20">
        <f ca="1">RAND()</f>
        <v>0.13088619620142883</v>
      </c>
      <c r="R507" s="15">
        <f ca="1">IF(B507=1, ROUND(_xlfn.NORM.INV(Q507,$C$9,$C$10)*(1+$T$14), 0), ROUND(_xlfn.NORM.INV(Q507, $D$9, $D$10)*(1+$T$14), 0))</f>
        <v>28</v>
      </c>
      <c r="S507" s="20">
        <f ca="1">RAND()</f>
        <v>0.37186446559178143</v>
      </c>
      <c r="T507" s="18">
        <f ca="1">IF(B507=1, ROUND(_xlfn.NORM.INV(S507,$C$11,$C$12), 2), ROUND(_xlfn.NORM.INV(S507, $D$11, $D$12), 2))</f>
        <v>5171.6899999999996</v>
      </c>
      <c r="U507" s="15">
        <f ca="1">MIN(F507,R507)</f>
        <v>28</v>
      </c>
      <c r="V507" s="15">
        <f ca="1">RAND()</f>
        <v>0.41188628065394184</v>
      </c>
      <c r="W507" s="19">
        <f ca="1">(IF(B507=1, $G$21+($G$22-$G$21)*V507, $H$21+($H$22-$H$21)*V507))</f>
        <v>2.2356588419618253E-2</v>
      </c>
      <c r="X507" s="15">
        <f ca="1">ROUND(U507*(1-W507), 0)</f>
        <v>27</v>
      </c>
      <c r="Y507" s="20">
        <f ca="1">RAND()</f>
        <v>0.60969828056585262</v>
      </c>
      <c r="Z507" s="15">
        <f ca="1">IF(B507=1, ROUND(_xlfn.NORM.INV(Y507,$C$13,$C$14)*(1+$T$14), 0), ROUND(_xlfn.NORM.INV(Y507, $D$13, $D$14)*(1+$T$14), 0))</f>
        <v>38</v>
      </c>
      <c r="AA507" s="20">
        <f ca="1">RAND()</f>
        <v>0.26592422456521037</v>
      </c>
      <c r="AB507" s="18">
        <f ca="1">IF(B507=1, ROUND(_xlfn.NORM.INV(AA507,$C$15,$C$16), 2), ROUND(_xlfn.NORM.INV(AA507, $D$15, $D$16), 2))</f>
        <v>2721.99</v>
      </c>
      <c r="AC507" s="15">
        <f ca="1">MIN(G507,Z507)</f>
        <v>24</v>
      </c>
      <c r="AD507" s="15">
        <f ca="1">RAND()</f>
        <v>0.46082730628777768</v>
      </c>
      <c r="AE507" s="19">
        <f ca="1">(IF(B507=1, $G$21+($G$22-$G$21)*AD507, $H$21+($H$22-$H$21)*AD507))</f>
        <v>2.3824819188633328E-2</v>
      </c>
      <c r="AF507" s="15">
        <f ca="1">ROUND(AC507*(1-AE507), 0)</f>
        <v>23</v>
      </c>
      <c r="AG507" s="20">
        <f ca="1">RAND()</f>
        <v>0.80621375371238613</v>
      </c>
      <c r="AH507" s="15">
        <f ca="1">IF(B507=1, ROUND(_xlfn.NORM.INV(AG507,$C$17,$C$18)*(1+$T$14), 0), ROUND(_xlfn.NORM.INV(AG507, $D$17, $D$18)*(1+$T$14), 0))</f>
        <v>245</v>
      </c>
      <c r="AI507" s="20">
        <f ca="1">RAND()</f>
        <v>0.54841309261297388</v>
      </c>
      <c r="AJ507" s="18">
        <f ca="1">IF(B507=1, ROUND(_xlfn.NORM.INV(AI507,$C$19,$C$20), 2), ROUND(_xlfn.NORM.INV(AI507, $D$19, $D$20), 2))</f>
        <v>1757.97</v>
      </c>
      <c r="AK507" s="15">
        <f ca="1">MIN(ROUND(H507*(1+$C$22),0),AH507)</f>
        <v>245</v>
      </c>
      <c r="AL507" s="20">
        <f ca="1">RAND()</f>
        <v>0.66190880577398192</v>
      </c>
      <c r="AM507" s="19">
        <f ca="1">(IF(B507=1, $G$21+($G$22-$G$21)*AL507, $H$21+($H$22-$H$21)*AL507))</f>
        <v>2.9857264173219454E-2</v>
      </c>
      <c r="AN507" s="15">
        <f ca="1">ROUND(AK507*(1-AM507), 0)</f>
        <v>238</v>
      </c>
      <c r="AO507" s="18">
        <f ca="1">SUM(IF(AN507&gt;H507, (AN507-H507)*($G$23+AJ507), 0),IF(AF507&gt;G507,(AF507-G507)*($G$23+AB507),0),IF(X507&gt;F507,(X507-F507)*($G$23+T507),0),IF(P507&gt;E507,(P507-E507)*($G$23+L507),0))</f>
        <v>0</v>
      </c>
      <c r="AP507" s="18">
        <f>-$C$24</f>
        <v>-313614.51120000001</v>
      </c>
      <c r="AQ507" s="17">
        <f ca="1">L507*P507+T507*X507+AB507*AF507+AJ507*AN507-AO507+AP507</f>
        <v>335984.96879999997</v>
      </c>
      <c r="AS507" s="21">
        <f ca="1">SUM(IF(AN507&gt;H507, (AN507-H507), 0),IF(AF507&gt;G507,(AF507-G507),0),IF(X507&gt;F507,(X507-F507),0),IF(P507&gt;E507,(P507-E507),0))</f>
        <v>0</v>
      </c>
    </row>
    <row r="508" spans="1:45" x14ac:dyDescent="0.4">
      <c r="A508" s="15">
        <v>480</v>
      </c>
      <c r="B508" s="15">
        <f ca="1">IF(RAND() &lt; (8/12), 0, 1)</f>
        <v>0</v>
      </c>
      <c r="C508" s="20">
        <f ca="1">RAND()</f>
        <v>0.48678246845680628</v>
      </c>
      <c r="D508" s="15" t="str">
        <f ca="1">LOOKUP(C508,$H$13:$H$16,$F$13:$F$16)</f>
        <v>Airbus A380-800</v>
      </c>
      <c r="E508" s="15">
        <f ca="1">LOOKUP(D508,$F$6:$F$9,$I$6:$I$9)</f>
        <v>14</v>
      </c>
      <c r="F508" s="15">
        <f ca="1">LOOKUP(D508,$F$6:$F$9,$J$6:$J$9)</f>
        <v>76</v>
      </c>
      <c r="G508" s="15">
        <f ca="1">LOOKUP(D508,$F$6:$F$9,$K$6:$K$9)</f>
        <v>56</v>
      </c>
      <c r="H508" s="15">
        <f ca="1">LOOKUP(D508,$F$6:$F$9,$L$6:$L$9)</f>
        <v>341</v>
      </c>
      <c r="I508" s="20">
        <f ca="1">RAND()</f>
        <v>0.78235969443797659</v>
      </c>
      <c r="J508" s="15">
        <f ca="1">IF(B508=1, ROUND(_xlfn.NORM.INV(I508,$C$5,$C$6)*(1+$T$14), 0), ROUND(_xlfn.NORM.INV(I508, $D$5, $D$6)*(1+$T$14), 0))</f>
        <v>5</v>
      </c>
      <c r="K508" s="20">
        <f ca="1">RAND()</f>
        <v>0.96843606405568849</v>
      </c>
      <c r="L508" s="18">
        <f ca="1">IF(B508=1, ROUND(_xlfn.NORM.INV(K508,$C$7,$C$8), 2), ROUND(_xlfn.NORM.INV(K508, $D$7, $D$8), 2))</f>
        <v>11339.31</v>
      </c>
      <c r="M508" s="15">
        <f ca="1">MIN(E508,J508)</f>
        <v>5</v>
      </c>
      <c r="N508" s="15">
        <f ca="1">RAND()</f>
        <v>0.73530655593355232</v>
      </c>
      <c r="O508" s="19">
        <f ca="1">(IF(B508=1, $G$21+($G$22-$G$21)*N508, $H$21+($H$22-$H$21)*N508))</f>
        <v>3.2059196678006566E-2</v>
      </c>
      <c r="P508" s="15">
        <f ca="1">ROUND(M508*(1-O508), 0)</f>
        <v>5</v>
      </c>
      <c r="Q508" s="20">
        <f ca="1">RAND()</f>
        <v>0.44181906387821568</v>
      </c>
      <c r="R508" s="15">
        <f ca="1">IF(B508=1, ROUND(_xlfn.NORM.INV(Q508,$C$9,$C$10)*(1+$T$14), 0), ROUND(_xlfn.NORM.INV(Q508, $D$9, $D$10)*(1+$T$14), 0))</f>
        <v>38</v>
      </c>
      <c r="S508" s="20">
        <f ca="1">RAND()</f>
        <v>0.28395994812760117</v>
      </c>
      <c r="T508" s="18">
        <f ca="1">IF(B508=1, ROUND(_xlfn.NORM.INV(S508,$C$11,$C$12), 2), ROUND(_xlfn.NORM.INV(S508, $D$11, $D$12), 2))</f>
        <v>5116.04</v>
      </c>
      <c r="U508" s="15">
        <f ca="1">MIN(F508,R508)</f>
        <v>38</v>
      </c>
      <c r="V508" s="15">
        <f ca="1">RAND()</f>
        <v>0.39962253211562893</v>
      </c>
      <c r="W508" s="19">
        <f ca="1">(IF(B508=1, $G$21+($G$22-$G$21)*V508, $H$21+($H$22-$H$21)*V508))</f>
        <v>2.1988675963468866E-2</v>
      </c>
      <c r="X508" s="15">
        <f ca="1">ROUND(U508*(1-W508), 0)</f>
        <v>37</v>
      </c>
      <c r="Y508" s="20">
        <f ca="1">RAND()</f>
        <v>0.36644200866352583</v>
      </c>
      <c r="Z508" s="15">
        <f ca="1">IF(B508=1, ROUND(_xlfn.NORM.INV(Y508,$C$13,$C$14)*(1+$T$14), 0), ROUND(_xlfn.NORM.INV(Y508, $D$13, $D$14)*(1+$T$14), 0))</f>
        <v>32</v>
      </c>
      <c r="AA508" s="20">
        <f ca="1">RAND()</f>
        <v>0.11610542793582868</v>
      </c>
      <c r="AB508" s="18">
        <f ca="1">IF(B508=1, ROUND(_xlfn.NORM.INV(AA508,$C$15,$C$16), 2), ROUND(_xlfn.NORM.INV(AA508, $D$15, $D$16), 2))</f>
        <v>2652.77</v>
      </c>
      <c r="AC508" s="15">
        <f ca="1">MIN(G508,Z508)</f>
        <v>32</v>
      </c>
      <c r="AD508" s="15">
        <f ca="1">RAND()</f>
        <v>0.52459815312037927</v>
      </c>
      <c r="AE508" s="19">
        <f ca="1">(IF(B508=1, $G$21+($G$22-$G$21)*AD508, $H$21+($H$22-$H$21)*AD508))</f>
        <v>2.5737944593611381E-2</v>
      </c>
      <c r="AF508" s="15">
        <f ca="1">ROUND(AC508*(1-AE508), 0)</f>
        <v>31</v>
      </c>
      <c r="AG508" s="20">
        <f ca="1">RAND()</f>
        <v>0.40985637528437746</v>
      </c>
      <c r="AH508" s="15">
        <f ca="1">IF(B508=1, ROUND(_xlfn.NORM.INV(AG508,$C$17,$C$18)*(1+$T$14), 0), ROUND(_xlfn.NORM.INV(AG508, $D$17, $D$18)*(1+$T$14), 0))</f>
        <v>188</v>
      </c>
      <c r="AI508" s="20">
        <f ca="1">RAND()</f>
        <v>0.70017459314981045</v>
      </c>
      <c r="AJ508" s="18">
        <f ca="1">IF(B508=1, ROUND(_xlfn.NORM.INV(AI508,$C$19,$C$20), 2), ROUND(_xlfn.NORM.INV(AI508, $D$19, $D$20), 2))</f>
        <v>1788.6</v>
      </c>
      <c r="AK508" s="15">
        <f ca="1">MIN(ROUND(H508*(1+$C$22),0),AH508)</f>
        <v>188</v>
      </c>
      <c r="AL508" s="20">
        <f ca="1">RAND()</f>
        <v>0.97118207224340081</v>
      </c>
      <c r="AM508" s="19">
        <f ca="1">(IF(B508=1, $G$21+($G$22-$G$21)*AL508, $H$21+($H$22-$H$21)*AL508))</f>
        <v>3.9135462167302022E-2</v>
      </c>
      <c r="AN508" s="15">
        <f ca="1">ROUND(AK508*(1-AM508), 0)</f>
        <v>181</v>
      </c>
      <c r="AO508" s="18">
        <f ca="1">SUM(IF(AN508&gt;H508, (AN508-H508)*($G$23+AJ508), 0),IF(AF508&gt;G508,(AF508-G508)*($G$23+AB508),0),IF(X508&gt;F508,(X508-F508)*($G$23+T508),0),IF(P508&gt;E508,(P508-E508)*($G$23+L508),0))</f>
        <v>0</v>
      </c>
      <c r="AP508" s="18">
        <f>-$C$24</f>
        <v>-313614.51120000001</v>
      </c>
      <c r="AQ508" s="17">
        <f ca="1">L508*P508+T508*X508+AB508*AF508+AJ508*AN508-AO508+AP508</f>
        <v>338347.98879999999</v>
      </c>
      <c r="AS508" s="21">
        <f ca="1">SUM(IF(AN508&gt;H508, (AN508-H508), 0),IF(AF508&gt;G508,(AF508-G508),0),IF(X508&gt;F508,(X508-F508),0),IF(P508&gt;E508,(P508-E508),0))</f>
        <v>0</v>
      </c>
    </row>
    <row r="509" spans="1:45" x14ac:dyDescent="0.4">
      <c r="A509" s="15">
        <v>481</v>
      </c>
      <c r="B509" s="15">
        <f ca="1">IF(RAND() &lt; (8/12), 0, 1)</f>
        <v>0</v>
      </c>
      <c r="C509" s="20">
        <f ca="1">RAND()</f>
        <v>0.31815875246126946</v>
      </c>
      <c r="D509" s="15" t="str">
        <f ca="1">LOOKUP(C509,$H$13:$H$16,$F$13:$F$16)</f>
        <v>Airbus A380-800</v>
      </c>
      <c r="E509" s="15">
        <f ca="1">LOOKUP(D509,$F$6:$F$9,$I$6:$I$9)</f>
        <v>14</v>
      </c>
      <c r="F509" s="15">
        <f ca="1">LOOKUP(D509,$F$6:$F$9,$J$6:$J$9)</f>
        <v>76</v>
      </c>
      <c r="G509" s="15">
        <f ca="1">LOOKUP(D509,$F$6:$F$9,$K$6:$K$9)</f>
        <v>56</v>
      </c>
      <c r="H509" s="15">
        <f ca="1">LOOKUP(D509,$F$6:$F$9,$L$6:$L$9)</f>
        <v>341</v>
      </c>
      <c r="I509" s="20">
        <f ca="1">RAND()</f>
        <v>0.98488939358791061</v>
      </c>
      <c r="J509" s="15">
        <f ca="1">IF(B509=1, ROUND(_xlfn.NORM.INV(I509,$C$5,$C$6)*(1+$T$14), 0), ROUND(_xlfn.NORM.INV(I509, $D$5, $D$6)*(1+$T$14), 0))</f>
        <v>6</v>
      </c>
      <c r="K509" s="20">
        <f ca="1">RAND()</f>
        <v>6.9518457339174944E-2</v>
      </c>
      <c r="L509" s="18">
        <f ca="1">IF(B509=1, ROUND(_xlfn.NORM.INV(K509,$C$7,$C$8), 2), ROUND(_xlfn.NORM.INV(K509, $D$7, $D$8), 2))</f>
        <v>9818.1299999999992</v>
      </c>
      <c r="M509" s="15">
        <f ca="1">MIN(E509,J509)</f>
        <v>6</v>
      </c>
      <c r="N509" s="15">
        <f ca="1">RAND()</f>
        <v>0.47951663450689552</v>
      </c>
      <c r="O509" s="19">
        <f ca="1">(IF(B509=1, $G$21+($G$22-$G$21)*N509, $H$21+($H$22-$H$21)*N509))</f>
        <v>2.4385499035206863E-2</v>
      </c>
      <c r="P509" s="15">
        <f ca="1">ROUND(M509*(1-O509), 0)</f>
        <v>6</v>
      </c>
      <c r="Q509" s="20">
        <f ca="1">RAND()</f>
        <v>0.1692078095679258</v>
      </c>
      <c r="R509" s="15">
        <f ca="1">IF(B509=1, ROUND(_xlfn.NORM.INV(Q509,$C$9,$C$10)*(1+$T$14), 0), ROUND(_xlfn.NORM.INV(Q509, $D$9, $D$10)*(1+$T$14), 0))</f>
        <v>30</v>
      </c>
      <c r="S509" s="20">
        <f ca="1">RAND()</f>
        <v>0.38354838806971214</v>
      </c>
      <c r="T509" s="18">
        <f ca="1">IF(B509=1, ROUND(_xlfn.NORM.INV(S509,$C$11,$C$12), 2), ROUND(_xlfn.NORM.INV(S509, $D$11, $D$12), 2))</f>
        <v>5178.7</v>
      </c>
      <c r="U509" s="15">
        <f ca="1">MIN(F509,R509)</f>
        <v>30</v>
      </c>
      <c r="V509" s="15">
        <f ca="1">RAND()</f>
        <v>0.21768793091829863</v>
      </c>
      <c r="W509" s="19">
        <f ca="1">(IF(B509=1, $G$21+($G$22-$G$21)*V509, $H$21+($H$22-$H$21)*V509))</f>
        <v>1.6530637927548959E-2</v>
      </c>
      <c r="X509" s="15">
        <f ca="1">ROUND(U509*(1-W509), 0)</f>
        <v>30</v>
      </c>
      <c r="Y509" s="20">
        <f ca="1">RAND()</f>
        <v>0.41265568869895686</v>
      </c>
      <c r="Z509" s="15">
        <f ca="1">IF(B509=1, ROUND(_xlfn.NORM.INV(Y509,$C$13,$C$14)*(1+$T$14), 0), ROUND(_xlfn.NORM.INV(Y509, $D$13, $D$14)*(1+$T$14), 0))</f>
        <v>34</v>
      </c>
      <c r="AA509" s="20">
        <f ca="1">RAND()</f>
        <v>0.7031047209396305</v>
      </c>
      <c r="AB509" s="18">
        <f ca="1">IF(B509=1, ROUND(_xlfn.NORM.INV(AA509,$C$15,$C$16), 2), ROUND(_xlfn.NORM.INV(AA509, $D$15, $D$16), 2))</f>
        <v>2862.79</v>
      </c>
      <c r="AC509" s="15">
        <f ca="1">MIN(G509,Z509)</f>
        <v>34</v>
      </c>
      <c r="AD509" s="15">
        <f ca="1">RAND()</f>
        <v>0.8191417698768233</v>
      </c>
      <c r="AE509" s="19">
        <f ca="1">(IF(B509=1, $G$21+($G$22-$G$21)*AD509, $H$21+($H$22-$H$21)*AD509))</f>
        <v>3.45742530963047E-2</v>
      </c>
      <c r="AF509" s="15">
        <f ca="1">ROUND(AC509*(1-AE509), 0)</f>
        <v>33</v>
      </c>
      <c r="AG509" s="20">
        <f ca="1">RAND()</f>
        <v>0.7686495323401189</v>
      </c>
      <c r="AH509" s="15">
        <f ca="1">IF(B509=1, ROUND(_xlfn.NORM.INV(AG509,$C$17,$C$18)*(1+$T$14), 0), ROUND(_xlfn.NORM.INV(AG509, $D$17, $D$18)*(1+$T$14), 0))</f>
        <v>238</v>
      </c>
      <c r="AI509" s="20">
        <f ca="1">RAND()</f>
        <v>0.68395332756426241</v>
      </c>
      <c r="AJ509" s="18">
        <f ca="1">IF(B509=1, ROUND(_xlfn.NORM.INV(AI509,$C$19,$C$20), 2), ROUND(_xlfn.NORM.INV(AI509, $D$19, $D$20), 2))</f>
        <v>1785.1</v>
      </c>
      <c r="AK509" s="15">
        <f ca="1">MIN(ROUND(H509*(1+$C$22),0),AH509)</f>
        <v>238</v>
      </c>
      <c r="AL509" s="20">
        <f ca="1">RAND()</f>
        <v>0.90723451369084918</v>
      </c>
      <c r="AM509" s="19">
        <f ca="1">(IF(B509=1, $G$21+($G$22-$G$21)*AL509, $H$21+($H$22-$H$21)*AL509))</f>
        <v>3.7217035410725477E-2</v>
      </c>
      <c r="AN509" s="15">
        <f ca="1">ROUND(AK509*(1-AM509), 0)</f>
        <v>229</v>
      </c>
      <c r="AO509" s="18">
        <f ca="1">SUM(IF(AN509&gt;H509, (AN509-H509)*($G$23+AJ509), 0),IF(AF509&gt;G509,(AF509-G509)*($G$23+AB509),0),IF(X509&gt;F509,(X509-F509)*($G$23+T509),0),IF(P509&gt;E509,(P509-E509)*($G$23+L509),0))</f>
        <v>0</v>
      </c>
      <c r="AP509" s="18">
        <f>-$C$24</f>
        <v>-313614.51120000001</v>
      </c>
      <c r="AQ509" s="17">
        <f ca="1">L509*P509+T509*X509+AB509*AF509+AJ509*AN509-AO509+AP509</f>
        <v>403915.23879999999</v>
      </c>
      <c r="AS509" s="21">
        <f ca="1">SUM(IF(AN509&gt;H509, (AN509-H509), 0),IF(AF509&gt;G509,(AF509-G509),0),IF(X509&gt;F509,(X509-F509),0),IF(P509&gt;E509,(P509-E509),0))</f>
        <v>0</v>
      </c>
    </row>
    <row r="510" spans="1:45" x14ac:dyDescent="0.4">
      <c r="A510" s="15">
        <v>482</v>
      </c>
      <c r="B510" s="15">
        <f ca="1">IF(RAND() &lt; (8/12), 0, 1)</f>
        <v>0</v>
      </c>
      <c r="C510" s="20">
        <f ca="1">RAND()</f>
        <v>0.43804999287319824</v>
      </c>
      <c r="D510" s="15" t="str">
        <f ca="1">LOOKUP(C510,$H$13:$H$16,$F$13:$F$16)</f>
        <v>Airbus A380-800</v>
      </c>
      <c r="E510" s="15">
        <f ca="1">LOOKUP(D510,$F$6:$F$9,$I$6:$I$9)</f>
        <v>14</v>
      </c>
      <c r="F510" s="15">
        <f ca="1">LOOKUP(D510,$F$6:$F$9,$J$6:$J$9)</f>
        <v>76</v>
      </c>
      <c r="G510" s="15">
        <f ca="1">LOOKUP(D510,$F$6:$F$9,$K$6:$K$9)</f>
        <v>56</v>
      </c>
      <c r="H510" s="15">
        <f ca="1">LOOKUP(D510,$F$6:$F$9,$L$6:$L$9)</f>
        <v>341</v>
      </c>
      <c r="I510" s="20">
        <f ca="1">RAND()</f>
        <v>0.56571337582434256</v>
      </c>
      <c r="J510" s="15">
        <f ca="1">IF(B510=1, ROUND(_xlfn.NORM.INV(I510,$C$5,$C$6)*(1+$T$14), 0), ROUND(_xlfn.NORM.INV(I510, $D$5, $D$6)*(1+$T$14), 0))</f>
        <v>4</v>
      </c>
      <c r="K510" s="20">
        <f ca="1">RAND()</f>
        <v>0.65605924668742144</v>
      </c>
      <c r="L510" s="18">
        <f ca="1">IF(B510=1, ROUND(_xlfn.NORM.INV(K510,$C$7,$C$8), 2), ROUND(_xlfn.NORM.INV(K510, $D$7, $D$8), 2))</f>
        <v>10675.47</v>
      </c>
      <c r="M510" s="15">
        <f ca="1">MIN(E510,J510)</f>
        <v>4</v>
      </c>
      <c r="N510" s="15">
        <f ca="1">RAND()</f>
        <v>0.62168831157021687</v>
      </c>
      <c r="O510" s="19">
        <f ca="1">(IF(B510=1, $G$21+($G$22-$G$21)*N510, $H$21+($H$22-$H$21)*N510))</f>
        <v>2.8650649347106504E-2</v>
      </c>
      <c r="P510" s="15">
        <f ca="1">ROUND(M510*(1-O510), 0)</f>
        <v>4</v>
      </c>
      <c r="Q510" s="20">
        <f ca="1">RAND()</f>
        <v>0.21769728852441383</v>
      </c>
      <c r="R510" s="15">
        <f ca="1">IF(B510=1, ROUND(_xlfn.NORM.INV(Q510,$C$9,$C$10)*(1+$T$14), 0), ROUND(_xlfn.NORM.INV(Q510, $D$9, $D$10)*(1+$T$14), 0))</f>
        <v>32</v>
      </c>
      <c r="S510" s="20">
        <f ca="1">RAND()</f>
        <v>0.74683001523825232</v>
      </c>
      <c r="T510" s="18">
        <f ca="1">IF(B510=1, ROUND(_xlfn.NORM.INV(S510,$C$11,$C$12), 2), ROUND(_xlfn.NORM.INV(S510, $D$11, $D$12), 2))</f>
        <v>5397.63</v>
      </c>
      <c r="U510" s="15">
        <f ca="1">MIN(F510,R510)</f>
        <v>32</v>
      </c>
      <c r="V510" s="15">
        <f ca="1">RAND()</f>
        <v>0.84740163939673563</v>
      </c>
      <c r="W510" s="19">
        <f ca="1">(IF(B510=1, $G$21+($G$22-$G$21)*V510, $H$21+($H$22-$H$21)*V510))</f>
        <v>3.5422049181902067E-2</v>
      </c>
      <c r="X510" s="15">
        <f ca="1">ROUND(U510*(1-W510), 0)</f>
        <v>31</v>
      </c>
      <c r="Y510" s="20">
        <f ca="1">RAND()</f>
        <v>0.13347659426740632</v>
      </c>
      <c r="Z510" s="15">
        <f ca="1">IF(B510=1, ROUND(_xlfn.NORM.INV(Y510,$C$13,$C$14)*(1+$T$14), 0), ROUND(_xlfn.NORM.INV(Y510, $D$13, $D$14)*(1+$T$14), 0))</f>
        <v>25</v>
      </c>
      <c r="AA510" s="20">
        <f ca="1">RAND()</f>
        <v>0.56313561324018924</v>
      </c>
      <c r="AB510" s="18">
        <f ca="1">IF(B510=1, ROUND(_xlfn.NORM.INV(AA510,$C$15,$C$16), 2), ROUND(_xlfn.NORM.INV(AA510, $D$15, $D$16), 2))</f>
        <v>2817.28</v>
      </c>
      <c r="AC510" s="15">
        <f ca="1">MIN(G510,Z510)</f>
        <v>25</v>
      </c>
      <c r="AD510" s="15">
        <f ca="1">RAND()</f>
        <v>0.78629216580798467</v>
      </c>
      <c r="AE510" s="19">
        <f ca="1">(IF(B510=1, $G$21+($G$22-$G$21)*AD510, $H$21+($H$22-$H$21)*AD510))</f>
        <v>3.3588764974239536E-2</v>
      </c>
      <c r="AF510" s="15">
        <f ca="1">ROUND(AC510*(1-AE510), 0)</f>
        <v>24</v>
      </c>
      <c r="AG510" s="20">
        <f ca="1">RAND()</f>
        <v>0.34124546328825323</v>
      </c>
      <c r="AH510" s="15">
        <f ca="1">IF(B510=1, ROUND(_xlfn.NORM.INV(AG510,$C$17,$C$18)*(1+$T$14), 0), ROUND(_xlfn.NORM.INV(AG510, $D$17, $D$18)*(1+$T$14), 0))</f>
        <v>178</v>
      </c>
      <c r="AI510" s="20">
        <f ca="1">RAND()</f>
        <v>0.78337124039627315</v>
      </c>
      <c r="AJ510" s="18">
        <f ca="1">IF(B510=1, ROUND(_xlfn.NORM.INV(AI510,$C$19,$C$20), 2), ROUND(_xlfn.NORM.INV(AI510, $D$19, $D$20), 2))</f>
        <v>1808.25</v>
      </c>
      <c r="AK510" s="15">
        <f ca="1">MIN(ROUND(H510*(1+$C$22),0),AH510)</f>
        <v>178</v>
      </c>
      <c r="AL510" s="20">
        <f ca="1">RAND()</f>
        <v>0.76630481374221771</v>
      </c>
      <c r="AM510" s="19">
        <f ca="1">(IF(B510=1, $G$21+($G$22-$G$21)*AL510, $H$21+($H$22-$H$21)*AL510))</f>
        <v>3.2989144412266531E-2</v>
      </c>
      <c r="AN510" s="15">
        <f ca="1">ROUND(AK510*(1-AM510), 0)</f>
        <v>172</v>
      </c>
      <c r="AO510" s="18">
        <f ca="1">SUM(IF(AN510&gt;H510, (AN510-H510)*($G$23+AJ510), 0),IF(AF510&gt;G510,(AF510-G510)*($G$23+AB510),0),IF(X510&gt;F510,(X510-F510)*($G$23+T510),0),IF(P510&gt;E510,(P510-E510)*($G$23+L510),0))</f>
        <v>0</v>
      </c>
      <c r="AP510" s="18">
        <f>-$C$24</f>
        <v>-313614.51120000001</v>
      </c>
      <c r="AQ510" s="17">
        <f ca="1">L510*P510+T510*X510+AB510*AF510+AJ510*AN510-AO510+AP510</f>
        <v>275047.6188</v>
      </c>
      <c r="AS510" s="21">
        <f ca="1">SUM(IF(AN510&gt;H510, (AN510-H510), 0),IF(AF510&gt;G510,(AF510-G510),0),IF(X510&gt;F510,(X510-F510),0),IF(P510&gt;E510,(P510-E510),0))</f>
        <v>0</v>
      </c>
    </row>
    <row r="511" spans="1:45" x14ac:dyDescent="0.4">
      <c r="A511" s="15">
        <v>483</v>
      </c>
      <c r="B511" s="15">
        <f ca="1">IF(RAND() &lt; (8/12), 0, 1)</f>
        <v>0</v>
      </c>
      <c r="C511" s="20">
        <f ca="1">RAND()</f>
        <v>0.68739041195734929</v>
      </c>
      <c r="D511" s="15" t="str">
        <f ca="1">LOOKUP(C511,$H$13:$H$16,$F$13:$F$16)</f>
        <v>Boeing 777-300ER</v>
      </c>
      <c r="E511" s="15">
        <f ca="1">LOOKUP(D511,$F$6:$F$9,$I$6:$I$9)</f>
        <v>8</v>
      </c>
      <c r="F511" s="15">
        <f ca="1">LOOKUP(D511,$F$6:$F$9,$J$6:$J$9)</f>
        <v>40</v>
      </c>
      <c r="G511" s="15">
        <f ca="1">LOOKUP(D511,$F$6:$F$9,$K$6:$K$9)</f>
        <v>24</v>
      </c>
      <c r="H511" s="15">
        <f ca="1">LOOKUP(D511,$F$6:$F$9,$L$6:$L$9)</f>
        <v>260</v>
      </c>
      <c r="I511" s="20">
        <f ca="1">RAND()</f>
        <v>0.94752903814691913</v>
      </c>
      <c r="J511" s="15">
        <f ca="1">IF(B511=1, ROUND(_xlfn.NORM.INV(I511,$C$5,$C$6)*(1+$T$14), 0), ROUND(_xlfn.NORM.INV(I511, $D$5, $D$6)*(1+$T$14), 0))</f>
        <v>6</v>
      </c>
      <c r="K511" s="20">
        <f ca="1">RAND()</f>
        <v>0.1365384968051867</v>
      </c>
      <c r="L511" s="18">
        <f ca="1">IF(B511=1, ROUND(_xlfn.NORM.INV(K511,$C$7,$C$8), 2), ROUND(_xlfn.NORM.INV(K511, $D$7, $D$8), 2))</f>
        <v>9992.8700000000008</v>
      </c>
      <c r="M511" s="15">
        <f ca="1">MIN(E511,J511)</f>
        <v>6</v>
      </c>
      <c r="N511" s="15">
        <f ca="1">RAND()</f>
        <v>0.42121314346161487</v>
      </c>
      <c r="O511" s="19">
        <f ca="1">(IF(B511=1, $G$21+($G$22-$G$21)*N511, $H$21+($H$22-$H$21)*N511))</f>
        <v>2.2636394303848444E-2</v>
      </c>
      <c r="P511" s="15">
        <f ca="1">ROUND(M511*(1-O511), 0)</f>
        <v>6</v>
      </c>
      <c r="Q511" s="20">
        <f ca="1">RAND()</f>
        <v>0.77306985392423566</v>
      </c>
      <c r="R511" s="15">
        <f ca="1">IF(B511=1, ROUND(_xlfn.NORM.INV(Q511,$C$9,$C$10)*(1+$T$14), 0), ROUND(_xlfn.NORM.INV(Q511, $D$9, $D$10)*(1+$T$14), 0))</f>
        <v>48</v>
      </c>
      <c r="S511" s="20">
        <f ca="1">RAND()</f>
        <v>0.92123076570577422</v>
      </c>
      <c r="T511" s="18">
        <f ca="1">IF(B511=1, ROUND(_xlfn.NORM.INV(S511,$C$11,$C$12), 2), ROUND(_xlfn.NORM.INV(S511, $D$11, $D$12), 2))</f>
        <v>5568.28</v>
      </c>
      <c r="U511" s="15">
        <f ca="1">MIN(F511,R511)</f>
        <v>40</v>
      </c>
      <c r="V511" s="15">
        <f ca="1">RAND()</f>
        <v>2.4036579747902076E-2</v>
      </c>
      <c r="W511" s="19">
        <f ca="1">(IF(B511=1, $G$21+($G$22-$G$21)*V511, $H$21+($H$22-$H$21)*V511))</f>
        <v>1.0721097392437063E-2</v>
      </c>
      <c r="X511" s="15">
        <f ca="1">ROUND(U511*(1-W511), 0)</f>
        <v>40</v>
      </c>
      <c r="Y511" s="20">
        <f ca="1">RAND()</f>
        <v>0.82205856713155556</v>
      </c>
      <c r="Z511" s="15">
        <f ca="1">IF(B511=1, ROUND(_xlfn.NORM.INV(Y511,$C$13,$C$14)*(1+$T$14), 0), ROUND(_xlfn.NORM.INV(Y511, $D$13, $D$14)*(1+$T$14), 0))</f>
        <v>44</v>
      </c>
      <c r="AA511" s="20">
        <f ca="1">RAND()</f>
        <v>6.2533025801889353E-2</v>
      </c>
      <c r="AB511" s="18">
        <f ca="1">IF(B511=1, ROUND(_xlfn.NORM.INV(AA511,$C$15,$C$16), 2), ROUND(_xlfn.NORM.INV(AA511, $D$15, $D$16), 2))</f>
        <v>2611.5500000000002</v>
      </c>
      <c r="AC511" s="15">
        <f ca="1">MIN(G511,Z511)</f>
        <v>24</v>
      </c>
      <c r="AD511" s="15">
        <f ca="1">RAND()</f>
        <v>0.60222345658867815</v>
      </c>
      <c r="AE511" s="19">
        <f ca="1">(IF(B511=1, $G$21+($G$22-$G$21)*AD511, $H$21+($H$22-$H$21)*AD511))</f>
        <v>2.8066703697660345E-2</v>
      </c>
      <c r="AF511" s="15">
        <f ca="1">ROUND(AC511*(1-AE511), 0)</f>
        <v>23</v>
      </c>
      <c r="AG511" s="20">
        <f ca="1">RAND()</f>
        <v>0.86689076173522306</v>
      </c>
      <c r="AH511" s="15">
        <f ca="1">IF(B511=1, ROUND(_xlfn.NORM.INV(AG511,$C$17,$C$18)*(1+$T$14), 0), ROUND(_xlfn.NORM.INV(AG511, $D$17, $D$18)*(1+$T$14), 0))</f>
        <v>258</v>
      </c>
      <c r="AI511" s="20">
        <f ca="1">RAND()</f>
        <v>0.42079410618410718</v>
      </c>
      <c r="AJ511" s="18">
        <f ca="1">IF(B511=1, ROUND(_xlfn.NORM.INV(AI511,$C$19,$C$20), 2), ROUND(_xlfn.NORM.INV(AI511, $D$19, $D$20), 2))</f>
        <v>1733.55</v>
      </c>
      <c r="AK511" s="15">
        <f ca="1">MIN(ROUND(H511*(1+$C$22),0),AH511)</f>
        <v>258</v>
      </c>
      <c r="AL511" s="20">
        <f ca="1">RAND()</f>
        <v>0.90464316847093706</v>
      </c>
      <c r="AM511" s="19">
        <f ca="1">(IF(B511=1, $G$21+($G$22-$G$21)*AL511, $H$21+($H$22-$H$21)*AL511))</f>
        <v>3.7139295054128114E-2</v>
      </c>
      <c r="AN511" s="15">
        <f ca="1">ROUND(AK511*(1-AM511), 0)</f>
        <v>248</v>
      </c>
      <c r="AO511" s="18">
        <f ca="1">SUM(IF(AN511&gt;H511, (AN511-H511)*($G$23+AJ511), 0),IF(AF511&gt;G511,(AF511-G511)*($G$23+AB511),0),IF(X511&gt;F511,(X511-F511)*($G$23+T511),0),IF(P511&gt;E511,(P511-E511)*($G$23+L511),0))</f>
        <v>0</v>
      </c>
      <c r="AP511" s="18">
        <f>-$C$24</f>
        <v>-313614.51120000001</v>
      </c>
      <c r="AQ511" s="17">
        <f ca="1">L511*P511+T511*X511+AB511*AF511+AJ511*AN511-AO511+AP511</f>
        <v>459059.95879999996</v>
      </c>
      <c r="AS511" s="21">
        <f ca="1">SUM(IF(AN511&gt;H511, (AN511-H511), 0),IF(AF511&gt;G511,(AF511-G511),0),IF(X511&gt;F511,(X511-F511),0),IF(P511&gt;E511,(P511-E511),0))</f>
        <v>0</v>
      </c>
    </row>
    <row r="512" spans="1:45" x14ac:dyDescent="0.4">
      <c r="A512" s="15">
        <v>484</v>
      </c>
      <c r="B512" s="15">
        <f ca="1">IF(RAND() &lt; (8/12), 0, 1)</f>
        <v>0</v>
      </c>
      <c r="C512" s="20">
        <f ca="1">RAND()</f>
        <v>0.4647358360645697</v>
      </c>
      <c r="D512" s="15" t="str">
        <f ca="1">LOOKUP(C512,$H$13:$H$16,$F$13:$F$16)</f>
        <v>Airbus A380-800</v>
      </c>
      <c r="E512" s="15">
        <f ca="1">LOOKUP(D512,$F$6:$F$9,$I$6:$I$9)</f>
        <v>14</v>
      </c>
      <c r="F512" s="15">
        <f ca="1">LOOKUP(D512,$F$6:$F$9,$J$6:$J$9)</f>
        <v>76</v>
      </c>
      <c r="G512" s="15">
        <f ca="1">LOOKUP(D512,$F$6:$F$9,$K$6:$K$9)</f>
        <v>56</v>
      </c>
      <c r="H512" s="15">
        <f ca="1">LOOKUP(D512,$F$6:$F$9,$L$6:$L$9)</f>
        <v>341</v>
      </c>
      <c r="I512" s="20">
        <f ca="1">RAND()</f>
        <v>0.24594170436505969</v>
      </c>
      <c r="J512" s="15">
        <f ca="1">IF(B512=1, ROUND(_xlfn.NORM.INV(I512,$C$5,$C$6)*(1+$T$14), 0), ROUND(_xlfn.NORM.INV(I512, $D$5, $D$6)*(1+$T$14), 0))</f>
        <v>3</v>
      </c>
      <c r="K512" s="20">
        <f ca="1">RAND()</f>
        <v>0.76171748499025593</v>
      </c>
      <c r="L512" s="18">
        <f ca="1">IF(B512=1, ROUND(_xlfn.NORM.INV(K512,$C$7,$C$8), 2), ROUND(_xlfn.NORM.INV(K512, $D$7, $D$8), 2))</f>
        <v>10816.81</v>
      </c>
      <c r="M512" s="15">
        <f ca="1">MIN(E512,J512)</f>
        <v>3</v>
      </c>
      <c r="N512" s="15">
        <f ca="1">RAND()</f>
        <v>0.2234171810204193</v>
      </c>
      <c r="O512" s="19">
        <f ca="1">(IF(B512=1, $G$21+($G$22-$G$21)*N512, $H$21+($H$22-$H$21)*N512))</f>
        <v>1.6702515430612578E-2</v>
      </c>
      <c r="P512" s="15">
        <f ca="1">ROUND(M512*(1-O512), 0)</f>
        <v>3</v>
      </c>
      <c r="Q512" s="20">
        <f ca="1">RAND()</f>
        <v>0.92308988368235356</v>
      </c>
      <c r="R512" s="15">
        <f ca="1">IF(B512=1, ROUND(_xlfn.NORM.INV(Q512,$C$9,$C$10)*(1+$T$14), 0), ROUND(_xlfn.NORM.INV(Q512, $D$9, $D$10)*(1+$T$14), 0))</f>
        <v>55</v>
      </c>
      <c r="S512" s="20">
        <f ca="1">RAND()</f>
        <v>0.10467622470444371</v>
      </c>
      <c r="T512" s="18">
        <f ca="1">IF(B512=1, ROUND(_xlfn.NORM.INV(S512,$C$11,$C$12), 2), ROUND(_xlfn.NORM.INV(S512, $D$11, $D$12), 2))</f>
        <v>4960.12</v>
      </c>
      <c r="U512" s="15">
        <f ca="1">MIN(F512,R512)</f>
        <v>55</v>
      </c>
      <c r="V512" s="15">
        <f ca="1">RAND()</f>
        <v>0.81367168994262951</v>
      </c>
      <c r="W512" s="19">
        <f ca="1">(IF(B512=1, $G$21+($G$22-$G$21)*V512, $H$21+($H$22-$H$21)*V512))</f>
        <v>3.4410150698278887E-2</v>
      </c>
      <c r="X512" s="15">
        <f ca="1">ROUND(U512*(1-W512), 0)</f>
        <v>53</v>
      </c>
      <c r="Y512" s="20">
        <f ca="1">RAND()</f>
        <v>0.53292838939911535</v>
      </c>
      <c r="Z512" s="15">
        <f ca="1">IF(B512=1, ROUND(_xlfn.NORM.INV(Y512,$C$13,$C$14)*(1+$T$14), 0), ROUND(_xlfn.NORM.INV(Y512, $D$13, $D$14)*(1+$T$14), 0))</f>
        <v>36</v>
      </c>
      <c r="AA512" s="20">
        <f ca="1">RAND()</f>
        <v>0.66456420714616238</v>
      </c>
      <c r="AB512" s="18">
        <f ca="1">IF(B512=1, ROUND(_xlfn.NORM.INV(AA512,$C$15,$C$16), 2), ROUND(_xlfn.NORM.INV(AA512, $D$15, $D$16), 2))</f>
        <v>2849.61</v>
      </c>
      <c r="AC512" s="15">
        <f ca="1">MIN(G512,Z512)</f>
        <v>36</v>
      </c>
      <c r="AD512" s="15">
        <f ca="1">RAND()</f>
        <v>0.46174038092172243</v>
      </c>
      <c r="AE512" s="19">
        <f ca="1">(IF(B512=1, $G$21+($G$22-$G$21)*AD512, $H$21+($H$22-$H$21)*AD512))</f>
        <v>2.3852211427651673E-2</v>
      </c>
      <c r="AF512" s="15">
        <f ca="1">ROUND(AC512*(1-AE512), 0)</f>
        <v>35</v>
      </c>
      <c r="AG512" s="20">
        <f ca="1">RAND()</f>
        <v>0.22700312690960367</v>
      </c>
      <c r="AH512" s="15">
        <f ca="1">IF(B512=1, ROUND(_xlfn.NORM.INV(AG512,$C$17,$C$18)*(1+$T$14), 0), ROUND(_xlfn.NORM.INV(AG512, $D$17, $D$18)*(1+$T$14), 0))</f>
        <v>160</v>
      </c>
      <c r="AI512" s="20">
        <f ca="1">RAND()</f>
        <v>0.26000480095817935</v>
      </c>
      <c r="AJ512" s="18">
        <f ca="1">IF(B512=1, ROUND(_xlfn.NORM.INV(AI512,$C$19,$C$20), 2), ROUND(_xlfn.NORM.INV(AI512, $D$19, $D$20), 2))</f>
        <v>1699.86</v>
      </c>
      <c r="AK512" s="15">
        <f ca="1">MIN(ROUND(H512*(1+$C$22),0),AH512)</f>
        <v>160</v>
      </c>
      <c r="AL512" s="20">
        <f ca="1">RAND()</f>
        <v>0.44990257699303482</v>
      </c>
      <c r="AM512" s="19">
        <f ca="1">(IF(B512=1, $G$21+($G$22-$G$21)*AL512, $H$21+($H$22-$H$21)*AL512))</f>
        <v>2.3497077309791045E-2</v>
      </c>
      <c r="AN512" s="15">
        <f ca="1">ROUND(AK512*(1-AM512), 0)</f>
        <v>156</v>
      </c>
      <c r="AO512" s="18">
        <f ca="1">SUM(IF(AN512&gt;H512, (AN512-H512)*($G$23+AJ512), 0),IF(AF512&gt;G512,(AF512-G512)*($G$23+AB512),0),IF(X512&gt;F512,(X512-F512)*($G$23+T512),0),IF(P512&gt;E512,(P512-E512)*($G$23+L512),0))</f>
        <v>0</v>
      </c>
      <c r="AP512" s="18">
        <f>-$C$24</f>
        <v>-313614.51120000001</v>
      </c>
      <c r="AQ512" s="17">
        <f ca="1">L512*P512+T512*X512+AB512*AF512+AJ512*AN512-AO512+AP512</f>
        <v>346636.78880000004</v>
      </c>
      <c r="AS512" s="21">
        <f ca="1">SUM(IF(AN512&gt;H512, (AN512-H512), 0),IF(AF512&gt;G512,(AF512-G512),0),IF(X512&gt;F512,(X512-F512),0),IF(P512&gt;E512,(P512-E512),0))</f>
        <v>0</v>
      </c>
    </row>
    <row r="513" spans="1:45" x14ac:dyDescent="0.4">
      <c r="A513" s="15">
        <v>485</v>
      </c>
      <c r="B513" s="15">
        <f ca="1">IF(RAND() &lt; (8/12), 0, 1)</f>
        <v>1</v>
      </c>
      <c r="C513" s="20">
        <f ca="1">RAND()</f>
        <v>0.72212975410955338</v>
      </c>
      <c r="D513" s="15" t="str">
        <f ca="1">LOOKUP(C513,$H$13:$H$16,$F$13:$F$16)</f>
        <v>Boeing 777-300ER</v>
      </c>
      <c r="E513" s="15">
        <f ca="1">LOOKUP(D513,$F$6:$F$9,$I$6:$I$9)</f>
        <v>8</v>
      </c>
      <c r="F513" s="15">
        <f ca="1">LOOKUP(D513,$F$6:$F$9,$J$6:$J$9)</f>
        <v>40</v>
      </c>
      <c r="G513" s="15">
        <f ca="1">LOOKUP(D513,$F$6:$F$9,$K$6:$K$9)</f>
        <v>24</v>
      </c>
      <c r="H513" s="15">
        <f ca="1">LOOKUP(D513,$F$6:$F$9,$L$6:$L$9)</f>
        <v>260</v>
      </c>
      <c r="I513" s="20">
        <f ca="1">RAND()</f>
        <v>0.99540751699494301</v>
      </c>
      <c r="J513" s="15">
        <f ca="1">IF(B513=1, ROUND(_xlfn.NORM.INV(I513,$C$5,$C$6)*(1+$T$14), 0), ROUND(_xlfn.NORM.INV(I513, $D$5, $D$6)*(1+$T$14), 0))</f>
        <v>12</v>
      </c>
      <c r="K513" s="20">
        <f ca="1">RAND()</f>
        <v>0.73617190583054548</v>
      </c>
      <c r="L513" s="18">
        <f ca="1">IF(B513=1, ROUND(_xlfn.NORM.INV(K513,$C$7,$C$8), 2), ROUND(_xlfn.NORM.INV(K513, $D$7, $D$8), 2))</f>
        <v>14797.9</v>
      </c>
      <c r="M513" s="15">
        <f ca="1">MIN(E513,J513)</f>
        <v>8</v>
      </c>
      <c r="N513" s="15">
        <f ca="1">RAND()</f>
        <v>0.57447559014405214</v>
      </c>
      <c r="O513" s="19">
        <f ca="1">(IF(B513=1, $G$21+($G$22-$G$21)*N513, $H$21+($H$22-$H$21)*N513))</f>
        <v>3.5106645655041825E-2</v>
      </c>
      <c r="P513" s="15">
        <f ca="1">ROUND(M513*(1-O513), 0)</f>
        <v>8</v>
      </c>
      <c r="Q513" s="20">
        <f ca="1">RAND()</f>
        <v>0.52572503077731592</v>
      </c>
      <c r="R513" s="15">
        <f ca="1">IF(B513=1, ROUND(_xlfn.NORM.INV(Q513,$C$9,$C$10)*(1+$T$14), 0), ROUND(_xlfn.NORM.INV(Q513, $D$9, $D$10)*(1+$T$14), 0))</f>
        <v>63</v>
      </c>
      <c r="S513" s="20">
        <f ca="1">RAND()</f>
        <v>0.63158609816962186</v>
      </c>
      <c r="T513" s="18">
        <f ca="1">IF(B513=1, ROUND(_xlfn.NORM.INV(S513,$C$11,$C$12), 2), ROUND(_xlfn.NORM.INV(S513, $D$11, $D$12), 2))</f>
        <v>7132.47</v>
      </c>
      <c r="U513" s="15">
        <f ca="1">MIN(F513,R513)</f>
        <v>40</v>
      </c>
      <c r="V513" s="15">
        <f ca="1">RAND()</f>
        <v>0.45235485522769703</v>
      </c>
      <c r="W513" s="19">
        <f ca="1">(IF(B513=1, $G$21+($G$22-$G$21)*V513, $H$21+($H$22-$H$21)*V513))</f>
        <v>3.0832419932969396E-2</v>
      </c>
      <c r="X513" s="15">
        <f ca="1">ROUND(U513*(1-W513), 0)</f>
        <v>39</v>
      </c>
      <c r="Y513" s="20">
        <f ca="1">RAND()</f>
        <v>0.92785423600738326</v>
      </c>
      <c r="Z513" s="15">
        <f ca="1">IF(B513=1, ROUND(_xlfn.NORM.INV(Y513,$C$13,$C$14)*(1+$T$14), 0), ROUND(_xlfn.NORM.INV(Y513, $D$13, $D$14)*(1+$T$14), 0))</f>
        <v>88</v>
      </c>
      <c r="AA513" s="20">
        <f ca="1">RAND()</f>
        <v>0.97157938011887346</v>
      </c>
      <c r="AB513" s="18">
        <f ca="1">IF(B513=1, ROUND(_xlfn.NORM.INV(AA513,$C$15,$C$16), 2), ROUND(_xlfn.NORM.INV(AA513, $D$15, $D$16), 2))</f>
        <v>4558.28</v>
      </c>
      <c r="AC513" s="15">
        <f ca="1">MIN(G513,Z513)</f>
        <v>24</v>
      </c>
      <c r="AD513" s="15">
        <f ca="1">RAND()</f>
        <v>0.61958910079287133</v>
      </c>
      <c r="AE513" s="19">
        <f ca="1">(IF(B513=1, $G$21+($G$22-$G$21)*AD513, $H$21+($H$22-$H$21)*AD513))</f>
        <v>3.6685618527750499E-2</v>
      </c>
      <c r="AF513" s="15">
        <f ca="1">ROUND(AC513*(1-AE513), 0)</f>
        <v>23</v>
      </c>
      <c r="AG513" s="20">
        <f ca="1">RAND()</f>
        <v>0.21939385107438614</v>
      </c>
      <c r="AH513" s="15">
        <f ca="1">IF(B513=1, ROUND(_xlfn.NORM.INV(AG513,$C$17,$C$18)*(1+$T$14), 0), ROUND(_xlfn.NORM.INV(AG513, $D$17, $D$18)*(1+$T$14), 0))</f>
        <v>207</v>
      </c>
      <c r="AI513" s="20">
        <f ca="1">RAND()</f>
        <v>0.57575069213403174</v>
      </c>
      <c r="AJ513" s="18">
        <f ca="1">IF(B513=1, ROUND(_xlfn.NORM.INV(AI513,$C$19,$C$20), 2), ROUND(_xlfn.NORM.INV(AI513, $D$19, $D$20), 2))</f>
        <v>2333.9</v>
      </c>
      <c r="AK513" s="15">
        <f ca="1">MIN(ROUND(H513*(1+$C$22),0),AH513)</f>
        <v>207</v>
      </c>
      <c r="AL513" s="20">
        <f ca="1">RAND()</f>
        <v>0.68315882854229781</v>
      </c>
      <c r="AM513" s="19">
        <f ca="1">(IF(B513=1, $G$21+($G$22-$G$21)*AL513, $H$21+($H$22-$H$21)*AL513))</f>
        <v>3.8910558998980424E-2</v>
      </c>
      <c r="AN513" s="15">
        <f ca="1">ROUND(AK513*(1-AM513), 0)</f>
        <v>199</v>
      </c>
      <c r="AO513" s="18">
        <f ca="1">SUM(IF(AN513&gt;H513, (AN513-H513)*($G$23+AJ513), 0),IF(AF513&gt;G513,(AF513-G513)*($G$23+AB513),0),IF(X513&gt;F513,(X513-F513)*($G$23+T513),0),IF(P513&gt;E513,(P513-E513)*($G$23+L513),0))</f>
        <v>0</v>
      </c>
      <c r="AP513" s="18">
        <f>-$C$24</f>
        <v>-313614.51120000001</v>
      </c>
      <c r="AQ513" s="17">
        <f ca="1">L513*P513+T513*X513+AB513*AF513+AJ513*AN513-AO513+AP513</f>
        <v>652221.5588</v>
      </c>
      <c r="AS513" s="21">
        <f ca="1">SUM(IF(AN513&gt;H513, (AN513-H513), 0),IF(AF513&gt;G513,(AF513-G513),0),IF(X513&gt;F513,(X513-F513),0),IF(P513&gt;E513,(P513-E513),0))</f>
        <v>0</v>
      </c>
    </row>
    <row r="514" spans="1:45" x14ac:dyDescent="0.4">
      <c r="A514" s="15">
        <v>486</v>
      </c>
      <c r="B514" s="15">
        <f ca="1">IF(RAND() &lt; (8/12), 0, 1)</f>
        <v>0</v>
      </c>
      <c r="C514" s="20">
        <f ca="1">RAND()</f>
        <v>0.82257285929128476</v>
      </c>
      <c r="D514" s="15" t="str">
        <f ca="1">LOOKUP(C514,$H$13:$H$16,$F$13:$F$16)</f>
        <v>Boeing 777-300ER</v>
      </c>
      <c r="E514" s="15">
        <f ca="1">LOOKUP(D514,$F$6:$F$9,$I$6:$I$9)</f>
        <v>8</v>
      </c>
      <c r="F514" s="15">
        <f ca="1">LOOKUP(D514,$F$6:$F$9,$J$6:$J$9)</f>
        <v>40</v>
      </c>
      <c r="G514" s="15">
        <f ca="1">LOOKUP(D514,$F$6:$F$9,$K$6:$K$9)</f>
        <v>24</v>
      </c>
      <c r="H514" s="15">
        <f ca="1">LOOKUP(D514,$F$6:$F$9,$L$6:$L$9)</f>
        <v>260</v>
      </c>
      <c r="I514" s="20">
        <f ca="1">RAND()</f>
        <v>0.20508432440148661</v>
      </c>
      <c r="J514" s="15">
        <f ca="1">IF(B514=1, ROUND(_xlfn.NORM.INV(I514,$C$5,$C$6)*(1+$T$14), 0), ROUND(_xlfn.NORM.INV(I514, $D$5, $D$6)*(1+$T$14), 0))</f>
        <v>3</v>
      </c>
      <c r="K514" s="20">
        <f ca="1">RAND()</f>
        <v>0.97020305541838336</v>
      </c>
      <c r="L514" s="18">
        <f ca="1">IF(B514=1, ROUND(_xlfn.NORM.INV(K514,$C$7,$C$8), 2), ROUND(_xlfn.NORM.INV(K514, $D$7, $D$8), 2))</f>
        <v>11350.93</v>
      </c>
      <c r="M514" s="15">
        <f ca="1">MIN(E514,J514)</f>
        <v>3</v>
      </c>
      <c r="N514" s="15">
        <f ca="1">RAND()</f>
        <v>0.3333212823420173</v>
      </c>
      <c r="O514" s="19">
        <f ca="1">(IF(B514=1, $G$21+($G$22-$G$21)*N514, $H$21+($H$22-$H$21)*N514))</f>
        <v>1.9999638470260518E-2</v>
      </c>
      <c r="P514" s="15">
        <f ca="1">ROUND(M514*(1-O514), 0)</f>
        <v>3</v>
      </c>
      <c r="Q514" s="20">
        <f ca="1">RAND()</f>
        <v>0.98473919969770163</v>
      </c>
      <c r="R514" s="15">
        <f ca="1">IF(B514=1, ROUND(_xlfn.NORM.INV(Q514,$C$9,$C$10)*(1+$T$14), 0), ROUND(_xlfn.NORM.INV(Q514, $D$9, $D$10)*(1+$T$14), 0))</f>
        <v>63</v>
      </c>
      <c r="S514" s="20">
        <f ca="1">RAND()</f>
        <v>0.98573631215031288</v>
      </c>
      <c r="T514" s="18">
        <f ca="1">IF(B514=1, ROUND(_xlfn.NORM.INV(S514,$C$11,$C$12), 2), ROUND(_xlfn.NORM.INV(S514, $D$11, $D$12), 2))</f>
        <v>5745.24</v>
      </c>
      <c r="U514" s="15">
        <f ca="1">MIN(F514,R514)</f>
        <v>40</v>
      </c>
      <c r="V514" s="15">
        <f ca="1">RAND()</f>
        <v>0.19154927983420222</v>
      </c>
      <c r="W514" s="19">
        <f ca="1">(IF(B514=1, $G$21+($G$22-$G$21)*V514, $H$21+($H$22-$H$21)*V514))</f>
        <v>1.5746478395026069E-2</v>
      </c>
      <c r="X514" s="15">
        <f ca="1">ROUND(U514*(1-W514), 0)</f>
        <v>39</v>
      </c>
      <c r="Y514" s="20">
        <f ca="1">RAND()</f>
        <v>0.11421136577191338</v>
      </c>
      <c r="Z514" s="15">
        <f ca="1">IF(B514=1, ROUND(_xlfn.NORM.INV(Y514,$C$13,$C$14)*(1+$T$14), 0), ROUND(_xlfn.NORM.INV(Y514, $D$13, $D$14)*(1+$T$14), 0))</f>
        <v>24</v>
      </c>
      <c r="AA514" s="20">
        <f ca="1">RAND()</f>
        <v>9.3154976366273345E-2</v>
      </c>
      <c r="AB514" s="18">
        <f ca="1">IF(B514=1, ROUND(_xlfn.NORM.INV(AA514,$C$15,$C$16), 2), ROUND(_xlfn.NORM.INV(AA514, $D$15, $D$16), 2))</f>
        <v>2637.35</v>
      </c>
      <c r="AC514" s="15">
        <f ca="1">MIN(G514,Z514)</f>
        <v>24</v>
      </c>
      <c r="AD514" s="15">
        <f ca="1">RAND()</f>
        <v>0.9167425061837412</v>
      </c>
      <c r="AE514" s="19">
        <f ca="1">(IF(B514=1, $G$21+($G$22-$G$21)*AD514, $H$21+($H$22-$H$21)*AD514))</f>
        <v>3.7502275185512232E-2</v>
      </c>
      <c r="AF514" s="15">
        <f ca="1">ROUND(AC514*(1-AE514), 0)</f>
        <v>23</v>
      </c>
      <c r="AG514" s="20">
        <f ca="1">RAND()</f>
        <v>5.5433214016898935E-3</v>
      </c>
      <c r="AH514" s="15">
        <f ca="1">IF(B514=1, ROUND(_xlfn.NORM.INV(AG514,$C$17,$C$18)*(1+$T$14), 0), ROUND(_xlfn.NORM.INV(AG514, $D$17, $D$18)*(1+$T$14), 0))</f>
        <v>66</v>
      </c>
      <c r="AI514" s="20">
        <f ca="1">RAND()</f>
        <v>0.92706942644642221</v>
      </c>
      <c r="AJ514" s="18">
        <f ca="1">IF(B514=1, ROUND(_xlfn.NORM.INV(AI514,$C$19,$C$20), 2), ROUND(_xlfn.NORM.INV(AI514, $D$19, $D$20), 2))</f>
        <v>1859.2</v>
      </c>
      <c r="AK514" s="15">
        <f ca="1">MIN(ROUND(H514*(1+$C$22),0),AH514)</f>
        <v>66</v>
      </c>
      <c r="AL514" s="20">
        <f ca="1">RAND()</f>
        <v>0.52236604214442051</v>
      </c>
      <c r="AM514" s="19">
        <f ca="1">(IF(B514=1, $G$21+($G$22-$G$21)*AL514, $H$21+($H$22-$H$21)*AL514))</f>
        <v>2.5670981264332614E-2</v>
      </c>
      <c r="AN514" s="15">
        <f ca="1">ROUND(AK514*(1-AM514), 0)</f>
        <v>64</v>
      </c>
      <c r="AO514" s="18">
        <f ca="1">SUM(IF(AN514&gt;H514, (AN514-H514)*($G$23+AJ514), 0),IF(AF514&gt;G514,(AF514-G514)*($G$23+AB514),0),IF(X514&gt;F514,(X514-F514)*($G$23+T514),0),IF(P514&gt;E514,(P514-E514)*($G$23+L514),0))</f>
        <v>0</v>
      </c>
      <c r="AP514" s="18">
        <f>-$C$24</f>
        <v>-313614.51120000001</v>
      </c>
      <c r="AQ514" s="17">
        <f ca="1">L514*P514+T514*X514+AB514*AF514+AJ514*AN514-AO514+AP514</f>
        <v>124150.48879999999</v>
      </c>
      <c r="AS514" s="21">
        <f ca="1">SUM(IF(AN514&gt;H514, (AN514-H514), 0),IF(AF514&gt;G514,(AF514-G514),0),IF(X514&gt;F514,(X514-F514),0),IF(P514&gt;E514,(P514-E514),0))</f>
        <v>0</v>
      </c>
    </row>
    <row r="515" spans="1:45" x14ac:dyDescent="0.4">
      <c r="A515" s="15">
        <v>487</v>
      </c>
      <c r="B515" s="15">
        <f ca="1">IF(RAND() &lt; (8/12), 0, 1)</f>
        <v>0</v>
      </c>
      <c r="C515" s="20">
        <f ca="1">RAND()</f>
        <v>0.30647851766931244</v>
      </c>
      <c r="D515" s="15" t="str">
        <f ca="1">LOOKUP(C515,$H$13:$H$16,$F$13:$F$16)</f>
        <v>Airbus A380-800</v>
      </c>
      <c r="E515" s="15">
        <f ca="1">LOOKUP(D515,$F$6:$F$9,$I$6:$I$9)</f>
        <v>14</v>
      </c>
      <c r="F515" s="15">
        <f ca="1">LOOKUP(D515,$F$6:$F$9,$J$6:$J$9)</f>
        <v>76</v>
      </c>
      <c r="G515" s="15">
        <f ca="1">LOOKUP(D515,$F$6:$F$9,$K$6:$K$9)</f>
        <v>56</v>
      </c>
      <c r="H515" s="15">
        <f ca="1">LOOKUP(D515,$F$6:$F$9,$L$6:$L$9)</f>
        <v>341</v>
      </c>
      <c r="I515" s="20">
        <f ca="1">RAND()</f>
        <v>0.64798192950331168</v>
      </c>
      <c r="J515" s="15">
        <f ca="1">IF(B515=1, ROUND(_xlfn.NORM.INV(I515,$C$5,$C$6)*(1+$T$14), 0), ROUND(_xlfn.NORM.INV(I515, $D$5, $D$6)*(1+$T$14), 0))</f>
        <v>5</v>
      </c>
      <c r="K515" s="20">
        <f ca="1">RAND()</f>
        <v>0.57098054079495286</v>
      </c>
      <c r="L515" s="18">
        <f ca="1">IF(B515=1, ROUND(_xlfn.NORM.INV(K515,$C$7,$C$8), 2), ROUND(_xlfn.NORM.INV(K515, $D$7, $D$8), 2))</f>
        <v>10573.9</v>
      </c>
      <c r="M515" s="15">
        <f ca="1">MIN(E515,J515)</f>
        <v>5</v>
      </c>
      <c r="N515" s="15">
        <f ca="1">RAND()</f>
        <v>0.76164372010296266</v>
      </c>
      <c r="O515" s="19">
        <f ca="1">(IF(B515=1, $G$21+($G$22-$G$21)*N515, $H$21+($H$22-$H$21)*N515))</f>
        <v>3.2849311603088877E-2</v>
      </c>
      <c r="P515" s="15">
        <f ca="1">ROUND(M515*(1-O515), 0)</f>
        <v>5</v>
      </c>
      <c r="Q515" s="20">
        <f ca="1">RAND()</f>
        <v>0.69921712940587943</v>
      </c>
      <c r="R515" s="15">
        <f ca="1">IF(B515=1, ROUND(_xlfn.NORM.INV(Q515,$C$9,$C$10)*(1+$T$14), 0), ROUND(_xlfn.NORM.INV(Q515, $D$9, $D$10)*(1+$T$14), 0))</f>
        <v>45</v>
      </c>
      <c r="S515" s="20">
        <f ca="1">RAND()</f>
        <v>0.82375591896721023</v>
      </c>
      <c r="T515" s="18">
        <f ca="1">IF(B515=1, ROUND(_xlfn.NORM.INV(S515,$C$11,$C$12), 2), ROUND(_xlfn.NORM.INV(S515, $D$11, $D$12), 2))</f>
        <v>5458.07</v>
      </c>
      <c r="U515" s="15">
        <f ca="1">MIN(F515,R515)</f>
        <v>45</v>
      </c>
      <c r="V515" s="15">
        <f ca="1">RAND()</f>
        <v>0.40983964911191995</v>
      </c>
      <c r="W515" s="19">
        <f ca="1">(IF(B515=1, $G$21+($G$22-$G$21)*V515, $H$21+($H$22-$H$21)*V515))</f>
        <v>2.2295189473357596E-2</v>
      </c>
      <c r="X515" s="15">
        <f ca="1">ROUND(U515*(1-W515), 0)</f>
        <v>44</v>
      </c>
      <c r="Y515" s="20">
        <f ca="1">RAND()</f>
        <v>0.95959137463951028</v>
      </c>
      <c r="Z515" s="15">
        <f ca="1">IF(B515=1, ROUND(_xlfn.NORM.INV(Y515,$C$13,$C$14)*(1+$T$14), 0), ROUND(_xlfn.NORM.INV(Y515, $D$13, $D$14)*(1+$T$14), 0))</f>
        <v>52</v>
      </c>
      <c r="AA515" s="20">
        <f ca="1">RAND()</f>
        <v>0.52629065937313291</v>
      </c>
      <c r="AB515" s="18">
        <f ca="1">IF(B515=1, ROUND(_xlfn.NORM.INV(AA515,$C$15,$C$16), 2), ROUND(_xlfn.NORM.INV(AA515, $D$15, $D$16), 2))</f>
        <v>2805.98</v>
      </c>
      <c r="AC515" s="15">
        <f ca="1">MIN(G515,Z515)</f>
        <v>52</v>
      </c>
      <c r="AD515" s="15">
        <f ca="1">RAND()</f>
        <v>0.34679948391811577</v>
      </c>
      <c r="AE515" s="19">
        <f ca="1">(IF(B515=1, $G$21+($G$22-$G$21)*AD515, $H$21+($H$22-$H$21)*AD515))</f>
        <v>2.0403984517543473E-2</v>
      </c>
      <c r="AF515" s="15">
        <f ca="1">ROUND(AC515*(1-AE515), 0)</f>
        <v>51</v>
      </c>
      <c r="AG515" s="20">
        <f ca="1">RAND()</f>
        <v>0.65563353902946631</v>
      </c>
      <c r="AH515" s="15">
        <f ca="1">IF(B515=1, ROUND(_xlfn.NORM.INV(AG515,$C$17,$C$18)*(1+$T$14), 0), ROUND(_xlfn.NORM.INV(AG515, $D$17, $D$18)*(1+$T$14), 0))</f>
        <v>221</v>
      </c>
      <c r="AI515" s="20">
        <f ca="1">RAND()</f>
        <v>0.21973214788917672</v>
      </c>
      <c r="AJ515" s="18">
        <f ca="1">IF(B515=1, ROUND(_xlfn.NORM.INV(AI515,$C$19,$C$20), 2), ROUND(_xlfn.NORM.INV(AI515, $D$19, $D$20), 2))</f>
        <v>1690.01</v>
      </c>
      <c r="AK515" s="15">
        <f ca="1">MIN(ROUND(H515*(1+$C$22),0),AH515)</f>
        <v>221</v>
      </c>
      <c r="AL515" s="20">
        <f ca="1">RAND()</f>
        <v>0.41440778139862022</v>
      </c>
      <c r="AM515" s="19">
        <f ca="1">(IF(B515=1, $G$21+($G$22-$G$21)*AL515, $H$21+($H$22-$H$21)*AL515))</f>
        <v>2.2432233441958604E-2</v>
      </c>
      <c r="AN515" s="15">
        <f ca="1">ROUND(AK515*(1-AM515), 0)</f>
        <v>216</v>
      </c>
      <c r="AO515" s="18">
        <f ca="1">SUM(IF(AN515&gt;H515, (AN515-H515)*($G$23+AJ515), 0),IF(AF515&gt;G515,(AF515-G515)*($G$23+AB515),0),IF(X515&gt;F515,(X515-F515)*($G$23+T515),0),IF(P515&gt;E515,(P515-E515)*($G$23+L515),0))</f>
        <v>0</v>
      </c>
      <c r="AP515" s="18">
        <f>-$C$24</f>
        <v>-313614.51120000001</v>
      </c>
      <c r="AQ515" s="17">
        <f ca="1">L515*P515+T515*X515+AB515*AF515+AJ515*AN515-AO515+AP515</f>
        <v>487557.20879999996</v>
      </c>
      <c r="AS515" s="21">
        <f ca="1">SUM(IF(AN515&gt;H515, (AN515-H515), 0),IF(AF515&gt;G515,(AF515-G515),0),IF(X515&gt;F515,(X515-F515),0),IF(P515&gt;E515,(P515-E515),0))</f>
        <v>0</v>
      </c>
    </row>
    <row r="516" spans="1:45" x14ac:dyDescent="0.4">
      <c r="A516" s="15">
        <v>488</v>
      </c>
      <c r="B516" s="15">
        <f ca="1">IF(RAND() &lt; (8/12), 0, 1)</f>
        <v>1</v>
      </c>
      <c r="C516" s="20">
        <f ca="1">RAND()</f>
        <v>0.14865063784120169</v>
      </c>
      <c r="D516" s="15" t="str">
        <f ca="1">LOOKUP(C516,$H$13:$H$16,$F$13:$F$16)</f>
        <v>Airbus A350-900</v>
      </c>
      <c r="E516" s="15">
        <f ca="1">LOOKUP(D516,$F$6:$F$9,$I$6:$I$9)</f>
        <v>0</v>
      </c>
      <c r="F516" s="15">
        <f ca="1">LOOKUP(D516,$F$6:$F$9,$J$6:$J$9)</f>
        <v>32</v>
      </c>
      <c r="G516" s="15">
        <f ca="1">LOOKUP(D516,$F$6:$F$9,$K$6:$K$9)</f>
        <v>21</v>
      </c>
      <c r="H516" s="15">
        <f ca="1">LOOKUP(D516,$F$6:$F$9,$L$6:$L$9)</f>
        <v>259</v>
      </c>
      <c r="I516" s="20">
        <f ca="1">RAND()</f>
        <v>0.46189698949978564</v>
      </c>
      <c r="J516" s="15">
        <f ca="1">IF(B516=1, ROUND(_xlfn.NORM.INV(I516,$C$5,$C$6)*(1+$T$14), 0), ROUND(_xlfn.NORM.INV(I516, $D$5, $D$6)*(1+$T$14), 0))</f>
        <v>6</v>
      </c>
      <c r="K516" s="20">
        <f ca="1">RAND()</f>
        <v>0.58305059041021134</v>
      </c>
      <c r="L516" s="18">
        <f ca="1">IF(B516=1, ROUND(_xlfn.NORM.INV(K516,$C$7,$C$8), 2), ROUND(_xlfn.NORM.INV(K516, $D$7, $D$8), 2))</f>
        <v>14037.06</v>
      </c>
      <c r="M516" s="15">
        <f ca="1">MIN(E516,J516)</f>
        <v>0</v>
      </c>
      <c r="N516" s="15">
        <f ca="1">RAND()</f>
        <v>0.20108214131929314</v>
      </c>
      <c r="O516" s="19">
        <f ca="1">(IF(B516=1, $G$21+($G$22-$G$21)*N516, $H$21+($H$22-$H$21)*N516))</f>
        <v>2.2037874946175262E-2</v>
      </c>
      <c r="P516" s="15">
        <f ca="1">ROUND(M516*(1-O516), 0)</f>
        <v>0</v>
      </c>
      <c r="Q516" s="20">
        <f ca="1">RAND()</f>
        <v>0.62759440725727744</v>
      </c>
      <c r="R516" s="15">
        <f ca="1">IF(B516=1, ROUND(_xlfn.NORM.INV(Q516,$C$9,$C$10)*(1+$T$14), 0), ROUND(_xlfn.NORM.INV(Q516, $D$9, $D$10)*(1+$T$14), 0))</f>
        <v>69</v>
      </c>
      <c r="S516" s="20">
        <f ca="1">RAND()</f>
        <v>0.59497490762763972</v>
      </c>
      <c r="T516" s="18">
        <f ca="1">IF(B516=1, ROUND(_xlfn.NORM.INV(S516,$C$11,$C$12), 2), ROUND(_xlfn.NORM.INV(S516, $D$11, $D$12), 2))</f>
        <v>7046.18</v>
      </c>
      <c r="U516" s="15">
        <f ca="1">MIN(F516,R516)</f>
        <v>32</v>
      </c>
      <c r="V516" s="15">
        <f ca="1">RAND()</f>
        <v>0.11570278261406497</v>
      </c>
      <c r="W516" s="19">
        <f ca="1">(IF(B516=1, $G$21+($G$22-$G$21)*V516, $H$21+($H$22-$H$21)*V516))</f>
        <v>1.9049597391492274E-2</v>
      </c>
      <c r="X516" s="15">
        <f ca="1">ROUND(U516*(1-W516), 0)</f>
        <v>31</v>
      </c>
      <c r="Y516" s="20">
        <f ca="1">RAND()</f>
        <v>0.31144683084050273</v>
      </c>
      <c r="Z516" s="15">
        <f ca="1">IF(B516=1, ROUND(_xlfn.NORM.INV(Y516,$C$13,$C$14)*(1+$T$14), 0), ROUND(_xlfn.NORM.INV(Y516, $D$13, $D$14)*(1+$T$14), 0))</f>
        <v>43</v>
      </c>
      <c r="AA516" s="20">
        <f ca="1">RAND()</f>
        <v>0.89431779209246409</v>
      </c>
      <c r="AB516" s="18">
        <f ca="1">IF(B516=1, ROUND(_xlfn.NORM.INV(AA516,$C$15,$C$16), 2), ROUND(_xlfn.NORM.INV(AA516, $D$15, $D$16), 2))</f>
        <v>4243.42</v>
      </c>
      <c r="AC516" s="15">
        <f ca="1">MIN(G516,Z516)</f>
        <v>21</v>
      </c>
      <c r="AD516" s="15">
        <f ca="1">RAND()</f>
        <v>6.3256649281067112E-2</v>
      </c>
      <c r="AE516" s="19">
        <f ca="1">(IF(B516=1, $G$21+($G$22-$G$21)*AD516, $H$21+($H$22-$H$21)*AD516))</f>
        <v>1.7213982724837349E-2</v>
      </c>
      <c r="AF516" s="15">
        <f ca="1">ROUND(AC516*(1-AE516), 0)</f>
        <v>21</v>
      </c>
      <c r="AG516" s="20">
        <f ca="1">RAND()</f>
        <v>0.95610523443878759</v>
      </c>
      <c r="AH516" s="15">
        <f ca="1">IF(B516=1, ROUND(_xlfn.NORM.INV(AG516,$C$17,$C$18)*(1+$T$14), 0), ROUND(_xlfn.NORM.INV(AG516, $D$17, $D$18)*(1+$T$14), 0))</f>
        <v>520</v>
      </c>
      <c r="AI516" s="20">
        <f ca="1">RAND()</f>
        <v>0.26128122062641435</v>
      </c>
      <c r="AJ516" s="18">
        <f ca="1">IF(B516=1, ROUND(_xlfn.NORM.INV(AI516,$C$19,$C$20), 2), ROUND(_xlfn.NORM.INV(AI516, $D$19, $D$20), 2))</f>
        <v>2084.3000000000002</v>
      </c>
      <c r="AK516" s="15">
        <f ca="1">MIN(ROUND(H516*(1+$C$22),0),AH516)</f>
        <v>272</v>
      </c>
      <c r="AL516" s="20">
        <f ca="1">RAND()</f>
        <v>0.74081729115091</v>
      </c>
      <c r="AM516" s="19">
        <f ca="1">(IF(B516=1, $G$21+($G$22-$G$21)*AL516, $H$21+($H$22-$H$21)*AL516))</f>
        <v>4.0928605190281853E-2</v>
      </c>
      <c r="AN516" s="15">
        <f ca="1">ROUND(AK516*(1-AM516), 0)</f>
        <v>261</v>
      </c>
      <c r="AO516" s="18">
        <f ca="1">SUM(IF(AN516&gt;H516, (AN516-H516)*($G$23+AJ516), 0),IF(AF516&gt;G516,(AF516-G516)*($G$23+AB516),0),IF(X516&gt;F516,(X516-F516)*($G$23+T516),0),IF(P516&gt;E516,(P516-E516)*($G$23+L516),0))</f>
        <v>5870.6</v>
      </c>
      <c r="AP516" s="18">
        <f>-$C$24</f>
        <v>-313614.51120000001</v>
      </c>
      <c r="AQ516" s="17">
        <f ca="1">L516*P516+T516*X516+AB516*AF516+AJ516*AN516-AO516+AP516</f>
        <v>532060.58880000003</v>
      </c>
      <c r="AS516" s="21">
        <f ca="1">SUM(IF(AN516&gt;H516, (AN516-H516), 0),IF(AF516&gt;G516,(AF516-G516),0),IF(X516&gt;F516,(X516-F516),0),IF(P516&gt;E516,(P516-E516),0))</f>
        <v>2</v>
      </c>
    </row>
    <row r="517" spans="1:45" x14ac:dyDescent="0.4">
      <c r="A517" s="15">
        <v>489</v>
      </c>
      <c r="B517" s="15">
        <f ca="1">IF(RAND() &lt; (8/12), 0, 1)</f>
        <v>1</v>
      </c>
      <c r="C517" s="20">
        <f ca="1">RAND()</f>
        <v>0.1595453530696086</v>
      </c>
      <c r="D517" s="15" t="str">
        <f ca="1">LOOKUP(C517,$H$13:$H$16,$F$13:$F$16)</f>
        <v>Airbus A350-900</v>
      </c>
      <c r="E517" s="15">
        <f ca="1">LOOKUP(D517,$F$6:$F$9,$I$6:$I$9)</f>
        <v>0</v>
      </c>
      <c r="F517" s="15">
        <f ca="1">LOOKUP(D517,$F$6:$F$9,$J$6:$J$9)</f>
        <v>32</v>
      </c>
      <c r="G517" s="15">
        <f ca="1">LOOKUP(D517,$F$6:$F$9,$K$6:$K$9)</f>
        <v>21</v>
      </c>
      <c r="H517" s="15">
        <f ca="1">LOOKUP(D517,$F$6:$F$9,$L$6:$L$9)</f>
        <v>259</v>
      </c>
      <c r="I517" s="20">
        <f ca="1">RAND()</f>
        <v>0.92739051161750763</v>
      </c>
      <c r="J517" s="15">
        <f ca="1">IF(B517=1, ROUND(_xlfn.NORM.INV(I517,$C$5,$C$6)*(1+$T$14), 0), ROUND(_xlfn.NORM.INV(I517, $D$5, $D$6)*(1+$T$14), 0))</f>
        <v>9</v>
      </c>
      <c r="K517" s="20">
        <f ca="1">RAND()</f>
        <v>0.53012144118236193</v>
      </c>
      <c r="L517" s="18">
        <f ca="1">IF(B517=1, ROUND(_xlfn.NORM.INV(K517,$C$7,$C$8), 2), ROUND(_xlfn.NORM.INV(K517, $D$7, $D$8), 2))</f>
        <v>13795.17</v>
      </c>
      <c r="M517" s="15">
        <f ca="1">MIN(E517,J517)</f>
        <v>0</v>
      </c>
      <c r="N517" s="15">
        <f ca="1">RAND()</f>
        <v>0.39808307548288036</v>
      </c>
      <c r="O517" s="19">
        <f ca="1">(IF(B517=1, $G$21+($G$22-$G$21)*N517, $H$21+($H$22-$H$21)*N517))</f>
        <v>2.8932907641900811E-2</v>
      </c>
      <c r="P517" s="15">
        <f ca="1">ROUND(M517*(1-O517), 0)</f>
        <v>0</v>
      </c>
      <c r="Q517" s="20">
        <f ca="1">RAND()</f>
        <v>0.57575633311292274</v>
      </c>
      <c r="R517" s="15">
        <f ca="1">IF(B517=1, ROUND(_xlfn.NORM.INV(Q517,$C$9,$C$10)*(1+$T$14), 0), ROUND(_xlfn.NORM.INV(Q517, $D$9, $D$10)*(1+$T$14), 0))</f>
        <v>66</v>
      </c>
      <c r="S517" s="20">
        <f ca="1">RAND()</f>
        <v>0.37787026873397422</v>
      </c>
      <c r="T517" s="18">
        <f ca="1">IF(B517=1, ROUND(_xlfn.NORM.INV(S517,$C$11,$C$12), 2), ROUND(_xlfn.NORM.INV(S517, $D$11, $D$12), 2))</f>
        <v>6548.94</v>
      </c>
      <c r="U517" s="15">
        <f ca="1">MIN(F517,R517)</f>
        <v>32</v>
      </c>
      <c r="V517" s="15">
        <f ca="1">RAND()</f>
        <v>0.92719693810442017</v>
      </c>
      <c r="W517" s="19">
        <f ca="1">(IF(B517=1, $G$21+($G$22-$G$21)*V517, $H$21+($H$22-$H$21)*V517))</f>
        <v>4.745189283365471E-2</v>
      </c>
      <c r="X517" s="15">
        <f ca="1">ROUND(U517*(1-W517), 0)</f>
        <v>30</v>
      </c>
      <c r="Y517" s="20">
        <f ca="1">RAND()</f>
        <v>0.57651244045203376</v>
      </c>
      <c r="Z517" s="15">
        <f ca="1">IF(B517=1, ROUND(_xlfn.NORM.INV(Y517,$C$13,$C$14)*(1+$T$14), 0), ROUND(_xlfn.NORM.INV(Y517, $D$13, $D$14)*(1+$T$14), 0))</f>
        <v>59</v>
      </c>
      <c r="AA517" s="20">
        <f ca="1">RAND()</f>
        <v>0.18972748336539702</v>
      </c>
      <c r="AB517" s="18">
        <f ca="1">IF(B517=1, ROUND(_xlfn.NORM.INV(AA517,$C$15,$C$16), 2), ROUND(_xlfn.NORM.INV(AA517, $D$15, $D$16), 2))</f>
        <v>3219.69</v>
      </c>
      <c r="AC517" s="15">
        <f ca="1">MIN(G517,Z517)</f>
        <v>21</v>
      </c>
      <c r="AD517" s="15">
        <f ca="1">RAND()</f>
        <v>5.8642835004515392E-3</v>
      </c>
      <c r="AE517" s="19">
        <f ca="1">(IF(B517=1, $G$21+($G$22-$G$21)*AD517, $H$21+($H$22-$H$21)*AD517))</f>
        <v>1.5205249922515804E-2</v>
      </c>
      <c r="AF517" s="15">
        <f ca="1">ROUND(AC517*(1-AE517), 0)</f>
        <v>21</v>
      </c>
      <c r="AG517" s="20">
        <f ca="1">RAND()</f>
        <v>0.73229263370703213</v>
      </c>
      <c r="AH517" s="15">
        <f ca="1">IF(B517=1, ROUND(_xlfn.NORM.INV(AG517,$C$17,$C$18)*(1+$T$14), 0), ROUND(_xlfn.NORM.INV(AG517, $D$17, $D$18)*(1+$T$14), 0))</f>
        <v>383</v>
      </c>
      <c r="AI517" s="20">
        <f ca="1">RAND()</f>
        <v>0.74585562587366061</v>
      </c>
      <c r="AJ517" s="18">
        <f ca="1">IF(B517=1, ROUND(_xlfn.NORM.INV(AI517,$C$19,$C$20), 2), ROUND(_xlfn.NORM.INV(AI517, $D$19, $D$20), 2))</f>
        <v>2475.31</v>
      </c>
      <c r="AK517" s="15">
        <f ca="1">MIN(ROUND(H517*(1+$C$22),0),AH517)</f>
        <v>272</v>
      </c>
      <c r="AL517" s="20">
        <f ca="1">RAND()</f>
        <v>0.70059089881455683</v>
      </c>
      <c r="AM517" s="19">
        <f ca="1">(IF(B517=1, $G$21+($G$22-$G$21)*AL517, $H$21+($H$22-$H$21)*AL517))</f>
        <v>3.9520681458509489E-2</v>
      </c>
      <c r="AN517" s="15">
        <f ca="1">ROUND(AK517*(1-AM517), 0)</f>
        <v>261</v>
      </c>
      <c r="AO517" s="18">
        <f ca="1">SUM(IF(AN517&gt;H517, (AN517-H517)*($G$23+AJ517), 0),IF(AF517&gt;G517,(AF517-G517)*($G$23+AB517),0),IF(X517&gt;F517,(X517-F517)*($G$23+T517),0),IF(P517&gt;E517,(P517-E517)*($G$23+L517),0))</f>
        <v>6652.62</v>
      </c>
      <c r="AP517" s="18">
        <f>-$C$24</f>
        <v>-313614.51120000001</v>
      </c>
      <c r="AQ517" s="17">
        <f ca="1">L517*P517+T517*X517+AB517*AF517+AJ517*AN517-AO517+AP517</f>
        <v>589870.46880000015</v>
      </c>
      <c r="AS517" s="21">
        <f ca="1">SUM(IF(AN517&gt;H517, (AN517-H517), 0),IF(AF517&gt;G517,(AF517-G517),0),IF(X517&gt;F517,(X517-F517),0),IF(P517&gt;E517,(P517-E517),0))</f>
        <v>2</v>
      </c>
    </row>
    <row r="518" spans="1:45" x14ac:dyDescent="0.4">
      <c r="A518" s="15">
        <v>490</v>
      </c>
      <c r="B518" s="15">
        <f ca="1">IF(RAND() &lt; (8/12), 0, 1)</f>
        <v>0</v>
      </c>
      <c r="C518" s="20">
        <f ca="1">RAND()</f>
        <v>7.4677984494507799E-2</v>
      </c>
      <c r="D518" s="15" t="str">
        <f ca="1">LOOKUP(C518,$H$13:$H$16,$F$13:$F$16)</f>
        <v>Airbus A350-900</v>
      </c>
      <c r="E518" s="15">
        <f ca="1">LOOKUP(D518,$F$6:$F$9,$I$6:$I$9)</f>
        <v>0</v>
      </c>
      <c r="F518" s="15">
        <f ca="1">LOOKUP(D518,$F$6:$F$9,$J$6:$J$9)</f>
        <v>32</v>
      </c>
      <c r="G518" s="15">
        <f ca="1">LOOKUP(D518,$F$6:$F$9,$K$6:$K$9)</f>
        <v>21</v>
      </c>
      <c r="H518" s="15">
        <f ca="1">LOOKUP(D518,$F$6:$F$9,$L$6:$L$9)</f>
        <v>259</v>
      </c>
      <c r="I518" s="20">
        <f ca="1">RAND()</f>
        <v>0.89134755721707015</v>
      </c>
      <c r="J518" s="15">
        <f ca="1">IF(B518=1, ROUND(_xlfn.NORM.INV(I518,$C$5,$C$6)*(1+$T$14), 0), ROUND(_xlfn.NORM.INV(I518, $D$5, $D$6)*(1+$T$14), 0))</f>
        <v>5</v>
      </c>
      <c r="K518" s="20">
        <f ca="1">RAND()</f>
        <v>0.3676744153873851</v>
      </c>
      <c r="L518" s="18">
        <f ca="1">IF(B518=1, ROUND(_xlfn.NORM.INV(K518,$C$7,$C$8), 2), ROUND(_xlfn.NORM.INV(K518, $D$7, $D$8), 2))</f>
        <v>10338.32</v>
      </c>
      <c r="M518" s="15">
        <f ca="1">MIN(E518,J518)</f>
        <v>0</v>
      </c>
      <c r="N518" s="15">
        <f ca="1">RAND()</f>
        <v>0.52196650419360169</v>
      </c>
      <c r="O518" s="19">
        <f ca="1">(IF(B518=1, $G$21+($G$22-$G$21)*N518, $H$21+($H$22-$H$21)*N518))</f>
        <v>2.5658995125808048E-2</v>
      </c>
      <c r="P518" s="15">
        <f ca="1">ROUND(M518*(1-O518), 0)</f>
        <v>0</v>
      </c>
      <c r="Q518" s="20">
        <f ca="1">RAND()</f>
        <v>0.43447600811313403</v>
      </c>
      <c r="R518" s="15">
        <f ca="1">IF(B518=1, ROUND(_xlfn.NORM.INV(Q518,$C$9,$C$10)*(1+$T$14), 0), ROUND(_xlfn.NORM.INV(Q518, $D$9, $D$10)*(1+$T$14), 0))</f>
        <v>38</v>
      </c>
      <c r="S518" s="20">
        <f ca="1">RAND()</f>
        <v>0.52083588860365071</v>
      </c>
      <c r="T518" s="18">
        <f ca="1">IF(B518=1, ROUND(_xlfn.NORM.INV(S518,$C$11,$C$12), 2), ROUND(_xlfn.NORM.INV(S518, $D$11, $D$12), 2))</f>
        <v>5258.1</v>
      </c>
      <c r="U518" s="15">
        <f ca="1">MIN(F518,R518)</f>
        <v>32</v>
      </c>
      <c r="V518" s="15">
        <f ca="1">RAND()</f>
        <v>0.81974415355030339</v>
      </c>
      <c r="W518" s="19">
        <f ca="1">(IF(B518=1, $G$21+($G$22-$G$21)*V518, $H$21+($H$22-$H$21)*V518))</f>
        <v>3.4592324606509101E-2</v>
      </c>
      <c r="X518" s="15">
        <f ca="1">ROUND(U518*(1-W518), 0)</f>
        <v>31</v>
      </c>
      <c r="Y518" s="20">
        <f ca="1">RAND()</f>
        <v>3.4199817201295168E-2</v>
      </c>
      <c r="Z518" s="15">
        <f ca="1">IF(B518=1, ROUND(_xlfn.NORM.INV(Y518,$C$13,$C$14)*(1+$T$14), 0), ROUND(_xlfn.NORM.INV(Y518, $D$13, $D$14)*(1+$T$14), 0))</f>
        <v>18</v>
      </c>
      <c r="AA518" s="20">
        <f ca="1">RAND()</f>
        <v>7.2303150232087776E-2</v>
      </c>
      <c r="AB518" s="18">
        <f ca="1">IF(B518=1, ROUND(_xlfn.NORM.INV(AA518,$C$15,$C$16), 2), ROUND(_xlfn.NORM.INV(AA518, $D$15, $D$16), 2))</f>
        <v>2620.67</v>
      </c>
      <c r="AC518" s="15">
        <f ca="1">MIN(G518,Z518)</f>
        <v>18</v>
      </c>
      <c r="AD518" s="15">
        <f ca="1">RAND()</f>
        <v>0.35668337759955304</v>
      </c>
      <c r="AE518" s="19">
        <f ca="1">(IF(B518=1, $G$21+($G$22-$G$21)*AD518, $H$21+($H$22-$H$21)*AD518))</f>
        <v>2.0700501327986592E-2</v>
      </c>
      <c r="AF518" s="15">
        <f ca="1">ROUND(AC518*(1-AE518), 0)</f>
        <v>18</v>
      </c>
      <c r="AG518" s="20">
        <f ca="1">RAND()</f>
        <v>0.16118341481519827</v>
      </c>
      <c r="AH518" s="15">
        <f ca="1">IF(B518=1, ROUND(_xlfn.NORM.INV(AG518,$C$17,$C$18)*(1+$T$14), 0), ROUND(_xlfn.NORM.INV(AG518, $D$17, $D$18)*(1+$T$14), 0))</f>
        <v>148</v>
      </c>
      <c r="AI518" s="20">
        <f ca="1">RAND()</f>
        <v>0.54468037044675521</v>
      </c>
      <c r="AJ518" s="18">
        <f ca="1">IF(B518=1, ROUND(_xlfn.NORM.INV(AI518,$C$19,$C$20), 2), ROUND(_xlfn.NORM.INV(AI518, $D$19, $D$20), 2))</f>
        <v>1757.26</v>
      </c>
      <c r="AK518" s="15">
        <f ca="1">MIN(ROUND(H518*(1+$C$22),0),AH518)</f>
        <v>148</v>
      </c>
      <c r="AL518" s="20">
        <f ca="1">RAND()</f>
        <v>0.33317710103626386</v>
      </c>
      <c r="AM518" s="19">
        <f ca="1">(IF(B518=1, $G$21+($G$22-$G$21)*AL518, $H$21+($H$22-$H$21)*AL518))</f>
        <v>1.9995313031087918E-2</v>
      </c>
      <c r="AN518" s="15">
        <f ca="1">ROUND(AK518*(1-AM518), 0)</f>
        <v>145</v>
      </c>
      <c r="AO518" s="18">
        <f ca="1">SUM(IF(AN518&gt;H518, (AN518-H518)*($G$23+AJ518), 0),IF(AF518&gt;G518,(AF518-G518)*($G$23+AB518),0),IF(X518&gt;F518,(X518-F518)*($G$23+T518),0),IF(P518&gt;E518,(P518-E518)*($G$23+L518),0))</f>
        <v>0</v>
      </c>
      <c r="AP518" s="18">
        <f>-$C$24</f>
        <v>-313614.51120000001</v>
      </c>
      <c r="AQ518" s="17">
        <f ca="1">L518*P518+T518*X518+AB518*AF518+AJ518*AN518-AO518+AP518</f>
        <v>151361.34879999998</v>
      </c>
      <c r="AS518" s="21">
        <f ca="1">SUM(IF(AN518&gt;H518, (AN518-H518), 0),IF(AF518&gt;G518,(AF518-G518),0),IF(X518&gt;F518,(X518-F518),0),IF(P518&gt;E518,(P518-E518),0))</f>
        <v>0</v>
      </c>
    </row>
    <row r="519" spans="1:45" x14ac:dyDescent="0.4">
      <c r="A519" s="15">
        <v>491</v>
      </c>
      <c r="B519" s="15">
        <f ca="1">IF(RAND() &lt; (8/12), 0, 1)</f>
        <v>0</v>
      </c>
      <c r="C519" s="20">
        <f ca="1">RAND()</f>
        <v>0.28379099075287206</v>
      </c>
      <c r="D519" s="15" t="str">
        <f ca="1">LOOKUP(C519,$H$13:$H$16,$F$13:$F$16)</f>
        <v>Airbus A380-800</v>
      </c>
      <c r="E519" s="15">
        <f ca="1">LOOKUP(D519,$F$6:$F$9,$I$6:$I$9)</f>
        <v>14</v>
      </c>
      <c r="F519" s="15">
        <f ca="1">LOOKUP(D519,$F$6:$F$9,$J$6:$J$9)</f>
        <v>76</v>
      </c>
      <c r="G519" s="15">
        <f ca="1">LOOKUP(D519,$F$6:$F$9,$K$6:$K$9)</f>
        <v>56</v>
      </c>
      <c r="H519" s="15">
        <f ca="1">LOOKUP(D519,$F$6:$F$9,$L$6:$L$9)</f>
        <v>341</v>
      </c>
      <c r="I519" s="20">
        <f ca="1">RAND()</f>
        <v>0.29994819508808102</v>
      </c>
      <c r="J519" s="15">
        <f ca="1">IF(B519=1, ROUND(_xlfn.NORM.INV(I519,$C$5,$C$6)*(1+$T$14), 0), ROUND(_xlfn.NORM.INV(I519, $D$5, $D$6)*(1+$T$14), 0))</f>
        <v>4</v>
      </c>
      <c r="K519" s="20">
        <f ca="1">RAND()</f>
        <v>0.67337234169167581</v>
      </c>
      <c r="L519" s="18">
        <f ca="1">IF(B519=1, ROUND(_xlfn.NORM.INV(K519,$C$7,$C$8), 2), ROUND(_xlfn.NORM.INV(K519, $D$7, $D$8), 2))</f>
        <v>10697.13</v>
      </c>
      <c r="M519" s="15">
        <f ca="1">MIN(E519,J519)</f>
        <v>4</v>
      </c>
      <c r="N519" s="15">
        <f ca="1">RAND()</f>
        <v>0.43609517267653275</v>
      </c>
      <c r="O519" s="19">
        <f ca="1">(IF(B519=1, $G$21+($G$22-$G$21)*N519, $H$21+($H$22-$H$21)*N519))</f>
        <v>2.3082855180295982E-2</v>
      </c>
      <c r="P519" s="15">
        <f ca="1">ROUND(M519*(1-O519), 0)</f>
        <v>4</v>
      </c>
      <c r="Q519" s="20">
        <f ca="1">RAND()</f>
        <v>0.12045301978723322</v>
      </c>
      <c r="R519" s="15">
        <f ca="1">IF(B519=1, ROUND(_xlfn.NORM.INV(Q519,$C$9,$C$10)*(1+$T$14), 0), ROUND(_xlfn.NORM.INV(Q519, $D$9, $D$10)*(1+$T$14), 0))</f>
        <v>28</v>
      </c>
      <c r="S519" s="20">
        <f ca="1">RAND()</f>
        <v>0.6802661165060705</v>
      </c>
      <c r="T519" s="18">
        <f ca="1">IF(B519=1, ROUND(_xlfn.NORM.INV(S519,$C$11,$C$12), 2), ROUND(_xlfn.NORM.INV(S519, $D$11, $D$12), 2))</f>
        <v>5352.94</v>
      </c>
      <c r="U519" s="15">
        <f ca="1">MIN(F519,R519)</f>
        <v>28</v>
      </c>
      <c r="V519" s="15">
        <f ca="1">RAND()</f>
        <v>0.30798964496664694</v>
      </c>
      <c r="W519" s="19">
        <f ca="1">(IF(B519=1, $G$21+($G$22-$G$21)*V519, $H$21+($H$22-$H$21)*V519))</f>
        <v>1.923968934899941E-2</v>
      </c>
      <c r="X519" s="15">
        <f ca="1">ROUND(U519*(1-W519), 0)</f>
        <v>27</v>
      </c>
      <c r="Y519" s="20">
        <f ca="1">RAND()</f>
        <v>0.77575266426726708</v>
      </c>
      <c r="Z519" s="15">
        <f ca="1">IF(B519=1, ROUND(_xlfn.NORM.INV(Y519,$C$13,$C$14)*(1+$T$14), 0), ROUND(_xlfn.NORM.INV(Y519, $D$13, $D$14)*(1+$T$14), 0))</f>
        <v>43</v>
      </c>
      <c r="AA519" s="20">
        <f ca="1">RAND()</f>
        <v>2.8645348842105678E-2</v>
      </c>
      <c r="AB519" s="18">
        <f ca="1">IF(B519=1, ROUND(_xlfn.NORM.INV(AA519,$C$15,$C$16), 2), ROUND(_xlfn.NORM.INV(AA519, $D$15, $D$16), 2))</f>
        <v>2566.92</v>
      </c>
      <c r="AC519" s="15">
        <f ca="1">MIN(G519,Z519)</f>
        <v>43</v>
      </c>
      <c r="AD519" s="15">
        <f ca="1">RAND()</f>
        <v>0.89875639219520687</v>
      </c>
      <c r="AE519" s="19">
        <f ca="1">(IF(B519=1, $G$21+($G$22-$G$21)*AD519, $H$21+($H$22-$H$21)*AD519))</f>
        <v>3.6962691765856204E-2</v>
      </c>
      <c r="AF519" s="15">
        <f ca="1">ROUND(AC519*(1-AE519), 0)</f>
        <v>41</v>
      </c>
      <c r="AG519" s="20">
        <f ca="1">RAND()</f>
        <v>0.29115992639346977</v>
      </c>
      <c r="AH519" s="15">
        <f ca="1">IF(B519=1, ROUND(_xlfn.NORM.INV(AG519,$C$17,$C$18)*(1+$T$14), 0), ROUND(_xlfn.NORM.INV(AG519, $D$17, $D$18)*(1+$T$14), 0))</f>
        <v>171</v>
      </c>
      <c r="AI519" s="20">
        <f ca="1">RAND()</f>
        <v>0.24582900471325564</v>
      </c>
      <c r="AJ519" s="18">
        <f ca="1">IF(B519=1, ROUND(_xlfn.NORM.INV(AI519,$C$19,$C$20), 2), ROUND(_xlfn.NORM.INV(AI519, $D$19, $D$20), 2))</f>
        <v>1696.49</v>
      </c>
      <c r="AK519" s="15">
        <f ca="1">MIN(ROUND(H519*(1+$C$22),0),AH519)</f>
        <v>171</v>
      </c>
      <c r="AL519" s="20">
        <f ca="1">RAND()</f>
        <v>0.94885897043793188</v>
      </c>
      <c r="AM519" s="19">
        <f ca="1">(IF(B519=1, $G$21+($G$22-$G$21)*AL519, $H$21+($H$22-$H$21)*AL519))</f>
        <v>3.8465769113137954E-2</v>
      </c>
      <c r="AN519" s="15">
        <f ca="1">ROUND(AK519*(1-AM519), 0)</f>
        <v>164</v>
      </c>
      <c r="AO519" s="18">
        <f ca="1">SUM(IF(AN519&gt;H519, (AN519-H519)*($G$23+AJ519), 0),IF(AF519&gt;G519,(AF519-G519)*($G$23+AB519),0),IF(X519&gt;F519,(X519-F519)*($G$23+T519),0),IF(P519&gt;E519,(P519-E519)*($G$23+L519),0))</f>
        <v>0</v>
      </c>
      <c r="AP519" s="18">
        <f>-$C$24</f>
        <v>-313614.51120000001</v>
      </c>
      <c r="AQ519" s="17">
        <f ca="1">L519*P519+T519*X519+AB519*AF519+AJ519*AN519-AO519+AP519</f>
        <v>257171.46879999997</v>
      </c>
      <c r="AS519" s="21">
        <f ca="1">SUM(IF(AN519&gt;H519, (AN519-H519), 0),IF(AF519&gt;G519,(AF519-G519),0),IF(X519&gt;F519,(X519-F519),0),IF(P519&gt;E519,(P519-E519),0))</f>
        <v>0</v>
      </c>
    </row>
    <row r="520" spans="1:45" x14ac:dyDescent="0.4">
      <c r="A520" s="15">
        <v>492</v>
      </c>
      <c r="B520" s="15">
        <f ca="1">IF(RAND() &lt; (8/12), 0, 1)</f>
        <v>0</v>
      </c>
      <c r="C520" s="20">
        <f ca="1">RAND()</f>
        <v>0.66251731067143937</v>
      </c>
      <c r="D520" s="15" t="str">
        <f ca="1">LOOKUP(C520,$H$13:$H$16,$F$13:$F$16)</f>
        <v>Boeing 777-300ER</v>
      </c>
      <c r="E520" s="15">
        <f ca="1">LOOKUP(D520,$F$6:$F$9,$I$6:$I$9)</f>
        <v>8</v>
      </c>
      <c r="F520" s="15">
        <f ca="1">LOOKUP(D520,$F$6:$F$9,$J$6:$J$9)</f>
        <v>40</v>
      </c>
      <c r="G520" s="15">
        <f ca="1">LOOKUP(D520,$F$6:$F$9,$K$6:$K$9)</f>
        <v>24</v>
      </c>
      <c r="H520" s="15">
        <f ca="1">LOOKUP(D520,$F$6:$F$9,$L$6:$L$9)</f>
        <v>260</v>
      </c>
      <c r="I520" s="20">
        <f ca="1">RAND()</f>
        <v>8.1241723107191022E-2</v>
      </c>
      <c r="J520" s="15">
        <f ca="1">IF(B520=1, ROUND(_xlfn.NORM.INV(I520,$C$5,$C$6)*(1+$T$14), 0), ROUND(_xlfn.NORM.INV(I520, $D$5, $D$6)*(1+$T$14), 0))</f>
        <v>3</v>
      </c>
      <c r="K520" s="20">
        <f ca="1">RAND()</f>
        <v>0.4177103757431081</v>
      </c>
      <c r="L520" s="18">
        <f ca="1">IF(B520=1, ROUND(_xlfn.NORM.INV(K520,$C$7,$C$8), 2), ROUND(_xlfn.NORM.INV(K520, $D$7, $D$8), 2))</f>
        <v>10397.69</v>
      </c>
      <c r="M520" s="15">
        <f ca="1">MIN(E520,J520)</f>
        <v>3</v>
      </c>
      <c r="N520" s="15">
        <f ca="1">RAND()</f>
        <v>0.4334631859048792</v>
      </c>
      <c r="O520" s="19">
        <f ca="1">(IF(B520=1, $G$21+($G$22-$G$21)*N520, $H$21+($H$22-$H$21)*N520))</f>
        <v>2.3003895577146376E-2</v>
      </c>
      <c r="P520" s="15">
        <f ca="1">ROUND(M520*(1-O520), 0)</f>
        <v>3</v>
      </c>
      <c r="Q520" s="20">
        <f ca="1">RAND()</f>
        <v>0.53655748194905861</v>
      </c>
      <c r="R520" s="15">
        <f ca="1">IF(B520=1, ROUND(_xlfn.NORM.INV(Q520,$C$9,$C$10)*(1+$T$14), 0), ROUND(_xlfn.NORM.INV(Q520, $D$9, $D$10)*(1+$T$14), 0))</f>
        <v>41</v>
      </c>
      <c r="S520" s="20">
        <f ca="1">RAND()</f>
        <v>2.7788142137914251E-2</v>
      </c>
      <c r="T520" s="18">
        <f ca="1">IF(B520=1, ROUND(_xlfn.NORM.INV(S520,$C$11,$C$12), 2), ROUND(_xlfn.NORM.INV(S520, $D$11, $D$12), 2))</f>
        <v>4809.95</v>
      </c>
      <c r="U520" s="15">
        <f ca="1">MIN(F520,R520)</f>
        <v>40</v>
      </c>
      <c r="V520" s="15">
        <f ca="1">RAND()</f>
        <v>0.26970949020701962</v>
      </c>
      <c r="W520" s="19">
        <f ca="1">(IF(B520=1, $G$21+($G$22-$G$21)*V520, $H$21+($H$22-$H$21)*V520))</f>
        <v>1.8091284706210589E-2</v>
      </c>
      <c r="X520" s="15">
        <f ca="1">ROUND(U520*(1-W520), 0)</f>
        <v>39</v>
      </c>
      <c r="Y520" s="20">
        <f ca="1">RAND()</f>
        <v>0.33119895738634275</v>
      </c>
      <c r="Z520" s="15">
        <f ca="1">IF(B520=1, ROUND(_xlfn.NORM.INV(Y520,$C$13,$C$14)*(1+$T$14), 0), ROUND(_xlfn.NORM.INV(Y520, $D$13, $D$14)*(1+$T$14), 0))</f>
        <v>32</v>
      </c>
      <c r="AA520" s="20">
        <f ca="1">RAND()</f>
        <v>0.21485680723045364</v>
      </c>
      <c r="AB520" s="18">
        <f ca="1">IF(B520=1, ROUND(_xlfn.NORM.INV(AA520,$C$15,$C$16), 2), ROUND(_xlfn.NORM.INV(AA520, $D$15, $D$16), 2))</f>
        <v>2701.99</v>
      </c>
      <c r="AC520" s="15">
        <f ca="1">MIN(G520,Z520)</f>
        <v>24</v>
      </c>
      <c r="AD520" s="15">
        <f ca="1">RAND()</f>
        <v>0.54004172808175188</v>
      </c>
      <c r="AE520" s="19">
        <f ca="1">(IF(B520=1, $G$21+($G$22-$G$21)*AD520, $H$21+($H$22-$H$21)*AD520))</f>
        <v>2.6201251842452554E-2</v>
      </c>
      <c r="AF520" s="15">
        <f ca="1">ROUND(AC520*(1-AE520), 0)</f>
        <v>23</v>
      </c>
      <c r="AG520" s="20">
        <f ca="1">RAND()</f>
        <v>0.36770495897377342</v>
      </c>
      <c r="AH520" s="15">
        <f ca="1">IF(B520=1, ROUND(_xlfn.NORM.INV(AG520,$C$17,$C$18)*(1+$T$14), 0), ROUND(_xlfn.NORM.INV(AG520, $D$17, $D$18)*(1+$T$14), 0))</f>
        <v>182</v>
      </c>
      <c r="AI520" s="20">
        <f ca="1">RAND()</f>
        <v>0.14965033016240326</v>
      </c>
      <c r="AJ520" s="18">
        <f ca="1">IF(B520=1, ROUND(_xlfn.NORM.INV(AI520,$C$19,$C$20), 2), ROUND(_xlfn.NORM.INV(AI520, $D$19, $D$20), 2))</f>
        <v>1669.89</v>
      </c>
      <c r="AK520" s="15">
        <f ca="1">MIN(ROUND(H520*(1+$C$22),0),AH520)</f>
        <v>182</v>
      </c>
      <c r="AL520" s="20">
        <f ca="1">RAND()</f>
        <v>0.78358467959984435</v>
      </c>
      <c r="AM520" s="19">
        <f ca="1">(IF(B520=1, $G$21+($G$22-$G$21)*AL520, $H$21+($H$22-$H$21)*AL520))</f>
        <v>3.3507540387995333E-2</v>
      </c>
      <c r="AN520" s="15">
        <f ca="1">ROUND(AK520*(1-AM520), 0)</f>
        <v>176</v>
      </c>
      <c r="AO520" s="18">
        <f ca="1">SUM(IF(AN520&gt;H520, (AN520-H520)*($G$23+AJ520), 0),IF(AF520&gt;G520,(AF520-G520)*($G$23+AB520),0),IF(X520&gt;F520,(X520-F520)*($G$23+T520),0),IF(P520&gt;E520,(P520-E520)*($G$23+L520),0))</f>
        <v>0</v>
      </c>
      <c r="AP520" s="18">
        <f>-$C$24</f>
        <v>-313614.51120000001</v>
      </c>
      <c r="AQ520" s="17">
        <f ca="1">L520*P520+T520*X520+AB520*AF520+AJ520*AN520-AO520+AP520</f>
        <v>261213.01880000002</v>
      </c>
      <c r="AS520" s="21">
        <f ca="1">SUM(IF(AN520&gt;H520, (AN520-H520), 0),IF(AF520&gt;G520,(AF520-G520),0),IF(X520&gt;F520,(X520-F520),0),IF(P520&gt;E520,(P520-E520),0))</f>
        <v>0</v>
      </c>
    </row>
    <row r="521" spans="1:45" x14ac:dyDescent="0.4">
      <c r="A521" s="15">
        <v>493</v>
      </c>
      <c r="B521" s="15">
        <f ca="1">IF(RAND() &lt; (8/12), 0, 1)</f>
        <v>0</v>
      </c>
      <c r="C521" s="20">
        <f ca="1">RAND()</f>
        <v>0.72394284161812883</v>
      </c>
      <c r="D521" s="15" t="str">
        <f ca="1">LOOKUP(C521,$H$13:$H$16,$F$13:$F$16)</f>
        <v>Boeing 777-300ER</v>
      </c>
      <c r="E521" s="15">
        <f ca="1">LOOKUP(D521,$F$6:$F$9,$I$6:$I$9)</f>
        <v>8</v>
      </c>
      <c r="F521" s="15">
        <f ca="1">LOOKUP(D521,$F$6:$F$9,$J$6:$J$9)</f>
        <v>40</v>
      </c>
      <c r="G521" s="15">
        <f ca="1">LOOKUP(D521,$F$6:$F$9,$K$6:$K$9)</f>
        <v>24</v>
      </c>
      <c r="H521" s="15">
        <f ca="1">LOOKUP(D521,$F$6:$F$9,$L$6:$L$9)</f>
        <v>260</v>
      </c>
      <c r="I521" s="20">
        <f ca="1">RAND()</f>
        <v>0.56936438793179966</v>
      </c>
      <c r="J521" s="15">
        <f ca="1">IF(B521=1, ROUND(_xlfn.NORM.INV(I521,$C$5,$C$6)*(1+$T$14), 0), ROUND(_xlfn.NORM.INV(I521, $D$5, $D$6)*(1+$T$14), 0))</f>
        <v>4</v>
      </c>
      <c r="K521" s="20">
        <f ca="1">RAND()</f>
        <v>0.8042184875273235</v>
      </c>
      <c r="L521" s="18">
        <f ca="1">IF(B521=1, ROUND(_xlfn.NORM.INV(K521,$C$7,$C$8), 2), ROUND(_xlfn.NORM.INV(K521, $D$7, $D$8), 2))</f>
        <v>10882.87</v>
      </c>
      <c r="M521" s="15">
        <f ca="1">MIN(E521,J521)</f>
        <v>4</v>
      </c>
      <c r="N521" s="15">
        <f ca="1">RAND()</f>
        <v>0.99465293105371311</v>
      </c>
      <c r="O521" s="19">
        <f ca="1">(IF(B521=1, $G$21+($G$22-$G$21)*N521, $H$21+($H$22-$H$21)*N521))</f>
        <v>3.9839587931611395E-2</v>
      </c>
      <c r="P521" s="15">
        <f ca="1">ROUND(M521*(1-O521), 0)</f>
        <v>4</v>
      </c>
      <c r="Q521" s="20">
        <f ca="1">RAND()</f>
        <v>0.83764714797205919</v>
      </c>
      <c r="R521" s="15">
        <f ca="1">IF(B521=1, ROUND(_xlfn.NORM.INV(Q521,$C$9,$C$10)*(1+$T$14), 0), ROUND(_xlfn.NORM.INV(Q521, $D$9, $D$10)*(1+$T$14), 0))</f>
        <v>50</v>
      </c>
      <c r="S521" s="20">
        <f ca="1">RAND()</f>
        <v>0.56254632336130506</v>
      </c>
      <c r="T521" s="18">
        <f ca="1">IF(B521=1, ROUND(_xlfn.NORM.INV(S521,$C$11,$C$12), 2), ROUND(_xlfn.NORM.INV(S521, $D$11, $D$12), 2))</f>
        <v>5282.06</v>
      </c>
      <c r="U521" s="15">
        <f ca="1">MIN(F521,R521)</f>
        <v>40</v>
      </c>
      <c r="V521" s="15">
        <f ca="1">RAND()</f>
        <v>0.56086150399265489</v>
      </c>
      <c r="W521" s="19">
        <f ca="1">(IF(B521=1, $G$21+($G$22-$G$21)*V521, $H$21+($H$22-$H$21)*V521))</f>
        <v>2.6825845119779645E-2</v>
      </c>
      <c r="X521" s="15">
        <f ca="1">ROUND(U521*(1-W521), 0)</f>
        <v>39</v>
      </c>
      <c r="Y521" s="20">
        <f ca="1">RAND()</f>
        <v>0.78155807548869916</v>
      </c>
      <c r="Z521" s="15">
        <f ca="1">IF(B521=1, ROUND(_xlfn.NORM.INV(Y521,$C$13,$C$14)*(1+$T$14), 0), ROUND(_xlfn.NORM.INV(Y521, $D$13, $D$14)*(1+$T$14), 0))</f>
        <v>43</v>
      </c>
      <c r="AA521" s="20">
        <f ca="1">RAND()</f>
        <v>0.89507267688397907</v>
      </c>
      <c r="AB521" s="18">
        <f ca="1">IF(B521=1, ROUND(_xlfn.NORM.INV(AA521,$C$15,$C$16), 2), ROUND(_xlfn.NORM.INV(AA521, $D$15, $D$16), 2))</f>
        <v>2950.37</v>
      </c>
      <c r="AC521" s="15">
        <f ca="1">MIN(G521,Z521)</f>
        <v>24</v>
      </c>
      <c r="AD521" s="15">
        <f ca="1">RAND()</f>
        <v>0.98828006383834466</v>
      </c>
      <c r="AE521" s="19">
        <f ca="1">(IF(B521=1, $G$21+($G$22-$G$21)*AD521, $H$21+($H$22-$H$21)*AD521))</f>
        <v>3.9648401915150337E-2</v>
      </c>
      <c r="AF521" s="15">
        <f ca="1">ROUND(AC521*(1-AE521), 0)</f>
        <v>23</v>
      </c>
      <c r="AG521" s="20">
        <f ca="1">RAND()</f>
        <v>6.1779493727536217E-2</v>
      </c>
      <c r="AH521" s="15">
        <f ca="1">IF(B521=1, ROUND(_xlfn.NORM.INV(AG521,$C$17,$C$18)*(1+$T$14), 0), ROUND(_xlfn.NORM.INV(AG521, $D$17, $D$18)*(1+$T$14), 0))</f>
        <v>119</v>
      </c>
      <c r="AI521" s="20">
        <f ca="1">RAND()</f>
        <v>0.56865135044544635</v>
      </c>
      <c r="AJ521" s="18">
        <f ca="1">IF(B521=1, ROUND(_xlfn.NORM.INV(AI521,$C$19,$C$20), 2), ROUND(_xlfn.NORM.INV(AI521, $D$19, $D$20), 2))</f>
        <v>1761.87</v>
      </c>
      <c r="AK521" s="15">
        <f ca="1">MIN(ROUND(H521*(1+$C$22),0),AH521)</f>
        <v>119</v>
      </c>
      <c r="AL521" s="20">
        <f ca="1">RAND()</f>
        <v>0.55078738901363267</v>
      </c>
      <c r="AM521" s="19">
        <f ca="1">(IF(B521=1, $G$21+($G$22-$G$21)*AL521, $H$21+($H$22-$H$21)*AL521))</f>
        <v>2.6523621670408982E-2</v>
      </c>
      <c r="AN521" s="15">
        <f ca="1">ROUND(AK521*(1-AM521), 0)</f>
        <v>116</v>
      </c>
      <c r="AO521" s="18">
        <f ca="1">SUM(IF(AN521&gt;H521, (AN521-H521)*($G$23+AJ521), 0),IF(AF521&gt;G521,(AF521-G521)*($G$23+AB521),0),IF(X521&gt;F521,(X521-F521)*($G$23+T521),0),IF(P521&gt;E521,(P521-E521)*($G$23+L521),0))</f>
        <v>0</v>
      </c>
      <c r="AP521" s="18">
        <f>-$C$24</f>
        <v>-313614.51120000001</v>
      </c>
      <c r="AQ521" s="17">
        <f ca="1">L521*P521+T521*X521+AB521*AF521+AJ521*AN521-AO521+AP521</f>
        <v>208152.73879999999</v>
      </c>
      <c r="AS521" s="21">
        <f ca="1">SUM(IF(AN521&gt;H521, (AN521-H521), 0),IF(AF521&gt;G521,(AF521-G521),0),IF(X521&gt;F521,(X521-F521),0),IF(P521&gt;E521,(P521-E521),0))</f>
        <v>0</v>
      </c>
    </row>
    <row r="522" spans="1:45" x14ac:dyDescent="0.4">
      <c r="A522" s="15">
        <v>494</v>
      </c>
      <c r="B522" s="15">
        <f ca="1">IF(RAND() &lt; (8/12), 0, 1)</f>
        <v>0</v>
      </c>
      <c r="C522" s="20">
        <f ca="1">RAND()</f>
        <v>1.8289309849203739E-2</v>
      </c>
      <c r="D522" s="15" t="str">
        <f ca="1">LOOKUP(C522,$H$13:$H$16,$F$13:$F$16)</f>
        <v>Airbus A350-900</v>
      </c>
      <c r="E522" s="15">
        <f ca="1">LOOKUP(D522,$F$6:$F$9,$I$6:$I$9)</f>
        <v>0</v>
      </c>
      <c r="F522" s="15">
        <f ca="1">LOOKUP(D522,$F$6:$F$9,$J$6:$J$9)</f>
        <v>32</v>
      </c>
      <c r="G522" s="15">
        <f ca="1">LOOKUP(D522,$F$6:$F$9,$K$6:$K$9)</f>
        <v>21</v>
      </c>
      <c r="H522" s="15">
        <f ca="1">LOOKUP(D522,$F$6:$F$9,$L$6:$L$9)</f>
        <v>259</v>
      </c>
      <c r="I522" s="20">
        <f ca="1">RAND()</f>
        <v>6.9424641059676273E-2</v>
      </c>
      <c r="J522" s="15">
        <f ca="1">IF(B522=1, ROUND(_xlfn.NORM.INV(I522,$C$5,$C$6)*(1+$T$14), 0), ROUND(_xlfn.NORM.INV(I522, $D$5, $D$6)*(1+$T$14), 0))</f>
        <v>3</v>
      </c>
      <c r="K522" s="20">
        <f ca="1">RAND()</f>
        <v>0.20435880373430004</v>
      </c>
      <c r="L522" s="18">
        <f ca="1">IF(B522=1, ROUND(_xlfn.NORM.INV(K522,$C$7,$C$8), 2), ROUND(_xlfn.NORM.INV(K522, $D$7, $D$8), 2))</f>
        <v>10115.85</v>
      </c>
      <c r="M522" s="15">
        <f ca="1">MIN(E522,J522)</f>
        <v>0</v>
      </c>
      <c r="N522" s="15">
        <f ca="1">RAND()</f>
        <v>0.50522459082807969</v>
      </c>
      <c r="O522" s="19">
        <f ca="1">(IF(B522=1, $G$21+($G$22-$G$21)*N522, $H$21+($H$22-$H$21)*N522))</f>
        <v>2.5156737724842393E-2</v>
      </c>
      <c r="P522" s="15">
        <f ca="1">ROUND(M522*(1-O522), 0)</f>
        <v>0</v>
      </c>
      <c r="Q522" s="20">
        <f ca="1">RAND()</f>
        <v>0.57917115815815523</v>
      </c>
      <c r="R522" s="15">
        <f ca="1">IF(B522=1, ROUND(_xlfn.NORM.INV(Q522,$C$9,$C$10)*(1+$T$14), 0), ROUND(_xlfn.NORM.INV(Q522, $D$9, $D$10)*(1+$T$14), 0))</f>
        <v>42</v>
      </c>
      <c r="S522" s="20">
        <f ca="1">RAND()</f>
        <v>3.3884436529299844E-2</v>
      </c>
      <c r="T522" s="18">
        <f ca="1">IF(B522=1, ROUND(_xlfn.NORM.INV(S522,$C$11,$C$12), 2), ROUND(_xlfn.NORM.INV(S522, $D$11, $D$12), 2))</f>
        <v>4829.96</v>
      </c>
      <c r="U522" s="15">
        <f ca="1">MIN(F522,R522)</f>
        <v>32</v>
      </c>
      <c r="V522" s="15">
        <f ca="1">RAND()</f>
        <v>0.59544408414115269</v>
      </c>
      <c r="W522" s="19">
        <f ca="1">(IF(B522=1, $G$21+($G$22-$G$21)*V522, $H$21+($H$22-$H$21)*V522))</f>
        <v>2.7863322524234582E-2</v>
      </c>
      <c r="X522" s="15">
        <f ca="1">ROUND(U522*(1-W522), 0)</f>
        <v>31</v>
      </c>
      <c r="Y522" s="20">
        <f ca="1">RAND()</f>
        <v>0.83245426149885982</v>
      </c>
      <c r="Z522" s="15">
        <f ca="1">IF(B522=1, ROUND(_xlfn.NORM.INV(Y522,$C$13,$C$14)*(1+$T$14), 0), ROUND(_xlfn.NORM.INV(Y522, $D$13, $D$14)*(1+$T$14), 0))</f>
        <v>45</v>
      </c>
      <c r="AA522" s="20">
        <f ca="1">RAND()</f>
        <v>0.54897222305468441</v>
      </c>
      <c r="AB522" s="18">
        <f ca="1">IF(B522=1, ROUND(_xlfn.NORM.INV(AA522,$C$15,$C$16), 2), ROUND(_xlfn.NORM.INV(AA522, $D$15, $D$16), 2))</f>
        <v>2812.92</v>
      </c>
      <c r="AC522" s="15">
        <f ca="1">MIN(G522,Z522)</f>
        <v>21</v>
      </c>
      <c r="AD522" s="15">
        <f ca="1">RAND()</f>
        <v>0.76128522915382646</v>
      </c>
      <c r="AE522" s="19">
        <f ca="1">(IF(B522=1, $G$21+($G$22-$G$21)*AD522, $H$21+($H$22-$H$21)*AD522))</f>
        <v>3.2838556874614795E-2</v>
      </c>
      <c r="AF522" s="15">
        <f ca="1">ROUND(AC522*(1-AE522), 0)</f>
        <v>20</v>
      </c>
      <c r="AG522" s="20">
        <f ca="1">RAND()</f>
        <v>0.39466901260265097</v>
      </c>
      <c r="AH522" s="15">
        <f ca="1">IF(B522=1, ROUND(_xlfn.NORM.INV(AG522,$C$17,$C$18)*(1+$T$14), 0), ROUND(_xlfn.NORM.INV(AG522, $D$17, $D$18)*(1+$T$14), 0))</f>
        <v>185</v>
      </c>
      <c r="AI522" s="20">
        <f ca="1">RAND()</f>
        <v>0.42600539305405927</v>
      </c>
      <c r="AJ522" s="18">
        <f ca="1">IF(B522=1, ROUND(_xlfn.NORM.INV(AI522,$C$19,$C$20), 2), ROUND(_xlfn.NORM.INV(AI522, $D$19, $D$20), 2))</f>
        <v>1734.56</v>
      </c>
      <c r="AK522" s="15">
        <f ca="1">MIN(ROUND(H522*(1+$C$22),0),AH522)</f>
        <v>185</v>
      </c>
      <c r="AL522" s="20">
        <f ca="1">RAND()</f>
        <v>0.60378178196049992</v>
      </c>
      <c r="AM522" s="19">
        <f ca="1">(IF(B522=1, $G$21+($G$22-$G$21)*AL522, $H$21+($H$22-$H$21)*AL522))</f>
        <v>2.8113453458814996E-2</v>
      </c>
      <c r="AN522" s="15">
        <f ca="1">ROUND(AK522*(1-AM522), 0)</f>
        <v>180</v>
      </c>
      <c r="AO522" s="18">
        <f ca="1">SUM(IF(AN522&gt;H522, (AN522-H522)*($G$23+AJ522), 0),IF(AF522&gt;G522,(AF522-G522)*($G$23+AB522),0),IF(X522&gt;F522,(X522-F522)*($G$23+T522),0),IF(P522&gt;E522,(P522-E522)*($G$23+L522),0))</f>
        <v>0</v>
      </c>
      <c r="AP522" s="18">
        <f>-$C$24</f>
        <v>-313614.51120000001</v>
      </c>
      <c r="AQ522" s="17">
        <f ca="1">L522*P522+T522*X522+AB522*AF522+AJ522*AN522-AO522+AP522</f>
        <v>204593.44879999995</v>
      </c>
      <c r="AS522" s="21">
        <f ca="1">SUM(IF(AN522&gt;H522, (AN522-H522), 0),IF(AF522&gt;G522,(AF522-G522),0),IF(X522&gt;F522,(X522-F522),0),IF(P522&gt;E522,(P522-E522),0))</f>
        <v>0</v>
      </c>
    </row>
    <row r="523" spans="1:45" x14ac:dyDescent="0.4">
      <c r="A523" s="15">
        <v>495</v>
      </c>
      <c r="B523" s="15">
        <f ca="1">IF(RAND() &lt; (8/12), 0, 1)</f>
        <v>0</v>
      </c>
      <c r="C523" s="20">
        <f ca="1">RAND()</f>
        <v>0.83850280007244415</v>
      </c>
      <c r="D523" s="15" t="str">
        <f ca="1">LOOKUP(C523,$H$13:$H$16,$F$13:$F$16)</f>
        <v>Boeing 777-300ER</v>
      </c>
      <c r="E523" s="15">
        <f ca="1">LOOKUP(D523,$F$6:$F$9,$I$6:$I$9)</f>
        <v>8</v>
      </c>
      <c r="F523" s="15">
        <f ca="1">LOOKUP(D523,$F$6:$F$9,$J$6:$J$9)</f>
        <v>40</v>
      </c>
      <c r="G523" s="15">
        <f ca="1">LOOKUP(D523,$F$6:$F$9,$K$6:$K$9)</f>
        <v>24</v>
      </c>
      <c r="H523" s="15">
        <f ca="1">LOOKUP(D523,$F$6:$F$9,$L$6:$L$9)</f>
        <v>260</v>
      </c>
      <c r="I523" s="20">
        <f ca="1">RAND()</f>
        <v>0.59692543667752063</v>
      </c>
      <c r="J523" s="15">
        <f ca="1">IF(B523=1, ROUND(_xlfn.NORM.INV(I523,$C$5,$C$6)*(1+$T$14), 0), ROUND(_xlfn.NORM.INV(I523, $D$5, $D$6)*(1+$T$14), 0))</f>
        <v>4</v>
      </c>
      <c r="K523" s="20">
        <f ca="1">RAND()</f>
        <v>0.33280281034069259</v>
      </c>
      <c r="L523" s="18">
        <f ca="1">IF(B523=1, ROUND(_xlfn.NORM.INV(K523,$C$7,$C$8), 2), ROUND(_xlfn.NORM.INV(K523, $D$7, $D$8), 2))</f>
        <v>10295.41</v>
      </c>
      <c r="M523" s="15">
        <f ca="1">MIN(E523,J523)</f>
        <v>4</v>
      </c>
      <c r="N523" s="15">
        <f ca="1">RAND()</f>
        <v>0.9384258671772977</v>
      </c>
      <c r="O523" s="19">
        <f ca="1">(IF(B523=1, $G$21+($G$22-$G$21)*N523, $H$21+($H$22-$H$21)*N523))</f>
        <v>3.8152776015318933E-2</v>
      </c>
      <c r="P523" s="15">
        <f ca="1">ROUND(M523*(1-O523), 0)</f>
        <v>4</v>
      </c>
      <c r="Q523" s="20">
        <f ca="1">RAND()</f>
        <v>0.92836358815546671</v>
      </c>
      <c r="R523" s="15">
        <f ca="1">IF(B523=1, ROUND(_xlfn.NORM.INV(Q523,$C$9,$C$10)*(1+$T$14), 0), ROUND(_xlfn.NORM.INV(Q523, $D$9, $D$10)*(1+$T$14), 0))</f>
        <v>55</v>
      </c>
      <c r="S523" s="20">
        <f ca="1">RAND()</f>
        <v>0.75405981862921001</v>
      </c>
      <c r="T523" s="18">
        <f ca="1">IF(B523=1, ROUND(_xlfn.NORM.INV(S523,$C$11,$C$12), 2), ROUND(_xlfn.NORM.INV(S523, $D$11, $D$12), 2))</f>
        <v>5402.82</v>
      </c>
      <c r="U523" s="15">
        <f ca="1">MIN(F523,R523)</f>
        <v>40</v>
      </c>
      <c r="V523" s="15">
        <f ca="1">RAND()</f>
        <v>0.10859186889306915</v>
      </c>
      <c r="W523" s="19">
        <f ca="1">(IF(B523=1, $G$21+($G$22-$G$21)*V523, $H$21+($H$22-$H$21)*V523))</f>
        <v>1.3257756066792074E-2</v>
      </c>
      <c r="X523" s="15">
        <f ca="1">ROUND(U523*(1-W523), 0)</f>
        <v>39</v>
      </c>
      <c r="Y523" s="20">
        <f ca="1">RAND()</f>
        <v>0.99783695106387971</v>
      </c>
      <c r="Z523" s="15">
        <f ca="1">IF(B523=1, ROUND(_xlfn.NORM.INV(Y523,$C$13,$C$14)*(1+$T$14), 0), ROUND(_xlfn.NORM.INV(Y523, $D$13, $D$14)*(1+$T$14), 0))</f>
        <v>63</v>
      </c>
      <c r="AA523" s="20">
        <f ca="1">RAND()</f>
        <v>0.52921615393253596</v>
      </c>
      <c r="AB523" s="18">
        <f ca="1">IF(B523=1, ROUND(_xlfn.NORM.INV(AA523,$C$15,$C$16), 2), ROUND(_xlfn.NORM.INV(AA523, $D$15, $D$16), 2))</f>
        <v>2806.88</v>
      </c>
      <c r="AC523" s="15">
        <f ca="1">MIN(G523,Z523)</f>
        <v>24</v>
      </c>
      <c r="AD523" s="15">
        <f ca="1">RAND()</f>
        <v>0.83553327731923088</v>
      </c>
      <c r="AE523" s="19">
        <f ca="1">(IF(B523=1, $G$21+($G$22-$G$21)*AD523, $H$21+($H$22-$H$21)*AD523))</f>
        <v>3.5065998319576928E-2</v>
      </c>
      <c r="AF523" s="15">
        <f ca="1">ROUND(AC523*(1-AE523), 0)</f>
        <v>23</v>
      </c>
      <c r="AG523" s="20">
        <f ca="1">RAND()</f>
        <v>0.84319806297741751</v>
      </c>
      <c r="AH523" s="15">
        <f ca="1">IF(B523=1, ROUND(_xlfn.NORM.INV(AG523,$C$17,$C$18)*(1+$T$14), 0), ROUND(_xlfn.NORM.INV(AG523, $D$17, $D$18)*(1+$T$14), 0))</f>
        <v>252</v>
      </c>
      <c r="AI523" s="20">
        <f ca="1">RAND()</f>
        <v>0.34947567137760605</v>
      </c>
      <c r="AJ523" s="18">
        <f ca="1">IF(B523=1, ROUND(_xlfn.NORM.INV(AI523,$C$19,$C$20), 2), ROUND(_xlfn.NORM.INV(AI523, $D$19, $D$20), 2))</f>
        <v>1719.35</v>
      </c>
      <c r="AK523" s="15">
        <f ca="1">MIN(ROUND(H523*(1+$C$22),0),AH523)</f>
        <v>252</v>
      </c>
      <c r="AL523" s="20">
        <f ca="1">RAND()</f>
        <v>0.27569231002894012</v>
      </c>
      <c r="AM523" s="19">
        <f ca="1">(IF(B523=1, $G$21+($G$22-$G$21)*AL523, $H$21+($H$22-$H$21)*AL523))</f>
        <v>1.8270769300868205E-2</v>
      </c>
      <c r="AN523" s="15">
        <f ca="1">ROUND(AK523*(1-AM523), 0)</f>
        <v>247</v>
      </c>
      <c r="AO523" s="18">
        <f ca="1">SUM(IF(AN523&gt;H523, (AN523-H523)*($G$23+AJ523), 0),IF(AF523&gt;G523,(AF523-G523)*($G$23+AB523),0),IF(X523&gt;F523,(X523-F523)*($G$23+T523),0),IF(P523&gt;E523,(P523-E523)*($G$23+L523),0))</f>
        <v>0</v>
      </c>
      <c r="AP523" s="18">
        <f>-$C$24</f>
        <v>-313614.51120000001</v>
      </c>
      <c r="AQ523" s="17">
        <f ca="1">L523*P523+T523*X523+AB523*AF523+AJ523*AN523-AO523+AP523</f>
        <v>427514.79879999993</v>
      </c>
      <c r="AS523" s="21">
        <f ca="1">SUM(IF(AN523&gt;H523, (AN523-H523), 0),IF(AF523&gt;G523,(AF523-G523),0),IF(X523&gt;F523,(X523-F523),0),IF(P523&gt;E523,(P523-E523),0))</f>
        <v>0</v>
      </c>
    </row>
    <row r="524" spans="1:45" x14ac:dyDescent="0.4">
      <c r="A524" s="15">
        <v>496</v>
      </c>
      <c r="B524" s="15">
        <f ca="1">IF(RAND() &lt; (8/12), 0, 1)</f>
        <v>1</v>
      </c>
      <c r="C524" s="20">
        <f ca="1">RAND()</f>
        <v>0.58420854670976463</v>
      </c>
      <c r="D524" s="15" t="str">
        <f ca="1">LOOKUP(C524,$H$13:$H$16,$F$13:$F$16)</f>
        <v>Boeing 777-200LR</v>
      </c>
      <c r="E524" s="15">
        <f ca="1">LOOKUP(D524,$F$6:$F$9,$I$6:$I$9)</f>
        <v>0</v>
      </c>
      <c r="F524" s="15">
        <f ca="1">LOOKUP(D524,$F$6:$F$9,$J$6:$J$9)</f>
        <v>38</v>
      </c>
      <c r="G524" s="15">
        <f ca="1">LOOKUP(D524,$F$6:$F$9,$K$6:$K$9)</f>
        <v>0</v>
      </c>
      <c r="H524" s="15">
        <f ca="1">LOOKUP(D524,$F$6:$F$9,$L$6:$L$9)</f>
        <v>264</v>
      </c>
      <c r="I524" s="20">
        <f ca="1">RAND()</f>
        <v>0.86076429529912302</v>
      </c>
      <c r="J524" s="15">
        <f ca="1">IF(B524=1, ROUND(_xlfn.NORM.INV(I524,$C$5,$C$6)*(1+$T$14), 0), ROUND(_xlfn.NORM.INV(I524, $D$5, $D$6)*(1+$T$14), 0))</f>
        <v>9</v>
      </c>
      <c r="K524" s="20">
        <f ca="1">RAND()</f>
        <v>0.76378476788085847</v>
      </c>
      <c r="L524" s="18">
        <f ca="1">IF(B524=1, ROUND(_xlfn.NORM.INV(K524,$C$7,$C$8), 2), ROUND(_xlfn.NORM.INV(K524, $D$7, $D$8), 2))</f>
        <v>14954.69</v>
      </c>
      <c r="M524" s="15">
        <f ca="1">MIN(E524,J524)</f>
        <v>0</v>
      </c>
      <c r="N524" s="15">
        <f ca="1">RAND()</f>
        <v>7.0061109342244965E-2</v>
      </c>
      <c r="O524" s="19">
        <f ca="1">(IF(B524=1, $G$21+($G$22-$G$21)*N524, $H$21+($H$22-$H$21)*N524))</f>
        <v>1.7452138826978575E-2</v>
      </c>
      <c r="P524" s="15">
        <f ca="1">ROUND(M524*(1-O524), 0)</f>
        <v>0</v>
      </c>
      <c r="Q524" s="20">
        <f ca="1">RAND()</f>
        <v>0.12366630208568874</v>
      </c>
      <c r="R524" s="15">
        <f ca="1">IF(B524=1, ROUND(_xlfn.NORM.INV(Q524,$C$9,$C$10)*(1+$T$14), 0), ROUND(_xlfn.NORM.INV(Q524, $D$9, $D$10)*(1+$T$14), 0))</f>
        <v>32</v>
      </c>
      <c r="S524" s="20">
        <f ca="1">RAND()</f>
        <v>0.40843905357465715</v>
      </c>
      <c r="T524" s="18">
        <f ca="1">IF(B524=1, ROUND(_xlfn.NORM.INV(S524,$C$11,$C$12), 2), ROUND(_xlfn.NORM.INV(S524, $D$11, $D$12), 2))</f>
        <v>6620.64</v>
      </c>
      <c r="U524" s="15">
        <f ca="1">MIN(F524,R524)</f>
        <v>32</v>
      </c>
      <c r="V524" s="15">
        <f ca="1">RAND()</f>
        <v>0.5912613376478153</v>
      </c>
      <c r="W524" s="19">
        <f ca="1">(IF(B524=1, $G$21+($G$22-$G$21)*V524, $H$21+($H$22-$H$21)*V524))</f>
        <v>3.5694146817673536E-2</v>
      </c>
      <c r="X524" s="15">
        <f ca="1">ROUND(U524*(1-W524), 0)</f>
        <v>31</v>
      </c>
      <c r="Y524" s="20">
        <f ca="1">RAND()</f>
        <v>0.82638036464185904</v>
      </c>
      <c r="Z524" s="15">
        <f ca="1">IF(B524=1, ROUND(_xlfn.NORM.INV(Y524,$C$13,$C$14)*(1+$T$14), 0), ROUND(_xlfn.NORM.INV(Y524, $D$13, $D$14)*(1+$T$14), 0))</f>
        <v>76</v>
      </c>
      <c r="AA524" s="20">
        <f ca="1">RAND()</f>
        <v>0.20356342299380425</v>
      </c>
      <c r="AB524" s="18">
        <f ca="1">IF(B524=1, ROUND(_xlfn.NORM.INV(AA524,$C$15,$C$16), 2), ROUND(_xlfn.NORM.INV(AA524, $D$15, $D$16), 2))</f>
        <v>3243.71</v>
      </c>
      <c r="AC524" s="15">
        <f ca="1">MIN(G524,Z524)</f>
        <v>0</v>
      </c>
      <c r="AD524" s="15">
        <f ca="1">RAND()</f>
        <v>0.5760780654563612</v>
      </c>
      <c r="AE524" s="19">
        <f ca="1">(IF(B524=1, $G$21+($G$22-$G$21)*AD524, $H$21+($H$22-$H$21)*AD524))</f>
        <v>3.5162732290972644E-2</v>
      </c>
      <c r="AF524" s="15">
        <f ca="1">ROUND(AC524*(1-AE524), 0)</f>
        <v>0</v>
      </c>
      <c r="AG524" s="20">
        <f ca="1">RAND()</f>
        <v>0.47998447981210779</v>
      </c>
      <c r="AH524" s="15">
        <f ca="1">IF(B524=1, ROUND(_xlfn.NORM.INV(AG524,$C$17,$C$18)*(1+$T$14), 0), ROUND(_xlfn.NORM.INV(AG524, $D$17, $D$18)*(1+$T$14), 0))</f>
        <v>298</v>
      </c>
      <c r="AI524" s="20">
        <f ca="1">RAND()</f>
        <v>2.6981252892485097E-3</v>
      </c>
      <c r="AJ524" s="18">
        <f ca="1">IF(B524=1, ROUND(_xlfn.NORM.INV(AI524,$C$19,$C$20), 2), ROUND(_xlfn.NORM.INV(AI524, $D$19, $D$20), 2))</f>
        <v>1440.18</v>
      </c>
      <c r="AK524" s="15">
        <f ca="1">MIN(ROUND(H524*(1+$C$22),0),AH524)</f>
        <v>277</v>
      </c>
      <c r="AL524" s="20">
        <f ca="1">RAND()</f>
        <v>0.30904634340894011</v>
      </c>
      <c r="AM524" s="19">
        <f ca="1">(IF(B524=1, $G$21+($G$22-$G$21)*AL524, $H$21+($H$22-$H$21)*AL524))</f>
        <v>2.5816622019312903E-2</v>
      </c>
      <c r="AN524" s="15">
        <f ca="1">ROUND(AK524*(1-AM524), 0)</f>
        <v>270</v>
      </c>
      <c r="AO524" s="18">
        <f ca="1">SUM(IF(AN524&gt;H524, (AN524-H524)*($G$23+AJ524), 0),IF(AF524&gt;G524,(AF524-G524)*($G$23+AB524),0),IF(X524&gt;F524,(X524-F524)*($G$23+T524),0),IF(P524&gt;E524,(P524-E524)*($G$23+L524),0))</f>
        <v>13747.080000000002</v>
      </c>
      <c r="AP524" s="18">
        <f>-$C$24</f>
        <v>-313614.51120000001</v>
      </c>
      <c r="AQ524" s="17">
        <f ca="1">L524*P524+T524*X524+AB524*AF524+AJ524*AN524-AO524+AP524</f>
        <v>266726.84880000009</v>
      </c>
      <c r="AS524" s="21">
        <f ca="1">SUM(IF(AN524&gt;H524, (AN524-H524), 0),IF(AF524&gt;G524,(AF524-G524),0),IF(X524&gt;F524,(X524-F524),0),IF(P524&gt;E524,(P524-E524),0))</f>
        <v>6</v>
      </c>
    </row>
    <row r="525" spans="1:45" x14ac:dyDescent="0.4">
      <c r="A525" s="15">
        <v>497</v>
      </c>
      <c r="B525" s="15">
        <f ca="1">IF(RAND() &lt; (8/12), 0, 1)</f>
        <v>1</v>
      </c>
      <c r="C525" s="20">
        <f ca="1">RAND()</f>
        <v>0.55288887582848634</v>
      </c>
      <c r="D525" s="15" t="str">
        <f ca="1">LOOKUP(C525,$H$13:$H$16,$F$13:$F$16)</f>
        <v>Airbus A380-800</v>
      </c>
      <c r="E525" s="15">
        <f ca="1">LOOKUP(D525,$F$6:$F$9,$I$6:$I$9)</f>
        <v>14</v>
      </c>
      <c r="F525" s="15">
        <f ca="1">LOOKUP(D525,$F$6:$F$9,$J$6:$J$9)</f>
        <v>76</v>
      </c>
      <c r="G525" s="15">
        <f ca="1">LOOKUP(D525,$F$6:$F$9,$K$6:$K$9)</f>
        <v>56</v>
      </c>
      <c r="H525" s="15">
        <f ca="1">LOOKUP(D525,$F$6:$F$9,$L$6:$L$9)</f>
        <v>341</v>
      </c>
      <c r="I525" s="20">
        <f ca="1">RAND()</f>
        <v>0.80069243915041233</v>
      </c>
      <c r="J525" s="15">
        <f ca="1">IF(B525=1, ROUND(_xlfn.NORM.INV(I525,$C$5,$C$6)*(1+$T$14), 0), ROUND(_xlfn.NORM.INV(I525, $D$5, $D$6)*(1+$T$14), 0))</f>
        <v>8</v>
      </c>
      <c r="K525" s="20">
        <f ca="1">RAND()</f>
        <v>0.17029875298374575</v>
      </c>
      <c r="L525" s="18">
        <f ca="1">IF(B525=1, ROUND(_xlfn.NORM.INV(K525,$C$7,$C$8), 2), ROUND(_xlfn.NORM.INV(K525, $D$7, $D$8), 2))</f>
        <v>11940.25</v>
      </c>
      <c r="M525" s="15">
        <f ca="1">MIN(E525,J525)</f>
        <v>8</v>
      </c>
      <c r="N525" s="15">
        <f ca="1">RAND()</f>
        <v>0.26318875605061254</v>
      </c>
      <c r="O525" s="19">
        <f ca="1">(IF(B525=1, $G$21+($G$22-$G$21)*N525, $H$21+($H$22-$H$21)*N525))</f>
        <v>2.4211606461771437E-2</v>
      </c>
      <c r="P525" s="15">
        <f ca="1">ROUND(M525*(1-O525), 0)</f>
        <v>8</v>
      </c>
      <c r="Q525" s="20">
        <f ca="1">RAND()</f>
        <v>0.39816228145672039</v>
      </c>
      <c r="R525" s="15">
        <f ca="1">IF(B525=1, ROUND(_xlfn.NORM.INV(Q525,$C$9,$C$10)*(1+$T$14), 0), ROUND(_xlfn.NORM.INV(Q525, $D$9, $D$10)*(1+$T$14), 0))</f>
        <v>54</v>
      </c>
      <c r="S525" s="20">
        <f ca="1">RAND()</f>
        <v>0.19430729069314367</v>
      </c>
      <c r="T525" s="18">
        <f ca="1">IF(B525=1, ROUND(_xlfn.NORM.INV(S525,$C$11,$C$12), 2), ROUND(_xlfn.NORM.INV(S525, $D$11, $D$12), 2))</f>
        <v>6052.05</v>
      </c>
      <c r="U525" s="15">
        <f ca="1">MIN(F525,R525)</f>
        <v>54</v>
      </c>
      <c r="V525" s="15">
        <f ca="1">RAND()</f>
        <v>0.23907155319256057</v>
      </c>
      <c r="W525" s="19">
        <f ca="1">(IF(B525=1, $G$21+($G$22-$G$21)*V525, $H$21+($H$22-$H$21)*V525))</f>
        <v>2.3367504361739622E-2</v>
      </c>
      <c r="X525" s="15">
        <f ca="1">ROUND(U525*(1-W525), 0)</f>
        <v>53</v>
      </c>
      <c r="Y525" s="20">
        <f ca="1">RAND()</f>
        <v>3.9142693529094275E-2</v>
      </c>
      <c r="Z525" s="15">
        <f ca="1">IF(B525=1, ROUND(_xlfn.NORM.INV(Y525,$C$13,$C$14)*(1+$T$14), 0), ROUND(_xlfn.NORM.INV(Y525, $D$13, $D$14)*(1+$T$14), 0))</f>
        <v>14</v>
      </c>
      <c r="AA525" s="20">
        <f ca="1">RAND()</f>
        <v>0.89696060954370305</v>
      </c>
      <c r="AB525" s="18">
        <f ca="1">IF(B525=1, ROUND(_xlfn.NORM.INV(AA525,$C$15,$C$16), 2), ROUND(_xlfn.NORM.INV(AA525, $D$15, $D$16), 2))</f>
        <v>4250.4399999999996</v>
      </c>
      <c r="AC525" s="15">
        <f ca="1">MIN(G525,Z525)</f>
        <v>14</v>
      </c>
      <c r="AD525" s="15">
        <f ca="1">RAND()</f>
        <v>0.82275693998339983</v>
      </c>
      <c r="AE525" s="19">
        <f ca="1">(IF(B525=1, $G$21+($G$22-$G$21)*AD525, $H$21+($H$22-$H$21)*AD525))</f>
        <v>4.3796492899418997E-2</v>
      </c>
      <c r="AF525" s="15">
        <f ca="1">ROUND(AC525*(1-AE525), 0)</f>
        <v>13</v>
      </c>
      <c r="AG525" s="20">
        <f ca="1">RAND()</f>
        <v>0.93557734734244591</v>
      </c>
      <c r="AH525" s="15">
        <f ca="1">IF(B525=1, ROUND(_xlfn.NORM.INV(AG525,$C$17,$C$18)*(1+$T$14), 0), ROUND(_xlfn.NORM.INV(AG525, $D$17, $D$18)*(1+$T$14), 0))</f>
        <v>496</v>
      </c>
      <c r="AI525" s="20">
        <f ca="1">RAND()</f>
        <v>0.88510647174851453</v>
      </c>
      <c r="AJ525" s="18">
        <f ca="1">IF(B525=1, ROUND(_xlfn.NORM.INV(AI525,$C$19,$C$20), 2), ROUND(_xlfn.NORM.INV(AI525, $D$19, $D$20), 2))</f>
        <v>2637.44</v>
      </c>
      <c r="AK525" s="15">
        <f ca="1">MIN(ROUND(H525*(1+$C$22),0),AH525)</f>
        <v>358</v>
      </c>
      <c r="AL525" s="20">
        <f ca="1">RAND()</f>
        <v>0.85587395098899022</v>
      </c>
      <c r="AM525" s="19">
        <f ca="1">(IF(B525=1, $G$21+($G$22-$G$21)*AL525, $H$21+($H$22-$H$21)*AL525))</f>
        <v>4.4955588284614656E-2</v>
      </c>
      <c r="AN525" s="15">
        <f ca="1">ROUND(AK525*(1-AM525), 0)</f>
        <v>342</v>
      </c>
      <c r="AO525" s="18">
        <f ca="1">SUM(IF(AN525&gt;H525, (AN525-H525)*($G$23+AJ525), 0),IF(AF525&gt;G525,(AF525-G525)*($G$23+AB525),0),IF(X525&gt;F525,(X525-F525)*($G$23+T525),0),IF(P525&gt;E525,(P525-E525)*($G$23+L525),0))</f>
        <v>3488.44</v>
      </c>
      <c r="AP525" s="18">
        <f>-$C$24</f>
        <v>-313614.51120000001</v>
      </c>
      <c r="AQ525" s="17">
        <f ca="1">L525*P525+T525*X525+AB525*AF525+AJ525*AN525-AO525+AP525</f>
        <v>1056437.8988000001</v>
      </c>
      <c r="AS525" s="21">
        <f ca="1">SUM(IF(AN525&gt;H525, (AN525-H525), 0),IF(AF525&gt;G525,(AF525-G525),0),IF(X525&gt;F525,(X525-F525),0),IF(P525&gt;E525,(P525-E525),0))</f>
        <v>1</v>
      </c>
    </row>
    <row r="526" spans="1:45" x14ac:dyDescent="0.4">
      <c r="A526" s="15">
        <v>498</v>
      </c>
      <c r="B526" s="15">
        <f ca="1">IF(RAND() &lt; (8/12), 0, 1)</f>
        <v>0</v>
      </c>
      <c r="C526" s="20">
        <f ca="1">RAND()</f>
        <v>0.93872837636376816</v>
      </c>
      <c r="D526" s="15" t="str">
        <f ca="1">LOOKUP(C526,$H$13:$H$16,$F$13:$F$16)</f>
        <v>Boeing 777-300ER</v>
      </c>
      <c r="E526" s="15">
        <f ca="1">LOOKUP(D526,$F$6:$F$9,$I$6:$I$9)</f>
        <v>8</v>
      </c>
      <c r="F526" s="15">
        <f ca="1">LOOKUP(D526,$F$6:$F$9,$J$6:$J$9)</f>
        <v>40</v>
      </c>
      <c r="G526" s="15">
        <f ca="1">LOOKUP(D526,$F$6:$F$9,$K$6:$K$9)</f>
        <v>24</v>
      </c>
      <c r="H526" s="15">
        <f ca="1">LOOKUP(D526,$F$6:$F$9,$L$6:$L$9)</f>
        <v>260</v>
      </c>
      <c r="I526" s="20">
        <f ca="1">RAND()</f>
        <v>0.84883926577586999</v>
      </c>
      <c r="J526" s="15">
        <f ca="1">IF(B526=1, ROUND(_xlfn.NORM.INV(I526,$C$5,$C$6)*(1+$T$14), 0), ROUND(_xlfn.NORM.INV(I526, $D$5, $D$6)*(1+$T$14), 0))</f>
        <v>5</v>
      </c>
      <c r="K526" s="20">
        <f ca="1">RAND()</f>
        <v>0.44537654437265228</v>
      </c>
      <c r="L526" s="18">
        <f ca="1">IF(B526=1, ROUND(_xlfn.NORM.INV(K526,$C$7,$C$8), 2), ROUND(_xlfn.NORM.INV(K526, $D$7, $D$8), 2))</f>
        <v>10429.780000000001</v>
      </c>
      <c r="M526" s="15">
        <f ca="1">MIN(E526,J526)</f>
        <v>5</v>
      </c>
      <c r="N526" s="15">
        <f ca="1">RAND()</f>
        <v>0.93286977513944347</v>
      </c>
      <c r="O526" s="19">
        <f ca="1">(IF(B526=1, $G$21+($G$22-$G$21)*N526, $H$21+($H$22-$H$21)*N526))</f>
        <v>3.7986093254183305E-2</v>
      </c>
      <c r="P526" s="15">
        <f ca="1">ROUND(M526*(1-O526), 0)</f>
        <v>5</v>
      </c>
      <c r="Q526" s="20">
        <f ca="1">RAND()</f>
        <v>0.36975705167225981</v>
      </c>
      <c r="R526" s="15">
        <f ca="1">IF(B526=1, ROUND(_xlfn.NORM.INV(Q526,$C$9,$C$10)*(1+$T$14), 0), ROUND(_xlfn.NORM.INV(Q526, $D$9, $D$10)*(1+$T$14), 0))</f>
        <v>36</v>
      </c>
      <c r="S526" s="20">
        <f ca="1">RAND()</f>
        <v>0.69010508482324007</v>
      </c>
      <c r="T526" s="18">
        <f ca="1">IF(B526=1, ROUND(_xlfn.NORM.INV(S526,$C$11,$C$12), 2), ROUND(_xlfn.NORM.INV(S526, $D$11, $D$12), 2))</f>
        <v>5359.25</v>
      </c>
      <c r="U526" s="15">
        <f ca="1">MIN(F526,R526)</f>
        <v>36</v>
      </c>
      <c r="V526" s="15">
        <f ca="1">RAND()</f>
        <v>0.57318230251317503</v>
      </c>
      <c r="W526" s="19">
        <f ca="1">(IF(B526=1, $G$21+($G$22-$G$21)*V526, $H$21+($H$22-$H$21)*V526))</f>
        <v>2.7195469075395252E-2</v>
      </c>
      <c r="X526" s="15">
        <f ca="1">ROUND(U526*(1-W526), 0)</f>
        <v>35</v>
      </c>
      <c r="Y526" s="20">
        <f ca="1">RAND()</f>
        <v>0.33393230302449628</v>
      </c>
      <c r="Z526" s="15">
        <f ca="1">IF(B526=1, ROUND(_xlfn.NORM.INV(Y526,$C$13,$C$14)*(1+$T$14), 0), ROUND(_xlfn.NORM.INV(Y526, $D$13, $D$14)*(1+$T$14), 0))</f>
        <v>32</v>
      </c>
      <c r="AA526" s="20">
        <f ca="1">RAND()</f>
        <v>0.90708902229034216</v>
      </c>
      <c r="AB526" s="18">
        <f ca="1">IF(B526=1, ROUND(_xlfn.NORM.INV(AA526,$C$15,$C$16), 2), ROUND(_xlfn.NORM.INV(AA526, $D$15, $D$16), 2))</f>
        <v>2958.77</v>
      </c>
      <c r="AC526" s="15">
        <f ca="1">MIN(G526,Z526)</f>
        <v>24</v>
      </c>
      <c r="AD526" s="15">
        <f ca="1">RAND()</f>
        <v>0.85400443306246709</v>
      </c>
      <c r="AE526" s="19">
        <f ca="1">(IF(B526=1, $G$21+($G$22-$G$21)*AD526, $H$21+($H$22-$H$21)*AD526))</f>
        <v>3.5620132991874012E-2</v>
      </c>
      <c r="AF526" s="15">
        <f ca="1">ROUND(AC526*(1-AE526), 0)</f>
        <v>23</v>
      </c>
      <c r="AG526" s="20">
        <f ca="1">RAND()</f>
        <v>0.52429104636411161</v>
      </c>
      <c r="AH526" s="15">
        <f ca="1">IF(B526=1, ROUND(_xlfn.NORM.INV(AG526,$C$17,$C$18)*(1+$T$14), 0), ROUND(_xlfn.NORM.INV(AG526, $D$17, $D$18)*(1+$T$14), 0))</f>
        <v>203</v>
      </c>
      <c r="AI526" s="20">
        <f ca="1">RAND()</f>
        <v>0.98405022757591321</v>
      </c>
      <c r="AJ526" s="18">
        <f ca="1">IF(B526=1, ROUND(_xlfn.NORM.INV(AI526,$C$19,$C$20), 2), ROUND(_xlfn.NORM.INV(AI526, $D$19, $D$20), 2))</f>
        <v>1911.71</v>
      </c>
      <c r="AK526" s="15">
        <f ca="1">MIN(ROUND(H526*(1+$C$22),0),AH526)</f>
        <v>203</v>
      </c>
      <c r="AL526" s="20">
        <f ca="1">RAND()</f>
        <v>0.71325052906846287</v>
      </c>
      <c r="AM526" s="19">
        <f ca="1">(IF(B526=1, $G$21+($G$22-$G$21)*AL526, $H$21+($H$22-$H$21)*AL526))</f>
        <v>3.1397515872053888E-2</v>
      </c>
      <c r="AN526" s="15">
        <f ca="1">ROUND(AK526*(1-AM526), 0)</f>
        <v>197</v>
      </c>
      <c r="AO526" s="18">
        <f ca="1">SUM(IF(AN526&gt;H526, (AN526-H526)*($G$23+AJ526), 0),IF(AF526&gt;G526,(AF526-G526)*($G$23+AB526),0),IF(X526&gt;F526,(X526-F526)*($G$23+T526),0),IF(P526&gt;E526,(P526-E526)*($G$23+L526),0))</f>
        <v>0</v>
      </c>
      <c r="AP526" s="18">
        <f>-$C$24</f>
        <v>-313614.51120000001</v>
      </c>
      <c r="AQ526" s="17">
        <f ca="1">L526*P526+T526*X526+AB526*AF526+AJ526*AN526-AO526+AP526</f>
        <v>370766.71879999997</v>
      </c>
      <c r="AS526" s="21">
        <f ca="1">SUM(IF(AN526&gt;H526, (AN526-H526), 0),IF(AF526&gt;G526,(AF526-G526),0),IF(X526&gt;F526,(X526-F526),0),IF(P526&gt;E526,(P526-E526),0))</f>
        <v>0</v>
      </c>
    </row>
    <row r="527" spans="1:45" x14ac:dyDescent="0.4">
      <c r="A527" s="15">
        <v>499</v>
      </c>
      <c r="B527" s="15">
        <f ca="1">IF(RAND() &lt; (8/12), 0, 1)</f>
        <v>0</v>
      </c>
      <c r="C527" s="20">
        <f ca="1">RAND()</f>
        <v>0.51061311576288182</v>
      </c>
      <c r="D527" s="15" t="str">
        <f ca="1">LOOKUP(C527,$H$13:$H$16,$F$13:$F$16)</f>
        <v>Airbus A380-800</v>
      </c>
      <c r="E527" s="15">
        <f ca="1">LOOKUP(D527,$F$6:$F$9,$I$6:$I$9)</f>
        <v>14</v>
      </c>
      <c r="F527" s="15">
        <f ca="1">LOOKUP(D527,$F$6:$F$9,$J$6:$J$9)</f>
        <v>76</v>
      </c>
      <c r="G527" s="15">
        <f ca="1">LOOKUP(D527,$F$6:$F$9,$K$6:$K$9)</f>
        <v>56</v>
      </c>
      <c r="H527" s="15">
        <f ca="1">LOOKUP(D527,$F$6:$F$9,$L$6:$L$9)</f>
        <v>341</v>
      </c>
      <c r="I527" s="20">
        <f ca="1">RAND()</f>
        <v>0.94237706411560174</v>
      </c>
      <c r="J527" s="15">
        <f ca="1">IF(B527=1, ROUND(_xlfn.NORM.INV(I527,$C$5,$C$6)*(1+$T$14), 0), ROUND(_xlfn.NORM.INV(I527, $D$5, $D$6)*(1+$T$14), 0))</f>
        <v>6</v>
      </c>
      <c r="K527" s="20">
        <f ca="1">RAND()</f>
        <v>0.65436728149179768</v>
      </c>
      <c r="L527" s="18">
        <f ca="1">IF(B527=1, ROUND(_xlfn.NORM.INV(K527,$C$7,$C$8), 2), ROUND(_xlfn.NORM.INV(K527, $D$7, $D$8), 2))</f>
        <v>10673.38</v>
      </c>
      <c r="M527" s="15">
        <f ca="1">MIN(E527,J527)</f>
        <v>6</v>
      </c>
      <c r="N527" s="15">
        <f ca="1">RAND()</f>
        <v>5.6958318058902502E-2</v>
      </c>
      <c r="O527" s="19">
        <f ca="1">(IF(B527=1, $G$21+($G$22-$G$21)*N527, $H$21+($H$22-$H$21)*N527))</f>
        <v>1.1708749541767075E-2</v>
      </c>
      <c r="P527" s="15">
        <f ca="1">ROUND(M527*(1-O527), 0)</f>
        <v>6</v>
      </c>
      <c r="Q527" s="20">
        <f ca="1">RAND()</f>
        <v>0.48485914250215145</v>
      </c>
      <c r="R527" s="15">
        <f ca="1">IF(B527=1, ROUND(_xlfn.NORM.INV(Q527,$C$9,$C$10)*(1+$T$14), 0), ROUND(_xlfn.NORM.INV(Q527, $D$9, $D$10)*(1+$T$14), 0))</f>
        <v>40</v>
      </c>
      <c r="S527" s="20">
        <f ca="1">RAND()</f>
        <v>0.21965443645371607</v>
      </c>
      <c r="T527" s="18">
        <f ca="1">IF(B527=1, ROUND(_xlfn.NORM.INV(S527,$C$11,$C$12), 2), ROUND(_xlfn.NORM.INV(S527, $D$11, $D$12), 2))</f>
        <v>5069.96</v>
      </c>
      <c r="U527" s="15">
        <f ca="1">MIN(F527,R527)</f>
        <v>40</v>
      </c>
      <c r="V527" s="15">
        <f ca="1">RAND()</f>
        <v>0.97143411917665567</v>
      </c>
      <c r="W527" s="19">
        <f ca="1">(IF(B527=1, $G$21+($G$22-$G$21)*V527, $H$21+($H$22-$H$21)*V527))</f>
        <v>3.9143023575299668E-2</v>
      </c>
      <c r="X527" s="15">
        <f ca="1">ROUND(U527*(1-W527), 0)</f>
        <v>38</v>
      </c>
      <c r="Y527" s="20">
        <f ca="1">RAND()</f>
        <v>0.71635479917800104</v>
      </c>
      <c r="Z527" s="15">
        <f ca="1">IF(B527=1, ROUND(_xlfn.NORM.INV(Y527,$C$13,$C$14)*(1+$T$14), 0), ROUND(_xlfn.NORM.INV(Y527, $D$13, $D$14)*(1+$T$14), 0))</f>
        <v>41</v>
      </c>
      <c r="AA527" s="20">
        <f ca="1">RAND()</f>
        <v>0.36195261098674725</v>
      </c>
      <c r="AB527" s="18">
        <f ca="1">IF(B527=1, ROUND(_xlfn.NORM.INV(AA527,$C$15,$C$16), 2), ROUND(_xlfn.NORM.INV(AA527, $D$15, $D$16), 2))</f>
        <v>2755.04</v>
      </c>
      <c r="AC527" s="15">
        <f ca="1">MIN(G527,Z527)</f>
        <v>41</v>
      </c>
      <c r="AD527" s="15">
        <f ca="1">RAND()</f>
        <v>0.24481244219679288</v>
      </c>
      <c r="AE527" s="19">
        <f ca="1">(IF(B527=1, $G$21+($G$22-$G$21)*AD527, $H$21+($H$22-$H$21)*AD527))</f>
        <v>1.7344373265903788E-2</v>
      </c>
      <c r="AF527" s="15">
        <f ca="1">ROUND(AC527*(1-AE527), 0)</f>
        <v>40</v>
      </c>
      <c r="AG527" s="20">
        <f ca="1">RAND()</f>
        <v>0.62933954931919933</v>
      </c>
      <c r="AH527" s="15">
        <f ca="1">IF(B527=1, ROUND(_xlfn.NORM.INV(AG527,$C$17,$C$18)*(1+$T$14), 0), ROUND(_xlfn.NORM.INV(AG527, $D$17, $D$18)*(1+$T$14), 0))</f>
        <v>217</v>
      </c>
      <c r="AI527" s="20">
        <f ca="1">RAND()</f>
        <v>0.16042133216680488</v>
      </c>
      <c r="AJ527" s="18">
        <f ca="1">IF(B527=1, ROUND(_xlfn.NORM.INV(AI527,$C$19,$C$20), 2), ROUND(_xlfn.NORM.INV(AI527, $D$19, $D$20), 2))</f>
        <v>1673.32</v>
      </c>
      <c r="AK527" s="15">
        <f ca="1">MIN(ROUND(H527*(1+$C$22),0),AH527)</f>
        <v>217</v>
      </c>
      <c r="AL527" s="20">
        <f ca="1">RAND()</f>
        <v>0.35260639989619802</v>
      </c>
      <c r="AM527" s="19">
        <f ca="1">(IF(B527=1, $G$21+($G$22-$G$21)*AL527, $H$21+($H$22-$H$21)*AL527))</f>
        <v>2.0578191996885941E-2</v>
      </c>
      <c r="AN527" s="15">
        <f ca="1">ROUND(AK527*(1-AM527), 0)</f>
        <v>213</v>
      </c>
      <c r="AO527" s="18">
        <f ca="1">SUM(IF(AN527&gt;H527, (AN527-H527)*($G$23+AJ527), 0),IF(AF527&gt;G527,(AF527-G527)*($G$23+AB527),0),IF(X527&gt;F527,(X527-F527)*($G$23+T527),0),IF(P527&gt;E527,(P527-E527)*($G$23+L527),0))</f>
        <v>0</v>
      </c>
      <c r="AP527" s="18">
        <f>-$C$24</f>
        <v>-313614.51120000001</v>
      </c>
      <c r="AQ527" s="17">
        <f ca="1">L527*P527+T527*X527+AB527*AF527+AJ527*AN527-AO527+AP527</f>
        <v>409703.00880000001</v>
      </c>
      <c r="AS527" s="21">
        <f ca="1">SUM(IF(AN527&gt;H527, (AN527-H527), 0),IF(AF527&gt;G527,(AF527-G527),0),IF(X527&gt;F527,(X527-F527),0),IF(P527&gt;E527,(P527-E527),0))</f>
        <v>0</v>
      </c>
    </row>
    <row r="528" spans="1:45" x14ac:dyDescent="0.4">
      <c r="A528" s="15">
        <v>500</v>
      </c>
      <c r="B528" s="15">
        <f ca="1">IF(RAND() &lt; (8/12), 0, 1)</f>
        <v>0</v>
      </c>
      <c r="C528" s="20">
        <f ca="1">RAND()</f>
        <v>0.87740867097700004</v>
      </c>
      <c r="D528" s="15" t="str">
        <f ca="1">LOOKUP(C528,$H$13:$H$16,$F$13:$F$16)</f>
        <v>Boeing 777-300ER</v>
      </c>
      <c r="E528" s="15">
        <f ca="1">LOOKUP(D528,$F$6:$F$9,$I$6:$I$9)</f>
        <v>8</v>
      </c>
      <c r="F528" s="15">
        <f ca="1">LOOKUP(D528,$F$6:$F$9,$J$6:$J$9)</f>
        <v>40</v>
      </c>
      <c r="G528" s="15">
        <f ca="1">LOOKUP(D528,$F$6:$F$9,$K$6:$K$9)</f>
        <v>24</v>
      </c>
      <c r="H528" s="15">
        <f ca="1">LOOKUP(D528,$F$6:$F$9,$L$6:$L$9)</f>
        <v>260</v>
      </c>
      <c r="I528" s="20">
        <f ca="1">RAND()</f>
        <v>0.1048362085407395</v>
      </c>
      <c r="J528" s="15">
        <f ca="1">IF(B528=1, ROUND(_xlfn.NORM.INV(I528,$C$5,$C$6)*(1+$T$14), 0), ROUND(_xlfn.NORM.INV(I528, $D$5, $D$6)*(1+$T$14), 0))</f>
        <v>3</v>
      </c>
      <c r="K528" s="20">
        <f ca="1">RAND()</f>
        <v>0.32566555775244732</v>
      </c>
      <c r="L528" s="18">
        <f ca="1">IF(B528=1, ROUND(_xlfn.NORM.INV(K528,$C$7,$C$8), 2), ROUND(_xlfn.NORM.INV(K528, $D$7, $D$8), 2))</f>
        <v>10286.42</v>
      </c>
      <c r="M528" s="15">
        <f ca="1">MIN(E528,J528)</f>
        <v>3</v>
      </c>
      <c r="N528" s="15">
        <f ca="1">RAND()</f>
        <v>0.78194449815965394</v>
      </c>
      <c r="O528" s="19">
        <f ca="1">(IF(B528=1, $G$21+($G$22-$G$21)*N528, $H$21+($H$22-$H$21)*N528))</f>
        <v>3.3458334944789621E-2</v>
      </c>
      <c r="P528" s="15">
        <f ca="1">ROUND(M528*(1-O528), 0)</f>
        <v>3</v>
      </c>
      <c r="Q528" s="20">
        <f ca="1">RAND()</f>
        <v>0.24264499523893068</v>
      </c>
      <c r="R528" s="15">
        <f ca="1">IF(B528=1, ROUND(_xlfn.NORM.INV(Q528,$C$9,$C$10)*(1+$T$14), 0), ROUND(_xlfn.NORM.INV(Q528, $D$9, $D$10)*(1+$T$14), 0))</f>
        <v>33</v>
      </c>
      <c r="S528" s="20">
        <f ca="1">RAND()</f>
        <v>0.7436353383566755</v>
      </c>
      <c r="T528" s="18">
        <f ca="1">IF(B528=1, ROUND(_xlfn.NORM.INV(S528,$C$11,$C$12), 2), ROUND(_xlfn.NORM.INV(S528, $D$11, $D$12), 2))</f>
        <v>5395.36</v>
      </c>
      <c r="U528" s="15">
        <f ca="1">MIN(F528,R528)</f>
        <v>33</v>
      </c>
      <c r="V528" s="15">
        <f ca="1">RAND()</f>
        <v>0.83925733835023453</v>
      </c>
      <c r="W528" s="19">
        <f ca="1">(IF(B528=1, $G$21+($G$22-$G$21)*V528, $H$21+($H$22-$H$21)*V528))</f>
        <v>3.5177720150507033E-2</v>
      </c>
      <c r="X528" s="15">
        <f ca="1">ROUND(U528*(1-W528), 0)</f>
        <v>32</v>
      </c>
      <c r="Y528" s="20">
        <f ca="1">RAND()</f>
        <v>0.60719094766114856</v>
      </c>
      <c r="Z528" s="15">
        <f ca="1">IF(B528=1, ROUND(_xlfn.NORM.INV(Y528,$C$13,$C$14)*(1+$T$14), 0), ROUND(_xlfn.NORM.INV(Y528, $D$13, $D$14)*(1+$T$14), 0))</f>
        <v>38</v>
      </c>
      <c r="AA528" s="20">
        <f ca="1">RAND()</f>
        <v>0.3367971417717871</v>
      </c>
      <c r="AB528" s="18">
        <f ca="1">IF(B528=1, ROUND(_xlfn.NORM.INV(AA528,$C$15,$C$16), 2), ROUND(_xlfn.NORM.INV(AA528, $D$15, $D$16), 2))</f>
        <v>2746.77</v>
      </c>
      <c r="AC528" s="15">
        <f ca="1">MIN(G528,Z528)</f>
        <v>24</v>
      </c>
      <c r="AD528" s="15">
        <f ca="1">RAND()</f>
        <v>0.87823286678224211</v>
      </c>
      <c r="AE528" s="19">
        <f ca="1">(IF(B528=1, $G$21+($G$22-$G$21)*AD528, $H$21+($H$22-$H$21)*AD528))</f>
        <v>3.6346986003467259E-2</v>
      </c>
      <c r="AF528" s="15">
        <f ca="1">ROUND(AC528*(1-AE528), 0)</f>
        <v>23</v>
      </c>
      <c r="AG528" s="20">
        <f ca="1">RAND()</f>
        <v>0.97107926979328529</v>
      </c>
      <c r="AH528" s="15">
        <f ca="1">IF(B528=1, ROUND(_xlfn.NORM.INV(AG528,$C$17,$C$18)*(1+$T$14), 0), ROUND(_xlfn.NORM.INV(AG528, $D$17, $D$18)*(1+$T$14), 0))</f>
        <v>299</v>
      </c>
      <c r="AI528" s="20">
        <f ca="1">RAND()</f>
        <v>8.6634370170889041E-2</v>
      </c>
      <c r="AJ528" s="18">
        <f ca="1">IF(B528=1, ROUND(_xlfn.NORM.INV(AI528,$C$19,$C$20), 2), ROUND(_xlfn.NORM.INV(AI528, $D$19, $D$20), 2))</f>
        <v>1645.29</v>
      </c>
      <c r="AK528" s="15">
        <f ca="1">MIN(ROUND(H528*(1+$C$22),0),AH528)</f>
        <v>273</v>
      </c>
      <c r="AL528" s="20">
        <f ca="1">RAND()</f>
        <v>0.16093211508901251</v>
      </c>
      <c r="AM528" s="19">
        <f ca="1">(IF(B528=1, $G$21+($G$22-$G$21)*AL528, $H$21+($H$22-$H$21)*AL528))</f>
        <v>1.4827963452670376E-2</v>
      </c>
      <c r="AN528" s="15">
        <f ca="1">ROUND(AK528*(1-AM528), 0)</f>
        <v>269</v>
      </c>
      <c r="AO528" s="18">
        <f ca="1">SUM(IF(AN528&gt;H528, (AN528-H528)*($G$23+AJ528), 0),IF(AF528&gt;G528,(AF528-G528)*($G$23+AB528),0),IF(X528&gt;F528,(X528-F528)*($G$23+T528),0),IF(P528&gt;E528,(P528-E528)*($G$23+L528),0))</f>
        <v>22466.61</v>
      </c>
      <c r="AP528" s="18">
        <f>-$C$24</f>
        <v>-313614.51120000001</v>
      </c>
      <c r="AQ528" s="17">
        <f ca="1">L528*P528+T528*X528+AB528*AF528+AJ528*AN528-AO528+AP528</f>
        <v>373188.37880000001</v>
      </c>
      <c r="AS528" s="21">
        <f ca="1">SUM(IF(AN528&gt;H528, (AN528-H528), 0),IF(AF528&gt;G528,(AF528-G528),0),IF(X528&gt;F528,(X528-F528),0),IF(P528&gt;E528,(P528-E528),0))</f>
        <v>9</v>
      </c>
    </row>
    <row r="529" spans="1:45" x14ac:dyDescent="0.4">
      <c r="A529" s="15">
        <v>501</v>
      </c>
      <c r="B529" s="15">
        <f ca="1">IF(RAND() &lt; (8/12), 0, 1)</f>
        <v>1</v>
      </c>
      <c r="C529" s="20">
        <f ca="1">RAND()</f>
        <v>1.2629887236537352E-2</v>
      </c>
      <c r="D529" s="15" t="str">
        <f ca="1">LOOKUP(C529,$H$13:$H$16,$F$13:$F$16)</f>
        <v>Airbus A350-900</v>
      </c>
      <c r="E529" s="15">
        <f ca="1">LOOKUP(D529,$F$6:$F$9,$I$6:$I$9)</f>
        <v>0</v>
      </c>
      <c r="F529" s="15">
        <f ca="1">LOOKUP(D529,$F$6:$F$9,$J$6:$J$9)</f>
        <v>32</v>
      </c>
      <c r="G529" s="15">
        <f ca="1">LOOKUP(D529,$F$6:$F$9,$K$6:$K$9)</f>
        <v>21</v>
      </c>
      <c r="H529" s="15">
        <f ca="1">LOOKUP(D529,$F$6:$F$9,$L$6:$L$9)</f>
        <v>259</v>
      </c>
      <c r="I529" s="20">
        <f ca="1">RAND()</f>
        <v>7.6948966885798109E-3</v>
      </c>
      <c r="J529" s="15">
        <f ca="1">IF(B529=1, ROUND(_xlfn.NORM.INV(I529,$C$5,$C$6)*(1+$T$14), 0), ROUND(_xlfn.NORM.INV(I529, $D$5, $D$6)*(1+$T$14), 0))</f>
        <v>1</v>
      </c>
      <c r="K529" s="20">
        <f ca="1">RAND()</f>
        <v>0.18087697790961876</v>
      </c>
      <c r="L529" s="18">
        <f ca="1">IF(B529=1, ROUND(_xlfn.NORM.INV(K529,$C$7,$C$8), 2), ROUND(_xlfn.NORM.INV(K529, $D$7, $D$8), 2))</f>
        <v>12014.11</v>
      </c>
      <c r="M529" s="15">
        <f ca="1">MIN(E529,J529)</f>
        <v>0</v>
      </c>
      <c r="N529" s="15">
        <f ca="1">RAND()</f>
        <v>0.41976055838617221</v>
      </c>
      <c r="O529" s="19">
        <f ca="1">(IF(B529=1, $G$21+($G$22-$G$21)*N529, $H$21+($H$22-$H$21)*N529))</f>
        <v>2.9691619543516026E-2</v>
      </c>
      <c r="P529" s="15">
        <f ca="1">ROUND(M529*(1-O529), 0)</f>
        <v>0</v>
      </c>
      <c r="Q529" s="20">
        <f ca="1">RAND()</f>
        <v>0.11105820801212662</v>
      </c>
      <c r="R529" s="15">
        <f ca="1">IF(B529=1, ROUND(_xlfn.NORM.INV(Q529,$C$9,$C$10)*(1+$T$14), 0), ROUND(_xlfn.NORM.INV(Q529, $D$9, $D$10)*(1+$T$14), 0))</f>
        <v>30</v>
      </c>
      <c r="S529" s="20">
        <f ca="1">RAND()</f>
        <v>0.95749976480802923</v>
      </c>
      <c r="T529" s="18">
        <f ca="1">IF(B529=1, ROUND(_xlfn.NORM.INV(S529,$C$11,$C$12), 2), ROUND(_xlfn.NORM.INV(S529, $D$11, $D$12), 2))</f>
        <v>8382.5300000000007</v>
      </c>
      <c r="U529" s="15">
        <f ca="1">MIN(F529,R529)</f>
        <v>30</v>
      </c>
      <c r="V529" s="15">
        <f ca="1">RAND()</f>
        <v>0.33547973556299027</v>
      </c>
      <c r="W529" s="19">
        <f ca="1">(IF(B529=1, $G$21+($G$22-$G$21)*V529, $H$21+($H$22-$H$21)*V529))</f>
        <v>2.674179074470466E-2</v>
      </c>
      <c r="X529" s="15">
        <f ca="1">ROUND(U529*(1-W529), 0)</f>
        <v>29</v>
      </c>
      <c r="Y529" s="20">
        <f ca="1">RAND()</f>
        <v>6.8718849789808356E-3</v>
      </c>
      <c r="Z529" s="15">
        <f ca="1">IF(B529=1, ROUND(_xlfn.NORM.INV(Y529,$C$13,$C$14)*(1+$T$14), 0), ROUND(_xlfn.NORM.INV(Y529, $D$13, $D$14)*(1+$T$14), 0))</f>
        <v>-2</v>
      </c>
      <c r="AA529" s="20">
        <f ca="1">RAND()</f>
        <v>0.10045693998595462</v>
      </c>
      <c r="AB529" s="18">
        <f ca="1">IF(B529=1, ROUND(_xlfn.NORM.INV(AA529,$C$15,$C$16), 2), ROUND(_xlfn.NORM.INV(AA529, $D$15, $D$16), 2))</f>
        <v>3027.3</v>
      </c>
      <c r="AC529" s="15">
        <f ca="1">MIN(G529,Z529)</f>
        <v>-2</v>
      </c>
      <c r="AD529" s="15">
        <f ca="1">RAND()</f>
        <v>1.5554377822739496E-2</v>
      </c>
      <c r="AE529" s="19">
        <f ca="1">(IF(B529=1, $G$21+($G$22-$G$21)*AD529, $H$21+($H$22-$H$21)*AD529))</f>
        <v>1.5544403223795881E-2</v>
      </c>
      <c r="AF529" s="15">
        <f ca="1">ROUND(AC529*(1-AE529), 0)</f>
        <v>-2</v>
      </c>
      <c r="AG529" s="20">
        <f ca="1">RAND()</f>
        <v>0.41348224890777796</v>
      </c>
      <c r="AH529" s="15">
        <f ca="1">IF(B529=1, ROUND(_xlfn.NORM.INV(AG529,$C$17,$C$18)*(1+$T$14), 0), ROUND(_xlfn.NORM.INV(AG529, $D$17, $D$18)*(1+$T$14), 0))</f>
        <v>277</v>
      </c>
      <c r="AI529" s="20">
        <f ca="1">RAND()</f>
        <v>0.14037782855299952</v>
      </c>
      <c r="AJ529" s="18">
        <f ca="1">IF(B529=1, ROUND(_xlfn.NORM.INV(AI529,$C$19,$C$20), 2), ROUND(_xlfn.NORM.INV(AI529, $D$19, $D$20), 2))</f>
        <v>1952.28</v>
      </c>
      <c r="AK529" s="15">
        <f ca="1">MIN(ROUND(H529*(1+$C$22),0),AH529)</f>
        <v>272</v>
      </c>
      <c r="AL529" s="20">
        <f ca="1">RAND()</f>
        <v>0.2636160896927191</v>
      </c>
      <c r="AM529" s="19">
        <f ca="1">(IF(B529=1, $G$21+($G$22-$G$21)*AL529, $H$21+($H$22-$H$21)*AL529))</f>
        <v>2.4226563139245171E-2</v>
      </c>
      <c r="AN529" s="15">
        <f ca="1">ROUND(AK529*(1-AM529), 0)</f>
        <v>265</v>
      </c>
      <c r="AO529" s="18">
        <f ca="1">SUM(IF(AN529&gt;H529, (AN529-H529)*($G$23+AJ529), 0),IF(AF529&gt;G529,(AF529-G529)*($G$23+AB529),0),IF(X529&gt;F529,(X529-F529)*($G$23+T529),0),IF(P529&gt;E529,(P529-E529)*($G$23+L529),0))</f>
        <v>16819.68</v>
      </c>
      <c r="AP529" s="18">
        <f>-$C$24</f>
        <v>-313614.51120000001</v>
      </c>
      <c r="AQ529" s="17">
        <f ca="1">L529*P529+T529*X529+AB529*AF529+AJ529*AN529-AO529+AP529</f>
        <v>423958.77879999991</v>
      </c>
      <c r="AS529" s="21">
        <f ca="1">SUM(IF(AN529&gt;H529, (AN529-H529), 0),IF(AF529&gt;G529,(AF529-G529),0),IF(X529&gt;F529,(X529-F529),0),IF(P529&gt;E529,(P529-E529),0))</f>
        <v>6</v>
      </c>
    </row>
    <row r="530" spans="1:45" x14ac:dyDescent="0.4">
      <c r="A530" s="15">
        <v>502</v>
      </c>
      <c r="B530" s="15">
        <f ca="1">IF(RAND() &lt; (8/12), 0, 1)</f>
        <v>0</v>
      </c>
      <c r="C530" s="20">
        <f ca="1">RAND()</f>
        <v>0.30962919559857327</v>
      </c>
      <c r="D530" s="15" t="str">
        <f ca="1">LOOKUP(C530,$H$13:$H$16,$F$13:$F$16)</f>
        <v>Airbus A380-800</v>
      </c>
      <c r="E530" s="15">
        <f ca="1">LOOKUP(D530,$F$6:$F$9,$I$6:$I$9)</f>
        <v>14</v>
      </c>
      <c r="F530" s="15">
        <f ca="1">LOOKUP(D530,$F$6:$F$9,$J$6:$J$9)</f>
        <v>76</v>
      </c>
      <c r="G530" s="15">
        <f ca="1">LOOKUP(D530,$F$6:$F$9,$K$6:$K$9)</f>
        <v>56</v>
      </c>
      <c r="H530" s="15">
        <f ca="1">LOOKUP(D530,$F$6:$F$9,$L$6:$L$9)</f>
        <v>341</v>
      </c>
      <c r="I530" s="20">
        <f ca="1">RAND()</f>
        <v>0.29801147451009213</v>
      </c>
      <c r="J530" s="15">
        <f ca="1">IF(B530=1, ROUND(_xlfn.NORM.INV(I530,$C$5,$C$6)*(1+$T$14), 0), ROUND(_xlfn.NORM.INV(I530, $D$5, $D$6)*(1+$T$14), 0))</f>
        <v>4</v>
      </c>
      <c r="K530" s="20">
        <f ca="1">RAND()</f>
        <v>0.9002897309811847</v>
      </c>
      <c r="L530" s="18">
        <f ca="1">IF(B530=1, ROUND(_xlfn.NORM.INV(K530,$C$7,$C$8), 2), ROUND(_xlfn.NORM.INV(K530, $D$7, $D$8), 2))</f>
        <v>11077.21</v>
      </c>
      <c r="M530" s="15">
        <f ca="1">MIN(E530,J530)</f>
        <v>4</v>
      </c>
      <c r="N530" s="15">
        <f ca="1">RAND()</f>
        <v>0.77247037484068759</v>
      </c>
      <c r="O530" s="19">
        <f ca="1">(IF(B530=1, $G$21+($G$22-$G$21)*N530, $H$21+($H$22-$H$21)*N530))</f>
        <v>3.3174111245220628E-2</v>
      </c>
      <c r="P530" s="15">
        <f ca="1">ROUND(M530*(1-O530), 0)</f>
        <v>4</v>
      </c>
      <c r="Q530" s="20">
        <f ca="1">RAND()</f>
        <v>0.95663727596444759</v>
      </c>
      <c r="R530" s="15">
        <f ca="1">IF(B530=1, ROUND(_xlfn.NORM.INV(Q530,$C$9,$C$10)*(1+$T$14), 0), ROUND(_xlfn.NORM.INV(Q530, $D$9, $D$10)*(1+$T$14), 0))</f>
        <v>58</v>
      </c>
      <c r="S530" s="20">
        <f ca="1">RAND()</f>
        <v>0.96701203299977678</v>
      </c>
      <c r="T530" s="18">
        <f ca="1">IF(B530=1, ROUND(_xlfn.NORM.INV(S530,$C$11,$C$12), 2), ROUND(_xlfn.NORM.INV(S530, $D$11, $D$12), 2))</f>
        <v>5665.17</v>
      </c>
      <c r="U530" s="15">
        <f ca="1">MIN(F530,R530)</f>
        <v>58</v>
      </c>
      <c r="V530" s="15">
        <f ca="1">RAND()</f>
        <v>6.0806492067224327E-2</v>
      </c>
      <c r="W530" s="19">
        <f ca="1">(IF(B530=1, $G$21+($G$22-$G$21)*V530, $H$21+($H$22-$H$21)*V530))</f>
        <v>1.1824194762016731E-2</v>
      </c>
      <c r="X530" s="15">
        <f ca="1">ROUND(U530*(1-W530), 0)</f>
        <v>57</v>
      </c>
      <c r="Y530" s="20">
        <f ca="1">RAND()</f>
        <v>0.13171285890683626</v>
      </c>
      <c r="Z530" s="15">
        <f ca="1">IF(B530=1, ROUND(_xlfn.NORM.INV(Y530,$C$13,$C$14)*(1+$T$14), 0), ROUND(_xlfn.NORM.INV(Y530, $D$13, $D$14)*(1+$T$14), 0))</f>
        <v>25</v>
      </c>
      <c r="AA530" s="20">
        <f ca="1">RAND()</f>
        <v>0.30069974774582231</v>
      </c>
      <c r="AB530" s="18">
        <f ca="1">IF(B530=1, ROUND(_xlfn.NORM.INV(AA530,$C$15,$C$16), 2), ROUND(_xlfn.NORM.INV(AA530, $D$15, $D$16), 2))</f>
        <v>2734.48</v>
      </c>
      <c r="AC530" s="15">
        <f ca="1">MIN(G530,Z530)</f>
        <v>25</v>
      </c>
      <c r="AD530" s="15">
        <f ca="1">RAND()</f>
        <v>0.48996379244838173</v>
      </c>
      <c r="AE530" s="19">
        <f ca="1">(IF(B530=1, $G$21+($G$22-$G$21)*AD530, $H$21+($H$22-$H$21)*AD530))</f>
        <v>2.4698913773451452E-2</v>
      </c>
      <c r="AF530" s="15">
        <f ca="1">ROUND(AC530*(1-AE530), 0)</f>
        <v>24</v>
      </c>
      <c r="AG530" s="20">
        <f ca="1">RAND()</f>
        <v>0.64627192197655847</v>
      </c>
      <c r="AH530" s="15">
        <f ca="1">IF(B530=1, ROUND(_xlfn.NORM.INV(AG530,$C$17,$C$18)*(1+$T$14), 0), ROUND(_xlfn.NORM.INV(AG530, $D$17, $D$18)*(1+$T$14), 0))</f>
        <v>219</v>
      </c>
      <c r="AI530" s="20">
        <f ca="1">RAND()</f>
        <v>0.32615022671300664</v>
      </c>
      <c r="AJ530" s="18">
        <f ca="1">IF(B530=1, ROUND(_xlfn.NORM.INV(AI530,$C$19,$C$20), 2), ROUND(_xlfn.NORM.INV(AI530, $D$19, $D$20), 2))</f>
        <v>1714.5</v>
      </c>
      <c r="AK530" s="15">
        <f ca="1">MIN(ROUND(H530*(1+$C$22),0),AH530)</f>
        <v>219</v>
      </c>
      <c r="AL530" s="20">
        <f ca="1">RAND()</f>
        <v>0.75096314268669917</v>
      </c>
      <c r="AM530" s="19">
        <f ca="1">(IF(B530=1, $G$21+($G$22-$G$21)*AL530, $H$21+($H$22-$H$21)*AL530))</f>
        <v>3.2528894280600976E-2</v>
      </c>
      <c r="AN530" s="15">
        <f ca="1">ROUND(AK530*(1-AM530), 0)</f>
        <v>212</v>
      </c>
      <c r="AO530" s="18">
        <f ca="1">SUM(IF(AN530&gt;H530, (AN530-H530)*($G$23+AJ530), 0),IF(AF530&gt;G530,(AF530-G530)*($G$23+AB530),0),IF(X530&gt;F530,(X530-F530)*($G$23+T530),0),IF(P530&gt;E530,(P530-E530)*($G$23+L530),0))</f>
        <v>0</v>
      </c>
      <c r="AP530" s="18">
        <f>-$C$24</f>
        <v>-313614.51120000001</v>
      </c>
      <c r="AQ530" s="17">
        <f ca="1">L530*P530+T530*X530+AB530*AF530+AJ530*AN530-AO530+AP530</f>
        <v>482710.53880000004</v>
      </c>
      <c r="AS530" s="21">
        <f ca="1">SUM(IF(AN530&gt;H530, (AN530-H530), 0),IF(AF530&gt;G530,(AF530-G530),0),IF(X530&gt;F530,(X530-F530),0),IF(P530&gt;E530,(P530-E530),0))</f>
        <v>0</v>
      </c>
    </row>
    <row r="531" spans="1:45" x14ac:dyDescent="0.4">
      <c r="A531" s="15">
        <v>503</v>
      </c>
      <c r="B531" s="15">
        <f ca="1">IF(RAND() &lt; (8/12), 0, 1)</f>
        <v>1</v>
      </c>
      <c r="C531" s="20">
        <f ca="1">RAND()</f>
        <v>0.17814105835427496</v>
      </c>
      <c r="D531" s="15" t="str">
        <f ca="1">LOOKUP(C531,$H$13:$H$16,$F$13:$F$16)</f>
        <v>Airbus A350-900</v>
      </c>
      <c r="E531" s="15">
        <f ca="1">LOOKUP(D531,$F$6:$F$9,$I$6:$I$9)</f>
        <v>0</v>
      </c>
      <c r="F531" s="15">
        <f ca="1">LOOKUP(D531,$F$6:$F$9,$J$6:$J$9)</f>
        <v>32</v>
      </c>
      <c r="G531" s="15">
        <f ca="1">LOOKUP(D531,$F$6:$F$9,$K$6:$K$9)</f>
        <v>21</v>
      </c>
      <c r="H531" s="15">
        <f ca="1">LOOKUP(D531,$F$6:$F$9,$L$6:$L$9)</f>
        <v>259</v>
      </c>
      <c r="I531" s="20">
        <f ca="1">RAND()</f>
        <v>0.64912633512163342</v>
      </c>
      <c r="J531" s="15">
        <f ca="1">IF(B531=1, ROUND(_xlfn.NORM.INV(I531,$C$5,$C$6)*(1+$T$14), 0), ROUND(_xlfn.NORM.INV(I531, $D$5, $D$6)*(1+$T$14), 0))</f>
        <v>7</v>
      </c>
      <c r="K531" s="20">
        <f ca="1">RAND()</f>
        <v>0.7298565083548757</v>
      </c>
      <c r="L531" s="18">
        <f ca="1">IF(B531=1, ROUND(_xlfn.NORM.INV(K531,$C$7,$C$8), 2), ROUND(_xlfn.NORM.INV(K531, $D$7, $D$8), 2))</f>
        <v>14763.26</v>
      </c>
      <c r="M531" s="15">
        <f ca="1">MIN(E531,J531)</f>
        <v>0</v>
      </c>
      <c r="N531" s="15">
        <f ca="1">RAND()</f>
        <v>0.61373728331634103</v>
      </c>
      <c r="O531" s="19">
        <f ca="1">(IF(B531=1, $G$21+($G$22-$G$21)*N531, $H$21+($H$22-$H$21)*N531))</f>
        <v>3.6480804916071939E-2</v>
      </c>
      <c r="P531" s="15">
        <f ca="1">ROUND(M531*(1-O531), 0)</f>
        <v>0</v>
      </c>
      <c r="Q531" s="20">
        <f ca="1">RAND()</f>
        <v>0.80440755050092438</v>
      </c>
      <c r="R531" s="15">
        <f ca="1">IF(B531=1, ROUND(_xlfn.NORM.INV(Q531,$C$9,$C$10)*(1+$T$14), 0), ROUND(_xlfn.NORM.INV(Q531, $D$9, $D$10)*(1+$T$14), 0))</f>
        <v>83</v>
      </c>
      <c r="S531" s="20">
        <f ca="1">RAND()</f>
        <v>0.58457638584378802</v>
      </c>
      <c r="T531" s="18">
        <f ca="1">IF(B531=1, ROUND(_xlfn.NORM.INV(S531,$C$11,$C$12), 2), ROUND(_xlfn.NORM.INV(S531, $D$11, $D$12), 2))</f>
        <v>7022.06</v>
      </c>
      <c r="U531" s="15">
        <f ca="1">MIN(F531,R531)</f>
        <v>32</v>
      </c>
      <c r="V531" s="15">
        <f ca="1">RAND()</f>
        <v>0.21762569269039167</v>
      </c>
      <c r="W531" s="19">
        <f ca="1">(IF(B531=1, $G$21+($G$22-$G$21)*V531, $H$21+($H$22-$H$21)*V531))</f>
        <v>2.2616899244163709E-2</v>
      </c>
      <c r="X531" s="15">
        <f ca="1">ROUND(U531*(1-W531), 0)</f>
        <v>31</v>
      </c>
      <c r="Y531" s="20">
        <f ca="1">RAND()</f>
        <v>0.99439013570519241</v>
      </c>
      <c r="Z531" s="15">
        <f ca="1">IF(B531=1, ROUND(_xlfn.NORM.INV(Y531,$C$13,$C$14)*(1+$T$14), 0), ROUND(_xlfn.NORM.INV(Y531, $D$13, $D$14)*(1+$T$14), 0))</f>
        <v>113</v>
      </c>
      <c r="AA531" s="20">
        <f ca="1">RAND()</f>
        <v>0.60782194700210179</v>
      </c>
      <c r="AB531" s="18">
        <f ca="1">IF(B531=1, ROUND(_xlfn.NORM.INV(AA531,$C$15,$C$16), 2), ROUND(_xlfn.NORM.INV(AA531, $D$15, $D$16), 2))</f>
        <v>3773.97</v>
      </c>
      <c r="AC531" s="15">
        <f ca="1">MIN(G531,Z531)</f>
        <v>21</v>
      </c>
      <c r="AD531" s="15">
        <f ca="1">RAND()</f>
        <v>0.97920845166704373</v>
      </c>
      <c r="AE531" s="19">
        <f ca="1">(IF(B531=1, $G$21+($G$22-$G$21)*AD531, $H$21+($H$22-$H$21)*AD531))</f>
        <v>4.9272295808346536E-2</v>
      </c>
      <c r="AF531" s="15">
        <f ca="1">ROUND(AC531*(1-AE531), 0)</f>
        <v>20</v>
      </c>
      <c r="AG531" s="20">
        <f ca="1">RAND()</f>
        <v>0.58749459520272096</v>
      </c>
      <c r="AH531" s="15">
        <f ca="1">IF(B531=1, ROUND(_xlfn.NORM.INV(AG531,$C$17,$C$18)*(1+$T$14), 0), ROUND(_xlfn.NORM.INV(AG531, $D$17, $D$18)*(1+$T$14), 0))</f>
        <v>332</v>
      </c>
      <c r="AI531" s="20">
        <f ca="1">RAND()</f>
        <v>0.95857730885209114</v>
      </c>
      <c r="AJ531" s="18">
        <f ca="1">IF(B531=1, ROUND(_xlfn.NORM.INV(AI531,$C$19,$C$20), 2), ROUND(_xlfn.NORM.INV(AI531, $D$19, $D$20), 2))</f>
        <v>2797.79</v>
      </c>
      <c r="AK531" s="15">
        <f ca="1">MIN(ROUND(H531*(1+$C$22),0),AH531)</f>
        <v>272</v>
      </c>
      <c r="AL531" s="20">
        <f ca="1">RAND()</f>
        <v>0.47051714960718283</v>
      </c>
      <c r="AM531" s="19">
        <f ca="1">(IF(B531=1, $G$21+($G$22-$G$21)*AL531, $H$21+($H$22-$H$21)*AL531))</f>
        <v>3.1468100236251399E-2</v>
      </c>
      <c r="AN531" s="15">
        <f ca="1">ROUND(AK531*(1-AM531), 0)</f>
        <v>263</v>
      </c>
      <c r="AO531" s="18">
        <f ca="1">SUM(IF(AN531&gt;H531, (AN531-H531)*($G$23+AJ531), 0),IF(AF531&gt;G531,(AF531-G531)*($G$23+AB531),0),IF(X531&gt;F531,(X531-F531)*($G$23+T531),0),IF(P531&gt;E531,(P531-E531)*($G$23+L531),0))</f>
        <v>14595.16</v>
      </c>
      <c r="AP531" s="18">
        <f>-$C$24</f>
        <v>-313614.51120000001</v>
      </c>
      <c r="AQ531" s="17">
        <f ca="1">L531*P531+T531*X531+AB531*AF531+AJ531*AN531-AO531+AP531</f>
        <v>700772.35880000005</v>
      </c>
      <c r="AS531" s="21">
        <f ca="1">SUM(IF(AN531&gt;H531, (AN531-H531), 0),IF(AF531&gt;G531,(AF531-G531),0),IF(X531&gt;F531,(X531-F531),0),IF(P531&gt;E531,(P531-E531),0))</f>
        <v>4</v>
      </c>
    </row>
    <row r="532" spans="1:45" x14ac:dyDescent="0.4">
      <c r="A532" s="15">
        <v>504</v>
      </c>
      <c r="B532" s="15">
        <f ca="1">IF(RAND() &lt; (8/12), 0, 1)</f>
        <v>1</v>
      </c>
      <c r="C532" s="20">
        <f ca="1">RAND()</f>
        <v>8.7162681903340755E-2</v>
      </c>
      <c r="D532" s="15" t="str">
        <f ca="1">LOOKUP(C532,$H$13:$H$16,$F$13:$F$16)</f>
        <v>Airbus A350-900</v>
      </c>
      <c r="E532" s="15">
        <f ca="1">LOOKUP(D532,$F$6:$F$9,$I$6:$I$9)</f>
        <v>0</v>
      </c>
      <c r="F532" s="15">
        <f ca="1">LOOKUP(D532,$F$6:$F$9,$J$6:$J$9)</f>
        <v>32</v>
      </c>
      <c r="G532" s="15">
        <f ca="1">LOOKUP(D532,$F$6:$F$9,$K$6:$K$9)</f>
        <v>21</v>
      </c>
      <c r="H532" s="15">
        <f ca="1">LOOKUP(D532,$F$6:$F$9,$L$6:$L$9)</f>
        <v>259</v>
      </c>
      <c r="I532" s="20">
        <f ca="1">RAND()</f>
        <v>0.58424598884536605</v>
      </c>
      <c r="J532" s="15">
        <f ca="1">IF(B532=1, ROUND(_xlfn.NORM.INV(I532,$C$5,$C$6)*(1+$T$14), 0), ROUND(_xlfn.NORM.INV(I532, $D$5, $D$6)*(1+$T$14), 0))</f>
        <v>7</v>
      </c>
      <c r="K532" s="20">
        <f ca="1">RAND()</f>
        <v>0.30924168874341573</v>
      </c>
      <c r="L532" s="18">
        <f ca="1">IF(B532=1, ROUND(_xlfn.NORM.INV(K532,$C$7,$C$8), 2), ROUND(_xlfn.NORM.INV(K532, $D$7, $D$8), 2))</f>
        <v>12760.78</v>
      </c>
      <c r="M532" s="15">
        <f ca="1">MIN(E532,J532)</f>
        <v>0</v>
      </c>
      <c r="N532" s="15">
        <f ca="1">RAND()</f>
        <v>0.93044421626977003</v>
      </c>
      <c r="O532" s="19">
        <f ca="1">(IF(B532=1, $G$21+($G$22-$G$21)*N532, $H$21+($H$22-$H$21)*N532))</f>
        <v>4.7565547569441952E-2</v>
      </c>
      <c r="P532" s="15">
        <f ca="1">ROUND(M532*(1-O532), 0)</f>
        <v>0</v>
      </c>
      <c r="Q532" s="20">
        <f ca="1">RAND()</f>
        <v>0.38725752955631021</v>
      </c>
      <c r="R532" s="15">
        <f ca="1">IF(B532=1, ROUND(_xlfn.NORM.INV(Q532,$C$9,$C$10)*(1+$T$14), 0), ROUND(_xlfn.NORM.INV(Q532, $D$9, $D$10)*(1+$T$14), 0))</f>
        <v>54</v>
      </c>
      <c r="S532" s="20">
        <f ca="1">RAND()</f>
        <v>0.66131466335176869</v>
      </c>
      <c r="T532" s="18">
        <f ca="1">IF(B532=1, ROUND(_xlfn.NORM.INV(S532,$C$11,$C$12), 2), ROUND(_xlfn.NORM.INV(S532, $D$11, $D$12), 2))</f>
        <v>7204.6</v>
      </c>
      <c r="U532" s="15">
        <f ca="1">MIN(F532,R532)</f>
        <v>32</v>
      </c>
      <c r="V532" s="15">
        <f ca="1">RAND()</f>
        <v>0.64850118866641271</v>
      </c>
      <c r="W532" s="19">
        <f ca="1">(IF(B532=1, $G$21+($G$22-$G$21)*V532, $H$21+($H$22-$H$21)*V532))</f>
        <v>3.7697541603324447E-2</v>
      </c>
      <c r="X532" s="15">
        <f ca="1">ROUND(U532*(1-W532), 0)</f>
        <v>31</v>
      </c>
      <c r="Y532" s="20">
        <f ca="1">RAND()</f>
        <v>0.50449035111682683</v>
      </c>
      <c r="Z532" s="15">
        <f ca="1">IF(B532=1, ROUND(_xlfn.NORM.INV(Y532,$C$13,$C$14)*(1+$T$14), 0), ROUND(_xlfn.NORM.INV(Y532, $D$13, $D$14)*(1+$T$14), 0))</f>
        <v>55</v>
      </c>
      <c r="AA532" s="20">
        <f ca="1">RAND()</f>
        <v>0.5220191069511555</v>
      </c>
      <c r="AB532" s="18">
        <f ca="1">IF(B532=1, ROUND(_xlfn.NORM.INV(AA532,$C$15,$C$16), 2), ROUND(_xlfn.NORM.INV(AA532, $D$15, $D$16), 2))</f>
        <v>3668.92</v>
      </c>
      <c r="AC532" s="15">
        <f ca="1">MIN(G532,Z532)</f>
        <v>21</v>
      </c>
      <c r="AD532" s="15">
        <f ca="1">RAND()</f>
        <v>0.96772174108509734</v>
      </c>
      <c r="AE532" s="19">
        <f ca="1">(IF(B532=1, $G$21+($G$22-$G$21)*AD532, $H$21+($H$22-$H$21)*AD532))</f>
        <v>4.8870260937978409E-2</v>
      </c>
      <c r="AF532" s="15">
        <f ca="1">ROUND(AC532*(1-AE532), 0)</f>
        <v>20</v>
      </c>
      <c r="AG532" s="20">
        <f ca="1">RAND()</f>
        <v>0.17748611701114991</v>
      </c>
      <c r="AH532" s="15">
        <f ca="1">IF(B532=1, ROUND(_xlfn.NORM.INV(AG532,$C$17,$C$18)*(1+$T$14), 0), ROUND(_xlfn.NORM.INV(AG532, $D$17, $D$18)*(1+$T$14), 0))</f>
        <v>188</v>
      </c>
      <c r="AI532" s="20">
        <f ca="1">RAND()</f>
        <v>0.27505917037388783</v>
      </c>
      <c r="AJ532" s="18">
        <f ca="1">IF(B532=1, ROUND(_xlfn.NORM.INV(AI532,$C$19,$C$20), 2), ROUND(_xlfn.NORM.INV(AI532, $D$19, $D$20), 2))</f>
        <v>2096.86</v>
      </c>
      <c r="AK532" s="15">
        <f ca="1">MIN(ROUND(H532*(1+$C$22),0),AH532)</f>
        <v>188</v>
      </c>
      <c r="AL532" s="20">
        <f ca="1">RAND()</f>
        <v>0.59073109140827595</v>
      </c>
      <c r="AM532" s="19">
        <f ca="1">(IF(B532=1, $G$21+($G$22-$G$21)*AL532, $H$21+($H$22-$H$21)*AL532))</f>
        <v>3.5675588199289662E-2</v>
      </c>
      <c r="AN532" s="15">
        <f ca="1">ROUND(AK532*(1-AM532), 0)</f>
        <v>181</v>
      </c>
      <c r="AO532" s="18">
        <f ca="1">SUM(IF(AN532&gt;H532, (AN532-H532)*($G$23+AJ532), 0),IF(AF532&gt;G532,(AF532-G532)*($G$23+AB532),0),IF(X532&gt;F532,(X532-F532)*($G$23+T532),0),IF(P532&gt;E532,(P532-E532)*($G$23+L532),0))</f>
        <v>0</v>
      </c>
      <c r="AP532" s="18">
        <f>-$C$24</f>
        <v>-313614.51120000001</v>
      </c>
      <c r="AQ532" s="17">
        <f ca="1">L532*P532+T532*X532+AB532*AF532+AJ532*AN532-AO532+AP532</f>
        <v>362638.14880000002</v>
      </c>
      <c r="AS532" s="21">
        <f ca="1">SUM(IF(AN532&gt;H532, (AN532-H532), 0),IF(AF532&gt;G532,(AF532-G532),0),IF(X532&gt;F532,(X532-F532),0),IF(P532&gt;E532,(P532-E532),0))</f>
        <v>0</v>
      </c>
    </row>
    <row r="533" spans="1:45" x14ac:dyDescent="0.4">
      <c r="A533" s="15">
        <v>505</v>
      </c>
      <c r="B533" s="15">
        <f ca="1">IF(RAND() &lt; (8/12), 0, 1)</f>
        <v>0</v>
      </c>
      <c r="C533" s="20">
        <f ca="1">RAND()</f>
        <v>0.31422065763003948</v>
      </c>
      <c r="D533" s="15" t="str">
        <f ca="1">LOOKUP(C533,$H$13:$H$16,$F$13:$F$16)</f>
        <v>Airbus A380-800</v>
      </c>
      <c r="E533" s="15">
        <f ca="1">LOOKUP(D533,$F$6:$F$9,$I$6:$I$9)</f>
        <v>14</v>
      </c>
      <c r="F533" s="15">
        <f ca="1">LOOKUP(D533,$F$6:$F$9,$J$6:$J$9)</f>
        <v>76</v>
      </c>
      <c r="G533" s="15">
        <f ca="1">LOOKUP(D533,$F$6:$F$9,$K$6:$K$9)</f>
        <v>56</v>
      </c>
      <c r="H533" s="15">
        <f ca="1">LOOKUP(D533,$F$6:$F$9,$L$6:$L$9)</f>
        <v>341</v>
      </c>
      <c r="I533" s="20">
        <f ca="1">RAND()</f>
        <v>0.87377910633572076</v>
      </c>
      <c r="J533" s="15">
        <f ca="1">IF(B533=1, ROUND(_xlfn.NORM.INV(I533,$C$5,$C$6)*(1+$T$14), 0), ROUND(_xlfn.NORM.INV(I533, $D$5, $D$6)*(1+$T$14), 0))</f>
        <v>5</v>
      </c>
      <c r="K533" s="20">
        <f ca="1">RAND()</f>
        <v>3.1040206730358344E-3</v>
      </c>
      <c r="L533" s="18">
        <f ca="1">IF(B533=1, ROUND(_xlfn.NORM.INV(K533,$C$7,$C$8), 2), ROUND(_xlfn.NORM.INV(K533, $D$7, $D$8), 2))</f>
        <v>9245.15</v>
      </c>
      <c r="M533" s="15">
        <f ca="1">MIN(E533,J533)</f>
        <v>5</v>
      </c>
      <c r="N533" s="15">
        <f ca="1">RAND()</f>
        <v>0.59907836589053298</v>
      </c>
      <c r="O533" s="19">
        <f ca="1">(IF(B533=1, $G$21+($G$22-$G$21)*N533, $H$21+($H$22-$H$21)*N533))</f>
        <v>2.7972350976715986E-2</v>
      </c>
      <c r="P533" s="15">
        <f ca="1">ROUND(M533*(1-O533), 0)</f>
        <v>5</v>
      </c>
      <c r="Q533" s="20">
        <f ca="1">RAND()</f>
        <v>0.2581565649004296</v>
      </c>
      <c r="R533" s="15">
        <f ca="1">IF(B533=1, ROUND(_xlfn.NORM.INV(Q533,$C$9,$C$10)*(1+$T$14), 0), ROUND(_xlfn.NORM.INV(Q533, $D$9, $D$10)*(1+$T$14), 0))</f>
        <v>33</v>
      </c>
      <c r="S533" s="20">
        <f ca="1">RAND()</f>
        <v>0.8520861485186525</v>
      </c>
      <c r="T533" s="18">
        <f ca="1">IF(B533=1, ROUND(_xlfn.NORM.INV(S533,$C$11,$C$12), 2), ROUND(_xlfn.NORM.INV(S533, $D$11, $D$12), 2))</f>
        <v>5484.42</v>
      </c>
      <c r="U533" s="15">
        <f ca="1">MIN(F533,R533)</f>
        <v>33</v>
      </c>
      <c r="V533" s="15">
        <f ca="1">RAND()</f>
        <v>8.4393014386142329E-2</v>
      </c>
      <c r="W533" s="19">
        <f ca="1">(IF(B533=1, $G$21+($G$22-$G$21)*V533, $H$21+($H$22-$H$21)*V533))</f>
        <v>1.2531790431584269E-2</v>
      </c>
      <c r="X533" s="15">
        <f ca="1">ROUND(U533*(1-W533), 0)</f>
        <v>33</v>
      </c>
      <c r="Y533" s="20">
        <f ca="1">RAND()</f>
        <v>0.48039586906539855</v>
      </c>
      <c r="Z533" s="15">
        <f ca="1">IF(B533=1, ROUND(_xlfn.NORM.INV(Y533,$C$13,$C$14)*(1+$T$14), 0), ROUND(_xlfn.NORM.INV(Y533, $D$13, $D$14)*(1+$T$14), 0))</f>
        <v>35</v>
      </c>
      <c r="AA533" s="20">
        <f ca="1">RAND()</f>
        <v>0.67350296143349397</v>
      </c>
      <c r="AB533" s="18">
        <f ca="1">IF(B533=1, ROUND(_xlfn.NORM.INV(AA533,$C$15,$C$16), 2), ROUND(_xlfn.NORM.INV(AA533, $D$15, $D$16), 2))</f>
        <v>2852.61</v>
      </c>
      <c r="AC533" s="15">
        <f ca="1">MIN(G533,Z533)</f>
        <v>35</v>
      </c>
      <c r="AD533" s="15">
        <f ca="1">RAND()</f>
        <v>0.73523346777220033</v>
      </c>
      <c r="AE533" s="19">
        <f ca="1">(IF(B533=1, $G$21+($G$22-$G$21)*AD533, $H$21+($H$22-$H$21)*AD533))</f>
        <v>3.2057004033166012E-2</v>
      </c>
      <c r="AF533" s="15">
        <f ca="1">ROUND(AC533*(1-AE533), 0)</f>
        <v>34</v>
      </c>
      <c r="AG533" s="20">
        <f ca="1">RAND()</f>
        <v>7.4786396746722161E-3</v>
      </c>
      <c r="AH533" s="15">
        <f ca="1">IF(B533=1, ROUND(_xlfn.NORM.INV(AG533,$C$17,$C$18)*(1+$T$14), 0), ROUND(_xlfn.NORM.INV(AG533, $D$17, $D$18)*(1+$T$14), 0))</f>
        <v>72</v>
      </c>
      <c r="AI533" s="20">
        <f ca="1">RAND()</f>
        <v>0.97850180093009154</v>
      </c>
      <c r="AJ533" s="18">
        <f ca="1">IF(B533=1, ROUND(_xlfn.NORM.INV(AI533,$C$19,$C$20), 2), ROUND(_xlfn.NORM.INV(AI533, $D$19, $D$20), 2))</f>
        <v>1902.45</v>
      </c>
      <c r="AK533" s="15">
        <f ca="1">MIN(ROUND(H533*(1+$C$22),0),AH533)</f>
        <v>72</v>
      </c>
      <c r="AL533" s="20">
        <f ca="1">RAND()</f>
        <v>4.3034016786193896E-2</v>
      </c>
      <c r="AM533" s="19">
        <f ca="1">(IF(B533=1, $G$21+($G$22-$G$21)*AL533, $H$21+($H$22-$H$21)*AL533))</f>
        <v>1.1291020503585818E-2</v>
      </c>
      <c r="AN533" s="15">
        <f ca="1">ROUND(AK533*(1-AM533), 0)</f>
        <v>71</v>
      </c>
      <c r="AO533" s="18">
        <f ca="1">SUM(IF(AN533&gt;H533, (AN533-H533)*($G$23+AJ533), 0),IF(AF533&gt;G533,(AF533-G533)*($G$23+AB533),0),IF(X533&gt;F533,(X533-F533)*($G$23+T533),0),IF(P533&gt;E533,(P533-E533)*($G$23+L533),0))</f>
        <v>0</v>
      </c>
      <c r="AP533" s="18">
        <f>-$C$24</f>
        <v>-313614.51120000001</v>
      </c>
      <c r="AQ533" s="17">
        <f ca="1">L533*P533+T533*X533+AB533*AF533+AJ533*AN533-AO533+AP533</f>
        <v>145659.78880000004</v>
      </c>
      <c r="AS533" s="21">
        <f ca="1">SUM(IF(AN533&gt;H533, (AN533-H533), 0),IF(AF533&gt;G533,(AF533-G533),0),IF(X533&gt;F533,(X533-F533),0),IF(P533&gt;E533,(P533-E533),0))</f>
        <v>0</v>
      </c>
    </row>
    <row r="534" spans="1:45" x14ac:dyDescent="0.4">
      <c r="A534" s="15">
        <v>506</v>
      </c>
      <c r="B534" s="15">
        <f ca="1">IF(RAND() &lt; (8/12), 0, 1)</f>
        <v>0</v>
      </c>
      <c r="C534" s="20">
        <f ca="1">RAND()</f>
        <v>0.41923494404196415</v>
      </c>
      <c r="D534" s="15" t="str">
        <f ca="1">LOOKUP(C534,$H$13:$H$16,$F$13:$F$16)</f>
        <v>Airbus A380-800</v>
      </c>
      <c r="E534" s="15">
        <f ca="1">LOOKUP(D534,$F$6:$F$9,$I$6:$I$9)</f>
        <v>14</v>
      </c>
      <c r="F534" s="15">
        <f ca="1">LOOKUP(D534,$F$6:$F$9,$J$6:$J$9)</f>
        <v>76</v>
      </c>
      <c r="G534" s="15">
        <f ca="1">LOOKUP(D534,$F$6:$F$9,$K$6:$K$9)</f>
        <v>56</v>
      </c>
      <c r="H534" s="15">
        <f ca="1">LOOKUP(D534,$F$6:$F$9,$L$6:$L$9)</f>
        <v>341</v>
      </c>
      <c r="I534" s="20">
        <f ca="1">RAND()</f>
        <v>0.23105101955719753</v>
      </c>
      <c r="J534" s="15">
        <f ca="1">IF(B534=1, ROUND(_xlfn.NORM.INV(I534,$C$5,$C$6)*(1+$T$14), 0), ROUND(_xlfn.NORM.INV(I534, $D$5, $D$6)*(1+$T$14), 0))</f>
        <v>3</v>
      </c>
      <c r="K534" s="20">
        <f ca="1">RAND()</f>
        <v>2.7736425917978869E-2</v>
      </c>
      <c r="L534" s="18">
        <f ca="1">IF(B534=1, ROUND(_xlfn.NORM.INV(K534,$C$7,$C$8), 2), ROUND(_xlfn.NORM.INV(K534, $D$7, $D$8), 2))</f>
        <v>9619.5300000000007</v>
      </c>
      <c r="M534" s="15">
        <f ca="1">MIN(E534,J534)</f>
        <v>3</v>
      </c>
      <c r="N534" s="15">
        <f ca="1">RAND()</f>
        <v>0.25633471584456535</v>
      </c>
      <c r="O534" s="19">
        <f ca="1">(IF(B534=1, $G$21+($G$22-$G$21)*N534, $H$21+($H$22-$H$21)*N534))</f>
        <v>1.7690041475336961E-2</v>
      </c>
      <c r="P534" s="15">
        <f ca="1">ROUND(M534*(1-O534), 0)</f>
        <v>3</v>
      </c>
      <c r="Q534" s="20">
        <f ca="1">RAND()</f>
        <v>0.30571974879552755</v>
      </c>
      <c r="R534" s="15">
        <f ca="1">IF(B534=1, ROUND(_xlfn.NORM.INV(Q534,$C$9,$C$10)*(1+$T$14), 0), ROUND(_xlfn.NORM.INV(Q534, $D$9, $D$10)*(1+$T$14), 0))</f>
        <v>35</v>
      </c>
      <c r="S534" s="20">
        <f ca="1">RAND()</f>
        <v>0.82279965274788214</v>
      </c>
      <c r="T534" s="18">
        <f ca="1">IF(B534=1, ROUND(_xlfn.NORM.INV(S534,$C$11,$C$12), 2), ROUND(_xlfn.NORM.INV(S534, $D$11, $D$12), 2))</f>
        <v>5457.23</v>
      </c>
      <c r="U534" s="15">
        <f ca="1">MIN(F534,R534)</f>
        <v>35</v>
      </c>
      <c r="V534" s="15">
        <f ca="1">RAND()</f>
        <v>0.30512298378754266</v>
      </c>
      <c r="W534" s="19">
        <f ca="1">(IF(B534=1, $G$21+($G$22-$G$21)*V534, $H$21+($H$22-$H$21)*V534))</f>
        <v>1.9153689513626282E-2</v>
      </c>
      <c r="X534" s="15">
        <f ca="1">ROUND(U534*(1-W534), 0)</f>
        <v>34</v>
      </c>
      <c r="Y534" s="20">
        <f ca="1">RAND()</f>
        <v>0.96431153515489609</v>
      </c>
      <c r="Z534" s="15">
        <f ca="1">IF(B534=1, ROUND(_xlfn.NORM.INV(Y534,$C$13,$C$14)*(1+$T$14), 0), ROUND(_xlfn.NORM.INV(Y534, $D$13, $D$14)*(1+$T$14), 0))</f>
        <v>53</v>
      </c>
      <c r="AA534" s="20">
        <f ca="1">RAND()</f>
        <v>0.36713285092016601</v>
      </c>
      <c r="AB534" s="18">
        <f ca="1">IF(B534=1, ROUND(_xlfn.NORM.INV(AA534,$C$15,$C$16), 2), ROUND(_xlfn.NORM.INV(AA534, $D$15, $D$16), 2))</f>
        <v>2756.71</v>
      </c>
      <c r="AC534" s="15">
        <f ca="1">MIN(G534,Z534)</f>
        <v>53</v>
      </c>
      <c r="AD534" s="15">
        <f ca="1">RAND()</f>
        <v>0.8436160367057628</v>
      </c>
      <c r="AE534" s="19">
        <f ca="1">(IF(B534=1, $G$21+($G$22-$G$21)*AD534, $H$21+($H$22-$H$21)*AD534))</f>
        <v>3.5308481101172885E-2</v>
      </c>
      <c r="AF534" s="15">
        <f ca="1">ROUND(AC534*(1-AE534), 0)</f>
        <v>51</v>
      </c>
      <c r="AG534" s="20">
        <f ca="1">RAND()</f>
        <v>0.22630631941547186</v>
      </c>
      <c r="AH534" s="15">
        <f ca="1">IF(B534=1, ROUND(_xlfn.NORM.INV(AG534,$C$17,$C$18)*(1+$T$14), 0), ROUND(_xlfn.NORM.INV(AG534, $D$17, $D$18)*(1+$T$14), 0))</f>
        <v>160</v>
      </c>
      <c r="AI534" s="20">
        <f ca="1">RAND()</f>
        <v>0.85799071368714941</v>
      </c>
      <c r="AJ534" s="18">
        <f ca="1">IF(B534=1, ROUND(_xlfn.NORM.INV(AI534,$C$19,$C$20), 2), ROUND(_xlfn.NORM.INV(AI534, $D$19, $D$20), 2))</f>
        <v>1830.11</v>
      </c>
      <c r="AK534" s="15">
        <f ca="1">MIN(ROUND(H534*(1+$C$22),0),AH534)</f>
        <v>160</v>
      </c>
      <c r="AL534" s="20">
        <f ca="1">RAND()</f>
        <v>0.54456870709170535</v>
      </c>
      <c r="AM534" s="19">
        <f ca="1">(IF(B534=1, $G$21+($G$22-$G$21)*AL534, $H$21+($H$22-$H$21)*AL534))</f>
        <v>2.6337061212751159E-2</v>
      </c>
      <c r="AN534" s="15">
        <f ca="1">ROUND(AK534*(1-AM534), 0)</f>
        <v>156</v>
      </c>
      <c r="AO534" s="18">
        <f ca="1">SUM(IF(AN534&gt;H534, (AN534-H534)*($G$23+AJ534), 0),IF(AF534&gt;G534,(AF534-G534)*($G$23+AB534),0),IF(X534&gt;F534,(X534-F534)*($G$23+T534),0),IF(P534&gt;E534,(P534-E534)*($G$23+L534),0))</f>
        <v>0</v>
      </c>
      <c r="AP534" s="18">
        <f>-$C$24</f>
        <v>-313614.51120000001</v>
      </c>
      <c r="AQ534" s="17">
        <f ca="1">L534*P534+T534*X534+AB534*AF534+AJ534*AN534-AO534+AP534</f>
        <v>326879.26880000002</v>
      </c>
      <c r="AS534" s="21">
        <f ca="1">SUM(IF(AN534&gt;H534, (AN534-H534), 0),IF(AF534&gt;G534,(AF534-G534),0),IF(X534&gt;F534,(X534-F534),0),IF(P534&gt;E534,(P534-E534),0))</f>
        <v>0</v>
      </c>
    </row>
    <row r="535" spans="1:45" x14ac:dyDescent="0.4">
      <c r="A535" s="15">
        <v>507</v>
      </c>
      <c r="B535" s="15">
        <f ca="1">IF(RAND() &lt; (8/12), 0, 1)</f>
        <v>0</v>
      </c>
      <c r="C535" s="20">
        <f ca="1">RAND()</f>
        <v>0.68503315416526955</v>
      </c>
      <c r="D535" s="15" t="str">
        <f ca="1">LOOKUP(C535,$H$13:$H$16,$F$13:$F$16)</f>
        <v>Boeing 777-300ER</v>
      </c>
      <c r="E535" s="15">
        <f ca="1">LOOKUP(D535,$F$6:$F$9,$I$6:$I$9)</f>
        <v>8</v>
      </c>
      <c r="F535" s="15">
        <f ca="1">LOOKUP(D535,$F$6:$F$9,$J$6:$J$9)</f>
        <v>40</v>
      </c>
      <c r="G535" s="15">
        <f ca="1">LOOKUP(D535,$F$6:$F$9,$K$6:$K$9)</f>
        <v>24</v>
      </c>
      <c r="H535" s="15">
        <f ca="1">LOOKUP(D535,$F$6:$F$9,$L$6:$L$9)</f>
        <v>260</v>
      </c>
      <c r="I535" s="20">
        <f ca="1">RAND()</f>
        <v>0.21989391142756376</v>
      </c>
      <c r="J535" s="15">
        <f ca="1">IF(B535=1, ROUND(_xlfn.NORM.INV(I535,$C$5,$C$6)*(1+$T$14), 0), ROUND(_xlfn.NORM.INV(I535, $D$5, $D$6)*(1+$T$14), 0))</f>
        <v>3</v>
      </c>
      <c r="K535" s="20">
        <f ca="1">RAND()</f>
        <v>0.64835979101918517</v>
      </c>
      <c r="L535" s="18">
        <f ca="1">IF(B535=1, ROUND(_xlfn.NORM.INV(K535,$C$7,$C$8), 2), ROUND(_xlfn.NORM.INV(K535, $D$7, $D$8), 2))</f>
        <v>10665.98</v>
      </c>
      <c r="M535" s="15">
        <f ca="1">MIN(E535,J535)</f>
        <v>3</v>
      </c>
      <c r="N535" s="15">
        <f ca="1">RAND()</f>
        <v>0.17602865723296379</v>
      </c>
      <c r="O535" s="19">
        <f ca="1">(IF(B535=1, $G$21+($G$22-$G$21)*N535, $H$21+($H$22-$H$21)*N535))</f>
        <v>1.5280859716988913E-2</v>
      </c>
      <c r="P535" s="15">
        <f ca="1">ROUND(M535*(1-O535), 0)</f>
        <v>3</v>
      </c>
      <c r="Q535" s="20">
        <f ca="1">RAND()</f>
        <v>0.68213569414796382</v>
      </c>
      <c r="R535" s="15">
        <f ca="1">IF(B535=1, ROUND(_xlfn.NORM.INV(Q535,$C$9,$C$10)*(1+$T$14), 0), ROUND(_xlfn.NORM.INV(Q535, $D$9, $D$10)*(1+$T$14), 0))</f>
        <v>45</v>
      </c>
      <c r="S535" s="20">
        <f ca="1">RAND()</f>
        <v>0.17718833548146662</v>
      </c>
      <c r="T535" s="18">
        <f ca="1">IF(B535=1, ROUND(_xlfn.NORM.INV(S535,$C$11,$C$12), 2), ROUND(_xlfn.NORM.INV(S535, $D$11, $D$12), 2))</f>
        <v>5035.1400000000003</v>
      </c>
      <c r="U535" s="15">
        <f ca="1">MIN(F535,R535)</f>
        <v>40</v>
      </c>
      <c r="V535" s="15">
        <f ca="1">RAND()</f>
        <v>0.84862699075105408</v>
      </c>
      <c r="W535" s="19">
        <f ca="1">(IF(B535=1, $G$21+($G$22-$G$21)*V535, $H$21+($H$22-$H$21)*V535))</f>
        <v>3.5458809722531619E-2</v>
      </c>
      <c r="X535" s="15">
        <f ca="1">ROUND(U535*(1-W535), 0)</f>
        <v>39</v>
      </c>
      <c r="Y535" s="20">
        <f ca="1">RAND()</f>
        <v>0.13603234202997039</v>
      </c>
      <c r="Z535" s="15">
        <f ca="1">IF(B535=1, ROUND(_xlfn.NORM.INV(Y535,$C$13,$C$14)*(1+$T$14), 0), ROUND(_xlfn.NORM.INV(Y535, $D$13, $D$14)*(1+$T$14), 0))</f>
        <v>25</v>
      </c>
      <c r="AA535" s="20">
        <f ca="1">RAND()</f>
        <v>0.29876439381024311</v>
      </c>
      <c r="AB535" s="18">
        <f ca="1">IF(B535=1, ROUND(_xlfn.NORM.INV(AA535,$C$15,$C$16), 2), ROUND(_xlfn.NORM.INV(AA535, $D$15, $D$16), 2))</f>
        <v>2733.8</v>
      </c>
      <c r="AC535" s="15">
        <f ca="1">MIN(G535,Z535)</f>
        <v>24</v>
      </c>
      <c r="AD535" s="15">
        <f ca="1">RAND()</f>
        <v>0.76922990202061181</v>
      </c>
      <c r="AE535" s="19">
        <f ca="1">(IF(B535=1, $G$21+($G$22-$G$21)*AD535, $H$21+($H$22-$H$21)*AD535))</f>
        <v>3.3076897060618352E-2</v>
      </c>
      <c r="AF535" s="15">
        <f ca="1">ROUND(AC535*(1-AE535), 0)</f>
        <v>23</v>
      </c>
      <c r="AG535" s="20">
        <f ca="1">RAND()</f>
        <v>0.84542115914124527</v>
      </c>
      <c r="AH535" s="15">
        <f ca="1">IF(B535=1, ROUND(_xlfn.NORM.INV(AG535,$C$17,$C$18)*(1+$T$14), 0), ROUND(_xlfn.NORM.INV(AG535, $D$17, $D$18)*(1+$T$14), 0))</f>
        <v>253</v>
      </c>
      <c r="AI535" s="20">
        <f ca="1">RAND()</f>
        <v>0.41061346682105548</v>
      </c>
      <c r="AJ535" s="18">
        <f ca="1">IF(B535=1, ROUND(_xlfn.NORM.INV(AI535,$C$19,$C$20), 2), ROUND(_xlfn.NORM.INV(AI535, $D$19, $D$20), 2))</f>
        <v>1731.57</v>
      </c>
      <c r="AK535" s="15">
        <f ca="1">MIN(ROUND(H535*(1+$C$22),0),AH535)</f>
        <v>253</v>
      </c>
      <c r="AL535" s="20">
        <f ca="1">RAND()</f>
        <v>0.5414014331217134</v>
      </c>
      <c r="AM535" s="19">
        <f ca="1">(IF(B535=1, $G$21+($G$22-$G$21)*AL535, $H$21+($H$22-$H$21)*AL535))</f>
        <v>2.6242042993651404E-2</v>
      </c>
      <c r="AN535" s="15">
        <f ca="1">ROUND(AK535*(1-AM535), 0)</f>
        <v>246</v>
      </c>
      <c r="AO535" s="18">
        <f ca="1">SUM(IF(AN535&gt;H535, (AN535-H535)*($G$23+AJ535), 0),IF(AF535&gt;G535,(AF535-G535)*($G$23+AB535),0),IF(X535&gt;F535,(X535-F535)*($G$23+T535),0),IF(P535&gt;E535,(P535-E535)*($G$23+L535),0))</f>
        <v>0</v>
      </c>
      <c r="AP535" s="18">
        <f>-$C$24</f>
        <v>-313614.51120000001</v>
      </c>
      <c r="AQ535" s="17">
        <f ca="1">L535*P535+T535*X535+AB535*AF535+AJ535*AN535-AO535+AP535</f>
        <v>403597.50880000001</v>
      </c>
      <c r="AS535" s="21">
        <f ca="1">SUM(IF(AN535&gt;H535, (AN535-H535), 0),IF(AF535&gt;G535,(AF535-G535),0),IF(X535&gt;F535,(X535-F535),0),IF(P535&gt;E535,(P535-E535),0))</f>
        <v>0</v>
      </c>
    </row>
    <row r="536" spans="1:45" x14ac:dyDescent="0.4">
      <c r="A536" s="15">
        <v>508</v>
      </c>
      <c r="B536" s="15">
        <f ca="1">IF(RAND() &lt; (8/12), 0, 1)</f>
        <v>0</v>
      </c>
      <c r="C536" s="20">
        <f ca="1">RAND()</f>
        <v>4.5281745334194379E-2</v>
      </c>
      <c r="D536" s="15" t="str">
        <f ca="1">LOOKUP(C536,$H$13:$H$16,$F$13:$F$16)</f>
        <v>Airbus A350-900</v>
      </c>
      <c r="E536" s="15">
        <f ca="1">LOOKUP(D536,$F$6:$F$9,$I$6:$I$9)</f>
        <v>0</v>
      </c>
      <c r="F536" s="15">
        <f ca="1">LOOKUP(D536,$F$6:$F$9,$J$6:$J$9)</f>
        <v>32</v>
      </c>
      <c r="G536" s="15">
        <f ca="1">LOOKUP(D536,$F$6:$F$9,$K$6:$K$9)</f>
        <v>21</v>
      </c>
      <c r="H536" s="15">
        <f ca="1">LOOKUP(D536,$F$6:$F$9,$L$6:$L$9)</f>
        <v>259</v>
      </c>
      <c r="I536" s="20">
        <f ca="1">RAND()</f>
        <v>0.53709278784576231</v>
      </c>
      <c r="J536" s="15">
        <f ca="1">IF(B536=1, ROUND(_xlfn.NORM.INV(I536,$C$5,$C$6)*(1+$T$14), 0), ROUND(_xlfn.NORM.INV(I536, $D$5, $D$6)*(1+$T$14), 0))</f>
        <v>4</v>
      </c>
      <c r="K536" s="20">
        <f ca="1">RAND()</f>
        <v>0.88492393628661514</v>
      </c>
      <c r="L536" s="18">
        <f ca="1">IF(B536=1, ROUND(_xlfn.NORM.INV(K536,$C$7,$C$8), 2), ROUND(_xlfn.NORM.INV(K536, $D$7, $D$8), 2))</f>
        <v>11039.28</v>
      </c>
      <c r="M536" s="15">
        <f ca="1">MIN(E536,J536)</f>
        <v>0</v>
      </c>
      <c r="N536" s="15">
        <f ca="1">RAND()</f>
        <v>7.6411603920678806E-2</v>
      </c>
      <c r="O536" s="19">
        <f ca="1">(IF(B536=1, $G$21+($G$22-$G$21)*N536, $H$21+($H$22-$H$21)*N536))</f>
        <v>1.2292348117620365E-2</v>
      </c>
      <c r="P536" s="15">
        <f ca="1">ROUND(M536*(1-O536), 0)</f>
        <v>0</v>
      </c>
      <c r="Q536" s="20">
        <f ca="1">RAND()</f>
        <v>0.49605143985946187</v>
      </c>
      <c r="R536" s="15">
        <f ca="1">IF(B536=1, ROUND(_xlfn.NORM.INV(Q536,$C$9,$C$10)*(1+$T$14), 0), ROUND(_xlfn.NORM.INV(Q536, $D$9, $D$10)*(1+$T$14), 0))</f>
        <v>40</v>
      </c>
      <c r="S536" s="20">
        <f ca="1">RAND()</f>
        <v>0.62905659497191235</v>
      </c>
      <c r="T536" s="18">
        <f ca="1">IF(B536=1, ROUND(_xlfn.NORM.INV(S536,$C$11,$C$12), 2), ROUND(_xlfn.NORM.INV(S536, $D$11, $D$12), 2))</f>
        <v>5321.24</v>
      </c>
      <c r="U536" s="15">
        <f ca="1">MIN(F536,R536)</f>
        <v>32</v>
      </c>
      <c r="V536" s="15">
        <f ca="1">RAND()</f>
        <v>0.78844303368220825</v>
      </c>
      <c r="W536" s="19">
        <f ca="1">(IF(B536=1, $G$21+($G$22-$G$21)*V536, $H$21+($H$22-$H$21)*V536))</f>
        <v>3.3653291010466248E-2</v>
      </c>
      <c r="X536" s="15">
        <f ca="1">ROUND(U536*(1-W536), 0)</f>
        <v>31</v>
      </c>
      <c r="Y536" s="20">
        <f ca="1">RAND()</f>
        <v>0.94039931601012383</v>
      </c>
      <c r="Z536" s="15">
        <f ca="1">IF(B536=1, ROUND(_xlfn.NORM.INV(Y536,$C$13,$C$14)*(1+$T$14), 0), ROUND(_xlfn.NORM.INV(Y536, $D$13, $D$14)*(1+$T$14), 0))</f>
        <v>50</v>
      </c>
      <c r="AA536" s="20">
        <f ca="1">RAND()</f>
        <v>0.23695782568240198</v>
      </c>
      <c r="AB536" s="18">
        <f ca="1">IF(B536=1, ROUND(_xlfn.NORM.INV(AA536,$C$15,$C$16), 2), ROUND(_xlfn.NORM.INV(AA536, $D$15, $D$16), 2))</f>
        <v>2710.93</v>
      </c>
      <c r="AC536" s="15">
        <f ca="1">MIN(G536,Z536)</f>
        <v>21</v>
      </c>
      <c r="AD536" s="15">
        <f ca="1">RAND()</f>
        <v>0.72235980239498632</v>
      </c>
      <c r="AE536" s="19">
        <f ca="1">(IF(B536=1, $G$21+($G$22-$G$21)*AD536, $H$21+($H$22-$H$21)*AD536))</f>
        <v>3.1670794071849591E-2</v>
      </c>
      <c r="AF536" s="15">
        <f ca="1">ROUND(AC536*(1-AE536), 0)</f>
        <v>20</v>
      </c>
      <c r="AG536" s="20">
        <f ca="1">RAND()</f>
        <v>0.14057350260830459</v>
      </c>
      <c r="AH536" s="15">
        <f ca="1">IF(B536=1, ROUND(_xlfn.NORM.INV(AG536,$C$17,$C$18)*(1+$T$14), 0), ROUND(_xlfn.NORM.INV(AG536, $D$17, $D$18)*(1+$T$14), 0))</f>
        <v>143</v>
      </c>
      <c r="AI536" s="20">
        <f ca="1">RAND()</f>
        <v>0.89500861716192293</v>
      </c>
      <c r="AJ536" s="18">
        <f ca="1">IF(B536=1, ROUND(_xlfn.NORM.INV(AI536,$C$19,$C$20), 2), ROUND(_xlfn.NORM.INV(AI536, $D$19, $D$20), 2))</f>
        <v>1843.95</v>
      </c>
      <c r="AK536" s="15">
        <f ca="1">MIN(ROUND(H536*(1+$C$22),0),AH536)</f>
        <v>143</v>
      </c>
      <c r="AL536" s="20">
        <f ca="1">RAND()</f>
        <v>0.77016908481069879</v>
      </c>
      <c r="AM536" s="19">
        <f ca="1">(IF(B536=1, $G$21+($G$22-$G$21)*AL536, $H$21+($H$22-$H$21)*AL536))</f>
        <v>3.3105072544320963E-2</v>
      </c>
      <c r="AN536" s="15">
        <f ca="1">ROUND(AK536*(1-AM536), 0)</f>
        <v>138</v>
      </c>
      <c r="AO536" s="18">
        <f ca="1">SUM(IF(AN536&gt;H536, (AN536-H536)*($G$23+AJ536), 0),IF(AF536&gt;G536,(AF536-G536)*($G$23+AB536),0),IF(X536&gt;F536,(X536-F536)*($G$23+T536),0),IF(P536&gt;E536,(P536-E536)*($G$23+L536),0))</f>
        <v>0</v>
      </c>
      <c r="AP536" s="18">
        <f>-$C$24</f>
        <v>-313614.51120000001</v>
      </c>
      <c r="AQ536" s="17">
        <f ca="1">L536*P536+T536*X536+AB536*AF536+AJ536*AN536-AO536+AP536</f>
        <v>160027.62880000001</v>
      </c>
      <c r="AS536" s="21">
        <f ca="1">SUM(IF(AN536&gt;H536, (AN536-H536), 0),IF(AF536&gt;G536,(AF536-G536),0),IF(X536&gt;F536,(X536-F536),0),IF(P536&gt;E536,(P536-E536),0))</f>
        <v>0</v>
      </c>
    </row>
    <row r="537" spans="1:45" x14ac:dyDescent="0.4">
      <c r="A537" s="15">
        <v>509</v>
      </c>
      <c r="B537" s="15">
        <f ca="1">IF(RAND() &lt; (8/12), 0, 1)</f>
        <v>1</v>
      </c>
      <c r="C537" s="20">
        <f ca="1">RAND()</f>
        <v>0.65391542673360969</v>
      </c>
      <c r="D537" s="15" t="str">
        <f ca="1">LOOKUP(C537,$H$13:$H$16,$F$13:$F$16)</f>
        <v>Boeing 777-300ER</v>
      </c>
      <c r="E537" s="15">
        <f ca="1">LOOKUP(D537,$F$6:$F$9,$I$6:$I$9)</f>
        <v>8</v>
      </c>
      <c r="F537" s="15">
        <f ca="1">LOOKUP(D537,$F$6:$F$9,$J$6:$J$9)</f>
        <v>40</v>
      </c>
      <c r="G537" s="15">
        <f ca="1">LOOKUP(D537,$F$6:$F$9,$K$6:$K$9)</f>
        <v>24</v>
      </c>
      <c r="H537" s="15">
        <f ca="1">LOOKUP(D537,$F$6:$F$9,$L$6:$L$9)</f>
        <v>260</v>
      </c>
      <c r="I537" s="20">
        <f ca="1">RAND()</f>
        <v>0.31938642914117454</v>
      </c>
      <c r="J537" s="15">
        <f ca="1">IF(B537=1, ROUND(_xlfn.NORM.INV(I537,$C$5,$C$6)*(1+$T$14), 0), ROUND(_xlfn.NORM.INV(I537, $D$5, $D$6)*(1+$T$14), 0))</f>
        <v>5</v>
      </c>
      <c r="K537" s="20">
        <f ca="1">RAND()</f>
        <v>0.38144934629832172</v>
      </c>
      <c r="L537" s="18">
        <f ca="1">IF(B537=1, ROUND(_xlfn.NORM.INV(K537,$C$7,$C$8), 2), ROUND(_xlfn.NORM.INV(K537, $D$7, $D$8), 2))</f>
        <v>13114.83</v>
      </c>
      <c r="M537" s="15">
        <f ca="1">MIN(E537,J537)</f>
        <v>5</v>
      </c>
      <c r="N537" s="15">
        <f ca="1">RAND()</f>
        <v>0.60584977356010616</v>
      </c>
      <c r="O537" s="19">
        <f ca="1">(IF(B537=1, $G$21+($G$22-$G$21)*N537, $H$21+($H$22-$H$21)*N537))</f>
        <v>3.6204742074603717E-2</v>
      </c>
      <c r="P537" s="15">
        <f ca="1">ROUND(M537*(1-O537), 0)</f>
        <v>5</v>
      </c>
      <c r="Q537" s="20">
        <f ca="1">RAND()</f>
        <v>0.80376560027563815</v>
      </c>
      <c r="R537" s="15">
        <f ca="1">IF(B537=1, ROUND(_xlfn.NORM.INV(Q537,$C$9,$C$10)*(1+$T$14), 0), ROUND(_xlfn.NORM.INV(Q537, $D$9, $D$10)*(1+$T$14), 0))</f>
        <v>82</v>
      </c>
      <c r="S537" s="20">
        <f ca="1">RAND()</f>
        <v>0.98298196089549816</v>
      </c>
      <c r="T537" s="18">
        <f ca="1">IF(B537=1, ROUND(_xlfn.NORM.INV(S537,$C$11,$C$12), 2), ROUND(_xlfn.NORM.INV(S537, $D$11, $D$12), 2))</f>
        <v>8740.74</v>
      </c>
      <c r="U537" s="15">
        <f ca="1">MIN(F537,R537)</f>
        <v>40</v>
      </c>
      <c r="V537" s="15">
        <f ca="1">RAND()</f>
        <v>0.22771844126554253</v>
      </c>
      <c r="W537" s="19">
        <f ca="1">(IF(B537=1, $G$21+($G$22-$G$21)*V537, $H$21+($H$22-$H$21)*V537))</f>
        <v>2.2970145444293988E-2</v>
      </c>
      <c r="X537" s="15">
        <f ca="1">ROUND(U537*(1-W537), 0)</f>
        <v>39</v>
      </c>
      <c r="Y537" s="20">
        <f ca="1">RAND()</f>
        <v>0.48499304291203038</v>
      </c>
      <c r="Z537" s="15">
        <f ca="1">IF(B537=1, ROUND(_xlfn.NORM.INV(Y537,$C$13,$C$14)*(1+$T$14), 0), ROUND(_xlfn.NORM.INV(Y537, $D$13, $D$14)*(1+$T$14), 0))</f>
        <v>54</v>
      </c>
      <c r="AA537" s="20">
        <f ca="1">RAND()</f>
        <v>0.51717182474514245</v>
      </c>
      <c r="AB537" s="18">
        <f ca="1">IF(B537=1, ROUND(_xlfn.NORM.INV(AA537,$C$15,$C$16), 2), ROUND(_xlfn.NORM.INV(AA537, $D$15, $D$16), 2))</f>
        <v>3663.07</v>
      </c>
      <c r="AC537" s="15">
        <f ca="1">MIN(G537,Z537)</f>
        <v>24</v>
      </c>
      <c r="AD537" s="15">
        <f ca="1">RAND()</f>
        <v>0.54728023357800704</v>
      </c>
      <c r="AE537" s="19">
        <f ca="1">(IF(B537=1, $G$21+($G$22-$G$21)*AD537, $H$21+($H$22-$H$21)*AD537))</f>
        <v>3.4154808175230249E-2</v>
      </c>
      <c r="AF537" s="15">
        <f ca="1">ROUND(AC537*(1-AE537), 0)</f>
        <v>23</v>
      </c>
      <c r="AG537" s="20">
        <f ca="1">RAND()</f>
        <v>0.28871443376338535</v>
      </c>
      <c r="AH537" s="15">
        <f ca="1">IF(B537=1, ROUND(_xlfn.NORM.INV(AG537,$C$17,$C$18)*(1+$T$14), 0), ROUND(_xlfn.NORM.INV(AG537, $D$17, $D$18)*(1+$T$14), 0))</f>
        <v>234</v>
      </c>
      <c r="AI537" s="20">
        <f ca="1">RAND()</f>
        <v>0.80224250743921099</v>
      </c>
      <c r="AJ537" s="18">
        <f ca="1">IF(B537=1, ROUND(_xlfn.NORM.INV(AI537,$C$19,$C$20), 2), ROUND(_xlfn.NORM.INV(AI537, $D$19, $D$20), 2))</f>
        <v>2531.86</v>
      </c>
      <c r="AK537" s="15">
        <f ca="1">MIN(ROUND(H537*(1+$C$22),0),AH537)</f>
        <v>234</v>
      </c>
      <c r="AL537" s="20">
        <f ca="1">RAND()</f>
        <v>0.30440570775055098</v>
      </c>
      <c r="AM537" s="19">
        <f ca="1">(IF(B537=1, $G$21+($G$22-$G$21)*AL537, $H$21+($H$22-$H$21)*AL537))</f>
        <v>2.5654199771269287E-2</v>
      </c>
      <c r="AN537" s="15">
        <f ca="1">ROUND(AK537*(1-AM537), 0)</f>
        <v>228</v>
      </c>
      <c r="AO537" s="18">
        <f ca="1">SUM(IF(AN537&gt;H537, (AN537-H537)*($G$23+AJ537), 0),IF(AF537&gt;G537,(AF537-G537)*($G$23+AB537),0),IF(X537&gt;F537,(X537-F537)*($G$23+T537),0),IF(P537&gt;E537,(P537-E537)*($G$23+L537),0))</f>
        <v>0</v>
      </c>
      <c r="AP537" s="18">
        <f>-$C$24</f>
        <v>-313614.51120000001</v>
      </c>
      <c r="AQ537" s="17">
        <f ca="1">L537*P537+T537*X537+AB537*AF537+AJ537*AN537-AO537+AP537</f>
        <v>754363.18880000012</v>
      </c>
      <c r="AS537" s="21">
        <f ca="1">SUM(IF(AN537&gt;H537, (AN537-H537), 0),IF(AF537&gt;G537,(AF537-G537),0),IF(X537&gt;F537,(X537-F537),0),IF(P537&gt;E537,(P537-E537),0))</f>
        <v>0</v>
      </c>
    </row>
    <row r="538" spans="1:45" x14ac:dyDescent="0.4">
      <c r="A538" s="15">
        <v>510</v>
      </c>
      <c r="B538" s="15">
        <f ca="1">IF(RAND() &lt; (8/12), 0, 1)</f>
        <v>0</v>
      </c>
      <c r="C538" s="20">
        <f ca="1">RAND()</f>
        <v>0.41735080293192395</v>
      </c>
      <c r="D538" s="15" t="str">
        <f ca="1">LOOKUP(C538,$H$13:$H$16,$F$13:$F$16)</f>
        <v>Airbus A380-800</v>
      </c>
      <c r="E538" s="15">
        <f ca="1">LOOKUP(D538,$F$6:$F$9,$I$6:$I$9)</f>
        <v>14</v>
      </c>
      <c r="F538" s="15">
        <f ca="1">LOOKUP(D538,$F$6:$F$9,$J$6:$J$9)</f>
        <v>76</v>
      </c>
      <c r="G538" s="15">
        <f ca="1">LOOKUP(D538,$F$6:$F$9,$K$6:$K$9)</f>
        <v>56</v>
      </c>
      <c r="H538" s="15">
        <f ca="1">LOOKUP(D538,$F$6:$F$9,$L$6:$L$9)</f>
        <v>341</v>
      </c>
      <c r="I538" s="20">
        <f ca="1">RAND()</f>
        <v>2.340080849641113E-2</v>
      </c>
      <c r="J538" s="15">
        <f ca="1">IF(B538=1, ROUND(_xlfn.NORM.INV(I538,$C$5,$C$6)*(1+$T$14), 0), ROUND(_xlfn.NORM.INV(I538, $D$5, $D$6)*(1+$T$14), 0))</f>
        <v>2</v>
      </c>
      <c r="K538" s="20">
        <f ca="1">RAND()</f>
        <v>7.025525409272404E-2</v>
      </c>
      <c r="L538" s="18">
        <f ca="1">IF(B538=1, ROUND(_xlfn.NORM.INV(K538,$C$7,$C$8), 2), ROUND(_xlfn.NORM.INV(K538, $D$7, $D$8), 2))</f>
        <v>9820.64</v>
      </c>
      <c r="M538" s="15">
        <f ca="1">MIN(E538,J538)</f>
        <v>2</v>
      </c>
      <c r="N538" s="15">
        <f ca="1">RAND()</f>
        <v>0.69436057993782574</v>
      </c>
      <c r="O538" s="19">
        <f ca="1">(IF(B538=1, $G$21+($G$22-$G$21)*N538, $H$21+($H$22-$H$21)*N538))</f>
        <v>3.0830817398134772E-2</v>
      </c>
      <c r="P538" s="15">
        <f ca="1">ROUND(M538*(1-O538), 0)</f>
        <v>2</v>
      </c>
      <c r="Q538" s="20">
        <f ca="1">RAND()</f>
        <v>0.94597311762690628</v>
      </c>
      <c r="R538" s="15">
        <f ca="1">IF(B538=1, ROUND(_xlfn.NORM.INV(Q538,$C$9,$C$10)*(1+$T$14), 0), ROUND(_xlfn.NORM.INV(Q538, $D$9, $D$10)*(1+$T$14), 0))</f>
        <v>57</v>
      </c>
      <c r="S538" s="20">
        <f ca="1">RAND()</f>
        <v>0.46717602977520256</v>
      </c>
      <c r="T538" s="18">
        <f ca="1">IF(B538=1, ROUND(_xlfn.NORM.INV(S538,$C$11,$C$12), 2), ROUND(_xlfn.NORM.INV(S538, $D$11, $D$12), 2))</f>
        <v>5227.42</v>
      </c>
      <c r="U538" s="15">
        <f ca="1">MIN(F538,R538)</f>
        <v>57</v>
      </c>
      <c r="V538" s="15">
        <f ca="1">RAND()</f>
        <v>0.31275740781990791</v>
      </c>
      <c r="W538" s="19">
        <f ca="1">(IF(B538=1, $G$21+($G$22-$G$21)*V538, $H$21+($H$22-$H$21)*V538))</f>
        <v>1.9382722234597236E-2</v>
      </c>
      <c r="X538" s="15">
        <f ca="1">ROUND(U538*(1-W538), 0)</f>
        <v>56</v>
      </c>
      <c r="Y538" s="20">
        <f ca="1">RAND()</f>
        <v>0.22134976073877022</v>
      </c>
      <c r="Z538" s="15">
        <f ca="1">IF(B538=1, ROUND(_xlfn.NORM.INV(Y538,$C$13,$C$14)*(1+$T$14), 0), ROUND(_xlfn.NORM.INV(Y538, $D$13, $D$14)*(1+$T$14), 0))</f>
        <v>28</v>
      </c>
      <c r="AA538" s="20">
        <f ca="1">RAND()</f>
        <v>0.23826162238900173</v>
      </c>
      <c r="AB538" s="18">
        <f ca="1">IF(B538=1, ROUND(_xlfn.NORM.INV(AA538,$C$15,$C$16), 2), ROUND(_xlfn.NORM.INV(AA538, $D$15, $D$16), 2))</f>
        <v>2711.45</v>
      </c>
      <c r="AC538" s="15">
        <f ca="1">MIN(G538,Z538)</f>
        <v>28</v>
      </c>
      <c r="AD538" s="15">
        <f ca="1">RAND()</f>
        <v>0.60806169023335299</v>
      </c>
      <c r="AE538" s="19">
        <f ca="1">(IF(B538=1, $G$21+($G$22-$G$21)*AD538, $H$21+($H$22-$H$21)*AD538))</f>
        <v>2.8241850707000589E-2</v>
      </c>
      <c r="AF538" s="15">
        <f ca="1">ROUND(AC538*(1-AE538), 0)</f>
        <v>27</v>
      </c>
      <c r="AG538" s="20">
        <f ca="1">RAND()</f>
        <v>0.89116862187167134</v>
      </c>
      <c r="AH538" s="15">
        <f ca="1">IF(B538=1, ROUND(_xlfn.NORM.INV(AG538,$C$17,$C$18)*(1+$T$14), 0), ROUND(_xlfn.NORM.INV(AG538, $D$17, $D$18)*(1+$T$14), 0))</f>
        <v>264</v>
      </c>
      <c r="AI538" s="20">
        <f ca="1">RAND()</f>
        <v>0.48718764348894705</v>
      </c>
      <c r="AJ538" s="18">
        <f ca="1">IF(B538=1, ROUND(_xlfn.NORM.INV(AI538,$C$19,$C$20), 2), ROUND(_xlfn.NORM.INV(AI538, $D$19, $D$20), 2))</f>
        <v>1746.29</v>
      </c>
      <c r="AK538" s="15">
        <f ca="1">MIN(ROUND(H538*(1+$C$22),0),AH538)</f>
        <v>264</v>
      </c>
      <c r="AL538" s="20">
        <f ca="1">RAND()</f>
        <v>5.0863775938748357E-2</v>
      </c>
      <c r="AM538" s="19">
        <f ca="1">(IF(B538=1, $G$21+($G$22-$G$21)*AL538, $H$21+($H$22-$H$21)*AL538))</f>
        <v>1.152591327816245E-2</v>
      </c>
      <c r="AN538" s="15">
        <f ca="1">ROUND(AK538*(1-AM538), 0)</f>
        <v>261</v>
      </c>
      <c r="AO538" s="18">
        <f ca="1">SUM(IF(AN538&gt;H538, (AN538-H538)*($G$23+AJ538), 0),IF(AF538&gt;G538,(AF538-G538)*($G$23+AB538),0),IF(X538&gt;F538,(X538-F538)*($G$23+T538),0),IF(P538&gt;E538,(P538-E538)*($G$23+L538),0))</f>
        <v>0</v>
      </c>
      <c r="AP538" s="18">
        <f>-$C$24</f>
        <v>-313614.51120000001</v>
      </c>
      <c r="AQ538" s="17">
        <f ca="1">L538*P538+T538*X538+AB538*AF538+AJ538*AN538-AO538+AP538</f>
        <v>527753.12880000006</v>
      </c>
      <c r="AS538" s="21">
        <f ca="1">SUM(IF(AN538&gt;H538, (AN538-H538), 0),IF(AF538&gt;G538,(AF538-G538),0),IF(X538&gt;F538,(X538-F538),0),IF(P538&gt;E538,(P538-E538),0))</f>
        <v>0</v>
      </c>
    </row>
    <row r="539" spans="1:45" x14ac:dyDescent="0.4">
      <c r="A539" s="15">
        <v>511</v>
      </c>
      <c r="B539" s="15">
        <f ca="1">IF(RAND() &lt; (8/12), 0, 1)</f>
        <v>1</v>
      </c>
      <c r="C539" s="20">
        <f ca="1">RAND()</f>
        <v>0.15290162860774936</v>
      </c>
      <c r="D539" s="15" t="str">
        <f ca="1">LOOKUP(C539,$H$13:$H$16,$F$13:$F$16)</f>
        <v>Airbus A350-900</v>
      </c>
      <c r="E539" s="15">
        <f ca="1">LOOKUP(D539,$F$6:$F$9,$I$6:$I$9)</f>
        <v>0</v>
      </c>
      <c r="F539" s="15">
        <f ca="1">LOOKUP(D539,$F$6:$F$9,$J$6:$J$9)</f>
        <v>32</v>
      </c>
      <c r="G539" s="15">
        <f ca="1">LOOKUP(D539,$F$6:$F$9,$K$6:$K$9)</f>
        <v>21</v>
      </c>
      <c r="H539" s="15">
        <f ca="1">LOOKUP(D539,$F$6:$F$9,$L$6:$L$9)</f>
        <v>259</v>
      </c>
      <c r="I539" s="20">
        <f ca="1">RAND()</f>
        <v>0.55118773730987924</v>
      </c>
      <c r="J539" s="15">
        <f ca="1">IF(B539=1, ROUND(_xlfn.NORM.INV(I539,$C$5,$C$6)*(1+$T$14), 0), ROUND(_xlfn.NORM.INV(I539, $D$5, $D$6)*(1+$T$14), 0))</f>
        <v>7</v>
      </c>
      <c r="K539" s="20">
        <f ca="1">RAND()</f>
        <v>0.12005716513434617</v>
      </c>
      <c r="L539" s="18">
        <f ca="1">IF(B539=1, ROUND(_xlfn.NORM.INV(K539,$C$7,$C$8), 2), ROUND(_xlfn.NORM.INV(K539, $D$7, $D$8), 2))</f>
        <v>11540.4</v>
      </c>
      <c r="M539" s="15">
        <f ca="1">MIN(E539,J539)</f>
        <v>0</v>
      </c>
      <c r="N539" s="15">
        <f ca="1">RAND()</f>
        <v>0.56022038673314212</v>
      </c>
      <c r="O539" s="19">
        <f ca="1">(IF(B539=1, $G$21+($G$22-$G$21)*N539, $H$21+($H$22-$H$21)*N539))</f>
        <v>3.4607713535659973E-2</v>
      </c>
      <c r="P539" s="15">
        <f ca="1">ROUND(M539*(1-O539), 0)</f>
        <v>0</v>
      </c>
      <c r="Q539" s="20">
        <f ca="1">RAND()</f>
        <v>0.60706394772072902</v>
      </c>
      <c r="R539" s="15">
        <f ca="1">IF(B539=1, ROUND(_xlfn.NORM.INV(Q539,$C$9,$C$10)*(1+$T$14), 0), ROUND(_xlfn.NORM.INV(Q539, $D$9, $D$10)*(1+$T$14), 0))</f>
        <v>68</v>
      </c>
      <c r="S539" s="20">
        <f ca="1">RAND()</f>
        <v>0.92311681431613846</v>
      </c>
      <c r="T539" s="18">
        <f ca="1">IF(B539=1, ROUND(_xlfn.NORM.INV(S539,$C$11,$C$12), 2), ROUND(_xlfn.NORM.INV(S539, $D$11, $D$12), 2))</f>
        <v>8115.6</v>
      </c>
      <c r="U539" s="15">
        <f ca="1">MIN(F539,R539)</f>
        <v>32</v>
      </c>
      <c r="V539" s="15">
        <f ca="1">RAND()</f>
        <v>0.8328454491538827</v>
      </c>
      <c r="W539" s="19">
        <f ca="1">(IF(B539=1, $G$21+($G$22-$G$21)*V539, $H$21+($H$22-$H$21)*V539))</f>
        <v>4.4149590720385892E-2</v>
      </c>
      <c r="X539" s="15">
        <f ca="1">ROUND(U539*(1-W539), 0)</f>
        <v>31</v>
      </c>
      <c r="Y539" s="20">
        <f ca="1">RAND()</f>
        <v>0.53615256312403936</v>
      </c>
      <c r="Z539" s="15">
        <f ca="1">IF(B539=1, ROUND(_xlfn.NORM.INV(Y539,$C$13,$C$14)*(1+$T$14), 0), ROUND(_xlfn.NORM.INV(Y539, $D$13, $D$14)*(1+$T$14), 0))</f>
        <v>57</v>
      </c>
      <c r="AA539" s="20">
        <f ca="1">RAND()</f>
        <v>0.17795227535641722</v>
      </c>
      <c r="AB539" s="18">
        <f ca="1">IF(B539=1, ROUND(_xlfn.NORM.INV(AA539,$C$15,$C$16), 2), ROUND(_xlfn.NORM.INV(AA539, $D$15, $D$16), 2))</f>
        <v>3198.39</v>
      </c>
      <c r="AC539" s="15">
        <f ca="1">MIN(G539,Z539)</f>
        <v>21</v>
      </c>
      <c r="AD539" s="15">
        <f ca="1">RAND()</f>
        <v>0.73915876682282311</v>
      </c>
      <c r="AE539" s="19">
        <f ca="1">(IF(B539=1, $G$21+($G$22-$G$21)*AD539, $H$21+($H$22-$H$21)*AD539))</f>
        <v>4.0870556838798811E-2</v>
      </c>
      <c r="AF539" s="15">
        <f ca="1">ROUND(AC539*(1-AE539), 0)</f>
        <v>20</v>
      </c>
      <c r="AG539" s="20">
        <f ca="1">RAND()</f>
        <v>0.13412088616473339</v>
      </c>
      <c r="AH539" s="15">
        <f ca="1">IF(B539=1, ROUND(_xlfn.NORM.INV(AG539,$C$17,$C$18)*(1+$T$14), 0), ROUND(_xlfn.NORM.INV(AG539, $D$17, $D$18)*(1+$T$14), 0))</f>
        <v>165</v>
      </c>
      <c r="AI539" s="20">
        <f ca="1">RAND()</f>
        <v>0.31022434034864688</v>
      </c>
      <c r="AJ539" s="18">
        <f ca="1">IF(B539=1, ROUND(_xlfn.NORM.INV(AI539,$C$19,$C$20), 2), ROUND(_xlfn.NORM.INV(AI539, $D$19, $D$20), 2))</f>
        <v>2127.63</v>
      </c>
      <c r="AK539" s="15">
        <f ca="1">MIN(ROUND(H539*(1+$C$22),0),AH539)</f>
        <v>165</v>
      </c>
      <c r="AL539" s="20">
        <f ca="1">RAND()</f>
        <v>0.96864477585771158</v>
      </c>
      <c r="AM539" s="19">
        <f ca="1">(IF(B539=1, $G$21+($G$22-$G$21)*AL539, $H$21+($H$22-$H$21)*AL539))</f>
        <v>4.8902567155019908E-2</v>
      </c>
      <c r="AN539" s="15">
        <f ca="1">ROUND(AK539*(1-AM539), 0)</f>
        <v>157</v>
      </c>
      <c r="AO539" s="18">
        <f ca="1">SUM(IF(AN539&gt;H539, (AN539-H539)*($G$23+AJ539), 0),IF(AF539&gt;G539,(AF539-G539)*($G$23+AB539),0),IF(X539&gt;F539,(X539-F539)*($G$23+T539),0),IF(P539&gt;E539,(P539-E539)*($G$23+L539),0))</f>
        <v>0</v>
      </c>
      <c r="AP539" s="18">
        <f>-$C$24</f>
        <v>-313614.51120000001</v>
      </c>
      <c r="AQ539" s="17">
        <f ca="1">L539*P539+T539*X539+AB539*AF539+AJ539*AN539-AO539+AP539</f>
        <v>335974.79880000005</v>
      </c>
      <c r="AS539" s="21">
        <f ca="1">SUM(IF(AN539&gt;H539, (AN539-H539), 0),IF(AF539&gt;G539,(AF539-G539),0),IF(X539&gt;F539,(X539-F539),0),IF(P539&gt;E539,(P539-E539),0))</f>
        <v>0</v>
      </c>
    </row>
    <row r="540" spans="1:45" x14ac:dyDescent="0.4">
      <c r="A540" s="15">
        <v>512</v>
      </c>
      <c r="B540" s="15">
        <f ca="1">IF(RAND() &lt; (8/12), 0, 1)</f>
        <v>1</v>
      </c>
      <c r="C540" s="20">
        <f ca="1">RAND()</f>
        <v>0.43585671169894946</v>
      </c>
      <c r="D540" s="15" t="str">
        <f ca="1">LOOKUP(C540,$H$13:$H$16,$F$13:$F$16)</f>
        <v>Airbus A380-800</v>
      </c>
      <c r="E540" s="15">
        <f ca="1">LOOKUP(D540,$F$6:$F$9,$I$6:$I$9)</f>
        <v>14</v>
      </c>
      <c r="F540" s="15">
        <f ca="1">LOOKUP(D540,$F$6:$F$9,$J$6:$J$9)</f>
        <v>76</v>
      </c>
      <c r="G540" s="15">
        <f ca="1">LOOKUP(D540,$F$6:$F$9,$K$6:$K$9)</f>
        <v>56</v>
      </c>
      <c r="H540" s="15">
        <f ca="1">LOOKUP(D540,$F$6:$F$9,$L$6:$L$9)</f>
        <v>341</v>
      </c>
      <c r="I540" s="20">
        <f ca="1">RAND()</f>
        <v>0.68319823573775407</v>
      </c>
      <c r="J540" s="15">
        <f ca="1">IF(B540=1, ROUND(_xlfn.NORM.INV(I540,$C$5,$C$6)*(1+$T$14), 0), ROUND(_xlfn.NORM.INV(I540, $D$5, $D$6)*(1+$T$14), 0))</f>
        <v>7</v>
      </c>
      <c r="K540" s="20">
        <f ca="1">RAND()</f>
        <v>0.8914000017952608</v>
      </c>
      <c r="L540" s="18">
        <f ca="1">IF(B540=1, ROUND(_xlfn.NORM.INV(K540,$C$7,$C$8), 2), ROUND(_xlfn.NORM.INV(K540, $D$7, $D$8), 2))</f>
        <v>15884.31</v>
      </c>
      <c r="M540" s="15">
        <f ca="1">MIN(E540,J540)</f>
        <v>7</v>
      </c>
      <c r="N540" s="15">
        <f ca="1">RAND()</f>
        <v>0.38324218438403168</v>
      </c>
      <c r="O540" s="19">
        <f ca="1">(IF(B540=1, $G$21+($G$22-$G$21)*N540, $H$21+($H$22-$H$21)*N540))</f>
        <v>2.8413476453441111E-2</v>
      </c>
      <c r="P540" s="15">
        <f ca="1">ROUND(M540*(1-O540), 0)</f>
        <v>7</v>
      </c>
      <c r="Q540" s="20">
        <f ca="1">RAND()</f>
        <v>0.63948709920154057</v>
      </c>
      <c r="R540" s="15">
        <f ca="1">IF(B540=1, ROUND(_xlfn.NORM.INV(Q540,$C$9,$C$10)*(1+$T$14), 0), ROUND(_xlfn.NORM.INV(Q540, $D$9, $D$10)*(1+$T$14), 0))</f>
        <v>70</v>
      </c>
      <c r="S540" s="20">
        <f ca="1">RAND()</f>
        <v>6.8410886854094022E-2</v>
      </c>
      <c r="T540" s="18">
        <f ca="1">IF(B540=1, ROUND(_xlfn.NORM.INV(S540,$C$11,$C$12), 2), ROUND(_xlfn.NORM.INV(S540, $D$11, $D$12), 2))</f>
        <v>5487.94</v>
      </c>
      <c r="U540" s="15">
        <f ca="1">MIN(F540,R540)</f>
        <v>70</v>
      </c>
      <c r="V540" s="15">
        <f ca="1">RAND()</f>
        <v>0.29824447646692254</v>
      </c>
      <c r="W540" s="19">
        <f ca="1">(IF(B540=1, $G$21+($G$22-$G$21)*V540, $H$21+($H$22-$H$21)*V540))</f>
        <v>2.5438556676342289E-2</v>
      </c>
      <c r="X540" s="15">
        <f ca="1">ROUND(U540*(1-W540), 0)</f>
        <v>68</v>
      </c>
      <c r="Y540" s="20">
        <f ca="1">RAND()</f>
        <v>0.91913342757950989</v>
      </c>
      <c r="Z540" s="15">
        <f ca="1">IF(B540=1, ROUND(_xlfn.NORM.INV(Y540,$C$13,$C$14)*(1+$T$14), 0), ROUND(_xlfn.NORM.INV(Y540, $D$13, $D$14)*(1+$T$14), 0))</f>
        <v>87</v>
      </c>
      <c r="AA540" s="20">
        <f ca="1">RAND()</f>
        <v>5.8377220052539314E-2</v>
      </c>
      <c r="AB540" s="18">
        <f ca="1">IF(B540=1, ROUND(_xlfn.NORM.INV(AA540,$C$15,$C$16), 2), ROUND(_xlfn.NORM.INV(AA540, $D$15, $D$16), 2))</f>
        <v>2888.04</v>
      </c>
      <c r="AC540" s="15">
        <f ca="1">MIN(G540,Z540)</f>
        <v>56</v>
      </c>
      <c r="AD540" s="15">
        <f ca="1">RAND()</f>
        <v>0.95498213879702298</v>
      </c>
      <c r="AE540" s="19">
        <f ca="1">(IF(B540=1, $G$21+($G$22-$G$21)*AD540, $H$21+($H$22-$H$21)*AD540))</f>
        <v>4.8424374857895809E-2</v>
      </c>
      <c r="AF540" s="15">
        <f ca="1">ROUND(AC540*(1-AE540), 0)</f>
        <v>53</v>
      </c>
      <c r="AG540" s="20">
        <f ca="1">RAND()</f>
        <v>0.13420564148057268</v>
      </c>
      <c r="AH540" s="15">
        <f ca="1">IF(B540=1, ROUND(_xlfn.NORM.INV(AG540,$C$17,$C$18)*(1+$T$14), 0), ROUND(_xlfn.NORM.INV(AG540, $D$17, $D$18)*(1+$T$14), 0))</f>
        <v>165</v>
      </c>
      <c r="AI540" s="20">
        <f ca="1">RAND()</f>
        <v>0.56679379600693514</v>
      </c>
      <c r="AJ540" s="18">
        <f ca="1">IF(B540=1, ROUND(_xlfn.NORM.INV(AI540,$C$19,$C$20), 2), ROUND(_xlfn.NORM.INV(AI540, $D$19, $D$20), 2))</f>
        <v>2327.04</v>
      </c>
      <c r="AK540" s="15">
        <f ca="1">MIN(ROUND(H540*(1+$C$22),0),AH540)</f>
        <v>165</v>
      </c>
      <c r="AL540" s="20">
        <f ca="1">RAND()</f>
        <v>0.88212816084163836</v>
      </c>
      <c r="AM540" s="19">
        <f ca="1">(IF(B540=1, $G$21+($G$22-$G$21)*AL540, $H$21+($H$22-$H$21)*AL540))</f>
        <v>4.587448562945734E-2</v>
      </c>
      <c r="AN540" s="15">
        <f ca="1">ROUND(AK540*(1-AM540), 0)</f>
        <v>157</v>
      </c>
      <c r="AO540" s="18">
        <f ca="1">SUM(IF(AN540&gt;H540, (AN540-H540)*($G$23+AJ540), 0),IF(AF540&gt;G540,(AF540-G540)*($G$23+AB540),0),IF(X540&gt;F540,(X540-F540)*($G$23+T540),0),IF(P540&gt;E540,(P540-E540)*($G$23+L540),0))</f>
        <v>0</v>
      </c>
      <c r="AP540" s="18">
        <f>-$C$24</f>
        <v>-313614.51120000001</v>
      </c>
      <c r="AQ540" s="17">
        <f ca="1">L540*P540+T540*X540+AB540*AF540+AJ540*AN540-AO540+AP540</f>
        <v>689166.97879999992</v>
      </c>
      <c r="AS540" s="21">
        <f ca="1">SUM(IF(AN540&gt;H540, (AN540-H540), 0),IF(AF540&gt;G540,(AF540-G540),0),IF(X540&gt;F540,(X540-F540),0),IF(P540&gt;E540,(P540-E540),0))</f>
        <v>0</v>
      </c>
    </row>
    <row r="541" spans="1:45" x14ac:dyDescent="0.4">
      <c r="A541" s="15">
        <v>513</v>
      </c>
      <c r="B541" s="15">
        <f ca="1">IF(RAND() &lt; (8/12), 0, 1)</f>
        <v>0</v>
      </c>
      <c r="C541" s="20">
        <f ca="1">RAND()</f>
        <v>0.27801299835386306</v>
      </c>
      <c r="D541" s="15" t="str">
        <f ca="1">LOOKUP(C541,$H$13:$H$16,$F$13:$F$16)</f>
        <v>Airbus A380-800</v>
      </c>
      <c r="E541" s="15">
        <f ca="1">LOOKUP(D541,$F$6:$F$9,$I$6:$I$9)</f>
        <v>14</v>
      </c>
      <c r="F541" s="15">
        <f ca="1">LOOKUP(D541,$F$6:$F$9,$J$6:$J$9)</f>
        <v>76</v>
      </c>
      <c r="G541" s="15">
        <f ca="1">LOOKUP(D541,$F$6:$F$9,$K$6:$K$9)</f>
        <v>56</v>
      </c>
      <c r="H541" s="15">
        <f ca="1">LOOKUP(D541,$F$6:$F$9,$L$6:$L$9)</f>
        <v>341</v>
      </c>
      <c r="I541" s="20">
        <f ca="1">RAND()</f>
        <v>0.28004429592938507</v>
      </c>
      <c r="J541" s="15">
        <f ca="1">IF(B541=1, ROUND(_xlfn.NORM.INV(I541,$C$5,$C$6)*(1+$T$14), 0), ROUND(_xlfn.NORM.INV(I541, $D$5, $D$6)*(1+$T$14), 0))</f>
        <v>4</v>
      </c>
      <c r="K541" s="20">
        <f ca="1">RAND()</f>
        <v>0.67533663842059888</v>
      </c>
      <c r="L541" s="18">
        <f ca="1">IF(B541=1, ROUND(_xlfn.NORM.INV(K541,$C$7,$C$8), 2), ROUND(_xlfn.NORM.INV(K541, $D$7, $D$8), 2))</f>
        <v>10699.61</v>
      </c>
      <c r="M541" s="15">
        <f ca="1">MIN(E541,J541)</f>
        <v>4</v>
      </c>
      <c r="N541" s="15">
        <f ca="1">RAND()</f>
        <v>0.47636165064490754</v>
      </c>
      <c r="O541" s="19">
        <f ca="1">(IF(B541=1, $G$21+($G$22-$G$21)*N541, $H$21+($H$22-$H$21)*N541))</f>
        <v>2.4290849519347228E-2</v>
      </c>
      <c r="P541" s="15">
        <f ca="1">ROUND(M541*(1-O541), 0)</f>
        <v>4</v>
      </c>
      <c r="Q541" s="20">
        <f ca="1">RAND()</f>
        <v>0.80469346546773612</v>
      </c>
      <c r="R541" s="15">
        <f ca="1">IF(B541=1, ROUND(_xlfn.NORM.INV(Q541,$C$9,$C$10)*(1+$T$14), 0), ROUND(_xlfn.NORM.INV(Q541, $D$9, $D$10)*(1+$T$14), 0))</f>
        <v>49</v>
      </c>
      <c r="S541" s="20">
        <f ca="1">RAND()</f>
        <v>0.22114137536368239</v>
      </c>
      <c r="T541" s="18">
        <f ca="1">IF(B541=1, ROUND(_xlfn.NORM.INV(S541,$C$11,$C$12), 2), ROUND(_xlfn.NORM.INV(S541, $D$11, $D$12), 2))</f>
        <v>5071.1000000000004</v>
      </c>
      <c r="U541" s="15">
        <f ca="1">MIN(F541,R541)</f>
        <v>49</v>
      </c>
      <c r="V541" s="15">
        <f ca="1">RAND()</f>
        <v>1.791147967303186E-2</v>
      </c>
      <c r="W541" s="19">
        <f ca="1">(IF(B541=1, $G$21+($G$22-$G$21)*V541, $H$21+($H$22-$H$21)*V541))</f>
        <v>1.0537344390190957E-2</v>
      </c>
      <c r="X541" s="15">
        <f ca="1">ROUND(U541*(1-W541), 0)</f>
        <v>48</v>
      </c>
      <c r="Y541" s="20">
        <f ca="1">RAND()</f>
        <v>0.74467857446074215</v>
      </c>
      <c r="Z541" s="15">
        <f ca="1">IF(B541=1, ROUND(_xlfn.NORM.INV(Y541,$C$13,$C$14)*(1+$T$14), 0), ROUND(_xlfn.NORM.INV(Y541, $D$13, $D$14)*(1+$T$14), 0))</f>
        <v>42</v>
      </c>
      <c r="AA541" s="20">
        <f ca="1">RAND()</f>
        <v>0.154680697638645</v>
      </c>
      <c r="AB541" s="18">
        <f ca="1">IF(B541=1, ROUND(_xlfn.NORM.INV(AA541,$C$15,$C$16), 2), ROUND(_xlfn.NORM.INV(AA541, $D$15, $D$16), 2))</f>
        <v>2674.42</v>
      </c>
      <c r="AC541" s="15">
        <f ca="1">MIN(G541,Z541)</f>
        <v>42</v>
      </c>
      <c r="AD541" s="15">
        <f ca="1">RAND()</f>
        <v>0.56580149809864844</v>
      </c>
      <c r="AE541" s="19">
        <f ca="1">(IF(B541=1, $G$21+($G$22-$G$21)*AD541, $H$21+($H$22-$H$21)*AD541))</f>
        <v>2.6974044942959449E-2</v>
      </c>
      <c r="AF541" s="15">
        <f ca="1">ROUND(AC541*(1-AE541), 0)</f>
        <v>41</v>
      </c>
      <c r="AG541" s="20">
        <f ca="1">RAND()</f>
        <v>0.46827488600051193</v>
      </c>
      <c r="AH541" s="15">
        <f ca="1">IF(B541=1, ROUND(_xlfn.NORM.INV(AG541,$C$17,$C$18)*(1+$T$14), 0), ROUND(_xlfn.NORM.INV(AG541, $D$17, $D$18)*(1+$T$14), 0))</f>
        <v>195</v>
      </c>
      <c r="AI541" s="20">
        <f ca="1">RAND()</f>
        <v>0.57906414957803787</v>
      </c>
      <c r="AJ541" s="18">
        <f ca="1">IF(B541=1, ROUND(_xlfn.NORM.INV(AI541,$C$19,$C$20), 2), ROUND(_xlfn.NORM.INV(AI541, $D$19, $D$20), 2))</f>
        <v>1763.88</v>
      </c>
      <c r="AK541" s="15">
        <f ca="1">MIN(ROUND(H541*(1+$C$22),0),AH541)</f>
        <v>195</v>
      </c>
      <c r="AL541" s="20">
        <f ca="1">RAND()</f>
        <v>0.41706603962952915</v>
      </c>
      <c r="AM541" s="19">
        <f ca="1">(IF(B541=1, $G$21+($G$22-$G$21)*AL541, $H$21+($H$22-$H$21)*AL541))</f>
        <v>2.2511981188885873E-2</v>
      </c>
      <c r="AN541" s="15">
        <f ca="1">ROUND(AK541*(1-AM541), 0)</f>
        <v>191</v>
      </c>
      <c r="AO541" s="18">
        <f ca="1">SUM(IF(AN541&gt;H541, (AN541-H541)*($G$23+AJ541), 0),IF(AF541&gt;G541,(AF541-G541)*($G$23+AB541),0),IF(X541&gt;F541,(X541-F541)*($G$23+T541),0),IF(P541&gt;E541,(P541-E541)*($G$23+L541),0))</f>
        <v>0</v>
      </c>
      <c r="AP541" s="18">
        <f>-$C$24</f>
        <v>-313614.51120000001</v>
      </c>
      <c r="AQ541" s="17">
        <f ca="1">L541*P541+T541*X541+AB541*AF541+AJ541*AN541-AO541+AP541</f>
        <v>419149.02880000003</v>
      </c>
      <c r="AS541" s="21">
        <f ca="1">SUM(IF(AN541&gt;H541, (AN541-H541), 0),IF(AF541&gt;G541,(AF541-G541),0),IF(X541&gt;F541,(X541-F541),0),IF(P541&gt;E541,(P541-E541),0))</f>
        <v>0</v>
      </c>
    </row>
    <row r="542" spans="1:45" x14ac:dyDescent="0.4">
      <c r="A542" s="15">
        <v>514</v>
      </c>
      <c r="B542" s="15">
        <f ca="1">IF(RAND() &lt; (8/12), 0, 1)</f>
        <v>0</v>
      </c>
      <c r="C542" s="20">
        <f ca="1">RAND()</f>
        <v>0.15657740283967947</v>
      </c>
      <c r="D542" s="15" t="str">
        <f ca="1">LOOKUP(C542,$H$13:$H$16,$F$13:$F$16)</f>
        <v>Airbus A350-900</v>
      </c>
      <c r="E542" s="15">
        <f ca="1">LOOKUP(D542,$F$6:$F$9,$I$6:$I$9)</f>
        <v>0</v>
      </c>
      <c r="F542" s="15">
        <f ca="1">LOOKUP(D542,$F$6:$F$9,$J$6:$J$9)</f>
        <v>32</v>
      </c>
      <c r="G542" s="15">
        <f ca="1">LOOKUP(D542,$F$6:$F$9,$K$6:$K$9)</f>
        <v>21</v>
      </c>
      <c r="H542" s="15">
        <f ca="1">LOOKUP(D542,$F$6:$F$9,$L$6:$L$9)</f>
        <v>259</v>
      </c>
      <c r="I542" s="20">
        <f ca="1">RAND()</f>
        <v>0.85958021223429637</v>
      </c>
      <c r="J542" s="15">
        <f ca="1">IF(B542=1, ROUND(_xlfn.NORM.INV(I542,$C$5,$C$6)*(1+$T$14), 0), ROUND(_xlfn.NORM.INV(I542, $D$5, $D$6)*(1+$T$14), 0))</f>
        <v>5</v>
      </c>
      <c r="K542" s="20">
        <f ca="1">RAND()</f>
        <v>0.83858944414523984</v>
      </c>
      <c r="L542" s="18">
        <f ca="1">IF(B542=1, ROUND(_xlfn.NORM.INV(K542,$C$7,$C$8), 2), ROUND(_xlfn.NORM.INV(K542, $D$7, $D$8), 2))</f>
        <v>10942.98</v>
      </c>
      <c r="M542" s="15">
        <f ca="1">MIN(E542,J542)</f>
        <v>0</v>
      </c>
      <c r="N542" s="15">
        <f ca="1">RAND()</f>
        <v>0.75254109749430464</v>
      </c>
      <c r="O542" s="19">
        <f ca="1">(IF(B542=1, $G$21+($G$22-$G$21)*N542, $H$21+($H$22-$H$21)*N542))</f>
        <v>3.257623292482914E-2</v>
      </c>
      <c r="P542" s="15">
        <f ca="1">ROUND(M542*(1-O542), 0)</f>
        <v>0</v>
      </c>
      <c r="Q542" s="20">
        <f ca="1">RAND()</f>
        <v>0.23147412700044068</v>
      </c>
      <c r="R542" s="15">
        <f ca="1">IF(B542=1, ROUND(_xlfn.NORM.INV(Q542,$C$9,$C$10)*(1+$T$14), 0), ROUND(_xlfn.NORM.INV(Q542, $D$9, $D$10)*(1+$T$14), 0))</f>
        <v>32</v>
      </c>
      <c r="S542" s="20">
        <f ca="1">RAND()</f>
        <v>0.45428702628477735</v>
      </c>
      <c r="T542" s="18">
        <f ca="1">IF(B542=1, ROUND(_xlfn.NORM.INV(S542,$C$11,$C$12), 2), ROUND(_xlfn.NORM.INV(S542, $D$11, $D$12), 2))</f>
        <v>5220.0200000000004</v>
      </c>
      <c r="U542" s="15">
        <f ca="1">MIN(F542,R542)</f>
        <v>32</v>
      </c>
      <c r="V542" s="15">
        <f ca="1">RAND()</f>
        <v>0.13252868073526258</v>
      </c>
      <c r="W542" s="19">
        <f ca="1">(IF(B542=1, $G$21+($G$22-$G$21)*V542, $H$21+($H$22-$H$21)*V542))</f>
        <v>1.3975860422057878E-2</v>
      </c>
      <c r="X542" s="15">
        <f ca="1">ROUND(U542*(1-W542), 0)</f>
        <v>32</v>
      </c>
      <c r="Y542" s="20">
        <f ca="1">RAND()</f>
        <v>0.48866789532524324</v>
      </c>
      <c r="Z542" s="15">
        <f ca="1">IF(B542=1, ROUND(_xlfn.NORM.INV(Y542,$C$13,$C$14)*(1+$T$14), 0), ROUND(_xlfn.NORM.INV(Y542, $D$13, $D$14)*(1+$T$14), 0))</f>
        <v>35</v>
      </c>
      <c r="AA542" s="20">
        <f ca="1">RAND()</f>
        <v>4.9145164501297911E-2</v>
      </c>
      <c r="AB542" s="18">
        <f ca="1">IF(B542=1, ROUND(_xlfn.NORM.INV(AA542,$C$15,$C$16), 2), ROUND(_xlfn.NORM.INV(AA542, $D$15, $D$16), 2))</f>
        <v>2597.04</v>
      </c>
      <c r="AC542" s="15">
        <f ca="1">MIN(G542,Z542)</f>
        <v>21</v>
      </c>
      <c r="AD542" s="15">
        <f ca="1">RAND()</f>
        <v>2.7325320288198673E-2</v>
      </c>
      <c r="AE542" s="19">
        <f ca="1">(IF(B542=1, $G$21+($G$22-$G$21)*AD542, $H$21+($H$22-$H$21)*AD542))</f>
        <v>1.081975960864596E-2</v>
      </c>
      <c r="AF542" s="15">
        <f ca="1">ROUND(AC542*(1-AE542), 0)</f>
        <v>21</v>
      </c>
      <c r="AG542" s="20">
        <f ca="1">RAND()</f>
        <v>0.98586858841017899</v>
      </c>
      <c r="AH542" s="15">
        <f ca="1">IF(B542=1, ROUND(_xlfn.NORM.INV(AG542,$C$17,$C$18)*(1+$T$14), 0), ROUND(_xlfn.NORM.INV(AG542, $D$17, $D$18)*(1+$T$14), 0))</f>
        <v>315</v>
      </c>
      <c r="AI542" s="20">
        <f ca="1">RAND()</f>
        <v>0.29210357706996948</v>
      </c>
      <c r="AJ542" s="18">
        <f ca="1">IF(B542=1, ROUND(_xlfn.NORM.INV(AI542,$C$19,$C$20), 2), ROUND(_xlfn.NORM.INV(AI542, $D$19, $D$20), 2))</f>
        <v>1707.16</v>
      </c>
      <c r="AK542" s="15">
        <f ca="1">MIN(ROUND(H542*(1+$C$22),0),AH542)</f>
        <v>272</v>
      </c>
      <c r="AL542" s="20">
        <f ca="1">RAND()</f>
        <v>5.3325834772277481E-2</v>
      </c>
      <c r="AM542" s="19">
        <f ca="1">(IF(B542=1, $G$21+($G$22-$G$21)*AL542, $H$21+($H$22-$H$21)*AL542))</f>
        <v>1.1599775043168324E-2</v>
      </c>
      <c r="AN542" s="15">
        <f ca="1">ROUND(AK542*(1-AM542), 0)</f>
        <v>269</v>
      </c>
      <c r="AO542" s="18">
        <f ca="1">SUM(IF(AN542&gt;H542, (AN542-H542)*($G$23+AJ542), 0),IF(AF542&gt;G542,(AF542-G542)*($G$23+AB542),0),IF(X542&gt;F542,(X542-F542)*($G$23+T542),0),IF(P542&gt;E542,(P542-E542)*($G$23+L542),0))</f>
        <v>25581.599999999999</v>
      </c>
      <c r="AP542" s="18">
        <f>-$C$24</f>
        <v>-313614.51120000001</v>
      </c>
      <c r="AQ542" s="17">
        <f ca="1">L542*P542+T542*X542+AB542*AF542+AJ542*AN542-AO542+AP542</f>
        <v>341608.40880000003</v>
      </c>
      <c r="AS542" s="21">
        <f ca="1">SUM(IF(AN542&gt;H542, (AN542-H542), 0),IF(AF542&gt;G542,(AF542-G542),0),IF(X542&gt;F542,(X542-F542),0),IF(P542&gt;E542,(P542-E542),0))</f>
        <v>10</v>
      </c>
    </row>
    <row r="543" spans="1:45" x14ac:dyDescent="0.4">
      <c r="A543" s="15">
        <v>515</v>
      </c>
      <c r="B543" s="15">
        <f ca="1">IF(RAND() &lt; (8/12), 0, 1)</f>
        <v>0</v>
      </c>
      <c r="C543" s="20">
        <f ca="1">RAND()</f>
        <v>0.87060349938268078</v>
      </c>
      <c r="D543" s="15" t="str">
        <f ca="1">LOOKUP(C543,$H$13:$H$16,$F$13:$F$16)</f>
        <v>Boeing 777-300ER</v>
      </c>
      <c r="E543" s="15">
        <f ca="1">LOOKUP(D543,$F$6:$F$9,$I$6:$I$9)</f>
        <v>8</v>
      </c>
      <c r="F543" s="15">
        <f ca="1">LOOKUP(D543,$F$6:$F$9,$J$6:$J$9)</f>
        <v>40</v>
      </c>
      <c r="G543" s="15">
        <f ca="1">LOOKUP(D543,$F$6:$F$9,$K$6:$K$9)</f>
        <v>24</v>
      </c>
      <c r="H543" s="15">
        <f ca="1">LOOKUP(D543,$F$6:$F$9,$L$6:$L$9)</f>
        <v>260</v>
      </c>
      <c r="I543" s="20">
        <f ca="1">RAND()</f>
        <v>0.75960966972596211</v>
      </c>
      <c r="J543" s="15">
        <f ca="1">IF(B543=1, ROUND(_xlfn.NORM.INV(I543,$C$5,$C$6)*(1+$T$14), 0), ROUND(_xlfn.NORM.INV(I543, $D$5, $D$6)*(1+$T$14), 0))</f>
        <v>5</v>
      </c>
      <c r="K543" s="20">
        <f ca="1">RAND()</f>
        <v>0.87387180527099884</v>
      </c>
      <c r="L543" s="18">
        <f ca="1">IF(B543=1, ROUND(_xlfn.NORM.INV(K543,$C$7,$C$8), 2), ROUND(_xlfn.NORM.INV(K543, $D$7, $D$8), 2))</f>
        <v>11014.17</v>
      </c>
      <c r="M543" s="15">
        <f ca="1">MIN(E543,J543)</f>
        <v>5</v>
      </c>
      <c r="N543" s="15">
        <f ca="1">RAND()</f>
        <v>0.32599472666817497</v>
      </c>
      <c r="O543" s="19">
        <f ca="1">(IF(B543=1, $G$21+($G$22-$G$21)*N543, $H$21+($H$22-$H$21)*N543))</f>
        <v>1.9779841800045248E-2</v>
      </c>
      <c r="P543" s="15">
        <f ca="1">ROUND(M543*(1-O543), 0)</f>
        <v>5</v>
      </c>
      <c r="Q543" s="20">
        <f ca="1">RAND()</f>
        <v>0.22424413994950099</v>
      </c>
      <c r="R543" s="15">
        <f ca="1">IF(B543=1, ROUND(_xlfn.NORM.INV(Q543,$C$9,$C$10)*(1+$T$14), 0), ROUND(_xlfn.NORM.INV(Q543, $D$9, $D$10)*(1+$T$14), 0))</f>
        <v>32</v>
      </c>
      <c r="S543" s="20">
        <f ca="1">RAND()</f>
        <v>0.68073286861332283</v>
      </c>
      <c r="T543" s="18">
        <f ca="1">IF(B543=1, ROUND(_xlfn.NORM.INV(S543,$C$11,$C$12), 2), ROUND(_xlfn.NORM.INV(S543, $D$11, $D$12), 2))</f>
        <v>5353.24</v>
      </c>
      <c r="U543" s="15">
        <f ca="1">MIN(F543,R543)</f>
        <v>32</v>
      </c>
      <c r="V543" s="15">
        <f ca="1">RAND()</f>
        <v>4.6042244121272669E-2</v>
      </c>
      <c r="W543" s="19">
        <f ca="1">(IF(B543=1, $G$21+($G$22-$G$21)*V543, $H$21+($H$22-$H$21)*V543))</f>
        <v>1.1381267323638181E-2</v>
      </c>
      <c r="X543" s="15">
        <f ca="1">ROUND(U543*(1-W543), 0)</f>
        <v>32</v>
      </c>
      <c r="Y543" s="20">
        <f ca="1">RAND()</f>
        <v>0.46031888614890681</v>
      </c>
      <c r="Z543" s="15">
        <f ca="1">IF(B543=1, ROUND(_xlfn.NORM.INV(Y543,$C$13,$C$14)*(1+$T$14), 0), ROUND(_xlfn.NORM.INV(Y543, $D$13, $D$14)*(1+$T$14), 0))</f>
        <v>35</v>
      </c>
      <c r="AA543" s="20">
        <f ca="1">RAND()</f>
        <v>0.94490701098940488</v>
      </c>
      <c r="AB543" s="18">
        <f ca="1">IF(B543=1, ROUND(_xlfn.NORM.INV(AA543,$C$15,$C$16), 2), ROUND(_xlfn.NORM.INV(AA543, $D$15, $D$16), 2))</f>
        <v>2992.1</v>
      </c>
      <c r="AC543" s="15">
        <f ca="1">MIN(G543,Z543)</f>
        <v>24</v>
      </c>
      <c r="AD543" s="15">
        <f ca="1">RAND()</f>
        <v>0.92645002171948931</v>
      </c>
      <c r="AE543" s="19">
        <f ca="1">(IF(B543=1, $G$21+($G$22-$G$21)*AD543, $H$21+($H$22-$H$21)*AD543))</f>
        <v>3.7793500651584676E-2</v>
      </c>
      <c r="AF543" s="15">
        <f ca="1">ROUND(AC543*(1-AE543), 0)</f>
        <v>23</v>
      </c>
      <c r="AG543" s="20">
        <f ca="1">RAND()</f>
        <v>0.95966977965683431</v>
      </c>
      <c r="AH543" s="15">
        <f ca="1">IF(B543=1, ROUND(_xlfn.NORM.INV(AG543,$C$17,$C$18)*(1+$T$14), 0), ROUND(_xlfn.NORM.INV(AG543, $D$17, $D$18)*(1+$T$14), 0))</f>
        <v>291</v>
      </c>
      <c r="AI543" s="20">
        <f ca="1">RAND()</f>
        <v>0.66228881655418625</v>
      </c>
      <c r="AJ543" s="18">
        <f ca="1">IF(B543=1, ROUND(_xlfn.NORM.INV(AI543,$C$19,$C$20), 2), ROUND(_xlfn.NORM.INV(AI543, $D$19, $D$20), 2))</f>
        <v>1780.54</v>
      </c>
      <c r="AK543" s="15">
        <f ca="1">MIN(ROUND(H543*(1+$C$22),0),AH543)</f>
        <v>273</v>
      </c>
      <c r="AL543" s="20">
        <f ca="1">RAND()</f>
        <v>0.37289555640277428</v>
      </c>
      <c r="AM543" s="19">
        <f ca="1">(IF(B543=1, $G$21+($G$22-$G$21)*AL543, $H$21+($H$22-$H$21)*AL543))</f>
        <v>2.118686669208323E-2</v>
      </c>
      <c r="AN543" s="15">
        <f ca="1">ROUND(AK543*(1-AM543), 0)</f>
        <v>267</v>
      </c>
      <c r="AO543" s="18">
        <f ca="1">SUM(IF(AN543&gt;H543, (AN543-H543)*($G$23+AJ543), 0),IF(AF543&gt;G543,(AF543-G543)*($G$23+AB543),0),IF(X543&gt;F543,(X543-F543)*($G$23+T543),0),IF(P543&gt;E543,(P543-E543)*($G$23+L543),0))</f>
        <v>18420.78</v>
      </c>
      <c r="AP543" s="18">
        <f>-$C$24</f>
        <v>-313614.51120000001</v>
      </c>
      <c r="AQ543" s="17">
        <f ca="1">L543*P543+T543*X543+AB543*AF543+AJ543*AN543-AO543+AP543</f>
        <v>438561.71879999997</v>
      </c>
      <c r="AS543" s="21">
        <f ca="1">SUM(IF(AN543&gt;H543, (AN543-H543), 0),IF(AF543&gt;G543,(AF543-G543),0),IF(X543&gt;F543,(X543-F543),0),IF(P543&gt;E543,(P543-E543),0))</f>
        <v>7</v>
      </c>
    </row>
    <row r="544" spans="1:45" x14ac:dyDescent="0.4">
      <c r="A544" s="15">
        <v>516</v>
      </c>
      <c r="B544" s="15">
        <f ca="1">IF(RAND() &lt; (8/12), 0, 1)</f>
        <v>0</v>
      </c>
      <c r="C544" s="20">
        <f ca="1">RAND()</f>
        <v>0.87246256165021885</v>
      </c>
      <c r="D544" s="15" t="str">
        <f ca="1">LOOKUP(C544,$H$13:$H$16,$F$13:$F$16)</f>
        <v>Boeing 777-300ER</v>
      </c>
      <c r="E544" s="15">
        <f ca="1">LOOKUP(D544,$F$6:$F$9,$I$6:$I$9)</f>
        <v>8</v>
      </c>
      <c r="F544" s="15">
        <f ca="1">LOOKUP(D544,$F$6:$F$9,$J$6:$J$9)</f>
        <v>40</v>
      </c>
      <c r="G544" s="15">
        <f ca="1">LOOKUP(D544,$F$6:$F$9,$K$6:$K$9)</f>
        <v>24</v>
      </c>
      <c r="H544" s="15">
        <f ca="1">LOOKUP(D544,$F$6:$F$9,$L$6:$L$9)</f>
        <v>260</v>
      </c>
      <c r="I544" s="20">
        <f ca="1">RAND()</f>
        <v>1.0609365142822735E-2</v>
      </c>
      <c r="J544" s="15">
        <f ca="1">IF(B544=1, ROUND(_xlfn.NORM.INV(I544,$C$5,$C$6)*(1+$T$14), 0), ROUND(_xlfn.NORM.INV(I544, $D$5, $D$6)*(1+$T$14), 0))</f>
        <v>2</v>
      </c>
      <c r="K544" s="20">
        <f ca="1">RAND()</f>
        <v>0.34853126300605508</v>
      </c>
      <c r="L544" s="18">
        <f ca="1">IF(B544=1, ROUND(_xlfn.NORM.INV(K544,$C$7,$C$8), 2), ROUND(_xlfn.NORM.INV(K544, $D$7, $D$8), 2))</f>
        <v>10314.959999999999</v>
      </c>
      <c r="M544" s="15">
        <f ca="1">MIN(E544,J544)</f>
        <v>2</v>
      </c>
      <c r="N544" s="15">
        <f ca="1">RAND()</f>
        <v>0.85338289759421826</v>
      </c>
      <c r="O544" s="19">
        <f ca="1">(IF(B544=1, $G$21+($G$22-$G$21)*N544, $H$21+($H$22-$H$21)*N544))</f>
        <v>3.5601486927826546E-2</v>
      </c>
      <c r="P544" s="15">
        <f ca="1">ROUND(M544*(1-O544), 0)</f>
        <v>2</v>
      </c>
      <c r="Q544" s="20">
        <f ca="1">RAND()</f>
        <v>0.79744249105639242</v>
      </c>
      <c r="R544" s="15">
        <f ca="1">IF(B544=1, ROUND(_xlfn.NORM.INV(Q544,$C$9,$C$10)*(1+$T$14), 0), ROUND(_xlfn.NORM.INV(Q544, $D$9, $D$10)*(1+$T$14), 0))</f>
        <v>49</v>
      </c>
      <c r="S544" s="20">
        <f ca="1">RAND()</f>
        <v>0.91380794147088629</v>
      </c>
      <c r="T544" s="18">
        <f ca="1">IF(B544=1, ROUND(_xlfn.NORM.INV(S544,$C$11,$C$12), 2), ROUND(_xlfn.NORM.INV(S544, $D$11, $D$12), 2))</f>
        <v>5557.15</v>
      </c>
      <c r="U544" s="15">
        <f ca="1">MIN(F544,R544)</f>
        <v>40</v>
      </c>
      <c r="V544" s="15">
        <f ca="1">RAND()</f>
        <v>0.40674030569629593</v>
      </c>
      <c r="W544" s="19">
        <f ca="1">(IF(B544=1, $G$21+($G$22-$G$21)*V544, $H$21+($H$22-$H$21)*V544))</f>
        <v>2.220220917088888E-2</v>
      </c>
      <c r="X544" s="15">
        <f ca="1">ROUND(U544*(1-W544), 0)</f>
        <v>39</v>
      </c>
      <c r="Y544" s="20">
        <f ca="1">RAND()</f>
        <v>0.37936212216170706</v>
      </c>
      <c r="Z544" s="15">
        <f ca="1">IF(B544=1, ROUND(_xlfn.NORM.INV(Y544,$C$13,$C$14)*(1+$T$14), 0), ROUND(_xlfn.NORM.INV(Y544, $D$13, $D$14)*(1+$T$14), 0))</f>
        <v>33</v>
      </c>
      <c r="AA544" s="20">
        <f ca="1">RAND()</f>
        <v>0.33186426459750284</v>
      </c>
      <c r="AB544" s="18">
        <f ca="1">IF(B544=1, ROUND(_xlfn.NORM.INV(AA544,$C$15,$C$16), 2), ROUND(_xlfn.NORM.INV(AA544, $D$15, $D$16), 2))</f>
        <v>2745.13</v>
      </c>
      <c r="AC544" s="15">
        <f ca="1">MIN(G544,Z544)</f>
        <v>24</v>
      </c>
      <c r="AD544" s="15">
        <f ca="1">RAND()</f>
        <v>0.26556695990662438</v>
      </c>
      <c r="AE544" s="19">
        <f ca="1">(IF(B544=1, $G$21+($G$22-$G$21)*AD544, $H$21+($H$22-$H$21)*AD544))</f>
        <v>1.796700879719873E-2</v>
      </c>
      <c r="AF544" s="15">
        <f ca="1">ROUND(AC544*(1-AE544), 0)</f>
        <v>24</v>
      </c>
      <c r="AG544" s="20">
        <f ca="1">RAND()</f>
        <v>0.72473317503810442</v>
      </c>
      <c r="AH544" s="15">
        <f ca="1">IF(B544=1, ROUND(_xlfn.NORM.INV(AG544,$C$17,$C$18)*(1+$T$14), 0), ROUND(_xlfn.NORM.INV(AG544, $D$17, $D$18)*(1+$T$14), 0))</f>
        <v>231</v>
      </c>
      <c r="AI544" s="20">
        <f ca="1">RAND()</f>
        <v>0.3851318976160939</v>
      </c>
      <c r="AJ544" s="18">
        <f ca="1">IF(B544=1, ROUND(_xlfn.NORM.INV(AI544,$C$19,$C$20), 2), ROUND(_xlfn.NORM.INV(AI544, $D$19, $D$20), 2))</f>
        <v>1726.55</v>
      </c>
      <c r="AK544" s="15">
        <f ca="1">MIN(ROUND(H544*(1+$C$22),0),AH544)</f>
        <v>231</v>
      </c>
      <c r="AL544" s="20">
        <f ca="1">RAND()</f>
        <v>0.59287167054161372</v>
      </c>
      <c r="AM544" s="19">
        <f ca="1">(IF(B544=1, $G$21+($G$22-$G$21)*AL544, $H$21+($H$22-$H$21)*AL544))</f>
        <v>2.7786150116248409E-2</v>
      </c>
      <c r="AN544" s="15">
        <f ca="1">ROUND(AK544*(1-AM544), 0)</f>
        <v>225</v>
      </c>
      <c r="AO544" s="18">
        <f ca="1">SUM(IF(AN544&gt;H544, (AN544-H544)*($G$23+AJ544), 0),IF(AF544&gt;G544,(AF544-G544)*($G$23+AB544),0),IF(X544&gt;F544,(X544-F544)*($G$23+T544),0),IF(P544&gt;E544,(P544-E544)*($G$23+L544),0))</f>
        <v>0</v>
      </c>
      <c r="AP544" s="18">
        <f>-$C$24</f>
        <v>-313614.51120000001</v>
      </c>
      <c r="AQ544" s="17">
        <f ca="1">L544*P544+T544*X544+AB544*AF544+AJ544*AN544-AO544+AP544</f>
        <v>378101.12879999989</v>
      </c>
      <c r="AS544" s="21">
        <f ca="1">SUM(IF(AN544&gt;H544, (AN544-H544), 0),IF(AF544&gt;G544,(AF544-G544),0),IF(X544&gt;F544,(X544-F544),0),IF(P544&gt;E544,(P544-E544),0))</f>
        <v>0</v>
      </c>
    </row>
    <row r="545" spans="1:45" x14ac:dyDescent="0.4">
      <c r="A545" s="15">
        <v>517</v>
      </c>
      <c r="B545" s="15">
        <f ca="1">IF(RAND() &lt; (8/12), 0, 1)</f>
        <v>0</v>
      </c>
      <c r="C545" s="20">
        <f ca="1">RAND()</f>
        <v>0.94204224897440414</v>
      </c>
      <c r="D545" s="15" t="str">
        <f ca="1">LOOKUP(C545,$H$13:$H$16,$F$13:$F$16)</f>
        <v>Boeing 777-300ER</v>
      </c>
      <c r="E545" s="15">
        <f ca="1">LOOKUP(D545,$F$6:$F$9,$I$6:$I$9)</f>
        <v>8</v>
      </c>
      <c r="F545" s="15">
        <f ca="1">LOOKUP(D545,$F$6:$F$9,$J$6:$J$9)</f>
        <v>40</v>
      </c>
      <c r="G545" s="15">
        <f ca="1">LOOKUP(D545,$F$6:$F$9,$K$6:$K$9)</f>
        <v>24</v>
      </c>
      <c r="H545" s="15">
        <f ca="1">LOOKUP(D545,$F$6:$F$9,$L$6:$L$9)</f>
        <v>260</v>
      </c>
      <c r="I545" s="20">
        <f ca="1">RAND()</f>
        <v>0.44169937223746125</v>
      </c>
      <c r="J545" s="15">
        <f ca="1">IF(B545=1, ROUND(_xlfn.NORM.INV(I545,$C$5,$C$6)*(1+$T$14), 0), ROUND(_xlfn.NORM.INV(I545, $D$5, $D$6)*(1+$T$14), 0))</f>
        <v>4</v>
      </c>
      <c r="K545" s="20">
        <f ca="1">RAND()</f>
        <v>0.44927212411855744</v>
      </c>
      <c r="L545" s="18">
        <f ca="1">IF(B545=1, ROUND(_xlfn.NORM.INV(K545,$C$7,$C$8), 2), ROUND(_xlfn.NORM.INV(K545, $D$7, $D$8), 2))</f>
        <v>10434.27</v>
      </c>
      <c r="M545" s="15">
        <f ca="1">MIN(E545,J545)</f>
        <v>4</v>
      </c>
      <c r="N545" s="15">
        <f ca="1">RAND()</f>
        <v>0.26384020583656587</v>
      </c>
      <c r="O545" s="19">
        <f ca="1">(IF(B545=1, $G$21+($G$22-$G$21)*N545, $H$21+($H$22-$H$21)*N545))</f>
        <v>1.7915206175096975E-2</v>
      </c>
      <c r="P545" s="15">
        <f ca="1">ROUND(M545*(1-O545), 0)</f>
        <v>4</v>
      </c>
      <c r="Q545" s="20">
        <f ca="1">RAND()</f>
        <v>0.88348069536923102</v>
      </c>
      <c r="R545" s="15">
        <f ca="1">IF(B545=1, ROUND(_xlfn.NORM.INV(Q545,$C$9,$C$10)*(1+$T$14), 0), ROUND(_xlfn.NORM.INV(Q545, $D$9, $D$10)*(1+$T$14), 0))</f>
        <v>52</v>
      </c>
      <c r="S545" s="20">
        <f ca="1">RAND()</f>
        <v>0.93993693061338646</v>
      </c>
      <c r="T545" s="18">
        <f ca="1">IF(B545=1, ROUND(_xlfn.NORM.INV(S545,$C$11,$C$12), 2), ROUND(_xlfn.NORM.INV(S545, $D$11, $D$12), 2))</f>
        <v>5600.37</v>
      </c>
      <c r="U545" s="15">
        <f ca="1">MIN(F545,R545)</f>
        <v>40</v>
      </c>
      <c r="V545" s="15">
        <f ca="1">RAND()</f>
        <v>0.54612903750168718</v>
      </c>
      <c r="W545" s="19">
        <f ca="1">(IF(B545=1, $G$21+($G$22-$G$21)*V545, $H$21+($H$22-$H$21)*V545))</f>
        <v>2.6383871125050612E-2</v>
      </c>
      <c r="X545" s="15">
        <f ca="1">ROUND(U545*(1-W545), 0)</f>
        <v>39</v>
      </c>
      <c r="Y545" s="20">
        <f ca="1">RAND()</f>
        <v>0.40118027000454548</v>
      </c>
      <c r="Z545" s="15">
        <f ca="1">IF(B545=1, ROUND(_xlfn.NORM.INV(Y545,$C$13,$C$14)*(1+$T$14), 0), ROUND(_xlfn.NORM.INV(Y545, $D$13, $D$14)*(1+$T$14), 0))</f>
        <v>33</v>
      </c>
      <c r="AA545" s="20">
        <f ca="1">RAND()</f>
        <v>0.17818843016282748</v>
      </c>
      <c r="AB545" s="18">
        <f ca="1">IF(B545=1, ROUND(_xlfn.NORM.INV(AA545,$C$15,$C$16), 2), ROUND(_xlfn.NORM.INV(AA545, $D$15, $D$16), 2))</f>
        <v>2685.88</v>
      </c>
      <c r="AC545" s="15">
        <f ca="1">MIN(G545,Z545)</f>
        <v>24</v>
      </c>
      <c r="AD545" s="15">
        <f ca="1">RAND()</f>
        <v>0.86899673842605629</v>
      </c>
      <c r="AE545" s="19">
        <f ca="1">(IF(B545=1, $G$21+($G$22-$G$21)*AD545, $H$21+($H$22-$H$21)*AD545))</f>
        <v>3.6069902152781691E-2</v>
      </c>
      <c r="AF545" s="15">
        <f ca="1">ROUND(AC545*(1-AE545), 0)</f>
        <v>23</v>
      </c>
      <c r="AG545" s="20">
        <f ca="1">RAND()</f>
        <v>0.52097214219666288</v>
      </c>
      <c r="AH545" s="15">
        <f ca="1">IF(B545=1, ROUND(_xlfn.NORM.INV(AG545,$C$17,$C$18)*(1+$T$14), 0), ROUND(_xlfn.NORM.INV(AG545, $D$17, $D$18)*(1+$T$14), 0))</f>
        <v>202</v>
      </c>
      <c r="AI545" s="20">
        <f ca="1">RAND()</f>
        <v>0.45548793477042659</v>
      </c>
      <c r="AJ545" s="18">
        <f ca="1">IF(B545=1, ROUND(_xlfn.NORM.INV(AI545,$C$19,$C$20), 2), ROUND(_xlfn.NORM.INV(AI545, $D$19, $D$20), 2))</f>
        <v>1740.24</v>
      </c>
      <c r="AK545" s="15">
        <f ca="1">MIN(ROUND(H545*(1+$C$22),0),AH545)</f>
        <v>202</v>
      </c>
      <c r="AL545" s="20">
        <f ca="1">RAND()</f>
        <v>4.7554557243004614E-2</v>
      </c>
      <c r="AM545" s="19">
        <f ca="1">(IF(B545=1, $G$21+($G$22-$G$21)*AL545, $H$21+($H$22-$H$21)*AL545))</f>
        <v>1.1426636717290139E-2</v>
      </c>
      <c r="AN545" s="15">
        <f ca="1">ROUND(AK545*(1-AM545), 0)</f>
        <v>200</v>
      </c>
      <c r="AO545" s="18">
        <f ca="1">SUM(IF(AN545&gt;H545, (AN545-H545)*($G$23+AJ545), 0),IF(AF545&gt;G545,(AF545-G545)*($G$23+AB545),0),IF(X545&gt;F545,(X545-F545)*($G$23+T545),0),IF(P545&gt;E545,(P545-E545)*($G$23+L545),0))</f>
        <v>0</v>
      </c>
      <c r="AP545" s="18">
        <f>-$C$24</f>
        <v>-313614.51120000001</v>
      </c>
      <c r="AQ545" s="17">
        <f ca="1">L545*P545+T545*X545+AB545*AF545+AJ545*AN545-AO545+AP545</f>
        <v>356360.23879999999</v>
      </c>
      <c r="AS545" s="21">
        <f ca="1">SUM(IF(AN545&gt;H545, (AN545-H545), 0),IF(AF545&gt;G545,(AF545-G545),0),IF(X545&gt;F545,(X545-F545),0),IF(P545&gt;E545,(P545-E545),0))</f>
        <v>0</v>
      </c>
    </row>
    <row r="546" spans="1:45" x14ac:dyDescent="0.4">
      <c r="A546" s="15">
        <v>518</v>
      </c>
      <c r="B546" s="15">
        <f ca="1">IF(RAND() &lt; (8/12), 0, 1)</f>
        <v>0</v>
      </c>
      <c r="C546" s="20">
        <f ca="1">RAND()</f>
        <v>0.91605335320290615</v>
      </c>
      <c r="D546" s="15" t="str">
        <f ca="1">LOOKUP(C546,$H$13:$H$16,$F$13:$F$16)</f>
        <v>Boeing 777-300ER</v>
      </c>
      <c r="E546" s="15">
        <f ca="1">LOOKUP(D546,$F$6:$F$9,$I$6:$I$9)</f>
        <v>8</v>
      </c>
      <c r="F546" s="15">
        <f ca="1">LOOKUP(D546,$F$6:$F$9,$J$6:$J$9)</f>
        <v>40</v>
      </c>
      <c r="G546" s="15">
        <f ca="1">LOOKUP(D546,$F$6:$F$9,$K$6:$K$9)</f>
        <v>24</v>
      </c>
      <c r="H546" s="15">
        <f ca="1">LOOKUP(D546,$F$6:$F$9,$L$6:$L$9)</f>
        <v>260</v>
      </c>
      <c r="I546" s="20">
        <f ca="1">RAND()</f>
        <v>0.94665069087934661</v>
      </c>
      <c r="J546" s="15">
        <f ca="1">IF(B546=1, ROUND(_xlfn.NORM.INV(I546,$C$5,$C$6)*(1+$T$14), 0), ROUND(_xlfn.NORM.INV(I546, $D$5, $D$6)*(1+$T$14), 0))</f>
        <v>6</v>
      </c>
      <c r="K546" s="20">
        <f ca="1">RAND()</f>
        <v>0.55977413981814206</v>
      </c>
      <c r="L546" s="18">
        <f ca="1">IF(B546=1, ROUND(_xlfn.NORM.INV(K546,$C$7,$C$8), 2), ROUND(_xlfn.NORM.INV(K546, $D$7, $D$8), 2))</f>
        <v>10560.92</v>
      </c>
      <c r="M546" s="15">
        <f ca="1">MIN(E546,J546)</f>
        <v>6</v>
      </c>
      <c r="N546" s="15">
        <f ca="1">RAND()</f>
        <v>0.79054524939292803</v>
      </c>
      <c r="O546" s="19">
        <f ca="1">(IF(B546=1, $G$21+($G$22-$G$21)*N546, $H$21+($H$22-$H$21)*N546))</f>
        <v>3.3716357481787841E-2</v>
      </c>
      <c r="P546" s="15">
        <f ca="1">ROUND(M546*(1-O546), 0)</f>
        <v>6</v>
      </c>
      <c r="Q546" s="20">
        <f ca="1">RAND()</f>
        <v>0.19804508384423369</v>
      </c>
      <c r="R546" s="15">
        <f ca="1">IF(B546=1, ROUND(_xlfn.NORM.INV(Q546,$C$9,$C$10)*(1+$T$14), 0), ROUND(_xlfn.NORM.INV(Q546, $D$9, $D$10)*(1+$T$14), 0))</f>
        <v>31</v>
      </c>
      <c r="S546" s="20">
        <f ca="1">RAND()</f>
        <v>0.84861706817955984</v>
      </c>
      <c r="T546" s="18">
        <f ca="1">IF(B546=1, ROUND(_xlfn.NORM.INV(S546,$C$11,$C$12), 2), ROUND(_xlfn.NORM.INV(S546, $D$11, $D$12), 2))</f>
        <v>5481.02</v>
      </c>
      <c r="U546" s="15">
        <f ca="1">MIN(F546,R546)</f>
        <v>31</v>
      </c>
      <c r="V546" s="15">
        <f ca="1">RAND()</f>
        <v>8.4302522836042226E-2</v>
      </c>
      <c r="W546" s="19">
        <f ca="1">(IF(B546=1, $G$21+($G$22-$G$21)*V546, $H$21+($H$22-$H$21)*V546))</f>
        <v>1.2529075685081267E-2</v>
      </c>
      <c r="X546" s="15">
        <f ca="1">ROUND(U546*(1-W546), 0)</f>
        <v>31</v>
      </c>
      <c r="Y546" s="20">
        <f ca="1">RAND()</f>
        <v>0.90095618808453826</v>
      </c>
      <c r="Z546" s="15">
        <f ca="1">IF(B546=1, ROUND(_xlfn.NORM.INV(Y546,$C$13,$C$14)*(1+$T$14), 0), ROUND(_xlfn.NORM.INV(Y546, $D$13, $D$14)*(1+$T$14), 0))</f>
        <v>48</v>
      </c>
      <c r="AA546" s="20">
        <f ca="1">RAND()</f>
        <v>0.54209023874711015</v>
      </c>
      <c r="AB546" s="18">
        <f ca="1">IF(B546=1, ROUND(_xlfn.NORM.INV(AA546,$C$15,$C$16), 2), ROUND(_xlfn.NORM.INV(AA546, $D$15, $D$16), 2))</f>
        <v>2810.81</v>
      </c>
      <c r="AC546" s="15">
        <f ca="1">MIN(G546,Z546)</f>
        <v>24</v>
      </c>
      <c r="AD546" s="15">
        <f ca="1">RAND()</f>
        <v>0.28389917891267857</v>
      </c>
      <c r="AE546" s="19">
        <f ca="1">(IF(B546=1, $G$21+($G$22-$G$21)*AD546, $H$21+($H$22-$H$21)*AD546))</f>
        <v>1.8516975367380357E-2</v>
      </c>
      <c r="AF546" s="15">
        <f ca="1">ROUND(AC546*(1-AE546), 0)</f>
        <v>24</v>
      </c>
      <c r="AG546" s="20">
        <f ca="1">RAND()</f>
        <v>0.22211721329884448</v>
      </c>
      <c r="AH546" s="15">
        <f ca="1">IF(B546=1, ROUND(_xlfn.NORM.INV(AG546,$C$17,$C$18)*(1+$T$14), 0), ROUND(_xlfn.NORM.INV(AG546, $D$17, $D$18)*(1+$T$14), 0))</f>
        <v>159</v>
      </c>
      <c r="AI546" s="20">
        <f ca="1">RAND()</f>
        <v>8.2677757431115384E-2</v>
      </c>
      <c r="AJ546" s="18">
        <f ca="1">IF(B546=1, ROUND(_xlfn.NORM.INV(AI546,$C$19,$C$20), 2), ROUND(_xlfn.NORM.INV(AI546, $D$19, $D$20), 2))</f>
        <v>1643.35</v>
      </c>
      <c r="AK546" s="15">
        <f ca="1">MIN(ROUND(H546*(1+$C$22),0),AH546)</f>
        <v>159</v>
      </c>
      <c r="AL546" s="20">
        <f ca="1">RAND()</f>
        <v>0.68263897138409602</v>
      </c>
      <c r="AM546" s="19">
        <f ca="1">(IF(B546=1, $G$21+($G$22-$G$21)*AL546, $H$21+($H$22-$H$21)*AL546))</f>
        <v>3.0479169141522877E-2</v>
      </c>
      <c r="AN546" s="15">
        <f ca="1">ROUND(AK546*(1-AM546), 0)</f>
        <v>154</v>
      </c>
      <c r="AO546" s="18">
        <f ca="1">SUM(IF(AN546&gt;H546, (AN546-H546)*($G$23+AJ546), 0),IF(AF546&gt;G546,(AF546-G546)*($G$23+AB546),0),IF(X546&gt;F546,(X546-F546)*($G$23+T546),0),IF(P546&gt;E546,(P546-E546)*($G$23+L546),0))</f>
        <v>0</v>
      </c>
      <c r="AP546" s="18">
        <f>-$C$24</f>
        <v>-313614.51120000001</v>
      </c>
      <c r="AQ546" s="17">
        <f ca="1">L546*P546+T546*X546+AB546*AF546+AJ546*AN546-AO546+AP546</f>
        <v>240197.96879999997</v>
      </c>
      <c r="AS546" s="21">
        <f ca="1">SUM(IF(AN546&gt;H546, (AN546-H546), 0),IF(AF546&gt;G546,(AF546-G546),0),IF(X546&gt;F546,(X546-F546),0),IF(P546&gt;E546,(P546-E546),0))</f>
        <v>0</v>
      </c>
    </row>
    <row r="547" spans="1:45" x14ac:dyDescent="0.4">
      <c r="A547" s="15">
        <v>519</v>
      </c>
      <c r="B547" s="15">
        <f ca="1">IF(RAND() &lt; (8/12), 0, 1)</f>
        <v>0</v>
      </c>
      <c r="C547" s="20">
        <f ca="1">RAND()</f>
        <v>0.8472917338543301</v>
      </c>
      <c r="D547" s="15" t="str">
        <f ca="1">LOOKUP(C547,$H$13:$H$16,$F$13:$F$16)</f>
        <v>Boeing 777-300ER</v>
      </c>
      <c r="E547" s="15">
        <f ca="1">LOOKUP(D547,$F$6:$F$9,$I$6:$I$9)</f>
        <v>8</v>
      </c>
      <c r="F547" s="15">
        <f ca="1">LOOKUP(D547,$F$6:$F$9,$J$6:$J$9)</f>
        <v>40</v>
      </c>
      <c r="G547" s="15">
        <f ca="1">LOOKUP(D547,$F$6:$F$9,$K$6:$K$9)</f>
        <v>24</v>
      </c>
      <c r="H547" s="15">
        <f ca="1">LOOKUP(D547,$F$6:$F$9,$L$6:$L$9)</f>
        <v>260</v>
      </c>
      <c r="I547" s="20">
        <f ca="1">RAND()</f>
        <v>7.0988183407826422E-2</v>
      </c>
      <c r="J547" s="15">
        <f ca="1">IF(B547=1, ROUND(_xlfn.NORM.INV(I547,$C$5,$C$6)*(1+$T$14), 0), ROUND(_xlfn.NORM.INV(I547, $D$5, $D$6)*(1+$T$14), 0))</f>
        <v>3</v>
      </c>
      <c r="K547" s="20">
        <f ca="1">RAND()</f>
        <v>0.17053833756291226</v>
      </c>
      <c r="L547" s="18">
        <f ca="1">IF(B547=1, ROUND(_xlfn.NORM.INV(K547,$C$7,$C$8), 2), ROUND(_xlfn.NORM.INV(K547, $D$7, $D$8), 2))</f>
        <v>10058.48</v>
      </c>
      <c r="M547" s="15">
        <f ca="1">MIN(E547,J547)</f>
        <v>3</v>
      </c>
      <c r="N547" s="15">
        <f ca="1">RAND()</f>
        <v>0.35665962845503563</v>
      </c>
      <c r="O547" s="19">
        <f ca="1">(IF(B547=1, $G$21+($G$22-$G$21)*N547, $H$21+($H$22-$H$21)*N547))</f>
        <v>2.069978885365107E-2</v>
      </c>
      <c r="P547" s="15">
        <f ca="1">ROUND(M547*(1-O547), 0)</f>
        <v>3</v>
      </c>
      <c r="Q547" s="20">
        <f ca="1">RAND()</f>
        <v>0.72926713527781684</v>
      </c>
      <c r="R547" s="15">
        <f ca="1">IF(B547=1, ROUND(_xlfn.NORM.INV(Q547,$C$9,$C$10)*(1+$T$14), 0), ROUND(_xlfn.NORM.INV(Q547, $D$9, $D$10)*(1+$T$14), 0))</f>
        <v>46</v>
      </c>
      <c r="S547" s="20">
        <f ca="1">RAND()</f>
        <v>0.63361527244094407</v>
      </c>
      <c r="T547" s="18">
        <f ca="1">IF(B547=1, ROUND(_xlfn.NORM.INV(S547,$C$11,$C$12), 2), ROUND(_xlfn.NORM.INV(S547, $D$11, $D$12), 2))</f>
        <v>5324</v>
      </c>
      <c r="U547" s="15">
        <f ca="1">MIN(F547,R547)</f>
        <v>40</v>
      </c>
      <c r="V547" s="15">
        <f ca="1">RAND()</f>
        <v>0.49423982635884967</v>
      </c>
      <c r="W547" s="19">
        <f ca="1">(IF(B547=1, $G$21+($G$22-$G$21)*V547, $H$21+($H$22-$H$21)*V547))</f>
        <v>2.4827194790765492E-2</v>
      </c>
      <c r="X547" s="15">
        <f ca="1">ROUND(U547*(1-W547), 0)</f>
        <v>39</v>
      </c>
      <c r="Y547" s="20">
        <f ca="1">RAND()</f>
        <v>0.58469548152021422</v>
      </c>
      <c r="Z547" s="15">
        <f ca="1">IF(B547=1, ROUND(_xlfn.NORM.INV(Y547,$C$13,$C$14)*(1+$T$14), 0), ROUND(_xlfn.NORM.INV(Y547, $D$13, $D$14)*(1+$T$14), 0))</f>
        <v>38</v>
      </c>
      <c r="AA547" s="20">
        <f ca="1">RAND()</f>
        <v>0.85736716243502209</v>
      </c>
      <c r="AB547" s="18">
        <f ca="1">IF(B547=1, ROUND(_xlfn.NORM.INV(AA547,$C$15,$C$16), 2), ROUND(_xlfn.NORM.INV(AA547, $D$15, $D$16), 2))</f>
        <v>2927.84</v>
      </c>
      <c r="AC547" s="15">
        <f ca="1">MIN(G547,Z547)</f>
        <v>24</v>
      </c>
      <c r="AD547" s="15">
        <f ca="1">RAND()</f>
        <v>0.85669502659302432</v>
      </c>
      <c r="AE547" s="19">
        <f ca="1">(IF(B547=1, $G$21+($G$22-$G$21)*AD547, $H$21+($H$22-$H$21)*AD547))</f>
        <v>3.5700850797790729E-2</v>
      </c>
      <c r="AF547" s="15">
        <f ca="1">ROUND(AC547*(1-AE547), 0)</f>
        <v>23</v>
      </c>
      <c r="AG547" s="20">
        <f ca="1">RAND()</f>
        <v>0.94630834461917368</v>
      </c>
      <c r="AH547" s="15">
        <f ca="1">IF(B547=1, ROUND(_xlfn.NORM.INV(AG547,$C$17,$C$18)*(1+$T$14), 0), ROUND(_xlfn.NORM.INV(AG547, $D$17, $D$18)*(1+$T$14), 0))</f>
        <v>284</v>
      </c>
      <c r="AI547" s="20">
        <f ca="1">RAND()</f>
        <v>2.0278756625255689E-2</v>
      </c>
      <c r="AJ547" s="18">
        <f ca="1">IF(B547=1, ROUND(_xlfn.NORM.INV(AI547,$C$19,$C$20), 2), ROUND(_xlfn.NORM.INV(AI547, $D$19, $D$20), 2))</f>
        <v>1593.16</v>
      </c>
      <c r="AK547" s="15">
        <f ca="1">MIN(ROUND(H547*(1+$C$22),0),AH547)</f>
        <v>273</v>
      </c>
      <c r="AL547" s="20">
        <f ca="1">RAND()</f>
        <v>0.42728935222663877</v>
      </c>
      <c r="AM547" s="19">
        <f ca="1">(IF(B547=1, $G$21+($G$22-$G$21)*AL547, $H$21+($H$22-$H$21)*AL547))</f>
        <v>2.2818680566799164E-2</v>
      </c>
      <c r="AN547" s="15">
        <f ca="1">ROUND(AK547*(1-AM547), 0)</f>
        <v>267</v>
      </c>
      <c r="AO547" s="18">
        <f ca="1">SUM(IF(AN547&gt;H547, (AN547-H547)*($G$23+AJ547), 0),IF(AF547&gt;G547,(AF547-G547)*($G$23+AB547),0),IF(X547&gt;F547,(X547-F547)*($G$23+T547),0),IF(P547&gt;E547,(P547-E547)*($G$23+L547),0))</f>
        <v>17109.12</v>
      </c>
      <c r="AP547" s="18">
        <f>-$C$24</f>
        <v>-313614.51120000001</v>
      </c>
      <c r="AQ547" s="17">
        <f ca="1">L547*P547+T547*X547+AB547*AF547+AJ547*AN547-AO547+AP547</f>
        <v>399801.84879999998</v>
      </c>
      <c r="AS547" s="21">
        <f ca="1">SUM(IF(AN547&gt;H547, (AN547-H547), 0),IF(AF547&gt;G547,(AF547-G547),0),IF(X547&gt;F547,(X547-F547),0),IF(P547&gt;E547,(P547-E547),0))</f>
        <v>7</v>
      </c>
    </row>
    <row r="548" spans="1:45" x14ac:dyDescent="0.4">
      <c r="A548" s="15">
        <v>520</v>
      </c>
      <c r="B548" s="15">
        <f ca="1">IF(RAND() &lt; (8/12), 0, 1)</f>
        <v>0</v>
      </c>
      <c r="C548" s="20">
        <f ca="1">RAND()</f>
        <v>0.13238698260116077</v>
      </c>
      <c r="D548" s="15" t="str">
        <f ca="1">LOOKUP(C548,$H$13:$H$16,$F$13:$F$16)</f>
        <v>Airbus A350-900</v>
      </c>
      <c r="E548" s="15">
        <f ca="1">LOOKUP(D548,$F$6:$F$9,$I$6:$I$9)</f>
        <v>0</v>
      </c>
      <c r="F548" s="15">
        <f ca="1">LOOKUP(D548,$F$6:$F$9,$J$6:$J$9)</f>
        <v>32</v>
      </c>
      <c r="G548" s="15">
        <f ca="1">LOOKUP(D548,$F$6:$F$9,$K$6:$K$9)</f>
        <v>21</v>
      </c>
      <c r="H548" s="15">
        <f ca="1">LOOKUP(D548,$F$6:$F$9,$L$6:$L$9)</f>
        <v>259</v>
      </c>
      <c r="I548" s="20">
        <f ca="1">RAND()</f>
        <v>0.61099609657045961</v>
      </c>
      <c r="J548" s="15">
        <f ca="1">IF(B548=1, ROUND(_xlfn.NORM.INV(I548,$C$5,$C$6)*(1+$T$14), 0), ROUND(_xlfn.NORM.INV(I548, $D$5, $D$6)*(1+$T$14), 0))</f>
        <v>4</v>
      </c>
      <c r="K548" s="20">
        <f ca="1">RAND()</f>
        <v>0.36820675976870054</v>
      </c>
      <c r="L548" s="18">
        <f ca="1">IF(B548=1, ROUND(_xlfn.NORM.INV(K548,$C$7,$C$8), 2), ROUND(_xlfn.NORM.INV(K548, $D$7, $D$8), 2))</f>
        <v>10338.969999999999</v>
      </c>
      <c r="M548" s="15">
        <f ca="1">MIN(E548,J548)</f>
        <v>0</v>
      </c>
      <c r="N548" s="15">
        <f ca="1">RAND()</f>
        <v>0.3165163821744762</v>
      </c>
      <c r="O548" s="19">
        <f ca="1">(IF(B548=1, $G$21+($G$22-$G$21)*N548, $H$21+($H$22-$H$21)*N548))</f>
        <v>1.9495491465234285E-2</v>
      </c>
      <c r="P548" s="15">
        <f ca="1">ROUND(M548*(1-O548), 0)</f>
        <v>0</v>
      </c>
      <c r="Q548" s="20">
        <f ca="1">RAND()</f>
        <v>0.77479535897349538</v>
      </c>
      <c r="R548" s="15">
        <f ca="1">IF(B548=1, ROUND(_xlfn.NORM.INV(Q548,$C$9,$C$10)*(1+$T$14), 0), ROUND(_xlfn.NORM.INV(Q548, $D$9, $D$10)*(1+$T$14), 0))</f>
        <v>48</v>
      </c>
      <c r="S548" s="20">
        <f ca="1">RAND()</f>
        <v>0.6087732490173442</v>
      </c>
      <c r="T548" s="18">
        <f ca="1">IF(B548=1, ROUND(_xlfn.NORM.INV(S548,$C$11,$C$12), 2), ROUND(_xlfn.NORM.INV(S548, $D$11, $D$12), 2))</f>
        <v>5309.11</v>
      </c>
      <c r="U548" s="15">
        <f ca="1">MIN(F548,R548)</f>
        <v>32</v>
      </c>
      <c r="V548" s="15">
        <f ca="1">RAND()</f>
        <v>6.8221672092521168E-2</v>
      </c>
      <c r="W548" s="19">
        <f ca="1">(IF(B548=1, $G$21+($G$22-$G$21)*V548, $H$21+($H$22-$H$21)*V548))</f>
        <v>1.2046650162775636E-2</v>
      </c>
      <c r="X548" s="15">
        <f ca="1">ROUND(U548*(1-W548), 0)</f>
        <v>32</v>
      </c>
      <c r="Y548" s="20">
        <f ca="1">RAND()</f>
        <v>0.58632866275777185</v>
      </c>
      <c r="Z548" s="15">
        <f ca="1">IF(B548=1, ROUND(_xlfn.NORM.INV(Y548,$C$13,$C$14)*(1+$T$14), 0), ROUND(_xlfn.NORM.INV(Y548, $D$13, $D$14)*(1+$T$14), 0))</f>
        <v>38</v>
      </c>
      <c r="AA548" s="20">
        <f ca="1">RAND()</f>
        <v>0.43906648124314762</v>
      </c>
      <c r="AB548" s="18">
        <f ca="1">IF(B548=1, ROUND(_xlfn.NORM.INV(AA548,$C$15,$C$16), 2), ROUND(_xlfn.NORM.INV(AA548, $D$15, $D$16), 2))</f>
        <v>2779.33</v>
      </c>
      <c r="AC548" s="15">
        <f ca="1">MIN(G548,Z548)</f>
        <v>21</v>
      </c>
      <c r="AD548" s="15">
        <f ca="1">RAND()</f>
        <v>0.88307374083688273</v>
      </c>
      <c r="AE548" s="19">
        <f ca="1">(IF(B548=1, $G$21+($G$22-$G$21)*AD548, $H$21+($H$22-$H$21)*AD548))</f>
        <v>3.6492212225106478E-2</v>
      </c>
      <c r="AF548" s="15">
        <f ca="1">ROUND(AC548*(1-AE548), 0)</f>
        <v>20</v>
      </c>
      <c r="AG548" s="20">
        <f ca="1">RAND()</f>
        <v>0.3839938338943848</v>
      </c>
      <c r="AH548" s="15">
        <f ca="1">IF(B548=1, ROUND(_xlfn.NORM.INV(AG548,$C$17,$C$18)*(1+$T$14), 0), ROUND(_xlfn.NORM.INV(AG548, $D$17, $D$18)*(1+$T$14), 0))</f>
        <v>184</v>
      </c>
      <c r="AI548" s="20">
        <f ca="1">RAND()</f>
        <v>0.95685414790067724</v>
      </c>
      <c r="AJ548" s="18">
        <f ca="1">IF(B548=1, ROUND(_xlfn.NORM.INV(AI548,$C$19,$C$20), 2), ROUND(_xlfn.NORM.INV(AI548, $D$19, $D$20), 2))</f>
        <v>1879.02</v>
      </c>
      <c r="AK548" s="15">
        <f ca="1">MIN(ROUND(H548*(1+$C$22),0),AH548)</f>
        <v>184</v>
      </c>
      <c r="AL548" s="20">
        <f ca="1">RAND()</f>
        <v>0.5052551098298389</v>
      </c>
      <c r="AM548" s="19">
        <f ca="1">(IF(B548=1, $G$21+($G$22-$G$21)*AL548, $H$21+($H$22-$H$21)*AL548))</f>
        <v>2.5157653294895166E-2</v>
      </c>
      <c r="AN548" s="15">
        <f ca="1">ROUND(AK548*(1-AM548), 0)</f>
        <v>179</v>
      </c>
      <c r="AO548" s="18">
        <f ca="1">SUM(IF(AN548&gt;H548, (AN548-H548)*($G$23+AJ548), 0),IF(AF548&gt;G548,(AF548-G548)*($G$23+AB548),0),IF(X548&gt;F548,(X548-F548)*($G$23+T548),0),IF(P548&gt;E548,(P548-E548)*($G$23+L548),0))</f>
        <v>0</v>
      </c>
      <c r="AP548" s="18">
        <f>-$C$24</f>
        <v>-313614.51120000001</v>
      </c>
      <c r="AQ548" s="17">
        <f ca="1">L548*P548+T548*X548+AB548*AF548+AJ548*AN548-AO548+AP548</f>
        <v>248208.18879999995</v>
      </c>
      <c r="AS548" s="21">
        <f ca="1">SUM(IF(AN548&gt;H548, (AN548-H548), 0),IF(AF548&gt;G548,(AF548-G548),0),IF(X548&gt;F548,(X548-F548),0),IF(P548&gt;E548,(P548-E548),0))</f>
        <v>0</v>
      </c>
    </row>
    <row r="549" spans="1:45" x14ac:dyDescent="0.4">
      <c r="A549" s="15">
        <v>521</v>
      </c>
      <c r="B549" s="15">
        <f ca="1">IF(RAND() &lt; (8/12), 0, 1)</f>
        <v>1</v>
      </c>
      <c r="C549" s="20">
        <f ca="1">RAND()</f>
        <v>4.3841560770125465E-2</v>
      </c>
      <c r="D549" s="15" t="str">
        <f ca="1">LOOKUP(C549,$H$13:$H$16,$F$13:$F$16)</f>
        <v>Airbus A350-900</v>
      </c>
      <c r="E549" s="15">
        <f ca="1">LOOKUP(D549,$F$6:$F$9,$I$6:$I$9)</f>
        <v>0</v>
      </c>
      <c r="F549" s="15">
        <f ca="1">LOOKUP(D549,$F$6:$F$9,$J$6:$J$9)</f>
        <v>32</v>
      </c>
      <c r="G549" s="15">
        <f ca="1">LOOKUP(D549,$F$6:$F$9,$K$6:$K$9)</f>
        <v>21</v>
      </c>
      <c r="H549" s="15">
        <f ca="1">LOOKUP(D549,$F$6:$F$9,$L$6:$L$9)</f>
        <v>259</v>
      </c>
      <c r="I549" s="20">
        <f ca="1">RAND()</f>
        <v>0.56919921847043697</v>
      </c>
      <c r="J549" s="15">
        <f ca="1">IF(B549=1, ROUND(_xlfn.NORM.INV(I549,$C$5,$C$6)*(1+$T$14), 0), ROUND(_xlfn.NORM.INV(I549, $D$5, $D$6)*(1+$T$14), 0))</f>
        <v>7</v>
      </c>
      <c r="K549" s="20">
        <f ca="1">RAND()</f>
        <v>0.45300023507393361</v>
      </c>
      <c r="L549" s="18">
        <f ca="1">IF(B549=1, ROUND(_xlfn.NORM.INV(K549,$C$7,$C$8), 2), ROUND(_xlfn.NORM.INV(K549, $D$7, $D$8), 2))</f>
        <v>13445.92</v>
      </c>
      <c r="M549" s="15">
        <f ca="1">MIN(E549,J549)</f>
        <v>0</v>
      </c>
      <c r="N549" s="15">
        <f ca="1">RAND()</f>
        <v>0.6971542120936064</v>
      </c>
      <c r="O549" s="19">
        <f ca="1">(IF(B549=1, $G$21+($G$22-$G$21)*N549, $H$21+($H$22-$H$21)*N549))</f>
        <v>3.9400397423276223E-2</v>
      </c>
      <c r="P549" s="15">
        <f ca="1">ROUND(M549*(1-O549), 0)</f>
        <v>0</v>
      </c>
      <c r="Q549" s="20">
        <f ca="1">RAND()</f>
        <v>0.72403757404089775</v>
      </c>
      <c r="R549" s="15">
        <f ca="1">IF(B549=1, ROUND(_xlfn.NORM.INV(Q549,$C$9,$C$10)*(1+$T$14), 0), ROUND(_xlfn.NORM.INV(Q549, $D$9, $D$10)*(1+$T$14), 0))</f>
        <v>76</v>
      </c>
      <c r="S549" s="20">
        <f ca="1">RAND()</f>
        <v>0.18272988653921218</v>
      </c>
      <c r="T549" s="18">
        <f ca="1">IF(B549=1, ROUND(_xlfn.NORM.INV(S549,$C$11,$C$12), 2), ROUND(_xlfn.NORM.INV(S549, $D$11, $D$12), 2))</f>
        <v>6013.38</v>
      </c>
      <c r="U549" s="15">
        <f ca="1">MIN(F549,R549)</f>
        <v>32</v>
      </c>
      <c r="V549" s="15">
        <f ca="1">RAND()</f>
        <v>0.41054723665536885</v>
      </c>
      <c r="W549" s="19">
        <f ca="1">(IF(B549=1, $G$21+($G$22-$G$21)*V549, $H$21+($H$22-$H$21)*V549))</f>
        <v>2.9369153282937911E-2</v>
      </c>
      <c r="X549" s="15">
        <f ca="1">ROUND(U549*(1-W549), 0)</f>
        <v>31</v>
      </c>
      <c r="Y549" s="20">
        <f ca="1">RAND()</f>
        <v>1.6438647296552644E-2</v>
      </c>
      <c r="Z549" s="15">
        <f ca="1">IF(B549=1, ROUND(_xlfn.NORM.INV(Y549,$C$13,$C$14)*(1+$T$14), 0), ROUND(_xlfn.NORM.INV(Y549, $D$13, $D$14)*(1+$T$14), 0))</f>
        <v>5</v>
      </c>
      <c r="AA549" s="20">
        <f ca="1">RAND()</f>
        <v>0.71653446254411379</v>
      </c>
      <c r="AB549" s="18">
        <f ca="1">IF(B549=1, ROUND(_xlfn.NORM.INV(AA549,$C$15,$C$16), 2), ROUND(_xlfn.NORM.INV(AA549, $D$15, $D$16), 2))</f>
        <v>3917.73</v>
      </c>
      <c r="AC549" s="15">
        <f ca="1">MIN(G549,Z549)</f>
        <v>5</v>
      </c>
      <c r="AD549" s="15">
        <f ca="1">RAND()</f>
        <v>0.85661652498149776</v>
      </c>
      <c r="AE549" s="19">
        <f ca="1">(IF(B549=1, $G$21+($G$22-$G$21)*AD549, $H$21+($H$22-$H$21)*AD549))</f>
        <v>4.4981578374352425E-2</v>
      </c>
      <c r="AF549" s="15">
        <f ca="1">ROUND(AC549*(1-AE549), 0)</f>
        <v>5</v>
      </c>
      <c r="AG549" s="20">
        <f ca="1">RAND()</f>
        <v>0.85596017650968936</v>
      </c>
      <c r="AH549" s="15">
        <f ca="1">IF(B549=1, ROUND(_xlfn.NORM.INV(AG549,$C$17,$C$18)*(1+$T$14), 0), ROUND(_xlfn.NORM.INV(AG549, $D$17, $D$18)*(1+$T$14), 0))</f>
        <v>438</v>
      </c>
      <c r="AI549" s="20">
        <f ca="1">RAND()</f>
        <v>0.63479717265523017</v>
      </c>
      <c r="AJ549" s="18">
        <f ca="1">IF(B549=1, ROUND(_xlfn.NORM.INV(AI549,$C$19,$C$20), 2), ROUND(_xlfn.NORM.INV(AI549, $D$19, $D$20), 2))</f>
        <v>2380.0500000000002</v>
      </c>
      <c r="AK549" s="15">
        <f ca="1">MIN(ROUND(H549*(1+$C$22),0),AH549)</f>
        <v>272</v>
      </c>
      <c r="AL549" s="20">
        <f ca="1">RAND()</f>
        <v>0.85345868622585408</v>
      </c>
      <c r="AM549" s="19">
        <f ca="1">(IF(B549=1, $G$21+($G$22-$G$21)*AL549, $H$21+($H$22-$H$21)*AL549))</f>
        <v>4.4871054017904893E-2</v>
      </c>
      <c r="AN549" s="15">
        <f ca="1">ROUND(AK549*(1-AM549), 0)</f>
        <v>260</v>
      </c>
      <c r="AO549" s="18">
        <f ca="1">SUM(IF(AN549&gt;H549, (AN549-H549)*($G$23+AJ549), 0),IF(AF549&gt;G549,(AF549-G549)*($G$23+AB549),0),IF(X549&gt;F549,(X549-F549)*($G$23+T549),0),IF(P549&gt;E549,(P549-E549)*($G$23+L549),0))</f>
        <v>3231.05</v>
      </c>
      <c r="AP549" s="18">
        <f>-$C$24</f>
        <v>-313614.51120000001</v>
      </c>
      <c r="AQ549" s="17">
        <f ca="1">L549*P549+T549*X549+AB549*AF549+AJ549*AN549-AO549+AP549</f>
        <v>507970.86879999988</v>
      </c>
      <c r="AS549" s="21">
        <f ca="1">SUM(IF(AN549&gt;H549, (AN549-H549), 0),IF(AF549&gt;G549,(AF549-G549),0),IF(X549&gt;F549,(X549-F549),0),IF(P549&gt;E549,(P549-E549),0))</f>
        <v>1</v>
      </c>
    </row>
    <row r="550" spans="1:45" x14ac:dyDescent="0.4">
      <c r="A550" s="15">
        <v>522</v>
      </c>
      <c r="B550" s="15">
        <f ca="1">IF(RAND() &lt; (8/12), 0, 1)</f>
        <v>1</v>
      </c>
      <c r="C550" s="20">
        <f ca="1">RAND()</f>
        <v>0.33418958172736568</v>
      </c>
      <c r="D550" s="15" t="str">
        <f ca="1">LOOKUP(C550,$H$13:$H$16,$F$13:$F$16)</f>
        <v>Airbus A380-800</v>
      </c>
      <c r="E550" s="15">
        <f ca="1">LOOKUP(D550,$F$6:$F$9,$I$6:$I$9)</f>
        <v>14</v>
      </c>
      <c r="F550" s="15">
        <f ca="1">LOOKUP(D550,$F$6:$F$9,$J$6:$J$9)</f>
        <v>76</v>
      </c>
      <c r="G550" s="15">
        <f ca="1">LOOKUP(D550,$F$6:$F$9,$K$6:$K$9)</f>
        <v>56</v>
      </c>
      <c r="H550" s="15">
        <f ca="1">LOOKUP(D550,$F$6:$F$9,$L$6:$L$9)</f>
        <v>341</v>
      </c>
      <c r="I550" s="20">
        <f ca="1">RAND()</f>
        <v>0.89106934608808297</v>
      </c>
      <c r="J550" s="15">
        <f ca="1">IF(B550=1, ROUND(_xlfn.NORM.INV(I550,$C$5,$C$6)*(1+$T$14), 0), ROUND(_xlfn.NORM.INV(I550, $D$5, $D$6)*(1+$T$14), 0))</f>
        <v>9</v>
      </c>
      <c r="K550" s="20">
        <f ca="1">RAND()</f>
        <v>0.873344321788314</v>
      </c>
      <c r="L550" s="18">
        <f ca="1">IF(B550=1, ROUND(_xlfn.NORM.INV(K550,$C$7,$C$8), 2), ROUND(_xlfn.NORM.INV(K550, $D$7, $D$8), 2))</f>
        <v>15719</v>
      </c>
      <c r="M550" s="15">
        <f ca="1">MIN(E550,J550)</f>
        <v>9</v>
      </c>
      <c r="N550" s="15">
        <f ca="1">RAND()</f>
        <v>0.87125562851455529</v>
      </c>
      <c r="O550" s="19">
        <f ca="1">(IF(B550=1, $G$21+($G$22-$G$21)*N550, $H$21+($H$22-$H$21)*N550))</f>
        <v>4.5493946998009432E-2</v>
      </c>
      <c r="P550" s="15">
        <f ca="1">ROUND(M550*(1-O550), 0)</f>
        <v>9</v>
      </c>
      <c r="Q550" s="20">
        <f ca="1">RAND()</f>
        <v>0.20059294253676696</v>
      </c>
      <c r="R550" s="15">
        <f ca="1">IF(B550=1, ROUND(_xlfn.NORM.INV(Q550,$C$9,$C$10)*(1+$T$14), 0), ROUND(_xlfn.NORM.INV(Q550, $D$9, $D$10)*(1+$T$14), 0))</f>
        <v>40</v>
      </c>
      <c r="S550" s="20">
        <f ca="1">RAND()</f>
        <v>0.4385312474718972</v>
      </c>
      <c r="T550" s="18">
        <f ca="1">IF(B550=1, ROUND(_xlfn.NORM.INV(S550,$C$11,$C$12), 2), ROUND(_xlfn.NORM.INV(S550, $D$11, $D$12), 2))</f>
        <v>6689.95</v>
      </c>
      <c r="U550" s="15">
        <f ca="1">MIN(F550,R550)</f>
        <v>40</v>
      </c>
      <c r="V550" s="15">
        <f ca="1">RAND()</f>
        <v>0.53418158730109744</v>
      </c>
      <c r="W550" s="19">
        <f ca="1">(IF(B550=1, $G$21+($G$22-$G$21)*V550, $H$21+($H$22-$H$21)*V550))</f>
        <v>3.3696355555538411E-2</v>
      </c>
      <c r="X550" s="15">
        <f ca="1">ROUND(U550*(1-W550), 0)</f>
        <v>39</v>
      </c>
      <c r="Y550" s="20">
        <f ca="1">RAND()</f>
        <v>0.48423841445095461</v>
      </c>
      <c r="Z550" s="15">
        <f ca="1">IF(B550=1, ROUND(_xlfn.NORM.INV(Y550,$C$13,$C$14)*(1+$T$14), 0), ROUND(_xlfn.NORM.INV(Y550, $D$13, $D$14)*(1+$T$14), 0))</f>
        <v>54</v>
      </c>
      <c r="AA550" s="20">
        <f ca="1">RAND()</f>
        <v>0.90009740702055596</v>
      </c>
      <c r="AB550" s="18">
        <f ca="1">IF(B550=1, ROUND(_xlfn.NORM.INV(AA550,$C$15,$C$16), 2), ROUND(_xlfn.NORM.INV(AA550, $D$15, $D$16), 2))</f>
        <v>4258.95</v>
      </c>
      <c r="AC550" s="15">
        <f ca="1">MIN(G550,Z550)</f>
        <v>54</v>
      </c>
      <c r="AD550" s="15">
        <f ca="1">RAND()</f>
        <v>0.39323842436696288</v>
      </c>
      <c r="AE550" s="19">
        <f ca="1">(IF(B550=1, $G$21+($G$22-$G$21)*AD550, $H$21+($H$22-$H$21)*AD550))</f>
        <v>2.8763344852843702E-2</v>
      </c>
      <c r="AF550" s="15">
        <f ca="1">ROUND(AC550*(1-AE550), 0)</f>
        <v>52</v>
      </c>
      <c r="AG550" s="20">
        <f ca="1">RAND()</f>
        <v>0.9892767118154856</v>
      </c>
      <c r="AH550" s="15">
        <f ca="1">IF(B550=1, ROUND(_xlfn.NORM.INV(AG550,$C$17,$C$18)*(1+$T$14), 0), ROUND(_xlfn.NORM.INV(AG550, $D$17, $D$18)*(1+$T$14), 0))</f>
        <v>594</v>
      </c>
      <c r="AI550" s="20">
        <f ca="1">RAND()</f>
        <v>0.3755894635597018</v>
      </c>
      <c r="AJ550" s="18">
        <f ca="1">IF(B550=1, ROUND(_xlfn.NORM.INV(AI550,$C$19,$C$20), 2), ROUND(_xlfn.NORM.INV(AI550, $D$19, $D$20), 2))</f>
        <v>2181.17</v>
      </c>
      <c r="AK550" s="15">
        <f ca="1">MIN(ROUND(H550*(1+$C$22),0),AH550)</f>
        <v>358</v>
      </c>
      <c r="AL550" s="20">
        <f ca="1">RAND()</f>
        <v>0.63549756587779838</v>
      </c>
      <c r="AM550" s="19">
        <f ca="1">(IF(B550=1, $G$21+($G$22-$G$21)*AL550, $H$21+($H$22-$H$21)*AL550))</f>
        <v>3.7242414805722948E-2</v>
      </c>
      <c r="AN550" s="15">
        <f ca="1">ROUND(AK550*(1-AM550), 0)</f>
        <v>345</v>
      </c>
      <c r="AO550" s="18">
        <f ca="1">SUM(IF(AN550&gt;H550, (AN550-H550)*($G$23+AJ550), 0),IF(AF550&gt;G550,(AF550-G550)*($G$23+AB550),0),IF(X550&gt;F550,(X550-F550)*($G$23+T550),0),IF(P550&gt;E550,(P550-E550)*($G$23+L550),0))</f>
        <v>12128.68</v>
      </c>
      <c r="AP550" s="18">
        <f>-$C$24</f>
        <v>-313614.51120000001</v>
      </c>
      <c r="AQ550" s="17">
        <f ca="1">L550*P550+T550*X550+AB550*AF550+AJ550*AN550-AO550+AP550</f>
        <v>1050604.9088000001</v>
      </c>
      <c r="AS550" s="21">
        <f ca="1">SUM(IF(AN550&gt;H550, (AN550-H550), 0),IF(AF550&gt;G550,(AF550-G550),0),IF(X550&gt;F550,(X550-F550),0),IF(P550&gt;E550,(P550-E550),0))</f>
        <v>4</v>
      </c>
    </row>
    <row r="551" spans="1:45" x14ac:dyDescent="0.4">
      <c r="A551" s="15">
        <v>523</v>
      </c>
      <c r="B551" s="15">
        <f ca="1">IF(RAND() &lt; (8/12), 0, 1)</f>
        <v>1</v>
      </c>
      <c r="C551" s="20">
        <f ca="1">RAND()</f>
        <v>0.49553637107898862</v>
      </c>
      <c r="D551" s="15" t="str">
        <f ca="1">LOOKUP(C551,$H$13:$H$16,$F$13:$F$16)</f>
        <v>Airbus A380-800</v>
      </c>
      <c r="E551" s="15">
        <f ca="1">LOOKUP(D551,$F$6:$F$9,$I$6:$I$9)</f>
        <v>14</v>
      </c>
      <c r="F551" s="15">
        <f ca="1">LOOKUP(D551,$F$6:$F$9,$J$6:$J$9)</f>
        <v>76</v>
      </c>
      <c r="G551" s="15">
        <f ca="1">LOOKUP(D551,$F$6:$F$9,$K$6:$K$9)</f>
        <v>56</v>
      </c>
      <c r="H551" s="15">
        <f ca="1">LOOKUP(D551,$F$6:$F$9,$L$6:$L$9)</f>
        <v>341</v>
      </c>
      <c r="I551" s="20">
        <f ca="1">RAND()</f>
        <v>0.8772204571542197</v>
      </c>
      <c r="J551" s="15">
        <f ca="1">IF(B551=1, ROUND(_xlfn.NORM.INV(I551,$C$5,$C$6)*(1+$T$14), 0), ROUND(_xlfn.NORM.INV(I551, $D$5, $D$6)*(1+$T$14), 0))</f>
        <v>9</v>
      </c>
      <c r="K551" s="20">
        <f ca="1">RAND()</f>
        <v>6.314713357202828E-2</v>
      </c>
      <c r="L551" s="18">
        <f ca="1">IF(B551=1, ROUND(_xlfn.NORM.INV(K551,$C$7,$C$8), 2), ROUND(_xlfn.NORM.INV(K551, $D$7, $D$8), 2))</f>
        <v>10901.67</v>
      </c>
      <c r="M551" s="15">
        <f ca="1">MIN(E551,J551)</f>
        <v>9</v>
      </c>
      <c r="N551" s="15">
        <f ca="1">RAND()</f>
        <v>0.16383268901008352</v>
      </c>
      <c r="O551" s="19">
        <f ca="1">(IF(B551=1, $G$21+($G$22-$G$21)*N551, $H$21+($H$22-$H$21)*N551))</f>
        <v>2.0734144115352925E-2</v>
      </c>
      <c r="P551" s="15">
        <f ca="1">ROUND(M551*(1-O551), 0)</f>
        <v>9</v>
      </c>
      <c r="Q551" s="20">
        <f ca="1">RAND()</f>
        <v>2.39406346491845E-2</v>
      </c>
      <c r="R551" s="15">
        <f ca="1">IF(B551=1, ROUND(_xlfn.NORM.INV(Q551,$C$9,$C$10)*(1+$T$14), 0), ROUND(_xlfn.NORM.INV(Q551, $D$9, $D$10)*(1+$T$14), 0))</f>
        <v>11</v>
      </c>
      <c r="S551" s="20">
        <f ca="1">RAND()</f>
        <v>0.71380813698841528</v>
      </c>
      <c r="T551" s="18">
        <f ca="1">IF(B551=1, ROUND(_xlfn.NORM.INV(S551,$C$11,$C$12), 2), ROUND(_xlfn.NORM.INV(S551, $D$11, $D$12), 2))</f>
        <v>7338.5</v>
      </c>
      <c r="U551" s="15">
        <f ca="1">MIN(F551,R551)</f>
        <v>11</v>
      </c>
      <c r="V551" s="15">
        <f ca="1">RAND()</f>
        <v>0.9078235858996192</v>
      </c>
      <c r="W551" s="19">
        <f ca="1">(IF(B551=1, $G$21+($G$22-$G$21)*V551, $H$21+($H$22-$H$21)*V551))</f>
        <v>4.6773825506486677E-2</v>
      </c>
      <c r="X551" s="15">
        <f ca="1">ROUND(U551*(1-W551), 0)</f>
        <v>10</v>
      </c>
      <c r="Y551" s="20">
        <f ca="1">RAND()</f>
        <v>0.48461253949366856</v>
      </c>
      <c r="Z551" s="15">
        <f ca="1">IF(B551=1, ROUND(_xlfn.NORM.INV(Y551,$C$13,$C$14)*(1+$T$14), 0), ROUND(_xlfn.NORM.INV(Y551, $D$13, $D$14)*(1+$T$14), 0))</f>
        <v>54</v>
      </c>
      <c r="AA551" s="20">
        <f ca="1">RAND()</f>
        <v>0.92056270262854478</v>
      </c>
      <c r="AB551" s="18">
        <f ca="1">IF(B551=1, ROUND(_xlfn.NORM.INV(AA551,$C$15,$C$16), 2), ROUND(_xlfn.NORM.INV(AA551, $D$15, $D$16), 2))</f>
        <v>4319.91</v>
      </c>
      <c r="AC551" s="15">
        <f ca="1">MIN(G551,Z551)</f>
        <v>54</v>
      </c>
      <c r="AD551" s="15">
        <f ca="1">RAND()</f>
        <v>0.73087090816360512</v>
      </c>
      <c r="AE551" s="19">
        <f ca="1">(IF(B551=1, $G$21+($G$22-$G$21)*AD551, $H$21+($H$22-$H$21)*AD551))</f>
        <v>4.058048178572618E-2</v>
      </c>
      <c r="AF551" s="15">
        <f ca="1">ROUND(AC551*(1-AE551), 0)</f>
        <v>52</v>
      </c>
      <c r="AG551" s="20">
        <f ca="1">RAND()</f>
        <v>0.12842981603235581</v>
      </c>
      <c r="AH551" s="15">
        <f ca="1">IF(B551=1, ROUND(_xlfn.NORM.INV(AG551,$C$17,$C$18)*(1+$T$14), 0), ROUND(_xlfn.NORM.INV(AG551, $D$17, $D$18)*(1+$T$14), 0))</f>
        <v>162</v>
      </c>
      <c r="AI551" s="20">
        <f ca="1">RAND()</f>
        <v>0.84442551957293221</v>
      </c>
      <c r="AJ551" s="18">
        <f ca="1">IF(B551=1, ROUND(_xlfn.NORM.INV(AI551,$C$19,$C$20), 2), ROUND(_xlfn.NORM.INV(AI551, $D$19, $D$20), 2))</f>
        <v>2580.9</v>
      </c>
      <c r="AK551" s="15">
        <f ca="1">MIN(ROUND(H551*(1+$C$22),0),AH551)</f>
        <v>162</v>
      </c>
      <c r="AL551" s="20">
        <f ca="1">RAND()</f>
        <v>0.28439409790631576</v>
      </c>
      <c r="AM551" s="19">
        <f ca="1">(IF(B551=1, $G$21+($G$22-$G$21)*AL551, $H$21+($H$22-$H$21)*AL551))</f>
        <v>2.4953793426721053E-2</v>
      </c>
      <c r="AN551" s="15">
        <f ca="1">ROUND(AK551*(1-AM551), 0)</f>
        <v>158</v>
      </c>
      <c r="AO551" s="18">
        <f ca="1">SUM(IF(AN551&gt;H551, (AN551-H551)*($G$23+AJ551), 0),IF(AF551&gt;G551,(AF551-G551)*($G$23+AB551),0),IF(X551&gt;F551,(X551-F551)*($G$23+T551),0),IF(P551&gt;E551,(P551-E551)*($G$23+L551),0))</f>
        <v>0</v>
      </c>
      <c r="AP551" s="18">
        <f>-$C$24</f>
        <v>-313614.51120000001</v>
      </c>
      <c r="AQ551" s="17">
        <f ca="1">L551*P551+T551*X551+AB551*AF551+AJ551*AN551-AO551+AP551</f>
        <v>490303.03880000004</v>
      </c>
      <c r="AS551" s="21">
        <f ca="1">SUM(IF(AN551&gt;H551, (AN551-H551), 0),IF(AF551&gt;G551,(AF551-G551),0),IF(X551&gt;F551,(X551-F551),0),IF(P551&gt;E551,(P551-E551),0))</f>
        <v>0</v>
      </c>
    </row>
    <row r="552" spans="1:45" x14ac:dyDescent="0.4">
      <c r="A552" s="15">
        <v>524</v>
      </c>
      <c r="B552" s="15">
        <f ca="1">IF(RAND() &lt; (8/12), 0, 1)</f>
        <v>0</v>
      </c>
      <c r="C552" s="20">
        <f ca="1">RAND()</f>
        <v>0.56702961109969041</v>
      </c>
      <c r="D552" s="15" t="str">
        <f ca="1">LOOKUP(C552,$H$13:$H$16,$F$13:$F$16)</f>
        <v>Airbus A380-800</v>
      </c>
      <c r="E552" s="15">
        <f ca="1">LOOKUP(D552,$F$6:$F$9,$I$6:$I$9)</f>
        <v>14</v>
      </c>
      <c r="F552" s="15">
        <f ca="1">LOOKUP(D552,$F$6:$F$9,$J$6:$J$9)</f>
        <v>76</v>
      </c>
      <c r="G552" s="15">
        <f ca="1">LOOKUP(D552,$F$6:$F$9,$K$6:$K$9)</f>
        <v>56</v>
      </c>
      <c r="H552" s="15">
        <f ca="1">LOOKUP(D552,$F$6:$F$9,$L$6:$L$9)</f>
        <v>341</v>
      </c>
      <c r="I552" s="20">
        <f ca="1">RAND()</f>
        <v>0.65528564159397595</v>
      </c>
      <c r="J552" s="15">
        <f ca="1">IF(B552=1, ROUND(_xlfn.NORM.INV(I552,$C$5,$C$6)*(1+$T$14), 0), ROUND(_xlfn.NORM.INV(I552, $D$5, $D$6)*(1+$T$14), 0))</f>
        <v>5</v>
      </c>
      <c r="K552" s="20">
        <f ca="1">RAND()</f>
        <v>8.6608590546673025E-2</v>
      </c>
      <c r="L552" s="18">
        <f ca="1">IF(B552=1, ROUND(_xlfn.NORM.INV(K552,$C$7,$C$8), 2), ROUND(_xlfn.NORM.INV(K552, $D$7, $D$8), 2))</f>
        <v>9871.66</v>
      </c>
      <c r="M552" s="15">
        <f ca="1">MIN(E552,J552)</f>
        <v>5</v>
      </c>
      <c r="N552" s="15">
        <f ca="1">RAND()</f>
        <v>0.79670526294661381</v>
      </c>
      <c r="O552" s="19">
        <f ca="1">(IF(B552=1, $G$21+($G$22-$G$21)*N552, $H$21+($H$22-$H$21)*N552))</f>
        <v>3.3901157888398412E-2</v>
      </c>
      <c r="P552" s="15">
        <f ca="1">ROUND(M552*(1-O552), 0)</f>
        <v>5</v>
      </c>
      <c r="Q552" s="20">
        <f ca="1">RAND()</f>
        <v>3.6076919875824842E-3</v>
      </c>
      <c r="R552" s="15">
        <f ca="1">IF(B552=1, ROUND(_xlfn.NORM.INV(Q552,$C$9,$C$10)*(1+$T$14), 0), ROUND(_xlfn.NORM.INV(Q552, $D$9, $D$10)*(1+$T$14), 0))</f>
        <v>12</v>
      </c>
      <c r="S552" s="20">
        <f ca="1">RAND()</f>
        <v>0.49248127555896659</v>
      </c>
      <c r="T552" s="18">
        <f ca="1">IF(B552=1, ROUND(_xlfn.NORM.INV(S552,$C$11,$C$12), 2), ROUND(_xlfn.NORM.INV(S552, $D$11, $D$12), 2))</f>
        <v>5241.8900000000003</v>
      </c>
      <c r="U552" s="15">
        <f ca="1">MIN(F552,R552)</f>
        <v>12</v>
      </c>
      <c r="V552" s="15">
        <f ca="1">RAND()</f>
        <v>0.55857969996857615</v>
      </c>
      <c r="W552" s="19">
        <f ca="1">(IF(B552=1, $G$21+($G$22-$G$21)*V552, $H$21+($H$22-$H$21)*V552))</f>
        <v>2.6757390999057287E-2</v>
      </c>
      <c r="X552" s="15">
        <f ca="1">ROUND(U552*(1-W552), 0)</f>
        <v>12</v>
      </c>
      <c r="Y552" s="20">
        <f ca="1">RAND()</f>
        <v>0.68854408681986912</v>
      </c>
      <c r="Z552" s="15">
        <f ca="1">IF(B552=1, ROUND(_xlfn.NORM.INV(Y552,$C$13,$C$14)*(1+$T$14), 0), ROUND(_xlfn.NORM.INV(Y552, $D$13, $D$14)*(1+$T$14), 0))</f>
        <v>40</v>
      </c>
      <c r="AA552" s="20">
        <f ca="1">RAND()</f>
        <v>0.9204638547600501</v>
      </c>
      <c r="AB552" s="18">
        <f ca="1">IF(B552=1, ROUND(_xlfn.NORM.INV(AA552,$C$15,$C$16), 2), ROUND(_xlfn.NORM.INV(AA552, $D$15, $D$16), 2))</f>
        <v>2969.11</v>
      </c>
      <c r="AC552" s="15">
        <f ca="1">MIN(G552,Z552)</f>
        <v>40</v>
      </c>
      <c r="AD552" s="15">
        <f ca="1">RAND()</f>
        <v>0.25226082280710138</v>
      </c>
      <c r="AE552" s="19">
        <f ca="1">(IF(B552=1, $G$21+($G$22-$G$21)*AD552, $H$21+($H$22-$H$21)*AD552))</f>
        <v>1.7567824684213043E-2</v>
      </c>
      <c r="AF552" s="15">
        <f ca="1">ROUND(AC552*(1-AE552), 0)</f>
        <v>39</v>
      </c>
      <c r="AG552" s="20">
        <f ca="1">RAND()</f>
        <v>0.97328548924571934</v>
      </c>
      <c r="AH552" s="15">
        <f ca="1">IF(B552=1, ROUND(_xlfn.NORM.INV(AG552,$C$17,$C$18)*(1+$T$14), 0), ROUND(_xlfn.NORM.INV(AG552, $D$17, $D$18)*(1+$T$14), 0))</f>
        <v>301</v>
      </c>
      <c r="AI552" s="20">
        <f ca="1">RAND()</f>
        <v>0.60259124918280726</v>
      </c>
      <c r="AJ552" s="18">
        <f ca="1">IF(B552=1, ROUND(_xlfn.NORM.INV(AI552,$C$19,$C$20), 2), ROUND(_xlfn.NORM.INV(AI552, $D$19, $D$20), 2))</f>
        <v>1768.48</v>
      </c>
      <c r="AK552" s="15">
        <f ca="1">MIN(ROUND(H552*(1+$C$22),0),AH552)</f>
        <v>301</v>
      </c>
      <c r="AL552" s="20">
        <f ca="1">RAND()</f>
        <v>0.47251589682483852</v>
      </c>
      <c r="AM552" s="19">
        <f ca="1">(IF(B552=1, $G$21+($G$22-$G$21)*AL552, $H$21+($H$22-$H$21)*AL552))</f>
        <v>2.4175476904745155E-2</v>
      </c>
      <c r="AN552" s="15">
        <f ca="1">ROUND(AK552*(1-AM552), 0)</f>
        <v>294</v>
      </c>
      <c r="AO552" s="18">
        <f ca="1">SUM(IF(AN552&gt;H552, (AN552-H552)*($G$23+AJ552), 0),IF(AF552&gt;G552,(AF552-G552)*($G$23+AB552),0),IF(X552&gt;F552,(X552-F552)*($G$23+T552),0),IF(P552&gt;E552,(P552-E552)*($G$23+L552),0))</f>
        <v>0</v>
      </c>
      <c r="AP552" s="18">
        <f>-$C$24</f>
        <v>-313614.51120000001</v>
      </c>
      <c r="AQ552" s="17">
        <f ca="1">L552*P552+T552*X552+AB552*AF552+AJ552*AN552-AO552+AP552</f>
        <v>434374.87880000001</v>
      </c>
      <c r="AS552" s="21">
        <f ca="1">SUM(IF(AN552&gt;H552, (AN552-H552), 0),IF(AF552&gt;G552,(AF552-G552),0),IF(X552&gt;F552,(X552-F552),0),IF(P552&gt;E552,(P552-E552),0))</f>
        <v>0</v>
      </c>
    </row>
    <row r="553" spans="1:45" x14ac:dyDescent="0.4">
      <c r="A553" s="15">
        <v>525</v>
      </c>
      <c r="B553" s="15">
        <f ca="1">IF(RAND() &lt; (8/12), 0, 1)</f>
        <v>0</v>
      </c>
      <c r="C553" s="20">
        <f ca="1">RAND()</f>
        <v>0.56128420356819475</v>
      </c>
      <c r="D553" s="15" t="str">
        <f ca="1">LOOKUP(C553,$H$13:$H$16,$F$13:$F$16)</f>
        <v>Airbus A380-800</v>
      </c>
      <c r="E553" s="15">
        <f ca="1">LOOKUP(D553,$F$6:$F$9,$I$6:$I$9)</f>
        <v>14</v>
      </c>
      <c r="F553" s="15">
        <f ca="1">LOOKUP(D553,$F$6:$F$9,$J$6:$J$9)</f>
        <v>76</v>
      </c>
      <c r="G553" s="15">
        <f ca="1">LOOKUP(D553,$F$6:$F$9,$K$6:$K$9)</f>
        <v>56</v>
      </c>
      <c r="H553" s="15">
        <f ca="1">LOOKUP(D553,$F$6:$F$9,$L$6:$L$9)</f>
        <v>341</v>
      </c>
      <c r="I553" s="20">
        <f ca="1">RAND()</f>
        <v>0.34173733580715138</v>
      </c>
      <c r="J553" s="15">
        <f ca="1">IF(B553=1, ROUND(_xlfn.NORM.INV(I553,$C$5,$C$6)*(1+$T$14), 0), ROUND(_xlfn.NORM.INV(I553, $D$5, $D$6)*(1+$T$14), 0))</f>
        <v>4</v>
      </c>
      <c r="K553" s="20">
        <f ca="1">RAND()</f>
        <v>0.65636264358573659</v>
      </c>
      <c r="L553" s="18">
        <f ca="1">IF(B553=1, ROUND(_xlfn.NORM.INV(K553,$C$7,$C$8), 2), ROUND(_xlfn.NORM.INV(K553, $D$7, $D$8), 2))</f>
        <v>10675.85</v>
      </c>
      <c r="M553" s="15">
        <f ca="1">MIN(E553,J553)</f>
        <v>4</v>
      </c>
      <c r="N553" s="15">
        <f ca="1">RAND()</f>
        <v>0.18294245892243499</v>
      </c>
      <c r="O553" s="19">
        <f ca="1">(IF(B553=1, $G$21+($G$22-$G$21)*N553, $H$21+($H$22-$H$21)*N553))</f>
        <v>1.548827376767305E-2</v>
      </c>
      <c r="P553" s="15">
        <f ca="1">ROUND(M553*(1-O553), 0)</f>
        <v>4</v>
      </c>
      <c r="Q553" s="20">
        <f ca="1">RAND()</f>
        <v>0.50088046680293963</v>
      </c>
      <c r="R553" s="15">
        <f ca="1">IF(B553=1, ROUND(_xlfn.NORM.INV(Q553,$C$9,$C$10)*(1+$T$14), 0), ROUND(_xlfn.NORM.INV(Q553, $D$9, $D$10)*(1+$T$14), 0))</f>
        <v>40</v>
      </c>
      <c r="S553" s="20">
        <f ca="1">RAND()</f>
        <v>0.20405160880715922</v>
      </c>
      <c r="T553" s="18">
        <f ca="1">IF(B553=1, ROUND(_xlfn.NORM.INV(S553,$C$11,$C$12), 2), ROUND(_xlfn.NORM.INV(S553, $D$11, $D$12), 2))</f>
        <v>5057.68</v>
      </c>
      <c r="U553" s="15">
        <f ca="1">MIN(F553,R553)</f>
        <v>40</v>
      </c>
      <c r="V553" s="15">
        <f ca="1">RAND()</f>
        <v>0.75451290452239606</v>
      </c>
      <c r="W553" s="19">
        <f ca="1">(IF(B553=1, $G$21+($G$22-$G$21)*V553, $H$21+($H$22-$H$21)*V553))</f>
        <v>3.2635387135671878E-2</v>
      </c>
      <c r="X553" s="15">
        <f ca="1">ROUND(U553*(1-W553), 0)</f>
        <v>39</v>
      </c>
      <c r="Y553" s="20">
        <f ca="1">RAND()</f>
        <v>9.6163336560355139E-2</v>
      </c>
      <c r="Z553" s="15">
        <f ca="1">IF(B553=1, ROUND(_xlfn.NORM.INV(Y553,$C$13,$C$14)*(1+$T$14), 0), ROUND(_xlfn.NORM.INV(Y553, $D$13, $D$14)*(1+$T$14), 0))</f>
        <v>23</v>
      </c>
      <c r="AA553" s="20">
        <f ca="1">RAND()</f>
        <v>0.74438180880091653</v>
      </c>
      <c r="AB553" s="18">
        <f ca="1">IF(B553=1, ROUND(_xlfn.NORM.INV(AA553,$C$15,$C$16), 2), ROUND(_xlfn.NORM.INV(AA553, $D$15, $D$16), 2))</f>
        <v>2877.81</v>
      </c>
      <c r="AC553" s="15">
        <f ca="1">MIN(G553,Z553)</f>
        <v>23</v>
      </c>
      <c r="AD553" s="15">
        <f ca="1">RAND()</f>
        <v>0.67820764419275392</v>
      </c>
      <c r="AE553" s="19">
        <f ca="1">(IF(B553=1, $G$21+($G$22-$G$21)*AD553, $H$21+($H$22-$H$21)*AD553))</f>
        <v>3.0346229325782619E-2</v>
      </c>
      <c r="AF553" s="15">
        <f ca="1">ROUND(AC553*(1-AE553), 0)</f>
        <v>22</v>
      </c>
      <c r="AG553" s="20">
        <f ca="1">RAND()</f>
        <v>0.54311925005158412</v>
      </c>
      <c r="AH553" s="15">
        <f ca="1">IF(B553=1, ROUND(_xlfn.NORM.INV(AG553,$C$17,$C$18)*(1+$T$14), 0), ROUND(_xlfn.NORM.INV(AG553, $D$17, $D$18)*(1+$T$14), 0))</f>
        <v>205</v>
      </c>
      <c r="AI553" s="20">
        <f ca="1">RAND()</f>
        <v>8.605604949738499E-4</v>
      </c>
      <c r="AJ553" s="18">
        <f ca="1">IF(B553=1, ROUND(_xlfn.NORM.INV(AI553,$C$19,$C$20), 2), ROUND(_xlfn.NORM.INV(AI553, $D$19, $D$20), 2))</f>
        <v>1510.63</v>
      </c>
      <c r="AK553" s="15">
        <f ca="1">MIN(ROUND(H553*(1+$C$22),0),AH553)</f>
        <v>205</v>
      </c>
      <c r="AL553" s="20">
        <f ca="1">RAND()</f>
        <v>0.67831184397770683</v>
      </c>
      <c r="AM553" s="19">
        <f ca="1">(IF(B553=1, $G$21+($G$22-$G$21)*AL553, $H$21+($H$22-$H$21)*AL553))</f>
        <v>3.0349355319331202E-2</v>
      </c>
      <c r="AN553" s="15">
        <f ca="1">ROUND(AK553*(1-AM553), 0)</f>
        <v>199</v>
      </c>
      <c r="AO553" s="18">
        <f ca="1">SUM(IF(AN553&gt;H553, (AN553-H553)*($G$23+AJ553), 0),IF(AF553&gt;G553,(AF553-G553)*($G$23+AB553),0),IF(X553&gt;F553,(X553-F553)*($G$23+T553),0),IF(P553&gt;E553,(P553-E553)*($G$23+L553),0))</f>
        <v>0</v>
      </c>
      <c r="AP553" s="18">
        <f>-$C$24</f>
        <v>-313614.51120000001</v>
      </c>
      <c r="AQ553" s="17">
        <f ca="1">L553*P553+T553*X553+AB553*AF553+AJ553*AN553-AO553+AP553</f>
        <v>290265.59879999998</v>
      </c>
      <c r="AS553" s="21">
        <f ca="1">SUM(IF(AN553&gt;H553, (AN553-H553), 0),IF(AF553&gt;G553,(AF553-G553),0),IF(X553&gt;F553,(X553-F553),0),IF(P553&gt;E553,(P553-E553),0))</f>
        <v>0</v>
      </c>
    </row>
    <row r="554" spans="1:45" x14ac:dyDescent="0.4">
      <c r="A554" s="15">
        <v>526</v>
      </c>
      <c r="B554" s="15">
        <f ca="1">IF(RAND() &lt; (8/12), 0, 1)</f>
        <v>1</v>
      </c>
      <c r="C554" s="20">
        <f ca="1">RAND()</f>
        <v>0.55549057548301117</v>
      </c>
      <c r="D554" s="15" t="str">
        <f ca="1">LOOKUP(C554,$H$13:$H$16,$F$13:$F$16)</f>
        <v>Airbus A380-800</v>
      </c>
      <c r="E554" s="15">
        <f ca="1">LOOKUP(D554,$F$6:$F$9,$I$6:$I$9)</f>
        <v>14</v>
      </c>
      <c r="F554" s="15">
        <f ca="1">LOOKUP(D554,$F$6:$F$9,$J$6:$J$9)</f>
        <v>76</v>
      </c>
      <c r="G554" s="15">
        <f ca="1">LOOKUP(D554,$F$6:$F$9,$K$6:$K$9)</f>
        <v>56</v>
      </c>
      <c r="H554" s="15">
        <f ca="1">LOOKUP(D554,$F$6:$F$9,$L$6:$L$9)</f>
        <v>341</v>
      </c>
      <c r="I554" s="20">
        <f ca="1">RAND()</f>
        <v>0.4705668960980719</v>
      </c>
      <c r="J554" s="15">
        <f ca="1">IF(B554=1, ROUND(_xlfn.NORM.INV(I554,$C$5,$C$6)*(1+$T$14), 0), ROUND(_xlfn.NORM.INV(I554, $D$5, $D$6)*(1+$T$14), 0))</f>
        <v>6</v>
      </c>
      <c r="K554" s="20">
        <f ca="1">RAND()</f>
        <v>0.78203430664096674</v>
      </c>
      <c r="L554" s="18">
        <f ca="1">IF(B554=1, ROUND(_xlfn.NORM.INV(K554,$C$7,$C$8), 2), ROUND(_xlfn.NORM.INV(K554, $D$7, $D$8), 2))</f>
        <v>15063.89</v>
      </c>
      <c r="M554" s="15">
        <f ca="1">MIN(E554,J554)</f>
        <v>6</v>
      </c>
      <c r="N554" s="15">
        <f ca="1">RAND()</f>
        <v>0.78833435602512036</v>
      </c>
      <c r="O554" s="19">
        <f ca="1">(IF(B554=1, $G$21+($G$22-$G$21)*N554, $H$21+($H$22-$H$21)*N554))</f>
        <v>4.2591702460879219E-2</v>
      </c>
      <c r="P554" s="15">
        <f ca="1">ROUND(M554*(1-O554), 0)</f>
        <v>6</v>
      </c>
      <c r="Q554" s="20">
        <f ca="1">RAND()</f>
        <v>0.19085913439393776</v>
      </c>
      <c r="R554" s="15">
        <f ca="1">IF(B554=1, ROUND(_xlfn.NORM.INV(Q554,$C$9,$C$10)*(1+$T$14), 0), ROUND(_xlfn.NORM.INV(Q554, $D$9, $D$10)*(1+$T$14), 0))</f>
        <v>39</v>
      </c>
      <c r="S554" s="20">
        <f ca="1">RAND()</f>
        <v>0.40443070534416026</v>
      </c>
      <c r="T554" s="18">
        <f ca="1">IF(B554=1, ROUND(_xlfn.NORM.INV(S554,$C$11,$C$12), 2), ROUND(_xlfn.NORM.INV(S554, $D$11, $D$12), 2))</f>
        <v>6611.32</v>
      </c>
      <c r="U554" s="15">
        <f ca="1">MIN(F554,R554)</f>
        <v>39</v>
      </c>
      <c r="V554" s="15">
        <f ca="1">RAND()</f>
        <v>0.77756569195972691</v>
      </c>
      <c r="W554" s="19">
        <f ca="1">(IF(B554=1, $G$21+($G$22-$G$21)*V554, $H$21+($H$22-$H$21)*V554))</f>
        <v>4.2214799218590449E-2</v>
      </c>
      <c r="X554" s="15">
        <f ca="1">ROUND(U554*(1-W554), 0)</f>
        <v>37</v>
      </c>
      <c r="Y554" s="20">
        <f ca="1">RAND()</f>
        <v>0.59117900349684549</v>
      </c>
      <c r="Z554" s="15">
        <f ca="1">IF(B554=1, ROUND(_xlfn.NORM.INV(Y554,$C$13,$C$14)*(1+$T$14), 0), ROUND(_xlfn.NORM.INV(Y554, $D$13, $D$14)*(1+$T$14), 0))</f>
        <v>60</v>
      </c>
      <c r="AA554" s="20">
        <f ca="1">RAND()</f>
        <v>0.65835580064015187</v>
      </c>
      <c r="AB554" s="18">
        <f ca="1">IF(B554=1, ROUND(_xlfn.NORM.INV(AA554,$C$15,$C$16), 2), ROUND(_xlfn.NORM.INV(AA554, $D$15, $D$16), 2))</f>
        <v>3838.57</v>
      </c>
      <c r="AC554" s="15">
        <f ca="1">MIN(G554,Z554)</f>
        <v>56</v>
      </c>
      <c r="AD554" s="15">
        <f ca="1">RAND()</f>
        <v>0.99256414620177558</v>
      </c>
      <c r="AE554" s="19">
        <f ca="1">(IF(B554=1, $G$21+($G$22-$G$21)*AD554, $H$21+($H$22-$H$21)*AD554))</f>
        <v>4.9739745117062147E-2</v>
      </c>
      <c r="AF554" s="15">
        <f ca="1">ROUND(AC554*(1-AE554), 0)</f>
        <v>53</v>
      </c>
      <c r="AG554" s="20">
        <f ca="1">RAND()</f>
        <v>0.6098006386699969</v>
      </c>
      <c r="AH554" s="15">
        <f ca="1">IF(B554=1, ROUND(_xlfn.NORM.INV(AG554,$C$17,$C$18)*(1+$T$14), 0), ROUND(_xlfn.NORM.INV(AG554, $D$17, $D$18)*(1+$T$14), 0))</f>
        <v>340</v>
      </c>
      <c r="AI554" s="20">
        <f ca="1">RAND()</f>
        <v>0.38553049760870584</v>
      </c>
      <c r="AJ554" s="18">
        <f ca="1">IF(B554=1, ROUND(_xlfn.NORM.INV(AI554,$C$19,$C$20), 2), ROUND(_xlfn.NORM.INV(AI554, $D$19, $D$20), 2))</f>
        <v>2189.02</v>
      </c>
      <c r="AK554" s="15">
        <f ca="1">MIN(ROUND(H554*(1+$C$22),0),AH554)</f>
        <v>340</v>
      </c>
      <c r="AL554" s="20">
        <f ca="1">RAND()</f>
        <v>0.62912687298676473</v>
      </c>
      <c r="AM554" s="19">
        <f ca="1">(IF(B554=1, $G$21+($G$22-$G$21)*AL554, $H$21+($H$22-$H$21)*AL554))</f>
        <v>3.7019440554536764E-2</v>
      </c>
      <c r="AN554" s="15">
        <f ca="1">ROUND(AK554*(1-AM554), 0)</f>
        <v>327</v>
      </c>
      <c r="AO554" s="18">
        <f ca="1">SUM(IF(AN554&gt;H554, (AN554-H554)*($G$23+AJ554), 0),IF(AF554&gt;G554,(AF554-G554)*($G$23+AB554),0),IF(X554&gt;F554,(X554-F554)*($G$23+T554),0),IF(P554&gt;E554,(P554-E554)*($G$23+L554),0))</f>
        <v>0</v>
      </c>
      <c r="AP554" s="18">
        <f>-$C$24</f>
        <v>-313614.51120000001</v>
      </c>
      <c r="AQ554" s="17">
        <f ca="1">L554*P554+T554*X554+AB554*AF554+AJ554*AN554-AO554+AP554</f>
        <v>940641.4188000001</v>
      </c>
      <c r="AS554" s="21">
        <f ca="1">SUM(IF(AN554&gt;H554, (AN554-H554), 0),IF(AF554&gt;G554,(AF554-G554),0),IF(X554&gt;F554,(X554-F554),0),IF(P554&gt;E554,(P554-E554),0))</f>
        <v>0</v>
      </c>
    </row>
    <row r="555" spans="1:45" x14ac:dyDescent="0.4">
      <c r="A555" s="15">
        <v>527</v>
      </c>
      <c r="B555" s="15">
        <f ca="1">IF(RAND() &lt; (8/12), 0, 1)</f>
        <v>0</v>
      </c>
      <c r="C555" s="20">
        <f ca="1">RAND()</f>
        <v>0.67657962193904453</v>
      </c>
      <c r="D555" s="15" t="str">
        <f ca="1">LOOKUP(C555,$H$13:$H$16,$F$13:$F$16)</f>
        <v>Boeing 777-300ER</v>
      </c>
      <c r="E555" s="15">
        <f ca="1">LOOKUP(D555,$F$6:$F$9,$I$6:$I$9)</f>
        <v>8</v>
      </c>
      <c r="F555" s="15">
        <f ca="1">LOOKUP(D555,$F$6:$F$9,$J$6:$J$9)</f>
        <v>40</v>
      </c>
      <c r="G555" s="15">
        <f ca="1">LOOKUP(D555,$F$6:$F$9,$K$6:$K$9)</f>
        <v>24</v>
      </c>
      <c r="H555" s="15">
        <f ca="1">LOOKUP(D555,$F$6:$F$9,$L$6:$L$9)</f>
        <v>260</v>
      </c>
      <c r="I555" s="20">
        <f ca="1">RAND()</f>
        <v>0.68430201487274989</v>
      </c>
      <c r="J555" s="15">
        <f ca="1">IF(B555=1, ROUND(_xlfn.NORM.INV(I555,$C$5,$C$6)*(1+$T$14), 0), ROUND(_xlfn.NORM.INV(I555, $D$5, $D$6)*(1+$T$14), 0))</f>
        <v>5</v>
      </c>
      <c r="K555" s="20">
        <f ca="1">RAND()</f>
        <v>0.64441578416054202</v>
      </c>
      <c r="L555" s="18">
        <f ca="1">IF(B555=1, ROUND(_xlfn.NORM.INV(K555,$C$7,$C$8), 2), ROUND(_xlfn.NORM.INV(K555, $D$7, $D$8), 2))</f>
        <v>10661.14</v>
      </c>
      <c r="M555" s="15">
        <f ca="1">MIN(E555,J555)</f>
        <v>5</v>
      </c>
      <c r="N555" s="15">
        <f ca="1">RAND()</f>
        <v>0.21853881474214321</v>
      </c>
      <c r="O555" s="19">
        <f ca="1">(IF(B555=1, $G$21+($G$22-$G$21)*N555, $H$21+($H$22-$H$21)*N555))</f>
        <v>1.6556164442264296E-2</v>
      </c>
      <c r="P555" s="15">
        <f ca="1">ROUND(M555*(1-O555), 0)</f>
        <v>5</v>
      </c>
      <c r="Q555" s="20">
        <f ca="1">RAND()</f>
        <v>0.63120398191880112</v>
      </c>
      <c r="R555" s="15">
        <f ca="1">IF(B555=1, ROUND(_xlfn.NORM.INV(Q555,$C$9,$C$10)*(1+$T$14), 0), ROUND(_xlfn.NORM.INV(Q555, $D$9, $D$10)*(1+$T$14), 0))</f>
        <v>43</v>
      </c>
      <c r="S555" s="20">
        <f ca="1">RAND()</f>
        <v>0.36834867789520609</v>
      </c>
      <c r="T555" s="18">
        <f ca="1">IF(B555=1, ROUND(_xlfn.NORM.INV(S555,$C$11,$C$12), 2), ROUND(_xlfn.NORM.INV(S555, $D$11, $D$12), 2))</f>
        <v>5169.57</v>
      </c>
      <c r="U555" s="15">
        <f ca="1">MIN(F555,R555)</f>
        <v>40</v>
      </c>
      <c r="V555" s="15">
        <f ca="1">RAND()</f>
        <v>0.26505074438688681</v>
      </c>
      <c r="W555" s="19">
        <f ca="1">(IF(B555=1, $G$21+($G$22-$G$21)*V555, $H$21+($H$22-$H$21)*V555))</f>
        <v>1.7951522331606604E-2</v>
      </c>
      <c r="X555" s="15">
        <f ca="1">ROUND(U555*(1-W555), 0)</f>
        <v>39</v>
      </c>
      <c r="Y555" s="20">
        <f ca="1">RAND()</f>
        <v>0.77679750367500255</v>
      </c>
      <c r="Z555" s="15">
        <f ca="1">IF(B555=1, ROUND(_xlfn.NORM.INV(Y555,$C$13,$C$14)*(1+$T$14), 0), ROUND(_xlfn.NORM.INV(Y555, $D$13, $D$14)*(1+$T$14), 0))</f>
        <v>43</v>
      </c>
      <c r="AA555" s="20">
        <f ca="1">RAND()</f>
        <v>0.94506239832306793</v>
      </c>
      <c r="AB555" s="18">
        <f ca="1">IF(B555=1, ROUND(_xlfn.NORM.INV(AA555,$C$15,$C$16), 2), ROUND(_xlfn.NORM.INV(AA555, $D$15, $D$16), 2))</f>
        <v>2992.27</v>
      </c>
      <c r="AC555" s="15">
        <f ca="1">MIN(G555,Z555)</f>
        <v>24</v>
      </c>
      <c r="AD555" s="15">
        <f ca="1">RAND()</f>
        <v>0.5466266705414945</v>
      </c>
      <c r="AE555" s="19">
        <f ca="1">(IF(B555=1, $G$21+($G$22-$G$21)*AD555, $H$21+($H$22-$H$21)*AD555))</f>
        <v>2.6398800116244833E-2</v>
      </c>
      <c r="AF555" s="15">
        <f ca="1">ROUND(AC555*(1-AE555), 0)</f>
        <v>23</v>
      </c>
      <c r="AG555" s="20">
        <f ca="1">RAND()</f>
        <v>0.82902596778351512</v>
      </c>
      <c r="AH555" s="15">
        <f ca="1">IF(B555=1, ROUND(_xlfn.NORM.INV(AG555,$C$17,$C$18)*(1+$T$14), 0), ROUND(_xlfn.NORM.INV(AG555, $D$17, $D$18)*(1+$T$14), 0))</f>
        <v>249</v>
      </c>
      <c r="AI555" s="20">
        <f ca="1">RAND()</f>
        <v>0.50448304755353646</v>
      </c>
      <c r="AJ555" s="18">
        <f ca="1">IF(B555=1, ROUND(_xlfn.NORM.INV(AI555,$C$19,$C$20), 2), ROUND(_xlfn.NORM.INV(AI555, $D$19, $D$20), 2))</f>
        <v>1749.58</v>
      </c>
      <c r="AK555" s="15">
        <f ca="1">MIN(ROUND(H555*(1+$C$22),0),AH555)</f>
        <v>249</v>
      </c>
      <c r="AL555" s="20">
        <f ca="1">RAND()</f>
        <v>0.50044727194364258</v>
      </c>
      <c r="AM555" s="19">
        <f ca="1">(IF(B555=1, $G$21+($G$22-$G$21)*AL555, $H$21+($H$22-$H$21)*AL555))</f>
        <v>2.5013418158309278E-2</v>
      </c>
      <c r="AN555" s="15">
        <f ca="1">ROUND(AK555*(1-AM555), 0)</f>
        <v>243</v>
      </c>
      <c r="AO555" s="18">
        <f ca="1">SUM(IF(AN555&gt;H555, (AN555-H555)*($G$23+AJ555), 0),IF(AF555&gt;G555,(AF555-G555)*($G$23+AB555),0),IF(X555&gt;F555,(X555-F555)*($G$23+T555),0),IF(P555&gt;E555,(P555-E555)*($G$23+L555),0))</f>
        <v>0</v>
      </c>
      <c r="AP555" s="18">
        <f>-$C$24</f>
        <v>-313614.51120000001</v>
      </c>
      <c r="AQ555" s="17">
        <f ca="1">L555*P555+T555*X555+AB555*AF555+AJ555*AN555-AO555+AP555</f>
        <v>435274.56880000007</v>
      </c>
      <c r="AS555" s="21">
        <f ca="1">SUM(IF(AN555&gt;H555, (AN555-H555), 0),IF(AF555&gt;G555,(AF555-G555),0),IF(X555&gt;F555,(X555-F555),0),IF(P555&gt;E555,(P555-E555),0))</f>
        <v>0</v>
      </c>
    </row>
    <row r="556" spans="1:45" x14ac:dyDescent="0.4">
      <c r="A556" s="15">
        <v>528</v>
      </c>
      <c r="B556" s="15">
        <f ca="1">IF(RAND() &lt; (8/12), 0, 1)</f>
        <v>0</v>
      </c>
      <c r="C556" s="20">
        <f ca="1">RAND()</f>
        <v>0.65353539618221901</v>
      </c>
      <c r="D556" s="15" t="str">
        <f ca="1">LOOKUP(C556,$H$13:$H$16,$F$13:$F$16)</f>
        <v>Boeing 777-300ER</v>
      </c>
      <c r="E556" s="15">
        <f ca="1">LOOKUP(D556,$F$6:$F$9,$I$6:$I$9)</f>
        <v>8</v>
      </c>
      <c r="F556" s="15">
        <f ca="1">LOOKUP(D556,$F$6:$F$9,$J$6:$J$9)</f>
        <v>40</v>
      </c>
      <c r="G556" s="15">
        <f ca="1">LOOKUP(D556,$F$6:$F$9,$K$6:$K$9)</f>
        <v>24</v>
      </c>
      <c r="H556" s="15">
        <f ca="1">LOOKUP(D556,$F$6:$F$9,$L$6:$L$9)</f>
        <v>260</v>
      </c>
      <c r="I556" s="20">
        <f ca="1">RAND()</f>
        <v>0.18159152567290215</v>
      </c>
      <c r="J556" s="15">
        <f ca="1">IF(B556=1, ROUND(_xlfn.NORM.INV(I556,$C$5,$C$6)*(1+$T$14), 0), ROUND(_xlfn.NORM.INV(I556, $D$5, $D$6)*(1+$T$14), 0))</f>
        <v>3</v>
      </c>
      <c r="K556" s="20">
        <f ca="1">RAND()</f>
        <v>0.38984443239054045</v>
      </c>
      <c r="L556" s="18">
        <f ca="1">IF(B556=1, ROUND(_xlfn.NORM.INV(K556,$C$7,$C$8), 2), ROUND(_xlfn.NORM.INV(K556, $D$7, $D$8), 2))</f>
        <v>10364.89</v>
      </c>
      <c r="M556" s="15">
        <f ca="1">MIN(E556,J556)</f>
        <v>3</v>
      </c>
      <c r="N556" s="15">
        <f ca="1">RAND()</f>
        <v>0.76611411585367339</v>
      </c>
      <c r="O556" s="19">
        <f ca="1">(IF(B556=1, $G$21+($G$22-$G$21)*N556, $H$21+($H$22-$H$21)*N556))</f>
        <v>3.2983423475610202E-2</v>
      </c>
      <c r="P556" s="15">
        <f ca="1">ROUND(M556*(1-O556), 0)</f>
        <v>3</v>
      </c>
      <c r="Q556" s="20">
        <f ca="1">RAND()</f>
        <v>0.43304879374927363</v>
      </c>
      <c r="R556" s="15">
        <f ca="1">IF(B556=1, ROUND(_xlfn.NORM.INV(Q556,$C$9,$C$10)*(1+$T$14), 0), ROUND(_xlfn.NORM.INV(Q556, $D$9, $D$10)*(1+$T$14), 0))</f>
        <v>38</v>
      </c>
      <c r="S556" s="20">
        <f ca="1">RAND()</f>
        <v>4.6144749543831631E-3</v>
      </c>
      <c r="T556" s="18">
        <f ca="1">IF(B556=1, ROUND(_xlfn.NORM.INV(S556,$C$11,$C$12), 2), ROUND(_xlfn.NORM.INV(S556, $D$11, $D$12), 2))</f>
        <v>4652.91</v>
      </c>
      <c r="U556" s="15">
        <f ca="1">MIN(F556,R556)</f>
        <v>38</v>
      </c>
      <c r="V556" s="15">
        <f ca="1">RAND()</f>
        <v>0.63611587506984724</v>
      </c>
      <c r="W556" s="19">
        <f ca="1">(IF(B556=1, $G$21+($G$22-$G$21)*V556, $H$21+($H$22-$H$21)*V556))</f>
        <v>2.9083476252095418E-2</v>
      </c>
      <c r="X556" s="15">
        <f ca="1">ROUND(U556*(1-W556), 0)</f>
        <v>37</v>
      </c>
      <c r="Y556" s="20">
        <f ca="1">RAND()</f>
        <v>4.3966598982958516E-4</v>
      </c>
      <c r="Z556" s="15">
        <f ca="1">IF(B556=1, ROUND(_xlfn.NORM.INV(Y556,$C$13,$C$14)*(1+$T$14), 0), ROUND(_xlfn.NORM.INV(Y556, $D$13, $D$14)*(1+$T$14), 0))</f>
        <v>4</v>
      </c>
      <c r="AA556" s="20">
        <f ca="1">RAND()</f>
        <v>0.41499758677632814</v>
      </c>
      <c r="AB556" s="18">
        <f ca="1">IF(B556=1, ROUND(_xlfn.NORM.INV(AA556,$C$15,$C$16), 2), ROUND(_xlfn.NORM.INV(AA556, $D$15, $D$16), 2))</f>
        <v>2771.87</v>
      </c>
      <c r="AC556" s="15">
        <f ca="1">MIN(G556,Z556)</f>
        <v>4</v>
      </c>
      <c r="AD556" s="15">
        <f ca="1">RAND()</f>
        <v>0.4607920040086646</v>
      </c>
      <c r="AE556" s="19">
        <f ca="1">(IF(B556=1, $G$21+($G$22-$G$21)*AD556, $H$21+($H$22-$H$21)*AD556))</f>
        <v>2.382376012025994E-2</v>
      </c>
      <c r="AF556" s="15">
        <f ca="1">ROUND(AC556*(1-AE556), 0)</f>
        <v>4</v>
      </c>
      <c r="AG556" s="20">
        <f ca="1">RAND()</f>
        <v>0.91271239355193179</v>
      </c>
      <c r="AH556" s="15">
        <f ca="1">IF(B556=1, ROUND(_xlfn.NORM.INV(AG556,$C$17,$C$18)*(1+$T$14), 0), ROUND(_xlfn.NORM.INV(AG556, $D$17, $D$18)*(1+$T$14), 0))</f>
        <v>271</v>
      </c>
      <c r="AI556" s="20">
        <f ca="1">RAND()</f>
        <v>0.40311972556702413</v>
      </c>
      <c r="AJ556" s="18">
        <f ca="1">IF(B556=1, ROUND(_xlfn.NORM.INV(AI556,$C$19,$C$20), 2), ROUND(_xlfn.NORM.INV(AI556, $D$19, $D$20), 2))</f>
        <v>1730.1</v>
      </c>
      <c r="AK556" s="15">
        <f ca="1">MIN(ROUND(H556*(1+$C$22),0),AH556)</f>
        <v>271</v>
      </c>
      <c r="AL556" s="20">
        <f ca="1">RAND()</f>
        <v>0.84938844860468687</v>
      </c>
      <c r="AM556" s="19">
        <f ca="1">(IF(B556=1, $G$21+($G$22-$G$21)*AL556, $H$21+($H$22-$H$21)*AL556))</f>
        <v>3.5481653458140604E-2</v>
      </c>
      <c r="AN556" s="15">
        <f ca="1">ROUND(AK556*(1-AM556), 0)</f>
        <v>261</v>
      </c>
      <c r="AO556" s="18">
        <f ca="1">SUM(IF(AN556&gt;H556, (AN556-H556)*($G$23+AJ556), 0),IF(AF556&gt;G556,(AF556-G556)*($G$23+AB556),0),IF(X556&gt;F556,(X556-F556)*($G$23+T556),0),IF(P556&gt;E556,(P556-E556)*($G$23+L556),0))</f>
        <v>2581.1</v>
      </c>
      <c r="AP556" s="18">
        <f>-$C$24</f>
        <v>-313614.51120000001</v>
      </c>
      <c r="AQ556" s="17">
        <f ca="1">L556*P556+T556*X556+AB556*AF556+AJ556*AN556-AO556+AP556</f>
        <v>349700.30879999994</v>
      </c>
      <c r="AS556" s="21">
        <f ca="1">SUM(IF(AN556&gt;H556, (AN556-H556), 0),IF(AF556&gt;G556,(AF556-G556),0),IF(X556&gt;F556,(X556-F556),0),IF(P556&gt;E556,(P556-E556),0))</f>
        <v>1</v>
      </c>
    </row>
    <row r="557" spans="1:45" x14ac:dyDescent="0.4">
      <c r="A557" s="15">
        <v>529</v>
      </c>
      <c r="B557" s="15">
        <f ca="1">IF(RAND() &lt; (8/12), 0, 1)</f>
        <v>0</v>
      </c>
      <c r="C557" s="20">
        <f ca="1">RAND()</f>
        <v>0.74499927218403705</v>
      </c>
      <c r="D557" s="15" t="str">
        <f ca="1">LOOKUP(C557,$H$13:$H$16,$F$13:$F$16)</f>
        <v>Boeing 777-300ER</v>
      </c>
      <c r="E557" s="15">
        <f ca="1">LOOKUP(D557,$F$6:$F$9,$I$6:$I$9)</f>
        <v>8</v>
      </c>
      <c r="F557" s="15">
        <f ca="1">LOOKUP(D557,$F$6:$F$9,$J$6:$J$9)</f>
        <v>40</v>
      </c>
      <c r="G557" s="15">
        <f ca="1">LOOKUP(D557,$F$6:$F$9,$K$6:$K$9)</f>
        <v>24</v>
      </c>
      <c r="H557" s="15">
        <f ca="1">LOOKUP(D557,$F$6:$F$9,$L$6:$L$9)</f>
        <v>260</v>
      </c>
      <c r="I557" s="20">
        <f ca="1">RAND()</f>
        <v>0.94146943781816428</v>
      </c>
      <c r="J557" s="15">
        <f ca="1">IF(B557=1, ROUND(_xlfn.NORM.INV(I557,$C$5,$C$6)*(1+$T$14), 0), ROUND(_xlfn.NORM.INV(I557, $D$5, $D$6)*(1+$T$14), 0))</f>
        <v>6</v>
      </c>
      <c r="K557" s="20">
        <f ca="1">RAND()</f>
        <v>0.45183470925552738</v>
      </c>
      <c r="L557" s="18">
        <f ca="1">IF(B557=1, ROUND(_xlfn.NORM.INV(K557,$C$7,$C$8), 2), ROUND(_xlfn.NORM.INV(K557, $D$7, $D$8), 2))</f>
        <v>10437.219999999999</v>
      </c>
      <c r="M557" s="15">
        <f ca="1">MIN(E557,J557)</f>
        <v>6</v>
      </c>
      <c r="N557" s="15">
        <f ca="1">RAND()</f>
        <v>0.633061507389168</v>
      </c>
      <c r="O557" s="19">
        <f ca="1">(IF(B557=1, $G$21+($G$22-$G$21)*N557, $H$21+($H$22-$H$21)*N557))</f>
        <v>2.8991845221675042E-2</v>
      </c>
      <c r="P557" s="15">
        <f ca="1">ROUND(M557*(1-O557), 0)</f>
        <v>6</v>
      </c>
      <c r="Q557" s="20">
        <f ca="1">RAND()</f>
        <v>0.15212117689309446</v>
      </c>
      <c r="R557" s="15">
        <f ca="1">IF(B557=1, ROUND(_xlfn.NORM.INV(Q557,$C$9,$C$10)*(1+$T$14), 0), ROUND(_xlfn.NORM.INV(Q557, $D$9, $D$10)*(1+$T$14), 0))</f>
        <v>29</v>
      </c>
      <c r="S557" s="20">
        <f ca="1">RAND()</f>
        <v>0.46000036813990031</v>
      </c>
      <c r="T557" s="18">
        <f ca="1">IF(B557=1, ROUND(_xlfn.NORM.INV(S557,$C$11,$C$12), 2), ROUND(_xlfn.NORM.INV(S557, $D$11, $D$12), 2))</f>
        <v>5223.3</v>
      </c>
      <c r="U557" s="15">
        <f ca="1">MIN(F557,R557)</f>
        <v>29</v>
      </c>
      <c r="V557" s="15">
        <f ca="1">RAND()</f>
        <v>7.5997002472675046E-2</v>
      </c>
      <c r="W557" s="19">
        <f ca="1">(IF(B557=1, $G$21+($G$22-$G$21)*V557, $H$21+($H$22-$H$21)*V557))</f>
        <v>1.2279910074180252E-2</v>
      </c>
      <c r="X557" s="15">
        <f ca="1">ROUND(U557*(1-W557), 0)</f>
        <v>29</v>
      </c>
      <c r="Y557" s="20">
        <f ca="1">RAND()</f>
        <v>0.67365291468844712</v>
      </c>
      <c r="Z557" s="15">
        <f ca="1">IF(B557=1, ROUND(_xlfn.NORM.INV(Y557,$C$13,$C$14)*(1+$T$14), 0), ROUND(_xlfn.NORM.INV(Y557, $D$13, $D$14)*(1+$T$14), 0))</f>
        <v>40</v>
      </c>
      <c r="AA557" s="20">
        <f ca="1">RAND()</f>
        <v>0.8347701683074038</v>
      </c>
      <c r="AB557" s="18">
        <f ca="1">IF(B557=1, ROUND(_xlfn.NORM.INV(AA557,$C$15,$C$16), 2), ROUND(_xlfn.NORM.INV(AA557, $D$15, $D$16), 2))</f>
        <v>2916.25</v>
      </c>
      <c r="AC557" s="15">
        <f ca="1">MIN(G557,Z557)</f>
        <v>24</v>
      </c>
      <c r="AD557" s="15">
        <f ca="1">RAND()</f>
        <v>0.34456072676534844</v>
      </c>
      <c r="AE557" s="19">
        <f ca="1">(IF(B557=1, $G$21+($G$22-$G$21)*AD557, $H$21+($H$22-$H$21)*AD557))</f>
        <v>2.0336821802960453E-2</v>
      </c>
      <c r="AF557" s="15">
        <f ca="1">ROUND(AC557*(1-AE557), 0)</f>
        <v>24</v>
      </c>
      <c r="AG557" s="20">
        <f ca="1">RAND()</f>
        <v>0.77334378718604435</v>
      </c>
      <c r="AH557" s="15">
        <f ca="1">IF(B557=1, ROUND(_xlfn.NORM.INV(AG557,$C$17,$C$18)*(1+$T$14), 0), ROUND(_xlfn.NORM.INV(AG557, $D$17, $D$18)*(1+$T$14), 0))</f>
        <v>239</v>
      </c>
      <c r="AI557" s="20">
        <f ca="1">RAND()</f>
        <v>5.9453729783004006E-2</v>
      </c>
      <c r="AJ557" s="18">
        <f ca="1">IF(B557=1, ROUND(_xlfn.NORM.INV(AI557,$C$19,$C$20), 2), ROUND(_xlfn.NORM.INV(AI557, $D$19, $D$20), 2))</f>
        <v>1630.28</v>
      </c>
      <c r="AK557" s="15">
        <f ca="1">MIN(ROUND(H557*(1+$C$22),0),AH557)</f>
        <v>239</v>
      </c>
      <c r="AL557" s="20">
        <f ca="1">RAND()</f>
        <v>0.97534612972903323</v>
      </c>
      <c r="AM557" s="19">
        <f ca="1">(IF(B557=1, $G$21+($G$22-$G$21)*AL557, $H$21+($H$22-$H$21)*AL557))</f>
        <v>3.9260383891870997E-2</v>
      </c>
      <c r="AN557" s="15">
        <f ca="1">ROUND(AK557*(1-AM557), 0)</f>
        <v>230</v>
      </c>
      <c r="AO557" s="18">
        <f ca="1">SUM(IF(AN557&gt;H557, (AN557-H557)*($G$23+AJ557), 0),IF(AF557&gt;G557,(AF557-G557)*($G$23+AB557),0),IF(X557&gt;F557,(X557-F557)*($G$23+T557),0),IF(P557&gt;E557,(P557-E557)*($G$23+L557),0))</f>
        <v>0</v>
      </c>
      <c r="AP557" s="18">
        <f>-$C$24</f>
        <v>-313614.51120000001</v>
      </c>
      <c r="AQ557" s="17">
        <f ca="1">L557*P557+T557*X557+AB557*AF557+AJ557*AN557-AO557+AP557</f>
        <v>345438.90879999992</v>
      </c>
      <c r="AS557" s="21">
        <f ca="1">SUM(IF(AN557&gt;H557, (AN557-H557), 0),IF(AF557&gt;G557,(AF557-G557),0),IF(X557&gt;F557,(X557-F557),0),IF(P557&gt;E557,(P557-E557),0))</f>
        <v>0</v>
      </c>
    </row>
    <row r="558" spans="1:45" x14ac:dyDescent="0.4">
      <c r="A558" s="15">
        <v>530</v>
      </c>
      <c r="B558" s="15">
        <f ca="1">IF(RAND() &lt; (8/12), 0, 1)</f>
        <v>0</v>
      </c>
      <c r="C558" s="20">
        <f ca="1">RAND()</f>
        <v>0.87616209273832324</v>
      </c>
      <c r="D558" s="15" t="str">
        <f ca="1">LOOKUP(C558,$H$13:$H$16,$F$13:$F$16)</f>
        <v>Boeing 777-300ER</v>
      </c>
      <c r="E558" s="15">
        <f ca="1">LOOKUP(D558,$F$6:$F$9,$I$6:$I$9)</f>
        <v>8</v>
      </c>
      <c r="F558" s="15">
        <f ca="1">LOOKUP(D558,$F$6:$F$9,$J$6:$J$9)</f>
        <v>40</v>
      </c>
      <c r="G558" s="15">
        <f ca="1">LOOKUP(D558,$F$6:$F$9,$K$6:$K$9)</f>
        <v>24</v>
      </c>
      <c r="H558" s="15">
        <f ca="1">LOOKUP(D558,$F$6:$F$9,$L$6:$L$9)</f>
        <v>260</v>
      </c>
      <c r="I558" s="20">
        <f ca="1">RAND()</f>
        <v>0.43269374529481464</v>
      </c>
      <c r="J558" s="15">
        <f ca="1">IF(B558=1, ROUND(_xlfn.NORM.INV(I558,$C$5,$C$6)*(1+$T$14), 0), ROUND(_xlfn.NORM.INV(I558, $D$5, $D$6)*(1+$T$14), 0))</f>
        <v>4</v>
      </c>
      <c r="K558" s="20">
        <f ca="1">RAND()</f>
        <v>0.41181086470752526</v>
      </c>
      <c r="L558" s="18">
        <f ca="1">IF(B558=1, ROUND(_xlfn.NORM.INV(K558,$C$7,$C$8), 2), ROUND(_xlfn.NORM.INV(K558, $D$7, $D$8), 2))</f>
        <v>10390.799999999999</v>
      </c>
      <c r="M558" s="15">
        <f ca="1">MIN(E558,J558)</f>
        <v>4</v>
      </c>
      <c r="N558" s="15">
        <f ca="1">RAND()</f>
        <v>0.77230718256388686</v>
      </c>
      <c r="O558" s="19">
        <f ca="1">(IF(B558=1, $G$21+($G$22-$G$21)*N558, $H$21+($H$22-$H$21)*N558))</f>
        <v>3.3169215476916605E-2</v>
      </c>
      <c r="P558" s="15">
        <f ca="1">ROUND(M558*(1-O558), 0)</f>
        <v>4</v>
      </c>
      <c r="Q558" s="20">
        <f ca="1">RAND()</f>
        <v>3.7659871562024994E-2</v>
      </c>
      <c r="R558" s="15">
        <f ca="1">IF(B558=1, ROUND(_xlfn.NORM.INV(Q558,$C$9,$C$10)*(1+$T$14), 0), ROUND(_xlfn.NORM.INV(Q558, $D$9, $D$10)*(1+$T$14), 0))</f>
        <v>21</v>
      </c>
      <c r="S558" s="20">
        <f ca="1">RAND()</f>
        <v>0.36664076392172973</v>
      </c>
      <c r="T558" s="18">
        <f ca="1">IF(B558=1, ROUND(_xlfn.NORM.INV(S558,$C$11,$C$12), 2), ROUND(_xlfn.NORM.INV(S558, $D$11, $D$12), 2))</f>
        <v>5168.54</v>
      </c>
      <c r="U558" s="15">
        <f ca="1">MIN(F558,R558)</f>
        <v>21</v>
      </c>
      <c r="V558" s="15">
        <f ca="1">RAND()</f>
        <v>0.51818333795835037</v>
      </c>
      <c r="W558" s="19">
        <f ca="1">(IF(B558=1, $G$21+($G$22-$G$21)*V558, $H$21+($H$22-$H$21)*V558))</f>
        <v>2.554550013875051E-2</v>
      </c>
      <c r="X558" s="15">
        <f ca="1">ROUND(U558*(1-W558), 0)</f>
        <v>20</v>
      </c>
      <c r="Y558" s="20">
        <f ca="1">RAND()</f>
        <v>0.5508133862115846</v>
      </c>
      <c r="Z558" s="15">
        <f ca="1">IF(B558=1, ROUND(_xlfn.NORM.INV(Y558,$C$13,$C$14)*(1+$T$14), 0), ROUND(_xlfn.NORM.INV(Y558, $D$13, $D$14)*(1+$T$14), 0))</f>
        <v>37</v>
      </c>
      <c r="AA558" s="20">
        <f ca="1">RAND()</f>
        <v>0.63554569521503335</v>
      </c>
      <c r="AB558" s="18">
        <f ca="1">IF(B558=1, ROUND(_xlfn.NORM.INV(AA558,$C$15,$C$16), 2), ROUND(_xlfn.NORM.INV(AA558, $D$15, $D$16), 2))</f>
        <v>2840.09</v>
      </c>
      <c r="AC558" s="15">
        <f ca="1">MIN(G558,Z558)</f>
        <v>24</v>
      </c>
      <c r="AD558" s="15">
        <f ca="1">RAND()</f>
        <v>0.47617756701751557</v>
      </c>
      <c r="AE558" s="19">
        <f ca="1">(IF(B558=1, $G$21+($G$22-$G$21)*AD558, $H$21+($H$22-$H$21)*AD558))</f>
        <v>2.4285327010525465E-2</v>
      </c>
      <c r="AF558" s="15">
        <f ca="1">ROUND(AC558*(1-AE558), 0)</f>
        <v>23</v>
      </c>
      <c r="AG558" s="20">
        <f ca="1">RAND()</f>
        <v>0.24048546796108572</v>
      </c>
      <c r="AH558" s="15">
        <f ca="1">IF(B558=1, ROUND(_xlfn.NORM.INV(AG558,$C$17,$C$18)*(1+$T$14), 0), ROUND(_xlfn.NORM.INV(AG558, $D$17, $D$18)*(1+$T$14), 0))</f>
        <v>163</v>
      </c>
      <c r="AI558" s="20">
        <f ca="1">RAND()</f>
        <v>0.52217414513999938</v>
      </c>
      <c r="AJ558" s="18">
        <f ca="1">IF(B558=1, ROUND(_xlfn.NORM.INV(AI558,$C$19,$C$20), 2), ROUND(_xlfn.NORM.INV(AI558, $D$19, $D$20), 2))</f>
        <v>1752.95</v>
      </c>
      <c r="AK558" s="15">
        <f ca="1">MIN(ROUND(H558*(1+$C$22),0),AH558)</f>
        <v>163</v>
      </c>
      <c r="AL558" s="20">
        <f ca="1">RAND()</f>
        <v>0.7657168712138831</v>
      </c>
      <c r="AM558" s="19">
        <f ca="1">(IF(B558=1, $G$21+($G$22-$G$21)*AL558, $H$21+($H$22-$H$21)*AL558))</f>
        <v>3.2971506136416494E-2</v>
      </c>
      <c r="AN558" s="15">
        <f ca="1">ROUND(AK558*(1-AM558), 0)</f>
        <v>158</v>
      </c>
      <c r="AO558" s="18">
        <f ca="1">SUM(IF(AN558&gt;H558, (AN558-H558)*($G$23+AJ558), 0),IF(AF558&gt;G558,(AF558-G558)*($G$23+AB558),0),IF(X558&gt;F558,(X558-F558)*($G$23+T558),0),IF(P558&gt;E558,(P558-E558)*($G$23+L558),0))</f>
        <v>0</v>
      </c>
      <c r="AP558" s="18">
        <f>-$C$24</f>
        <v>-313614.51120000001</v>
      </c>
      <c r="AQ558" s="17">
        <f ca="1">L558*P558+T558*X558+AB558*AF558+AJ558*AN558-AO558+AP558</f>
        <v>173607.65880000003</v>
      </c>
      <c r="AS558" s="21">
        <f ca="1">SUM(IF(AN558&gt;H558, (AN558-H558), 0),IF(AF558&gt;G558,(AF558-G558),0),IF(X558&gt;F558,(X558-F558),0),IF(P558&gt;E558,(P558-E558),0))</f>
        <v>0</v>
      </c>
    </row>
    <row r="559" spans="1:45" x14ac:dyDescent="0.4">
      <c r="A559" s="15">
        <v>531</v>
      </c>
      <c r="B559" s="15">
        <f ca="1">IF(RAND() &lt; (8/12), 0, 1)</f>
        <v>1</v>
      </c>
      <c r="C559" s="20">
        <f ca="1">RAND()</f>
        <v>0.45383785036057367</v>
      </c>
      <c r="D559" s="15" t="str">
        <f ca="1">LOOKUP(C559,$H$13:$H$16,$F$13:$F$16)</f>
        <v>Airbus A380-800</v>
      </c>
      <c r="E559" s="15">
        <f ca="1">LOOKUP(D559,$F$6:$F$9,$I$6:$I$9)</f>
        <v>14</v>
      </c>
      <c r="F559" s="15">
        <f ca="1">LOOKUP(D559,$F$6:$F$9,$J$6:$J$9)</f>
        <v>76</v>
      </c>
      <c r="G559" s="15">
        <f ca="1">LOOKUP(D559,$F$6:$F$9,$K$6:$K$9)</f>
        <v>56</v>
      </c>
      <c r="H559" s="15">
        <f ca="1">LOOKUP(D559,$F$6:$F$9,$L$6:$L$9)</f>
        <v>341</v>
      </c>
      <c r="I559" s="20">
        <f ca="1">RAND()</f>
        <v>0.12296598445073348</v>
      </c>
      <c r="J559" s="15">
        <f ca="1">IF(B559=1, ROUND(_xlfn.NORM.INV(I559,$C$5,$C$6)*(1+$T$14), 0), ROUND(_xlfn.NORM.INV(I559, $D$5, $D$6)*(1+$T$14), 0))</f>
        <v>4</v>
      </c>
      <c r="K559" s="20">
        <f ca="1">RAND()</f>
        <v>0.28602317902633767</v>
      </c>
      <c r="L559" s="18">
        <f ca="1">IF(B559=1, ROUND(_xlfn.NORM.INV(K559,$C$7,$C$8), 2), ROUND(_xlfn.NORM.INV(K559, $D$7, $D$8), 2))</f>
        <v>12639.88</v>
      </c>
      <c r="M559" s="15">
        <f ca="1">MIN(E559,J559)</f>
        <v>4</v>
      </c>
      <c r="N559" s="15">
        <f ca="1">RAND()</f>
        <v>4.8260986677125639E-2</v>
      </c>
      <c r="O559" s="19">
        <f ca="1">(IF(B559=1, $G$21+($G$22-$G$21)*N559, $H$21+($H$22-$H$21)*N559))</f>
        <v>1.6689134533699398E-2</v>
      </c>
      <c r="P559" s="15">
        <f ca="1">ROUND(M559*(1-O559), 0)</f>
        <v>4</v>
      </c>
      <c r="Q559" s="20">
        <f ca="1">RAND()</f>
        <v>7.3026138630072901E-2</v>
      </c>
      <c r="R559" s="15">
        <f ca="1">IF(B559=1, ROUND(_xlfn.NORM.INV(Q559,$C$9,$C$10)*(1+$T$14), 0), ROUND(_xlfn.NORM.INV(Q559, $D$9, $D$10)*(1+$T$14), 0))</f>
        <v>24</v>
      </c>
      <c r="S559" s="20">
        <f ca="1">RAND()</f>
        <v>0.91119497242922565</v>
      </c>
      <c r="T559" s="18">
        <f ca="1">IF(B559=1, ROUND(_xlfn.NORM.INV(S559,$C$11,$C$12), 2), ROUND(_xlfn.NORM.INV(S559, $D$11, $D$12), 2))</f>
        <v>8045.08</v>
      </c>
      <c r="U559" s="15">
        <f ca="1">MIN(F559,R559)</f>
        <v>24</v>
      </c>
      <c r="V559" s="15">
        <f ca="1">RAND()</f>
        <v>0.17323917346868145</v>
      </c>
      <c r="W559" s="19">
        <f ca="1">(IF(B559=1, $G$21+($G$22-$G$21)*V559, $H$21+($H$22-$H$21)*V559))</f>
        <v>2.1063371071403852E-2</v>
      </c>
      <c r="X559" s="15">
        <f ca="1">ROUND(U559*(1-W559), 0)</f>
        <v>23</v>
      </c>
      <c r="Y559" s="20">
        <f ca="1">RAND()</f>
        <v>0.82149955824702037</v>
      </c>
      <c r="Z559" s="15">
        <f ca="1">IF(B559=1, ROUND(_xlfn.NORM.INV(Y559,$C$13,$C$14)*(1+$T$14), 0), ROUND(_xlfn.NORM.INV(Y559, $D$13, $D$14)*(1+$T$14), 0))</f>
        <v>76</v>
      </c>
      <c r="AA559" s="20">
        <f ca="1">RAND()</f>
        <v>0.41956106547816452</v>
      </c>
      <c r="AB559" s="18">
        <f ca="1">IF(B559=1, ROUND(_xlfn.NORM.INV(AA559,$C$15,$C$16), 2), ROUND(_xlfn.NORM.INV(AA559, $D$15, $D$16), 2))</f>
        <v>3544.73</v>
      </c>
      <c r="AC559" s="15">
        <f ca="1">MIN(G559,Z559)</f>
        <v>56</v>
      </c>
      <c r="AD559" s="15">
        <f ca="1">RAND()</f>
        <v>0.12483479518613305</v>
      </c>
      <c r="AE559" s="19">
        <f ca="1">(IF(B559=1, $G$21+($G$22-$G$21)*AD559, $H$21+($H$22-$H$21)*AD559))</f>
        <v>1.9369217831514657E-2</v>
      </c>
      <c r="AF559" s="15">
        <f ca="1">ROUND(AC559*(1-AE559), 0)</f>
        <v>55</v>
      </c>
      <c r="AG559" s="20">
        <f ca="1">RAND()</f>
        <v>0.34681552337432286</v>
      </c>
      <c r="AH559" s="15">
        <f ca="1">IF(B559=1, ROUND(_xlfn.NORM.INV(AG559,$C$17,$C$18)*(1+$T$14), 0), ROUND(_xlfn.NORM.INV(AG559, $D$17, $D$18)*(1+$T$14), 0))</f>
        <v>255</v>
      </c>
      <c r="AI559" s="20">
        <f ca="1">RAND()</f>
        <v>0.84294437738563444</v>
      </c>
      <c r="AJ559" s="18">
        <f ca="1">IF(B559=1, ROUND(_xlfn.NORM.INV(AI559,$C$19,$C$20), 2), ROUND(_xlfn.NORM.INV(AI559, $D$19, $D$20), 2))</f>
        <v>2579.04</v>
      </c>
      <c r="AK559" s="15">
        <f ca="1">MIN(ROUND(H559*(1+$C$22),0),AH559)</f>
        <v>255</v>
      </c>
      <c r="AL559" s="20">
        <f ca="1">RAND()</f>
        <v>0.94939536519845213</v>
      </c>
      <c r="AM559" s="19">
        <f ca="1">(IF(B559=1, $G$21+($G$22-$G$21)*AL559, $H$21+($H$22-$H$21)*AL559))</f>
        <v>4.8228837781945824E-2</v>
      </c>
      <c r="AN559" s="15">
        <f ca="1">ROUND(AK559*(1-AM559), 0)</f>
        <v>243</v>
      </c>
      <c r="AO559" s="18">
        <f ca="1">SUM(IF(AN559&gt;H559, (AN559-H559)*($G$23+AJ559), 0),IF(AF559&gt;G559,(AF559-G559)*($G$23+AB559),0),IF(X559&gt;F559,(X559-F559)*($G$23+T559),0),IF(P559&gt;E559,(P559-E559)*($G$23+L559),0))</f>
        <v>0</v>
      </c>
      <c r="AP559" s="18">
        <f>-$C$24</f>
        <v>-313614.51120000001</v>
      </c>
      <c r="AQ559" s="17">
        <f ca="1">L559*P559+T559*X559+AB559*AF559+AJ559*AN559-AO559+AP559</f>
        <v>743648.71879999992</v>
      </c>
      <c r="AS559" s="21">
        <f ca="1">SUM(IF(AN559&gt;H559, (AN559-H559), 0),IF(AF559&gt;G559,(AF559-G559),0),IF(X559&gt;F559,(X559-F559),0),IF(P559&gt;E559,(P559-E559),0))</f>
        <v>0</v>
      </c>
    </row>
    <row r="560" spans="1:45" x14ac:dyDescent="0.4">
      <c r="A560" s="15">
        <v>532</v>
      </c>
      <c r="B560" s="15">
        <f ca="1">IF(RAND() &lt; (8/12), 0, 1)</f>
        <v>0</v>
      </c>
      <c r="C560" s="20">
        <f ca="1">RAND()</f>
        <v>0.32903222146685862</v>
      </c>
      <c r="D560" s="15" t="str">
        <f ca="1">LOOKUP(C560,$H$13:$H$16,$F$13:$F$16)</f>
        <v>Airbus A380-800</v>
      </c>
      <c r="E560" s="15">
        <f ca="1">LOOKUP(D560,$F$6:$F$9,$I$6:$I$9)</f>
        <v>14</v>
      </c>
      <c r="F560" s="15">
        <f ca="1">LOOKUP(D560,$F$6:$F$9,$J$6:$J$9)</f>
        <v>76</v>
      </c>
      <c r="G560" s="15">
        <f ca="1">LOOKUP(D560,$F$6:$F$9,$K$6:$K$9)</f>
        <v>56</v>
      </c>
      <c r="H560" s="15">
        <f ca="1">LOOKUP(D560,$F$6:$F$9,$L$6:$L$9)</f>
        <v>341</v>
      </c>
      <c r="I560" s="20">
        <f ca="1">RAND()</f>
        <v>0.46754304412686709</v>
      </c>
      <c r="J560" s="15">
        <f ca="1">IF(B560=1, ROUND(_xlfn.NORM.INV(I560,$C$5,$C$6)*(1+$T$14), 0), ROUND(_xlfn.NORM.INV(I560, $D$5, $D$6)*(1+$T$14), 0))</f>
        <v>4</v>
      </c>
      <c r="K560" s="20">
        <f ca="1">RAND()</f>
        <v>9.8514991722978507E-2</v>
      </c>
      <c r="L560" s="18">
        <f ca="1">IF(B560=1, ROUND(_xlfn.NORM.INV(K560,$C$7,$C$8), 2), ROUND(_xlfn.NORM.INV(K560, $D$7, $D$8), 2))</f>
        <v>9904.42</v>
      </c>
      <c r="M560" s="15">
        <f ca="1">MIN(E560,J560)</f>
        <v>4</v>
      </c>
      <c r="N560" s="15">
        <f ca="1">RAND()</f>
        <v>0.92716821887343748</v>
      </c>
      <c r="O560" s="19">
        <f ca="1">(IF(B560=1, $G$21+($G$22-$G$21)*N560, $H$21+($H$22-$H$21)*N560))</f>
        <v>3.7815046566203124E-2</v>
      </c>
      <c r="P560" s="15">
        <f ca="1">ROUND(M560*(1-O560), 0)</f>
        <v>4</v>
      </c>
      <c r="Q560" s="20">
        <f ca="1">RAND()</f>
        <v>0.16203911055943143</v>
      </c>
      <c r="R560" s="15">
        <f ca="1">IF(B560=1, ROUND(_xlfn.NORM.INV(Q560,$C$9,$C$10)*(1+$T$14), 0), ROUND(_xlfn.NORM.INV(Q560, $D$9, $D$10)*(1+$T$14), 0))</f>
        <v>30</v>
      </c>
      <c r="S560" s="20">
        <f ca="1">RAND()</f>
        <v>0.89458965038932747</v>
      </c>
      <c r="T560" s="18">
        <f ca="1">IF(B560=1, ROUND(_xlfn.NORM.INV(S560,$C$11,$C$12), 2), ROUND(_xlfn.NORM.INV(S560, $D$11, $D$12), 2))</f>
        <v>5531.34</v>
      </c>
      <c r="U560" s="15">
        <f ca="1">MIN(F560,R560)</f>
        <v>30</v>
      </c>
      <c r="V560" s="15">
        <f ca="1">RAND()</f>
        <v>0.40311966381670139</v>
      </c>
      <c r="W560" s="19">
        <f ca="1">(IF(B560=1, $G$21+($G$22-$G$21)*V560, $H$21+($H$22-$H$21)*V560))</f>
        <v>2.2093589914501041E-2</v>
      </c>
      <c r="X560" s="15">
        <f ca="1">ROUND(U560*(1-W560), 0)</f>
        <v>29</v>
      </c>
      <c r="Y560" s="20">
        <f ca="1">RAND()</f>
        <v>0.39891453161927903</v>
      </c>
      <c r="Z560" s="15">
        <f ca="1">IF(B560=1, ROUND(_xlfn.NORM.INV(Y560,$C$13,$C$14)*(1+$T$14), 0), ROUND(_xlfn.NORM.INV(Y560, $D$13, $D$14)*(1+$T$14), 0))</f>
        <v>33</v>
      </c>
      <c r="AA560" s="20">
        <f ca="1">RAND()</f>
        <v>0.9604141755054002</v>
      </c>
      <c r="AB560" s="18">
        <f ca="1">IF(B560=1, ROUND(_xlfn.NORM.INV(AA560,$C$15,$C$16), 2), ROUND(_xlfn.NORM.INV(AA560, $D$15, $D$16), 2))</f>
        <v>3011.33</v>
      </c>
      <c r="AC560" s="15">
        <f ca="1">MIN(G560,Z560)</f>
        <v>33</v>
      </c>
      <c r="AD560" s="15">
        <f ca="1">RAND()</f>
        <v>0.37653220811567445</v>
      </c>
      <c r="AE560" s="19">
        <f ca="1">(IF(B560=1, $G$21+($G$22-$G$21)*AD560, $H$21+($H$22-$H$21)*AD560))</f>
        <v>2.1295966243470233E-2</v>
      </c>
      <c r="AF560" s="15">
        <f ca="1">ROUND(AC560*(1-AE560), 0)</f>
        <v>32</v>
      </c>
      <c r="AG560" s="20">
        <f ca="1">RAND()</f>
        <v>0.80841881057319454</v>
      </c>
      <c r="AH560" s="15">
        <f ca="1">IF(B560=1, ROUND(_xlfn.NORM.INV(AG560,$C$17,$C$18)*(1+$T$14), 0), ROUND(_xlfn.NORM.INV(AG560, $D$17, $D$18)*(1+$T$14), 0))</f>
        <v>245</v>
      </c>
      <c r="AI560" s="20">
        <f ca="1">RAND()</f>
        <v>0.75649469912523093</v>
      </c>
      <c r="AJ560" s="18">
        <f ca="1">IF(B560=1, ROUND(_xlfn.NORM.INV(AI560,$C$19,$C$20), 2), ROUND(_xlfn.NORM.INV(AI560, $D$19, $D$20), 2))</f>
        <v>1801.53</v>
      </c>
      <c r="AK560" s="15">
        <f ca="1">MIN(ROUND(H560*(1+$C$22),0),AH560)</f>
        <v>245</v>
      </c>
      <c r="AL560" s="20">
        <f ca="1">RAND()</f>
        <v>0.61305631346440548</v>
      </c>
      <c r="AM560" s="19">
        <f ca="1">(IF(B560=1, $G$21+($G$22-$G$21)*AL560, $H$21+($H$22-$H$21)*AL560))</f>
        <v>2.8391689403932163E-2</v>
      </c>
      <c r="AN560" s="15">
        <f ca="1">ROUND(AK560*(1-AM560), 0)</f>
        <v>238</v>
      </c>
      <c r="AO560" s="18">
        <f ca="1">SUM(IF(AN560&gt;H560, (AN560-H560)*($G$23+AJ560), 0),IF(AF560&gt;G560,(AF560-G560)*($G$23+AB560),0),IF(X560&gt;F560,(X560-F560)*($G$23+T560),0),IF(P560&gt;E560,(P560-E560)*($G$23+L560),0))</f>
        <v>0</v>
      </c>
      <c r="AP560" s="18">
        <f>-$C$24</f>
        <v>-313614.51120000001</v>
      </c>
      <c r="AQ560" s="17">
        <f ca="1">L560*P560+T560*X560+AB560*AF560+AJ560*AN560-AO560+AP560</f>
        <v>411538.72879999998</v>
      </c>
      <c r="AS560" s="21">
        <f ca="1">SUM(IF(AN560&gt;H560, (AN560-H560), 0),IF(AF560&gt;G560,(AF560-G560),0),IF(X560&gt;F560,(X560-F560),0),IF(P560&gt;E560,(P560-E560),0))</f>
        <v>0</v>
      </c>
    </row>
    <row r="561" spans="1:45" x14ac:dyDescent="0.4">
      <c r="A561" s="15">
        <v>533</v>
      </c>
      <c r="B561" s="15">
        <f ca="1">IF(RAND() &lt; (8/12), 0, 1)</f>
        <v>0</v>
      </c>
      <c r="C561" s="20">
        <f ca="1">RAND()</f>
        <v>0.1855426191730386</v>
      </c>
      <c r="D561" s="15" t="str">
        <f ca="1">LOOKUP(C561,$H$13:$H$16,$F$13:$F$16)</f>
        <v>Airbus A350-900</v>
      </c>
      <c r="E561" s="15">
        <f ca="1">LOOKUP(D561,$F$6:$F$9,$I$6:$I$9)</f>
        <v>0</v>
      </c>
      <c r="F561" s="15">
        <f ca="1">LOOKUP(D561,$F$6:$F$9,$J$6:$J$9)</f>
        <v>32</v>
      </c>
      <c r="G561" s="15">
        <f ca="1">LOOKUP(D561,$F$6:$F$9,$K$6:$K$9)</f>
        <v>21</v>
      </c>
      <c r="H561" s="15">
        <f ca="1">LOOKUP(D561,$F$6:$F$9,$L$6:$L$9)</f>
        <v>259</v>
      </c>
      <c r="I561" s="20">
        <f ca="1">RAND()</f>
        <v>0.52920881934125796</v>
      </c>
      <c r="J561" s="15">
        <f ca="1">IF(B561=1, ROUND(_xlfn.NORM.INV(I561,$C$5,$C$6)*(1+$T$14), 0), ROUND(_xlfn.NORM.INV(I561, $D$5, $D$6)*(1+$T$14), 0))</f>
        <v>4</v>
      </c>
      <c r="K561" s="20">
        <f ca="1">RAND()</f>
        <v>0.37657984041048098</v>
      </c>
      <c r="L561" s="18">
        <f ca="1">IF(B561=1, ROUND(_xlfn.NORM.INV(K561,$C$7,$C$8), 2), ROUND(_xlfn.NORM.INV(K561, $D$7, $D$8), 2))</f>
        <v>10349.049999999999</v>
      </c>
      <c r="M561" s="15">
        <f ca="1">MIN(E561,J561)</f>
        <v>0</v>
      </c>
      <c r="N561" s="15">
        <f ca="1">RAND()</f>
        <v>0.74984606459450676</v>
      </c>
      <c r="O561" s="19">
        <f ca="1">(IF(B561=1, $G$21+($G$22-$G$21)*N561, $H$21+($H$22-$H$21)*N561))</f>
        <v>3.2495381937835202E-2</v>
      </c>
      <c r="P561" s="15">
        <f ca="1">ROUND(M561*(1-O561), 0)</f>
        <v>0</v>
      </c>
      <c r="Q561" s="20">
        <f ca="1">RAND()</f>
        <v>0.16223468269787389</v>
      </c>
      <c r="R561" s="15">
        <f ca="1">IF(B561=1, ROUND(_xlfn.NORM.INV(Q561,$C$9,$C$10)*(1+$T$14), 0), ROUND(_xlfn.NORM.INV(Q561, $D$9, $D$10)*(1+$T$14), 0))</f>
        <v>30</v>
      </c>
      <c r="S561" s="20">
        <f ca="1">RAND()</f>
        <v>0.15568657073726155</v>
      </c>
      <c r="T561" s="18">
        <f ca="1">IF(B561=1, ROUND(_xlfn.NORM.INV(S561,$C$11,$C$12), 2), ROUND(_xlfn.NORM.INV(S561, $D$11, $D$12), 2))</f>
        <v>5015.5</v>
      </c>
      <c r="U561" s="15">
        <f ca="1">MIN(F561,R561)</f>
        <v>30</v>
      </c>
      <c r="V561" s="15">
        <f ca="1">RAND()</f>
        <v>0.83545906897086775</v>
      </c>
      <c r="W561" s="19">
        <f ca="1">(IF(B561=1, $G$21+($G$22-$G$21)*V561, $H$21+($H$22-$H$21)*V561))</f>
        <v>3.5063772069126031E-2</v>
      </c>
      <c r="X561" s="15">
        <f ca="1">ROUND(U561*(1-W561), 0)</f>
        <v>29</v>
      </c>
      <c r="Y561" s="20">
        <f ca="1">RAND()</f>
        <v>0.95223437641450426</v>
      </c>
      <c r="Z561" s="15">
        <f ca="1">IF(B561=1, ROUND(_xlfn.NORM.INV(Y561,$C$13,$C$14)*(1+$T$14), 0), ROUND(_xlfn.NORM.INV(Y561, $D$13, $D$14)*(1+$T$14), 0))</f>
        <v>51</v>
      </c>
      <c r="AA561" s="20">
        <f ca="1">RAND()</f>
        <v>0.43508218613565042</v>
      </c>
      <c r="AB561" s="18">
        <f ca="1">IF(B561=1, ROUND(_xlfn.NORM.INV(AA561,$C$15,$C$16), 2), ROUND(_xlfn.NORM.INV(AA561, $D$15, $D$16), 2))</f>
        <v>2778.1</v>
      </c>
      <c r="AC561" s="15">
        <f ca="1">MIN(G561,Z561)</f>
        <v>21</v>
      </c>
      <c r="AD561" s="15">
        <f ca="1">RAND()</f>
        <v>0.83071355984786133</v>
      </c>
      <c r="AE561" s="19">
        <f ca="1">(IF(B561=1, $G$21+($G$22-$G$21)*AD561, $H$21+($H$22-$H$21)*AD561))</f>
        <v>3.4921406795435837E-2</v>
      </c>
      <c r="AF561" s="15">
        <f ca="1">ROUND(AC561*(1-AE561), 0)</f>
        <v>20</v>
      </c>
      <c r="AG561" s="20">
        <f ca="1">RAND()</f>
        <v>0.33152463430079404</v>
      </c>
      <c r="AH561" s="15">
        <f ca="1">IF(B561=1, ROUND(_xlfn.NORM.INV(AG561,$C$17,$C$18)*(1+$T$14), 0), ROUND(_xlfn.NORM.INV(AG561, $D$17, $D$18)*(1+$T$14), 0))</f>
        <v>177</v>
      </c>
      <c r="AI561" s="20">
        <f ca="1">RAND()</f>
        <v>0.4244396426971826</v>
      </c>
      <c r="AJ561" s="18">
        <f ca="1">IF(B561=1, ROUND(_xlfn.NORM.INV(AI561,$C$19,$C$20), 2), ROUND(_xlfn.NORM.INV(AI561, $D$19, $D$20), 2))</f>
        <v>1734.26</v>
      </c>
      <c r="AK561" s="15">
        <f ca="1">MIN(ROUND(H561*(1+$C$22),0),AH561)</f>
        <v>177</v>
      </c>
      <c r="AL561" s="20">
        <f ca="1">RAND()</f>
        <v>0.64385731312994365</v>
      </c>
      <c r="AM561" s="19">
        <f ca="1">(IF(B561=1, $G$21+($G$22-$G$21)*AL561, $H$21+($H$22-$H$21)*AL561))</f>
        <v>2.9315719393898307E-2</v>
      </c>
      <c r="AN561" s="15">
        <f ca="1">ROUND(AK561*(1-AM561), 0)</f>
        <v>172</v>
      </c>
      <c r="AO561" s="18">
        <f ca="1">SUM(IF(AN561&gt;H561, (AN561-H561)*($G$23+AJ561), 0),IF(AF561&gt;G561,(AF561-G561)*($G$23+AB561),0),IF(X561&gt;F561,(X561-F561)*($G$23+T561),0),IF(P561&gt;E561,(P561-E561)*($G$23+L561),0))</f>
        <v>0</v>
      </c>
      <c r="AP561" s="18">
        <f>-$C$24</f>
        <v>-313614.51120000001</v>
      </c>
      <c r="AQ561" s="17">
        <f ca="1">L561*P561+T561*X561+AB561*AF561+AJ561*AN561-AO561+AP561</f>
        <v>185689.70879999996</v>
      </c>
      <c r="AS561" s="21">
        <f ca="1">SUM(IF(AN561&gt;H561, (AN561-H561), 0),IF(AF561&gt;G561,(AF561-G561),0),IF(X561&gt;F561,(X561-F561),0),IF(P561&gt;E561,(P561-E561),0))</f>
        <v>0</v>
      </c>
    </row>
    <row r="562" spans="1:45" x14ac:dyDescent="0.4">
      <c r="A562" s="15">
        <v>534</v>
      </c>
      <c r="B562" s="15">
        <f ca="1">IF(RAND() &lt; (8/12), 0, 1)</f>
        <v>1</v>
      </c>
      <c r="C562" s="20">
        <f ca="1">RAND()</f>
        <v>0.20016321881938048</v>
      </c>
      <c r="D562" s="15" t="str">
        <f ca="1">LOOKUP(C562,$H$13:$H$16,$F$13:$F$16)</f>
        <v>Airbus A350-900</v>
      </c>
      <c r="E562" s="15">
        <f ca="1">LOOKUP(D562,$F$6:$F$9,$I$6:$I$9)</f>
        <v>0</v>
      </c>
      <c r="F562" s="15">
        <f ca="1">LOOKUP(D562,$F$6:$F$9,$J$6:$J$9)</f>
        <v>32</v>
      </c>
      <c r="G562" s="15">
        <f ca="1">LOOKUP(D562,$F$6:$F$9,$K$6:$K$9)</f>
        <v>21</v>
      </c>
      <c r="H562" s="15">
        <f ca="1">LOOKUP(D562,$F$6:$F$9,$L$6:$L$9)</f>
        <v>259</v>
      </c>
      <c r="I562" s="20">
        <f ca="1">RAND()</f>
        <v>0.55606208801590429</v>
      </c>
      <c r="J562" s="15">
        <f ca="1">IF(B562=1, ROUND(_xlfn.NORM.INV(I562,$C$5,$C$6)*(1+$T$14), 0), ROUND(_xlfn.NORM.INV(I562, $D$5, $D$6)*(1+$T$14), 0))</f>
        <v>7</v>
      </c>
      <c r="K562" s="20">
        <f ca="1">RAND()</f>
        <v>0.2594109673941527</v>
      </c>
      <c r="L562" s="18">
        <f ca="1">IF(B562=1, ROUND(_xlfn.NORM.INV(K562,$C$7,$C$8), 2), ROUND(_xlfn.NORM.INV(K562, $D$7, $D$8), 2))</f>
        <v>12495.38</v>
      </c>
      <c r="M562" s="15">
        <f ca="1">MIN(E562,J562)</f>
        <v>0</v>
      </c>
      <c r="N562" s="15">
        <f ca="1">RAND()</f>
        <v>0.18988653090389018</v>
      </c>
      <c r="O562" s="19">
        <f ca="1">(IF(B562=1, $G$21+($G$22-$G$21)*N562, $H$21+($H$22-$H$21)*N562))</f>
        <v>2.1646028581636157E-2</v>
      </c>
      <c r="P562" s="15">
        <f ca="1">ROUND(M562*(1-O562), 0)</f>
        <v>0</v>
      </c>
      <c r="Q562" s="20">
        <f ca="1">RAND()</f>
        <v>0.34786337439166426</v>
      </c>
      <c r="R562" s="15">
        <f ca="1">IF(B562=1, ROUND(_xlfn.NORM.INV(Q562,$C$9,$C$10)*(1+$T$14), 0), ROUND(_xlfn.NORM.INV(Q562, $D$9, $D$10)*(1+$T$14), 0))</f>
        <v>51</v>
      </c>
      <c r="S562" s="20">
        <f ca="1">RAND()</f>
        <v>0.46939391016413401</v>
      </c>
      <c r="T562" s="18">
        <f ca="1">IF(B562=1, ROUND(_xlfn.NORM.INV(S562,$C$11,$C$12), 2), ROUND(_xlfn.NORM.INV(S562, $D$11, $D$12), 2))</f>
        <v>6760.19</v>
      </c>
      <c r="U562" s="15">
        <f ca="1">MIN(F562,R562)</f>
        <v>32</v>
      </c>
      <c r="V562" s="15">
        <f ca="1">RAND()</f>
        <v>0.90725441616721592</v>
      </c>
      <c r="W562" s="19">
        <f ca="1">(IF(B562=1, $G$21+($G$22-$G$21)*V562, $H$21+($H$22-$H$21)*V562))</f>
        <v>4.6753904565852558E-2</v>
      </c>
      <c r="X562" s="15">
        <f ca="1">ROUND(U562*(1-W562), 0)</f>
        <v>31</v>
      </c>
      <c r="Y562" s="20">
        <f ca="1">RAND()</f>
        <v>0.573170906139846</v>
      </c>
      <c r="Z562" s="15">
        <f ca="1">IF(B562=1, ROUND(_xlfn.NORM.INV(Y562,$C$13,$C$14)*(1+$T$14), 0), ROUND(_xlfn.NORM.INV(Y562, $D$13, $D$14)*(1+$T$14), 0))</f>
        <v>59</v>
      </c>
      <c r="AA562" s="20">
        <f ca="1">RAND()</f>
        <v>0.21963417565254084</v>
      </c>
      <c r="AB562" s="18">
        <f ca="1">IF(B562=1, ROUND(_xlfn.NORM.INV(AA562,$C$15,$C$16), 2), ROUND(_xlfn.NORM.INV(AA562, $D$15, $D$16), 2))</f>
        <v>3270.42</v>
      </c>
      <c r="AC562" s="15">
        <f ca="1">MIN(G562,Z562)</f>
        <v>21</v>
      </c>
      <c r="AD562" s="15">
        <f ca="1">RAND()</f>
        <v>0.91997664969313986</v>
      </c>
      <c r="AE562" s="19">
        <f ca="1">(IF(B562=1, $G$21+($G$22-$G$21)*AD562, $H$21+($H$22-$H$21)*AD562))</f>
        <v>4.7199182739259896E-2</v>
      </c>
      <c r="AF562" s="15">
        <f ca="1">ROUND(AC562*(1-AE562), 0)</f>
        <v>20</v>
      </c>
      <c r="AG562" s="20">
        <f ca="1">RAND()</f>
        <v>0.96582301979888385</v>
      </c>
      <c r="AH562" s="15">
        <f ca="1">IF(B562=1, ROUND(_xlfn.NORM.INV(AG562,$C$17,$C$18)*(1+$T$14), 0), ROUND(_xlfn.NORM.INV(AG562, $D$17, $D$18)*(1+$T$14), 0))</f>
        <v>534</v>
      </c>
      <c r="AI562" s="20">
        <f ca="1">RAND()</f>
        <v>0.90165724089864618</v>
      </c>
      <c r="AJ562" s="18">
        <f ca="1">IF(B562=1, ROUND(_xlfn.NORM.INV(AI562,$C$19,$C$20), 2), ROUND(_xlfn.NORM.INV(AI562, $D$19, $D$20), 2))</f>
        <v>2664.53</v>
      </c>
      <c r="AK562" s="15">
        <f ca="1">MIN(ROUND(H562*(1+$C$22),0),AH562)</f>
        <v>272</v>
      </c>
      <c r="AL562" s="20">
        <f ca="1">RAND()</f>
        <v>0.15601811744062943</v>
      </c>
      <c r="AM562" s="19">
        <f ca="1">(IF(B562=1, $G$21+($G$22-$G$21)*AL562, $H$21+($H$22-$H$21)*AL562))</f>
        <v>2.0460634110422031E-2</v>
      </c>
      <c r="AN562" s="15">
        <f ca="1">ROUND(AK562*(1-AM562), 0)</f>
        <v>266</v>
      </c>
      <c r="AO562" s="18">
        <f ca="1">SUM(IF(AN562&gt;H562, (AN562-H562)*($G$23+AJ562), 0),IF(AF562&gt;G562,(AF562-G562)*($G$23+AB562),0),IF(X562&gt;F562,(X562-F562)*($G$23+T562),0),IF(P562&gt;E562,(P562-E562)*($G$23+L562),0))</f>
        <v>24608.710000000003</v>
      </c>
      <c r="AP562" s="18">
        <f>-$C$24</f>
        <v>-313614.51120000001</v>
      </c>
      <c r="AQ562" s="17">
        <f ca="1">L562*P562+T562*X562+AB562*AF562+AJ562*AN562-AO562+AP562</f>
        <v>645516.04879999999</v>
      </c>
      <c r="AS562" s="21">
        <f ca="1">SUM(IF(AN562&gt;H562, (AN562-H562), 0),IF(AF562&gt;G562,(AF562-G562),0),IF(X562&gt;F562,(X562-F562),0),IF(P562&gt;E562,(P562-E562),0))</f>
        <v>7</v>
      </c>
    </row>
    <row r="563" spans="1:45" x14ac:dyDescent="0.4">
      <c r="A563" s="15">
        <v>535</v>
      </c>
      <c r="B563" s="15">
        <f ca="1">IF(RAND() &lt; (8/12), 0, 1)</f>
        <v>0</v>
      </c>
      <c r="C563" s="20">
        <f ca="1">RAND()</f>
        <v>0.57724091601677696</v>
      </c>
      <c r="D563" s="15" t="str">
        <f ca="1">LOOKUP(C563,$H$13:$H$16,$F$13:$F$16)</f>
        <v>Airbus A380-800</v>
      </c>
      <c r="E563" s="15">
        <f ca="1">LOOKUP(D563,$F$6:$F$9,$I$6:$I$9)</f>
        <v>14</v>
      </c>
      <c r="F563" s="15">
        <f ca="1">LOOKUP(D563,$F$6:$F$9,$J$6:$J$9)</f>
        <v>76</v>
      </c>
      <c r="G563" s="15">
        <f ca="1">LOOKUP(D563,$F$6:$F$9,$K$6:$K$9)</f>
        <v>56</v>
      </c>
      <c r="H563" s="15">
        <f ca="1">LOOKUP(D563,$F$6:$F$9,$L$6:$L$9)</f>
        <v>341</v>
      </c>
      <c r="I563" s="20">
        <f ca="1">RAND()</f>
        <v>0.72159920852823656</v>
      </c>
      <c r="J563" s="15">
        <f ca="1">IF(B563=1, ROUND(_xlfn.NORM.INV(I563,$C$5,$C$6)*(1+$T$14), 0), ROUND(_xlfn.NORM.INV(I563, $D$5, $D$6)*(1+$T$14), 0))</f>
        <v>5</v>
      </c>
      <c r="K563" s="20">
        <f ca="1">RAND()</f>
        <v>0.79516543291882757</v>
      </c>
      <c r="L563" s="18">
        <f ca="1">IF(B563=1, ROUND(_xlfn.NORM.INV(K563,$C$7,$C$8), 2), ROUND(_xlfn.NORM.INV(K563, $D$7, $D$8), 2))</f>
        <v>10868.14</v>
      </c>
      <c r="M563" s="15">
        <f ca="1">MIN(E563,J563)</f>
        <v>5</v>
      </c>
      <c r="N563" s="15">
        <f ca="1">RAND()</f>
        <v>0.8291978919754539</v>
      </c>
      <c r="O563" s="19">
        <f ca="1">(IF(B563=1, $G$21+($G$22-$G$21)*N563, $H$21+($H$22-$H$21)*N563))</f>
        <v>3.4875936759263614E-2</v>
      </c>
      <c r="P563" s="15">
        <f ca="1">ROUND(M563*(1-O563), 0)</f>
        <v>5</v>
      </c>
      <c r="Q563" s="20">
        <f ca="1">RAND()</f>
        <v>0.70950487581000932</v>
      </c>
      <c r="R563" s="15">
        <f ca="1">IF(B563=1, ROUND(_xlfn.NORM.INV(Q563,$C$9,$C$10)*(1+$T$14), 0), ROUND(_xlfn.NORM.INV(Q563, $D$9, $D$10)*(1+$T$14), 0))</f>
        <v>46</v>
      </c>
      <c r="S563" s="20">
        <f ca="1">RAND()</f>
        <v>0.846708171125923</v>
      </c>
      <c r="T563" s="18">
        <f ca="1">IF(B563=1, ROUND(_xlfn.NORM.INV(S563,$C$11,$C$12), 2), ROUND(_xlfn.NORM.INV(S563, $D$11, $D$12), 2))</f>
        <v>5479.18</v>
      </c>
      <c r="U563" s="15">
        <f ca="1">MIN(F563,R563)</f>
        <v>46</v>
      </c>
      <c r="V563" s="15">
        <f ca="1">RAND()</f>
        <v>2.2566141562428865E-2</v>
      </c>
      <c r="W563" s="19">
        <f ca="1">(IF(B563=1, $G$21+($G$22-$G$21)*V563, $H$21+($H$22-$H$21)*V563))</f>
        <v>1.0676984246872866E-2</v>
      </c>
      <c r="X563" s="15">
        <f ca="1">ROUND(U563*(1-W563), 0)</f>
        <v>46</v>
      </c>
      <c r="Y563" s="20">
        <f ca="1">RAND()</f>
        <v>0.40970591399233247</v>
      </c>
      <c r="Z563" s="15">
        <f ca="1">IF(B563=1, ROUND(_xlfn.NORM.INV(Y563,$C$13,$C$14)*(1+$T$14), 0), ROUND(_xlfn.NORM.INV(Y563, $D$13, $D$14)*(1+$T$14), 0))</f>
        <v>34</v>
      </c>
      <c r="AA563" s="20">
        <f ca="1">RAND()</f>
        <v>6.5325007300248039E-2</v>
      </c>
      <c r="AB563" s="18">
        <f ca="1">IF(B563=1, ROUND(_xlfn.NORM.INV(AA563,$C$15,$C$16), 2), ROUND(_xlfn.NORM.INV(AA563, $D$15, $D$16), 2))</f>
        <v>2614.2600000000002</v>
      </c>
      <c r="AC563" s="15">
        <f ca="1">MIN(G563,Z563)</f>
        <v>34</v>
      </c>
      <c r="AD563" s="15">
        <f ca="1">RAND()</f>
        <v>0.99077615888659998</v>
      </c>
      <c r="AE563" s="19">
        <f ca="1">(IF(B563=1, $G$21+($G$22-$G$21)*AD563, $H$21+($H$22-$H$21)*AD563))</f>
        <v>3.9723284766597998E-2</v>
      </c>
      <c r="AF563" s="15">
        <f ca="1">ROUND(AC563*(1-AE563), 0)</f>
        <v>33</v>
      </c>
      <c r="AG563" s="20">
        <f ca="1">RAND()</f>
        <v>0.5436791222818389</v>
      </c>
      <c r="AH563" s="15">
        <f ca="1">IF(B563=1, ROUND(_xlfn.NORM.INV(AG563,$C$17,$C$18)*(1+$T$14), 0), ROUND(_xlfn.NORM.INV(AG563, $D$17, $D$18)*(1+$T$14), 0))</f>
        <v>205</v>
      </c>
      <c r="AI563" s="20">
        <f ca="1">RAND()</f>
        <v>0.40549460278250815</v>
      </c>
      <c r="AJ563" s="18">
        <f ca="1">IF(B563=1, ROUND(_xlfn.NORM.INV(AI563,$C$19,$C$20), 2), ROUND(_xlfn.NORM.INV(AI563, $D$19, $D$20), 2))</f>
        <v>1730.56</v>
      </c>
      <c r="AK563" s="15">
        <f ca="1">MIN(ROUND(H563*(1+$C$22),0),AH563)</f>
        <v>205</v>
      </c>
      <c r="AL563" s="20">
        <f ca="1">RAND()</f>
        <v>0.33443608806565317</v>
      </c>
      <c r="AM563" s="19">
        <f ca="1">(IF(B563=1, $G$21+($G$22-$G$21)*AL563, $H$21+($H$22-$H$21)*AL563))</f>
        <v>2.0033082641969596E-2</v>
      </c>
      <c r="AN563" s="15">
        <f ca="1">ROUND(AK563*(1-AM563), 0)</f>
        <v>201</v>
      </c>
      <c r="AO563" s="18">
        <f ca="1">SUM(IF(AN563&gt;H563, (AN563-H563)*($G$23+AJ563), 0),IF(AF563&gt;G563,(AF563-G563)*($G$23+AB563),0),IF(X563&gt;F563,(X563-F563)*($G$23+T563),0),IF(P563&gt;E563,(P563-E563)*($G$23+L563),0))</f>
        <v>0</v>
      </c>
      <c r="AP563" s="18">
        <f>-$C$24</f>
        <v>-313614.51120000001</v>
      </c>
      <c r="AQ563" s="17">
        <f ca="1">L563*P563+T563*X563+AB563*AF563+AJ563*AN563-AO563+AP563</f>
        <v>426881.6088000001</v>
      </c>
      <c r="AS563" s="21">
        <f ca="1">SUM(IF(AN563&gt;H563, (AN563-H563), 0),IF(AF563&gt;G563,(AF563-G563),0),IF(X563&gt;F563,(X563-F563),0),IF(P563&gt;E563,(P563-E563),0))</f>
        <v>0</v>
      </c>
    </row>
    <row r="564" spans="1:45" x14ac:dyDescent="0.4">
      <c r="A564" s="15">
        <v>536</v>
      </c>
      <c r="B564" s="15">
        <f ca="1">IF(RAND() &lt; (8/12), 0, 1)</f>
        <v>0</v>
      </c>
      <c r="C564" s="20">
        <f ca="1">RAND()</f>
        <v>0.40682286042340465</v>
      </c>
      <c r="D564" s="15" t="str">
        <f ca="1">LOOKUP(C564,$H$13:$H$16,$F$13:$F$16)</f>
        <v>Airbus A380-800</v>
      </c>
      <c r="E564" s="15">
        <f ca="1">LOOKUP(D564,$F$6:$F$9,$I$6:$I$9)</f>
        <v>14</v>
      </c>
      <c r="F564" s="15">
        <f ca="1">LOOKUP(D564,$F$6:$F$9,$J$6:$J$9)</f>
        <v>76</v>
      </c>
      <c r="G564" s="15">
        <f ca="1">LOOKUP(D564,$F$6:$F$9,$K$6:$K$9)</f>
        <v>56</v>
      </c>
      <c r="H564" s="15">
        <f ca="1">LOOKUP(D564,$F$6:$F$9,$L$6:$L$9)</f>
        <v>341</v>
      </c>
      <c r="I564" s="20">
        <f ca="1">RAND()</f>
        <v>0.91309071981268974</v>
      </c>
      <c r="J564" s="15">
        <f ca="1">IF(B564=1, ROUND(_xlfn.NORM.INV(I564,$C$5,$C$6)*(1+$T$14), 0), ROUND(_xlfn.NORM.INV(I564, $D$5, $D$6)*(1+$T$14), 0))</f>
        <v>6</v>
      </c>
      <c r="K564" s="20">
        <f ca="1">RAND()</f>
        <v>0.26661222999848155</v>
      </c>
      <c r="L564" s="18">
        <f ca="1">IF(B564=1, ROUND(_xlfn.NORM.INV(K564,$C$7,$C$8), 2), ROUND(_xlfn.NORM.INV(K564, $D$7, $D$8), 2))</f>
        <v>10208.4</v>
      </c>
      <c r="M564" s="15">
        <f ca="1">MIN(E564,J564)</f>
        <v>6</v>
      </c>
      <c r="N564" s="15">
        <f ca="1">RAND()</f>
        <v>0.68456376656715823</v>
      </c>
      <c r="O564" s="19">
        <f ca="1">(IF(B564=1, $G$21+($G$22-$G$21)*N564, $H$21+($H$22-$H$21)*N564))</f>
        <v>3.0536912997014748E-2</v>
      </c>
      <c r="P564" s="15">
        <f ca="1">ROUND(M564*(1-O564), 0)</f>
        <v>6</v>
      </c>
      <c r="Q564" s="20">
        <f ca="1">RAND()</f>
        <v>0.79541387168026256</v>
      </c>
      <c r="R564" s="15">
        <f ca="1">IF(B564=1, ROUND(_xlfn.NORM.INV(Q564,$C$9,$C$10)*(1+$T$14), 0), ROUND(_xlfn.NORM.INV(Q564, $D$9, $D$10)*(1+$T$14), 0))</f>
        <v>49</v>
      </c>
      <c r="S564" s="20">
        <f ca="1">RAND()</f>
        <v>0.32360448560030375</v>
      </c>
      <c r="T564" s="18">
        <f ca="1">IF(B564=1, ROUND(_xlfn.NORM.INV(S564,$C$11,$C$12), 2), ROUND(_xlfn.NORM.INV(S564, $D$11, $D$12), 2))</f>
        <v>5141.8999999999996</v>
      </c>
      <c r="U564" s="15">
        <f ca="1">MIN(F564,R564)</f>
        <v>49</v>
      </c>
      <c r="V564" s="15">
        <f ca="1">RAND()</f>
        <v>0.46113507591224001</v>
      </c>
      <c r="W564" s="19">
        <f ca="1">(IF(B564=1, $G$21+($G$22-$G$21)*V564, $H$21+($H$22-$H$21)*V564))</f>
        <v>2.38340522773672E-2</v>
      </c>
      <c r="X564" s="15">
        <f ca="1">ROUND(U564*(1-W564), 0)</f>
        <v>48</v>
      </c>
      <c r="Y564" s="20">
        <f ca="1">RAND()</f>
        <v>6.076915368845881E-2</v>
      </c>
      <c r="Z564" s="15">
        <f ca="1">IF(B564=1, ROUND(_xlfn.NORM.INV(Y564,$C$13,$C$14)*(1+$T$14), 0), ROUND(_xlfn.NORM.INV(Y564, $D$13, $D$14)*(1+$T$14), 0))</f>
        <v>21</v>
      </c>
      <c r="AA564" s="20">
        <f ca="1">RAND()</f>
        <v>0.39371910588377446</v>
      </c>
      <c r="AB564" s="18">
        <f ca="1">IF(B564=1, ROUND(_xlfn.NORM.INV(AA564,$C$15,$C$16), 2), ROUND(_xlfn.NORM.INV(AA564, $D$15, $D$16), 2))</f>
        <v>2765.2</v>
      </c>
      <c r="AC564" s="15">
        <f ca="1">MIN(G564,Z564)</f>
        <v>21</v>
      </c>
      <c r="AD564" s="15">
        <f ca="1">RAND()</f>
        <v>0.50565076242203544</v>
      </c>
      <c r="AE564" s="19">
        <f ca="1">(IF(B564=1, $G$21+($G$22-$G$21)*AD564, $H$21+($H$22-$H$21)*AD564))</f>
        <v>2.5169522872661061E-2</v>
      </c>
      <c r="AF564" s="15">
        <f ca="1">ROUND(AC564*(1-AE564), 0)</f>
        <v>20</v>
      </c>
      <c r="AG564" s="20">
        <f ca="1">RAND()</f>
        <v>0.20528151165376129</v>
      </c>
      <c r="AH564" s="15">
        <f ca="1">IF(B564=1, ROUND(_xlfn.NORM.INV(AG564,$C$17,$C$18)*(1+$T$14), 0), ROUND(_xlfn.NORM.INV(AG564, $D$17, $D$18)*(1+$T$14), 0))</f>
        <v>156</v>
      </c>
      <c r="AI564" s="20">
        <f ca="1">RAND()</f>
        <v>0.36166885580724595</v>
      </c>
      <c r="AJ564" s="18">
        <f ca="1">IF(B564=1, ROUND(_xlfn.NORM.INV(AI564,$C$19,$C$20), 2), ROUND(_xlfn.NORM.INV(AI564, $D$19, $D$20), 2))</f>
        <v>1721.84</v>
      </c>
      <c r="AK564" s="15">
        <f ca="1">MIN(ROUND(H564*(1+$C$22),0),AH564)</f>
        <v>156</v>
      </c>
      <c r="AL564" s="20">
        <f ca="1">RAND()</f>
        <v>0.43787805153847226</v>
      </c>
      <c r="AM564" s="19">
        <f ca="1">(IF(B564=1, $G$21+($G$22-$G$21)*AL564, $H$21+($H$22-$H$21)*AL564))</f>
        <v>2.3136341546154168E-2</v>
      </c>
      <c r="AN564" s="15">
        <f ca="1">ROUND(AK564*(1-AM564), 0)</f>
        <v>152</v>
      </c>
      <c r="AO564" s="18">
        <f ca="1">SUM(IF(AN564&gt;H564, (AN564-H564)*($G$23+AJ564), 0),IF(AF564&gt;G564,(AF564-G564)*($G$23+AB564),0),IF(X564&gt;F564,(X564-F564)*($G$23+T564),0),IF(P564&gt;E564,(P564-E564)*($G$23+L564),0))</f>
        <v>0</v>
      </c>
      <c r="AP564" s="18">
        <f>-$C$24</f>
        <v>-313614.51120000001</v>
      </c>
      <c r="AQ564" s="17">
        <f ca="1">L564*P564+T564*X564+AB564*AF564+AJ564*AN564-AO564+AP564</f>
        <v>311470.76880000002</v>
      </c>
      <c r="AS564" s="21">
        <f ca="1">SUM(IF(AN564&gt;H564, (AN564-H564), 0),IF(AF564&gt;G564,(AF564-G564),0),IF(X564&gt;F564,(X564-F564),0),IF(P564&gt;E564,(P564-E564),0))</f>
        <v>0</v>
      </c>
    </row>
    <row r="565" spans="1:45" x14ac:dyDescent="0.4">
      <c r="A565" s="15">
        <v>537</v>
      </c>
      <c r="B565" s="15">
        <f ca="1">IF(RAND() &lt; (8/12), 0, 1)</f>
        <v>0</v>
      </c>
      <c r="C565" s="20">
        <f ca="1">RAND()</f>
        <v>0.85053742204532423</v>
      </c>
      <c r="D565" s="15" t="str">
        <f ca="1">LOOKUP(C565,$H$13:$H$16,$F$13:$F$16)</f>
        <v>Boeing 777-300ER</v>
      </c>
      <c r="E565" s="15">
        <f ca="1">LOOKUP(D565,$F$6:$F$9,$I$6:$I$9)</f>
        <v>8</v>
      </c>
      <c r="F565" s="15">
        <f ca="1">LOOKUP(D565,$F$6:$F$9,$J$6:$J$9)</f>
        <v>40</v>
      </c>
      <c r="G565" s="15">
        <f ca="1">LOOKUP(D565,$F$6:$F$9,$K$6:$K$9)</f>
        <v>24</v>
      </c>
      <c r="H565" s="15">
        <f ca="1">LOOKUP(D565,$F$6:$F$9,$L$6:$L$9)</f>
        <v>260</v>
      </c>
      <c r="I565" s="20">
        <f ca="1">RAND()</f>
        <v>0.15492046619874356</v>
      </c>
      <c r="J565" s="15">
        <f ca="1">IF(B565=1, ROUND(_xlfn.NORM.INV(I565,$C$5,$C$6)*(1+$T$14), 0), ROUND(_xlfn.NORM.INV(I565, $D$5, $D$6)*(1+$T$14), 0))</f>
        <v>3</v>
      </c>
      <c r="K565" s="20">
        <f ca="1">RAND()</f>
        <v>0.66591950574185299</v>
      </c>
      <c r="L565" s="18">
        <f ca="1">IF(B565=1, ROUND(_xlfn.NORM.INV(K565,$C$7,$C$8), 2), ROUND(_xlfn.NORM.INV(K565, $D$7, $D$8), 2))</f>
        <v>10687.75</v>
      </c>
      <c r="M565" s="15">
        <f ca="1">MIN(E565,J565)</f>
        <v>3</v>
      </c>
      <c r="N565" s="15">
        <f ca="1">RAND()</f>
        <v>0.21736293221428971</v>
      </c>
      <c r="O565" s="19">
        <f ca="1">(IF(B565=1, $G$21+($G$22-$G$21)*N565, $H$21+($H$22-$H$21)*N565))</f>
        <v>1.6520887966428692E-2</v>
      </c>
      <c r="P565" s="15">
        <f ca="1">ROUND(M565*(1-O565), 0)</f>
        <v>3</v>
      </c>
      <c r="Q565" s="20">
        <f ca="1">RAND()</f>
        <v>0.42098605975498815</v>
      </c>
      <c r="R565" s="15">
        <f ca="1">IF(B565=1, ROUND(_xlfn.NORM.INV(Q565,$C$9,$C$10)*(1+$T$14), 0), ROUND(_xlfn.NORM.INV(Q565, $D$9, $D$10)*(1+$T$14), 0))</f>
        <v>38</v>
      </c>
      <c r="S565" s="20">
        <f ca="1">RAND()</f>
        <v>0.84445046937169721</v>
      </c>
      <c r="T565" s="18">
        <f ca="1">IF(B565=1, ROUND(_xlfn.NORM.INV(S565,$C$11,$C$12), 2), ROUND(_xlfn.NORM.INV(S565, $D$11, $D$12), 2))</f>
        <v>5477.01</v>
      </c>
      <c r="U565" s="15">
        <f ca="1">MIN(F565,R565)</f>
        <v>38</v>
      </c>
      <c r="V565" s="15">
        <f ca="1">RAND()</f>
        <v>0.18889073568300629</v>
      </c>
      <c r="W565" s="19">
        <f ca="1">(IF(B565=1, $G$21+($G$22-$G$21)*V565, $H$21+($H$22-$H$21)*V565))</f>
        <v>1.5666722070490188E-2</v>
      </c>
      <c r="X565" s="15">
        <f ca="1">ROUND(U565*(1-W565), 0)</f>
        <v>37</v>
      </c>
      <c r="Y565" s="20">
        <f ca="1">RAND()</f>
        <v>0.27023450308352948</v>
      </c>
      <c r="Z565" s="15">
        <f ca="1">IF(B565=1, ROUND(_xlfn.NORM.INV(Y565,$C$13,$C$14)*(1+$T$14), 0), ROUND(_xlfn.NORM.INV(Y565, $D$13, $D$14)*(1+$T$14), 0))</f>
        <v>30</v>
      </c>
      <c r="AA565" s="20">
        <f ca="1">RAND()</f>
        <v>0.96541758861994009</v>
      </c>
      <c r="AB565" s="18">
        <f ca="1">IF(B565=1, ROUND(_xlfn.NORM.INV(AA565,$C$15,$C$16), 2), ROUND(_xlfn.NORM.INV(AA565, $D$15, $D$16), 2))</f>
        <v>3018.84</v>
      </c>
      <c r="AC565" s="15">
        <f ca="1">MIN(G565,Z565)</f>
        <v>24</v>
      </c>
      <c r="AD565" s="15">
        <f ca="1">RAND()</f>
        <v>0.67511504485157181</v>
      </c>
      <c r="AE565" s="19">
        <f ca="1">(IF(B565=1, $G$21+($G$22-$G$21)*AD565, $H$21+($H$22-$H$21)*AD565))</f>
        <v>3.0253451345547154E-2</v>
      </c>
      <c r="AF565" s="15">
        <f ca="1">ROUND(AC565*(1-AE565), 0)</f>
        <v>23</v>
      </c>
      <c r="AG565" s="20">
        <f ca="1">RAND()</f>
        <v>8.2325086934825764E-3</v>
      </c>
      <c r="AH565" s="15">
        <f ca="1">IF(B565=1, ROUND(_xlfn.NORM.INV(AG565,$C$17,$C$18)*(1+$T$14), 0), ROUND(_xlfn.NORM.INV(AG565, $D$17, $D$18)*(1+$T$14), 0))</f>
        <v>74</v>
      </c>
      <c r="AI565" s="20">
        <f ca="1">RAND()</f>
        <v>0.97876875887460968</v>
      </c>
      <c r="AJ565" s="18">
        <f ca="1">IF(B565=1, ROUND(_xlfn.NORM.INV(AI565,$C$19,$C$20), 2), ROUND(_xlfn.NORM.INV(AI565, $D$19, $D$20), 2))</f>
        <v>1902.85</v>
      </c>
      <c r="AK565" s="15">
        <f ca="1">MIN(ROUND(H565*(1+$C$22),0),AH565)</f>
        <v>74</v>
      </c>
      <c r="AL565" s="20">
        <f ca="1">RAND()</f>
        <v>0.62590715835276389</v>
      </c>
      <c r="AM565" s="19">
        <f ca="1">(IF(B565=1, $G$21+($G$22-$G$21)*AL565, $H$21+($H$22-$H$21)*AL565))</f>
        <v>2.8777214750582918E-2</v>
      </c>
      <c r="AN565" s="15">
        <f ca="1">ROUND(AK565*(1-AM565), 0)</f>
        <v>72</v>
      </c>
      <c r="AO565" s="18">
        <f ca="1">SUM(IF(AN565&gt;H565, (AN565-H565)*($G$23+AJ565), 0),IF(AF565&gt;G565,(AF565-G565)*($G$23+AB565),0),IF(X565&gt;F565,(X565-F565)*($G$23+T565),0),IF(P565&gt;E565,(P565-E565)*($G$23+L565),0))</f>
        <v>0</v>
      </c>
      <c r="AP565" s="18">
        <f>-$C$24</f>
        <v>-313614.51120000001</v>
      </c>
      <c r="AQ565" s="17">
        <f ca="1">L565*P565+T565*X565+AB565*AF565+AJ565*AN565-AO565+AP565</f>
        <v>127536.62880000001</v>
      </c>
      <c r="AS565" s="21">
        <f ca="1">SUM(IF(AN565&gt;H565, (AN565-H565), 0),IF(AF565&gt;G565,(AF565-G565),0),IF(X565&gt;F565,(X565-F565),0),IF(P565&gt;E565,(P565-E565),0))</f>
        <v>0</v>
      </c>
    </row>
    <row r="566" spans="1:45" x14ac:dyDescent="0.4">
      <c r="A566" s="15">
        <v>538</v>
      </c>
      <c r="B566" s="15">
        <f ca="1">IF(RAND() &lt; (8/12), 0, 1)</f>
        <v>1</v>
      </c>
      <c r="C566" s="20">
        <f ca="1">RAND()</f>
        <v>0.4287739013343419</v>
      </c>
      <c r="D566" s="15" t="str">
        <f ca="1">LOOKUP(C566,$H$13:$H$16,$F$13:$F$16)</f>
        <v>Airbus A380-800</v>
      </c>
      <c r="E566" s="15">
        <f ca="1">LOOKUP(D566,$F$6:$F$9,$I$6:$I$9)</f>
        <v>14</v>
      </c>
      <c r="F566" s="15">
        <f ca="1">LOOKUP(D566,$F$6:$F$9,$J$6:$J$9)</f>
        <v>76</v>
      </c>
      <c r="G566" s="15">
        <f ca="1">LOOKUP(D566,$F$6:$F$9,$K$6:$K$9)</f>
        <v>56</v>
      </c>
      <c r="H566" s="15">
        <f ca="1">LOOKUP(D566,$F$6:$F$9,$L$6:$L$9)</f>
        <v>341</v>
      </c>
      <c r="I566" s="20">
        <f ca="1">RAND()</f>
        <v>0.83574019818929879</v>
      </c>
      <c r="J566" s="15">
        <f ca="1">IF(B566=1, ROUND(_xlfn.NORM.INV(I566,$C$5,$C$6)*(1+$T$14), 0), ROUND(_xlfn.NORM.INV(I566, $D$5, $D$6)*(1+$T$14), 0))</f>
        <v>8</v>
      </c>
      <c r="K566" s="20">
        <f ca="1">RAND()</f>
        <v>0.30956026819109772</v>
      </c>
      <c r="L566" s="18">
        <f ca="1">IF(B566=1, ROUND(_xlfn.NORM.INV(K566,$C$7,$C$8), 2), ROUND(_xlfn.NORM.INV(K566, $D$7, $D$8), 2))</f>
        <v>12762.41</v>
      </c>
      <c r="M566" s="15">
        <f ca="1">MIN(E566,J566)</f>
        <v>8</v>
      </c>
      <c r="N566" s="15">
        <f ca="1">RAND()</f>
        <v>0.87754382906172679</v>
      </c>
      <c r="O566" s="19">
        <f ca="1">(IF(B566=1, $G$21+($G$22-$G$21)*N566, $H$21+($H$22-$H$21)*N566))</f>
        <v>4.571403401716044E-2</v>
      </c>
      <c r="P566" s="15">
        <f ca="1">ROUND(M566*(1-O566), 0)</f>
        <v>8</v>
      </c>
      <c r="Q566" s="20">
        <f ca="1">RAND()</f>
        <v>0.49888718199874393</v>
      </c>
      <c r="R566" s="15">
        <f ca="1">IF(B566=1, ROUND(_xlfn.NORM.INV(Q566,$C$9,$C$10)*(1+$T$14), 0), ROUND(_xlfn.NORM.INV(Q566, $D$9, $D$10)*(1+$T$14), 0))</f>
        <v>61</v>
      </c>
      <c r="S566" s="20">
        <f ca="1">RAND()</f>
        <v>0.70145234650419563</v>
      </c>
      <c r="T566" s="18">
        <f ca="1">IF(B566=1, ROUND(_xlfn.NORM.INV(S566,$C$11,$C$12), 2), ROUND(_xlfn.NORM.INV(S566, $D$11, $D$12), 2))</f>
        <v>7306.07</v>
      </c>
      <c r="U566" s="15">
        <f ca="1">MIN(F566,R566)</f>
        <v>61</v>
      </c>
      <c r="V566" s="15">
        <f ca="1">RAND()</f>
        <v>0.50452928183017554</v>
      </c>
      <c r="W566" s="19">
        <f ca="1">(IF(B566=1, $G$21+($G$22-$G$21)*V566, $H$21+($H$22-$H$21)*V566))</f>
        <v>3.265852486405614E-2</v>
      </c>
      <c r="X566" s="15">
        <f ca="1">ROUND(U566*(1-W566), 0)</f>
        <v>59</v>
      </c>
      <c r="Y566" s="20">
        <f ca="1">RAND()</f>
        <v>0.44020705018012007</v>
      </c>
      <c r="Z566" s="15">
        <f ca="1">IF(B566=1, ROUND(_xlfn.NORM.INV(Y566,$C$13,$C$14)*(1+$T$14), 0), ROUND(_xlfn.NORM.INV(Y566, $D$13, $D$14)*(1+$T$14), 0))</f>
        <v>51</v>
      </c>
      <c r="AA566" s="20">
        <f ca="1">RAND()</f>
        <v>0.61959314623050077</v>
      </c>
      <c r="AB566" s="18">
        <f ca="1">IF(B566=1, ROUND(_xlfn.NORM.INV(AA566,$C$15,$C$16), 2), ROUND(_xlfn.NORM.INV(AA566, $D$15, $D$16), 2))</f>
        <v>3788.76</v>
      </c>
      <c r="AC566" s="15">
        <f ca="1">MIN(G566,Z566)</f>
        <v>51</v>
      </c>
      <c r="AD566" s="15">
        <f ca="1">RAND()</f>
        <v>0.2569688826066362</v>
      </c>
      <c r="AE566" s="19">
        <f ca="1">(IF(B566=1, $G$21+($G$22-$G$21)*AD566, $H$21+($H$22-$H$21)*AD566))</f>
        <v>2.3993910891232269E-2</v>
      </c>
      <c r="AF566" s="15">
        <f ca="1">ROUND(AC566*(1-AE566), 0)</f>
        <v>50</v>
      </c>
      <c r="AG566" s="20">
        <f ca="1">RAND()</f>
        <v>4.9783767397741374E-2</v>
      </c>
      <c r="AH566" s="15">
        <f ca="1">IF(B566=1, ROUND(_xlfn.NORM.INV(AG566,$C$17,$C$18)*(1+$T$14), 0), ROUND(_xlfn.NORM.INV(AG566, $D$17, $D$18)*(1+$T$14), 0))</f>
        <v>97</v>
      </c>
      <c r="AI566" s="20">
        <f ca="1">RAND()</f>
        <v>0.50327785808905057</v>
      </c>
      <c r="AJ566" s="18">
        <f ca="1">IF(B566=1, ROUND(_xlfn.NORM.INV(AI566,$C$19,$C$20), 2), ROUND(_xlfn.NORM.INV(AI566, $D$19, $D$20), 2))</f>
        <v>2278.9499999999998</v>
      </c>
      <c r="AK566" s="15">
        <f ca="1">MIN(ROUND(H566*(1+$C$22),0),AH566)</f>
        <v>97</v>
      </c>
      <c r="AL566" s="20">
        <f ca="1">RAND()</f>
        <v>0.25673974863633187</v>
      </c>
      <c r="AM566" s="19">
        <f ca="1">(IF(B566=1, $G$21+($G$22-$G$21)*AL566, $H$21+($H$22-$H$21)*AL566))</f>
        <v>2.3985891202271615E-2</v>
      </c>
      <c r="AN566" s="15">
        <f ca="1">ROUND(AK566*(1-AM566), 0)</f>
        <v>95</v>
      </c>
      <c r="AO566" s="18">
        <f ca="1">SUM(IF(AN566&gt;H566, (AN566-H566)*($G$23+AJ566), 0),IF(AF566&gt;G566,(AF566-G566)*($G$23+AB566),0),IF(X566&gt;F566,(X566-F566)*($G$23+T566),0),IF(P566&gt;E566,(P566-E566)*($G$23+L566),0))</f>
        <v>0</v>
      </c>
      <c r="AP566" s="18">
        <f>-$C$24</f>
        <v>-313614.51120000001</v>
      </c>
      <c r="AQ566" s="17">
        <f ca="1">L566*P566+T566*X566+AB566*AF566+AJ566*AN566-AO566+AP566</f>
        <v>625481.14880000008</v>
      </c>
      <c r="AS566" s="21">
        <f ca="1">SUM(IF(AN566&gt;H566, (AN566-H566), 0),IF(AF566&gt;G566,(AF566-G566),0),IF(X566&gt;F566,(X566-F566),0),IF(P566&gt;E566,(P566-E566),0))</f>
        <v>0</v>
      </c>
    </row>
    <row r="567" spans="1:45" x14ac:dyDescent="0.4">
      <c r="A567" s="15">
        <v>539</v>
      </c>
      <c r="B567" s="15">
        <f ca="1">IF(RAND() &lt; (8/12), 0, 1)</f>
        <v>0</v>
      </c>
      <c r="C567" s="20">
        <f ca="1">RAND()</f>
        <v>0.35188170115267969</v>
      </c>
      <c r="D567" s="15" t="str">
        <f ca="1">LOOKUP(C567,$H$13:$H$16,$F$13:$F$16)</f>
        <v>Airbus A380-800</v>
      </c>
      <c r="E567" s="15">
        <f ca="1">LOOKUP(D567,$F$6:$F$9,$I$6:$I$9)</f>
        <v>14</v>
      </c>
      <c r="F567" s="15">
        <f ca="1">LOOKUP(D567,$F$6:$F$9,$J$6:$J$9)</f>
        <v>76</v>
      </c>
      <c r="G567" s="15">
        <f ca="1">LOOKUP(D567,$F$6:$F$9,$K$6:$K$9)</f>
        <v>56</v>
      </c>
      <c r="H567" s="15">
        <f ca="1">LOOKUP(D567,$F$6:$F$9,$L$6:$L$9)</f>
        <v>341</v>
      </c>
      <c r="I567" s="20">
        <f ca="1">RAND()</f>
        <v>6.3182431428393748E-2</v>
      </c>
      <c r="J567" s="15">
        <f ca="1">IF(B567=1, ROUND(_xlfn.NORM.INV(I567,$C$5,$C$6)*(1+$T$14), 0), ROUND(_xlfn.NORM.INV(I567, $D$5, $D$6)*(1+$T$14), 0))</f>
        <v>3</v>
      </c>
      <c r="K567" s="20">
        <f ca="1">RAND()</f>
        <v>0.19828548718604555</v>
      </c>
      <c r="L567" s="18">
        <f ca="1">IF(B567=1, ROUND(_xlfn.NORM.INV(K567,$C$7,$C$8), 2), ROUND(_xlfn.NORM.INV(K567, $D$7, $D$8), 2))</f>
        <v>10106</v>
      </c>
      <c r="M567" s="15">
        <f ca="1">MIN(E567,J567)</f>
        <v>3</v>
      </c>
      <c r="N567" s="15">
        <f ca="1">RAND()</f>
        <v>0.27725394038527007</v>
      </c>
      <c r="O567" s="19">
        <f ca="1">(IF(B567=1, $G$21+($G$22-$G$21)*N567, $H$21+($H$22-$H$21)*N567))</f>
        <v>1.8317618211558102E-2</v>
      </c>
      <c r="P567" s="15">
        <f ca="1">ROUND(M567*(1-O567), 0)</f>
        <v>3</v>
      </c>
      <c r="Q567" s="20">
        <f ca="1">RAND()</f>
        <v>0.73414316167219551</v>
      </c>
      <c r="R567" s="15">
        <f ca="1">IF(B567=1, ROUND(_xlfn.NORM.INV(Q567,$C$9,$C$10)*(1+$T$14), 0), ROUND(_xlfn.NORM.INV(Q567, $D$9, $D$10)*(1+$T$14), 0))</f>
        <v>46</v>
      </c>
      <c r="S567" s="20">
        <f ca="1">RAND()</f>
        <v>0.76218618071108313</v>
      </c>
      <c r="T567" s="18">
        <f ca="1">IF(B567=1, ROUND(_xlfn.NORM.INV(S567,$C$11,$C$12), 2), ROUND(_xlfn.NORM.INV(S567, $D$11, $D$12), 2))</f>
        <v>5408.75</v>
      </c>
      <c r="U567" s="15">
        <f ca="1">MIN(F567,R567)</f>
        <v>46</v>
      </c>
      <c r="V567" s="15">
        <f ca="1">RAND()</f>
        <v>0.59573686058661579</v>
      </c>
      <c r="W567" s="19">
        <f ca="1">(IF(B567=1, $G$21+($G$22-$G$21)*V567, $H$21+($H$22-$H$21)*V567))</f>
        <v>2.7872105817598476E-2</v>
      </c>
      <c r="X567" s="15">
        <f ca="1">ROUND(U567*(1-W567), 0)</f>
        <v>45</v>
      </c>
      <c r="Y567" s="20">
        <f ca="1">RAND()</f>
        <v>0.25319466348069364</v>
      </c>
      <c r="Z567" s="15">
        <f ca="1">IF(B567=1, ROUND(_xlfn.NORM.INV(Y567,$C$13,$C$14)*(1+$T$14), 0), ROUND(_xlfn.NORM.INV(Y567, $D$13, $D$14)*(1+$T$14), 0))</f>
        <v>29</v>
      </c>
      <c r="AA567" s="20">
        <f ca="1">RAND()</f>
        <v>0.66861758376327496</v>
      </c>
      <c r="AB567" s="18">
        <f ca="1">IF(B567=1, ROUND(_xlfn.NORM.INV(AA567,$C$15,$C$16), 2), ROUND(_xlfn.NORM.INV(AA567, $D$15, $D$16), 2))</f>
        <v>2850.97</v>
      </c>
      <c r="AC567" s="15">
        <f ca="1">MIN(G567,Z567)</f>
        <v>29</v>
      </c>
      <c r="AD567" s="15">
        <f ca="1">RAND()</f>
        <v>0.91764947209721304</v>
      </c>
      <c r="AE567" s="19">
        <f ca="1">(IF(B567=1, $G$21+($G$22-$G$21)*AD567, $H$21+($H$22-$H$21)*AD567))</f>
        <v>3.7529484162916391E-2</v>
      </c>
      <c r="AF567" s="15">
        <f ca="1">ROUND(AC567*(1-AE567), 0)</f>
        <v>28</v>
      </c>
      <c r="AG567" s="20">
        <f ca="1">RAND()</f>
        <v>0.34602904516411115</v>
      </c>
      <c r="AH567" s="15">
        <f ca="1">IF(B567=1, ROUND(_xlfn.NORM.INV(AG567,$C$17,$C$18)*(1+$T$14), 0), ROUND(_xlfn.NORM.INV(AG567, $D$17, $D$18)*(1+$T$14), 0))</f>
        <v>179</v>
      </c>
      <c r="AI567" s="20">
        <f ca="1">RAND()</f>
        <v>0.98187929633622495</v>
      </c>
      <c r="AJ567" s="18">
        <f ca="1">IF(B567=1, ROUND(_xlfn.NORM.INV(AI567,$C$19,$C$20), 2), ROUND(_xlfn.NORM.INV(AI567, $D$19, $D$20), 2))</f>
        <v>1907.81</v>
      </c>
      <c r="AK567" s="15">
        <f ca="1">MIN(ROUND(H567*(1+$C$22),0),AH567)</f>
        <v>179</v>
      </c>
      <c r="AL567" s="20">
        <f ca="1">RAND()</f>
        <v>0.34014930919266295</v>
      </c>
      <c r="AM567" s="19">
        <f ca="1">(IF(B567=1, $G$21+($G$22-$G$21)*AL567, $H$21+($H$22-$H$21)*AL567))</f>
        <v>2.0204479275779889E-2</v>
      </c>
      <c r="AN567" s="15">
        <f ca="1">ROUND(AK567*(1-AM567), 0)</f>
        <v>175</v>
      </c>
      <c r="AO567" s="18">
        <f ca="1">SUM(IF(AN567&gt;H567, (AN567-H567)*($G$23+AJ567), 0),IF(AF567&gt;G567,(AF567-G567)*($G$23+AB567),0),IF(X567&gt;F567,(X567-F567)*($G$23+T567),0),IF(P567&gt;E567,(P567-E567)*($G$23+L567),0))</f>
        <v>0</v>
      </c>
      <c r="AP567" s="18">
        <f>-$C$24</f>
        <v>-313614.51120000001</v>
      </c>
      <c r="AQ567" s="17">
        <f ca="1">L567*P567+T567*X567+AB567*AF567+AJ567*AN567-AO567+AP567</f>
        <v>373791.14879999991</v>
      </c>
      <c r="AS567" s="21">
        <f ca="1">SUM(IF(AN567&gt;H567, (AN567-H567), 0),IF(AF567&gt;G567,(AF567-G567),0),IF(X567&gt;F567,(X567-F567),0),IF(P567&gt;E567,(P567-E567),0))</f>
        <v>0</v>
      </c>
    </row>
    <row r="568" spans="1:45" x14ac:dyDescent="0.4">
      <c r="A568" s="15">
        <v>540</v>
      </c>
      <c r="B568" s="15">
        <f ca="1">IF(RAND() &lt; (8/12), 0, 1)</f>
        <v>0</v>
      </c>
      <c r="C568" s="20">
        <f ca="1">RAND()</f>
        <v>0.56271940340757021</v>
      </c>
      <c r="D568" s="15" t="str">
        <f ca="1">LOOKUP(C568,$H$13:$H$16,$F$13:$F$16)</f>
        <v>Airbus A380-800</v>
      </c>
      <c r="E568" s="15">
        <f ca="1">LOOKUP(D568,$F$6:$F$9,$I$6:$I$9)</f>
        <v>14</v>
      </c>
      <c r="F568" s="15">
        <f ca="1">LOOKUP(D568,$F$6:$F$9,$J$6:$J$9)</f>
        <v>76</v>
      </c>
      <c r="G568" s="15">
        <f ca="1">LOOKUP(D568,$F$6:$F$9,$K$6:$K$9)</f>
        <v>56</v>
      </c>
      <c r="H568" s="15">
        <f ca="1">LOOKUP(D568,$F$6:$F$9,$L$6:$L$9)</f>
        <v>341</v>
      </c>
      <c r="I568" s="20">
        <f ca="1">RAND()</f>
        <v>0.65486330335234522</v>
      </c>
      <c r="J568" s="15">
        <f ca="1">IF(B568=1, ROUND(_xlfn.NORM.INV(I568,$C$5,$C$6)*(1+$T$14), 0), ROUND(_xlfn.NORM.INV(I568, $D$5, $D$6)*(1+$T$14), 0))</f>
        <v>5</v>
      </c>
      <c r="K568" s="20">
        <f ca="1">RAND()</f>
        <v>3.2777474556939246E-2</v>
      </c>
      <c r="L568" s="18">
        <f ca="1">IF(B568=1, ROUND(_xlfn.NORM.INV(K568,$C$7,$C$8), 2), ROUND(_xlfn.NORM.INV(K568, $D$7, $D$8), 2))</f>
        <v>9653.1200000000008</v>
      </c>
      <c r="M568" s="15">
        <f ca="1">MIN(E568,J568)</f>
        <v>5</v>
      </c>
      <c r="N568" s="15">
        <f ca="1">RAND()</f>
        <v>3.9131491397756291E-2</v>
      </c>
      <c r="O568" s="19">
        <f ca="1">(IF(B568=1, $G$21+($G$22-$G$21)*N568, $H$21+($H$22-$H$21)*N568))</f>
        <v>1.1173944741932689E-2</v>
      </c>
      <c r="P568" s="15">
        <f ca="1">ROUND(M568*(1-O568), 0)</f>
        <v>5</v>
      </c>
      <c r="Q568" s="20">
        <f ca="1">RAND()</f>
        <v>3.212156673821176E-2</v>
      </c>
      <c r="R568" s="15">
        <f ca="1">IF(B568=1, ROUND(_xlfn.NORM.INV(Q568,$C$9,$C$10)*(1+$T$14), 0), ROUND(_xlfn.NORM.INV(Q568, $D$9, $D$10)*(1+$T$14), 0))</f>
        <v>20</v>
      </c>
      <c r="S568" s="20">
        <f ca="1">RAND()</f>
        <v>0.7388380092641943</v>
      </c>
      <c r="T568" s="18">
        <f ca="1">IF(B568=1, ROUND(_xlfn.NORM.INV(S568,$C$11,$C$12), 2), ROUND(_xlfn.NORM.INV(S568, $D$11, $D$12), 2))</f>
        <v>5391.98</v>
      </c>
      <c r="U568" s="15">
        <f ca="1">MIN(F568,R568)</f>
        <v>20</v>
      </c>
      <c r="V568" s="15">
        <f ca="1">RAND()</f>
        <v>0.87964669716996868</v>
      </c>
      <c r="W568" s="19">
        <f ca="1">(IF(B568=1, $G$21+($G$22-$G$21)*V568, $H$21+($H$22-$H$21)*V568))</f>
        <v>3.6389400915099061E-2</v>
      </c>
      <c r="X568" s="15">
        <f ca="1">ROUND(U568*(1-W568), 0)</f>
        <v>19</v>
      </c>
      <c r="Y568" s="20">
        <f ca="1">RAND()</f>
        <v>7.8875496701510284E-2</v>
      </c>
      <c r="Z568" s="15">
        <f ca="1">IF(B568=1, ROUND(_xlfn.NORM.INV(Y568,$C$13,$C$14)*(1+$T$14), 0), ROUND(_xlfn.NORM.INV(Y568, $D$13, $D$14)*(1+$T$14), 0))</f>
        <v>22</v>
      </c>
      <c r="AA568" s="20">
        <f ca="1">RAND()</f>
        <v>0.93974173922620197</v>
      </c>
      <c r="AB568" s="18">
        <f ca="1">IF(B568=1, ROUND(_xlfn.NORM.INV(AA568,$C$15,$C$16), 2), ROUND(_xlfn.NORM.INV(AA568, $D$15, $D$16), 2))</f>
        <v>2986.67</v>
      </c>
      <c r="AC568" s="15">
        <f ca="1">MIN(G568,Z568)</f>
        <v>22</v>
      </c>
      <c r="AD568" s="15">
        <f ca="1">RAND()</f>
        <v>0.1731421559746501</v>
      </c>
      <c r="AE568" s="19">
        <f ca="1">(IF(B568=1, $G$21+($G$22-$G$21)*AD568, $H$21+($H$22-$H$21)*AD568))</f>
        <v>1.5194264679239504E-2</v>
      </c>
      <c r="AF568" s="15">
        <f ca="1">ROUND(AC568*(1-AE568), 0)</f>
        <v>22</v>
      </c>
      <c r="AG568" s="20">
        <f ca="1">RAND()</f>
        <v>0.96135118457969115</v>
      </c>
      <c r="AH568" s="15">
        <f ca="1">IF(B568=1, ROUND(_xlfn.NORM.INV(AG568,$C$17,$C$18)*(1+$T$14), 0), ROUND(_xlfn.NORM.INV(AG568, $D$17, $D$18)*(1+$T$14), 0))</f>
        <v>292</v>
      </c>
      <c r="AI568" s="20">
        <f ca="1">RAND()</f>
        <v>1.9707183081125734E-3</v>
      </c>
      <c r="AJ568" s="18">
        <f ca="1">IF(B568=1, ROUND(_xlfn.NORM.INV(AI568,$C$19,$C$20), 2), ROUND(_xlfn.NORM.INV(AI568, $D$19, $D$20), 2))</f>
        <v>1529.75</v>
      </c>
      <c r="AK568" s="15">
        <f ca="1">MIN(ROUND(H568*(1+$C$22),0),AH568)</f>
        <v>292</v>
      </c>
      <c r="AL568" s="20">
        <f ca="1">RAND()</f>
        <v>0.21527023194357464</v>
      </c>
      <c r="AM568" s="19">
        <f ca="1">(IF(B568=1, $G$21+($G$22-$G$21)*AL568, $H$21+($H$22-$H$21)*AL568))</f>
        <v>1.6458106958307239E-2</v>
      </c>
      <c r="AN568" s="15">
        <f ca="1">ROUND(AK568*(1-AM568), 0)</f>
        <v>287</v>
      </c>
      <c r="AO568" s="18">
        <f ca="1">SUM(IF(AN568&gt;H568, (AN568-H568)*($G$23+AJ568), 0),IF(AF568&gt;G568,(AF568-G568)*($G$23+AB568),0),IF(X568&gt;F568,(X568-F568)*($G$23+T568),0),IF(P568&gt;E568,(P568-E568)*($G$23+L568),0))</f>
        <v>0</v>
      </c>
      <c r="AP568" s="18">
        <f>-$C$24</f>
        <v>-313614.51120000001</v>
      </c>
      <c r="AQ568" s="17">
        <f ca="1">L568*P568+T568*X568+AB568*AF568+AJ568*AN568-AO568+AP568</f>
        <v>341843.69879999995</v>
      </c>
      <c r="AS568" s="21">
        <f ca="1">SUM(IF(AN568&gt;H568, (AN568-H568), 0),IF(AF568&gt;G568,(AF568-G568),0),IF(X568&gt;F568,(X568-F568),0),IF(P568&gt;E568,(P568-E568),0))</f>
        <v>0</v>
      </c>
    </row>
    <row r="569" spans="1:45" x14ac:dyDescent="0.4">
      <c r="A569" s="15">
        <v>541</v>
      </c>
      <c r="B569" s="15">
        <f ca="1">IF(RAND() &lt; (8/12), 0, 1)</f>
        <v>1</v>
      </c>
      <c r="C569" s="20">
        <f ca="1">RAND()</f>
        <v>0.62516975127729124</v>
      </c>
      <c r="D569" s="15" t="str">
        <f ca="1">LOOKUP(C569,$H$13:$H$16,$F$13:$F$16)</f>
        <v>Boeing 777-300ER</v>
      </c>
      <c r="E569" s="15">
        <f ca="1">LOOKUP(D569,$F$6:$F$9,$I$6:$I$9)</f>
        <v>8</v>
      </c>
      <c r="F569" s="15">
        <f ca="1">LOOKUP(D569,$F$6:$F$9,$J$6:$J$9)</f>
        <v>40</v>
      </c>
      <c r="G569" s="15">
        <f ca="1">LOOKUP(D569,$F$6:$F$9,$K$6:$K$9)</f>
        <v>24</v>
      </c>
      <c r="H569" s="15">
        <f ca="1">LOOKUP(D569,$F$6:$F$9,$L$6:$L$9)</f>
        <v>260</v>
      </c>
      <c r="I569" s="20">
        <f ca="1">RAND()</f>
        <v>0.97629443074973776</v>
      </c>
      <c r="J569" s="15">
        <f ca="1">IF(B569=1, ROUND(_xlfn.NORM.INV(I569,$C$5,$C$6)*(1+$T$14), 0), ROUND(_xlfn.NORM.INV(I569, $D$5, $D$6)*(1+$T$14), 0))</f>
        <v>10</v>
      </c>
      <c r="K569" s="20">
        <f ca="1">RAND()</f>
        <v>0.97050985833124992</v>
      </c>
      <c r="L569" s="18">
        <f ca="1">IF(B569=1, ROUND(_xlfn.NORM.INV(K569,$C$7,$C$8), 2), ROUND(_xlfn.NORM.INV(K569, $D$7, $D$8), 2))</f>
        <v>17064.349999999999</v>
      </c>
      <c r="M569" s="15">
        <f ca="1">MIN(E569,J569)</f>
        <v>8</v>
      </c>
      <c r="N569" s="15">
        <f ca="1">RAND()</f>
        <v>0.13295775975395607</v>
      </c>
      <c r="O569" s="19">
        <f ca="1">(IF(B569=1, $G$21+($G$22-$G$21)*N569, $H$21+($H$22-$H$21)*N569))</f>
        <v>1.9653521591388463E-2</v>
      </c>
      <c r="P569" s="15">
        <f ca="1">ROUND(M569*(1-O569), 0)</f>
        <v>8</v>
      </c>
      <c r="Q569" s="20">
        <f ca="1">RAND()</f>
        <v>0.35057747810215667</v>
      </c>
      <c r="R569" s="15">
        <f ca="1">IF(B569=1, ROUND(_xlfn.NORM.INV(Q569,$C$9,$C$10)*(1+$T$14), 0), ROUND(_xlfn.NORM.INV(Q569, $D$9, $D$10)*(1+$T$14), 0))</f>
        <v>51</v>
      </c>
      <c r="S569" s="20">
        <f ca="1">RAND()</f>
        <v>0.9677097956872972</v>
      </c>
      <c r="T569" s="18">
        <f ca="1">IF(B569=1, ROUND(_xlfn.NORM.INV(S569,$C$11,$C$12), 2), ROUND(_xlfn.NORM.INV(S569, $D$11, $D$12), 2))</f>
        <v>8495.94</v>
      </c>
      <c r="U569" s="15">
        <f ca="1">MIN(F569,R569)</f>
        <v>40</v>
      </c>
      <c r="V569" s="15">
        <f ca="1">RAND()</f>
        <v>0.49646260161450029</v>
      </c>
      <c r="W569" s="19">
        <f ca="1">(IF(B569=1, $G$21+($G$22-$G$21)*V569, $H$21+($H$22-$H$21)*V569))</f>
        <v>3.2376191056507513E-2</v>
      </c>
      <c r="X569" s="15">
        <f ca="1">ROUND(U569*(1-W569), 0)</f>
        <v>39</v>
      </c>
      <c r="Y569" s="20">
        <f ca="1">RAND()</f>
        <v>0.9815978071758128</v>
      </c>
      <c r="Z569" s="15">
        <f ca="1">IF(B569=1, ROUND(_xlfn.NORM.INV(Y569,$C$13,$C$14)*(1+$T$14), 0), ROUND(_xlfn.NORM.INV(Y569, $D$13, $D$14)*(1+$T$14), 0))</f>
        <v>103</v>
      </c>
      <c r="AA569" s="20">
        <f ca="1">RAND()</f>
        <v>0.80227122965887121</v>
      </c>
      <c r="AB569" s="18">
        <f ca="1">IF(B569=1, ROUND(_xlfn.NORM.INV(AA569,$C$15,$C$16), 2), ROUND(_xlfn.NORM.INV(AA569, $D$15, $D$16), 2))</f>
        <v>4051.03</v>
      </c>
      <c r="AC569" s="15">
        <f ca="1">MIN(G569,Z569)</f>
        <v>24</v>
      </c>
      <c r="AD569" s="15">
        <f ca="1">RAND()</f>
        <v>0.29577297738129715</v>
      </c>
      <c r="AE569" s="19">
        <f ca="1">(IF(B569=1, $G$21+($G$22-$G$21)*AD569, $H$21+($H$22-$H$21)*AD569))</f>
        <v>2.5352054208345402E-2</v>
      </c>
      <c r="AF569" s="15">
        <f ca="1">ROUND(AC569*(1-AE569), 0)</f>
        <v>23</v>
      </c>
      <c r="AG569" s="20">
        <f ca="1">RAND()</f>
        <v>0.86165549199781999</v>
      </c>
      <c r="AH569" s="15">
        <f ca="1">IF(B569=1, ROUND(_xlfn.NORM.INV(AG569,$C$17,$C$18)*(1+$T$14), 0), ROUND(_xlfn.NORM.INV(AG569, $D$17, $D$18)*(1+$T$14), 0))</f>
        <v>442</v>
      </c>
      <c r="AI569" s="20">
        <f ca="1">RAND()</f>
        <v>5.3695755979233595E-2</v>
      </c>
      <c r="AJ569" s="18">
        <f ca="1">IF(B569=1, ROUND(_xlfn.NORM.INV(AI569,$C$19,$C$20), 2), ROUND(_xlfn.NORM.INV(AI569, $D$19, $D$20), 2))</f>
        <v>1792.55</v>
      </c>
      <c r="AK569" s="15">
        <f ca="1">MIN(ROUND(H569*(1+$C$22),0),AH569)</f>
        <v>273</v>
      </c>
      <c r="AL569" s="20">
        <f ca="1">RAND()</f>
        <v>0.26399463862575567</v>
      </c>
      <c r="AM569" s="19">
        <f ca="1">(IF(B569=1, $G$21+($G$22-$G$21)*AL569, $H$21+($H$22-$H$21)*AL569))</f>
        <v>2.4239812351901448E-2</v>
      </c>
      <c r="AN569" s="15">
        <f ca="1">ROUND(AK569*(1-AM569), 0)</f>
        <v>266</v>
      </c>
      <c r="AO569" s="18">
        <f ca="1">SUM(IF(AN569&gt;H569, (AN569-H569)*($G$23+AJ569), 0),IF(AF569&gt;G569,(AF569-G569)*($G$23+AB569),0),IF(X569&gt;F569,(X569-F569)*($G$23+T569),0),IF(P569&gt;E569,(P569-E569)*($G$23+L569),0))</f>
        <v>15861.300000000001</v>
      </c>
      <c r="AP569" s="18">
        <f>-$C$24</f>
        <v>-313614.51120000001</v>
      </c>
      <c r="AQ569" s="17">
        <f ca="1">L569*P569+T569*X569+AB569*AF569+AJ569*AN569-AO569+AP569</f>
        <v>708372.63879999984</v>
      </c>
      <c r="AS569" s="21">
        <f ca="1">SUM(IF(AN569&gt;H569, (AN569-H569), 0),IF(AF569&gt;G569,(AF569-G569),0),IF(X569&gt;F569,(X569-F569),0),IF(P569&gt;E569,(P569-E569),0))</f>
        <v>6</v>
      </c>
    </row>
    <row r="570" spans="1:45" x14ac:dyDescent="0.4">
      <c r="A570" s="15">
        <v>542</v>
      </c>
      <c r="B570" s="15">
        <f ca="1">IF(RAND() &lt; (8/12), 0, 1)</f>
        <v>0</v>
      </c>
      <c r="C570" s="20">
        <f ca="1">RAND()</f>
        <v>0.43478615702967849</v>
      </c>
      <c r="D570" s="15" t="str">
        <f ca="1">LOOKUP(C570,$H$13:$H$16,$F$13:$F$16)</f>
        <v>Airbus A380-800</v>
      </c>
      <c r="E570" s="15">
        <f ca="1">LOOKUP(D570,$F$6:$F$9,$I$6:$I$9)</f>
        <v>14</v>
      </c>
      <c r="F570" s="15">
        <f ca="1">LOOKUP(D570,$F$6:$F$9,$J$6:$J$9)</f>
        <v>76</v>
      </c>
      <c r="G570" s="15">
        <f ca="1">LOOKUP(D570,$F$6:$F$9,$K$6:$K$9)</f>
        <v>56</v>
      </c>
      <c r="H570" s="15">
        <f ca="1">LOOKUP(D570,$F$6:$F$9,$L$6:$L$9)</f>
        <v>341</v>
      </c>
      <c r="I570" s="20">
        <f ca="1">RAND()</f>
        <v>0.22943253640117067</v>
      </c>
      <c r="J570" s="15">
        <f ca="1">IF(B570=1, ROUND(_xlfn.NORM.INV(I570,$C$5,$C$6)*(1+$T$14), 0), ROUND(_xlfn.NORM.INV(I570, $D$5, $D$6)*(1+$T$14), 0))</f>
        <v>3</v>
      </c>
      <c r="K570" s="20">
        <f ca="1">RAND()</f>
        <v>0.94223841166550293</v>
      </c>
      <c r="L570" s="18">
        <f ca="1">IF(B570=1, ROUND(_xlfn.NORM.INV(K570,$C$7,$C$8), 2), ROUND(_xlfn.NORM.INV(K570, $D$7, $D$8), 2))</f>
        <v>11209.68</v>
      </c>
      <c r="M570" s="15">
        <f ca="1">MIN(E570,J570)</f>
        <v>3</v>
      </c>
      <c r="N570" s="15">
        <f ca="1">RAND()</f>
        <v>0.46778443574045148</v>
      </c>
      <c r="O570" s="19">
        <f ca="1">(IF(B570=1, $G$21+($G$22-$G$21)*N570, $H$21+($H$22-$H$21)*N570))</f>
        <v>2.4033533072213543E-2</v>
      </c>
      <c r="P570" s="15">
        <f ca="1">ROUND(M570*(1-O570), 0)</f>
        <v>3</v>
      </c>
      <c r="Q570" s="20">
        <f ca="1">RAND()</f>
        <v>0.45314320587075785</v>
      </c>
      <c r="R570" s="15">
        <f ca="1">IF(B570=1, ROUND(_xlfn.NORM.INV(Q570,$C$9,$C$10)*(1+$T$14), 0), ROUND(_xlfn.NORM.INV(Q570, $D$9, $D$10)*(1+$T$14), 0))</f>
        <v>39</v>
      </c>
      <c r="S570" s="20">
        <f ca="1">RAND()</f>
        <v>0.5661871131582058</v>
      </c>
      <c r="T570" s="18">
        <f ca="1">IF(B570=1, ROUND(_xlfn.NORM.INV(S570,$C$11,$C$12), 2), ROUND(_xlfn.NORM.INV(S570, $D$11, $D$12), 2))</f>
        <v>5284.17</v>
      </c>
      <c r="U570" s="15">
        <f ca="1">MIN(F570,R570)</f>
        <v>39</v>
      </c>
      <c r="V570" s="15">
        <f ca="1">RAND()</f>
        <v>0.30614634227510429</v>
      </c>
      <c r="W570" s="19">
        <f ca="1">(IF(B570=1, $G$21+($G$22-$G$21)*V570, $H$21+($H$22-$H$21)*V570))</f>
        <v>1.9184390268253131E-2</v>
      </c>
      <c r="X570" s="15">
        <f ca="1">ROUND(U570*(1-W570), 0)</f>
        <v>38</v>
      </c>
      <c r="Y570" s="20">
        <f ca="1">RAND()</f>
        <v>0.43891994613531715</v>
      </c>
      <c r="Z570" s="15">
        <f ca="1">IF(B570=1, ROUND(_xlfn.NORM.INV(Y570,$C$13,$C$14)*(1+$T$14), 0), ROUND(_xlfn.NORM.INV(Y570, $D$13, $D$14)*(1+$T$14), 0))</f>
        <v>34</v>
      </c>
      <c r="AA570" s="20">
        <f ca="1">RAND()</f>
        <v>0.56969930139776925</v>
      </c>
      <c r="AB570" s="18">
        <f ca="1">IF(B570=1, ROUND(_xlfn.NORM.INV(AA570,$C$15,$C$16), 2), ROUND(_xlfn.NORM.INV(AA570, $D$15, $D$16), 2))</f>
        <v>2819.31</v>
      </c>
      <c r="AC570" s="15">
        <f ca="1">MIN(G570,Z570)</f>
        <v>34</v>
      </c>
      <c r="AD570" s="15">
        <f ca="1">RAND()</f>
        <v>9.1651793010464333E-3</v>
      </c>
      <c r="AE570" s="19">
        <f ca="1">(IF(B570=1, $G$21+($G$22-$G$21)*AD570, $H$21+($H$22-$H$21)*AD570))</f>
        <v>1.0274955379031394E-2</v>
      </c>
      <c r="AF570" s="15">
        <f ca="1">ROUND(AC570*(1-AE570), 0)</f>
        <v>34</v>
      </c>
      <c r="AG570" s="20">
        <f ca="1">RAND()</f>
        <v>0.61788600115289916</v>
      </c>
      <c r="AH570" s="15">
        <f ca="1">IF(B570=1, ROUND(_xlfn.NORM.INV(AG570,$C$17,$C$18)*(1+$T$14), 0), ROUND(_xlfn.NORM.INV(AG570, $D$17, $D$18)*(1+$T$14), 0))</f>
        <v>215</v>
      </c>
      <c r="AI570" s="20">
        <f ca="1">RAND()</f>
        <v>0.81084675175870968</v>
      </c>
      <c r="AJ570" s="18">
        <f ca="1">IF(B570=1, ROUND(_xlfn.NORM.INV(AI570,$C$19,$C$20), 2), ROUND(_xlfn.NORM.INV(AI570, $D$19, $D$20), 2))</f>
        <v>1815.65</v>
      </c>
      <c r="AK570" s="15">
        <f ca="1">MIN(ROUND(H570*(1+$C$22),0),AH570)</f>
        <v>215</v>
      </c>
      <c r="AL570" s="20">
        <f ca="1">RAND()</f>
        <v>0.26180217746787449</v>
      </c>
      <c r="AM570" s="19">
        <f ca="1">(IF(B570=1, $G$21+($G$22-$G$21)*AL570, $H$21+($H$22-$H$21)*AL570))</f>
        <v>1.7854065324036234E-2</v>
      </c>
      <c r="AN570" s="15">
        <f ca="1">ROUND(AK570*(1-AM570), 0)</f>
        <v>211</v>
      </c>
      <c r="AO570" s="18">
        <f ca="1">SUM(IF(AN570&gt;H570, (AN570-H570)*($G$23+AJ570), 0),IF(AF570&gt;G570,(AF570-G570)*($G$23+AB570),0),IF(X570&gt;F570,(X570-F570)*($G$23+T570),0),IF(P570&gt;E570,(P570-E570)*($G$23+L570),0))</f>
        <v>0</v>
      </c>
      <c r="AP570" s="18">
        <f>-$C$24</f>
        <v>-313614.51120000001</v>
      </c>
      <c r="AQ570" s="17">
        <f ca="1">L570*P570+T570*X570+AB570*AF570+AJ570*AN570-AO570+AP570</f>
        <v>399771.67879999994</v>
      </c>
      <c r="AS570" s="21">
        <f ca="1">SUM(IF(AN570&gt;H570, (AN570-H570), 0),IF(AF570&gt;G570,(AF570-G570),0),IF(X570&gt;F570,(X570-F570),0),IF(P570&gt;E570,(P570-E570),0))</f>
        <v>0</v>
      </c>
    </row>
    <row r="571" spans="1:45" x14ac:dyDescent="0.4">
      <c r="A571" s="15">
        <v>543</v>
      </c>
      <c r="B571" s="15">
        <f ca="1">IF(RAND() &lt; (8/12), 0, 1)</f>
        <v>0</v>
      </c>
      <c r="C571" s="20">
        <f ca="1">RAND()</f>
        <v>0.78321617197285831</v>
      </c>
      <c r="D571" s="15" t="str">
        <f ca="1">LOOKUP(C571,$H$13:$H$16,$F$13:$F$16)</f>
        <v>Boeing 777-300ER</v>
      </c>
      <c r="E571" s="15">
        <f ca="1">LOOKUP(D571,$F$6:$F$9,$I$6:$I$9)</f>
        <v>8</v>
      </c>
      <c r="F571" s="15">
        <f ca="1">LOOKUP(D571,$F$6:$F$9,$J$6:$J$9)</f>
        <v>40</v>
      </c>
      <c r="G571" s="15">
        <f ca="1">LOOKUP(D571,$F$6:$F$9,$K$6:$K$9)</f>
        <v>24</v>
      </c>
      <c r="H571" s="15">
        <f ca="1">LOOKUP(D571,$F$6:$F$9,$L$6:$L$9)</f>
        <v>260</v>
      </c>
      <c r="I571" s="20">
        <f ca="1">RAND()</f>
        <v>6.1769879084475177E-2</v>
      </c>
      <c r="J571" s="15">
        <f ca="1">IF(B571=1, ROUND(_xlfn.NORM.INV(I571,$C$5,$C$6)*(1+$T$14), 0), ROUND(_xlfn.NORM.INV(I571, $D$5, $D$6)*(1+$T$14), 0))</f>
        <v>3</v>
      </c>
      <c r="K571" s="20">
        <f ca="1">RAND()</f>
        <v>3.2904520118808511E-2</v>
      </c>
      <c r="L571" s="18">
        <f ca="1">IF(B571=1, ROUND(_xlfn.NORM.INV(K571,$C$7,$C$8), 2), ROUND(_xlfn.NORM.INV(K571, $D$7, $D$8), 2))</f>
        <v>9653.91</v>
      </c>
      <c r="M571" s="15">
        <f ca="1">MIN(E571,J571)</f>
        <v>3</v>
      </c>
      <c r="N571" s="15">
        <f ca="1">RAND()</f>
        <v>0.66099687442011934</v>
      </c>
      <c r="O571" s="19">
        <f ca="1">(IF(B571=1, $G$21+($G$22-$G$21)*N571, $H$21+($H$22-$H$21)*N571))</f>
        <v>2.9829906232603579E-2</v>
      </c>
      <c r="P571" s="15">
        <f ca="1">ROUND(M571*(1-O571), 0)</f>
        <v>3</v>
      </c>
      <c r="Q571" s="20">
        <f ca="1">RAND()</f>
        <v>0.38470549333351822</v>
      </c>
      <c r="R571" s="15">
        <f ca="1">IF(B571=1, ROUND(_xlfn.NORM.INV(Q571,$C$9,$C$10)*(1+$T$14), 0), ROUND(_xlfn.NORM.INV(Q571, $D$9, $D$10)*(1+$T$14), 0))</f>
        <v>37</v>
      </c>
      <c r="S571" s="20">
        <f ca="1">RAND()</f>
        <v>0.68345859359722472</v>
      </c>
      <c r="T571" s="18">
        <f ca="1">IF(B571=1, ROUND(_xlfn.NORM.INV(S571,$C$11,$C$12), 2), ROUND(_xlfn.NORM.INV(S571, $D$11, $D$12), 2))</f>
        <v>5354.98</v>
      </c>
      <c r="U571" s="15">
        <f ca="1">MIN(F571,R571)</f>
        <v>37</v>
      </c>
      <c r="V571" s="15">
        <f ca="1">RAND()</f>
        <v>0.87492310850916866</v>
      </c>
      <c r="W571" s="19">
        <f ca="1">(IF(B571=1, $G$21+($G$22-$G$21)*V571, $H$21+($H$22-$H$21)*V571))</f>
        <v>3.6247693255275056E-2</v>
      </c>
      <c r="X571" s="15">
        <f ca="1">ROUND(U571*(1-W571), 0)</f>
        <v>36</v>
      </c>
      <c r="Y571" s="20">
        <f ca="1">RAND()</f>
        <v>0.11094931410918163</v>
      </c>
      <c r="Z571" s="15">
        <f ca="1">IF(B571=1, ROUND(_xlfn.NORM.INV(Y571,$C$13,$C$14)*(1+$T$14), 0), ROUND(_xlfn.NORM.INV(Y571, $D$13, $D$14)*(1+$T$14), 0))</f>
        <v>24</v>
      </c>
      <c r="AA571" s="20">
        <f ca="1">RAND()</f>
        <v>0.32351786592666931</v>
      </c>
      <c r="AB571" s="18">
        <f ca="1">IF(B571=1, ROUND(_xlfn.NORM.INV(AA571,$C$15,$C$16), 2), ROUND(_xlfn.NORM.INV(AA571, $D$15, $D$16), 2))</f>
        <v>2742.32</v>
      </c>
      <c r="AC571" s="15">
        <f ca="1">MIN(G571,Z571)</f>
        <v>24</v>
      </c>
      <c r="AD571" s="15">
        <f ca="1">RAND()</f>
        <v>0.59987740399676959</v>
      </c>
      <c r="AE571" s="19">
        <f ca="1">(IF(B571=1, $G$21+($G$22-$G$21)*AD571, $H$21+($H$22-$H$21)*AD571))</f>
        <v>2.7996322119903085E-2</v>
      </c>
      <c r="AF571" s="15">
        <f ca="1">ROUND(AC571*(1-AE571), 0)</f>
        <v>23</v>
      </c>
      <c r="AG571" s="20">
        <f ca="1">RAND()</f>
        <v>0.23537767346796601</v>
      </c>
      <c r="AH571" s="15">
        <f ca="1">IF(B571=1, ROUND(_xlfn.NORM.INV(AG571,$C$17,$C$18)*(1+$T$14), 0), ROUND(_xlfn.NORM.INV(AG571, $D$17, $D$18)*(1+$T$14), 0))</f>
        <v>162</v>
      </c>
      <c r="AI571" s="20">
        <f ca="1">RAND()</f>
        <v>0.94078655883551798</v>
      </c>
      <c r="AJ571" s="18">
        <f ca="1">IF(B571=1, ROUND(_xlfn.NORM.INV(AI571,$C$19,$C$20), 2), ROUND(_xlfn.NORM.INV(AI571, $D$19, $D$20), 2))</f>
        <v>1867.33</v>
      </c>
      <c r="AK571" s="15">
        <f ca="1">MIN(ROUND(H571*(1+$C$22),0),AH571)</f>
        <v>162</v>
      </c>
      <c r="AL571" s="20">
        <f ca="1">RAND()</f>
        <v>0.7811056846290565</v>
      </c>
      <c r="AM571" s="19">
        <f ca="1">(IF(B571=1, $G$21+($G$22-$G$21)*AL571, $H$21+($H$22-$H$21)*AL571))</f>
        <v>3.3433170538871695E-2</v>
      </c>
      <c r="AN571" s="15">
        <f ca="1">ROUND(AK571*(1-AM571), 0)</f>
        <v>157</v>
      </c>
      <c r="AO571" s="18">
        <f ca="1">SUM(IF(AN571&gt;H571, (AN571-H571)*($G$23+AJ571), 0),IF(AF571&gt;G571,(AF571-G571)*($G$23+AB571),0),IF(X571&gt;F571,(X571-F571)*($G$23+T571),0),IF(P571&gt;E571,(P571-E571)*($G$23+L571),0))</f>
        <v>0</v>
      </c>
      <c r="AP571" s="18">
        <f>-$C$24</f>
        <v>-313614.51120000001</v>
      </c>
      <c r="AQ571" s="17">
        <f ca="1">L571*P571+T571*X571+AB571*AF571+AJ571*AN571-AO571+AP571</f>
        <v>264370.66879999993</v>
      </c>
      <c r="AS571" s="21">
        <f ca="1">SUM(IF(AN571&gt;H571, (AN571-H571), 0),IF(AF571&gt;G571,(AF571-G571),0),IF(X571&gt;F571,(X571-F571),0),IF(P571&gt;E571,(P571-E571),0))</f>
        <v>0</v>
      </c>
    </row>
    <row r="572" spans="1:45" x14ac:dyDescent="0.4">
      <c r="A572" s="15">
        <v>544</v>
      </c>
      <c r="B572" s="15">
        <f ca="1">IF(RAND() &lt; (8/12), 0, 1)</f>
        <v>1</v>
      </c>
      <c r="C572" s="20">
        <f ca="1">RAND()</f>
        <v>0.55294254473114945</v>
      </c>
      <c r="D572" s="15" t="str">
        <f ca="1">LOOKUP(C572,$H$13:$H$16,$F$13:$F$16)</f>
        <v>Airbus A380-800</v>
      </c>
      <c r="E572" s="15">
        <f ca="1">LOOKUP(D572,$F$6:$F$9,$I$6:$I$9)</f>
        <v>14</v>
      </c>
      <c r="F572" s="15">
        <f ca="1">LOOKUP(D572,$F$6:$F$9,$J$6:$J$9)</f>
        <v>76</v>
      </c>
      <c r="G572" s="15">
        <f ca="1">LOOKUP(D572,$F$6:$F$9,$K$6:$K$9)</f>
        <v>56</v>
      </c>
      <c r="H572" s="15">
        <f ca="1">LOOKUP(D572,$F$6:$F$9,$L$6:$L$9)</f>
        <v>341</v>
      </c>
      <c r="I572" s="20">
        <f ca="1">RAND()</f>
        <v>3.5360036328490496E-2</v>
      </c>
      <c r="J572" s="15">
        <f ca="1">IF(B572=1, ROUND(_xlfn.NORM.INV(I572,$C$5,$C$6)*(1+$T$14), 0), ROUND(_xlfn.NORM.INV(I572, $D$5, $D$6)*(1+$T$14), 0))</f>
        <v>3</v>
      </c>
      <c r="K572" s="20">
        <f ca="1">RAND()</f>
        <v>0.9210228068972417</v>
      </c>
      <c r="L572" s="18">
        <f ca="1">IF(B572=1, ROUND(_xlfn.NORM.INV(K572,$C$7,$C$8), 2), ROUND(_xlfn.NORM.INV(K572, $D$7, $D$8), 2))</f>
        <v>16205.28</v>
      </c>
      <c r="M572" s="15">
        <f ca="1">MIN(E572,J572)</f>
        <v>3</v>
      </c>
      <c r="N572" s="15">
        <f ca="1">RAND()</f>
        <v>0.92623334106490463</v>
      </c>
      <c r="O572" s="19">
        <f ca="1">(IF(B572=1, $G$21+($G$22-$G$21)*N572, $H$21+($H$22-$H$21)*N572))</f>
        <v>4.7418166937271668E-2</v>
      </c>
      <c r="P572" s="15">
        <f ca="1">ROUND(M572*(1-O572), 0)</f>
        <v>3</v>
      </c>
      <c r="Q572" s="20">
        <f ca="1">RAND()</f>
        <v>0.51041496941239728</v>
      </c>
      <c r="R572" s="15">
        <f ca="1">IF(B572=1, ROUND(_xlfn.NORM.INV(Q572,$C$9,$C$10)*(1+$T$14), 0), ROUND(_xlfn.NORM.INV(Q572, $D$9, $D$10)*(1+$T$14), 0))</f>
        <v>62</v>
      </c>
      <c r="S572" s="20">
        <f ca="1">RAND()</f>
        <v>0.16134432430930623</v>
      </c>
      <c r="T572" s="18">
        <f ca="1">IF(B572=1, ROUND(_xlfn.NORM.INV(S572,$C$11,$C$12), 2), ROUND(_xlfn.NORM.INV(S572, $D$11, $D$12), 2))</f>
        <v>5937.7</v>
      </c>
      <c r="U572" s="15">
        <f ca="1">MIN(F572,R572)</f>
        <v>62</v>
      </c>
      <c r="V572" s="15">
        <f ca="1">RAND()</f>
        <v>0.64313395046210131</v>
      </c>
      <c r="W572" s="19">
        <f ca="1">(IF(B572=1, $G$21+($G$22-$G$21)*V572, $H$21+($H$22-$H$21)*V572))</f>
        <v>3.7509688266173548E-2</v>
      </c>
      <c r="X572" s="15">
        <f ca="1">ROUND(U572*(1-W572), 0)</f>
        <v>60</v>
      </c>
      <c r="Y572" s="20">
        <f ca="1">RAND()</f>
        <v>8.1447648868877009E-2</v>
      </c>
      <c r="Z572" s="15">
        <f ca="1">IF(B572=1, ROUND(_xlfn.NORM.INV(Y572,$C$13,$C$14)*(1+$T$14), 0), ROUND(_xlfn.NORM.INV(Y572, $D$13, $D$14)*(1+$T$14), 0))</f>
        <v>22</v>
      </c>
      <c r="AA572" s="20">
        <f ca="1">RAND()</f>
        <v>0.63108212224664895</v>
      </c>
      <c r="AB572" s="18">
        <f ca="1">IF(B572=1, ROUND(_xlfn.NORM.INV(AA572,$C$15,$C$16), 2), ROUND(_xlfn.NORM.INV(AA572, $D$15, $D$16), 2))</f>
        <v>3803.34</v>
      </c>
      <c r="AC572" s="15">
        <f ca="1">MIN(G572,Z572)</f>
        <v>22</v>
      </c>
      <c r="AD572" s="15">
        <f ca="1">RAND()</f>
        <v>0.54427253857303137</v>
      </c>
      <c r="AE572" s="19">
        <f ca="1">(IF(B572=1, $G$21+($G$22-$G$21)*AD572, $H$21+($H$22-$H$21)*AD572))</f>
        <v>3.4049538850056099E-2</v>
      </c>
      <c r="AF572" s="15">
        <f ca="1">ROUND(AC572*(1-AE572), 0)</f>
        <v>21</v>
      </c>
      <c r="AG572" s="20">
        <f ca="1">RAND()</f>
        <v>0.12622929062597643</v>
      </c>
      <c r="AH572" s="15">
        <f ca="1">IF(B572=1, ROUND(_xlfn.NORM.INV(AG572,$C$17,$C$18)*(1+$T$14), 0), ROUND(_xlfn.NORM.INV(AG572, $D$17, $D$18)*(1+$T$14), 0))</f>
        <v>160</v>
      </c>
      <c r="AI572" s="20">
        <f ca="1">RAND()</f>
        <v>0.58036833438480895</v>
      </c>
      <c r="AJ572" s="18">
        <f ca="1">IF(B572=1, ROUND(_xlfn.NORM.INV(AI572,$C$19,$C$20), 2), ROUND(_xlfn.NORM.INV(AI572, $D$19, $D$20), 2))</f>
        <v>2337.4499999999998</v>
      </c>
      <c r="AK572" s="15">
        <f ca="1">MIN(ROUND(H572*(1+$C$22),0),AH572)</f>
        <v>160</v>
      </c>
      <c r="AL572" s="20">
        <f ca="1">RAND()</f>
        <v>0.98161391727109193</v>
      </c>
      <c r="AM572" s="19">
        <f ca="1">(IF(B572=1, $G$21+($G$22-$G$21)*AL572, $H$21+($H$22-$H$21)*AL572))</f>
        <v>4.9356487104488221E-2</v>
      </c>
      <c r="AN572" s="15">
        <f ca="1">ROUND(AK572*(1-AM572), 0)</f>
        <v>152</v>
      </c>
      <c r="AO572" s="18">
        <f ca="1">SUM(IF(AN572&gt;H572, (AN572-H572)*($G$23+AJ572), 0),IF(AF572&gt;G572,(AF572-G572)*($G$23+AB572),0),IF(X572&gt;F572,(X572-F572)*($G$23+T572),0),IF(P572&gt;E572,(P572-E572)*($G$23+L572),0))</f>
        <v>0</v>
      </c>
      <c r="AP572" s="18">
        <f>-$C$24</f>
        <v>-313614.51120000001</v>
      </c>
      <c r="AQ572" s="17">
        <f ca="1">L572*P572+T572*X572+AB572*AF572+AJ572*AN572-AO572+AP572</f>
        <v>526425.86880000005</v>
      </c>
      <c r="AS572" s="21">
        <f ca="1">SUM(IF(AN572&gt;H572, (AN572-H572), 0),IF(AF572&gt;G572,(AF572-G572),0),IF(X572&gt;F572,(X572-F572),0),IF(P572&gt;E572,(P572-E572),0))</f>
        <v>0</v>
      </c>
    </row>
    <row r="573" spans="1:45" x14ac:dyDescent="0.4">
      <c r="A573" s="15">
        <v>545</v>
      </c>
      <c r="B573" s="15">
        <f ca="1">IF(RAND() &lt; (8/12), 0, 1)</f>
        <v>0</v>
      </c>
      <c r="C573" s="20">
        <f ca="1">RAND()</f>
        <v>0.95145270942310478</v>
      </c>
      <c r="D573" s="15" t="str">
        <f ca="1">LOOKUP(C573,$H$13:$H$16,$F$13:$F$16)</f>
        <v>Boeing 777-300ER</v>
      </c>
      <c r="E573" s="15">
        <f ca="1">LOOKUP(D573,$F$6:$F$9,$I$6:$I$9)</f>
        <v>8</v>
      </c>
      <c r="F573" s="15">
        <f ca="1">LOOKUP(D573,$F$6:$F$9,$J$6:$J$9)</f>
        <v>40</v>
      </c>
      <c r="G573" s="15">
        <f ca="1">LOOKUP(D573,$F$6:$F$9,$K$6:$K$9)</f>
        <v>24</v>
      </c>
      <c r="H573" s="15">
        <f ca="1">LOOKUP(D573,$F$6:$F$9,$L$6:$L$9)</f>
        <v>260</v>
      </c>
      <c r="I573" s="20">
        <f ca="1">RAND()</f>
        <v>0.15729589789997445</v>
      </c>
      <c r="J573" s="15">
        <f ca="1">IF(B573=1, ROUND(_xlfn.NORM.INV(I573,$C$5,$C$6)*(1+$T$14), 0), ROUND(_xlfn.NORM.INV(I573, $D$5, $D$6)*(1+$T$14), 0))</f>
        <v>3</v>
      </c>
      <c r="K573" s="20">
        <f ca="1">RAND()</f>
        <v>0.98994609091158603</v>
      </c>
      <c r="L573" s="18">
        <f ca="1">IF(B573=1, ROUND(_xlfn.NORM.INV(K573,$C$7,$C$8), 2), ROUND(_xlfn.NORM.INV(K573, $D$7, $D$8), 2))</f>
        <v>11551.72</v>
      </c>
      <c r="M573" s="15">
        <f ca="1">MIN(E573,J573)</f>
        <v>3</v>
      </c>
      <c r="N573" s="15">
        <f ca="1">RAND()</f>
        <v>0.13432851686972491</v>
      </c>
      <c r="O573" s="19">
        <f ca="1">(IF(B573=1, $G$21+($G$22-$G$21)*N573, $H$21+($H$22-$H$21)*N573))</f>
        <v>1.4029855506091747E-2</v>
      </c>
      <c r="P573" s="15">
        <f ca="1">ROUND(M573*(1-O573), 0)</f>
        <v>3</v>
      </c>
      <c r="Q573" s="20">
        <f ca="1">RAND()</f>
        <v>0.16770180625305031</v>
      </c>
      <c r="R573" s="15">
        <f ca="1">IF(B573=1, ROUND(_xlfn.NORM.INV(Q573,$C$9,$C$10)*(1+$T$14), 0), ROUND(_xlfn.NORM.INV(Q573, $D$9, $D$10)*(1+$T$14), 0))</f>
        <v>30</v>
      </c>
      <c r="S573" s="20">
        <f ca="1">RAND()</f>
        <v>0.79834941008400928</v>
      </c>
      <c r="T573" s="18">
        <f ca="1">IF(B573=1, ROUND(_xlfn.NORM.INV(S573,$C$11,$C$12), 2), ROUND(_xlfn.NORM.INV(S573, $D$11, $D$12), 2))</f>
        <v>5436.64</v>
      </c>
      <c r="U573" s="15">
        <f ca="1">MIN(F573,R573)</f>
        <v>30</v>
      </c>
      <c r="V573" s="15">
        <f ca="1">RAND()</f>
        <v>0.22066480324714621</v>
      </c>
      <c r="W573" s="19">
        <f ca="1">(IF(B573=1, $G$21+($G$22-$G$21)*V573, $H$21+($H$22-$H$21)*V573))</f>
        <v>1.6619944097414387E-2</v>
      </c>
      <c r="X573" s="15">
        <f ca="1">ROUND(U573*(1-W573), 0)</f>
        <v>30</v>
      </c>
      <c r="Y573" s="20">
        <f ca="1">RAND()</f>
        <v>0.44823647344239237</v>
      </c>
      <c r="Z573" s="15">
        <f ca="1">IF(B573=1, ROUND(_xlfn.NORM.INV(Y573,$C$13,$C$14)*(1+$T$14), 0), ROUND(_xlfn.NORM.INV(Y573, $D$13, $D$14)*(1+$T$14), 0))</f>
        <v>34</v>
      </c>
      <c r="AA573" s="20">
        <f ca="1">RAND()</f>
        <v>0.84453949502221615</v>
      </c>
      <c r="AB573" s="18">
        <f ca="1">IF(B573=1, ROUND(_xlfn.NORM.INV(AA573,$C$15,$C$16), 2), ROUND(_xlfn.NORM.INV(AA573, $D$15, $D$16), 2))</f>
        <v>2921.12</v>
      </c>
      <c r="AC573" s="15">
        <f ca="1">MIN(G573,Z573)</f>
        <v>24</v>
      </c>
      <c r="AD573" s="15">
        <f ca="1">RAND()</f>
        <v>0.16414339372696996</v>
      </c>
      <c r="AE573" s="19">
        <f ca="1">(IF(B573=1, $G$21+($G$22-$G$21)*AD573, $H$21+($H$22-$H$21)*AD573))</f>
        <v>1.4924301811809098E-2</v>
      </c>
      <c r="AF573" s="15">
        <f ca="1">ROUND(AC573*(1-AE573), 0)</f>
        <v>24</v>
      </c>
      <c r="AG573" s="20">
        <f ca="1">RAND()</f>
        <v>0.67343214125943773</v>
      </c>
      <c r="AH573" s="15">
        <f ca="1">IF(B573=1, ROUND(_xlfn.NORM.INV(AG573,$C$17,$C$18)*(1+$T$14), 0), ROUND(_xlfn.NORM.INV(AG573, $D$17, $D$18)*(1+$T$14), 0))</f>
        <v>223</v>
      </c>
      <c r="AI573" s="20">
        <f ca="1">RAND()</f>
        <v>8.648618265559993E-2</v>
      </c>
      <c r="AJ573" s="18">
        <f ca="1">IF(B573=1, ROUND(_xlfn.NORM.INV(AI573,$C$19,$C$20), 2), ROUND(_xlfn.NORM.INV(AI573, $D$19, $D$20), 2))</f>
        <v>1645.22</v>
      </c>
      <c r="AK573" s="15">
        <f ca="1">MIN(ROUND(H573*(1+$C$22),0),AH573)</f>
        <v>223</v>
      </c>
      <c r="AL573" s="20">
        <f ca="1">RAND()</f>
        <v>0.80656817665084435</v>
      </c>
      <c r="AM573" s="19">
        <f ca="1">(IF(B573=1, $G$21+($G$22-$G$21)*AL573, $H$21+($H$22-$H$21)*AL573))</f>
        <v>3.419704529952533E-2</v>
      </c>
      <c r="AN573" s="15">
        <f ca="1">ROUND(AK573*(1-AM573), 0)</f>
        <v>215</v>
      </c>
      <c r="AO573" s="18">
        <f ca="1">SUM(IF(AN573&gt;H573, (AN573-H573)*($G$23+AJ573), 0),IF(AF573&gt;G573,(AF573-G573)*($G$23+AB573),0),IF(X573&gt;F573,(X573-F573)*($G$23+T573),0),IF(P573&gt;E573,(P573-E573)*($G$23+L573),0))</f>
        <v>0</v>
      </c>
      <c r="AP573" s="18">
        <f>-$C$24</f>
        <v>-313614.51120000001</v>
      </c>
      <c r="AQ573" s="17">
        <f ca="1">L573*P573+T573*X573+AB573*AF573+AJ573*AN573-AO573+AP573</f>
        <v>307969.02880000003</v>
      </c>
      <c r="AS573" s="21">
        <f ca="1">SUM(IF(AN573&gt;H573, (AN573-H573), 0),IF(AF573&gt;G573,(AF573-G573),0),IF(X573&gt;F573,(X573-F573),0),IF(P573&gt;E573,(P573-E573),0))</f>
        <v>0</v>
      </c>
    </row>
    <row r="574" spans="1:45" x14ac:dyDescent="0.4">
      <c r="A574" s="15">
        <v>546</v>
      </c>
      <c r="B574" s="15">
        <f ca="1">IF(RAND() &lt; (8/12), 0, 1)</f>
        <v>0</v>
      </c>
      <c r="C574" s="20">
        <f ca="1">RAND()</f>
        <v>0.53902959253466975</v>
      </c>
      <c r="D574" s="15" t="str">
        <f ca="1">LOOKUP(C574,$H$13:$H$16,$F$13:$F$16)</f>
        <v>Airbus A380-800</v>
      </c>
      <c r="E574" s="15">
        <f ca="1">LOOKUP(D574,$F$6:$F$9,$I$6:$I$9)</f>
        <v>14</v>
      </c>
      <c r="F574" s="15">
        <f ca="1">LOOKUP(D574,$F$6:$F$9,$J$6:$J$9)</f>
        <v>76</v>
      </c>
      <c r="G574" s="15">
        <f ca="1">LOOKUP(D574,$F$6:$F$9,$K$6:$K$9)</f>
        <v>56</v>
      </c>
      <c r="H574" s="15">
        <f ca="1">LOOKUP(D574,$F$6:$F$9,$L$6:$L$9)</f>
        <v>341</v>
      </c>
      <c r="I574" s="20">
        <f ca="1">RAND()</f>
        <v>0.86044139761787275</v>
      </c>
      <c r="J574" s="15">
        <f ca="1">IF(B574=1, ROUND(_xlfn.NORM.INV(I574,$C$5,$C$6)*(1+$T$14), 0), ROUND(_xlfn.NORM.INV(I574, $D$5, $D$6)*(1+$T$14), 0))</f>
        <v>5</v>
      </c>
      <c r="K574" s="20">
        <f ca="1">RAND()</f>
        <v>0.49984547271083546</v>
      </c>
      <c r="L574" s="18">
        <f ca="1">IF(B574=1, ROUND(_xlfn.NORM.INV(K574,$C$7,$C$8), 2), ROUND(_xlfn.NORM.INV(K574, $D$7, $D$8), 2))</f>
        <v>10492.2</v>
      </c>
      <c r="M574" s="15">
        <f ca="1">MIN(E574,J574)</f>
        <v>5</v>
      </c>
      <c r="N574" s="15">
        <f ca="1">RAND()</f>
        <v>0.67026762833478393</v>
      </c>
      <c r="O574" s="19">
        <f ca="1">(IF(B574=1, $G$21+($G$22-$G$21)*N574, $H$21+($H$22-$H$21)*N574))</f>
        <v>3.0108028850043517E-2</v>
      </c>
      <c r="P574" s="15">
        <f ca="1">ROUND(M574*(1-O574), 0)</f>
        <v>5</v>
      </c>
      <c r="Q574" s="20">
        <f ca="1">RAND()</f>
        <v>0.4010300527961671</v>
      </c>
      <c r="R574" s="15">
        <f ca="1">IF(B574=1, ROUND(_xlfn.NORM.INV(Q574,$C$9,$C$10)*(1+$T$14), 0), ROUND(_xlfn.NORM.INV(Q574, $D$9, $D$10)*(1+$T$14), 0))</f>
        <v>37</v>
      </c>
      <c r="S574" s="20">
        <f ca="1">RAND()</f>
        <v>0.70513602905921013</v>
      </c>
      <c r="T574" s="18">
        <f ca="1">IF(B574=1, ROUND(_xlfn.NORM.INV(S574,$C$11,$C$12), 2), ROUND(_xlfn.NORM.INV(S574, $D$11, $D$12), 2))</f>
        <v>5369.07</v>
      </c>
      <c r="U574" s="15">
        <f ca="1">MIN(F574,R574)</f>
        <v>37</v>
      </c>
      <c r="V574" s="15">
        <f ca="1">RAND()</f>
        <v>0.76802596081376973</v>
      </c>
      <c r="W574" s="19">
        <f ca="1">(IF(B574=1, $G$21+($G$22-$G$21)*V574, $H$21+($H$22-$H$21)*V574))</f>
        <v>3.3040778824413093E-2</v>
      </c>
      <c r="X574" s="15">
        <f ca="1">ROUND(U574*(1-W574), 0)</f>
        <v>36</v>
      </c>
      <c r="Y574" s="20">
        <f ca="1">RAND()</f>
        <v>0.68835316739206842</v>
      </c>
      <c r="Z574" s="15">
        <f ca="1">IF(B574=1, ROUND(_xlfn.NORM.INV(Y574,$C$13,$C$14)*(1+$T$14), 0), ROUND(_xlfn.NORM.INV(Y574, $D$13, $D$14)*(1+$T$14), 0))</f>
        <v>40</v>
      </c>
      <c r="AA574" s="20">
        <f ca="1">RAND()</f>
        <v>0.41434763030771726</v>
      </c>
      <c r="AB574" s="18">
        <f ca="1">IF(B574=1, ROUND(_xlfn.NORM.INV(AA574,$C$15,$C$16), 2), ROUND(_xlfn.NORM.INV(AA574, $D$15, $D$16), 2))</f>
        <v>2771.67</v>
      </c>
      <c r="AC574" s="15">
        <f ca="1">MIN(G574,Z574)</f>
        <v>40</v>
      </c>
      <c r="AD574" s="15">
        <f ca="1">RAND()</f>
        <v>0.13442033342119319</v>
      </c>
      <c r="AE574" s="19">
        <f ca="1">(IF(B574=1, $G$21+($G$22-$G$21)*AD574, $H$21+($H$22-$H$21)*AD574))</f>
        <v>1.4032610002635795E-2</v>
      </c>
      <c r="AF574" s="15">
        <f ca="1">ROUND(AC574*(1-AE574), 0)</f>
        <v>39</v>
      </c>
      <c r="AG574" s="20">
        <f ca="1">RAND()</f>
        <v>0.80523090158986743</v>
      </c>
      <c r="AH574" s="15">
        <f ca="1">IF(B574=1, ROUND(_xlfn.NORM.INV(AG574,$C$17,$C$18)*(1+$T$14), 0), ROUND(_xlfn.NORM.INV(AG574, $D$17, $D$18)*(1+$T$14), 0))</f>
        <v>245</v>
      </c>
      <c r="AI574" s="20">
        <f ca="1">RAND()</f>
        <v>0.81966078037760448</v>
      </c>
      <c r="AJ574" s="18">
        <f ca="1">IF(B574=1, ROUND(_xlfn.NORM.INV(AI574,$C$19,$C$20), 2), ROUND(_xlfn.NORM.INV(AI574, $D$19, $D$20), 2))</f>
        <v>1818.16</v>
      </c>
      <c r="AK574" s="15">
        <f ca="1">MIN(ROUND(H574*(1+$C$22),0),AH574)</f>
        <v>245</v>
      </c>
      <c r="AL574" s="20">
        <f ca="1">RAND()</f>
        <v>0.7658138323632433</v>
      </c>
      <c r="AM574" s="19">
        <f ca="1">(IF(B574=1, $G$21+($G$22-$G$21)*AL574, $H$21+($H$22-$H$21)*AL574))</f>
        <v>3.2974414970897301E-2</v>
      </c>
      <c r="AN574" s="15">
        <f ca="1">ROUND(AK574*(1-AM574), 0)</f>
        <v>237</v>
      </c>
      <c r="AO574" s="18">
        <f ca="1">SUM(IF(AN574&gt;H574, (AN574-H574)*($G$23+AJ574), 0),IF(AF574&gt;G574,(AF574-G574)*($G$23+AB574),0),IF(X574&gt;F574,(X574-F574)*($G$23+T574),0),IF(P574&gt;E574,(P574-E574)*($G$23+L574),0))</f>
        <v>0</v>
      </c>
      <c r="AP574" s="18">
        <f>-$C$24</f>
        <v>-313614.51120000001</v>
      </c>
      <c r="AQ574" s="17">
        <f ca="1">L574*P574+T574*X574+AB574*AF574+AJ574*AN574-AO574+AP574</f>
        <v>471132.05880000006</v>
      </c>
      <c r="AS574" s="21">
        <f ca="1">SUM(IF(AN574&gt;H574, (AN574-H574), 0),IF(AF574&gt;G574,(AF574-G574),0),IF(X574&gt;F574,(X574-F574),0),IF(P574&gt;E574,(P574-E574),0))</f>
        <v>0</v>
      </c>
    </row>
    <row r="575" spans="1:45" x14ac:dyDescent="0.4">
      <c r="A575" s="15">
        <v>547</v>
      </c>
      <c r="B575" s="15">
        <f ca="1">IF(RAND() &lt; (8/12), 0, 1)</f>
        <v>0</v>
      </c>
      <c r="C575" s="20">
        <f ca="1">RAND()</f>
        <v>0.87480511981399678</v>
      </c>
      <c r="D575" s="15" t="str">
        <f ca="1">LOOKUP(C575,$H$13:$H$16,$F$13:$F$16)</f>
        <v>Boeing 777-300ER</v>
      </c>
      <c r="E575" s="15">
        <f ca="1">LOOKUP(D575,$F$6:$F$9,$I$6:$I$9)</f>
        <v>8</v>
      </c>
      <c r="F575" s="15">
        <f ca="1">LOOKUP(D575,$F$6:$F$9,$J$6:$J$9)</f>
        <v>40</v>
      </c>
      <c r="G575" s="15">
        <f ca="1">LOOKUP(D575,$F$6:$F$9,$K$6:$K$9)</f>
        <v>24</v>
      </c>
      <c r="H575" s="15">
        <f ca="1">LOOKUP(D575,$F$6:$F$9,$L$6:$L$9)</f>
        <v>260</v>
      </c>
      <c r="I575" s="20">
        <f ca="1">RAND()</f>
        <v>0.49645190683272233</v>
      </c>
      <c r="J575" s="15">
        <f ca="1">IF(B575=1, ROUND(_xlfn.NORM.INV(I575,$C$5,$C$6)*(1+$T$14), 0), ROUND(_xlfn.NORM.INV(I575, $D$5, $D$6)*(1+$T$14), 0))</f>
        <v>4</v>
      </c>
      <c r="K575" s="20">
        <f ca="1">RAND()</f>
        <v>0.22046822300292168</v>
      </c>
      <c r="L575" s="18">
        <f ca="1">IF(B575=1, ROUND(_xlfn.NORM.INV(K575,$C$7,$C$8), 2), ROUND(_xlfn.NORM.INV(K575, $D$7, $D$8), 2))</f>
        <v>10141.17</v>
      </c>
      <c r="M575" s="15">
        <f ca="1">MIN(E575,J575)</f>
        <v>4</v>
      </c>
      <c r="N575" s="15">
        <f ca="1">RAND()</f>
        <v>9.5459998431956516E-2</v>
      </c>
      <c r="O575" s="19">
        <f ca="1">(IF(B575=1, $G$21+($G$22-$G$21)*N575, $H$21+($H$22-$H$21)*N575))</f>
        <v>1.2863799952958695E-2</v>
      </c>
      <c r="P575" s="15">
        <f ca="1">ROUND(M575*(1-O575), 0)</f>
        <v>4</v>
      </c>
      <c r="Q575" s="20">
        <f ca="1">RAND()</f>
        <v>0.23805499331167335</v>
      </c>
      <c r="R575" s="15">
        <f ca="1">IF(B575=1, ROUND(_xlfn.NORM.INV(Q575,$C$9,$C$10)*(1+$T$14), 0), ROUND(_xlfn.NORM.INV(Q575, $D$9, $D$10)*(1+$T$14), 0))</f>
        <v>32</v>
      </c>
      <c r="S575" s="20">
        <f ca="1">RAND()</f>
        <v>0.7582537900866182</v>
      </c>
      <c r="T575" s="18">
        <f ca="1">IF(B575=1, ROUND(_xlfn.NORM.INV(S575,$C$11,$C$12), 2), ROUND(_xlfn.NORM.INV(S575, $D$11, $D$12), 2))</f>
        <v>5405.86</v>
      </c>
      <c r="U575" s="15">
        <f ca="1">MIN(F575,R575)</f>
        <v>32</v>
      </c>
      <c r="V575" s="15">
        <f ca="1">RAND()</f>
        <v>0.2599669883641712</v>
      </c>
      <c r="W575" s="19">
        <f ca="1">(IF(B575=1, $G$21+($G$22-$G$21)*V575, $H$21+($H$22-$H$21)*V575))</f>
        <v>1.7799009650925138E-2</v>
      </c>
      <c r="X575" s="15">
        <f ca="1">ROUND(U575*(1-W575), 0)</f>
        <v>31</v>
      </c>
      <c r="Y575" s="20">
        <f ca="1">RAND()</f>
        <v>0.41734814301413248</v>
      </c>
      <c r="Z575" s="15">
        <f ca="1">IF(B575=1, ROUND(_xlfn.NORM.INV(Y575,$C$13,$C$14)*(1+$T$14), 0), ROUND(_xlfn.NORM.INV(Y575, $D$13, $D$14)*(1+$T$14), 0))</f>
        <v>34</v>
      </c>
      <c r="AA575" s="20">
        <f ca="1">RAND()</f>
        <v>0.46089031283063875</v>
      </c>
      <c r="AB575" s="18">
        <f ca="1">IF(B575=1, ROUND(_xlfn.NORM.INV(AA575,$C$15,$C$16), 2), ROUND(_xlfn.NORM.INV(AA575, $D$15, $D$16), 2))</f>
        <v>2786.03</v>
      </c>
      <c r="AC575" s="15">
        <f ca="1">MIN(G575,Z575)</f>
        <v>24</v>
      </c>
      <c r="AD575" s="15">
        <f ca="1">RAND()</f>
        <v>5.2023106934891428E-2</v>
      </c>
      <c r="AE575" s="19">
        <f ca="1">(IF(B575=1, $G$21+($G$22-$G$21)*AD575, $H$21+($H$22-$H$21)*AD575))</f>
        <v>1.1560693208046743E-2</v>
      </c>
      <c r="AF575" s="15">
        <f ca="1">ROUND(AC575*(1-AE575), 0)</f>
        <v>24</v>
      </c>
      <c r="AG575" s="20">
        <f ca="1">RAND()</f>
        <v>0.52333943048064269</v>
      </c>
      <c r="AH575" s="15">
        <f ca="1">IF(B575=1, ROUND(_xlfn.NORM.INV(AG575,$C$17,$C$18)*(1+$T$14), 0), ROUND(_xlfn.NORM.INV(AG575, $D$17, $D$18)*(1+$T$14), 0))</f>
        <v>203</v>
      </c>
      <c r="AI575" s="20">
        <f ca="1">RAND()</f>
        <v>0.81111228830286697</v>
      </c>
      <c r="AJ575" s="18">
        <f ca="1">IF(B575=1, ROUND(_xlfn.NORM.INV(AI575,$C$19,$C$20), 2), ROUND(_xlfn.NORM.INV(AI575, $D$19, $D$20), 2))</f>
        <v>1815.73</v>
      </c>
      <c r="AK575" s="15">
        <f ca="1">MIN(ROUND(H575*(1+$C$22),0),AH575)</f>
        <v>203</v>
      </c>
      <c r="AL575" s="20">
        <f ca="1">RAND()</f>
        <v>0.76166823542263706</v>
      </c>
      <c r="AM575" s="19">
        <f ca="1">(IF(B575=1, $G$21+($G$22-$G$21)*AL575, $H$21+($H$22-$H$21)*AL575))</f>
        <v>3.2850047062679112E-2</v>
      </c>
      <c r="AN575" s="15">
        <f ca="1">ROUND(AK575*(1-AM575), 0)</f>
        <v>196</v>
      </c>
      <c r="AO575" s="18">
        <f ca="1">SUM(IF(AN575&gt;H575, (AN575-H575)*($G$23+AJ575), 0),IF(AF575&gt;G575,(AF575-G575)*($G$23+AB575),0),IF(X575&gt;F575,(X575-F575)*($G$23+T575),0),IF(P575&gt;E575,(P575-E575)*($G$23+L575),0))</f>
        <v>0</v>
      </c>
      <c r="AP575" s="18">
        <f>-$C$24</f>
        <v>-313614.51120000001</v>
      </c>
      <c r="AQ575" s="17">
        <f ca="1">L575*P575+T575*X575+AB575*AF575+AJ575*AN575-AO575+AP575</f>
        <v>317279.62880000001</v>
      </c>
      <c r="AS575" s="21">
        <f ca="1">SUM(IF(AN575&gt;H575, (AN575-H575), 0),IF(AF575&gt;G575,(AF575-G575),0),IF(X575&gt;F575,(X575-F575),0),IF(P575&gt;E575,(P575-E575),0))</f>
        <v>0</v>
      </c>
    </row>
    <row r="576" spans="1:45" x14ac:dyDescent="0.4">
      <c r="A576" s="15">
        <v>548</v>
      </c>
      <c r="B576" s="15">
        <f ca="1">IF(RAND() &lt; (8/12), 0, 1)</f>
        <v>1</v>
      </c>
      <c r="C576" s="20">
        <f ca="1">RAND()</f>
        <v>0.39079290452607063</v>
      </c>
      <c r="D576" s="15" t="str">
        <f ca="1">LOOKUP(C576,$H$13:$H$16,$F$13:$F$16)</f>
        <v>Airbus A380-800</v>
      </c>
      <c r="E576" s="15">
        <f ca="1">LOOKUP(D576,$F$6:$F$9,$I$6:$I$9)</f>
        <v>14</v>
      </c>
      <c r="F576" s="15">
        <f ca="1">LOOKUP(D576,$F$6:$F$9,$J$6:$J$9)</f>
        <v>76</v>
      </c>
      <c r="G576" s="15">
        <f ca="1">LOOKUP(D576,$F$6:$F$9,$K$6:$K$9)</f>
        <v>56</v>
      </c>
      <c r="H576" s="15">
        <f ca="1">LOOKUP(D576,$F$6:$F$9,$L$6:$L$9)</f>
        <v>341</v>
      </c>
      <c r="I576" s="20">
        <f ca="1">RAND()</f>
        <v>0.13786569835878004</v>
      </c>
      <c r="J576" s="15">
        <f ca="1">IF(B576=1, ROUND(_xlfn.NORM.INV(I576,$C$5,$C$6)*(1+$T$14), 0), ROUND(_xlfn.NORM.INV(I576, $D$5, $D$6)*(1+$T$14), 0))</f>
        <v>4</v>
      </c>
      <c r="K576" s="20">
        <f ca="1">RAND()</f>
        <v>0.3183168446448571</v>
      </c>
      <c r="L576" s="18">
        <f ca="1">IF(B576=1, ROUND(_xlfn.NORM.INV(K576,$C$7,$C$8), 2), ROUND(_xlfn.NORM.INV(K576, $D$7, $D$8), 2))</f>
        <v>12806.93</v>
      </c>
      <c r="M576" s="15">
        <f ca="1">MIN(E576,J576)</f>
        <v>4</v>
      </c>
      <c r="N576" s="15">
        <f ca="1">RAND()</f>
        <v>2.5922411013779678E-2</v>
      </c>
      <c r="O576" s="19">
        <f ca="1">(IF(B576=1, $G$21+($G$22-$G$21)*N576, $H$21+($H$22-$H$21)*N576))</f>
        <v>1.5907284385482289E-2</v>
      </c>
      <c r="P576" s="15">
        <f ca="1">ROUND(M576*(1-O576), 0)</f>
        <v>4</v>
      </c>
      <c r="Q576" s="20">
        <f ca="1">RAND()</f>
        <v>0.96904260491542971</v>
      </c>
      <c r="R576" s="15">
        <f ca="1">IF(B576=1, ROUND(_xlfn.NORM.INV(Q576,$C$9,$C$10)*(1+$T$14), 0), ROUND(_xlfn.NORM.INV(Q576, $D$9, $D$10)*(1+$T$14), 0))</f>
        <v>108</v>
      </c>
      <c r="S576" s="20">
        <f ca="1">RAND()</f>
        <v>0.76189370488589447</v>
      </c>
      <c r="T576" s="18">
        <f ca="1">IF(B576=1, ROUND(_xlfn.NORM.INV(S576,$C$11,$C$12), 2), ROUND(_xlfn.NORM.INV(S576, $D$11, $D$12), 2))</f>
        <v>7471.82</v>
      </c>
      <c r="U576" s="15">
        <f ca="1">MIN(F576,R576)</f>
        <v>76</v>
      </c>
      <c r="V576" s="15">
        <f ca="1">RAND()</f>
        <v>0.49659233909239919</v>
      </c>
      <c r="W576" s="19">
        <f ca="1">(IF(B576=1, $G$21+($G$22-$G$21)*V576, $H$21+($H$22-$H$21)*V576))</f>
        <v>3.2380731868233974E-2</v>
      </c>
      <c r="X576" s="15">
        <f ca="1">ROUND(U576*(1-W576), 0)</f>
        <v>74</v>
      </c>
      <c r="Y576" s="20">
        <f ca="1">RAND()</f>
        <v>0.89177251177203587</v>
      </c>
      <c r="Z576" s="15">
        <f ca="1">IF(B576=1, ROUND(_xlfn.NORM.INV(Y576,$C$13,$C$14)*(1+$T$14), 0), ROUND(_xlfn.NORM.INV(Y576, $D$13, $D$14)*(1+$T$14), 0))</f>
        <v>83</v>
      </c>
      <c r="AA576" s="20">
        <f ca="1">RAND()</f>
        <v>0.62502786610872685</v>
      </c>
      <c r="AB576" s="18">
        <f ca="1">IF(B576=1, ROUND(_xlfn.NORM.INV(AA576,$C$15,$C$16), 2), ROUND(_xlfn.NORM.INV(AA576, $D$15, $D$16), 2))</f>
        <v>3795.64</v>
      </c>
      <c r="AC576" s="15">
        <f ca="1">MIN(G576,Z576)</f>
        <v>56</v>
      </c>
      <c r="AD576" s="15">
        <f ca="1">RAND()</f>
        <v>0.57876157824115959</v>
      </c>
      <c r="AE576" s="19">
        <f ca="1">(IF(B576=1, $G$21+($G$22-$G$21)*AD576, $H$21+($H$22-$H$21)*AD576))</f>
        <v>3.5256655238440585E-2</v>
      </c>
      <c r="AF576" s="15">
        <f ca="1">ROUND(AC576*(1-AE576), 0)</f>
        <v>54</v>
      </c>
      <c r="AG576" s="20">
        <f ca="1">RAND()</f>
        <v>0.52276525304298216</v>
      </c>
      <c r="AH576" s="15">
        <f ca="1">IF(B576=1, ROUND(_xlfn.NORM.INV(AG576,$C$17,$C$18)*(1+$T$14), 0), ROUND(_xlfn.NORM.INV(AG576, $D$17, $D$18)*(1+$T$14), 0))</f>
        <v>312</v>
      </c>
      <c r="AI576" s="20">
        <f ca="1">RAND()</f>
        <v>0.19299481023258613</v>
      </c>
      <c r="AJ576" s="18">
        <f ca="1">IF(B576=1, ROUND(_xlfn.NORM.INV(AI576,$C$19,$C$20), 2), ROUND(_xlfn.NORM.INV(AI576, $D$19, $D$20), 2))</f>
        <v>2015.91</v>
      </c>
      <c r="AK576" s="15">
        <f ca="1">MIN(ROUND(H576*(1+$C$22),0),AH576)</f>
        <v>312</v>
      </c>
      <c r="AL576" s="20">
        <f ca="1">RAND()</f>
        <v>0.91623322231254178</v>
      </c>
      <c r="AM576" s="19">
        <f ca="1">(IF(B576=1, $G$21+($G$22-$G$21)*AL576, $H$21+($H$22-$H$21)*AL576))</f>
        <v>4.7068162780938963E-2</v>
      </c>
      <c r="AN576" s="15">
        <f ca="1">ROUND(AK576*(1-AM576), 0)</f>
        <v>297</v>
      </c>
      <c r="AO576" s="18">
        <f ca="1">SUM(IF(AN576&gt;H576, (AN576-H576)*($G$23+AJ576), 0),IF(AF576&gt;G576,(AF576-G576)*($G$23+AB576),0),IF(X576&gt;F576,(X576-F576)*($G$23+T576),0),IF(P576&gt;E576,(P576-E576)*($G$23+L576),0))</f>
        <v>0</v>
      </c>
      <c r="AP576" s="18">
        <f>-$C$24</f>
        <v>-313614.51120000001</v>
      </c>
      <c r="AQ576" s="17">
        <f ca="1">L576*P576+T576*X576+AB576*AF576+AJ576*AN576-AO576+AP576</f>
        <v>1094217.7187999999</v>
      </c>
      <c r="AS576" s="21">
        <f ca="1">SUM(IF(AN576&gt;H576, (AN576-H576), 0),IF(AF576&gt;G576,(AF576-G576),0),IF(X576&gt;F576,(X576-F576),0),IF(P576&gt;E576,(P576-E576),0))</f>
        <v>0</v>
      </c>
    </row>
    <row r="577" spans="1:45" x14ac:dyDescent="0.4">
      <c r="A577" s="15">
        <v>549</v>
      </c>
      <c r="B577" s="15">
        <f ca="1">IF(RAND() &lt; (8/12), 0, 1)</f>
        <v>1</v>
      </c>
      <c r="C577" s="20">
        <f ca="1">RAND()</f>
        <v>0.51007096249674444</v>
      </c>
      <c r="D577" s="15" t="str">
        <f ca="1">LOOKUP(C577,$H$13:$H$16,$F$13:$F$16)</f>
        <v>Airbus A380-800</v>
      </c>
      <c r="E577" s="15">
        <f ca="1">LOOKUP(D577,$F$6:$F$9,$I$6:$I$9)</f>
        <v>14</v>
      </c>
      <c r="F577" s="15">
        <f ca="1">LOOKUP(D577,$F$6:$F$9,$J$6:$J$9)</f>
        <v>76</v>
      </c>
      <c r="G577" s="15">
        <f ca="1">LOOKUP(D577,$F$6:$F$9,$K$6:$K$9)</f>
        <v>56</v>
      </c>
      <c r="H577" s="15">
        <f ca="1">LOOKUP(D577,$F$6:$F$9,$L$6:$L$9)</f>
        <v>341</v>
      </c>
      <c r="I577" s="20">
        <f ca="1">RAND()</f>
        <v>0.80193681379194659</v>
      </c>
      <c r="J577" s="15">
        <f ca="1">IF(B577=1, ROUND(_xlfn.NORM.INV(I577,$C$5,$C$6)*(1+$T$14), 0), ROUND(_xlfn.NORM.INV(I577, $D$5, $D$6)*(1+$T$14), 0))</f>
        <v>8</v>
      </c>
      <c r="K577" s="20">
        <f ca="1">RAND()</f>
        <v>0.46792113749381392</v>
      </c>
      <c r="L577" s="18">
        <f ca="1">IF(B577=1, ROUND(_xlfn.NORM.INV(K577,$C$7,$C$8), 2), ROUND(_xlfn.NORM.INV(K577, $D$7, $D$8), 2))</f>
        <v>13513.71</v>
      </c>
      <c r="M577" s="15">
        <f ca="1">MIN(E577,J577)</f>
        <v>8</v>
      </c>
      <c r="N577" s="15">
        <f ca="1">RAND()</f>
        <v>0.54546552118483893</v>
      </c>
      <c r="O577" s="19">
        <f ca="1">(IF(B577=1, $G$21+($G$22-$G$21)*N577, $H$21+($H$22-$H$21)*N577))</f>
        <v>3.4091293241469367E-2</v>
      </c>
      <c r="P577" s="15">
        <f ca="1">ROUND(M577*(1-O577), 0)</f>
        <v>8</v>
      </c>
      <c r="Q577" s="20">
        <f ca="1">RAND()</f>
        <v>0.45537037649689116</v>
      </c>
      <c r="R577" s="15">
        <f ca="1">IF(B577=1, ROUND(_xlfn.NORM.INV(Q577,$C$9,$C$10)*(1+$T$14), 0), ROUND(_xlfn.NORM.INV(Q577, $D$9, $D$10)*(1+$T$14), 0))</f>
        <v>58</v>
      </c>
      <c r="S577" s="20">
        <f ca="1">RAND()</f>
        <v>0.68087311284133512</v>
      </c>
      <c r="T577" s="18">
        <f ca="1">IF(B577=1, ROUND(_xlfn.NORM.INV(S577,$C$11,$C$12), 2), ROUND(_xlfn.NORM.INV(S577, $D$11, $D$12), 2))</f>
        <v>7253.37</v>
      </c>
      <c r="U577" s="15">
        <f ca="1">MIN(F577,R577)</f>
        <v>58</v>
      </c>
      <c r="V577" s="15">
        <f ca="1">RAND()</f>
        <v>0.98589551588880153</v>
      </c>
      <c r="W577" s="19">
        <f ca="1">(IF(B577=1, $G$21+($G$22-$G$21)*V577, $H$21+($H$22-$H$21)*V577))</f>
        <v>4.9506343056108057E-2</v>
      </c>
      <c r="X577" s="15">
        <f ca="1">ROUND(U577*(1-W577), 0)</f>
        <v>55</v>
      </c>
      <c r="Y577" s="20">
        <f ca="1">RAND()</f>
        <v>0.53055080013567202</v>
      </c>
      <c r="Z577" s="15">
        <f ca="1">IF(B577=1, ROUND(_xlfn.NORM.INV(Y577,$C$13,$C$14)*(1+$T$14), 0), ROUND(_xlfn.NORM.INV(Y577, $D$13, $D$14)*(1+$T$14), 0))</f>
        <v>56</v>
      </c>
      <c r="AA577" s="20">
        <f ca="1">RAND()</f>
        <v>0.99664082819256761</v>
      </c>
      <c r="AB577" s="18">
        <f ca="1">IF(B577=1, ROUND(_xlfn.NORM.INV(AA577,$C$15,$C$16), 2), ROUND(_xlfn.NORM.INV(AA577, $D$15, $D$16), 2))</f>
        <v>4945.88</v>
      </c>
      <c r="AC577" s="15">
        <f ca="1">MIN(G577,Z577)</f>
        <v>56</v>
      </c>
      <c r="AD577" s="15">
        <f ca="1">RAND()</f>
        <v>0.64872925596079578</v>
      </c>
      <c r="AE577" s="19">
        <f ca="1">(IF(B577=1, $G$21+($G$22-$G$21)*AD577, $H$21+($H$22-$H$21)*AD577))</f>
        <v>3.7705523958627855E-2</v>
      </c>
      <c r="AF577" s="15">
        <f ca="1">ROUND(AC577*(1-AE577), 0)</f>
        <v>54</v>
      </c>
      <c r="AG577" s="20">
        <f ca="1">RAND()</f>
        <v>0.82387653959393048</v>
      </c>
      <c r="AH577" s="15">
        <f ca="1">IF(B577=1, ROUND(_xlfn.NORM.INV(AG577,$C$17,$C$18)*(1+$T$14), 0), ROUND(_xlfn.NORM.INV(AG577, $D$17, $D$18)*(1+$T$14), 0))</f>
        <v>422</v>
      </c>
      <c r="AI577" s="20">
        <f ca="1">RAND()</f>
        <v>0.29512145639558651</v>
      </c>
      <c r="AJ577" s="18">
        <f ca="1">IF(B577=1, ROUND(_xlfn.NORM.INV(AI577,$C$19,$C$20), 2), ROUND(_xlfn.NORM.INV(AI577, $D$19, $D$20), 2))</f>
        <v>2114.63</v>
      </c>
      <c r="AK577" s="15">
        <f ca="1">MIN(ROUND(H577*(1+$C$22),0),AH577)</f>
        <v>358</v>
      </c>
      <c r="AL577" s="20">
        <f ca="1">RAND()</f>
        <v>0.32112738176574074</v>
      </c>
      <c r="AM577" s="19">
        <f ca="1">(IF(B577=1, $G$21+($G$22-$G$21)*AL577, $H$21+($H$22-$H$21)*AL577))</f>
        <v>2.6239458361800926E-2</v>
      </c>
      <c r="AN577" s="15">
        <f ca="1">ROUND(AK577*(1-AM577), 0)</f>
        <v>349</v>
      </c>
      <c r="AO577" s="18">
        <f ca="1">SUM(IF(AN577&gt;H577, (AN577-H577)*($G$23+AJ577), 0),IF(AF577&gt;G577,(AF577-G577)*($G$23+AB577),0),IF(X577&gt;F577,(X577-F577)*($G$23+T577),0),IF(P577&gt;E577,(P577-E577)*($G$23+L577),0))</f>
        <v>23725.040000000001</v>
      </c>
      <c r="AP577" s="18">
        <f>-$C$24</f>
        <v>-313614.51120000001</v>
      </c>
      <c r="AQ577" s="17">
        <f ca="1">L577*P577+T577*X577+AB577*AF577+AJ577*AN577-AO577+AP577</f>
        <v>1174788.8687999998</v>
      </c>
      <c r="AS577" s="21">
        <f ca="1">SUM(IF(AN577&gt;H577, (AN577-H577), 0),IF(AF577&gt;G577,(AF577-G577),0),IF(X577&gt;F577,(X577-F577),0),IF(P577&gt;E577,(P577-E577),0))</f>
        <v>8</v>
      </c>
    </row>
    <row r="578" spans="1:45" x14ac:dyDescent="0.4">
      <c r="A578" s="15">
        <v>550</v>
      </c>
      <c r="B578" s="15">
        <f ca="1">IF(RAND() &lt; (8/12), 0, 1)</f>
        <v>1</v>
      </c>
      <c r="C578" s="20">
        <f ca="1">RAND()</f>
        <v>3.5753658814151934E-2</v>
      </c>
      <c r="D578" s="15" t="str">
        <f ca="1">LOOKUP(C578,$H$13:$H$16,$F$13:$F$16)</f>
        <v>Airbus A350-900</v>
      </c>
      <c r="E578" s="15">
        <f ca="1">LOOKUP(D578,$F$6:$F$9,$I$6:$I$9)</f>
        <v>0</v>
      </c>
      <c r="F578" s="15">
        <f ca="1">LOOKUP(D578,$F$6:$F$9,$J$6:$J$9)</f>
        <v>32</v>
      </c>
      <c r="G578" s="15">
        <f ca="1">LOOKUP(D578,$F$6:$F$9,$K$6:$K$9)</f>
        <v>21</v>
      </c>
      <c r="H578" s="15">
        <f ca="1">LOOKUP(D578,$F$6:$F$9,$L$6:$L$9)</f>
        <v>259</v>
      </c>
      <c r="I578" s="20">
        <f ca="1">RAND()</f>
        <v>0.67528178450973753</v>
      </c>
      <c r="J578" s="15">
        <f ca="1">IF(B578=1, ROUND(_xlfn.NORM.INV(I578,$C$5,$C$6)*(1+$T$14), 0), ROUND(_xlfn.NORM.INV(I578, $D$5, $D$6)*(1+$T$14), 0))</f>
        <v>7</v>
      </c>
      <c r="K578" s="20">
        <f ca="1">RAND()</f>
        <v>0.54927290083868552</v>
      </c>
      <c r="L578" s="18">
        <f ca="1">IF(B578=1, ROUND(_xlfn.NORM.INV(K578,$C$7,$C$8), 2), ROUND(_xlfn.NORM.INV(K578, $D$7, $D$8), 2))</f>
        <v>13882.19</v>
      </c>
      <c r="M578" s="15">
        <f ca="1">MIN(E578,J578)</f>
        <v>0</v>
      </c>
      <c r="N578" s="15">
        <f ca="1">RAND()</f>
        <v>0.62667370680208989</v>
      </c>
      <c r="O578" s="19">
        <f ca="1">(IF(B578=1, $G$21+($G$22-$G$21)*N578, $H$21+($H$22-$H$21)*N578))</f>
        <v>3.6933579738073152E-2</v>
      </c>
      <c r="P578" s="15">
        <f ca="1">ROUND(M578*(1-O578), 0)</f>
        <v>0</v>
      </c>
      <c r="Q578" s="20">
        <f ca="1">RAND()</f>
        <v>0.76100197256348678</v>
      </c>
      <c r="R578" s="15">
        <f ca="1">IF(B578=1, ROUND(_xlfn.NORM.INV(Q578,$C$9,$C$10)*(1+$T$14), 0), ROUND(_xlfn.NORM.INV(Q578, $D$9, $D$10)*(1+$T$14), 0))</f>
        <v>79</v>
      </c>
      <c r="S578" s="20">
        <f ca="1">RAND()</f>
        <v>0.16969177810199865</v>
      </c>
      <c r="T578" s="18">
        <f ca="1">IF(B578=1, ROUND(_xlfn.NORM.INV(S578,$C$11,$C$12), 2), ROUND(_xlfn.NORM.INV(S578, $D$11, $D$12), 2))</f>
        <v>5967.96</v>
      </c>
      <c r="U578" s="15">
        <f ca="1">MIN(F578,R578)</f>
        <v>32</v>
      </c>
      <c r="V578" s="15">
        <f ca="1">RAND()</f>
        <v>0.30733643155133639</v>
      </c>
      <c r="W578" s="19">
        <f ca="1">(IF(B578=1, $G$21+($G$22-$G$21)*V578, $H$21+($H$22-$H$21)*V578))</f>
        <v>2.5756775104296775E-2</v>
      </c>
      <c r="X578" s="15">
        <f ca="1">ROUND(U578*(1-W578), 0)</f>
        <v>31</v>
      </c>
      <c r="Y578" s="20">
        <f ca="1">RAND()</f>
        <v>0.62046112259366482</v>
      </c>
      <c r="Z578" s="15">
        <f ca="1">IF(B578=1, ROUND(_xlfn.NORM.INV(Y578,$C$13,$C$14)*(1+$T$14), 0), ROUND(_xlfn.NORM.INV(Y578, $D$13, $D$14)*(1+$T$14), 0))</f>
        <v>62</v>
      </c>
      <c r="AA578" s="20">
        <f ca="1">RAND()</f>
        <v>0.69706702347686966</v>
      </c>
      <c r="AB578" s="18">
        <f ca="1">IF(B578=1, ROUND(_xlfn.NORM.INV(AA578,$C$15,$C$16), 2), ROUND(_xlfn.NORM.INV(AA578, $D$15, $D$16), 2))</f>
        <v>3890.51</v>
      </c>
      <c r="AC578" s="15">
        <f ca="1">MIN(G578,Z578)</f>
        <v>21</v>
      </c>
      <c r="AD578" s="15">
        <f ca="1">RAND()</f>
        <v>0.36909828320787752</v>
      </c>
      <c r="AE578" s="19">
        <f ca="1">(IF(B578=1, $G$21+($G$22-$G$21)*AD578, $H$21+($H$22-$H$21)*AD578))</f>
        <v>2.7918439912275713E-2</v>
      </c>
      <c r="AF578" s="15">
        <f ca="1">ROUND(AC578*(1-AE578), 0)</f>
        <v>20</v>
      </c>
      <c r="AG578" s="20">
        <f ca="1">RAND()</f>
        <v>0.66467784453010204</v>
      </c>
      <c r="AH578" s="15">
        <f ca="1">IF(B578=1, ROUND(_xlfn.NORM.INV(AG578,$C$17,$C$18)*(1+$T$14), 0), ROUND(_xlfn.NORM.INV(AG578, $D$17, $D$18)*(1+$T$14), 0))</f>
        <v>358</v>
      </c>
      <c r="AI578" s="20">
        <f ca="1">RAND()</f>
        <v>0.51743680270091763</v>
      </c>
      <c r="AJ578" s="18">
        <f ca="1">IF(B578=1, ROUND(_xlfn.NORM.INV(AI578,$C$19,$C$20), 2), ROUND(_xlfn.NORM.INV(AI578, $D$19, $D$20), 2))</f>
        <v>2289.62</v>
      </c>
      <c r="AK578" s="15">
        <f ca="1">MIN(ROUND(H578*(1+$C$22),0),AH578)</f>
        <v>272</v>
      </c>
      <c r="AL578" s="20">
        <f ca="1">RAND()</f>
        <v>0.31373673269284175</v>
      </c>
      <c r="AM578" s="19">
        <f ca="1">(IF(B578=1, $G$21+($G$22-$G$21)*AL578, $H$21+($H$22-$H$21)*AL578))</f>
        <v>2.5980785644249462E-2</v>
      </c>
      <c r="AN578" s="15">
        <f ca="1">ROUND(AK578*(1-AM578), 0)</f>
        <v>265</v>
      </c>
      <c r="AO578" s="18">
        <f ca="1">SUM(IF(AN578&gt;H578, (AN578-H578)*($G$23+AJ578), 0),IF(AF578&gt;G578,(AF578-G578)*($G$23+AB578),0),IF(X578&gt;F578,(X578-F578)*($G$23+T578),0),IF(P578&gt;E578,(P578-E578)*($G$23+L578),0))</f>
        <v>18843.72</v>
      </c>
      <c r="AP578" s="18">
        <f>-$C$24</f>
        <v>-313614.51120000001</v>
      </c>
      <c r="AQ578" s="17">
        <f ca="1">L578*P578+T578*X578+AB578*AF578+AJ578*AN578-AO578+AP578</f>
        <v>537108.02879999997</v>
      </c>
      <c r="AS578" s="21">
        <f ca="1">SUM(IF(AN578&gt;H578, (AN578-H578), 0),IF(AF578&gt;G578,(AF578-G578),0),IF(X578&gt;F578,(X578-F578),0),IF(P578&gt;E578,(P578-E578),0))</f>
        <v>6</v>
      </c>
    </row>
    <row r="579" spans="1:45" x14ac:dyDescent="0.4">
      <c r="A579" s="15">
        <v>551</v>
      </c>
      <c r="B579" s="15">
        <f ca="1">IF(RAND() &lt; (8/12), 0, 1)</f>
        <v>1</v>
      </c>
      <c r="C579" s="20">
        <f ca="1">RAND()</f>
        <v>0.6001424334697526</v>
      </c>
      <c r="D579" s="15" t="str">
        <f ca="1">LOOKUP(C579,$H$13:$H$16,$F$13:$F$16)</f>
        <v>Boeing 777-200LR</v>
      </c>
      <c r="E579" s="15">
        <f ca="1">LOOKUP(D579,$F$6:$F$9,$I$6:$I$9)</f>
        <v>0</v>
      </c>
      <c r="F579" s="15">
        <f ca="1">LOOKUP(D579,$F$6:$F$9,$J$6:$J$9)</f>
        <v>38</v>
      </c>
      <c r="G579" s="15">
        <f ca="1">LOOKUP(D579,$F$6:$F$9,$K$6:$K$9)</f>
        <v>0</v>
      </c>
      <c r="H579" s="15">
        <f ca="1">LOOKUP(D579,$F$6:$F$9,$L$6:$L$9)</f>
        <v>264</v>
      </c>
      <c r="I579" s="20">
        <f ca="1">RAND()</f>
        <v>0.28110394545128481</v>
      </c>
      <c r="J579" s="15">
        <f ca="1">IF(B579=1, ROUND(_xlfn.NORM.INV(I579,$C$5,$C$6)*(1+$T$14), 0), ROUND(_xlfn.NORM.INV(I579, $D$5, $D$6)*(1+$T$14), 0))</f>
        <v>5</v>
      </c>
      <c r="K579" s="20">
        <f ca="1">RAND()</f>
        <v>0.12148861935055433</v>
      </c>
      <c r="L579" s="18">
        <f ca="1">IF(B579=1, ROUND(_xlfn.NORM.INV(K579,$C$7,$C$8), 2), ROUND(_xlfn.NORM.INV(K579, $D$7, $D$8), 2))</f>
        <v>11553.25</v>
      </c>
      <c r="M579" s="15">
        <f ca="1">MIN(E579,J579)</f>
        <v>0</v>
      </c>
      <c r="N579" s="15">
        <f ca="1">RAND()</f>
        <v>0.82933988801324654</v>
      </c>
      <c r="O579" s="19">
        <f ca="1">(IF(B579=1, $G$21+($G$22-$G$21)*N579, $H$21+($H$22-$H$21)*N579))</f>
        <v>4.4026896080463632E-2</v>
      </c>
      <c r="P579" s="15">
        <f ca="1">ROUND(M579*(1-O579), 0)</f>
        <v>0</v>
      </c>
      <c r="Q579" s="20">
        <f ca="1">RAND()</f>
        <v>0.18186358888713794</v>
      </c>
      <c r="R579" s="15">
        <f ca="1">IF(B579=1, ROUND(_xlfn.NORM.INV(Q579,$C$9,$C$10)*(1+$T$14), 0), ROUND(_xlfn.NORM.INV(Q579, $D$9, $D$10)*(1+$T$14), 0))</f>
        <v>38</v>
      </c>
      <c r="S579" s="20">
        <f ca="1">RAND()</f>
        <v>0.95591417146335111</v>
      </c>
      <c r="T579" s="18">
        <f ca="1">IF(B579=1, ROUND(_xlfn.NORM.INV(S579,$C$11,$C$12), 2), ROUND(_xlfn.NORM.INV(S579, $D$11, $D$12), 2))</f>
        <v>8366.9699999999993</v>
      </c>
      <c r="U579" s="15">
        <f ca="1">MIN(F579,R579)</f>
        <v>38</v>
      </c>
      <c r="V579" s="15">
        <f ca="1">RAND()</f>
        <v>0.23440568423138008</v>
      </c>
      <c r="W579" s="19">
        <f ca="1">(IF(B579=1, $G$21+($G$22-$G$21)*V579, $H$21+($H$22-$H$21)*V579))</f>
        <v>2.3204198948098304E-2</v>
      </c>
      <c r="X579" s="15">
        <f ca="1">ROUND(U579*(1-W579), 0)</f>
        <v>37</v>
      </c>
      <c r="Y579" s="20">
        <f ca="1">RAND()</f>
        <v>0.6397604428160637</v>
      </c>
      <c r="Z579" s="15">
        <f ca="1">IF(B579=1, ROUND(_xlfn.NORM.INV(Y579,$C$13,$C$14)*(1+$T$14), 0), ROUND(_xlfn.NORM.INV(Y579, $D$13, $D$14)*(1+$T$14), 0))</f>
        <v>63</v>
      </c>
      <c r="AA579" s="20">
        <f ca="1">RAND()</f>
        <v>0.884871301595058</v>
      </c>
      <c r="AB579" s="18">
        <f ca="1">IF(B579=1, ROUND(_xlfn.NORM.INV(AA579,$C$15,$C$16), 2), ROUND(_xlfn.NORM.INV(AA579, $D$15, $D$16), 2))</f>
        <v>4219.32</v>
      </c>
      <c r="AC579" s="15">
        <f ca="1">MIN(G579,Z579)</f>
        <v>0</v>
      </c>
      <c r="AD579" s="15">
        <f ca="1">RAND()</f>
        <v>0.5762893515065276</v>
      </c>
      <c r="AE579" s="19">
        <f ca="1">(IF(B579=1, $G$21+($G$22-$G$21)*AD579, $H$21+($H$22-$H$21)*AD579))</f>
        <v>3.5170127302728463E-2</v>
      </c>
      <c r="AF579" s="15">
        <f ca="1">ROUND(AC579*(1-AE579), 0)</f>
        <v>0</v>
      </c>
      <c r="AG579" s="20">
        <f ca="1">RAND()</f>
        <v>0.35429737807127792</v>
      </c>
      <c r="AH579" s="15">
        <f ca="1">IF(B579=1, ROUND(_xlfn.NORM.INV(AG579,$C$17,$C$18)*(1+$T$14), 0), ROUND(_xlfn.NORM.INV(AG579, $D$17, $D$18)*(1+$T$14), 0))</f>
        <v>257</v>
      </c>
      <c r="AI579" s="20">
        <f ca="1">RAND()</f>
        <v>3.1974931305703613E-2</v>
      </c>
      <c r="AJ579" s="18">
        <f ca="1">IF(B579=1, ROUND(_xlfn.NORM.INV(AI579,$C$19,$C$20), 2), ROUND(_xlfn.NORM.INV(AI579, $D$19, $D$20), 2))</f>
        <v>1719.67</v>
      </c>
      <c r="AK579" s="15">
        <f ca="1">MIN(ROUND(H579*(1+$C$22),0),AH579)</f>
        <v>257</v>
      </c>
      <c r="AL579" s="20">
        <f ca="1">RAND()</f>
        <v>0.67320254513232813</v>
      </c>
      <c r="AM579" s="19">
        <f ca="1">(IF(B579=1, $G$21+($G$22-$G$21)*AL579, $H$21+($H$22-$H$21)*AL579))</f>
        <v>3.856208907963149E-2</v>
      </c>
      <c r="AN579" s="15">
        <f ca="1">ROUND(AK579*(1-AM579), 0)</f>
        <v>247</v>
      </c>
      <c r="AO579" s="18">
        <f ca="1">SUM(IF(AN579&gt;H579, (AN579-H579)*($G$23+AJ579), 0),IF(AF579&gt;G579,(AF579-G579)*($G$23+AB579),0),IF(X579&gt;F579,(X579-F579)*($G$23+T579),0),IF(P579&gt;E579,(P579-E579)*($G$23+L579),0))</f>
        <v>0</v>
      </c>
      <c r="AP579" s="18">
        <f>-$C$24</f>
        <v>-313614.51120000001</v>
      </c>
      <c r="AQ579" s="17">
        <f ca="1">L579*P579+T579*X579+AB579*AF579+AJ579*AN579-AO579+AP579</f>
        <v>420721.86879999988</v>
      </c>
      <c r="AS579" s="21">
        <f ca="1">SUM(IF(AN579&gt;H579, (AN579-H579), 0),IF(AF579&gt;G579,(AF579-G579),0),IF(X579&gt;F579,(X579-F579),0),IF(P579&gt;E579,(P579-E579),0))</f>
        <v>0</v>
      </c>
    </row>
    <row r="580" spans="1:45" x14ac:dyDescent="0.4">
      <c r="A580" s="15">
        <v>552</v>
      </c>
      <c r="B580" s="15">
        <f ca="1">IF(RAND() &lt; (8/12), 0, 1)</f>
        <v>0</v>
      </c>
      <c r="C580" s="20">
        <f ca="1">RAND()</f>
        <v>0.73625565555058514</v>
      </c>
      <c r="D580" s="15" t="str">
        <f ca="1">LOOKUP(C580,$H$13:$H$16,$F$13:$F$16)</f>
        <v>Boeing 777-300ER</v>
      </c>
      <c r="E580" s="15">
        <f ca="1">LOOKUP(D580,$F$6:$F$9,$I$6:$I$9)</f>
        <v>8</v>
      </c>
      <c r="F580" s="15">
        <f ca="1">LOOKUP(D580,$F$6:$F$9,$J$6:$J$9)</f>
        <v>40</v>
      </c>
      <c r="G580" s="15">
        <f ca="1">LOOKUP(D580,$F$6:$F$9,$K$6:$K$9)</f>
        <v>24</v>
      </c>
      <c r="H580" s="15">
        <f ca="1">LOOKUP(D580,$F$6:$F$9,$L$6:$L$9)</f>
        <v>260</v>
      </c>
      <c r="I580" s="20">
        <f ca="1">RAND()</f>
        <v>0.60479351224161937</v>
      </c>
      <c r="J580" s="15">
        <f ca="1">IF(B580=1, ROUND(_xlfn.NORM.INV(I580,$C$5,$C$6)*(1+$T$14), 0), ROUND(_xlfn.NORM.INV(I580, $D$5, $D$6)*(1+$T$14), 0))</f>
        <v>4</v>
      </c>
      <c r="K580" s="20">
        <f ca="1">RAND()</f>
        <v>0.62548291766895181</v>
      </c>
      <c r="L580" s="18">
        <f ca="1">IF(B580=1, ROUND(_xlfn.NORM.INV(K580,$C$7,$C$8), 2), ROUND(_xlfn.NORM.INV(K580, $D$7, $D$8), 2))</f>
        <v>10638.18</v>
      </c>
      <c r="M580" s="15">
        <f ca="1">MIN(E580,J580)</f>
        <v>4</v>
      </c>
      <c r="N580" s="15">
        <f ca="1">RAND()</f>
        <v>0.99516485396346699</v>
      </c>
      <c r="O580" s="19">
        <f ca="1">(IF(B580=1, $G$21+($G$22-$G$21)*N580, $H$21+($H$22-$H$21)*N580))</f>
        <v>3.9854945618904007E-2</v>
      </c>
      <c r="P580" s="15">
        <f ca="1">ROUND(M580*(1-O580), 0)</f>
        <v>4</v>
      </c>
      <c r="Q580" s="20">
        <f ca="1">RAND()</f>
        <v>0.7024214147951372</v>
      </c>
      <c r="R580" s="15">
        <f ca="1">IF(B580=1, ROUND(_xlfn.NORM.INV(Q580,$C$9,$C$10)*(1+$T$14), 0), ROUND(_xlfn.NORM.INV(Q580, $D$9, $D$10)*(1+$T$14), 0))</f>
        <v>45</v>
      </c>
      <c r="S580" s="20">
        <f ca="1">RAND()</f>
        <v>0.20091432084646332</v>
      </c>
      <c r="T580" s="18">
        <f ca="1">IF(B580=1, ROUND(_xlfn.NORM.INV(S580,$C$11,$C$12), 2), ROUND(_xlfn.NORM.INV(S580, $D$11, $D$12), 2))</f>
        <v>5055.1400000000003</v>
      </c>
      <c r="U580" s="15">
        <f ca="1">MIN(F580,R580)</f>
        <v>40</v>
      </c>
      <c r="V580" s="15">
        <f ca="1">RAND()</f>
        <v>0.28117904045477882</v>
      </c>
      <c r="W580" s="19">
        <f ca="1">(IF(B580=1, $G$21+($G$22-$G$21)*V580, $H$21+($H$22-$H$21)*V580))</f>
        <v>1.8435371213643366E-2</v>
      </c>
      <c r="X580" s="15">
        <f ca="1">ROUND(U580*(1-W580), 0)</f>
        <v>39</v>
      </c>
      <c r="Y580" s="20">
        <f ca="1">RAND()</f>
        <v>0.22146398790957322</v>
      </c>
      <c r="Z580" s="15">
        <f ca="1">IF(B580=1, ROUND(_xlfn.NORM.INV(Y580,$C$13,$C$14)*(1+$T$14), 0), ROUND(_xlfn.NORM.INV(Y580, $D$13, $D$14)*(1+$T$14), 0))</f>
        <v>28</v>
      </c>
      <c r="AA580" s="20">
        <f ca="1">RAND()</f>
        <v>0.93326160518052792</v>
      </c>
      <c r="AB580" s="18">
        <f ca="1">IF(B580=1, ROUND(_xlfn.NORM.INV(AA580,$C$15,$C$16), 2), ROUND(_xlfn.NORM.INV(AA580, $D$15, $D$16), 2))</f>
        <v>2980.34</v>
      </c>
      <c r="AC580" s="15">
        <f ca="1">MIN(G580,Z580)</f>
        <v>24</v>
      </c>
      <c r="AD580" s="15">
        <f ca="1">RAND()</f>
        <v>0.56182123726002142</v>
      </c>
      <c r="AE580" s="19">
        <f ca="1">(IF(B580=1, $G$21+($G$22-$G$21)*AD580, $H$21+($H$22-$H$21)*AD580))</f>
        <v>2.6854637117800645E-2</v>
      </c>
      <c r="AF580" s="15">
        <f ca="1">ROUND(AC580*(1-AE580), 0)</f>
        <v>23</v>
      </c>
      <c r="AG580" s="20">
        <f ca="1">RAND()</f>
        <v>0.69801161438800585</v>
      </c>
      <c r="AH580" s="15">
        <f ca="1">IF(B580=1, ROUND(_xlfn.NORM.INV(AG580,$C$17,$C$18)*(1+$T$14), 0), ROUND(_xlfn.NORM.INV(AG580, $D$17, $D$18)*(1+$T$14), 0))</f>
        <v>227</v>
      </c>
      <c r="AI580" s="20">
        <f ca="1">RAND()</f>
        <v>0.61838794602863845</v>
      </c>
      <c r="AJ580" s="18">
        <f ca="1">IF(B580=1, ROUND(_xlfn.NORM.INV(AI580,$C$19,$C$20), 2), ROUND(_xlfn.NORM.INV(AI580, $D$19, $D$20), 2))</f>
        <v>1771.61</v>
      </c>
      <c r="AK580" s="15">
        <f ca="1">MIN(ROUND(H580*(1+$C$22),0),AH580)</f>
        <v>227</v>
      </c>
      <c r="AL580" s="20">
        <f ca="1">RAND()</f>
        <v>0.75348523521222943</v>
      </c>
      <c r="AM580" s="19">
        <f ca="1">(IF(B580=1, $G$21+($G$22-$G$21)*AL580, $H$21+($H$22-$H$21)*AL580))</f>
        <v>3.2604557056366883E-2</v>
      </c>
      <c r="AN580" s="15">
        <f ca="1">ROUND(AK580*(1-AM580), 0)</f>
        <v>220</v>
      </c>
      <c r="AO580" s="18">
        <f ca="1">SUM(IF(AN580&gt;H580, (AN580-H580)*($G$23+AJ580), 0),IF(AF580&gt;G580,(AF580-G580)*($G$23+AB580),0),IF(X580&gt;F580,(X580-F580)*($G$23+T580),0),IF(P580&gt;E580,(P580-E580)*($G$23+L580),0))</f>
        <v>0</v>
      </c>
      <c r="AP580" s="18">
        <f>-$C$24</f>
        <v>-313614.51120000001</v>
      </c>
      <c r="AQ580" s="17">
        <f ca="1">L580*P580+T580*X580+AB580*AF580+AJ580*AN580-AO580+AP580</f>
        <v>384390.68879999995</v>
      </c>
      <c r="AS580" s="21">
        <f ca="1">SUM(IF(AN580&gt;H580, (AN580-H580), 0),IF(AF580&gt;G580,(AF580-G580),0),IF(X580&gt;F580,(X580-F580),0),IF(P580&gt;E580,(P580-E580),0))</f>
        <v>0</v>
      </c>
    </row>
    <row r="581" spans="1:45" x14ac:dyDescent="0.4">
      <c r="A581" s="15">
        <v>553</v>
      </c>
      <c r="B581" s="15">
        <f ca="1">IF(RAND() &lt; (8/12), 0, 1)</f>
        <v>0</v>
      </c>
      <c r="C581" s="20">
        <f ca="1">RAND()</f>
        <v>0.54305973961211451</v>
      </c>
      <c r="D581" s="15" t="str">
        <f ca="1">LOOKUP(C581,$H$13:$H$16,$F$13:$F$16)</f>
        <v>Airbus A380-800</v>
      </c>
      <c r="E581" s="15">
        <f ca="1">LOOKUP(D581,$F$6:$F$9,$I$6:$I$9)</f>
        <v>14</v>
      </c>
      <c r="F581" s="15">
        <f ca="1">LOOKUP(D581,$F$6:$F$9,$J$6:$J$9)</f>
        <v>76</v>
      </c>
      <c r="G581" s="15">
        <f ca="1">LOOKUP(D581,$F$6:$F$9,$K$6:$K$9)</f>
        <v>56</v>
      </c>
      <c r="H581" s="15">
        <f ca="1">LOOKUP(D581,$F$6:$F$9,$L$6:$L$9)</f>
        <v>341</v>
      </c>
      <c r="I581" s="20">
        <f ca="1">RAND()</f>
        <v>0.34766722403253847</v>
      </c>
      <c r="J581" s="15">
        <f ca="1">IF(B581=1, ROUND(_xlfn.NORM.INV(I581,$C$5,$C$6)*(1+$T$14), 0), ROUND(_xlfn.NORM.INV(I581, $D$5, $D$6)*(1+$T$14), 0))</f>
        <v>4</v>
      </c>
      <c r="K581" s="20">
        <f ca="1">RAND()</f>
        <v>0.55609927164842177</v>
      </c>
      <c r="L581" s="18">
        <f ca="1">IF(B581=1, ROUND(_xlfn.NORM.INV(K581,$C$7,$C$8), 2), ROUND(_xlfn.NORM.INV(K581, $D$7, $D$8), 2))</f>
        <v>10556.68</v>
      </c>
      <c r="M581" s="15">
        <f ca="1">MIN(E581,J581)</f>
        <v>4</v>
      </c>
      <c r="N581" s="15">
        <f ca="1">RAND()</f>
        <v>0.49678925127550622</v>
      </c>
      <c r="O581" s="19">
        <f ca="1">(IF(B581=1, $G$21+($G$22-$G$21)*N581, $H$21+($H$22-$H$21)*N581))</f>
        <v>2.4903677538265188E-2</v>
      </c>
      <c r="P581" s="15">
        <f ca="1">ROUND(M581*(1-O581), 0)</f>
        <v>4</v>
      </c>
      <c r="Q581" s="20">
        <f ca="1">RAND()</f>
        <v>0.72213605382940904</v>
      </c>
      <c r="R581" s="15">
        <f ca="1">IF(B581=1, ROUND(_xlfn.NORM.INV(Q581,$C$9,$C$10)*(1+$T$14), 0), ROUND(_xlfn.NORM.INV(Q581, $D$9, $D$10)*(1+$T$14), 0))</f>
        <v>46</v>
      </c>
      <c r="S581" s="20">
        <f ca="1">RAND()</f>
        <v>0.80040673136499574</v>
      </c>
      <c r="T581" s="18">
        <f ca="1">IF(B581=1, ROUND(_xlfn.NORM.INV(S581,$C$11,$C$12), 2), ROUND(_xlfn.NORM.INV(S581, $D$11, $D$12), 2))</f>
        <v>5438.31</v>
      </c>
      <c r="U581" s="15">
        <f ca="1">MIN(F581,R581)</f>
        <v>46</v>
      </c>
      <c r="V581" s="15">
        <f ca="1">RAND()</f>
        <v>0.5856205515801437</v>
      </c>
      <c r="W581" s="19">
        <f ca="1">(IF(B581=1, $G$21+($G$22-$G$21)*V581, $H$21+($H$22-$H$21)*V581))</f>
        <v>2.7568616547404313E-2</v>
      </c>
      <c r="X581" s="15">
        <f ca="1">ROUND(U581*(1-W581), 0)</f>
        <v>45</v>
      </c>
      <c r="Y581" s="20">
        <f ca="1">RAND()</f>
        <v>0.4458859394749618</v>
      </c>
      <c r="Z581" s="15">
        <f ca="1">IF(B581=1, ROUND(_xlfn.NORM.INV(Y581,$C$13,$C$14)*(1+$T$14), 0), ROUND(_xlfn.NORM.INV(Y581, $D$13, $D$14)*(1+$T$14), 0))</f>
        <v>34</v>
      </c>
      <c r="AA581" s="20">
        <f ca="1">RAND()</f>
        <v>0.26803961081945615</v>
      </c>
      <c r="AB581" s="18">
        <f ca="1">IF(B581=1, ROUND(_xlfn.NORM.INV(AA581,$C$15,$C$16), 2), ROUND(_xlfn.NORM.INV(AA581, $D$15, $D$16), 2))</f>
        <v>2722.77</v>
      </c>
      <c r="AC581" s="15">
        <f ca="1">MIN(G581,Z581)</f>
        <v>34</v>
      </c>
      <c r="AD581" s="15">
        <f ca="1">RAND()</f>
        <v>0.15790189007025768</v>
      </c>
      <c r="AE581" s="19">
        <f ca="1">(IF(B581=1, $G$21+($G$22-$G$21)*AD581, $H$21+($H$22-$H$21)*AD581))</f>
        <v>1.4737056702107731E-2</v>
      </c>
      <c r="AF581" s="15">
        <f ca="1">ROUND(AC581*(1-AE581), 0)</f>
        <v>33</v>
      </c>
      <c r="AG581" s="20">
        <f ca="1">RAND()</f>
        <v>0.1128287815805884</v>
      </c>
      <c r="AH581" s="15">
        <f ca="1">IF(B581=1, ROUND(_xlfn.NORM.INV(AG581,$C$17,$C$18)*(1+$T$14), 0), ROUND(_xlfn.NORM.INV(AG581, $D$17, $D$18)*(1+$T$14), 0))</f>
        <v>136</v>
      </c>
      <c r="AI581" s="20">
        <f ca="1">RAND()</f>
        <v>0.72767093383848158</v>
      </c>
      <c r="AJ581" s="18">
        <f ca="1">IF(B581=1, ROUND(_xlfn.NORM.INV(AI581,$C$19,$C$20), 2), ROUND(_xlfn.NORM.INV(AI581, $D$19, $D$20), 2))</f>
        <v>1794.75</v>
      </c>
      <c r="AK581" s="15">
        <f ca="1">MIN(ROUND(H581*(1+$C$22),0),AH581)</f>
        <v>136</v>
      </c>
      <c r="AL581" s="20">
        <f ca="1">RAND()</f>
        <v>0.57737135868184852</v>
      </c>
      <c r="AM581" s="19">
        <f ca="1">(IF(B581=1, $G$21+($G$22-$G$21)*AL581, $H$21+($H$22-$H$21)*AL581))</f>
        <v>2.7321140760455456E-2</v>
      </c>
      <c r="AN581" s="15">
        <f ca="1">ROUND(AK581*(1-AM581), 0)</f>
        <v>132</v>
      </c>
      <c r="AO581" s="18">
        <f ca="1">SUM(IF(AN581&gt;H581, (AN581-H581)*($G$23+AJ581), 0),IF(AF581&gt;G581,(AF581-G581)*($G$23+AB581),0),IF(X581&gt;F581,(X581-F581)*($G$23+T581),0),IF(P581&gt;E581,(P581-E581)*($G$23+L581),0))</f>
        <v>0</v>
      </c>
      <c r="AP581" s="18">
        <f>-$C$24</f>
        <v>-313614.51120000001</v>
      </c>
      <c r="AQ581" s="17">
        <f ca="1">L581*P581+T581*X581+AB581*AF581+AJ581*AN581-AO581+AP581</f>
        <v>300094.56880000007</v>
      </c>
      <c r="AS581" s="21">
        <f ca="1">SUM(IF(AN581&gt;H581, (AN581-H581), 0),IF(AF581&gt;G581,(AF581-G581),0),IF(X581&gt;F581,(X581-F581),0),IF(P581&gt;E581,(P581-E581),0))</f>
        <v>0</v>
      </c>
    </row>
    <row r="582" spans="1:45" x14ac:dyDescent="0.4">
      <c r="A582" s="15">
        <v>554</v>
      </c>
      <c r="B582" s="15">
        <f ca="1">IF(RAND() &lt; (8/12), 0, 1)</f>
        <v>0</v>
      </c>
      <c r="C582" s="20">
        <f ca="1">RAND()</f>
        <v>0.82972113383578439</v>
      </c>
      <c r="D582" s="15" t="str">
        <f ca="1">LOOKUP(C582,$H$13:$H$16,$F$13:$F$16)</f>
        <v>Boeing 777-300ER</v>
      </c>
      <c r="E582" s="15">
        <f ca="1">LOOKUP(D582,$F$6:$F$9,$I$6:$I$9)</f>
        <v>8</v>
      </c>
      <c r="F582" s="15">
        <f ca="1">LOOKUP(D582,$F$6:$F$9,$J$6:$J$9)</f>
        <v>40</v>
      </c>
      <c r="G582" s="15">
        <f ca="1">LOOKUP(D582,$F$6:$F$9,$K$6:$K$9)</f>
        <v>24</v>
      </c>
      <c r="H582" s="15">
        <f ca="1">LOOKUP(D582,$F$6:$F$9,$L$6:$L$9)</f>
        <v>260</v>
      </c>
      <c r="I582" s="20">
        <f ca="1">RAND()</f>
        <v>0.36928417721168671</v>
      </c>
      <c r="J582" s="15">
        <f ca="1">IF(B582=1, ROUND(_xlfn.NORM.INV(I582,$C$5,$C$6)*(1+$T$14), 0), ROUND(_xlfn.NORM.INV(I582, $D$5, $D$6)*(1+$T$14), 0))</f>
        <v>4</v>
      </c>
      <c r="K582" s="20">
        <f ca="1">RAND()</f>
        <v>0.49797320677394152</v>
      </c>
      <c r="L582" s="18">
        <f ca="1">IF(B582=1, ROUND(_xlfn.NORM.INV(K582,$C$7,$C$8), 2), ROUND(_xlfn.NORM.INV(K582, $D$7, $D$8), 2))</f>
        <v>10490.06</v>
      </c>
      <c r="M582" s="15">
        <f ca="1">MIN(E582,J582)</f>
        <v>4</v>
      </c>
      <c r="N582" s="15">
        <f ca="1">RAND()</f>
        <v>0.89272977332582215</v>
      </c>
      <c r="O582" s="19">
        <f ca="1">(IF(B582=1, $G$21+($G$22-$G$21)*N582, $H$21+($H$22-$H$21)*N582))</f>
        <v>3.6781893199774665E-2</v>
      </c>
      <c r="P582" s="15">
        <f ca="1">ROUND(M582*(1-O582), 0)</f>
        <v>4</v>
      </c>
      <c r="Q582" s="20">
        <f ca="1">RAND()</f>
        <v>0.2731638173476415</v>
      </c>
      <c r="R582" s="15">
        <f ca="1">IF(B582=1, ROUND(_xlfn.NORM.INV(Q582,$C$9,$C$10)*(1+$T$14), 0), ROUND(_xlfn.NORM.INV(Q582, $D$9, $D$10)*(1+$T$14), 0))</f>
        <v>34</v>
      </c>
      <c r="S582" s="20">
        <f ca="1">RAND()</f>
        <v>0.36872574568784422</v>
      </c>
      <c r="T582" s="18">
        <f ca="1">IF(B582=1, ROUND(_xlfn.NORM.INV(S582,$C$11,$C$12), 2), ROUND(_xlfn.NORM.INV(S582, $D$11, $D$12), 2))</f>
        <v>5169.8</v>
      </c>
      <c r="U582" s="15">
        <f ca="1">MIN(F582,R582)</f>
        <v>34</v>
      </c>
      <c r="V582" s="15">
        <f ca="1">RAND()</f>
        <v>0.25132139441189993</v>
      </c>
      <c r="W582" s="19">
        <f ca="1">(IF(B582=1, $G$21+($G$22-$G$21)*V582, $H$21+($H$22-$H$21)*V582))</f>
        <v>1.7539641832356997E-2</v>
      </c>
      <c r="X582" s="15">
        <f ca="1">ROUND(U582*(1-W582), 0)</f>
        <v>33</v>
      </c>
      <c r="Y582" s="20">
        <f ca="1">RAND()</f>
        <v>0.62573566777378642</v>
      </c>
      <c r="Z582" s="15">
        <f ca="1">IF(B582=1, ROUND(_xlfn.NORM.INV(Y582,$C$13,$C$14)*(1+$T$14), 0), ROUND(_xlfn.NORM.INV(Y582, $D$13, $D$14)*(1+$T$14), 0))</f>
        <v>39</v>
      </c>
      <c r="AA582" s="20">
        <f ca="1">RAND()</f>
        <v>0.11280755023329525</v>
      </c>
      <c r="AB582" s="18">
        <f ca="1">IF(B582=1, ROUND(_xlfn.NORM.INV(AA582,$C$15,$C$16), 2), ROUND(_xlfn.NORM.INV(AA582, $D$15, $D$16), 2))</f>
        <v>2650.7</v>
      </c>
      <c r="AC582" s="15">
        <f ca="1">MIN(G582,Z582)</f>
        <v>24</v>
      </c>
      <c r="AD582" s="15">
        <f ca="1">RAND()</f>
        <v>0.6639975933559098</v>
      </c>
      <c r="AE582" s="19">
        <f ca="1">(IF(B582=1, $G$21+($G$22-$G$21)*AD582, $H$21+($H$22-$H$21)*AD582))</f>
        <v>2.9919927800677294E-2</v>
      </c>
      <c r="AF582" s="15">
        <f ca="1">ROUND(AC582*(1-AE582), 0)</f>
        <v>23</v>
      </c>
      <c r="AG582" s="20">
        <f ca="1">RAND()</f>
        <v>0.44742484424529583</v>
      </c>
      <c r="AH582" s="15">
        <f ca="1">IF(B582=1, ROUND(_xlfn.NORM.INV(AG582,$C$17,$C$18)*(1+$T$14), 0), ROUND(_xlfn.NORM.INV(AG582, $D$17, $D$18)*(1+$T$14), 0))</f>
        <v>193</v>
      </c>
      <c r="AI582" s="20">
        <f ca="1">RAND()</f>
        <v>0.93554657813596143</v>
      </c>
      <c r="AJ582" s="18">
        <f ca="1">IF(B582=1, ROUND(_xlfn.NORM.INV(AI582,$C$19,$C$20), 2), ROUND(_xlfn.NORM.INV(AI582, $D$19, $D$20), 2))</f>
        <v>1864.07</v>
      </c>
      <c r="AK582" s="15">
        <f ca="1">MIN(ROUND(H582*(1+$C$22),0),AH582)</f>
        <v>193</v>
      </c>
      <c r="AL582" s="20">
        <f ca="1">RAND()</f>
        <v>0.35532401896145427</v>
      </c>
      <c r="AM582" s="19">
        <f ca="1">(IF(B582=1, $G$21+($G$22-$G$21)*AL582, $H$21+($H$22-$H$21)*AL582))</f>
        <v>2.0659720568843628E-2</v>
      </c>
      <c r="AN582" s="15">
        <f ca="1">ROUND(AK582*(1-AM582), 0)</f>
        <v>189</v>
      </c>
      <c r="AO582" s="18">
        <f ca="1">SUM(IF(AN582&gt;H582, (AN582-H582)*($G$23+AJ582), 0),IF(AF582&gt;G582,(AF582-G582)*($G$23+AB582),0),IF(X582&gt;F582,(X582-F582)*($G$23+T582),0),IF(P582&gt;E582,(P582-E582)*($G$23+L582),0))</f>
        <v>0</v>
      </c>
      <c r="AP582" s="18">
        <f>-$C$24</f>
        <v>-313614.51120000001</v>
      </c>
      <c r="AQ582" s="17">
        <f ca="1">L582*P582+T582*X582+AB582*AF582+AJ582*AN582-AO582+AP582</f>
        <v>312224.45879999996</v>
      </c>
      <c r="AS582" s="21">
        <f ca="1">SUM(IF(AN582&gt;H582, (AN582-H582), 0),IF(AF582&gt;G582,(AF582-G582),0),IF(X582&gt;F582,(X582-F582),0),IF(P582&gt;E582,(P582-E582),0))</f>
        <v>0</v>
      </c>
    </row>
    <row r="583" spans="1:45" x14ac:dyDescent="0.4">
      <c r="A583" s="15">
        <v>555</v>
      </c>
      <c r="B583" s="15">
        <f ca="1">IF(RAND() &lt; (8/12), 0, 1)</f>
        <v>0</v>
      </c>
      <c r="C583" s="20">
        <f ca="1">RAND()</f>
        <v>0.5412424593900389</v>
      </c>
      <c r="D583" s="15" t="str">
        <f ca="1">LOOKUP(C583,$H$13:$H$16,$F$13:$F$16)</f>
        <v>Airbus A380-800</v>
      </c>
      <c r="E583" s="15">
        <f ca="1">LOOKUP(D583,$F$6:$F$9,$I$6:$I$9)</f>
        <v>14</v>
      </c>
      <c r="F583" s="15">
        <f ca="1">LOOKUP(D583,$F$6:$F$9,$J$6:$J$9)</f>
        <v>76</v>
      </c>
      <c r="G583" s="15">
        <f ca="1">LOOKUP(D583,$F$6:$F$9,$K$6:$K$9)</f>
        <v>56</v>
      </c>
      <c r="H583" s="15">
        <f ca="1">LOOKUP(D583,$F$6:$F$9,$L$6:$L$9)</f>
        <v>341</v>
      </c>
      <c r="I583" s="20">
        <f ca="1">RAND()</f>
        <v>0.94843079839449163</v>
      </c>
      <c r="J583" s="15">
        <f ca="1">IF(B583=1, ROUND(_xlfn.NORM.INV(I583,$C$5,$C$6)*(1+$T$14), 0), ROUND(_xlfn.NORM.INV(I583, $D$5, $D$6)*(1+$T$14), 0))</f>
        <v>6</v>
      </c>
      <c r="K583" s="20">
        <f ca="1">RAND()</f>
        <v>0.52435524698475589</v>
      </c>
      <c r="L583" s="18">
        <f ca="1">IF(B583=1, ROUND(_xlfn.NORM.INV(K583,$C$7,$C$8), 2), ROUND(_xlfn.NORM.INV(K583, $D$7, $D$8), 2))</f>
        <v>10520.22</v>
      </c>
      <c r="M583" s="15">
        <f ca="1">MIN(E583,J583)</f>
        <v>6</v>
      </c>
      <c r="N583" s="15">
        <f ca="1">RAND()</f>
        <v>0.21467464129595193</v>
      </c>
      <c r="O583" s="19">
        <f ca="1">(IF(B583=1, $G$21+($G$22-$G$21)*N583, $H$21+($H$22-$H$21)*N583))</f>
        <v>1.6440239238878558E-2</v>
      </c>
      <c r="P583" s="15">
        <f ca="1">ROUND(M583*(1-O583), 0)</f>
        <v>6</v>
      </c>
      <c r="Q583" s="20">
        <f ca="1">RAND()</f>
        <v>0.5732832858505692</v>
      </c>
      <c r="R583" s="15">
        <f ca="1">IF(B583=1, ROUND(_xlfn.NORM.INV(Q583,$C$9,$C$10)*(1+$T$14), 0), ROUND(_xlfn.NORM.INV(Q583, $D$9, $D$10)*(1+$T$14), 0))</f>
        <v>42</v>
      </c>
      <c r="S583" s="20">
        <f ca="1">RAND()</f>
        <v>0.22257561956134864</v>
      </c>
      <c r="T583" s="18">
        <f ca="1">IF(B583=1, ROUND(_xlfn.NORM.INV(S583,$C$11,$C$12), 2), ROUND(_xlfn.NORM.INV(S583, $D$11, $D$12), 2))</f>
        <v>5072.2</v>
      </c>
      <c r="U583" s="15">
        <f ca="1">MIN(F583,R583)</f>
        <v>42</v>
      </c>
      <c r="V583" s="15">
        <f ca="1">RAND()</f>
        <v>0.93601724538036091</v>
      </c>
      <c r="W583" s="19">
        <f ca="1">(IF(B583=1, $G$21+($G$22-$G$21)*V583, $H$21+($H$22-$H$21)*V583))</f>
        <v>3.8080517361410826E-2</v>
      </c>
      <c r="X583" s="15">
        <f ca="1">ROUND(U583*(1-W583), 0)</f>
        <v>40</v>
      </c>
      <c r="Y583" s="20">
        <f ca="1">RAND()</f>
        <v>3.8958640242045317E-2</v>
      </c>
      <c r="Z583" s="15">
        <f ca="1">IF(B583=1, ROUND(_xlfn.NORM.INV(Y583,$C$13,$C$14)*(1+$T$14), 0), ROUND(_xlfn.NORM.INV(Y583, $D$13, $D$14)*(1+$T$14), 0))</f>
        <v>19</v>
      </c>
      <c r="AA583" s="20">
        <f ca="1">RAND()</f>
        <v>0.66354473669853931</v>
      </c>
      <c r="AB583" s="18">
        <f ca="1">IF(B583=1, ROUND(_xlfn.NORM.INV(AA583,$C$15,$C$16), 2), ROUND(_xlfn.NORM.INV(AA583, $D$15, $D$16), 2))</f>
        <v>2849.28</v>
      </c>
      <c r="AC583" s="15">
        <f ca="1">MIN(G583,Z583)</f>
        <v>19</v>
      </c>
      <c r="AD583" s="15">
        <f ca="1">RAND()</f>
        <v>0.8500786532595036</v>
      </c>
      <c r="AE583" s="19">
        <f ca="1">(IF(B583=1, $G$21+($G$22-$G$21)*AD583, $H$21+($H$22-$H$21)*AD583))</f>
        <v>3.550235959778511E-2</v>
      </c>
      <c r="AF583" s="15">
        <f ca="1">ROUND(AC583*(1-AE583), 0)</f>
        <v>18</v>
      </c>
      <c r="AG583" s="20">
        <f ca="1">RAND()</f>
        <v>0.87941787601502042</v>
      </c>
      <c r="AH583" s="15">
        <f ca="1">IF(B583=1, ROUND(_xlfn.NORM.INV(AG583,$C$17,$C$18)*(1+$T$14), 0), ROUND(_xlfn.NORM.INV(AG583, $D$17, $D$18)*(1+$T$14), 0))</f>
        <v>261</v>
      </c>
      <c r="AI583" s="20">
        <f ca="1">RAND()</f>
        <v>0.71316839979413593</v>
      </c>
      <c r="AJ583" s="18">
        <f ca="1">IF(B583=1, ROUND(_xlfn.NORM.INV(AI583,$C$19,$C$20), 2), ROUND(_xlfn.NORM.INV(AI583, $D$19, $D$20), 2))</f>
        <v>1791.47</v>
      </c>
      <c r="AK583" s="15">
        <f ca="1">MIN(ROUND(H583*(1+$C$22),0),AH583)</f>
        <v>261</v>
      </c>
      <c r="AL583" s="20">
        <f ca="1">RAND()</f>
        <v>0.18936875106510309</v>
      </c>
      <c r="AM583" s="19">
        <f ca="1">(IF(B583=1, $G$21+($G$22-$G$21)*AL583, $H$21+($H$22-$H$21)*AL583))</f>
        <v>1.5681062531953092E-2</v>
      </c>
      <c r="AN583" s="15">
        <f ca="1">ROUND(AK583*(1-AM583), 0)</f>
        <v>257</v>
      </c>
      <c r="AO583" s="18">
        <f ca="1">SUM(IF(AN583&gt;H583, (AN583-H583)*($G$23+AJ583), 0),IF(AF583&gt;G583,(AF583-G583)*($G$23+AB583),0),IF(X583&gt;F583,(X583-F583)*($G$23+T583),0),IF(P583&gt;E583,(P583-E583)*($G$23+L583),0))</f>
        <v>0</v>
      </c>
      <c r="AP583" s="18">
        <f>-$C$24</f>
        <v>-313614.51120000001</v>
      </c>
      <c r="AQ583" s="17">
        <f ca="1">L583*P583+T583*X583+AB583*AF583+AJ583*AN583-AO583+AP583</f>
        <v>464089.6387999999</v>
      </c>
      <c r="AS583" s="21">
        <f ca="1">SUM(IF(AN583&gt;H583, (AN583-H583), 0),IF(AF583&gt;G583,(AF583-G583),0),IF(X583&gt;F583,(X583-F583),0),IF(P583&gt;E583,(P583-E583),0))</f>
        <v>0</v>
      </c>
    </row>
    <row r="584" spans="1:45" x14ac:dyDescent="0.4">
      <c r="A584" s="15">
        <v>556</v>
      </c>
      <c r="B584" s="15">
        <f ca="1">IF(RAND() &lt; (8/12), 0, 1)</f>
        <v>0</v>
      </c>
      <c r="C584" s="20">
        <f ca="1">RAND()</f>
        <v>0.7301898900609417</v>
      </c>
      <c r="D584" s="15" t="str">
        <f ca="1">LOOKUP(C584,$H$13:$H$16,$F$13:$F$16)</f>
        <v>Boeing 777-300ER</v>
      </c>
      <c r="E584" s="15">
        <f ca="1">LOOKUP(D584,$F$6:$F$9,$I$6:$I$9)</f>
        <v>8</v>
      </c>
      <c r="F584" s="15">
        <f ca="1">LOOKUP(D584,$F$6:$F$9,$J$6:$J$9)</f>
        <v>40</v>
      </c>
      <c r="G584" s="15">
        <f ca="1">LOOKUP(D584,$F$6:$F$9,$K$6:$K$9)</f>
        <v>24</v>
      </c>
      <c r="H584" s="15">
        <f ca="1">LOOKUP(D584,$F$6:$F$9,$L$6:$L$9)</f>
        <v>260</v>
      </c>
      <c r="I584" s="20">
        <f ca="1">RAND()</f>
        <v>0.48329228110860056</v>
      </c>
      <c r="J584" s="15">
        <f ca="1">IF(B584=1, ROUND(_xlfn.NORM.INV(I584,$C$5,$C$6)*(1+$T$14), 0), ROUND(_xlfn.NORM.INV(I584, $D$5, $D$6)*(1+$T$14), 0))</f>
        <v>4</v>
      </c>
      <c r="K584" s="20">
        <f ca="1">RAND()</f>
        <v>0.47483812008859072</v>
      </c>
      <c r="L584" s="18">
        <f ca="1">IF(B584=1, ROUND(_xlfn.NORM.INV(K584,$C$7,$C$8), 2), ROUND(_xlfn.NORM.INV(K584, $D$7, $D$8), 2))</f>
        <v>10463.620000000001</v>
      </c>
      <c r="M584" s="15">
        <f ca="1">MIN(E584,J584)</f>
        <v>4</v>
      </c>
      <c r="N584" s="15">
        <f ca="1">RAND()</f>
        <v>0.50834568263352276</v>
      </c>
      <c r="O584" s="19">
        <f ca="1">(IF(B584=1, $G$21+($G$22-$G$21)*N584, $H$21+($H$22-$H$21)*N584))</f>
        <v>2.5250370479005683E-2</v>
      </c>
      <c r="P584" s="15">
        <f ca="1">ROUND(M584*(1-O584), 0)</f>
        <v>4</v>
      </c>
      <c r="Q584" s="20">
        <f ca="1">RAND()</f>
        <v>0.25848218668532752</v>
      </c>
      <c r="R584" s="15">
        <f ca="1">IF(B584=1, ROUND(_xlfn.NORM.INV(Q584,$C$9,$C$10)*(1+$T$14), 0), ROUND(_xlfn.NORM.INV(Q584, $D$9, $D$10)*(1+$T$14), 0))</f>
        <v>33</v>
      </c>
      <c r="S584" s="20">
        <f ca="1">RAND()</f>
        <v>0.35462786113873601</v>
      </c>
      <c r="T584" s="18">
        <f ca="1">IF(B584=1, ROUND(_xlfn.NORM.INV(S584,$C$11,$C$12), 2), ROUND(_xlfn.NORM.INV(S584, $D$11, $D$12), 2))</f>
        <v>5161.22</v>
      </c>
      <c r="U584" s="15">
        <f ca="1">MIN(F584,R584)</f>
        <v>33</v>
      </c>
      <c r="V584" s="15">
        <f ca="1">RAND()</f>
        <v>0.88772740936127681</v>
      </c>
      <c r="W584" s="19">
        <f ca="1">(IF(B584=1, $G$21+($G$22-$G$21)*V584, $H$21+($H$22-$H$21)*V584))</f>
        <v>3.6631822280838305E-2</v>
      </c>
      <c r="X584" s="15">
        <f ca="1">ROUND(U584*(1-W584), 0)</f>
        <v>32</v>
      </c>
      <c r="Y584" s="20">
        <f ca="1">RAND()</f>
        <v>0.70333049799089209</v>
      </c>
      <c r="Z584" s="15">
        <f ca="1">IF(B584=1, ROUND(_xlfn.NORM.INV(Y584,$C$13,$C$14)*(1+$T$14), 0), ROUND(_xlfn.NORM.INV(Y584, $D$13, $D$14)*(1+$T$14), 0))</f>
        <v>41</v>
      </c>
      <c r="AA584" s="20">
        <f ca="1">RAND()</f>
        <v>0.80310606141575536</v>
      </c>
      <c r="AB584" s="18">
        <f ca="1">IF(B584=1, ROUND(_xlfn.NORM.INV(AA584,$C$15,$C$16), 2), ROUND(_xlfn.NORM.INV(AA584, $D$15, $D$16), 2))</f>
        <v>2901.61</v>
      </c>
      <c r="AC584" s="15">
        <f ca="1">MIN(G584,Z584)</f>
        <v>24</v>
      </c>
      <c r="AD584" s="15">
        <f ca="1">RAND()</f>
        <v>0.15029344758548413</v>
      </c>
      <c r="AE584" s="19">
        <f ca="1">(IF(B584=1, $G$21+($G$22-$G$21)*AD584, $H$21+($H$22-$H$21)*AD584))</f>
        <v>1.4508803427564523E-2</v>
      </c>
      <c r="AF584" s="15">
        <f ca="1">ROUND(AC584*(1-AE584), 0)</f>
        <v>24</v>
      </c>
      <c r="AG584" s="20">
        <f ca="1">RAND()</f>
        <v>0.81821667351818472</v>
      </c>
      <c r="AH584" s="15">
        <f ca="1">IF(B584=1, ROUND(_xlfn.NORM.INV(AG584,$C$17,$C$18)*(1+$T$14), 0), ROUND(_xlfn.NORM.INV(AG584, $D$17, $D$18)*(1+$T$14), 0))</f>
        <v>247</v>
      </c>
      <c r="AI584" s="20">
        <f ca="1">RAND()</f>
        <v>0.95529162957061098</v>
      </c>
      <c r="AJ584" s="18">
        <f ca="1">IF(B584=1, ROUND(_xlfn.NORM.INV(AI584,$C$19,$C$20), 2), ROUND(_xlfn.NORM.INV(AI584, $D$19, $D$20), 2))</f>
        <v>1877.75</v>
      </c>
      <c r="AK584" s="15">
        <f ca="1">MIN(ROUND(H584*(1+$C$22),0),AH584)</f>
        <v>247</v>
      </c>
      <c r="AL584" s="20">
        <f ca="1">RAND()</f>
        <v>0.29502618798175151</v>
      </c>
      <c r="AM584" s="19">
        <f ca="1">(IF(B584=1, $G$21+($G$22-$G$21)*AL584, $H$21+($H$22-$H$21)*AL584))</f>
        <v>1.8850785639452545E-2</v>
      </c>
      <c r="AN584" s="15">
        <f ca="1">ROUND(AK584*(1-AM584), 0)</f>
        <v>242</v>
      </c>
      <c r="AO584" s="18">
        <f ca="1">SUM(IF(AN584&gt;H584, (AN584-H584)*($G$23+AJ584), 0),IF(AF584&gt;G584,(AF584-G584)*($G$23+AB584),0),IF(X584&gt;F584,(X584-F584)*($G$23+T584),0),IF(P584&gt;E584,(P584-E584)*($G$23+L584),0))</f>
        <v>0</v>
      </c>
      <c r="AP584" s="18">
        <f>-$C$24</f>
        <v>-313614.51120000001</v>
      </c>
      <c r="AQ584" s="17">
        <f ca="1">L584*P584+T584*X584+AB584*AF584+AJ584*AN584-AO584+AP584</f>
        <v>417453.14880000002</v>
      </c>
      <c r="AS584" s="21">
        <f ca="1">SUM(IF(AN584&gt;H584, (AN584-H584), 0),IF(AF584&gt;G584,(AF584-G584),0),IF(X584&gt;F584,(X584-F584),0),IF(P584&gt;E584,(P584-E584),0))</f>
        <v>0</v>
      </c>
    </row>
    <row r="585" spans="1:45" x14ac:dyDescent="0.4">
      <c r="A585" s="15">
        <v>557</v>
      </c>
      <c r="B585" s="15">
        <f ca="1">IF(RAND() &lt; (8/12), 0, 1)</f>
        <v>0</v>
      </c>
      <c r="C585" s="20">
        <f ca="1">RAND()</f>
        <v>0.6568969181500941</v>
      </c>
      <c r="D585" s="15" t="str">
        <f ca="1">LOOKUP(C585,$H$13:$H$16,$F$13:$F$16)</f>
        <v>Boeing 777-300ER</v>
      </c>
      <c r="E585" s="15">
        <f ca="1">LOOKUP(D585,$F$6:$F$9,$I$6:$I$9)</f>
        <v>8</v>
      </c>
      <c r="F585" s="15">
        <f ca="1">LOOKUP(D585,$F$6:$F$9,$J$6:$J$9)</f>
        <v>40</v>
      </c>
      <c r="G585" s="15">
        <f ca="1">LOOKUP(D585,$F$6:$F$9,$K$6:$K$9)</f>
        <v>24</v>
      </c>
      <c r="H585" s="15">
        <f ca="1">LOOKUP(D585,$F$6:$F$9,$L$6:$L$9)</f>
        <v>260</v>
      </c>
      <c r="I585" s="20">
        <f ca="1">RAND()</f>
        <v>0.17996946042394479</v>
      </c>
      <c r="J585" s="15">
        <f ca="1">IF(B585=1, ROUND(_xlfn.NORM.INV(I585,$C$5,$C$6)*(1+$T$14), 0), ROUND(_xlfn.NORM.INV(I585, $D$5, $D$6)*(1+$T$14), 0))</f>
        <v>3</v>
      </c>
      <c r="K585" s="20">
        <f ca="1">RAND()</f>
        <v>0.36243425656888772</v>
      </c>
      <c r="L585" s="18">
        <f ca="1">IF(B585=1, ROUND(_xlfn.NORM.INV(K585,$C$7,$C$8), 2), ROUND(_xlfn.NORM.INV(K585, $D$7, $D$8), 2))</f>
        <v>10331.969999999999</v>
      </c>
      <c r="M585" s="15">
        <f ca="1">MIN(E585,J585)</f>
        <v>3</v>
      </c>
      <c r="N585" s="15">
        <f ca="1">RAND()</f>
        <v>2.7603486262748445E-2</v>
      </c>
      <c r="O585" s="19">
        <f ca="1">(IF(B585=1, $G$21+($G$22-$G$21)*N585, $H$21+($H$22-$H$21)*N585))</f>
        <v>1.0828104587882453E-2</v>
      </c>
      <c r="P585" s="15">
        <f ca="1">ROUND(M585*(1-O585), 0)</f>
        <v>3</v>
      </c>
      <c r="Q585" s="20">
        <f ca="1">RAND()</f>
        <v>0.35340913497860282</v>
      </c>
      <c r="R585" s="15">
        <f ca="1">IF(B585=1, ROUND(_xlfn.NORM.INV(Q585,$C$9,$C$10)*(1+$T$14), 0), ROUND(_xlfn.NORM.INV(Q585, $D$9, $D$10)*(1+$T$14), 0))</f>
        <v>36</v>
      </c>
      <c r="S585" s="20">
        <f ca="1">RAND()</f>
        <v>1.2324286704828435E-2</v>
      </c>
      <c r="T585" s="18">
        <f ca="1">IF(B585=1, ROUND(_xlfn.NORM.INV(S585,$C$11,$C$12), 2), ROUND(_xlfn.NORM.INV(S585, $D$11, $D$12), 2))</f>
        <v>4734.17</v>
      </c>
      <c r="U585" s="15">
        <f ca="1">MIN(F585,R585)</f>
        <v>36</v>
      </c>
      <c r="V585" s="15">
        <f ca="1">RAND()</f>
        <v>0.20525937660283355</v>
      </c>
      <c r="W585" s="19">
        <f ca="1">(IF(B585=1, $G$21+($G$22-$G$21)*V585, $H$21+($H$22-$H$21)*V585))</f>
        <v>1.6157781298085008E-2</v>
      </c>
      <c r="X585" s="15">
        <f ca="1">ROUND(U585*(1-W585), 0)</f>
        <v>35</v>
      </c>
      <c r="Y585" s="20">
        <f ca="1">RAND()</f>
        <v>0.27884412367367528</v>
      </c>
      <c r="Z585" s="15">
        <f ca="1">IF(B585=1, ROUND(_xlfn.NORM.INV(Y585,$C$13,$C$14)*(1+$T$14), 0), ROUND(_xlfn.NORM.INV(Y585, $D$13, $D$14)*(1+$T$14), 0))</f>
        <v>30</v>
      </c>
      <c r="AA585" s="20">
        <f ca="1">RAND()</f>
        <v>0.66466997365452174</v>
      </c>
      <c r="AB585" s="18">
        <f ca="1">IF(B585=1, ROUND(_xlfn.NORM.INV(AA585,$C$15,$C$16), 2), ROUND(_xlfn.NORM.INV(AA585, $D$15, $D$16), 2))</f>
        <v>2849.65</v>
      </c>
      <c r="AC585" s="15">
        <f ca="1">MIN(G585,Z585)</f>
        <v>24</v>
      </c>
      <c r="AD585" s="15">
        <f ca="1">RAND()</f>
        <v>0.12222523100621818</v>
      </c>
      <c r="AE585" s="19">
        <f ca="1">(IF(B585=1, $G$21+($G$22-$G$21)*AD585, $H$21+($H$22-$H$21)*AD585))</f>
        <v>1.3666756930186544E-2</v>
      </c>
      <c r="AF585" s="15">
        <f ca="1">ROUND(AC585*(1-AE585), 0)</f>
        <v>24</v>
      </c>
      <c r="AG585" s="20">
        <f ca="1">RAND()</f>
        <v>0.89546734993122645</v>
      </c>
      <c r="AH585" s="15">
        <f ca="1">IF(B585=1, ROUND(_xlfn.NORM.INV(AG585,$C$17,$C$18)*(1+$T$14), 0), ROUND(_xlfn.NORM.INV(AG585, $D$17, $D$18)*(1+$T$14), 0))</f>
        <v>265</v>
      </c>
      <c r="AI585" s="20">
        <f ca="1">RAND()</f>
        <v>0.28485226639288463</v>
      </c>
      <c r="AJ585" s="18">
        <f ca="1">IF(B585=1, ROUND(_xlfn.NORM.INV(AI585,$C$19,$C$20), 2), ROUND(_xlfn.NORM.INV(AI585, $D$19, $D$20), 2))</f>
        <v>1705.55</v>
      </c>
      <c r="AK585" s="15">
        <f ca="1">MIN(ROUND(H585*(1+$C$22),0),AH585)</f>
        <v>265</v>
      </c>
      <c r="AL585" s="20">
        <f ca="1">RAND()</f>
        <v>0.83497248397450829</v>
      </c>
      <c r="AM585" s="19">
        <f ca="1">(IF(B585=1, $G$21+($G$22-$G$21)*AL585, $H$21+($H$22-$H$21)*AL585))</f>
        <v>3.5049174519235247E-2</v>
      </c>
      <c r="AN585" s="15">
        <f ca="1">ROUND(AK585*(1-AM585), 0)</f>
        <v>256</v>
      </c>
      <c r="AO585" s="18">
        <f ca="1">SUM(IF(AN585&gt;H585, (AN585-H585)*($G$23+AJ585), 0),IF(AF585&gt;G585,(AF585-G585)*($G$23+AB585),0),IF(X585&gt;F585,(X585-F585)*($G$23+T585),0),IF(P585&gt;E585,(P585-E585)*($G$23+L585),0))</f>
        <v>0</v>
      </c>
      <c r="AP585" s="18">
        <f>-$C$24</f>
        <v>-313614.51120000001</v>
      </c>
      <c r="AQ585" s="17">
        <f ca="1">L585*P585+T585*X585+AB585*AF585+AJ585*AN585-AO585+AP585</f>
        <v>388089.7488</v>
      </c>
      <c r="AS585" s="21">
        <f ca="1">SUM(IF(AN585&gt;H585, (AN585-H585), 0),IF(AF585&gt;G585,(AF585-G585),0),IF(X585&gt;F585,(X585-F585),0),IF(P585&gt;E585,(P585-E585),0))</f>
        <v>0</v>
      </c>
    </row>
    <row r="586" spans="1:45" x14ac:dyDescent="0.4">
      <c r="A586" s="15">
        <v>558</v>
      </c>
      <c r="B586" s="15">
        <f ca="1">IF(RAND() &lt; (8/12), 0, 1)</f>
        <v>0</v>
      </c>
      <c r="C586" s="20">
        <f ca="1">RAND()</f>
        <v>0.11442877924749095</v>
      </c>
      <c r="D586" s="15" t="str">
        <f ca="1">LOOKUP(C586,$H$13:$H$16,$F$13:$F$16)</f>
        <v>Airbus A350-900</v>
      </c>
      <c r="E586" s="15">
        <f ca="1">LOOKUP(D586,$F$6:$F$9,$I$6:$I$9)</f>
        <v>0</v>
      </c>
      <c r="F586" s="15">
        <f ca="1">LOOKUP(D586,$F$6:$F$9,$J$6:$J$9)</f>
        <v>32</v>
      </c>
      <c r="G586" s="15">
        <f ca="1">LOOKUP(D586,$F$6:$F$9,$K$6:$K$9)</f>
        <v>21</v>
      </c>
      <c r="H586" s="15">
        <f ca="1">LOOKUP(D586,$F$6:$F$9,$L$6:$L$9)</f>
        <v>259</v>
      </c>
      <c r="I586" s="20">
        <f ca="1">RAND()</f>
        <v>0.30270266575028493</v>
      </c>
      <c r="J586" s="15">
        <f ca="1">IF(B586=1, ROUND(_xlfn.NORM.INV(I586,$C$5,$C$6)*(1+$T$14), 0), ROUND(_xlfn.NORM.INV(I586, $D$5, $D$6)*(1+$T$14), 0))</f>
        <v>4</v>
      </c>
      <c r="K586" s="20">
        <f ca="1">RAND()</f>
        <v>0.85903719019997593</v>
      </c>
      <c r="L586" s="18">
        <f ca="1">IF(B586=1, ROUND(_xlfn.NORM.INV(K586,$C$7,$C$8), 2), ROUND(_xlfn.NORM.INV(K586, $D$7, $D$8), 2))</f>
        <v>10982.78</v>
      </c>
      <c r="M586" s="15">
        <f ca="1">MIN(E586,J586)</f>
        <v>0</v>
      </c>
      <c r="N586" s="15">
        <f ca="1">RAND()</f>
        <v>0.65733819466067522</v>
      </c>
      <c r="O586" s="19">
        <f ca="1">(IF(B586=1, $G$21+($G$22-$G$21)*N586, $H$21+($H$22-$H$21)*N586))</f>
        <v>2.9720145839820258E-2</v>
      </c>
      <c r="P586" s="15">
        <f ca="1">ROUND(M586*(1-O586), 0)</f>
        <v>0</v>
      </c>
      <c r="Q586" s="20">
        <f ca="1">RAND()</f>
        <v>0.48710152325452716</v>
      </c>
      <c r="R586" s="15">
        <f ca="1">IF(B586=1, ROUND(_xlfn.NORM.INV(Q586,$C$9,$C$10)*(1+$T$14), 0), ROUND(_xlfn.NORM.INV(Q586, $D$9, $D$10)*(1+$T$14), 0))</f>
        <v>40</v>
      </c>
      <c r="S586" s="20">
        <f ca="1">RAND()</f>
        <v>0.65612367718467357</v>
      </c>
      <c r="T586" s="18">
        <f ca="1">IF(B586=1, ROUND(_xlfn.NORM.INV(S586,$C$11,$C$12), 2), ROUND(_xlfn.NORM.INV(S586, $D$11, $D$12), 2))</f>
        <v>5337.78</v>
      </c>
      <c r="U586" s="15">
        <f ca="1">MIN(F586,R586)</f>
        <v>32</v>
      </c>
      <c r="V586" s="15">
        <f ca="1">RAND()</f>
        <v>0.98691114192441809</v>
      </c>
      <c r="W586" s="19">
        <f ca="1">(IF(B586=1, $G$21+($G$22-$G$21)*V586, $H$21+($H$22-$H$21)*V586))</f>
        <v>3.9607334257732545E-2</v>
      </c>
      <c r="X586" s="15">
        <f ca="1">ROUND(U586*(1-W586), 0)</f>
        <v>31</v>
      </c>
      <c r="Y586" s="20">
        <f ca="1">RAND()</f>
        <v>0.87124012231940018</v>
      </c>
      <c r="Z586" s="15">
        <f ca="1">IF(B586=1, ROUND(_xlfn.NORM.INV(Y586,$C$13,$C$14)*(1+$T$14), 0), ROUND(_xlfn.NORM.INV(Y586, $D$13, $D$14)*(1+$T$14), 0))</f>
        <v>46</v>
      </c>
      <c r="AA586" s="20">
        <f ca="1">RAND()</f>
        <v>0.12003730657257938</v>
      </c>
      <c r="AB586" s="18">
        <f ca="1">IF(B586=1, ROUND(_xlfn.NORM.INV(AA586,$C$15,$C$16), 2), ROUND(_xlfn.NORM.INV(AA586, $D$15, $D$16), 2))</f>
        <v>2655.19</v>
      </c>
      <c r="AC586" s="15">
        <f ca="1">MIN(G586,Z586)</f>
        <v>21</v>
      </c>
      <c r="AD586" s="15">
        <f ca="1">RAND()</f>
        <v>0.43918356982914719</v>
      </c>
      <c r="AE586" s="19">
        <f ca="1">(IF(B586=1, $G$21+($G$22-$G$21)*AD586, $H$21+($H$22-$H$21)*AD586))</f>
        <v>2.3175507094874415E-2</v>
      </c>
      <c r="AF586" s="15">
        <f ca="1">ROUND(AC586*(1-AE586), 0)</f>
        <v>21</v>
      </c>
      <c r="AG586" s="20">
        <f ca="1">RAND()</f>
        <v>0.51652889508818101</v>
      </c>
      <c r="AH586" s="15">
        <f ca="1">IF(B586=1, ROUND(_xlfn.NORM.INV(AG586,$C$17,$C$18)*(1+$T$14), 0), ROUND(_xlfn.NORM.INV(AG586, $D$17, $D$18)*(1+$T$14), 0))</f>
        <v>202</v>
      </c>
      <c r="AI586" s="20">
        <f ca="1">RAND()</f>
        <v>0.76029730712504073</v>
      </c>
      <c r="AJ586" s="18">
        <f ca="1">IF(B586=1, ROUND(_xlfn.NORM.INV(AI586,$C$19,$C$20), 2), ROUND(_xlfn.NORM.INV(AI586, $D$19, $D$20), 2))</f>
        <v>1802.45</v>
      </c>
      <c r="AK586" s="15">
        <f ca="1">MIN(ROUND(H586*(1+$C$22),0),AH586)</f>
        <v>202</v>
      </c>
      <c r="AL586" s="20">
        <f ca="1">RAND()</f>
        <v>0.57852155305236419</v>
      </c>
      <c r="AM586" s="19">
        <f ca="1">(IF(B586=1, $G$21+($G$22-$G$21)*AL586, $H$21+($H$22-$H$21)*AL586))</f>
        <v>2.7355646591570928E-2</v>
      </c>
      <c r="AN586" s="15">
        <f ca="1">ROUND(AK586*(1-AM586), 0)</f>
        <v>196</v>
      </c>
      <c r="AO586" s="18">
        <f ca="1">SUM(IF(AN586&gt;H586, (AN586-H586)*($G$23+AJ586), 0),IF(AF586&gt;G586,(AF586-G586)*($G$23+AB586),0),IF(X586&gt;F586,(X586-F586)*($G$23+T586),0),IF(P586&gt;E586,(P586-E586)*($G$23+L586),0))</f>
        <v>0</v>
      </c>
      <c r="AP586" s="18">
        <f>-$C$24</f>
        <v>-313614.51120000001</v>
      </c>
      <c r="AQ586" s="17">
        <f ca="1">L586*P586+T586*X586+AB586*AF586+AJ586*AN586-AO586+AP586</f>
        <v>260895.85879999999</v>
      </c>
      <c r="AS586" s="21">
        <f ca="1">SUM(IF(AN586&gt;H586, (AN586-H586), 0),IF(AF586&gt;G586,(AF586-G586),0),IF(X586&gt;F586,(X586-F586),0),IF(P586&gt;E586,(P586-E586),0))</f>
        <v>0</v>
      </c>
    </row>
    <row r="587" spans="1:45" x14ac:dyDescent="0.4">
      <c r="A587" s="15">
        <v>559</v>
      </c>
      <c r="B587" s="15">
        <f ca="1">IF(RAND() &lt; (8/12), 0, 1)</f>
        <v>0</v>
      </c>
      <c r="C587" s="20">
        <f ca="1">RAND()</f>
        <v>0.26076135895875097</v>
      </c>
      <c r="D587" s="15" t="str">
        <f ca="1">LOOKUP(C587,$H$13:$H$16,$F$13:$F$16)</f>
        <v>Airbus A380-800</v>
      </c>
      <c r="E587" s="15">
        <f ca="1">LOOKUP(D587,$F$6:$F$9,$I$6:$I$9)</f>
        <v>14</v>
      </c>
      <c r="F587" s="15">
        <f ca="1">LOOKUP(D587,$F$6:$F$9,$J$6:$J$9)</f>
        <v>76</v>
      </c>
      <c r="G587" s="15">
        <f ca="1">LOOKUP(D587,$F$6:$F$9,$K$6:$K$9)</f>
        <v>56</v>
      </c>
      <c r="H587" s="15">
        <f ca="1">LOOKUP(D587,$F$6:$F$9,$L$6:$L$9)</f>
        <v>341</v>
      </c>
      <c r="I587" s="20">
        <f ca="1">RAND()</f>
        <v>5.8841292792447542E-2</v>
      </c>
      <c r="J587" s="15">
        <f ca="1">IF(B587=1, ROUND(_xlfn.NORM.INV(I587,$C$5,$C$6)*(1+$T$14), 0), ROUND(_xlfn.NORM.INV(I587, $D$5, $D$6)*(1+$T$14), 0))</f>
        <v>3</v>
      </c>
      <c r="K587" s="20">
        <f ca="1">RAND()</f>
        <v>0.47753190419806846</v>
      </c>
      <c r="L587" s="18">
        <f ca="1">IF(B587=1, ROUND(_xlfn.NORM.INV(K587,$C$7,$C$8), 2), ROUND(_xlfn.NORM.INV(K587, $D$7, $D$8), 2))</f>
        <v>10466.700000000001</v>
      </c>
      <c r="M587" s="15">
        <f ca="1">MIN(E587,J587)</f>
        <v>3</v>
      </c>
      <c r="N587" s="15">
        <f ca="1">RAND()</f>
        <v>0.4945577585601576</v>
      </c>
      <c r="O587" s="19">
        <f ca="1">(IF(B587=1, $G$21+($G$22-$G$21)*N587, $H$21+($H$22-$H$21)*N587))</f>
        <v>2.483673275680473E-2</v>
      </c>
      <c r="P587" s="15">
        <f ca="1">ROUND(M587*(1-O587), 0)</f>
        <v>3</v>
      </c>
      <c r="Q587" s="20">
        <f ca="1">RAND()</f>
        <v>1.1477890702504046E-2</v>
      </c>
      <c r="R587" s="15">
        <f ca="1">IF(B587=1, ROUND(_xlfn.NORM.INV(Q587,$C$9,$C$10)*(1+$T$14), 0), ROUND(_xlfn.NORM.INV(Q587, $D$9, $D$10)*(1+$T$14), 0))</f>
        <v>16</v>
      </c>
      <c r="S587" s="20">
        <f ca="1">RAND()</f>
        <v>0.42609749365551752</v>
      </c>
      <c r="T587" s="18">
        <f ca="1">IF(B587=1, ROUND(_xlfn.NORM.INV(S587,$C$11,$C$12), 2), ROUND(_xlfn.NORM.INV(S587, $D$11, $D$12), 2))</f>
        <v>5203.7299999999996</v>
      </c>
      <c r="U587" s="15">
        <f ca="1">MIN(F587,R587)</f>
        <v>16</v>
      </c>
      <c r="V587" s="15">
        <f ca="1">RAND()</f>
        <v>0.95442400079625067</v>
      </c>
      <c r="W587" s="19">
        <f ca="1">(IF(B587=1, $G$21+($G$22-$G$21)*V587, $H$21+($H$22-$H$21)*V587))</f>
        <v>3.8632720023887519E-2</v>
      </c>
      <c r="X587" s="15">
        <f ca="1">ROUND(U587*(1-W587), 0)</f>
        <v>15</v>
      </c>
      <c r="Y587" s="20">
        <f ca="1">RAND()</f>
        <v>0.92456866307208529</v>
      </c>
      <c r="Z587" s="15">
        <f ca="1">IF(B587=1, ROUND(_xlfn.NORM.INV(Y587,$C$13,$C$14)*(1+$T$14), 0), ROUND(_xlfn.NORM.INV(Y587, $D$13, $D$14)*(1+$T$14), 0))</f>
        <v>49</v>
      </c>
      <c r="AA587" s="20">
        <f ca="1">RAND()</f>
        <v>0.7666454686317048</v>
      </c>
      <c r="AB587" s="18">
        <f ca="1">IF(B587=1, ROUND(_xlfn.NORM.INV(AA587,$C$15,$C$16), 2), ROUND(_xlfn.NORM.INV(AA587, $D$15, $D$16), 2))</f>
        <v>2886.43</v>
      </c>
      <c r="AC587" s="15">
        <f ca="1">MIN(G587,Z587)</f>
        <v>49</v>
      </c>
      <c r="AD587" s="15">
        <f ca="1">RAND()</f>
        <v>0.94401563679843359</v>
      </c>
      <c r="AE587" s="19">
        <f ca="1">(IF(B587=1, $G$21+($G$22-$G$21)*AD587, $H$21+($H$22-$H$21)*AD587))</f>
        <v>3.8320469103953009E-2</v>
      </c>
      <c r="AF587" s="15">
        <f ca="1">ROUND(AC587*(1-AE587), 0)</f>
        <v>47</v>
      </c>
      <c r="AG587" s="20">
        <f ca="1">RAND()</f>
        <v>0.61449518100126455</v>
      </c>
      <c r="AH587" s="15">
        <f ca="1">IF(B587=1, ROUND(_xlfn.NORM.INV(AG587,$C$17,$C$18)*(1+$T$14), 0), ROUND(_xlfn.NORM.INV(AG587, $D$17, $D$18)*(1+$T$14), 0))</f>
        <v>215</v>
      </c>
      <c r="AI587" s="20">
        <f ca="1">RAND()</f>
        <v>0.40268387053294052</v>
      </c>
      <c r="AJ587" s="18">
        <f ca="1">IF(B587=1, ROUND(_xlfn.NORM.INV(AI587,$C$19,$C$20), 2), ROUND(_xlfn.NORM.INV(AI587, $D$19, $D$20), 2))</f>
        <v>1730.01</v>
      </c>
      <c r="AK587" s="15">
        <f ca="1">MIN(ROUND(H587*(1+$C$22),0),AH587)</f>
        <v>215</v>
      </c>
      <c r="AL587" s="20">
        <f ca="1">RAND()</f>
        <v>0.83058723840223014</v>
      </c>
      <c r="AM587" s="19">
        <f ca="1">(IF(B587=1, $G$21+($G$22-$G$21)*AL587, $H$21+($H$22-$H$21)*AL587))</f>
        <v>3.4917617152066906E-2</v>
      </c>
      <c r="AN587" s="15">
        <f ca="1">ROUND(AK587*(1-AM587), 0)</f>
        <v>207</v>
      </c>
      <c r="AO587" s="18">
        <f ca="1">SUM(IF(AN587&gt;H587, (AN587-H587)*($G$23+AJ587), 0),IF(AF587&gt;G587,(AF587-G587)*($G$23+AB587),0),IF(X587&gt;F587,(X587-F587)*($G$23+T587),0),IF(P587&gt;E587,(P587-E587)*($G$23+L587),0))</f>
        <v>0</v>
      </c>
      <c r="AP587" s="18">
        <f>-$C$24</f>
        <v>-313614.51120000001</v>
      </c>
      <c r="AQ587" s="17">
        <f ca="1">L587*P587+T587*X587+AB587*AF587+AJ587*AN587-AO587+AP587</f>
        <v>289615.81880000007</v>
      </c>
      <c r="AS587" s="21">
        <f ca="1">SUM(IF(AN587&gt;H587, (AN587-H587), 0),IF(AF587&gt;G587,(AF587-G587),0),IF(X587&gt;F587,(X587-F587),0),IF(P587&gt;E587,(P587-E587),0))</f>
        <v>0</v>
      </c>
    </row>
    <row r="588" spans="1:45" x14ac:dyDescent="0.4">
      <c r="A588" s="15">
        <v>560</v>
      </c>
      <c r="B588" s="15">
        <f ca="1">IF(RAND() &lt; (8/12), 0, 1)</f>
        <v>0</v>
      </c>
      <c r="C588" s="20">
        <f ca="1">RAND()</f>
        <v>0.83072973834253216</v>
      </c>
      <c r="D588" s="15" t="str">
        <f ca="1">LOOKUP(C588,$H$13:$H$16,$F$13:$F$16)</f>
        <v>Boeing 777-300ER</v>
      </c>
      <c r="E588" s="15">
        <f ca="1">LOOKUP(D588,$F$6:$F$9,$I$6:$I$9)</f>
        <v>8</v>
      </c>
      <c r="F588" s="15">
        <f ca="1">LOOKUP(D588,$F$6:$F$9,$J$6:$J$9)</f>
        <v>40</v>
      </c>
      <c r="G588" s="15">
        <f ca="1">LOOKUP(D588,$F$6:$F$9,$K$6:$K$9)</f>
        <v>24</v>
      </c>
      <c r="H588" s="15">
        <f ca="1">LOOKUP(D588,$F$6:$F$9,$L$6:$L$9)</f>
        <v>260</v>
      </c>
      <c r="I588" s="20">
        <f ca="1">RAND()</f>
        <v>6.9408703124089643E-2</v>
      </c>
      <c r="J588" s="15">
        <f ca="1">IF(B588=1, ROUND(_xlfn.NORM.INV(I588,$C$5,$C$6)*(1+$T$14), 0), ROUND(_xlfn.NORM.INV(I588, $D$5, $D$6)*(1+$T$14), 0))</f>
        <v>3</v>
      </c>
      <c r="K588" s="20">
        <f ca="1">RAND()</f>
        <v>0.54571808891393847</v>
      </c>
      <c r="L588" s="18">
        <f ca="1">IF(B588=1, ROUND(_xlfn.NORM.INV(K588,$C$7,$C$8), 2), ROUND(_xlfn.NORM.INV(K588, $D$7, $D$8), 2))</f>
        <v>10544.72</v>
      </c>
      <c r="M588" s="15">
        <f ca="1">MIN(E588,J588)</f>
        <v>3</v>
      </c>
      <c r="N588" s="15">
        <f ca="1">RAND()</f>
        <v>0.89157444559508892</v>
      </c>
      <c r="O588" s="19">
        <f ca="1">(IF(B588=1, $G$21+($G$22-$G$21)*N588, $H$21+($H$22-$H$21)*N588))</f>
        <v>3.6747233367852669E-2</v>
      </c>
      <c r="P588" s="15">
        <f ca="1">ROUND(M588*(1-O588), 0)</f>
        <v>3</v>
      </c>
      <c r="Q588" s="20">
        <f ca="1">RAND()</f>
        <v>0.27289648975831793</v>
      </c>
      <c r="R588" s="15">
        <f ca="1">IF(B588=1, ROUND(_xlfn.NORM.INV(Q588,$C$9,$C$10)*(1+$T$14), 0), ROUND(_xlfn.NORM.INV(Q588, $D$9, $D$10)*(1+$T$14), 0))</f>
        <v>34</v>
      </c>
      <c r="S588" s="20">
        <f ca="1">RAND()</f>
        <v>8.3252314223404622E-2</v>
      </c>
      <c r="T588" s="18">
        <f ca="1">IF(B588=1, ROUND(_xlfn.NORM.INV(S588,$C$11,$C$12), 2), ROUND(_xlfn.NORM.INV(S588, $D$11, $D$12), 2))</f>
        <v>4930.91</v>
      </c>
      <c r="U588" s="15">
        <f ca="1">MIN(F588,R588)</f>
        <v>34</v>
      </c>
      <c r="V588" s="15">
        <f ca="1">RAND()</f>
        <v>0.52563199323068566</v>
      </c>
      <c r="W588" s="19">
        <f ca="1">(IF(B588=1, $G$21+($G$22-$G$21)*V588, $H$21+($H$22-$H$21)*V588))</f>
        <v>2.5768959796920572E-2</v>
      </c>
      <c r="X588" s="15">
        <f ca="1">ROUND(U588*(1-W588), 0)</f>
        <v>33</v>
      </c>
      <c r="Y588" s="20">
        <f ca="1">RAND()</f>
        <v>0.59615482318294921</v>
      </c>
      <c r="Z588" s="15">
        <f ca="1">IF(B588=1, ROUND(_xlfn.NORM.INV(Y588,$C$13,$C$14)*(1+$T$14), 0), ROUND(_xlfn.NORM.INV(Y588, $D$13, $D$14)*(1+$T$14), 0))</f>
        <v>38</v>
      </c>
      <c r="AA588" s="20">
        <f ca="1">RAND()</f>
        <v>0.15739059271539468</v>
      </c>
      <c r="AB588" s="18">
        <f ca="1">IF(B588=1, ROUND(_xlfn.NORM.INV(AA588,$C$15,$C$16), 2), ROUND(_xlfn.NORM.INV(AA588, $D$15, $D$16), 2))</f>
        <v>2675.8</v>
      </c>
      <c r="AC588" s="15">
        <f ca="1">MIN(G588,Z588)</f>
        <v>24</v>
      </c>
      <c r="AD588" s="15">
        <f ca="1">RAND()</f>
        <v>0.41107816033614852</v>
      </c>
      <c r="AE588" s="19">
        <f ca="1">(IF(B588=1, $G$21+($G$22-$G$21)*AD588, $H$21+($H$22-$H$21)*AD588))</f>
        <v>2.2332344810084455E-2</v>
      </c>
      <c r="AF588" s="15">
        <f ca="1">ROUND(AC588*(1-AE588), 0)</f>
        <v>23</v>
      </c>
      <c r="AG588" s="20">
        <f ca="1">RAND()</f>
        <v>0.28828733458242728</v>
      </c>
      <c r="AH588" s="15">
        <f ca="1">IF(B588=1, ROUND(_xlfn.NORM.INV(AG588,$C$17,$C$18)*(1+$T$14), 0), ROUND(_xlfn.NORM.INV(AG588, $D$17, $D$18)*(1+$T$14), 0))</f>
        <v>170</v>
      </c>
      <c r="AI588" s="20">
        <f ca="1">RAND()</f>
        <v>0.45991247441476657</v>
      </c>
      <c r="AJ588" s="18">
        <f ca="1">IF(B588=1, ROUND(_xlfn.NORM.INV(AI588,$C$19,$C$20), 2), ROUND(_xlfn.NORM.INV(AI588, $D$19, $D$20), 2))</f>
        <v>1741.08</v>
      </c>
      <c r="AK588" s="15">
        <f ca="1">MIN(ROUND(H588*(1+$C$22),0),AH588)</f>
        <v>170</v>
      </c>
      <c r="AL588" s="20">
        <f ca="1">RAND()</f>
        <v>0.30388240196824023</v>
      </c>
      <c r="AM588" s="19">
        <f ca="1">(IF(B588=1, $G$21+($G$22-$G$21)*AL588, $H$21+($H$22-$H$21)*AL588))</f>
        <v>1.9116472059047207E-2</v>
      </c>
      <c r="AN588" s="15">
        <f ca="1">ROUND(AK588*(1-AM588), 0)</f>
        <v>167</v>
      </c>
      <c r="AO588" s="18">
        <f ca="1">SUM(IF(AN588&gt;H588, (AN588-H588)*($G$23+AJ588), 0),IF(AF588&gt;G588,(AF588-G588)*($G$23+AB588),0),IF(X588&gt;F588,(X588-F588)*($G$23+T588),0),IF(P588&gt;E588,(P588-E588)*($G$23+L588),0))</f>
        <v>0</v>
      </c>
      <c r="AP588" s="18">
        <f>-$C$24</f>
        <v>-313614.51120000001</v>
      </c>
      <c r="AQ588" s="17">
        <f ca="1">L588*P588+T588*X588+AB588*AF588+AJ588*AN588-AO588+AP588</f>
        <v>233043.43879999995</v>
      </c>
      <c r="AS588" s="21">
        <f ca="1">SUM(IF(AN588&gt;H588, (AN588-H588), 0),IF(AF588&gt;G588,(AF588-G588),0),IF(X588&gt;F588,(X588-F588),0),IF(P588&gt;E588,(P588-E588),0))</f>
        <v>0</v>
      </c>
    </row>
    <row r="589" spans="1:45" x14ac:dyDescent="0.4">
      <c r="A589" s="15">
        <v>561</v>
      </c>
      <c r="B589" s="15">
        <f ca="1">IF(RAND() &lt; (8/12), 0, 1)</f>
        <v>0</v>
      </c>
      <c r="C589" s="20">
        <f ca="1">RAND()</f>
        <v>0.40433506476475722</v>
      </c>
      <c r="D589" s="15" t="str">
        <f ca="1">LOOKUP(C589,$H$13:$H$16,$F$13:$F$16)</f>
        <v>Airbus A380-800</v>
      </c>
      <c r="E589" s="15">
        <f ca="1">LOOKUP(D589,$F$6:$F$9,$I$6:$I$9)</f>
        <v>14</v>
      </c>
      <c r="F589" s="15">
        <f ca="1">LOOKUP(D589,$F$6:$F$9,$J$6:$J$9)</f>
        <v>76</v>
      </c>
      <c r="G589" s="15">
        <f ca="1">LOOKUP(D589,$F$6:$F$9,$K$6:$K$9)</f>
        <v>56</v>
      </c>
      <c r="H589" s="15">
        <f ca="1">LOOKUP(D589,$F$6:$F$9,$L$6:$L$9)</f>
        <v>341</v>
      </c>
      <c r="I589" s="20">
        <f ca="1">RAND()</f>
        <v>0.14212001404496</v>
      </c>
      <c r="J589" s="15">
        <f ca="1">IF(B589=1, ROUND(_xlfn.NORM.INV(I589,$C$5,$C$6)*(1+$T$14), 0), ROUND(_xlfn.NORM.INV(I589, $D$5, $D$6)*(1+$T$14), 0))</f>
        <v>3</v>
      </c>
      <c r="K589" s="20">
        <f ca="1">RAND()</f>
        <v>0.60119069518455626</v>
      </c>
      <c r="L589" s="18">
        <f ca="1">IF(B589=1, ROUND(_xlfn.NORM.INV(K589,$C$7,$C$8), 2), ROUND(_xlfn.NORM.INV(K589, $D$7, $D$8), 2))</f>
        <v>10609.25</v>
      </c>
      <c r="M589" s="15">
        <f ca="1">MIN(E589,J589)</f>
        <v>3</v>
      </c>
      <c r="N589" s="15">
        <f ca="1">RAND()</f>
        <v>0.2397934121569778</v>
      </c>
      <c r="O589" s="19">
        <f ca="1">(IF(B589=1, $G$21+($G$22-$G$21)*N589, $H$21+($H$22-$H$21)*N589))</f>
        <v>1.7193802364709333E-2</v>
      </c>
      <c r="P589" s="15">
        <f ca="1">ROUND(M589*(1-O589), 0)</f>
        <v>3</v>
      </c>
      <c r="Q589" s="20">
        <f ca="1">RAND()</f>
        <v>0.17352344751892368</v>
      </c>
      <c r="R589" s="15">
        <f ca="1">IF(B589=1, ROUND(_xlfn.NORM.INV(Q589,$C$9,$C$10)*(1+$T$14), 0), ROUND(_xlfn.NORM.INV(Q589, $D$9, $D$10)*(1+$T$14), 0))</f>
        <v>30</v>
      </c>
      <c r="S589" s="20">
        <f ca="1">RAND()</f>
        <v>0.66056257174587396</v>
      </c>
      <c r="T589" s="18">
        <f ca="1">IF(B589=1, ROUND(_xlfn.NORM.INV(S589,$C$11,$C$12), 2), ROUND(_xlfn.NORM.INV(S589, $D$11, $D$12), 2))</f>
        <v>5340.53</v>
      </c>
      <c r="U589" s="15">
        <f ca="1">MIN(F589,R589)</f>
        <v>30</v>
      </c>
      <c r="V589" s="15">
        <f ca="1">RAND()</f>
        <v>0.47889772244200368</v>
      </c>
      <c r="W589" s="19">
        <f ca="1">(IF(B589=1, $G$21+($G$22-$G$21)*V589, $H$21+($H$22-$H$21)*V589))</f>
        <v>2.4366931673260109E-2</v>
      </c>
      <c r="X589" s="15">
        <f ca="1">ROUND(U589*(1-W589), 0)</f>
        <v>29</v>
      </c>
      <c r="Y589" s="20">
        <f ca="1">RAND()</f>
        <v>0.18201167813326857</v>
      </c>
      <c r="Z589" s="15">
        <f ca="1">IF(B589=1, ROUND(_xlfn.NORM.INV(Y589,$C$13,$C$14)*(1+$T$14), 0), ROUND(_xlfn.NORM.INV(Y589, $D$13, $D$14)*(1+$T$14), 0))</f>
        <v>27</v>
      </c>
      <c r="AA589" s="20">
        <f ca="1">RAND()</f>
        <v>0.7485712020191706</v>
      </c>
      <c r="AB589" s="18">
        <f ca="1">IF(B589=1, ROUND(_xlfn.NORM.INV(AA589,$C$15,$C$16), 2), ROUND(_xlfn.NORM.INV(AA589, $D$15, $D$16), 2))</f>
        <v>2879.4</v>
      </c>
      <c r="AC589" s="15">
        <f ca="1">MIN(G589,Z589)</f>
        <v>27</v>
      </c>
      <c r="AD589" s="15">
        <f ca="1">RAND()</f>
        <v>0.56474811386218349</v>
      </c>
      <c r="AE589" s="19">
        <f ca="1">(IF(B589=1, $G$21+($G$22-$G$21)*AD589, $H$21+($H$22-$H$21)*AD589))</f>
        <v>2.6942443415865505E-2</v>
      </c>
      <c r="AF589" s="15">
        <f ca="1">ROUND(AC589*(1-AE589), 0)</f>
        <v>26</v>
      </c>
      <c r="AG589" s="20">
        <f ca="1">RAND()</f>
        <v>0.22268519254483488</v>
      </c>
      <c r="AH589" s="15">
        <f ca="1">IF(B589=1, ROUND(_xlfn.NORM.INV(AG589,$C$17,$C$18)*(1+$T$14), 0), ROUND(_xlfn.NORM.INV(AG589, $D$17, $D$18)*(1+$T$14), 0))</f>
        <v>159</v>
      </c>
      <c r="AI589" s="20">
        <f ca="1">RAND()</f>
        <v>0.6445284587975334</v>
      </c>
      <c r="AJ589" s="18">
        <f ca="1">IF(B589=1, ROUND(_xlfn.NORM.INV(AI589,$C$19,$C$20), 2), ROUND(_xlfn.NORM.INV(AI589, $D$19, $D$20), 2))</f>
        <v>1776.88</v>
      </c>
      <c r="AK589" s="15">
        <f ca="1">MIN(ROUND(H589*(1+$C$22),0),AH589)</f>
        <v>159</v>
      </c>
      <c r="AL589" s="20">
        <f ca="1">RAND()</f>
        <v>0.15141346928669985</v>
      </c>
      <c r="AM589" s="19">
        <f ca="1">(IF(B589=1, $G$21+($G$22-$G$21)*AL589, $H$21+($H$22-$H$21)*AL589))</f>
        <v>1.4542404078600996E-2</v>
      </c>
      <c r="AN589" s="15">
        <f ca="1">ROUND(AK589*(1-AM589), 0)</f>
        <v>157</v>
      </c>
      <c r="AO589" s="18">
        <f ca="1">SUM(IF(AN589&gt;H589, (AN589-H589)*($G$23+AJ589), 0),IF(AF589&gt;G589,(AF589-G589)*($G$23+AB589),0),IF(X589&gt;F589,(X589-F589)*($G$23+T589),0),IF(P589&gt;E589,(P589-E589)*($G$23+L589),0))</f>
        <v>0</v>
      </c>
      <c r="AP589" s="18">
        <f>-$C$24</f>
        <v>-313614.51120000001</v>
      </c>
      <c r="AQ589" s="17">
        <f ca="1">L589*P589+T589*X589+AB589*AF589+AJ589*AN589-AO589+AP589</f>
        <v>226923.16880000004</v>
      </c>
      <c r="AS589" s="21">
        <f ca="1">SUM(IF(AN589&gt;H589, (AN589-H589), 0),IF(AF589&gt;G589,(AF589-G589),0),IF(X589&gt;F589,(X589-F589),0),IF(P589&gt;E589,(P589-E589),0))</f>
        <v>0</v>
      </c>
    </row>
    <row r="590" spans="1:45" x14ac:dyDescent="0.4">
      <c r="A590" s="15">
        <v>562</v>
      </c>
      <c r="B590" s="15">
        <f ca="1">IF(RAND() &lt; (8/12), 0, 1)</f>
        <v>0</v>
      </c>
      <c r="C590" s="20">
        <f ca="1">RAND()</f>
        <v>0.43910334695295139</v>
      </c>
      <c r="D590" s="15" t="str">
        <f ca="1">LOOKUP(C590,$H$13:$H$16,$F$13:$F$16)</f>
        <v>Airbus A380-800</v>
      </c>
      <c r="E590" s="15">
        <f ca="1">LOOKUP(D590,$F$6:$F$9,$I$6:$I$9)</f>
        <v>14</v>
      </c>
      <c r="F590" s="15">
        <f ca="1">LOOKUP(D590,$F$6:$F$9,$J$6:$J$9)</f>
        <v>76</v>
      </c>
      <c r="G590" s="15">
        <f ca="1">LOOKUP(D590,$F$6:$F$9,$K$6:$K$9)</f>
        <v>56</v>
      </c>
      <c r="H590" s="15">
        <f ca="1">LOOKUP(D590,$F$6:$F$9,$L$6:$L$9)</f>
        <v>341</v>
      </c>
      <c r="I590" s="20">
        <f ca="1">RAND()</f>
        <v>0.6319581967306781</v>
      </c>
      <c r="J590" s="15">
        <f ca="1">IF(B590=1, ROUND(_xlfn.NORM.INV(I590,$C$5,$C$6)*(1+$T$14), 0), ROUND(_xlfn.NORM.INV(I590, $D$5, $D$6)*(1+$T$14), 0))</f>
        <v>5</v>
      </c>
      <c r="K590" s="20">
        <f ca="1">RAND()</f>
        <v>0.51402264393610575</v>
      </c>
      <c r="L590" s="18">
        <f ca="1">IF(B590=1, ROUND(_xlfn.NORM.INV(K590,$C$7,$C$8), 2), ROUND(_xlfn.NORM.INV(K590, $D$7, $D$8), 2))</f>
        <v>10508.4</v>
      </c>
      <c r="M590" s="15">
        <f ca="1">MIN(E590,J590)</f>
        <v>5</v>
      </c>
      <c r="N590" s="15">
        <f ca="1">RAND()</f>
        <v>0.42390493994212897</v>
      </c>
      <c r="O590" s="19">
        <f ca="1">(IF(B590=1, $G$21+($G$22-$G$21)*N590, $H$21+($H$22-$H$21)*N590))</f>
        <v>2.271714819826387E-2</v>
      </c>
      <c r="P590" s="15">
        <f ca="1">ROUND(M590*(1-O590), 0)</f>
        <v>5</v>
      </c>
      <c r="Q590" s="20">
        <f ca="1">RAND()</f>
        <v>0.57412867060876482</v>
      </c>
      <c r="R590" s="15">
        <f ca="1">IF(B590=1, ROUND(_xlfn.NORM.INV(Q590,$C$9,$C$10)*(1+$T$14), 0), ROUND(_xlfn.NORM.INV(Q590, $D$9, $D$10)*(1+$T$14), 0))</f>
        <v>42</v>
      </c>
      <c r="S590" s="20">
        <f ca="1">RAND()</f>
        <v>0.10800080481898955</v>
      </c>
      <c r="T590" s="18">
        <f ca="1">IF(B590=1, ROUND(_xlfn.NORM.INV(S590,$C$11,$C$12), 2), ROUND(_xlfn.NORM.INV(S590, $D$11, $D$12), 2))</f>
        <v>4964.25</v>
      </c>
      <c r="U590" s="15">
        <f ca="1">MIN(F590,R590)</f>
        <v>42</v>
      </c>
      <c r="V590" s="15">
        <f ca="1">RAND()</f>
        <v>0.81235748833116161</v>
      </c>
      <c r="W590" s="19">
        <f ca="1">(IF(B590=1, $G$21+($G$22-$G$21)*V590, $H$21+($H$22-$H$21)*V590))</f>
        <v>3.4370724649934847E-2</v>
      </c>
      <c r="X590" s="15">
        <f ca="1">ROUND(U590*(1-W590), 0)</f>
        <v>41</v>
      </c>
      <c r="Y590" s="20">
        <f ca="1">RAND()</f>
        <v>0.38067578022025883</v>
      </c>
      <c r="Z590" s="15">
        <f ca="1">IF(B590=1, ROUND(_xlfn.NORM.INV(Y590,$C$13,$C$14)*(1+$T$14), 0), ROUND(_xlfn.NORM.INV(Y590, $D$13, $D$14)*(1+$T$14), 0))</f>
        <v>33</v>
      </c>
      <c r="AA590" s="20">
        <f ca="1">RAND()</f>
        <v>0.53353260103414146</v>
      </c>
      <c r="AB590" s="18">
        <f ca="1">IF(B590=1, ROUND(_xlfn.NORM.INV(AA590,$C$15,$C$16), 2), ROUND(_xlfn.NORM.INV(AA590, $D$15, $D$16), 2))</f>
        <v>2808.2</v>
      </c>
      <c r="AC590" s="15">
        <f ca="1">MIN(G590,Z590)</f>
        <v>33</v>
      </c>
      <c r="AD590" s="15">
        <f ca="1">RAND()</f>
        <v>0.42048690402778954</v>
      </c>
      <c r="AE590" s="19">
        <f ca="1">(IF(B590=1, $G$21+($G$22-$G$21)*AD590, $H$21+($H$22-$H$21)*AD590))</f>
        <v>2.2614607120833685E-2</v>
      </c>
      <c r="AF590" s="15">
        <f ca="1">ROUND(AC590*(1-AE590), 0)</f>
        <v>32</v>
      </c>
      <c r="AG590" s="20">
        <f ca="1">RAND()</f>
        <v>0.25860496636414887</v>
      </c>
      <c r="AH590" s="15">
        <f ca="1">IF(B590=1, ROUND(_xlfn.NORM.INV(AG590,$C$17,$C$18)*(1+$T$14), 0), ROUND(_xlfn.NORM.INV(AG590, $D$17, $D$18)*(1+$T$14), 0))</f>
        <v>165</v>
      </c>
      <c r="AI590" s="20">
        <f ca="1">RAND()</f>
        <v>0.80850355420153031</v>
      </c>
      <c r="AJ590" s="18">
        <f ca="1">IF(B590=1, ROUND(_xlfn.NORM.INV(AI590,$C$19,$C$20), 2), ROUND(_xlfn.NORM.INV(AI590, $D$19, $D$20), 2))</f>
        <v>1815</v>
      </c>
      <c r="AK590" s="15">
        <f ca="1">MIN(ROUND(H590*(1+$C$22),0),AH590)</f>
        <v>165</v>
      </c>
      <c r="AL590" s="20">
        <f ca="1">RAND()</f>
        <v>0.96605658337188949</v>
      </c>
      <c r="AM590" s="19">
        <f ca="1">(IF(B590=1, $G$21+($G$22-$G$21)*AL590, $H$21+($H$22-$H$21)*AL590))</f>
        <v>3.8981697501156681E-2</v>
      </c>
      <c r="AN590" s="15">
        <f ca="1">ROUND(AK590*(1-AM590), 0)</f>
        <v>159</v>
      </c>
      <c r="AO590" s="18">
        <f ca="1">SUM(IF(AN590&gt;H590, (AN590-H590)*($G$23+AJ590), 0),IF(AF590&gt;G590,(AF590-G590)*($G$23+AB590),0),IF(X590&gt;F590,(X590-F590)*($G$23+T590),0),IF(P590&gt;E590,(P590-E590)*($G$23+L590),0))</f>
        <v>0</v>
      </c>
      <c r="AP590" s="18">
        <f>-$C$24</f>
        <v>-313614.51120000001</v>
      </c>
      <c r="AQ590" s="17">
        <f ca="1">L590*P590+T590*X590+AB590*AF590+AJ590*AN590-AO590+AP590</f>
        <v>320909.13880000002</v>
      </c>
      <c r="AS590" s="21">
        <f ca="1">SUM(IF(AN590&gt;H590, (AN590-H590), 0),IF(AF590&gt;G590,(AF590-G590),0),IF(X590&gt;F590,(X590-F590),0),IF(P590&gt;E590,(P590-E590),0))</f>
        <v>0</v>
      </c>
    </row>
    <row r="591" spans="1:45" x14ac:dyDescent="0.4">
      <c r="A591" s="15">
        <v>563</v>
      </c>
      <c r="B591" s="15">
        <f ca="1">IF(RAND() &lt; (8/12), 0, 1)</f>
        <v>0</v>
      </c>
      <c r="C591" s="20">
        <f ca="1">RAND()</f>
        <v>0.68492485410940374</v>
      </c>
      <c r="D591" s="15" t="str">
        <f ca="1">LOOKUP(C591,$H$13:$H$16,$F$13:$F$16)</f>
        <v>Boeing 777-300ER</v>
      </c>
      <c r="E591" s="15">
        <f ca="1">LOOKUP(D591,$F$6:$F$9,$I$6:$I$9)</f>
        <v>8</v>
      </c>
      <c r="F591" s="15">
        <f ca="1">LOOKUP(D591,$F$6:$F$9,$J$6:$J$9)</f>
        <v>40</v>
      </c>
      <c r="G591" s="15">
        <f ca="1">LOOKUP(D591,$F$6:$F$9,$K$6:$K$9)</f>
        <v>24</v>
      </c>
      <c r="H591" s="15">
        <f ca="1">LOOKUP(D591,$F$6:$F$9,$L$6:$L$9)</f>
        <v>260</v>
      </c>
      <c r="I591" s="20">
        <f ca="1">RAND()</f>
        <v>0.73986495826090592</v>
      </c>
      <c r="J591" s="15">
        <f ca="1">IF(B591=1, ROUND(_xlfn.NORM.INV(I591,$C$5,$C$6)*(1+$T$14), 0), ROUND(_xlfn.NORM.INV(I591, $D$5, $D$6)*(1+$T$14), 0))</f>
        <v>5</v>
      </c>
      <c r="K591" s="20">
        <f ca="1">RAND()</f>
        <v>0.91544085860191959</v>
      </c>
      <c r="L591" s="18">
        <f ca="1">IF(B591=1, ROUND(_xlfn.NORM.INV(K591,$C$7,$C$8), 2), ROUND(_xlfn.NORM.INV(K591, $D$7, $D$8), 2))</f>
        <v>11119.07</v>
      </c>
      <c r="M591" s="15">
        <f ca="1">MIN(E591,J591)</f>
        <v>5</v>
      </c>
      <c r="N591" s="15">
        <f ca="1">RAND()</f>
        <v>0.26638385394313446</v>
      </c>
      <c r="O591" s="19">
        <f ca="1">(IF(B591=1, $G$21+($G$22-$G$21)*N591, $H$21+($H$22-$H$21)*N591))</f>
        <v>1.7991515618294034E-2</v>
      </c>
      <c r="P591" s="15">
        <f ca="1">ROUND(M591*(1-O591), 0)</f>
        <v>5</v>
      </c>
      <c r="Q591" s="20">
        <f ca="1">RAND()</f>
        <v>0.10077976993641247</v>
      </c>
      <c r="R591" s="15">
        <f ca="1">IF(B591=1, ROUND(_xlfn.NORM.INV(Q591,$C$9,$C$10)*(1+$T$14), 0), ROUND(_xlfn.NORM.INV(Q591, $D$9, $D$10)*(1+$T$14), 0))</f>
        <v>26</v>
      </c>
      <c r="S591" s="20">
        <f ca="1">RAND()</f>
        <v>3.7399994212810816E-2</v>
      </c>
      <c r="T591" s="18">
        <f ca="1">IF(B591=1, ROUND(_xlfn.NORM.INV(S591,$C$11,$C$12), 2), ROUND(_xlfn.NORM.INV(S591, $D$11, $D$12), 2))</f>
        <v>4840.18</v>
      </c>
      <c r="U591" s="15">
        <f ca="1">MIN(F591,R591)</f>
        <v>26</v>
      </c>
      <c r="V591" s="15">
        <f ca="1">RAND()</f>
        <v>0.14020081534487028</v>
      </c>
      <c r="W591" s="19">
        <f ca="1">(IF(B591=1, $G$21+($G$22-$G$21)*V591, $H$21+($H$22-$H$21)*V591))</f>
        <v>1.420602446034611E-2</v>
      </c>
      <c r="X591" s="15">
        <f ca="1">ROUND(U591*(1-W591), 0)</f>
        <v>26</v>
      </c>
      <c r="Y591" s="20">
        <f ca="1">RAND()</f>
        <v>0.54954167221414685</v>
      </c>
      <c r="Z591" s="15">
        <f ca="1">IF(B591=1, ROUND(_xlfn.NORM.INV(Y591,$C$13,$C$14)*(1+$T$14), 0), ROUND(_xlfn.NORM.INV(Y591, $D$13, $D$14)*(1+$T$14), 0))</f>
        <v>37</v>
      </c>
      <c r="AA591" s="20">
        <f ca="1">RAND()</f>
        <v>0.47831125785016193</v>
      </c>
      <c r="AB591" s="18">
        <f ca="1">IF(B591=1, ROUND(_xlfn.NORM.INV(AA591,$C$15,$C$16), 2), ROUND(_xlfn.NORM.INV(AA591, $D$15, $D$16), 2))</f>
        <v>2791.36</v>
      </c>
      <c r="AC591" s="15">
        <f ca="1">MIN(G591,Z591)</f>
        <v>24</v>
      </c>
      <c r="AD591" s="15">
        <f ca="1">RAND()</f>
        <v>0.27545759585821927</v>
      </c>
      <c r="AE591" s="19">
        <f ca="1">(IF(B591=1, $G$21+($G$22-$G$21)*AD591, $H$21+($H$22-$H$21)*AD591))</f>
        <v>1.826372787574658E-2</v>
      </c>
      <c r="AF591" s="15">
        <f ca="1">ROUND(AC591*(1-AE591), 0)</f>
        <v>24</v>
      </c>
      <c r="AG591" s="20">
        <f ca="1">RAND()</f>
        <v>0.70445723973847563</v>
      </c>
      <c r="AH591" s="15">
        <f ca="1">IF(B591=1, ROUND(_xlfn.NORM.INV(AG591,$C$17,$C$18)*(1+$T$14), 0), ROUND(_xlfn.NORM.INV(AG591, $D$17, $D$18)*(1+$T$14), 0))</f>
        <v>228</v>
      </c>
      <c r="AI591" s="20">
        <f ca="1">RAND()</f>
        <v>0.61591319067019612</v>
      </c>
      <c r="AJ591" s="18">
        <f ca="1">IF(B591=1, ROUND(_xlfn.NORM.INV(AI591,$C$19,$C$20), 2), ROUND(_xlfn.NORM.INV(AI591, $D$19, $D$20), 2))</f>
        <v>1771.12</v>
      </c>
      <c r="AK591" s="15">
        <f ca="1">MIN(ROUND(H591*(1+$C$22),0),AH591)</f>
        <v>228</v>
      </c>
      <c r="AL591" s="20">
        <f ca="1">RAND()</f>
        <v>0.66926651140590943</v>
      </c>
      <c r="AM591" s="19">
        <f ca="1">(IF(B591=1, $G$21+($G$22-$G$21)*AL591, $H$21+($H$22-$H$21)*AL591))</f>
        <v>3.0077995342177283E-2</v>
      </c>
      <c r="AN591" s="15">
        <f ca="1">ROUND(AK591*(1-AM591), 0)</f>
        <v>221</v>
      </c>
      <c r="AO591" s="18">
        <f ca="1">SUM(IF(AN591&gt;H591, (AN591-H591)*($G$23+AJ591), 0),IF(AF591&gt;G591,(AF591-G591)*($G$23+AB591),0),IF(X591&gt;F591,(X591-F591)*($G$23+T591),0),IF(P591&gt;E591,(P591-E591)*($G$23+L591),0))</f>
        <v>0</v>
      </c>
      <c r="AP591" s="18">
        <f>-$C$24</f>
        <v>-313614.51120000001</v>
      </c>
      <c r="AQ591" s="17">
        <f ca="1">L591*P591+T591*X591+AB591*AF591+AJ591*AN591-AO591+AP591</f>
        <v>326235.67879999994</v>
      </c>
      <c r="AS591" s="21">
        <f ca="1">SUM(IF(AN591&gt;H591, (AN591-H591), 0),IF(AF591&gt;G591,(AF591-G591),0),IF(X591&gt;F591,(X591-F591),0),IF(P591&gt;E591,(P591-E591),0))</f>
        <v>0</v>
      </c>
    </row>
    <row r="592" spans="1:45" x14ac:dyDescent="0.4">
      <c r="A592" s="15">
        <v>564</v>
      </c>
      <c r="B592" s="15">
        <f ca="1">IF(RAND() &lt; (8/12), 0, 1)</f>
        <v>1</v>
      </c>
      <c r="C592" s="20">
        <f ca="1">RAND()</f>
        <v>9.7757317728471183E-2</v>
      </c>
      <c r="D592" s="15" t="str">
        <f ca="1">LOOKUP(C592,$H$13:$H$16,$F$13:$F$16)</f>
        <v>Airbus A350-900</v>
      </c>
      <c r="E592" s="15">
        <f ca="1">LOOKUP(D592,$F$6:$F$9,$I$6:$I$9)</f>
        <v>0</v>
      </c>
      <c r="F592" s="15">
        <f ca="1">LOOKUP(D592,$F$6:$F$9,$J$6:$J$9)</f>
        <v>32</v>
      </c>
      <c r="G592" s="15">
        <f ca="1">LOOKUP(D592,$F$6:$F$9,$K$6:$K$9)</f>
        <v>21</v>
      </c>
      <c r="H592" s="15">
        <f ca="1">LOOKUP(D592,$F$6:$F$9,$L$6:$L$9)</f>
        <v>259</v>
      </c>
      <c r="I592" s="20">
        <f ca="1">RAND()</f>
        <v>2.913426493991611E-2</v>
      </c>
      <c r="J592" s="15">
        <f ca="1">IF(B592=1, ROUND(_xlfn.NORM.INV(I592,$C$5,$C$6)*(1+$T$14), 0), ROUND(_xlfn.NORM.INV(I592, $D$5, $D$6)*(1+$T$14), 0))</f>
        <v>2</v>
      </c>
      <c r="K592" s="20">
        <f ca="1">RAND()</f>
        <v>3.1519504517427577E-2</v>
      </c>
      <c r="L592" s="18">
        <f ca="1">IF(B592=1, ROUND(_xlfn.NORM.INV(K592,$C$7,$C$8), 2), ROUND(_xlfn.NORM.INV(K592, $D$7, $D$8), 2))</f>
        <v>10306.469999999999</v>
      </c>
      <c r="M592" s="15">
        <f ca="1">MIN(E592,J592)</f>
        <v>0</v>
      </c>
      <c r="N592" s="15">
        <f ca="1">RAND()</f>
        <v>0.63629185916760633</v>
      </c>
      <c r="O592" s="19">
        <f ca="1">(IF(B592=1, $G$21+($G$22-$G$21)*N592, $H$21+($H$22-$H$21)*N592))</f>
        <v>3.7270215070866225E-2</v>
      </c>
      <c r="P592" s="15">
        <f ca="1">ROUND(M592*(1-O592), 0)</f>
        <v>0</v>
      </c>
      <c r="Q592" s="20">
        <f ca="1">RAND()</f>
        <v>0.40146651713056547</v>
      </c>
      <c r="R592" s="15">
        <f ca="1">IF(B592=1, ROUND(_xlfn.NORM.INV(Q592,$C$9,$C$10)*(1+$T$14), 0), ROUND(_xlfn.NORM.INV(Q592, $D$9, $D$10)*(1+$T$14), 0))</f>
        <v>55</v>
      </c>
      <c r="S592" s="20">
        <f ca="1">RAND()</f>
        <v>0.81796726834176092</v>
      </c>
      <c r="T592" s="18">
        <f ca="1">IF(B592=1, ROUND(_xlfn.NORM.INV(S592,$C$11,$C$12), 2), ROUND(_xlfn.NORM.INV(S592, $D$11, $D$12), 2))</f>
        <v>7647.87</v>
      </c>
      <c r="U592" s="15">
        <f ca="1">MIN(F592,R592)</f>
        <v>32</v>
      </c>
      <c r="V592" s="15">
        <f ca="1">RAND()</f>
        <v>0.68560801739026611</v>
      </c>
      <c r="W592" s="19">
        <f ca="1">(IF(B592=1, $G$21+($G$22-$G$21)*V592, $H$21+($H$22-$H$21)*V592))</f>
        <v>3.8996280608659312E-2</v>
      </c>
      <c r="X592" s="15">
        <f ca="1">ROUND(U592*(1-W592), 0)</f>
        <v>31</v>
      </c>
      <c r="Y592" s="20">
        <f ca="1">RAND()</f>
        <v>0.76090002831259063</v>
      </c>
      <c r="Z592" s="15">
        <f ca="1">IF(B592=1, ROUND(_xlfn.NORM.INV(Y592,$C$13,$C$14)*(1+$T$14), 0), ROUND(_xlfn.NORM.INV(Y592, $D$13, $D$14)*(1+$T$14), 0))</f>
        <v>71</v>
      </c>
      <c r="AA592" s="20">
        <f ca="1">RAND()</f>
        <v>0.89809770118253729</v>
      </c>
      <c r="AB592" s="18">
        <f ca="1">IF(B592=1, ROUND(_xlfn.NORM.INV(AA592,$C$15,$C$16), 2), ROUND(_xlfn.NORM.INV(AA592, $D$15, $D$16), 2))</f>
        <v>4253.5</v>
      </c>
      <c r="AC592" s="15">
        <f ca="1">MIN(G592,Z592)</f>
        <v>21</v>
      </c>
      <c r="AD592" s="15">
        <f ca="1">RAND()</f>
        <v>0.87207369668014723</v>
      </c>
      <c r="AE592" s="19">
        <f ca="1">(IF(B592=1, $G$21+($G$22-$G$21)*AD592, $H$21+($H$22-$H$21)*AD592))</f>
        <v>4.5522579383805155E-2</v>
      </c>
      <c r="AF592" s="15">
        <f ca="1">ROUND(AC592*(1-AE592), 0)</f>
        <v>20</v>
      </c>
      <c r="AG592" s="20">
        <f ca="1">RAND()</f>
        <v>0.12496216826731665</v>
      </c>
      <c r="AH592" s="15">
        <f ca="1">IF(B592=1, ROUND(_xlfn.NORM.INV(AG592,$C$17,$C$18)*(1+$T$14), 0), ROUND(_xlfn.NORM.INV(AG592, $D$17, $D$18)*(1+$T$14), 0))</f>
        <v>160</v>
      </c>
      <c r="AI592" s="20">
        <f ca="1">RAND()</f>
        <v>0.36703243202438274</v>
      </c>
      <c r="AJ592" s="18">
        <f ca="1">IF(B592=1, ROUND(_xlfn.NORM.INV(AI592,$C$19,$C$20), 2), ROUND(_xlfn.NORM.INV(AI592, $D$19, $D$20), 2))</f>
        <v>2174.37</v>
      </c>
      <c r="AK592" s="15">
        <f ca="1">MIN(ROUND(H592*(1+$C$22),0),AH592)</f>
        <v>160</v>
      </c>
      <c r="AL592" s="20">
        <f ca="1">RAND()</f>
        <v>0.74047923409629335</v>
      </c>
      <c r="AM592" s="19">
        <f ca="1">(IF(B592=1, $G$21+($G$22-$G$21)*AL592, $H$21+($H$22-$H$21)*AL592))</f>
        <v>4.0916773193370268E-2</v>
      </c>
      <c r="AN592" s="15">
        <f ca="1">ROUND(AK592*(1-AM592), 0)</f>
        <v>153</v>
      </c>
      <c r="AO592" s="18">
        <f ca="1">SUM(IF(AN592&gt;H592, (AN592-H592)*($G$23+AJ592), 0),IF(AF592&gt;G592,(AF592-G592)*($G$23+AB592),0),IF(X592&gt;F592,(X592-F592)*($G$23+T592),0),IF(P592&gt;E592,(P592-E592)*($G$23+L592),0))</f>
        <v>0</v>
      </c>
      <c r="AP592" s="18">
        <f>-$C$24</f>
        <v>-313614.51120000001</v>
      </c>
      <c r="AQ592" s="17">
        <f ca="1">L592*P592+T592*X592+AB592*AF592+AJ592*AN592-AO592+AP592</f>
        <v>341218.06879999995</v>
      </c>
      <c r="AS592" s="21">
        <f ca="1">SUM(IF(AN592&gt;H592, (AN592-H592), 0),IF(AF592&gt;G592,(AF592-G592),0),IF(X592&gt;F592,(X592-F592),0),IF(P592&gt;E592,(P592-E592),0))</f>
        <v>0</v>
      </c>
    </row>
    <row r="593" spans="1:45" x14ac:dyDescent="0.4">
      <c r="A593" s="15">
        <v>565</v>
      </c>
      <c r="B593" s="15">
        <f ca="1">IF(RAND() &lt; (8/12), 0, 1)</f>
        <v>0</v>
      </c>
      <c r="C593" s="20">
        <f ca="1">RAND()</f>
        <v>0.5735184093546748</v>
      </c>
      <c r="D593" s="15" t="str">
        <f ca="1">LOOKUP(C593,$H$13:$H$16,$F$13:$F$16)</f>
        <v>Airbus A380-800</v>
      </c>
      <c r="E593" s="15">
        <f ca="1">LOOKUP(D593,$F$6:$F$9,$I$6:$I$9)</f>
        <v>14</v>
      </c>
      <c r="F593" s="15">
        <f ca="1">LOOKUP(D593,$F$6:$F$9,$J$6:$J$9)</f>
        <v>76</v>
      </c>
      <c r="G593" s="15">
        <f ca="1">LOOKUP(D593,$F$6:$F$9,$K$6:$K$9)</f>
        <v>56</v>
      </c>
      <c r="H593" s="15">
        <f ca="1">LOOKUP(D593,$F$6:$F$9,$L$6:$L$9)</f>
        <v>341</v>
      </c>
      <c r="I593" s="20">
        <f ca="1">RAND()</f>
        <v>0.64912037343907447</v>
      </c>
      <c r="J593" s="15">
        <f ca="1">IF(B593=1, ROUND(_xlfn.NORM.INV(I593,$C$5,$C$6)*(1+$T$14), 0), ROUND(_xlfn.NORM.INV(I593, $D$5, $D$6)*(1+$T$14), 0))</f>
        <v>5</v>
      </c>
      <c r="K593" s="20">
        <f ca="1">RAND()</f>
        <v>0.93888672429451603</v>
      </c>
      <c r="L593" s="18">
        <f ca="1">IF(B593=1, ROUND(_xlfn.NORM.INV(K593,$C$7,$C$8), 2), ROUND(_xlfn.NORM.INV(K593, $D$7, $D$8), 2))</f>
        <v>11196.75</v>
      </c>
      <c r="M593" s="15">
        <f ca="1">MIN(E593,J593)</f>
        <v>5</v>
      </c>
      <c r="N593" s="15">
        <f ca="1">RAND()</f>
        <v>0.69455145369222837</v>
      </c>
      <c r="O593" s="19">
        <f ca="1">(IF(B593=1, $G$21+($G$22-$G$21)*N593, $H$21+($H$22-$H$21)*N593))</f>
        <v>3.0836543610766848E-2</v>
      </c>
      <c r="P593" s="15">
        <f ca="1">ROUND(M593*(1-O593), 0)</f>
        <v>5</v>
      </c>
      <c r="Q593" s="20">
        <f ca="1">RAND()</f>
        <v>0.77905182674860751</v>
      </c>
      <c r="R593" s="15">
        <f ca="1">IF(B593=1, ROUND(_xlfn.NORM.INV(Q593,$C$9,$C$10)*(1+$T$14), 0), ROUND(_xlfn.NORM.INV(Q593, $D$9, $D$10)*(1+$T$14), 0))</f>
        <v>48</v>
      </c>
      <c r="S593" s="20">
        <f ca="1">RAND()</f>
        <v>0.52666250565233064</v>
      </c>
      <c r="T593" s="18">
        <f ca="1">IF(B593=1, ROUND(_xlfn.NORM.INV(S593,$C$11,$C$12), 2), ROUND(_xlfn.NORM.INV(S593, $D$11, $D$12), 2))</f>
        <v>5261.43</v>
      </c>
      <c r="U593" s="15">
        <f ca="1">MIN(F593,R593)</f>
        <v>48</v>
      </c>
      <c r="V593" s="15">
        <f ca="1">RAND()</f>
        <v>0.10081642771332222</v>
      </c>
      <c r="W593" s="19">
        <f ca="1">(IF(B593=1, $G$21+($G$22-$G$21)*V593, $H$21+($H$22-$H$21)*V593))</f>
        <v>1.3024492831399666E-2</v>
      </c>
      <c r="X593" s="15">
        <f ca="1">ROUND(U593*(1-W593), 0)</f>
        <v>47</v>
      </c>
      <c r="Y593" s="20">
        <f ca="1">RAND()</f>
        <v>0.7392797216050474</v>
      </c>
      <c r="Z593" s="15">
        <f ca="1">IF(B593=1, ROUND(_xlfn.NORM.INV(Y593,$C$13,$C$14)*(1+$T$14), 0), ROUND(_xlfn.NORM.INV(Y593, $D$13, $D$14)*(1+$T$14), 0))</f>
        <v>42</v>
      </c>
      <c r="AA593" s="20">
        <f ca="1">RAND()</f>
        <v>0.81683921154087769</v>
      </c>
      <c r="AB593" s="18">
        <f ca="1">IF(B593=1, ROUND(_xlfn.NORM.INV(AA593,$C$15,$C$16), 2), ROUND(_xlfn.NORM.INV(AA593, $D$15, $D$16), 2))</f>
        <v>2907.76</v>
      </c>
      <c r="AC593" s="15">
        <f ca="1">MIN(G593,Z593)</f>
        <v>42</v>
      </c>
      <c r="AD593" s="15">
        <f ca="1">RAND()</f>
        <v>0.54336461140837755</v>
      </c>
      <c r="AE593" s="19">
        <f ca="1">(IF(B593=1, $G$21+($G$22-$G$21)*AD593, $H$21+($H$22-$H$21)*AD593))</f>
        <v>2.6300938342251327E-2</v>
      </c>
      <c r="AF593" s="15">
        <f ca="1">ROUND(AC593*(1-AE593), 0)</f>
        <v>41</v>
      </c>
      <c r="AG593" s="20">
        <f ca="1">RAND()</f>
        <v>2.1946699651144819E-2</v>
      </c>
      <c r="AH593" s="15">
        <f ca="1">IF(B593=1, ROUND(_xlfn.NORM.INV(AG593,$C$17,$C$18)*(1+$T$14), 0), ROUND(_xlfn.NORM.INV(AG593, $D$17, $D$18)*(1+$T$14), 0))</f>
        <v>94</v>
      </c>
      <c r="AI593" s="20">
        <f ca="1">RAND()</f>
        <v>0.31345396161114647</v>
      </c>
      <c r="AJ593" s="18">
        <f ca="1">IF(B593=1, ROUND(_xlfn.NORM.INV(AI593,$C$19,$C$20), 2), ROUND(_xlfn.NORM.INV(AI593, $D$19, $D$20), 2))</f>
        <v>1711.81</v>
      </c>
      <c r="AK593" s="15">
        <f ca="1">MIN(ROUND(H593*(1+$C$22),0),AH593)</f>
        <v>94</v>
      </c>
      <c r="AL593" s="20">
        <f ca="1">RAND()</f>
        <v>0.38962116747660336</v>
      </c>
      <c r="AM593" s="19">
        <f ca="1">(IF(B593=1, $G$21+($G$22-$G$21)*AL593, $H$21+($H$22-$H$21)*AL593))</f>
        <v>2.1688635024298103E-2</v>
      </c>
      <c r="AN593" s="15">
        <f ca="1">ROUND(AK593*(1-AM593), 0)</f>
        <v>92</v>
      </c>
      <c r="AO593" s="18">
        <f ca="1">SUM(IF(AN593&gt;H593, (AN593-H593)*($G$23+AJ593), 0),IF(AF593&gt;G593,(AF593-G593)*($G$23+AB593),0),IF(X593&gt;F593,(X593-F593)*($G$23+T593),0),IF(P593&gt;E593,(P593-E593)*($G$23+L593),0))</f>
        <v>0</v>
      </c>
      <c r="AP593" s="18">
        <f>-$C$24</f>
        <v>-313614.51120000001</v>
      </c>
      <c r="AQ593" s="17">
        <f ca="1">L593*P593+T593*X593+AB593*AF593+AJ593*AN593-AO593+AP593</f>
        <v>266361.12880000001</v>
      </c>
      <c r="AS593" s="21">
        <f ca="1">SUM(IF(AN593&gt;H593, (AN593-H593), 0),IF(AF593&gt;G593,(AF593-G593),0),IF(X593&gt;F593,(X593-F593),0),IF(P593&gt;E593,(P593-E593),0))</f>
        <v>0</v>
      </c>
    </row>
    <row r="594" spans="1:45" x14ac:dyDescent="0.4">
      <c r="A594" s="15">
        <v>566</v>
      </c>
      <c r="B594" s="15">
        <f ca="1">IF(RAND() &lt; (8/12), 0, 1)</f>
        <v>0</v>
      </c>
      <c r="C594" s="20">
        <f ca="1">RAND()</f>
        <v>0.96094853547838699</v>
      </c>
      <c r="D594" s="15" t="str">
        <f ca="1">LOOKUP(C594,$H$13:$H$16,$F$13:$F$16)</f>
        <v>Boeing 777-300ER</v>
      </c>
      <c r="E594" s="15">
        <f ca="1">LOOKUP(D594,$F$6:$F$9,$I$6:$I$9)</f>
        <v>8</v>
      </c>
      <c r="F594" s="15">
        <f ca="1">LOOKUP(D594,$F$6:$F$9,$J$6:$J$9)</f>
        <v>40</v>
      </c>
      <c r="G594" s="15">
        <f ca="1">LOOKUP(D594,$F$6:$F$9,$K$6:$K$9)</f>
        <v>24</v>
      </c>
      <c r="H594" s="15">
        <f ca="1">LOOKUP(D594,$F$6:$F$9,$L$6:$L$9)</f>
        <v>260</v>
      </c>
      <c r="I594" s="20">
        <f ca="1">RAND()</f>
        <v>0.40137592079887197</v>
      </c>
      <c r="J594" s="15">
        <f ca="1">IF(B594=1, ROUND(_xlfn.NORM.INV(I594,$C$5,$C$6)*(1+$T$14), 0), ROUND(_xlfn.NORM.INV(I594, $D$5, $D$6)*(1+$T$14), 0))</f>
        <v>4</v>
      </c>
      <c r="K594" s="20">
        <f ca="1">RAND()</f>
        <v>0.44536362950106767</v>
      </c>
      <c r="L594" s="18">
        <f ca="1">IF(B594=1, ROUND(_xlfn.NORM.INV(K594,$C$7,$C$8), 2), ROUND(_xlfn.NORM.INV(K594, $D$7, $D$8), 2))</f>
        <v>10429.77</v>
      </c>
      <c r="M594" s="15">
        <f ca="1">MIN(E594,J594)</f>
        <v>4</v>
      </c>
      <c r="N594" s="15">
        <f ca="1">RAND()</f>
        <v>0.69611453866003004</v>
      </c>
      <c r="O594" s="19">
        <f ca="1">(IF(B594=1, $G$21+($G$22-$G$21)*N594, $H$21+($H$22-$H$21)*N594))</f>
        <v>3.0883436159800902E-2</v>
      </c>
      <c r="P594" s="15">
        <f ca="1">ROUND(M594*(1-O594), 0)</f>
        <v>4</v>
      </c>
      <c r="Q594" s="20">
        <f ca="1">RAND()</f>
        <v>3.1013755839402024E-2</v>
      </c>
      <c r="R594" s="15">
        <f ca="1">IF(B594=1, ROUND(_xlfn.NORM.INV(Q594,$C$9,$C$10)*(1+$T$14), 0), ROUND(_xlfn.NORM.INV(Q594, $D$9, $D$10)*(1+$T$14), 0))</f>
        <v>20</v>
      </c>
      <c r="S594" s="20">
        <f ca="1">RAND()</f>
        <v>0.46806373493944387</v>
      </c>
      <c r="T594" s="18">
        <f ca="1">IF(B594=1, ROUND(_xlfn.NORM.INV(S594,$C$11,$C$12), 2), ROUND(_xlfn.NORM.INV(S594, $D$11, $D$12), 2))</f>
        <v>5227.93</v>
      </c>
      <c r="U594" s="15">
        <f ca="1">MIN(F594,R594)</f>
        <v>20</v>
      </c>
      <c r="V594" s="15">
        <f ca="1">RAND()</f>
        <v>0.28893754200260202</v>
      </c>
      <c r="W594" s="19">
        <f ca="1">(IF(B594=1, $G$21+($G$22-$G$21)*V594, $H$21+($H$22-$H$21)*V594))</f>
        <v>1.866812626007806E-2</v>
      </c>
      <c r="X594" s="15">
        <f ca="1">ROUND(U594*(1-W594), 0)</f>
        <v>20</v>
      </c>
      <c r="Y594" s="20">
        <f ca="1">RAND()</f>
        <v>0.59047931724655733</v>
      </c>
      <c r="Z594" s="15">
        <f ca="1">IF(B594=1, ROUND(_xlfn.NORM.INV(Y594,$C$13,$C$14)*(1+$T$14), 0), ROUND(_xlfn.NORM.INV(Y594, $D$13, $D$14)*(1+$T$14), 0))</f>
        <v>38</v>
      </c>
      <c r="AA594" s="20">
        <f ca="1">RAND()</f>
        <v>0.61500522519190115</v>
      </c>
      <c r="AB594" s="18">
        <f ca="1">IF(B594=1, ROUND(_xlfn.NORM.INV(AA594,$C$15,$C$16), 2), ROUND(_xlfn.NORM.INV(AA594, $D$15, $D$16), 2))</f>
        <v>2833.5</v>
      </c>
      <c r="AC594" s="15">
        <f ca="1">MIN(G594,Z594)</f>
        <v>24</v>
      </c>
      <c r="AD594" s="15">
        <f ca="1">RAND()</f>
        <v>0.68494343082178377</v>
      </c>
      <c r="AE594" s="19">
        <f ca="1">(IF(B594=1, $G$21+($G$22-$G$21)*AD594, $H$21+($H$22-$H$21)*AD594))</f>
        <v>3.0548302924653513E-2</v>
      </c>
      <c r="AF594" s="15">
        <f ca="1">ROUND(AC594*(1-AE594), 0)</f>
        <v>23</v>
      </c>
      <c r="AG594" s="20">
        <f ca="1">RAND()</f>
        <v>0.83512458136585099</v>
      </c>
      <c r="AH594" s="15">
        <f ca="1">IF(B594=1, ROUND(_xlfn.NORM.INV(AG594,$C$17,$C$18)*(1+$T$14), 0), ROUND(_xlfn.NORM.INV(AG594, $D$17, $D$18)*(1+$T$14), 0))</f>
        <v>251</v>
      </c>
      <c r="AI594" s="20">
        <f ca="1">RAND()</f>
        <v>0.65271613604681666</v>
      </c>
      <c r="AJ594" s="18">
        <f ca="1">IF(B594=1, ROUND(_xlfn.NORM.INV(AI594,$C$19,$C$20), 2), ROUND(_xlfn.NORM.INV(AI594, $D$19, $D$20), 2))</f>
        <v>1778.56</v>
      </c>
      <c r="AK594" s="15">
        <f ca="1">MIN(ROUND(H594*(1+$C$22),0),AH594)</f>
        <v>251</v>
      </c>
      <c r="AL594" s="20">
        <f ca="1">RAND()</f>
        <v>0.6029629357310462</v>
      </c>
      <c r="AM594" s="19">
        <f ca="1">(IF(B594=1, $G$21+($G$22-$G$21)*AL594, $H$21+($H$22-$H$21)*AL594))</f>
        <v>2.8088888071931384E-2</v>
      </c>
      <c r="AN594" s="15">
        <f ca="1">ROUND(AK594*(1-AM594), 0)</f>
        <v>244</v>
      </c>
      <c r="AO594" s="18">
        <f ca="1">SUM(IF(AN594&gt;H594, (AN594-H594)*($G$23+AJ594), 0),IF(AF594&gt;G594,(AF594-G594)*($G$23+AB594),0),IF(X594&gt;F594,(X594-F594)*($G$23+T594),0),IF(P594&gt;E594,(P594-E594)*($G$23+L594),0))</f>
        <v>0</v>
      </c>
      <c r="AP594" s="18">
        <f>-$C$24</f>
        <v>-313614.51120000001</v>
      </c>
      <c r="AQ594" s="17">
        <f ca="1">L594*P594+T594*X594+AB594*AF594+AJ594*AN594-AO594+AP594</f>
        <v>331802.30880000006</v>
      </c>
      <c r="AS594" s="21">
        <f ca="1">SUM(IF(AN594&gt;H594, (AN594-H594), 0),IF(AF594&gt;G594,(AF594-G594),0),IF(X594&gt;F594,(X594-F594),0),IF(P594&gt;E594,(P594-E594),0))</f>
        <v>0</v>
      </c>
    </row>
    <row r="595" spans="1:45" x14ac:dyDescent="0.4">
      <c r="A595" s="15">
        <v>567</v>
      </c>
      <c r="B595" s="15">
        <f ca="1">IF(RAND() &lt; (8/12), 0, 1)</f>
        <v>0</v>
      </c>
      <c r="C595" s="20">
        <f ca="1">RAND()</f>
        <v>0.52278394930883809</v>
      </c>
      <c r="D595" s="15" t="str">
        <f ca="1">LOOKUP(C595,$H$13:$H$16,$F$13:$F$16)</f>
        <v>Airbus A380-800</v>
      </c>
      <c r="E595" s="15">
        <f ca="1">LOOKUP(D595,$F$6:$F$9,$I$6:$I$9)</f>
        <v>14</v>
      </c>
      <c r="F595" s="15">
        <f ca="1">LOOKUP(D595,$F$6:$F$9,$J$6:$J$9)</f>
        <v>76</v>
      </c>
      <c r="G595" s="15">
        <f ca="1">LOOKUP(D595,$F$6:$F$9,$K$6:$K$9)</f>
        <v>56</v>
      </c>
      <c r="H595" s="15">
        <f ca="1">LOOKUP(D595,$F$6:$F$9,$L$6:$L$9)</f>
        <v>341</v>
      </c>
      <c r="I595" s="20">
        <f ca="1">RAND()</f>
        <v>8.2099820407952495E-2</v>
      </c>
      <c r="J595" s="15">
        <f ca="1">IF(B595=1, ROUND(_xlfn.NORM.INV(I595,$C$5,$C$6)*(1+$T$14), 0), ROUND(_xlfn.NORM.INV(I595, $D$5, $D$6)*(1+$T$14), 0))</f>
        <v>3</v>
      </c>
      <c r="K595" s="20">
        <f ca="1">RAND()</f>
        <v>0.77518877811153619</v>
      </c>
      <c r="L595" s="18">
        <f ca="1">IF(B595=1, ROUND(_xlfn.NORM.INV(K595,$C$7,$C$8), 2), ROUND(_xlfn.NORM.INV(K595, $D$7, $D$8), 2))</f>
        <v>10836.95</v>
      </c>
      <c r="M595" s="15">
        <f ca="1">MIN(E595,J595)</f>
        <v>3</v>
      </c>
      <c r="N595" s="15">
        <f ca="1">RAND()</f>
        <v>3.3656624557693804E-2</v>
      </c>
      <c r="O595" s="19">
        <f ca="1">(IF(B595=1, $G$21+($G$22-$G$21)*N595, $H$21+($H$22-$H$21)*N595))</f>
        <v>1.1009698736730814E-2</v>
      </c>
      <c r="P595" s="15">
        <f ca="1">ROUND(M595*(1-O595), 0)</f>
        <v>3</v>
      </c>
      <c r="Q595" s="20">
        <f ca="1">RAND()</f>
        <v>0.49166752070156217</v>
      </c>
      <c r="R595" s="15">
        <f ca="1">IF(B595=1, ROUND(_xlfn.NORM.INV(Q595,$C$9,$C$10)*(1+$T$14), 0), ROUND(_xlfn.NORM.INV(Q595, $D$9, $D$10)*(1+$T$14), 0))</f>
        <v>40</v>
      </c>
      <c r="S595" s="20">
        <f ca="1">RAND()</f>
        <v>0.60662600514659637</v>
      </c>
      <c r="T595" s="18">
        <f ca="1">IF(B595=1, ROUND(_xlfn.NORM.INV(S595,$C$11,$C$12), 2), ROUND(_xlfn.NORM.INV(S595, $D$11, $D$12), 2))</f>
        <v>5307.84</v>
      </c>
      <c r="U595" s="15">
        <f ca="1">MIN(F595,R595)</f>
        <v>40</v>
      </c>
      <c r="V595" s="15">
        <f ca="1">RAND()</f>
        <v>0.72376092782085388</v>
      </c>
      <c r="W595" s="19">
        <f ca="1">(IF(B595=1, $G$21+($G$22-$G$21)*V595, $H$21+($H$22-$H$21)*V595))</f>
        <v>3.1712827834625618E-2</v>
      </c>
      <c r="X595" s="15">
        <f ca="1">ROUND(U595*(1-W595), 0)</f>
        <v>39</v>
      </c>
      <c r="Y595" s="20">
        <f ca="1">RAND()</f>
        <v>0.3401222943346246</v>
      </c>
      <c r="Z595" s="15">
        <f ca="1">IF(B595=1, ROUND(_xlfn.NORM.INV(Y595,$C$13,$C$14)*(1+$T$14), 0), ROUND(_xlfn.NORM.INV(Y595, $D$13, $D$14)*(1+$T$14), 0))</f>
        <v>32</v>
      </c>
      <c r="AA595" s="20">
        <f ca="1">RAND()</f>
        <v>0.90693647485231377</v>
      </c>
      <c r="AB595" s="18">
        <f ca="1">IF(B595=1, ROUND(_xlfn.NORM.INV(AA595,$C$15,$C$16), 2), ROUND(_xlfn.NORM.INV(AA595, $D$15, $D$16), 2))</f>
        <v>2958.65</v>
      </c>
      <c r="AC595" s="15">
        <f ca="1">MIN(G595,Z595)</f>
        <v>32</v>
      </c>
      <c r="AD595" s="15">
        <f ca="1">RAND()</f>
        <v>0.20220313813720425</v>
      </c>
      <c r="AE595" s="19">
        <f ca="1">(IF(B595=1, $G$21+($G$22-$G$21)*AD595, $H$21+($H$22-$H$21)*AD595))</f>
        <v>1.6066094144116128E-2</v>
      </c>
      <c r="AF595" s="15">
        <f ca="1">ROUND(AC595*(1-AE595), 0)</f>
        <v>31</v>
      </c>
      <c r="AG595" s="20">
        <f ca="1">RAND()</f>
        <v>0.96268296113493179</v>
      </c>
      <c r="AH595" s="15">
        <f ca="1">IF(B595=1, ROUND(_xlfn.NORM.INV(AG595,$C$17,$C$18)*(1+$T$14), 0), ROUND(_xlfn.NORM.INV(AG595, $D$17, $D$18)*(1+$T$14), 0))</f>
        <v>293</v>
      </c>
      <c r="AI595" s="20">
        <f ca="1">RAND()</f>
        <v>0.51956346983179524</v>
      </c>
      <c r="AJ595" s="18">
        <f ca="1">IF(B595=1, ROUND(_xlfn.NORM.INV(AI595,$C$19,$C$20), 2), ROUND(_xlfn.NORM.INV(AI595, $D$19, $D$20), 2))</f>
        <v>1752.46</v>
      </c>
      <c r="AK595" s="15">
        <f ca="1">MIN(ROUND(H595*(1+$C$22),0),AH595)</f>
        <v>293</v>
      </c>
      <c r="AL595" s="20">
        <f ca="1">RAND()</f>
        <v>0.29004814077466801</v>
      </c>
      <c r="AM595" s="19">
        <f ca="1">(IF(B595=1, $G$21+($G$22-$G$21)*AL595, $H$21+($H$22-$H$21)*AL595))</f>
        <v>1.8701444223240042E-2</v>
      </c>
      <c r="AN595" s="15">
        <f ca="1">ROUND(AK595*(1-AM595), 0)</f>
        <v>288</v>
      </c>
      <c r="AO595" s="18">
        <f ca="1">SUM(IF(AN595&gt;H595, (AN595-H595)*($G$23+AJ595), 0),IF(AF595&gt;G595,(AF595-G595)*($G$23+AB595),0),IF(X595&gt;F595,(X595-F595)*($G$23+T595),0),IF(P595&gt;E595,(P595-E595)*($G$23+L595),0))</f>
        <v>0</v>
      </c>
      <c r="AP595" s="18">
        <f>-$C$24</f>
        <v>-313614.51120000001</v>
      </c>
      <c r="AQ595" s="17">
        <f ca="1">L595*P595+T595*X595+AB595*AF595+AJ595*AN595-AO595+AP595</f>
        <v>522328.72879999998</v>
      </c>
      <c r="AS595" s="21">
        <f ca="1">SUM(IF(AN595&gt;H595, (AN595-H595), 0),IF(AF595&gt;G595,(AF595-G595),0),IF(X595&gt;F595,(X595-F595),0),IF(P595&gt;E595,(P595-E595),0))</f>
        <v>0</v>
      </c>
    </row>
    <row r="596" spans="1:45" x14ac:dyDescent="0.4">
      <c r="A596" s="15">
        <v>568</v>
      </c>
      <c r="B596" s="15">
        <f ca="1">IF(RAND() &lt; (8/12), 0, 1)</f>
        <v>0</v>
      </c>
      <c r="C596" s="20">
        <f ca="1">RAND()</f>
        <v>0.84420578643955213</v>
      </c>
      <c r="D596" s="15" t="str">
        <f ca="1">LOOKUP(C596,$H$13:$H$16,$F$13:$F$16)</f>
        <v>Boeing 777-300ER</v>
      </c>
      <c r="E596" s="15">
        <f ca="1">LOOKUP(D596,$F$6:$F$9,$I$6:$I$9)</f>
        <v>8</v>
      </c>
      <c r="F596" s="15">
        <f ca="1">LOOKUP(D596,$F$6:$F$9,$J$6:$J$9)</f>
        <v>40</v>
      </c>
      <c r="G596" s="15">
        <f ca="1">LOOKUP(D596,$F$6:$F$9,$K$6:$K$9)</f>
        <v>24</v>
      </c>
      <c r="H596" s="15">
        <f ca="1">LOOKUP(D596,$F$6:$F$9,$L$6:$L$9)</f>
        <v>260</v>
      </c>
      <c r="I596" s="20">
        <f ca="1">RAND()</f>
        <v>0.83204841766889825</v>
      </c>
      <c r="J596" s="15">
        <f ca="1">IF(B596=1, ROUND(_xlfn.NORM.INV(I596,$C$5,$C$6)*(1+$T$14), 0), ROUND(_xlfn.NORM.INV(I596, $D$5, $D$6)*(1+$T$14), 0))</f>
        <v>5</v>
      </c>
      <c r="K596" s="20">
        <f ca="1">RAND()</f>
        <v>1.5173792078814641E-2</v>
      </c>
      <c r="L596" s="18">
        <f ca="1">IF(B596=1, ROUND(_xlfn.NORM.INV(K596,$C$7,$C$8), 2), ROUND(_xlfn.NORM.INV(K596, $D$7, $D$8), 2))</f>
        <v>9505.42</v>
      </c>
      <c r="M596" s="15">
        <f ca="1">MIN(E596,J596)</f>
        <v>5</v>
      </c>
      <c r="N596" s="15">
        <f ca="1">RAND()</f>
        <v>0.11614717266921992</v>
      </c>
      <c r="O596" s="19">
        <f ca="1">(IF(B596=1, $G$21+($G$22-$G$21)*N596, $H$21+($H$22-$H$21)*N596))</f>
        <v>1.3484415180076597E-2</v>
      </c>
      <c r="P596" s="15">
        <f ca="1">ROUND(M596*(1-O596), 0)</f>
        <v>5</v>
      </c>
      <c r="Q596" s="20">
        <f ca="1">RAND()</f>
        <v>0.89632441055375678</v>
      </c>
      <c r="R596" s="15">
        <f ca="1">IF(B596=1, ROUND(_xlfn.NORM.INV(Q596,$C$9,$C$10)*(1+$T$14), 0), ROUND(_xlfn.NORM.INV(Q596, $D$9, $D$10)*(1+$T$14), 0))</f>
        <v>53</v>
      </c>
      <c r="S596" s="20">
        <f ca="1">RAND()</f>
        <v>0.72028687376228273</v>
      </c>
      <c r="T596" s="18">
        <f ca="1">IF(B596=1, ROUND(_xlfn.NORM.INV(S596,$C$11,$C$12), 2), ROUND(_xlfn.NORM.INV(S596, $D$11, $D$12), 2))</f>
        <v>5379.2</v>
      </c>
      <c r="U596" s="15">
        <f ca="1">MIN(F596,R596)</f>
        <v>40</v>
      </c>
      <c r="V596" s="15">
        <f ca="1">RAND()</f>
        <v>2.3710363790856448E-2</v>
      </c>
      <c r="W596" s="19">
        <f ca="1">(IF(B596=1, $G$21+($G$22-$G$21)*V596, $H$21+($H$22-$H$21)*V596))</f>
        <v>1.0711310913725694E-2</v>
      </c>
      <c r="X596" s="15">
        <f ca="1">ROUND(U596*(1-W596), 0)</f>
        <v>40</v>
      </c>
      <c r="Y596" s="20">
        <f ca="1">RAND()</f>
        <v>0.86086398614520998</v>
      </c>
      <c r="Z596" s="15">
        <f ca="1">IF(B596=1, ROUND(_xlfn.NORM.INV(Y596,$C$13,$C$14)*(1+$T$14), 0), ROUND(_xlfn.NORM.INV(Y596, $D$13, $D$14)*(1+$T$14), 0))</f>
        <v>46</v>
      </c>
      <c r="AA596" s="20">
        <f ca="1">RAND()</f>
        <v>0.18306416818715476</v>
      </c>
      <c r="AB596" s="18">
        <f ca="1">IF(B596=1, ROUND(_xlfn.NORM.INV(AA596,$C$15,$C$16), 2), ROUND(_xlfn.NORM.INV(AA596, $D$15, $D$16), 2))</f>
        <v>2688.13</v>
      </c>
      <c r="AC596" s="15">
        <f ca="1">MIN(G596,Z596)</f>
        <v>24</v>
      </c>
      <c r="AD596" s="15">
        <f ca="1">RAND()</f>
        <v>0.6728357524348435</v>
      </c>
      <c r="AE596" s="19">
        <f ca="1">(IF(B596=1, $G$21+($G$22-$G$21)*AD596, $H$21+($H$22-$H$21)*AD596))</f>
        <v>3.0185072573045306E-2</v>
      </c>
      <c r="AF596" s="15">
        <f ca="1">ROUND(AC596*(1-AE596), 0)</f>
        <v>23</v>
      </c>
      <c r="AG596" s="20">
        <f ca="1">RAND()</f>
        <v>0.44637789539621564</v>
      </c>
      <c r="AH596" s="15">
        <f ca="1">IF(B596=1, ROUND(_xlfn.NORM.INV(AG596,$C$17,$C$18)*(1+$T$14), 0), ROUND(_xlfn.NORM.INV(AG596, $D$17, $D$18)*(1+$T$14), 0))</f>
        <v>192</v>
      </c>
      <c r="AI596" s="20">
        <f ca="1">RAND()</f>
        <v>0.31587707573826618</v>
      </c>
      <c r="AJ596" s="18">
        <f ca="1">IF(B596=1, ROUND(_xlfn.NORM.INV(AI596,$C$19,$C$20), 2), ROUND(_xlfn.NORM.INV(AI596, $D$19, $D$20), 2))</f>
        <v>1712.33</v>
      </c>
      <c r="AK596" s="15">
        <f ca="1">MIN(ROUND(H596*(1+$C$22),0),AH596)</f>
        <v>192</v>
      </c>
      <c r="AL596" s="20">
        <f ca="1">RAND()</f>
        <v>0.27303565808992936</v>
      </c>
      <c r="AM596" s="19">
        <f ca="1">(IF(B596=1, $G$21+($G$22-$G$21)*AL596, $H$21+($H$22-$H$21)*AL596))</f>
        <v>1.819106974269788E-2</v>
      </c>
      <c r="AN596" s="15">
        <f ca="1">ROUND(AK596*(1-AM596), 0)</f>
        <v>189</v>
      </c>
      <c r="AO596" s="18">
        <f ca="1">SUM(IF(AN596&gt;H596, (AN596-H596)*($G$23+AJ596), 0),IF(AF596&gt;G596,(AF596-G596)*($G$23+AB596),0),IF(X596&gt;F596,(X596-F596)*($G$23+T596),0),IF(P596&gt;E596,(P596-E596)*($G$23+L596),0))</f>
        <v>0</v>
      </c>
      <c r="AP596" s="18">
        <f>-$C$24</f>
        <v>-313614.51120000001</v>
      </c>
      <c r="AQ596" s="17">
        <f ca="1">L596*P596+T596*X596+AB596*AF596+AJ596*AN596-AO596+AP596</f>
        <v>334537.94879999995</v>
      </c>
      <c r="AS596" s="21">
        <f ca="1">SUM(IF(AN596&gt;H596, (AN596-H596), 0),IF(AF596&gt;G596,(AF596-G596),0),IF(X596&gt;F596,(X596-F596),0),IF(P596&gt;E596,(P596-E596),0))</f>
        <v>0</v>
      </c>
    </row>
    <row r="597" spans="1:45" x14ac:dyDescent="0.4">
      <c r="A597" s="15">
        <v>569</v>
      </c>
      <c r="B597" s="15">
        <f ca="1">IF(RAND() &lt; (8/12), 0, 1)</f>
        <v>0</v>
      </c>
      <c r="C597" s="20">
        <f ca="1">RAND()</f>
        <v>0.68127313463504757</v>
      </c>
      <c r="D597" s="15" t="str">
        <f ca="1">LOOKUP(C597,$H$13:$H$16,$F$13:$F$16)</f>
        <v>Boeing 777-300ER</v>
      </c>
      <c r="E597" s="15">
        <f ca="1">LOOKUP(D597,$F$6:$F$9,$I$6:$I$9)</f>
        <v>8</v>
      </c>
      <c r="F597" s="15">
        <f ca="1">LOOKUP(D597,$F$6:$F$9,$J$6:$J$9)</f>
        <v>40</v>
      </c>
      <c r="G597" s="15">
        <f ca="1">LOOKUP(D597,$F$6:$F$9,$K$6:$K$9)</f>
        <v>24</v>
      </c>
      <c r="H597" s="15">
        <f ca="1">LOOKUP(D597,$F$6:$F$9,$L$6:$L$9)</f>
        <v>260</v>
      </c>
      <c r="I597" s="20">
        <f ca="1">RAND()</f>
        <v>0.95534139753913483</v>
      </c>
      <c r="J597" s="15">
        <f ca="1">IF(B597=1, ROUND(_xlfn.NORM.INV(I597,$C$5,$C$6)*(1+$T$14), 0), ROUND(_xlfn.NORM.INV(I597, $D$5, $D$6)*(1+$T$14), 0))</f>
        <v>6</v>
      </c>
      <c r="K597" s="20">
        <f ca="1">RAND()</f>
        <v>0.16998444451457773</v>
      </c>
      <c r="L597" s="18">
        <f ca="1">IF(B597=1, ROUND(_xlfn.NORM.INV(K597,$C$7,$C$8), 2), ROUND(_xlfn.NORM.INV(K597, $D$7, $D$8), 2))</f>
        <v>10057.48</v>
      </c>
      <c r="M597" s="15">
        <f ca="1">MIN(E597,J597)</f>
        <v>6</v>
      </c>
      <c r="N597" s="15">
        <f ca="1">RAND()</f>
        <v>0.5689734816448534</v>
      </c>
      <c r="O597" s="19">
        <f ca="1">(IF(B597=1, $G$21+($G$22-$G$21)*N597, $H$21+($H$22-$H$21)*N597))</f>
        <v>2.7069204449345602E-2</v>
      </c>
      <c r="P597" s="15">
        <f ca="1">ROUND(M597*(1-O597), 0)</f>
        <v>6</v>
      </c>
      <c r="Q597" s="20">
        <f ca="1">RAND()</f>
        <v>3.2276188800753114E-2</v>
      </c>
      <c r="R597" s="15">
        <f ca="1">IF(B597=1, ROUND(_xlfn.NORM.INV(Q597,$C$9,$C$10)*(1+$T$14), 0), ROUND(_xlfn.NORM.INV(Q597, $D$9, $D$10)*(1+$T$14), 0))</f>
        <v>20</v>
      </c>
      <c r="S597" s="20">
        <f ca="1">RAND()</f>
        <v>0.63851388991750269</v>
      </c>
      <c r="T597" s="18">
        <f ca="1">IF(B597=1, ROUND(_xlfn.NORM.INV(S597,$C$11,$C$12), 2), ROUND(_xlfn.NORM.INV(S597, $D$11, $D$12), 2))</f>
        <v>5326.97</v>
      </c>
      <c r="U597" s="15">
        <f ca="1">MIN(F597,R597)</f>
        <v>20</v>
      </c>
      <c r="V597" s="15">
        <f ca="1">RAND()</f>
        <v>0.27576443177352794</v>
      </c>
      <c r="W597" s="19">
        <f ca="1">(IF(B597=1, $G$21+($G$22-$G$21)*V597, $H$21+($H$22-$H$21)*V597))</f>
        <v>1.8272932953205839E-2</v>
      </c>
      <c r="X597" s="15">
        <f ca="1">ROUND(U597*(1-W597), 0)</f>
        <v>20</v>
      </c>
      <c r="Y597" s="20">
        <f ca="1">RAND()</f>
        <v>0.83580943419872789</v>
      </c>
      <c r="Z597" s="15">
        <f ca="1">IF(B597=1, ROUND(_xlfn.NORM.INV(Y597,$C$13,$C$14)*(1+$T$14), 0), ROUND(_xlfn.NORM.INV(Y597, $D$13, $D$14)*(1+$T$14), 0))</f>
        <v>45</v>
      </c>
      <c r="AA597" s="20">
        <f ca="1">RAND()</f>
        <v>0.72659370905943399</v>
      </c>
      <c r="AB597" s="18">
        <f ca="1">IF(B597=1, ROUND(_xlfn.NORM.INV(AA597,$C$15,$C$16), 2), ROUND(_xlfn.NORM.INV(AA597, $D$15, $D$16), 2))</f>
        <v>2871.2</v>
      </c>
      <c r="AC597" s="15">
        <f ca="1">MIN(G597,Z597)</f>
        <v>24</v>
      </c>
      <c r="AD597" s="15">
        <f ca="1">RAND()</f>
        <v>0.17912368145277036</v>
      </c>
      <c r="AE597" s="19">
        <f ca="1">(IF(B597=1, $G$21+($G$22-$G$21)*AD597, $H$21+($H$22-$H$21)*AD597))</f>
        <v>1.537371044358311E-2</v>
      </c>
      <c r="AF597" s="15">
        <f ca="1">ROUND(AC597*(1-AE597), 0)</f>
        <v>24</v>
      </c>
      <c r="AG597" s="20">
        <f ca="1">RAND()</f>
        <v>0.97346358664592525</v>
      </c>
      <c r="AH597" s="15">
        <f ca="1">IF(B597=1, ROUND(_xlfn.NORM.INV(AG597,$C$17,$C$18)*(1+$T$14), 0), ROUND(_xlfn.NORM.INV(AG597, $D$17, $D$18)*(1+$T$14), 0))</f>
        <v>301</v>
      </c>
      <c r="AI597" s="20">
        <f ca="1">RAND()</f>
        <v>1.2147416260750443E-2</v>
      </c>
      <c r="AJ597" s="18">
        <f ca="1">IF(B597=1, ROUND(_xlfn.NORM.INV(AI597,$C$19,$C$20), 2), ROUND(_xlfn.NORM.INV(AI597, $D$19, $D$20), 2))</f>
        <v>1577.64</v>
      </c>
      <c r="AK597" s="15">
        <f ca="1">MIN(ROUND(H597*(1+$C$22),0),AH597)</f>
        <v>273</v>
      </c>
      <c r="AL597" s="20">
        <f ca="1">RAND()</f>
        <v>7.2126029553246207E-2</v>
      </c>
      <c r="AM597" s="19">
        <f ca="1">(IF(B597=1, $G$21+($G$22-$G$21)*AL597, $H$21+($H$22-$H$21)*AL597))</f>
        <v>1.2163780886597387E-2</v>
      </c>
      <c r="AN597" s="15">
        <f ca="1">ROUND(AK597*(1-AM597), 0)</f>
        <v>270</v>
      </c>
      <c r="AO597" s="18">
        <f ca="1">SUM(IF(AN597&gt;H597, (AN597-H597)*($G$23+AJ597), 0),IF(AF597&gt;G597,(AF597-G597)*($G$23+AB597),0),IF(X597&gt;F597,(X597-F597)*($G$23+T597),0),IF(P597&gt;E597,(P597-E597)*($G$23+L597),0))</f>
        <v>24286.400000000001</v>
      </c>
      <c r="AP597" s="18">
        <f>-$C$24</f>
        <v>-313614.51120000001</v>
      </c>
      <c r="AQ597" s="17">
        <f ca="1">L597*P597+T597*X597+AB597*AF597+AJ597*AN597-AO597+AP597</f>
        <v>323854.96879999997</v>
      </c>
      <c r="AS597" s="21">
        <f ca="1">SUM(IF(AN597&gt;H597, (AN597-H597), 0),IF(AF597&gt;G597,(AF597-G597),0),IF(X597&gt;F597,(X597-F597),0),IF(P597&gt;E597,(P597-E597),0))</f>
        <v>10</v>
      </c>
    </row>
    <row r="598" spans="1:45" x14ac:dyDescent="0.4">
      <c r="A598" s="15">
        <v>570</v>
      </c>
      <c r="B598" s="15">
        <f ca="1">IF(RAND() &lt; (8/12), 0, 1)</f>
        <v>0</v>
      </c>
      <c r="C598" s="20">
        <f ca="1">RAND()</f>
        <v>0.40152902264049295</v>
      </c>
      <c r="D598" s="15" t="str">
        <f ca="1">LOOKUP(C598,$H$13:$H$16,$F$13:$F$16)</f>
        <v>Airbus A380-800</v>
      </c>
      <c r="E598" s="15">
        <f ca="1">LOOKUP(D598,$F$6:$F$9,$I$6:$I$9)</f>
        <v>14</v>
      </c>
      <c r="F598" s="15">
        <f ca="1">LOOKUP(D598,$F$6:$F$9,$J$6:$J$9)</f>
        <v>76</v>
      </c>
      <c r="G598" s="15">
        <f ca="1">LOOKUP(D598,$F$6:$F$9,$K$6:$K$9)</f>
        <v>56</v>
      </c>
      <c r="H598" s="15">
        <f ca="1">LOOKUP(D598,$F$6:$F$9,$L$6:$L$9)</f>
        <v>341</v>
      </c>
      <c r="I598" s="20">
        <f ca="1">RAND()</f>
        <v>0.50953257431262666</v>
      </c>
      <c r="J598" s="15">
        <f ca="1">IF(B598=1, ROUND(_xlfn.NORM.INV(I598,$C$5,$C$6)*(1+$T$14), 0), ROUND(_xlfn.NORM.INV(I598, $D$5, $D$6)*(1+$T$14), 0))</f>
        <v>4</v>
      </c>
      <c r="K598" s="20">
        <f ca="1">RAND()</f>
        <v>0.22966847975371141</v>
      </c>
      <c r="L598" s="18">
        <f ca="1">IF(B598=1, ROUND(_xlfn.NORM.INV(K598,$C$7,$C$8), 2), ROUND(_xlfn.NORM.INV(K598, $D$7, $D$8), 2))</f>
        <v>10155.15</v>
      </c>
      <c r="M598" s="15">
        <f ca="1">MIN(E598,J598)</f>
        <v>4</v>
      </c>
      <c r="N598" s="15">
        <f ca="1">RAND()</f>
        <v>6.3591322822494023E-2</v>
      </c>
      <c r="O598" s="19">
        <f ca="1">(IF(B598=1, $G$21+($G$22-$G$21)*N598, $H$21+($H$22-$H$21)*N598))</f>
        <v>1.1907739684674821E-2</v>
      </c>
      <c r="P598" s="15">
        <f ca="1">ROUND(M598*(1-O598), 0)</f>
        <v>4</v>
      </c>
      <c r="Q598" s="20">
        <f ca="1">RAND()</f>
        <v>0.46304324676216357</v>
      </c>
      <c r="R598" s="15">
        <f ca="1">IF(B598=1, ROUND(_xlfn.NORM.INV(Q598,$C$9,$C$10)*(1+$T$14), 0), ROUND(_xlfn.NORM.INV(Q598, $D$9, $D$10)*(1+$T$14), 0))</f>
        <v>39</v>
      </c>
      <c r="S598" s="20">
        <f ca="1">RAND()</f>
        <v>0.10581860713503444</v>
      </c>
      <c r="T598" s="18">
        <f ca="1">IF(B598=1, ROUND(_xlfn.NORM.INV(S598,$C$11,$C$12), 2), ROUND(_xlfn.NORM.INV(S598, $D$11, $D$12), 2))</f>
        <v>4961.55</v>
      </c>
      <c r="U598" s="15">
        <f ca="1">MIN(F598,R598)</f>
        <v>39</v>
      </c>
      <c r="V598" s="15">
        <f ca="1">RAND()</f>
        <v>0.18582877196503023</v>
      </c>
      <c r="W598" s="19">
        <f ca="1">(IF(B598=1, $G$21+($G$22-$G$21)*V598, $H$21+($H$22-$H$21)*V598))</f>
        <v>1.5574863158950906E-2</v>
      </c>
      <c r="X598" s="15">
        <f ca="1">ROUND(U598*(1-W598), 0)</f>
        <v>38</v>
      </c>
      <c r="Y598" s="20">
        <f ca="1">RAND()</f>
        <v>0.40259763040420249</v>
      </c>
      <c r="Z598" s="15">
        <f ca="1">IF(B598=1, ROUND(_xlfn.NORM.INV(Y598,$C$13,$C$14)*(1+$T$14), 0), ROUND(_xlfn.NORM.INV(Y598, $D$13, $D$14)*(1+$T$14), 0))</f>
        <v>33</v>
      </c>
      <c r="AA598" s="20">
        <f ca="1">RAND()</f>
        <v>0.3713596345472383</v>
      </c>
      <c r="AB598" s="18">
        <f ca="1">IF(B598=1, ROUND(_xlfn.NORM.INV(AA598,$C$15,$C$16), 2), ROUND(_xlfn.NORM.INV(AA598, $D$15, $D$16), 2))</f>
        <v>2758.07</v>
      </c>
      <c r="AC598" s="15">
        <f ca="1">MIN(G598,Z598)</f>
        <v>33</v>
      </c>
      <c r="AD598" s="15">
        <f ca="1">RAND()</f>
        <v>0.38636789309276987</v>
      </c>
      <c r="AE598" s="19">
        <f ca="1">(IF(B598=1, $G$21+($G$22-$G$21)*AD598, $H$21+($H$22-$H$21)*AD598))</f>
        <v>2.1591036792783097E-2</v>
      </c>
      <c r="AF598" s="15">
        <f ca="1">ROUND(AC598*(1-AE598), 0)</f>
        <v>32</v>
      </c>
      <c r="AG598" s="20">
        <f ca="1">RAND()</f>
        <v>0.57262915320782082</v>
      </c>
      <c r="AH598" s="15">
        <f ca="1">IF(B598=1, ROUND(_xlfn.NORM.INV(AG598,$C$17,$C$18)*(1+$T$14), 0), ROUND(_xlfn.NORM.INV(AG598, $D$17, $D$18)*(1+$T$14), 0))</f>
        <v>209</v>
      </c>
      <c r="AI598" s="20">
        <f ca="1">RAND()</f>
        <v>0.79729484366641701</v>
      </c>
      <c r="AJ598" s="18">
        <f ca="1">IF(B598=1, ROUND(_xlfn.NORM.INV(AI598,$C$19,$C$20), 2), ROUND(_xlfn.NORM.INV(AI598, $D$19, $D$20), 2))</f>
        <v>1811.93</v>
      </c>
      <c r="AK598" s="15">
        <f ca="1">MIN(ROUND(H598*(1+$C$22),0),AH598)</f>
        <v>209</v>
      </c>
      <c r="AL598" s="20">
        <f ca="1">RAND()</f>
        <v>0.44911018627240806</v>
      </c>
      <c r="AM598" s="19">
        <f ca="1">(IF(B598=1, $G$21+($G$22-$G$21)*AL598, $H$21+($H$22-$H$21)*AL598))</f>
        <v>2.347330558817224E-2</v>
      </c>
      <c r="AN598" s="15">
        <f ca="1">ROUND(AK598*(1-AM598), 0)</f>
        <v>204</v>
      </c>
      <c r="AO598" s="18">
        <f ca="1">SUM(IF(AN598&gt;H598, (AN598-H598)*($G$23+AJ598), 0),IF(AF598&gt;G598,(AF598-G598)*($G$23+AB598),0),IF(X598&gt;F598,(X598-F598)*($G$23+T598),0),IF(P598&gt;E598,(P598-E598)*($G$23+L598),0))</f>
        <v>0</v>
      </c>
      <c r="AP598" s="18">
        <f>-$C$24</f>
        <v>-313614.51120000001</v>
      </c>
      <c r="AQ598" s="17">
        <f ca="1">L598*P598+T598*X598+AB598*AF598+AJ598*AN598-AO598+AP598</f>
        <v>373436.94879999995</v>
      </c>
      <c r="AS598" s="21">
        <f ca="1">SUM(IF(AN598&gt;H598, (AN598-H598), 0),IF(AF598&gt;G598,(AF598-G598),0),IF(X598&gt;F598,(X598-F598),0),IF(P598&gt;E598,(P598-E598),0))</f>
        <v>0</v>
      </c>
    </row>
    <row r="599" spans="1:45" x14ac:dyDescent="0.4">
      <c r="A599" s="15">
        <v>571</v>
      </c>
      <c r="B599" s="15">
        <f ca="1">IF(RAND() &lt; (8/12), 0, 1)</f>
        <v>1</v>
      </c>
      <c r="C599" s="20">
        <f ca="1">RAND()</f>
        <v>0.39231697788361386</v>
      </c>
      <c r="D599" s="15" t="str">
        <f ca="1">LOOKUP(C599,$H$13:$H$16,$F$13:$F$16)</f>
        <v>Airbus A380-800</v>
      </c>
      <c r="E599" s="15">
        <f ca="1">LOOKUP(D599,$F$6:$F$9,$I$6:$I$9)</f>
        <v>14</v>
      </c>
      <c r="F599" s="15">
        <f ca="1">LOOKUP(D599,$F$6:$F$9,$J$6:$J$9)</f>
        <v>76</v>
      </c>
      <c r="G599" s="15">
        <f ca="1">LOOKUP(D599,$F$6:$F$9,$K$6:$K$9)</f>
        <v>56</v>
      </c>
      <c r="H599" s="15">
        <f ca="1">LOOKUP(D599,$F$6:$F$9,$L$6:$L$9)</f>
        <v>341</v>
      </c>
      <c r="I599" s="20">
        <f ca="1">RAND()</f>
        <v>0.98905040239857911</v>
      </c>
      <c r="J599" s="15">
        <f ca="1">IF(B599=1, ROUND(_xlfn.NORM.INV(I599,$C$5,$C$6)*(1+$T$14), 0), ROUND(_xlfn.NORM.INV(I599, $D$5, $D$6)*(1+$T$14), 0))</f>
        <v>11</v>
      </c>
      <c r="K599" s="20">
        <f ca="1">RAND()</f>
        <v>7.5183170580654712E-2</v>
      </c>
      <c r="L599" s="18">
        <f ca="1">IF(B599=1, ROUND(_xlfn.NORM.INV(K599,$C$7,$C$8), 2), ROUND(_xlfn.NORM.INV(K599, $D$7, $D$8), 2))</f>
        <v>11065.13</v>
      </c>
      <c r="M599" s="15">
        <f ca="1">MIN(E599,J599)</f>
        <v>11</v>
      </c>
      <c r="N599" s="15">
        <f ca="1">RAND()</f>
        <v>0.46522323406616006</v>
      </c>
      <c r="O599" s="19">
        <f ca="1">(IF(B599=1, $G$21+($G$22-$G$21)*N599, $H$21+($H$22-$H$21)*N599))</f>
        <v>3.1282813192315601E-2</v>
      </c>
      <c r="P599" s="15">
        <f ca="1">ROUND(M599*(1-O599), 0)</f>
        <v>11</v>
      </c>
      <c r="Q599" s="20">
        <f ca="1">RAND()</f>
        <v>1.9606540365582625E-2</v>
      </c>
      <c r="R599" s="15">
        <f ca="1">IF(B599=1, ROUND(_xlfn.NORM.INV(Q599,$C$9,$C$10)*(1+$T$14), 0), ROUND(_xlfn.NORM.INV(Q599, $D$9, $D$10)*(1+$T$14), 0))</f>
        <v>9</v>
      </c>
      <c r="S599" s="20">
        <f ca="1">RAND()</f>
        <v>0.38912796036909747</v>
      </c>
      <c r="T599" s="18">
        <f ca="1">IF(B599=1, ROUND(_xlfn.NORM.INV(S599,$C$11,$C$12), 2), ROUND(_xlfn.NORM.INV(S599, $D$11, $D$12), 2))</f>
        <v>6575.53</v>
      </c>
      <c r="U599" s="15">
        <f ca="1">MIN(F599,R599)</f>
        <v>9</v>
      </c>
      <c r="V599" s="15">
        <f ca="1">RAND()</f>
        <v>0.87691540921499767</v>
      </c>
      <c r="W599" s="19">
        <f ca="1">(IF(B599=1, $G$21+($G$22-$G$21)*V599, $H$21+($H$22-$H$21)*V599))</f>
        <v>4.569203932252492E-2</v>
      </c>
      <c r="X599" s="15">
        <f ca="1">ROUND(U599*(1-W599), 0)</f>
        <v>9</v>
      </c>
      <c r="Y599" s="20">
        <f ca="1">RAND()</f>
        <v>0.41081273826225229</v>
      </c>
      <c r="Z599" s="15">
        <f ca="1">IF(B599=1, ROUND(_xlfn.NORM.INV(Y599,$C$13,$C$14)*(1+$T$14), 0), ROUND(_xlfn.NORM.INV(Y599, $D$13, $D$14)*(1+$T$14), 0))</f>
        <v>49</v>
      </c>
      <c r="AA599" s="20">
        <f ca="1">RAND()</f>
        <v>0.16117539629308886</v>
      </c>
      <c r="AB599" s="18">
        <f ca="1">IF(B599=1, ROUND(_xlfn.NORM.INV(AA599,$C$15,$C$16), 2), ROUND(_xlfn.NORM.INV(AA599, $D$15, $D$16), 2))</f>
        <v>3166.44</v>
      </c>
      <c r="AC599" s="15">
        <f ca="1">MIN(G599,Z599)</f>
        <v>49</v>
      </c>
      <c r="AD599" s="15">
        <f ca="1">RAND()</f>
        <v>8.7951217799738468E-2</v>
      </c>
      <c r="AE599" s="19">
        <f ca="1">(IF(B599=1, $G$21+($G$22-$G$21)*AD599, $H$21+($H$22-$H$21)*AD599))</f>
        <v>1.8078292622990846E-2</v>
      </c>
      <c r="AF599" s="15">
        <f ca="1">ROUND(AC599*(1-AE599), 0)</f>
        <v>48</v>
      </c>
      <c r="AG599" s="20">
        <f ca="1">RAND()</f>
        <v>7.941997641874976E-3</v>
      </c>
      <c r="AH599" s="15">
        <f ca="1">IF(B599=1, ROUND(_xlfn.NORM.INV(AG599,$C$17,$C$18)*(1+$T$14), 0), ROUND(_xlfn.NORM.INV(AG599, $D$17, $D$18)*(1+$T$14), 0))</f>
        <v>1</v>
      </c>
      <c r="AI599" s="20">
        <f ca="1">RAND()</f>
        <v>0.86680863517731876</v>
      </c>
      <c r="AJ599" s="18">
        <f ca="1">IF(B599=1, ROUND(_xlfn.NORM.INV(AI599,$C$19,$C$20), 2), ROUND(_xlfn.NORM.INV(AI599, $D$19, $D$20), 2))</f>
        <v>2610.54</v>
      </c>
      <c r="AK599" s="15">
        <f ca="1">MIN(ROUND(H599*(1+$C$22),0),AH599)</f>
        <v>1</v>
      </c>
      <c r="AL599" s="20">
        <f ca="1">RAND()</f>
        <v>0.5290645178698048</v>
      </c>
      <c r="AM599" s="19">
        <f ca="1">(IF(B599=1, $G$21+($G$22-$G$21)*AL599, $H$21+($H$22-$H$21)*AL599))</f>
        <v>3.3517258125443164E-2</v>
      </c>
      <c r="AN599" s="15">
        <f ca="1">ROUND(AK599*(1-AM599), 0)</f>
        <v>1</v>
      </c>
      <c r="AO599" s="18">
        <f ca="1">SUM(IF(AN599&gt;H599, (AN599-H599)*($G$23+AJ599), 0),IF(AF599&gt;G599,(AF599-G599)*($G$23+AB599),0),IF(X599&gt;F599,(X599-F599)*($G$23+T599),0),IF(P599&gt;E599,(P599-E599)*($G$23+L599),0))</f>
        <v>0</v>
      </c>
      <c r="AP599" s="18">
        <f>-$C$24</f>
        <v>-313614.51120000001</v>
      </c>
      <c r="AQ599" s="17">
        <f ca="1">L599*P599+T599*X599+AB599*AF599+AJ599*AN599-AO599+AP599</f>
        <v>21881.34879999992</v>
      </c>
      <c r="AS599" s="21">
        <f ca="1">SUM(IF(AN599&gt;H599, (AN599-H599), 0),IF(AF599&gt;G599,(AF599-G599),0),IF(X599&gt;F599,(X599-F599),0),IF(P599&gt;E599,(P599-E599),0))</f>
        <v>0</v>
      </c>
    </row>
    <row r="600" spans="1:45" x14ac:dyDescent="0.4">
      <c r="A600" s="15">
        <v>572</v>
      </c>
      <c r="B600" s="15">
        <f ca="1">IF(RAND() &lt; (8/12), 0, 1)</f>
        <v>0</v>
      </c>
      <c r="C600" s="20">
        <f ca="1">RAND()</f>
        <v>0.47219803370006108</v>
      </c>
      <c r="D600" s="15" t="str">
        <f ca="1">LOOKUP(C600,$H$13:$H$16,$F$13:$F$16)</f>
        <v>Airbus A380-800</v>
      </c>
      <c r="E600" s="15">
        <f ca="1">LOOKUP(D600,$F$6:$F$9,$I$6:$I$9)</f>
        <v>14</v>
      </c>
      <c r="F600" s="15">
        <f ca="1">LOOKUP(D600,$F$6:$F$9,$J$6:$J$9)</f>
        <v>76</v>
      </c>
      <c r="G600" s="15">
        <f ca="1">LOOKUP(D600,$F$6:$F$9,$K$6:$K$9)</f>
        <v>56</v>
      </c>
      <c r="H600" s="15">
        <f ca="1">LOOKUP(D600,$F$6:$F$9,$L$6:$L$9)</f>
        <v>341</v>
      </c>
      <c r="I600" s="20">
        <f ca="1">RAND()</f>
        <v>0.46388482402849862</v>
      </c>
      <c r="J600" s="15">
        <f ca="1">IF(B600=1, ROUND(_xlfn.NORM.INV(I600,$C$5,$C$6)*(1+$T$14), 0), ROUND(_xlfn.NORM.INV(I600, $D$5, $D$6)*(1+$T$14), 0))</f>
        <v>4</v>
      </c>
      <c r="K600" s="20">
        <f ca="1">RAND()</f>
        <v>0.59188188815681986</v>
      </c>
      <c r="L600" s="18">
        <f ca="1">IF(B600=1, ROUND(_xlfn.NORM.INV(K600,$C$7,$C$8), 2), ROUND(_xlfn.NORM.INV(K600, $D$7, $D$8), 2))</f>
        <v>10598.29</v>
      </c>
      <c r="M600" s="15">
        <f ca="1">MIN(E600,J600)</f>
        <v>4</v>
      </c>
      <c r="N600" s="15">
        <f ca="1">RAND()</f>
        <v>0.92495865160904001</v>
      </c>
      <c r="O600" s="19">
        <f ca="1">(IF(B600=1, $G$21+($G$22-$G$21)*N600, $H$21+($H$22-$H$21)*N600))</f>
        <v>3.7748759548271199E-2</v>
      </c>
      <c r="P600" s="15">
        <f ca="1">ROUND(M600*(1-O600), 0)</f>
        <v>4</v>
      </c>
      <c r="Q600" s="20">
        <f ca="1">RAND()</f>
        <v>0.30958675812984771</v>
      </c>
      <c r="R600" s="15">
        <f ca="1">IF(B600=1, ROUND(_xlfn.NORM.INV(Q600,$C$9,$C$10)*(1+$T$14), 0), ROUND(_xlfn.NORM.INV(Q600, $D$9, $D$10)*(1+$T$14), 0))</f>
        <v>35</v>
      </c>
      <c r="S600" s="20">
        <f ca="1">RAND()</f>
        <v>0.21094897935818446</v>
      </c>
      <c r="T600" s="18">
        <f ca="1">IF(B600=1, ROUND(_xlfn.NORM.INV(S600,$C$11,$C$12), 2), ROUND(_xlfn.NORM.INV(S600, $D$11, $D$12), 2))</f>
        <v>5063.17</v>
      </c>
      <c r="U600" s="15">
        <f ca="1">MIN(F600,R600)</f>
        <v>35</v>
      </c>
      <c r="V600" s="15">
        <f ca="1">RAND()</f>
        <v>0.80657610385506129</v>
      </c>
      <c r="W600" s="19">
        <f ca="1">(IF(B600=1, $G$21+($G$22-$G$21)*V600, $H$21+($H$22-$H$21)*V600))</f>
        <v>3.4197283115651837E-2</v>
      </c>
      <c r="X600" s="15">
        <f ca="1">ROUND(U600*(1-W600), 0)</f>
        <v>34</v>
      </c>
      <c r="Y600" s="20">
        <f ca="1">RAND()</f>
        <v>0.66329802923574332</v>
      </c>
      <c r="Z600" s="15">
        <f ca="1">IF(B600=1, ROUND(_xlfn.NORM.INV(Y600,$C$13,$C$14)*(1+$T$14), 0), ROUND(_xlfn.NORM.INV(Y600, $D$13, $D$14)*(1+$T$14), 0))</f>
        <v>40</v>
      </c>
      <c r="AA600" s="20">
        <f ca="1">RAND()</f>
        <v>0.43916260975961163</v>
      </c>
      <c r="AB600" s="18">
        <f ca="1">IF(B600=1, ROUND(_xlfn.NORM.INV(AA600,$C$15,$C$16), 2), ROUND(_xlfn.NORM.INV(AA600, $D$15, $D$16), 2))</f>
        <v>2779.36</v>
      </c>
      <c r="AC600" s="15">
        <f ca="1">MIN(G600,Z600)</f>
        <v>40</v>
      </c>
      <c r="AD600" s="15">
        <f ca="1">RAND()</f>
        <v>0.35933121596256046</v>
      </c>
      <c r="AE600" s="19">
        <f ca="1">(IF(B600=1, $G$21+($G$22-$G$21)*AD600, $H$21+($H$22-$H$21)*AD600))</f>
        <v>2.0779936478876812E-2</v>
      </c>
      <c r="AF600" s="15">
        <f ca="1">ROUND(AC600*(1-AE600), 0)</f>
        <v>39</v>
      </c>
      <c r="AG600" s="20">
        <f ca="1">RAND()</f>
        <v>0.2085256792371305</v>
      </c>
      <c r="AH600" s="15">
        <f ca="1">IF(B600=1, ROUND(_xlfn.NORM.INV(AG600,$C$17,$C$18)*(1+$T$14), 0), ROUND(_xlfn.NORM.INV(AG600, $D$17, $D$18)*(1+$T$14), 0))</f>
        <v>157</v>
      </c>
      <c r="AI600" s="20">
        <f ca="1">RAND()</f>
        <v>0.42678391436355878</v>
      </c>
      <c r="AJ600" s="18">
        <f ca="1">IF(B600=1, ROUND(_xlfn.NORM.INV(AI600,$C$19,$C$20), 2), ROUND(_xlfn.NORM.INV(AI600, $D$19, $D$20), 2))</f>
        <v>1734.71</v>
      </c>
      <c r="AK600" s="15">
        <f ca="1">MIN(ROUND(H600*(1+$C$22),0),AH600)</f>
        <v>157</v>
      </c>
      <c r="AL600" s="20">
        <f ca="1">RAND()</f>
        <v>1.0538917246625923E-2</v>
      </c>
      <c r="AM600" s="19">
        <f ca="1">(IF(B600=1, $G$21+($G$22-$G$21)*AL600, $H$21+($H$22-$H$21)*AL600))</f>
        <v>1.0316167517398778E-2</v>
      </c>
      <c r="AN600" s="15">
        <f ca="1">ROUND(AK600*(1-AM600), 0)</f>
        <v>155</v>
      </c>
      <c r="AO600" s="18">
        <f ca="1">SUM(IF(AN600&gt;H600, (AN600-H600)*($G$23+AJ600), 0),IF(AF600&gt;G600,(AF600-G600)*($G$23+AB600),0),IF(X600&gt;F600,(X600-F600)*($G$23+T600),0),IF(P600&gt;E600,(P600-E600)*($G$23+L600),0))</f>
        <v>0</v>
      </c>
      <c r="AP600" s="18">
        <f>-$C$24</f>
        <v>-313614.51120000001</v>
      </c>
      <c r="AQ600" s="17">
        <f ca="1">L600*P600+T600*X600+AB600*AF600+AJ600*AN600-AO600+AP600</f>
        <v>278201.51880000002</v>
      </c>
      <c r="AS600" s="21">
        <f ca="1">SUM(IF(AN600&gt;H600, (AN600-H600), 0),IF(AF600&gt;G600,(AF600-G600),0),IF(X600&gt;F600,(X600-F600),0),IF(P600&gt;E600,(P600-E600),0))</f>
        <v>0</v>
      </c>
    </row>
    <row r="601" spans="1:45" x14ac:dyDescent="0.4">
      <c r="A601" s="15">
        <v>573</v>
      </c>
      <c r="B601" s="15">
        <f ca="1">IF(RAND() &lt; (8/12), 0, 1)</f>
        <v>0</v>
      </c>
      <c r="C601" s="20">
        <f ca="1">RAND()</f>
        <v>1.4615432220439262E-2</v>
      </c>
      <c r="D601" s="15" t="str">
        <f ca="1">LOOKUP(C601,$H$13:$H$16,$F$13:$F$16)</f>
        <v>Airbus A350-900</v>
      </c>
      <c r="E601" s="15">
        <f ca="1">LOOKUP(D601,$F$6:$F$9,$I$6:$I$9)</f>
        <v>0</v>
      </c>
      <c r="F601" s="15">
        <f ca="1">LOOKUP(D601,$F$6:$F$9,$J$6:$J$9)</f>
        <v>32</v>
      </c>
      <c r="G601" s="15">
        <f ca="1">LOOKUP(D601,$F$6:$F$9,$K$6:$K$9)</f>
        <v>21</v>
      </c>
      <c r="H601" s="15">
        <f ca="1">LOOKUP(D601,$F$6:$F$9,$L$6:$L$9)</f>
        <v>259</v>
      </c>
      <c r="I601" s="20">
        <f ca="1">RAND()</f>
        <v>9.8561095640334551E-2</v>
      </c>
      <c r="J601" s="15">
        <f ca="1">IF(B601=1, ROUND(_xlfn.NORM.INV(I601,$C$5,$C$6)*(1+$T$14), 0), ROUND(_xlfn.NORM.INV(I601, $D$5, $D$6)*(1+$T$14), 0))</f>
        <v>3</v>
      </c>
      <c r="K601" s="20">
        <f ca="1">RAND()</f>
        <v>0.46340091510525849</v>
      </c>
      <c r="L601" s="18">
        <f ca="1">IF(B601=1, ROUND(_xlfn.NORM.INV(K601,$C$7,$C$8), 2), ROUND(_xlfn.NORM.INV(K601, $D$7, $D$8), 2))</f>
        <v>10450.51</v>
      </c>
      <c r="M601" s="15">
        <f ca="1">MIN(E601,J601)</f>
        <v>0</v>
      </c>
      <c r="N601" s="15">
        <f ca="1">RAND()</f>
        <v>7.992964190747498E-2</v>
      </c>
      <c r="O601" s="19">
        <f ca="1">(IF(B601=1, $G$21+($G$22-$G$21)*N601, $H$21+($H$22-$H$21)*N601))</f>
        <v>1.2397889257224249E-2</v>
      </c>
      <c r="P601" s="15">
        <f ca="1">ROUND(M601*(1-O601), 0)</f>
        <v>0</v>
      </c>
      <c r="Q601" s="20">
        <f ca="1">RAND()</f>
        <v>0.58308161598992037</v>
      </c>
      <c r="R601" s="15">
        <f ca="1">IF(B601=1, ROUND(_xlfn.NORM.INV(Q601,$C$9,$C$10)*(1+$T$14), 0), ROUND(_xlfn.NORM.INV(Q601, $D$9, $D$10)*(1+$T$14), 0))</f>
        <v>42</v>
      </c>
      <c r="S601" s="20">
        <f ca="1">RAND()</f>
        <v>0.53739235288896126</v>
      </c>
      <c r="T601" s="18">
        <f ca="1">IF(B601=1, ROUND(_xlfn.NORM.INV(S601,$C$11,$C$12), 2), ROUND(_xlfn.NORM.INV(S601, $D$11, $D$12), 2))</f>
        <v>5267.58</v>
      </c>
      <c r="U601" s="15">
        <f ca="1">MIN(F601,R601)</f>
        <v>32</v>
      </c>
      <c r="V601" s="15">
        <f ca="1">RAND()</f>
        <v>0.20017749998518386</v>
      </c>
      <c r="W601" s="19">
        <f ca="1">(IF(B601=1, $G$21+($G$22-$G$21)*V601, $H$21+($H$22-$H$21)*V601))</f>
        <v>1.6005324999555516E-2</v>
      </c>
      <c r="X601" s="15">
        <f ca="1">ROUND(U601*(1-W601), 0)</f>
        <v>31</v>
      </c>
      <c r="Y601" s="20">
        <f ca="1">RAND()</f>
        <v>0.66839718198765707</v>
      </c>
      <c r="Z601" s="15">
        <f ca="1">IF(B601=1, ROUND(_xlfn.NORM.INV(Y601,$C$13,$C$14)*(1+$T$14), 0), ROUND(_xlfn.NORM.INV(Y601, $D$13, $D$14)*(1+$T$14), 0))</f>
        <v>40</v>
      </c>
      <c r="AA601" s="20">
        <f ca="1">RAND()</f>
        <v>0.18480097004423079</v>
      </c>
      <c r="AB601" s="18">
        <f ca="1">IF(B601=1, ROUND(_xlfn.NORM.INV(AA601,$C$15,$C$16), 2), ROUND(_xlfn.NORM.INV(AA601, $D$15, $D$16), 2))</f>
        <v>2688.92</v>
      </c>
      <c r="AC601" s="15">
        <f ca="1">MIN(G601,Z601)</f>
        <v>21</v>
      </c>
      <c r="AD601" s="15">
        <f ca="1">RAND()</f>
        <v>0.89707549382812191</v>
      </c>
      <c r="AE601" s="19">
        <f ca="1">(IF(B601=1, $G$21+($G$22-$G$21)*AD601, $H$21+($H$22-$H$21)*AD601))</f>
        <v>3.6912264814843658E-2</v>
      </c>
      <c r="AF601" s="15">
        <f ca="1">ROUND(AC601*(1-AE601), 0)</f>
        <v>20</v>
      </c>
      <c r="AG601" s="20">
        <f ca="1">RAND()</f>
        <v>0.80606300039208634</v>
      </c>
      <c r="AH601" s="15">
        <f ca="1">IF(B601=1, ROUND(_xlfn.NORM.INV(AG601,$C$17,$C$18)*(1+$T$14), 0), ROUND(_xlfn.NORM.INV(AG601, $D$17, $D$18)*(1+$T$14), 0))</f>
        <v>245</v>
      </c>
      <c r="AI601" s="20">
        <f ca="1">RAND()</f>
        <v>0.67088565024700197</v>
      </c>
      <c r="AJ601" s="18">
        <f ca="1">IF(B601=1, ROUND(_xlfn.NORM.INV(AI601,$C$19,$C$20), 2), ROUND(_xlfn.NORM.INV(AI601, $D$19, $D$20), 2))</f>
        <v>1782.33</v>
      </c>
      <c r="AK601" s="15">
        <f ca="1">MIN(ROUND(H601*(1+$C$22),0),AH601)</f>
        <v>245</v>
      </c>
      <c r="AL601" s="20">
        <f ca="1">RAND()</f>
        <v>0.35720470419834482</v>
      </c>
      <c r="AM601" s="19">
        <f ca="1">(IF(B601=1, $G$21+($G$22-$G$21)*AL601, $H$21+($H$22-$H$21)*AL601))</f>
        <v>2.0716141125950344E-2</v>
      </c>
      <c r="AN601" s="15">
        <f ca="1">ROUND(AK601*(1-AM601), 0)</f>
        <v>240</v>
      </c>
      <c r="AO601" s="18">
        <f ca="1">SUM(IF(AN601&gt;H601, (AN601-H601)*($G$23+AJ601), 0),IF(AF601&gt;G601,(AF601-G601)*($G$23+AB601),0),IF(X601&gt;F601,(X601-F601)*($G$23+T601),0),IF(P601&gt;E601,(P601-E601)*($G$23+L601),0))</f>
        <v>0</v>
      </c>
      <c r="AP601" s="18">
        <f>-$C$24</f>
        <v>-313614.51120000001</v>
      </c>
      <c r="AQ601" s="17">
        <f ca="1">L601*P601+T601*X601+AB601*AF601+AJ601*AN601-AO601+AP601</f>
        <v>331218.06879999995</v>
      </c>
      <c r="AS601" s="21">
        <f ca="1">SUM(IF(AN601&gt;H601, (AN601-H601), 0),IF(AF601&gt;G601,(AF601-G601),0),IF(X601&gt;F601,(X601-F601),0),IF(P601&gt;E601,(P601-E601),0))</f>
        <v>0</v>
      </c>
    </row>
    <row r="602" spans="1:45" x14ac:dyDescent="0.4">
      <c r="A602" s="15">
        <v>574</v>
      </c>
      <c r="B602" s="15">
        <f ca="1">IF(RAND() &lt; (8/12), 0, 1)</f>
        <v>1</v>
      </c>
      <c r="C602" s="20">
        <f ca="1">RAND()</f>
        <v>0.84515064647083682</v>
      </c>
      <c r="D602" s="15" t="str">
        <f ca="1">LOOKUP(C602,$H$13:$H$16,$F$13:$F$16)</f>
        <v>Boeing 777-300ER</v>
      </c>
      <c r="E602" s="15">
        <f ca="1">LOOKUP(D602,$F$6:$F$9,$I$6:$I$9)</f>
        <v>8</v>
      </c>
      <c r="F602" s="15">
        <f ca="1">LOOKUP(D602,$F$6:$F$9,$J$6:$J$9)</f>
        <v>40</v>
      </c>
      <c r="G602" s="15">
        <f ca="1">LOOKUP(D602,$F$6:$F$9,$K$6:$K$9)</f>
        <v>24</v>
      </c>
      <c r="H602" s="15">
        <f ca="1">LOOKUP(D602,$F$6:$F$9,$L$6:$L$9)</f>
        <v>260</v>
      </c>
      <c r="I602" s="20">
        <f ca="1">RAND()</f>
        <v>0.74803600737764309</v>
      </c>
      <c r="J602" s="15">
        <f ca="1">IF(B602=1, ROUND(_xlfn.NORM.INV(I602,$C$5,$C$6)*(1+$T$14), 0), ROUND(_xlfn.NORM.INV(I602, $D$5, $D$6)*(1+$T$14), 0))</f>
        <v>8</v>
      </c>
      <c r="K602" s="20">
        <f ca="1">RAND()</f>
        <v>0.23124494834661158</v>
      </c>
      <c r="L602" s="18">
        <f ca="1">IF(B602=1, ROUND(_xlfn.NORM.INV(K602,$C$7,$C$8), 2), ROUND(_xlfn.NORM.INV(K602, $D$7, $D$8), 2))</f>
        <v>12333.81</v>
      </c>
      <c r="M602" s="15">
        <f ca="1">MIN(E602,J602)</f>
        <v>8</v>
      </c>
      <c r="N602" s="15">
        <f ca="1">RAND()</f>
        <v>0.42251707458565779</v>
      </c>
      <c r="O602" s="19">
        <f ca="1">(IF(B602=1, $G$21+($G$22-$G$21)*N602, $H$21+($H$22-$H$21)*N602))</f>
        <v>2.9788097610498023E-2</v>
      </c>
      <c r="P602" s="15">
        <f ca="1">ROUND(M602*(1-O602), 0)</f>
        <v>8</v>
      </c>
      <c r="Q602" s="20">
        <f ca="1">RAND()</f>
        <v>0.25985415283494906</v>
      </c>
      <c r="R602" s="15">
        <f ca="1">IF(B602=1, ROUND(_xlfn.NORM.INV(Q602,$C$9,$C$10)*(1+$T$14), 0), ROUND(_xlfn.NORM.INV(Q602, $D$9, $D$10)*(1+$T$14), 0))</f>
        <v>45</v>
      </c>
      <c r="S602" s="20">
        <f ca="1">RAND()</f>
        <v>0.84947986211070015</v>
      </c>
      <c r="T602" s="18">
        <f ca="1">IF(B602=1, ROUND(_xlfn.NORM.INV(S602,$C$11,$C$12), 2), ROUND(_xlfn.NORM.INV(S602, $D$11, $D$12), 2))</f>
        <v>7761.99</v>
      </c>
      <c r="U602" s="15">
        <f ca="1">MIN(F602,R602)</f>
        <v>40</v>
      </c>
      <c r="V602" s="15">
        <f ca="1">RAND()</f>
        <v>0.23052107395763655</v>
      </c>
      <c r="W602" s="19">
        <f ca="1">(IF(B602=1, $G$21+($G$22-$G$21)*V602, $H$21+($H$22-$H$21)*V602))</f>
        <v>2.3068237588517282E-2</v>
      </c>
      <c r="X602" s="15">
        <f ca="1">ROUND(U602*(1-W602), 0)</f>
        <v>39</v>
      </c>
      <c r="Y602" s="20">
        <f ca="1">RAND()</f>
        <v>0.27486166854772809</v>
      </c>
      <c r="Z602" s="15">
        <f ca="1">IF(B602=1, ROUND(_xlfn.NORM.INV(Y602,$C$13,$C$14)*(1+$T$14), 0), ROUND(_xlfn.NORM.INV(Y602, $D$13, $D$14)*(1+$T$14), 0))</f>
        <v>41</v>
      </c>
      <c r="AA602" s="20">
        <f ca="1">RAND()</f>
        <v>3.3790624598870944E-2</v>
      </c>
      <c r="AB602" s="18">
        <f ca="1">IF(B602=1, ROUND(_xlfn.NORM.INV(AA602,$C$15,$C$16), 2), ROUND(_xlfn.NORM.INV(AA602, $D$15, $D$16), 2))</f>
        <v>2763.36</v>
      </c>
      <c r="AC602" s="15">
        <f ca="1">MIN(G602,Z602)</f>
        <v>24</v>
      </c>
      <c r="AD602" s="15">
        <f ca="1">RAND()</f>
        <v>0.30160143280289209</v>
      </c>
      <c r="AE602" s="19">
        <f ca="1">(IF(B602=1, $G$21+($G$22-$G$21)*AD602, $H$21+($H$22-$H$21)*AD602))</f>
        <v>2.5556050148101223E-2</v>
      </c>
      <c r="AF602" s="15">
        <f ca="1">ROUND(AC602*(1-AE602), 0)</f>
        <v>23</v>
      </c>
      <c r="AG602" s="20">
        <f ca="1">RAND()</f>
        <v>0.37502211635595861</v>
      </c>
      <c r="AH602" s="15">
        <f ca="1">IF(B602=1, ROUND(_xlfn.NORM.INV(AG602,$C$17,$C$18)*(1+$T$14), 0), ROUND(_xlfn.NORM.INV(AG602, $D$17, $D$18)*(1+$T$14), 0))</f>
        <v>264</v>
      </c>
      <c r="AI602" s="20">
        <f ca="1">RAND()</f>
        <v>3.4540100070105217E-2</v>
      </c>
      <c r="AJ602" s="18">
        <f ca="1">IF(B602=1, ROUND(_xlfn.NORM.INV(AI602,$C$19,$C$20), 2), ROUND(_xlfn.NORM.INV(AI602, $D$19, $D$20), 2))</f>
        <v>1730.08</v>
      </c>
      <c r="AK602" s="15">
        <f ca="1">MIN(ROUND(H602*(1+$C$22),0),AH602)</f>
        <v>264</v>
      </c>
      <c r="AL602" s="20">
        <f ca="1">RAND()</f>
        <v>0.4343425740949679</v>
      </c>
      <c r="AM602" s="19">
        <f ca="1">(IF(B602=1, $G$21+($G$22-$G$21)*AL602, $H$21+($H$22-$H$21)*AL602))</f>
        <v>3.0201990093323878E-2</v>
      </c>
      <c r="AN602" s="15">
        <f ca="1">ROUND(AK602*(1-AM602), 0)</f>
        <v>256</v>
      </c>
      <c r="AO602" s="18">
        <f ca="1">SUM(IF(AN602&gt;H602, (AN602-H602)*($G$23+AJ602), 0),IF(AF602&gt;G602,(AF602-G602)*($G$23+AB602),0),IF(X602&gt;F602,(X602-F602)*($G$23+T602),0),IF(P602&gt;E602,(P602-E602)*($G$23+L602),0))</f>
        <v>0</v>
      </c>
      <c r="AP602" s="18">
        <f>-$C$24</f>
        <v>-313614.51120000001</v>
      </c>
      <c r="AQ602" s="17">
        <f ca="1">L602*P602+T602*X602+AB602*AF602+AJ602*AN602-AO602+AP602</f>
        <v>594231.33880000003</v>
      </c>
      <c r="AS602" s="21">
        <f ca="1">SUM(IF(AN602&gt;H602, (AN602-H602), 0),IF(AF602&gt;G602,(AF602-G602),0),IF(X602&gt;F602,(X602-F602),0),IF(P602&gt;E602,(P602-E602),0))</f>
        <v>0</v>
      </c>
    </row>
    <row r="603" spans="1:45" x14ac:dyDescent="0.4">
      <c r="A603" s="15">
        <v>575</v>
      </c>
      <c r="B603" s="15">
        <f ca="1">IF(RAND() &lt; (8/12), 0, 1)</f>
        <v>1</v>
      </c>
      <c r="C603" s="20">
        <f ca="1">RAND()</f>
        <v>0.664607270546131</v>
      </c>
      <c r="D603" s="15" t="str">
        <f ca="1">LOOKUP(C603,$H$13:$H$16,$F$13:$F$16)</f>
        <v>Boeing 777-300ER</v>
      </c>
      <c r="E603" s="15">
        <f ca="1">LOOKUP(D603,$F$6:$F$9,$I$6:$I$9)</f>
        <v>8</v>
      </c>
      <c r="F603" s="15">
        <f ca="1">LOOKUP(D603,$F$6:$F$9,$J$6:$J$9)</f>
        <v>40</v>
      </c>
      <c r="G603" s="15">
        <f ca="1">LOOKUP(D603,$F$6:$F$9,$K$6:$K$9)</f>
        <v>24</v>
      </c>
      <c r="H603" s="15">
        <f ca="1">LOOKUP(D603,$F$6:$F$9,$L$6:$L$9)</f>
        <v>260</v>
      </c>
      <c r="I603" s="20">
        <f ca="1">RAND()</f>
        <v>0.89169448071757718</v>
      </c>
      <c r="J603" s="15">
        <f ca="1">IF(B603=1, ROUND(_xlfn.NORM.INV(I603,$C$5,$C$6)*(1+$T$14), 0), ROUND(_xlfn.NORM.INV(I603, $D$5, $D$6)*(1+$T$14), 0))</f>
        <v>9</v>
      </c>
      <c r="K603" s="20">
        <f ca="1">RAND()</f>
        <v>0.35529684442664611</v>
      </c>
      <c r="L603" s="18">
        <f ca="1">IF(B603=1, ROUND(_xlfn.NORM.INV(K603,$C$7,$C$8), 2), ROUND(_xlfn.NORM.INV(K603, $D$7, $D$8), 2))</f>
        <v>12989.71</v>
      </c>
      <c r="M603" s="15">
        <f ca="1">MIN(E603,J603)</f>
        <v>8</v>
      </c>
      <c r="N603" s="15">
        <f ca="1">RAND()</f>
        <v>0.92703539410047364</v>
      </c>
      <c r="O603" s="19">
        <f ca="1">(IF(B603=1, $G$21+($G$22-$G$21)*N603, $H$21+($H$22-$H$21)*N603))</f>
        <v>4.7446238793516581E-2</v>
      </c>
      <c r="P603" s="15">
        <f ca="1">ROUND(M603*(1-O603), 0)</f>
        <v>8</v>
      </c>
      <c r="Q603" s="20">
        <f ca="1">RAND()</f>
        <v>0.56223716821393921</v>
      </c>
      <c r="R603" s="15">
        <f ca="1">IF(B603=1, ROUND(_xlfn.NORM.INV(Q603,$C$9,$C$10)*(1+$T$14), 0), ROUND(_xlfn.NORM.INV(Q603, $D$9, $D$10)*(1+$T$14), 0))</f>
        <v>65</v>
      </c>
      <c r="S603" s="20">
        <f ca="1">RAND()</f>
        <v>0.93086676322881845</v>
      </c>
      <c r="T603" s="18">
        <f ca="1">IF(B603=1, ROUND(_xlfn.NORM.INV(S603,$C$11,$C$12), 2), ROUND(_xlfn.NORM.INV(S603, $D$11, $D$12), 2))</f>
        <v>8166.02</v>
      </c>
      <c r="U603" s="15">
        <f ca="1">MIN(F603,R603)</f>
        <v>40</v>
      </c>
      <c r="V603" s="15">
        <f ca="1">RAND()</f>
        <v>0.42443604543125035</v>
      </c>
      <c r="W603" s="19">
        <f ca="1">(IF(B603=1, $G$21+($G$22-$G$21)*V603, $H$21+($H$22-$H$21)*V603))</f>
        <v>2.9855261590093763E-2</v>
      </c>
      <c r="X603" s="15">
        <f ca="1">ROUND(U603*(1-W603), 0)</f>
        <v>39</v>
      </c>
      <c r="Y603" s="20">
        <f ca="1">RAND()</f>
        <v>9.9489294424675356E-2</v>
      </c>
      <c r="Z603" s="15">
        <f ca="1">IF(B603=1, ROUND(_xlfn.NORM.INV(Y603,$C$13,$C$14)*(1+$T$14), 0), ROUND(_xlfn.NORM.INV(Y603, $D$13, $D$14)*(1+$T$14), 0))</f>
        <v>25</v>
      </c>
      <c r="AA603" s="20">
        <f ca="1">RAND()</f>
        <v>0.6092863967972556</v>
      </c>
      <c r="AB603" s="18">
        <f ca="1">IF(B603=1, ROUND(_xlfn.NORM.INV(AA603,$C$15,$C$16), 2), ROUND(_xlfn.NORM.INV(AA603, $D$15, $D$16), 2))</f>
        <v>3775.8</v>
      </c>
      <c r="AC603" s="15">
        <f ca="1">MIN(G603,Z603)</f>
        <v>24</v>
      </c>
      <c r="AD603" s="15">
        <f ca="1">RAND()</f>
        <v>0.88278865708897047</v>
      </c>
      <c r="AE603" s="19">
        <f ca="1">(IF(B603=1, $G$21+($G$22-$G$21)*AD603, $H$21+($H$22-$H$21)*AD603))</f>
        <v>4.5897602998113969E-2</v>
      </c>
      <c r="AF603" s="15">
        <f ca="1">ROUND(AC603*(1-AE603), 0)</f>
        <v>23</v>
      </c>
      <c r="AG603" s="20">
        <f ca="1">RAND()</f>
        <v>0.71958399137142615</v>
      </c>
      <c r="AH603" s="15">
        <f ca="1">IF(B603=1, ROUND(_xlfn.NORM.INV(AG603,$C$17,$C$18)*(1+$T$14), 0), ROUND(_xlfn.NORM.INV(AG603, $D$17, $D$18)*(1+$T$14), 0))</f>
        <v>378</v>
      </c>
      <c r="AI603" s="20">
        <f ca="1">RAND()</f>
        <v>0.45302777175691422</v>
      </c>
      <c r="AJ603" s="18">
        <f ca="1">IF(B603=1, ROUND(_xlfn.NORM.INV(AI603,$C$19,$C$20), 2), ROUND(_xlfn.NORM.INV(AI603, $D$19, $D$20), 2))</f>
        <v>2241.0100000000002</v>
      </c>
      <c r="AK603" s="15">
        <f ca="1">MIN(ROUND(H603*(1+$C$22),0),AH603)</f>
        <v>273</v>
      </c>
      <c r="AL603" s="20">
        <f ca="1">RAND()</f>
        <v>2.7338652438530175E-2</v>
      </c>
      <c r="AM603" s="19">
        <f ca="1">(IF(B603=1, $G$21+($G$22-$G$21)*AL603, $H$21+($H$22-$H$21)*AL603))</f>
        <v>1.5956852835348555E-2</v>
      </c>
      <c r="AN603" s="15">
        <f ca="1">ROUND(AK603*(1-AM603), 0)</f>
        <v>269</v>
      </c>
      <c r="AO603" s="18">
        <f ca="1">SUM(IF(AN603&gt;H603, (AN603-H603)*($G$23+AJ603), 0),IF(AF603&gt;G603,(AF603-G603)*($G$23+AB603),0),IF(X603&gt;F603,(X603-F603)*($G$23+T603),0),IF(P603&gt;E603,(P603-E603)*($G$23+L603),0))</f>
        <v>27828.090000000004</v>
      </c>
      <c r="AP603" s="18">
        <f>-$C$24</f>
        <v>-313614.51120000001</v>
      </c>
      <c r="AQ603" s="17">
        <f ca="1">L603*P603+T603*X603+AB603*AF603+AJ603*AN603-AO603+AP603</f>
        <v>770624.9487999999</v>
      </c>
      <c r="AS603" s="21">
        <f ca="1">SUM(IF(AN603&gt;H603, (AN603-H603), 0),IF(AF603&gt;G603,(AF603-G603),0),IF(X603&gt;F603,(X603-F603),0),IF(P603&gt;E603,(P603-E603),0))</f>
        <v>9</v>
      </c>
    </row>
    <row r="604" spans="1:45" x14ac:dyDescent="0.4">
      <c r="A604" s="15">
        <v>576</v>
      </c>
      <c r="B604" s="15">
        <f ca="1">IF(RAND() &lt; (8/12), 0, 1)</f>
        <v>0</v>
      </c>
      <c r="C604" s="20">
        <f ca="1">RAND()</f>
        <v>1.0800662079652357E-2</v>
      </c>
      <c r="D604" s="15" t="str">
        <f ca="1">LOOKUP(C604,$H$13:$H$16,$F$13:$F$16)</f>
        <v>Airbus A350-900</v>
      </c>
      <c r="E604" s="15">
        <f ca="1">LOOKUP(D604,$F$6:$F$9,$I$6:$I$9)</f>
        <v>0</v>
      </c>
      <c r="F604" s="15">
        <f ca="1">LOOKUP(D604,$F$6:$F$9,$J$6:$J$9)</f>
        <v>32</v>
      </c>
      <c r="G604" s="15">
        <f ca="1">LOOKUP(D604,$F$6:$F$9,$K$6:$K$9)</f>
        <v>21</v>
      </c>
      <c r="H604" s="15">
        <f ca="1">LOOKUP(D604,$F$6:$F$9,$L$6:$L$9)</f>
        <v>259</v>
      </c>
      <c r="I604" s="20">
        <f ca="1">RAND()</f>
        <v>0.19203291173334325</v>
      </c>
      <c r="J604" s="15">
        <f ca="1">IF(B604=1, ROUND(_xlfn.NORM.INV(I604,$C$5,$C$6)*(1+$T$14), 0), ROUND(_xlfn.NORM.INV(I604, $D$5, $D$6)*(1+$T$14), 0))</f>
        <v>3</v>
      </c>
      <c r="K604" s="20">
        <f ca="1">RAND()</f>
        <v>0.51678970551423453</v>
      </c>
      <c r="L604" s="18">
        <f ca="1">IF(B604=1, ROUND(_xlfn.NORM.INV(K604,$C$7,$C$8), 2), ROUND(_xlfn.NORM.INV(K604, $D$7, $D$8), 2))</f>
        <v>10511.57</v>
      </c>
      <c r="M604" s="15">
        <f ca="1">MIN(E604,J604)</f>
        <v>0</v>
      </c>
      <c r="N604" s="15">
        <f ca="1">RAND()</f>
        <v>0.12903027753412089</v>
      </c>
      <c r="O604" s="19">
        <f ca="1">(IF(B604=1, $G$21+($G$22-$G$21)*N604, $H$21+($H$22-$H$21)*N604))</f>
        <v>1.3870908326023626E-2</v>
      </c>
      <c r="P604" s="15">
        <f ca="1">ROUND(M604*(1-O604), 0)</f>
        <v>0</v>
      </c>
      <c r="Q604" s="20">
        <f ca="1">RAND()</f>
        <v>0.29018329184822345</v>
      </c>
      <c r="R604" s="15">
        <f ca="1">IF(B604=1, ROUND(_xlfn.NORM.INV(Q604,$C$9,$C$10)*(1+$T$14), 0), ROUND(_xlfn.NORM.INV(Q604, $D$9, $D$10)*(1+$T$14), 0))</f>
        <v>34</v>
      </c>
      <c r="S604" s="20">
        <f ca="1">RAND()</f>
        <v>0.3491371887277358</v>
      </c>
      <c r="T604" s="18">
        <f ca="1">IF(B604=1, ROUND(_xlfn.NORM.INV(S604,$C$11,$C$12), 2), ROUND(_xlfn.NORM.INV(S604, $D$11, $D$12), 2))</f>
        <v>5157.8500000000004</v>
      </c>
      <c r="U604" s="15">
        <f ca="1">MIN(F604,R604)</f>
        <v>32</v>
      </c>
      <c r="V604" s="15">
        <f ca="1">RAND()</f>
        <v>0.87342628362167651</v>
      </c>
      <c r="W604" s="19">
        <f ca="1">(IF(B604=1, $G$21+($G$22-$G$21)*V604, $H$21+($H$22-$H$21)*V604))</f>
        <v>3.6202788508650295E-2</v>
      </c>
      <c r="X604" s="15">
        <f ca="1">ROUND(U604*(1-W604), 0)</f>
        <v>31</v>
      </c>
      <c r="Y604" s="20">
        <f ca="1">RAND()</f>
        <v>0.89261806331291538</v>
      </c>
      <c r="Z604" s="15">
        <f ca="1">IF(B604=1, ROUND(_xlfn.NORM.INV(Y604,$C$13,$C$14)*(1+$T$14), 0), ROUND(_xlfn.NORM.INV(Y604, $D$13, $D$14)*(1+$T$14), 0))</f>
        <v>47</v>
      </c>
      <c r="AA604" s="20">
        <f ca="1">RAND()</f>
        <v>0.50829155040991214</v>
      </c>
      <c r="AB604" s="18">
        <f ca="1">IF(B604=1, ROUND(_xlfn.NORM.INV(AA604,$C$15,$C$16), 2), ROUND(_xlfn.NORM.INV(AA604, $D$15, $D$16), 2))</f>
        <v>2800.49</v>
      </c>
      <c r="AC604" s="15">
        <f ca="1">MIN(G604,Z604)</f>
        <v>21</v>
      </c>
      <c r="AD604" s="15">
        <f ca="1">RAND()</f>
        <v>0.9862212721341489</v>
      </c>
      <c r="AE604" s="19">
        <f ca="1">(IF(B604=1, $G$21+($G$22-$G$21)*AD604, $H$21+($H$22-$H$21)*AD604))</f>
        <v>3.9586638164024468E-2</v>
      </c>
      <c r="AF604" s="15">
        <f ca="1">ROUND(AC604*(1-AE604), 0)</f>
        <v>20</v>
      </c>
      <c r="AG604" s="20">
        <f ca="1">RAND()</f>
        <v>5.521233319809582E-2</v>
      </c>
      <c r="AH604" s="15">
        <f ca="1">IF(B604=1, ROUND(_xlfn.NORM.INV(AG604,$C$17,$C$18)*(1+$T$14), 0), ROUND(_xlfn.NORM.INV(AG604, $D$17, $D$18)*(1+$T$14), 0))</f>
        <v>116</v>
      </c>
      <c r="AI604" s="20">
        <f ca="1">RAND()</f>
        <v>0.67490796648437268</v>
      </c>
      <c r="AJ604" s="18">
        <f ca="1">IF(B604=1, ROUND(_xlfn.NORM.INV(AI604,$C$19,$C$20), 2), ROUND(_xlfn.NORM.INV(AI604, $D$19, $D$20), 2))</f>
        <v>1783.18</v>
      </c>
      <c r="AK604" s="15">
        <f ca="1">MIN(ROUND(H604*(1+$C$22),0),AH604)</f>
        <v>116</v>
      </c>
      <c r="AL604" s="20">
        <f ca="1">RAND()</f>
        <v>9.7462225801326019E-2</v>
      </c>
      <c r="AM604" s="19">
        <f ca="1">(IF(B604=1, $G$21+($G$22-$G$21)*AL604, $H$21+($H$22-$H$21)*AL604))</f>
        <v>1.2923866774039781E-2</v>
      </c>
      <c r="AN604" s="15">
        <f ca="1">ROUND(AK604*(1-AM604), 0)</f>
        <v>115</v>
      </c>
      <c r="AO604" s="18">
        <f ca="1">SUM(IF(AN604&gt;H604, (AN604-H604)*($G$23+AJ604), 0),IF(AF604&gt;G604,(AF604-G604)*($G$23+AB604),0),IF(X604&gt;F604,(X604-F604)*($G$23+T604),0),IF(P604&gt;E604,(P604-E604)*($G$23+L604),0))</f>
        <v>0</v>
      </c>
      <c r="AP604" s="18">
        <f>-$C$24</f>
        <v>-313614.51120000001</v>
      </c>
      <c r="AQ604" s="17">
        <f ca="1">L604*P604+T604*X604+AB604*AF604+AJ604*AN604-AO604+AP604</f>
        <v>107354.33879999997</v>
      </c>
      <c r="AS604" s="21">
        <f ca="1">SUM(IF(AN604&gt;H604, (AN604-H604), 0),IF(AF604&gt;G604,(AF604-G604),0),IF(X604&gt;F604,(X604-F604),0),IF(P604&gt;E604,(P604-E604),0))</f>
        <v>0</v>
      </c>
    </row>
    <row r="605" spans="1:45" x14ac:dyDescent="0.4">
      <c r="A605" s="15">
        <v>577</v>
      </c>
      <c r="B605" s="15">
        <f ca="1">IF(RAND() &lt; (8/12), 0, 1)</f>
        <v>1</v>
      </c>
      <c r="C605" s="20">
        <f ca="1">RAND()</f>
        <v>0.19219963810920315</v>
      </c>
      <c r="D605" s="15" t="str">
        <f ca="1">LOOKUP(C605,$H$13:$H$16,$F$13:$F$16)</f>
        <v>Airbus A350-900</v>
      </c>
      <c r="E605" s="15">
        <f ca="1">LOOKUP(D605,$F$6:$F$9,$I$6:$I$9)</f>
        <v>0</v>
      </c>
      <c r="F605" s="15">
        <f ca="1">LOOKUP(D605,$F$6:$F$9,$J$6:$J$9)</f>
        <v>32</v>
      </c>
      <c r="G605" s="15">
        <f ca="1">LOOKUP(D605,$F$6:$F$9,$K$6:$K$9)</f>
        <v>21</v>
      </c>
      <c r="H605" s="15">
        <f ca="1">LOOKUP(D605,$F$6:$F$9,$L$6:$L$9)</f>
        <v>259</v>
      </c>
      <c r="I605" s="20">
        <f ca="1">RAND()</f>
        <v>0.14016533306318057</v>
      </c>
      <c r="J605" s="15">
        <f ca="1">IF(B605=1, ROUND(_xlfn.NORM.INV(I605,$C$5,$C$6)*(1+$T$14), 0), ROUND(_xlfn.NORM.INV(I605, $D$5, $D$6)*(1+$T$14), 0))</f>
        <v>4</v>
      </c>
      <c r="K605" s="20">
        <f ca="1">RAND()</f>
        <v>0.87630723689843881</v>
      </c>
      <c r="L605" s="18">
        <f ca="1">IF(B605=1, ROUND(_xlfn.NORM.INV(K605,$C$7,$C$8), 2), ROUND(_xlfn.NORM.INV(K605, $D$7, $D$8), 2))</f>
        <v>15744.94</v>
      </c>
      <c r="M605" s="15">
        <f ca="1">MIN(E605,J605)</f>
        <v>0</v>
      </c>
      <c r="N605" s="15">
        <f ca="1">RAND()</f>
        <v>0.80704188456978632</v>
      </c>
      <c r="O605" s="19">
        <f ca="1">(IF(B605=1, $G$21+($G$22-$G$21)*N605, $H$21+($H$22-$H$21)*N605))</f>
        <v>4.3246465959942526E-2</v>
      </c>
      <c r="P605" s="15">
        <f ca="1">ROUND(M605*(1-O605), 0)</f>
        <v>0</v>
      </c>
      <c r="Q605" s="20">
        <f ca="1">RAND()</f>
        <v>0.78442582998660815</v>
      </c>
      <c r="R605" s="15">
        <f ca="1">IF(B605=1, ROUND(_xlfn.NORM.INV(Q605,$C$9,$C$10)*(1+$T$14), 0), ROUND(_xlfn.NORM.INV(Q605, $D$9, $D$10)*(1+$T$14), 0))</f>
        <v>81</v>
      </c>
      <c r="S605" s="20">
        <f ca="1">RAND()</f>
        <v>0.72400306336474152</v>
      </c>
      <c r="T605" s="18">
        <f ca="1">IF(B605=1, ROUND(_xlfn.NORM.INV(S605,$C$11,$C$12), 2), ROUND(_xlfn.NORM.INV(S605, $D$11, $D$12), 2))</f>
        <v>7365.75</v>
      </c>
      <c r="U605" s="15">
        <f ca="1">MIN(F605,R605)</f>
        <v>32</v>
      </c>
      <c r="V605" s="15">
        <f ca="1">RAND()</f>
        <v>0.35565854877179903</v>
      </c>
      <c r="W605" s="19">
        <f ca="1">(IF(B605=1, $G$21+($G$22-$G$21)*V605, $H$21+($H$22-$H$21)*V605))</f>
        <v>2.7448049207012964E-2</v>
      </c>
      <c r="X605" s="15">
        <f ca="1">ROUND(U605*(1-W605), 0)</f>
        <v>31</v>
      </c>
      <c r="Y605" s="20">
        <f ca="1">RAND()</f>
        <v>0.50569894383768355</v>
      </c>
      <c r="Z605" s="15">
        <f ca="1">IF(B605=1, ROUND(_xlfn.NORM.INV(Y605,$C$13,$C$14)*(1+$T$14), 0), ROUND(_xlfn.NORM.INV(Y605, $D$13, $D$14)*(1+$T$14), 0))</f>
        <v>55</v>
      </c>
      <c r="AA605" s="20">
        <f ca="1">RAND()</f>
        <v>0.59673354561923109</v>
      </c>
      <c r="AB605" s="18">
        <f ca="1">IF(B605=1, ROUND(_xlfn.NORM.INV(AA605,$C$15,$C$16), 2), ROUND(_xlfn.NORM.INV(AA605, $D$15, $D$16), 2))</f>
        <v>3760.14</v>
      </c>
      <c r="AC605" s="15">
        <f ca="1">MIN(G605,Z605)</f>
        <v>21</v>
      </c>
      <c r="AD605" s="15">
        <f ca="1">RAND()</f>
        <v>0.48604173452425525</v>
      </c>
      <c r="AE605" s="19">
        <f ca="1">(IF(B605=1, $G$21+($G$22-$G$21)*AD605, $H$21+($H$22-$H$21)*AD605))</f>
        <v>3.2011460708348934E-2</v>
      </c>
      <c r="AF605" s="15">
        <f ca="1">ROUND(AC605*(1-AE605), 0)</f>
        <v>20</v>
      </c>
      <c r="AG605" s="20">
        <f ca="1">RAND()</f>
        <v>0.58765405656136416</v>
      </c>
      <c r="AH605" s="15">
        <f ca="1">IF(B605=1, ROUND(_xlfn.NORM.INV(AG605,$C$17,$C$18)*(1+$T$14), 0), ROUND(_xlfn.NORM.INV(AG605, $D$17, $D$18)*(1+$T$14), 0))</f>
        <v>332</v>
      </c>
      <c r="AI605" s="20">
        <f ca="1">RAND()</f>
        <v>0.98541101409971488</v>
      </c>
      <c r="AJ605" s="18">
        <f ca="1">IF(B605=1, ROUND(_xlfn.NORM.INV(AI605,$C$19,$C$20), 2), ROUND(_xlfn.NORM.INV(AI605, $D$19, $D$20), 2))</f>
        <v>2932.05</v>
      </c>
      <c r="AK605" s="15">
        <f ca="1">MIN(ROUND(H605*(1+$C$22),0),AH605)</f>
        <v>272</v>
      </c>
      <c r="AL605" s="20">
        <f ca="1">RAND()</f>
        <v>0.50966147155714958</v>
      </c>
      <c r="AM605" s="19">
        <f ca="1">(IF(B605=1, $G$21+($G$22-$G$21)*AL605, $H$21+($H$22-$H$21)*AL605))</f>
        <v>3.2838151504500236E-2</v>
      </c>
      <c r="AN605" s="15">
        <f ca="1">ROUND(AK605*(1-AM605), 0)</f>
        <v>263</v>
      </c>
      <c r="AO605" s="18">
        <f ca="1">SUM(IF(AN605&gt;H605, (AN605-H605)*($G$23+AJ605), 0),IF(AF605&gt;G605,(AF605-G605)*($G$23+AB605),0),IF(X605&gt;F605,(X605-F605)*($G$23+T605),0),IF(P605&gt;E605,(P605-E605)*($G$23+L605),0))</f>
        <v>15132.2</v>
      </c>
      <c r="AP605" s="18">
        <f>-$C$24</f>
        <v>-313614.51120000001</v>
      </c>
      <c r="AQ605" s="17">
        <f ca="1">L605*P605+T605*X605+AB605*AF605+AJ605*AN605-AO605+AP605</f>
        <v>745923.48879999993</v>
      </c>
      <c r="AS605" s="21">
        <f ca="1">SUM(IF(AN605&gt;H605, (AN605-H605), 0),IF(AF605&gt;G605,(AF605-G605),0),IF(X605&gt;F605,(X605-F605),0),IF(P605&gt;E605,(P605-E605),0))</f>
        <v>4</v>
      </c>
    </row>
    <row r="606" spans="1:45" x14ac:dyDescent="0.4">
      <c r="A606" s="15">
        <v>578</v>
      </c>
      <c r="B606" s="15">
        <f ca="1">IF(RAND() &lt; (8/12), 0, 1)</f>
        <v>1</v>
      </c>
      <c r="C606" s="20">
        <f ca="1">RAND()</f>
        <v>0.76697123472440598</v>
      </c>
      <c r="D606" s="15" t="str">
        <f ca="1">LOOKUP(C606,$H$13:$H$16,$F$13:$F$16)</f>
        <v>Boeing 777-300ER</v>
      </c>
      <c r="E606" s="15">
        <f ca="1">LOOKUP(D606,$F$6:$F$9,$I$6:$I$9)</f>
        <v>8</v>
      </c>
      <c r="F606" s="15">
        <f ca="1">LOOKUP(D606,$F$6:$F$9,$J$6:$J$9)</f>
        <v>40</v>
      </c>
      <c r="G606" s="15">
        <f ca="1">LOOKUP(D606,$F$6:$F$9,$K$6:$K$9)</f>
        <v>24</v>
      </c>
      <c r="H606" s="15">
        <f ca="1">LOOKUP(D606,$F$6:$F$9,$L$6:$L$9)</f>
        <v>260</v>
      </c>
      <c r="I606" s="20">
        <f ca="1">RAND()</f>
        <v>0.76279638137605998</v>
      </c>
      <c r="J606" s="15">
        <f ca="1">IF(B606=1, ROUND(_xlfn.NORM.INV(I606,$C$5,$C$6)*(1+$T$14), 0), ROUND(_xlfn.NORM.INV(I606, $D$5, $D$6)*(1+$T$14), 0))</f>
        <v>8</v>
      </c>
      <c r="K606" s="20">
        <f ca="1">RAND()</f>
        <v>0.87303247689765751</v>
      </c>
      <c r="L606" s="18">
        <f ca="1">IF(B606=1, ROUND(_xlfn.NORM.INV(K606,$C$7,$C$8), 2), ROUND(_xlfn.NORM.INV(K606, $D$7, $D$8), 2))</f>
        <v>15716.3</v>
      </c>
      <c r="M606" s="15">
        <f ca="1">MIN(E606,J606)</f>
        <v>8</v>
      </c>
      <c r="N606" s="15">
        <f ca="1">RAND()</f>
        <v>0.24158415981358572</v>
      </c>
      <c r="O606" s="19">
        <f ca="1">(IF(B606=1, $G$21+($G$22-$G$21)*N606, $H$21+($H$22-$H$21)*N606))</f>
        <v>2.34554455934755E-2</v>
      </c>
      <c r="P606" s="15">
        <f ca="1">ROUND(M606*(1-O606), 0)</f>
        <v>8</v>
      </c>
      <c r="Q606" s="20">
        <f ca="1">RAND()</f>
        <v>6.4800656252433475E-2</v>
      </c>
      <c r="R606" s="15">
        <f ca="1">IF(B606=1, ROUND(_xlfn.NORM.INV(Q606,$C$9,$C$10)*(1+$T$14), 0), ROUND(_xlfn.NORM.INV(Q606, $D$9, $D$10)*(1+$T$14), 0))</f>
        <v>23</v>
      </c>
      <c r="S606" s="20">
        <f ca="1">RAND()</f>
        <v>0.91185885411197476</v>
      </c>
      <c r="T606" s="18">
        <f ca="1">IF(B606=1, ROUND(_xlfn.NORM.INV(S606,$C$11,$C$12), 2), ROUND(_xlfn.NORM.INV(S606, $D$11, $D$12), 2))</f>
        <v>8048.81</v>
      </c>
      <c r="U606" s="15">
        <f ca="1">MIN(F606,R606)</f>
        <v>23</v>
      </c>
      <c r="V606" s="15">
        <f ca="1">RAND()</f>
        <v>0.15614723620197679</v>
      </c>
      <c r="W606" s="19">
        <f ca="1">(IF(B606=1, $G$21+($G$22-$G$21)*V606, $H$21+($H$22-$H$21)*V606))</f>
        <v>2.0465153267069186E-2</v>
      </c>
      <c r="X606" s="15">
        <f ca="1">ROUND(U606*(1-W606), 0)</f>
        <v>23</v>
      </c>
      <c r="Y606" s="20">
        <f ca="1">RAND()</f>
        <v>0.69823709741657547</v>
      </c>
      <c r="Z606" s="15">
        <f ca="1">IF(B606=1, ROUND(_xlfn.NORM.INV(Y606,$C$13,$C$14)*(1+$T$14), 0), ROUND(_xlfn.NORM.INV(Y606, $D$13, $D$14)*(1+$T$14), 0))</f>
        <v>67</v>
      </c>
      <c r="AA606" s="20">
        <f ca="1">RAND()</f>
        <v>0.95074714608886646</v>
      </c>
      <c r="AB606" s="18">
        <f ca="1">IF(B606=1, ROUND(_xlfn.NORM.INV(AA606,$C$15,$C$16), 2), ROUND(_xlfn.NORM.INV(AA606, $D$15, $D$16), 2))</f>
        <v>4436.8999999999996</v>
      </c>
      <c r="AC606" s="15">
        <f ca="1">MIN(G606,Z606)</f>
        <v>24</v>
      </c>
      <c r="AD606" s="15">
        <f ca="1">RAND()</f>
        <v>0.51608687132106201</v>
      </c>
      <c r="AE606" s="19">
        <f ca="1">(IF(B606=1, $G$21+($G$22-$G$21)*AD606, $H$21+($H$22-$H$21)*AD606))</f>
        <v>3.3063040496237171E-2</v>
      </c>
      <c r="AF606" s="15">
        <f ca="1">ROUND(AC606*(1-AE606), 0)</f>
        <v>23</v>
      </c>
      <c r="AG606" s="20">
        <f ca="1">RAND()</f>
        <v>0.90703472159996179</v>
      </c>
      <c r="AH606" s="15">
        <f ca="1">IF(B606=1, ROUND(_xlfn.NORM.INV(AG606,$C$17,$C$18)*(1+$T$14), 0), ROUND(_xlfn.NORM.INV(AG606, $D$17, $D$18)*(1+$T$14), 0))</f>
        <v>471</v>
      </c>
      <c r="AI606" s="20">
        <f ca="1">RAND()</f>
        <v>0.14643051015334885</v>
      </c>
      <c r="AJ606" s="18">
        <f ca="1">IF(B606=1, ROUND(_xlfn.NORM.INV(AI606,$C$19,$C$20), 2), ROUND(_xlfn.NORM.INV(AI606, $D$19, $D$20), 2))</f>
        <v>1960.32</v>
      </c>
      <c r="AK606" s="15">
        <f ca="1">MIN(ROUND(H606*(1+$C$22),0),AH606)</f>
        <v>273</v>
      </c>
      <c r="AL606" s="20">
        <f ca="1">RAND()</f>
        <v>0.80473263513789539</v>
      </c>
      <c r="AM606" s="19">
        <f ca="1">(IF(B606=1, $G$21+($G$22-$G$21)*AL606, $H$21+($H$22-$H$21)*AL606))</f>
        <v>4.3165642229826343E-2</v>
      </c>
      <c r="AN606" s="15">
        <f ca="1">ROUND(AK606*(1-AM606), 0)</f>
        <v>261</v>
      </c>
      <c r="AO606" s="18">
        <f ca="1">SUM(IF(AN606&gt;H606, (AN606-H606)*($G$23+AJ606), 0),IF(AF606&gt;G606,(AF606-G606)*($G$23+AB606),0),IF(X606&gt;F606,(X606-F606)*($G$23+T606),0),IF(P606&gt;E606,(P606-E606)*($G$23+L606),0))</f>
        <v>2811.3199999999997</v>
      </c>
      <c r="AP606" s="18">
        <f>-$C$24</f>
        <v>-313614.51120000001</v>
      </c>
      <c r="AQ606" s="17">
        <f ca="1">L606*P606+T606*X606+AB606*AF606+AJ606*AN606-AO606+AP606</f>
        <v>608119.4188000001</v>
      </c>
      <c r="AS606" s="21">
        <f ca="1">SUM(IF(AN606&gt;H606, (AN606-H606), 0),IF(AF606&gt;G606,(AF606-G606),0),IF(X606&gt;F606,(X606-F606),0),IF(P606&gt;E606,(P606-E606),0))</f>
        <v>1</v>
      </c>
    </row>
    <row r="607" spans="1:45" x14ac:dyDescent="0.4">
      <c r="A607" s="15">
        <v>579</v>
      </c>
      <c r="B607" s="15">
        <f ca="1">IF(RAND() &lt; (8/12), 0, 1)</f>
        <v>1</v>
      </c>
      <c r="C607" s="20">
        <f ca="1">RAND()</f>
        <v>0.37880935509584024</v>
      </c>
      <c r="D607" s="15" t="str">
        <f ca="1">LOOKUP(C607,$H$13:$H$16,$F$13:$F$16)</f>
        <v>Airbus A380-800</v>
      </c>
      <c r="E607" s="15">
        <f ca="1">LOOKUP(D607,$F$6:$F$9,$I$6:$I$9)</f>
        <v>14</v>
      </c>
      <c r="F607" s="15">
        <f ca="1">LOOKUP(D607,$F$6:$F$9,$J$6:$J$9)</f>
        <v>76</v>
      </c>
      <c r="G607" s="15">
        <f ca="1">LOOKUP(D607,$F$6:$F$9,$K$6:$K$9)</f>
        <v>56</v>
      </c>
      <c r="H607" s="15">
        <f ca="1">LOOKUP(D607,$F$6:$F$9,$L$6:$L$9)</f>
        <v>341</v>
      </c>
      <c r="I607" s="20">
        <f ca="1">RAND()</f>
        <v>0.93617678310929231</v>
      </c>
      <c r="J607" s="15">
        <f ca="1">IF(B607=1, ROUND(_xlfn.NORM.INV(I607,$C$5,$C$6)*(1+$T$14), 0), ROUND(_xlfn.NORM.INV(I607, $D$5, $D$6)*(1+$T$14), 0))</f>
        <v>9</v>
      </c>
      <c r="K607" s="20">
        <f ca="1">RAND()</f>
        <v>0.94925544046697496</v>
      </c>
      <c r="L607" s="18">
        <f ca="1">IF(B607=1, ROUND(_xlfn.NORM.INV(K607,$C$7,$C$8), 2), ROUND(_xlfn.NORM.INV(K607, $D$7, $D$8), 2))</f>
        <v>16612.3</v>
      </c>
      <c r="M607" s="15">
        <f ca="1">MIN(E607,J607)</f>
        <v>9</v>
      </c>
      <c r="N607" s="15">
        <f ca="1">RAND()</f>
        <v>0.69348212940992959</v>
      </c>
      <c r="O607" s="19">
        <f ca="1">(IF(B607=1, $G$21+($G$22-$G$21)*N607, $H$21+($H$22-$H$21)*N607))</f>
        <v>3.9271874529347536E-2</v>
      </c>
      <c r="P607" s="15">
        <f ca="1">ROUND(M607*(1-O607), 0)</f>
        <v>9</v>
      </c>
      <c r="Q607" s="20">
        <f ca="1">RAND()</f>
        <v>8.201749226192967E-2</v>
      </c>
      <c r="R607" s="15">
        <f ca="1">IF(B607=1, ROUND(_xlfn.NORM.INV(Q607,$C$9,$C$10)*(1+$T$14), 0), ROUND(_xlfn.NORM.INV(Q607, $D$9, $D$10)*(1+$T$14), 0))</f>
        <v>26</v>
      </c>
      <c r="S607" s="20">
        <f ca="1">RAND()</f>
        <v>0.80739927190702232</v>
      </c>
      <c r="T607" s="18">
        <f ca="1">IF(B607=1, ROUND(_xlfn.NORM.INV(S607,$C$11,$C$12), 2), ROUND(_xlfn.NORM.INV(S607, $D$11, $D$12), 2))</f>
        <v>7612.44</v>
      </c>
      <c r="U607" s="15">
        <f ca="1">MIN(F607,R607)</f>
        <v>26</v>
      </c>
      <c r="V607" s="15">
        <f ca="1">RAND()</f>
        <v>0.77504966764706507</v>
      </c>
      <c r="W607" s="19">
        <f ca="1">(IF(B607=1, $G$21+($G$22-$G$21)*V607, $H$21+($H$22-$H$21)*V607))</f>
        <v>4.2126738367647285E-2</v>
      </c>
      <c r="X607" s="15">
        <f ca="1">ROUND(U607*(1-W607), 0)</f>
        <v>25</v>
      </c>
      <c r="Y607" s="20">
        <f ca="1">RAND()</f>
        <v>0.55464261140621263</v>
      </c>
      <c r="Z607" s="15">
        <f ca="1">IF(B607=1, ROUND(_xlfn.NORM.INV(Y607,$C$13,$C$14)*(1+$T$14), 0), ROUND(_xlfn.NORM.INV(Y607, $D$13, $D$14)*(1+$T$14), 0))</f>
        <v>58</v>
      </c>
      <c r="AA607" s="20">
        <f ca="1">RAND()</f>
        <v>0.69092631344535727</v>
      </c>
      <c r="AB607" s="18">
        <f ca="1">IF(B607=1, ROUND(_xlfn.NORM.INV(AA607,$C$15,$C$16), 2), ROUND(_xlfn.NORM.INV(AA607, $D$15, $D$16), 2))</f>
        <v>3882.09</v>
      </c>
      <c r="AC607" s="15">
        <f ca="1">MIN(G607,Z607)</f>
        <v>56</v>
      </c>
      <c r="AD607" s="15">
        <f ca="1">RAND()</f>
        <v>0.71420350916240949</v>
      </c>
      <c r="AE607" s="19">
        <f ca="1">(IF(B607=1, $G$21+($G$22-$G$21)*AD607, $H$21+($H$22-$H$21)*AD607))</f>
        <v>3.9997122820684336E-2</v>
      </c>
      <c r="AF607" s="15">
        <f ca="1">ROUND(AC607*(1-AE607), 0)</f>
        <v>54</v>
      </c>
      <c r="AG607" s="20">
        <f ca="1">RAND()</f>
        <v>0.6783157526545367</v>
      </c>
      <c r="AH607" s="15">
        <f ca="1">IF(B607=1, ROUND(_xlfn.NORM.INV(AG607,$C$17,$C$18)*(1+$T$14), 0), ROUND(_xlfn.NORM.INV(AG607, $D$17, $D$18)*(1+$T$14), 0))</f>
        <v>363</v>
      </c>
      <c r="AI607" s="20">
        <f ca="1">RAND()</f>
        <v>0.86067155096109726</v>
      </c>
      <c r="AJ607" s="18">
        <f ca="1">IF(B607=1, ROUND(_xlfn.NORM.INV(AI607,$C$19,$C$20), 2), ROUND(_xlfn.NORM.INV(AI607, $D$19, $D$20), 2))</f>
        <v>2602.1</v>
      </c>
      <c r="AK607" s="15">
        <f ca="1">MIN(ROUND(H607*(1+$C$22),0),AH607)</f>
        <v>358</v>
      </c>
      <c r="AL607" s="20">
        <f ca="1">RAND()</f>
        <v>0.17277598363558366</v>
      </c>
      <c r="AM607" s="19">
        <f ca="1">(IF(B607=1, $G$21+($G$22-$G$21)*AL607, $H$21+($H$22-$H$21)*AL607))</f>
        <v>2.1047159427245429E-2</v>
      </c>
      <c r="AN607" s="15">
        <f ca="1">ROUND(AK607*(1-AM607), 0)</f>
        <v>350</v>
      </c>
      <c r="AO607" s="18">
        <f ca="1">SUM(IF(AN607&gt;H607, (AN607-H607)*($G$23+AJ607), 0),IF(AF607&gt;G607,(AF607-G607)*($G$23+AB607),0),IF(X607&gt;F607,(X607-F607)*($G$23+T607),0),IF(P607&gt;E607,(P607-E607)*($G$23+L607),0))</f>
        <v>31077.899999999998</v>
      </c>
      <c r="AP607" s="18">
        <f>-$C$24</f>
        <v>-313614.51120000001</v>
      </c>
      <c r="AQ607" s="17">
        <f ca="1">L607*P607+T607*X607+AB607*AF607+AJ607*AN607-AO607+AP607</f>
        <v>1115497.1488000001</v>
      </c>
      <c r="AS607" s="21">
        <f ca="1">SUM(IF(AN607&gt;H607, (AN607-H607), 0),IF(AF607&gt;G607,(AF607-G607),0),IF(X607&gt;F607,(X607-F607),0),IF(P607&gt;E607,(P607-E607),0))</f>
        <v>9</v>
      </c>
    </row>
    <row r="608" spans="1:45" x14ac:dyDescent="0.4">
      <c r="A608" s="15">
        <v>580</v>
      </c>
      <c r="B608" s="15">
        <f ca="1">IF(RAND() &lt; (8/12), 0, 1)</f>
        <v>0</v>
      </c>
      <c r="C608" s="20">
        <f ca="1">RAND()</f>
        <v>0.48502011705311776</v>
      </c>
      <c r="D608" s="15" t="str">
        <f ca="1">LOOKUP(C608,$H$13:$H$16,$F$13:$F$16)</f>
        <v>Airbus A380-800</v>
      </c>
      <c r="E608" s="15">
        <f ca="1">LOOKUP(D608,$F$6:$F$9,$I$6:$I$9)</f>
        <v>14</v>
      </c>
      <c r="F608" s="15">
        <f ca="1">LOOKUP(D608,$F$6:$F$9,$J$6:$J$9)</f>
        <v>76</v>
      </c>
      <c r="G608" s="15">
        <f ca="1">LOOKUP(D608,$F$6:$F$9,$K$6:$K$9)</f>
        <v>56</v>
      </c>
      <c r="H608" s="15">
        <f ca="1">LOOKUP(D608,$F$6:$F$9,$L$6:$L$9)</f>
        <v>341</v>
      </c>
      <c r="I608" s="20">
        <f ca="1">RAND()</f>
        <v>4.9105693448139864E-2</v>
      </c>
      <c r="J608" s="15">
        <f ca="1">IF(B608=1, ROUND(_xlfn.NORM.INV(I608,$C$5,$C$6)*(1+$T$14), 0), ROUND(_xlfn.NORM.INV(I608, $D$5, $D$6)*(1+$T$14), 0))</f>
        <v>2</v>
      </c>
      <c r="K608" s="20">
        <f ca="1">RAND()</f>
        <v>0.58553858420598504</v>
      </c>
      <c r="L608" s="18">
        <f ca="1">IF(B608=1, ROUND(_xlfn.NORM.INV(K608,$C$7,$C$8), 2), ROUND(_xlfn.NORM.INV(K608, $D$7, $D$8), 2))</f>
        <v>10590.86</v>
      </c>
      <c r="M608" s="15">
        <f ca="1">MIN(E608,J608)</f>
        <v>2</v>
      </c>
      <c r="N608" s="15">
        <f ca="1">RAND()</f>
        <v>0.17820180156333265</v>
      </c>
      <c r="O608" s="19">
        <f ca="1">(IF(B608=1, $G$21+($G$22-$G$21)*N608, $H$21+($H$22-$H$21)*N608))</f>
        <v>1.5346054046899978E-2</v>
      </c>
      <c r="P608" s="15">
        <f ca="1">ROUND(M608*(1-O608), 0)</f>
        <v>2</v>
      </c>
      <c r="Q608" s="20">
        <f ca="1">RAND()</f>
        <v>0.93238828864684831</v>
      </c>
      <c r="R608" s="15">
        <f ca="1">IF(B608=1, ROUND(_xlfn.NORM.INV(Q608,$C$9,$C$10)*(1+$T$14), 0), ROUND(_xlfn.NORM.INV(Q608, $D$9, $D$10)*(1+$T$14), 0))</f>
        <v>56</v>
      </c>
      <c r="S608" s="20">
        <f ca="1">RAND()</f>
        <v>0.90489749361371474</v>
      </c>
      <c r="T608" s="18">
        <f ca="1">IF(B608=1, ROUND(_xlfn.NORM.INV(S608,$C$11,$C$12), 2), ROUND(_xlfn.NORM.INV(S608, $D$11, $D$12), 2))</f>
        <v>5544.71</v>
      </c>
      <c r="U608" s="15">
        <f ca="1">MIN(F608,R608)</f>
        <v>56</v>
      </c>
      <c r="V608" s="15">
        <f ca="1">RAND()</f>
        <v>0.28129396660707784</v>
      </c>
      <c r="W608" s="19">
        <f ca="1">(IF(B608=1, $G$21+($G$22-$G$21)*V608, $H$21+($H$22-$H$21)*V608))</f>
        <v>1.8438818998212335E-2</v>
      </c>
      <c r="X608" s="15">
        <f ca="1">ROUND(U608*(1-W608), 0)</f>
        <v>55</v>
      </c>
      <c r="Y608" s="20">
        <f ca="1">RAND()</f>
        <v>0.30607148540132023</v>
      </c>
      <c r="Z608" s="15">
        <f ca="1">IF(B608=1, ROUND(_xlfn.NORM.INV(Y608,$C$13,$C$14)*(1+$T$14), 0), ROUND(_xlfn.NORM.INV(Y608, $D$13, $D$14)*(1+$T$14), 0))</f>
        <v>31</v>
      </c>
      <c r="AA608" s="20">
        <f ca="1">RAND()</f>
        <v>8.7505645052051051E-2</v>
      </c>
      <c r="AB608" s="18">
        <f ca="1">IF(B608=1, ROUND(_xlfn.NORM.INV(AA608,$C$15,$C$16), 2), ROUND(_xlfn.NORM.INV(AA608, $D$15, $D$16), 2))</f>
        <v>2633.13</v>
      </c>
      <c r="AC608" s="15">
        <f ca="1">MIN(G608,Z608)</f>
        <v>31</v>
      </c>
      <c r="AD608" s="15">
        <f ca="1">RAND()</f>
        <v>0.86289015318851936</v>
      </c>
      <c r="AE608" s="19">
        <f ca="1">(IF(B608=1, $G$21+($G$22-$G$21)*AD608, $H$21+($H$22-$H$21)*AD608))</f>
        <v>3.5886704595655579E-2</v>
      </c>
      <c r="AF608" s="15">
        <f ca="1">ROUND(AC608*(1-AE608), 0)</f>
        <v>30</v>
      </c>
      <c r="AG608" s="20">
        <f ca="1">RAND()</f>
        <v>0.56009614616839587</v>
      </c>
      <c r="AH608" s="15">
        <f ca="1">IF(B608=1, ROUND(_xlfn.NORM.INV(AG608,$C$17,$C$18)*(1+$T$14), 0), ROUND(_xlfn.NORM.INV(AG608, $D$17, $D$18)*(1+$T$14), 0))</f>
        <v>207</v>
      </c>
      <c r="AI608" s="20">
        <f ca="1">RAND()</f>
        <v>0.83300801784511613</v>
      </c>
      <c r="AJ608" s="18">
        <f ca="1">IF(B608=1, ROUND(_xlfn.NORM.INV(AI608,$C$19,$C$20), 2), ROUND(_xlfn.NORM.INV(AI608, $D$19, $D$20), 2))</f>
        <v>1822.12</v>
      </c>
      <c r="AK608" s="15">
        <f ca="1">MIN(ROUND(H608*(1+$C$22),0),AH608)</f>
        <v>207</v>
      </c>
      <c r="AL608" s="20">
        <f ca="1">RAND()</f>
        <v>0.23612362622429006</v>
      </c>
      <c r="AM608" s="19">
        <f ca="1">(IF(B608=1, $G$21+($G$22-$G$21)*AL608, $H$21+($H$22-$H$21)*AL608))</f>
        <v>1.7083708786728703E-2</v>
      </c>
      <c r="AN608" s="15">
        <f ca="1">ROUND(AK608*(1-AM608), 0)</f>
        <v>203</v>
      </c>
      <c r="AO608" s="18">
        <f ca="1">SUM(IF(AN608&gt;H608, (AN608-H608)*($G$23+AJ608), 0),IF(AF608&gt;G608,(AF608-G608)*($G$23+AB608),0),IF(X608&gt;F608,(X608-F608)*($G$23+T608),0),IF(P608&gt;E608,(P608-E608)*($G$23+L608),0))</f>
        <v>0</v>
      </c>
      <c r="AP608" s="18">
        <f>-$C$24</f>
        <v>-313614.51120000001</v>
      </c>
      <c r="AQ608" s="17">
        <f ca="1">L608*P608+T608*X608+AB608*AF608+AJ608*AN608-AO608+AP608</f>
        <v>461410.51880000002</v>
      </c>
      <c r="AS608" s="21">
        <f ca="1">SUM(IF(AN608&gt;H608, (AN608-H608), 0),IF(AF608&gt;G608,(AF608-G608),0),IF(X608&gt;F608,(X608-F608),0),IF(P608&gt;E608,(P608-E608),0))</f>
        <v>0</v>
      </c>
    </row>
    <row r="609" spans="1:45" x14ac:dyDescent="0.4">
      <c r="A609" s="15">
        <v>581</v>
      </c>
      <c r="B609" s="15">
        <f ca="1">IF(RAND() &lt; (8/12), 0, 1)</f>
        <v>1</v>
      </c>
      <c r="C609" s="20">
        <f ca="1">RAND()</f>
        <v>0.25249201264618049</v>
      </c>
      <c r="D609" s="15" t="str">
        <f ca="1">LOOKUP(C609,$H$13:$H$16,$F$13:$F$16)</f>
        <v>Airbus A380-800</v>
      </c>
      <c r="E609" s="15">
        <f ca="1">LOOKUP(D609,$F$6:$F$9,$I$6:$I$9)</f>
        <v>14</v>
      </c>
      <c r="F609" s="15">
        <f ca="1">LOOKUP(D609,$F$6:$F$9,$J$6:$J$9)</f>
        <v>76</v>
      </c>
      <c r="G609" s="15">
        <f ca="1">LOOKUP(D609,$F$6:$F$9,$K$6:$K$9)</f>
        <v>56</v>
      </c>
      <c r="H609" s="15">
        <f ca="1">LOOKUP(D609,$F$6:$F$9,$L$6:$L$9)</f>
        <v>341</v>
      </c>
      <c r="I609" s="20">
        <f ca="1">RAND()</f>
        <v>0.60905882486374108</v>
      </c>
      <c r="J609" s="15">
        <f ca="1">IF(B609=1, ROUND(_xlfn.NORM.INV(I609,$C$5,$C$6)*(1+$T$14), 0), ROUND(_xlfn.NORM.INV(I609, $D$5, $D$6)*(1+$T$14), 0))</f>
        <v>7</v>
      </c>
      <c r="K609" s="20">
        <f ca="1">RAND()</f>
        <v>5.4731259013767741E-2</v>
      </c>
      <c r="L609" s="18">
        <f ca="1">IF(B609=1, ROUND(_xlfn.NORM.INV(K609,$C$7,$C$8), 2), ROUND(_xlfn.NORM.INV(K609, $D$7, $D$8), 2))</f>
        <v>10772.3</v>
      </c>
      <c r="M609" s="15">
        <f ca="1">MIN(E609,J609)</f>
        <v>7</v>
      </c>
      <c r="N609" s="15">
        <f ca="1">RAND()</f>
        <v>5.6764014540074292E-2</v>
      </c>
      <c r="O609" s="19">
        <f ca="1">(IF(B609=1, $G$21+($G$22-$G$21)*N609, $H$21+($H$22-$H$21)*N609))</f>
        <v>1.6986740508902601E-2</v>
      </c>
      <c r="P609" s="15">
        <f ca="1">ROUND(M609*(1-O609), 0)</f>
        <v>7</v>
      </c>
      <c r="Q609" s="20">
        <f ca="1">RAND()</f>
        <v>0.21945304677891186</v>
      </c>
      <c r="R609" s="15">
        <f ca="1">IF(B609=1, ROUND(_xlfn.NORM.INV(Q609,$C$9,$C$10)*(1+$T$14), 0), ROUND(_xlfn.NORM.INV(Q609, $D$9, $D$10)*(1+$T$14), 0))</f>
        <v>41</v>
      </c>
      <c r="S609" s="20">
        <f ca="1">RAND()</f>
        <v>0.12033331944313175</v>
      </c>
      <c r="T609" s="18">
        <f ca="1">IF(B609=1, ROUND(_xlfn.NORM.INV(S609,$C$11,$C$12), 2), ROUND(_xlfn.NORM.INV(S609, $D$11, $D$12), 2))</f>
        <v>5771.44</v>
      </c>
      <c r="U609" s="15">
        <f ca="1">MIN(F609,R609)</f>
        <v>41</v>
      </c>
      <c r="V609" s="15">
        <f ca="1">RAND()</f>
        <v>0.66063154009771241</v>
      </c>
      <c r="W609" s="19">
        <f ca="1">(IF(B609=1, $G$21+($G$22-$G$21)*V609, $H$21+($H$22-$H$21)*V609))</f>
        <v>3.812210390341994E-2</v>
      </c>
      <c r="X609" s="15">
        <f ca="1">ROUND(U609*(1-W609), 0)</f>
        <v>39</v>
      </c>
      <c r="Y609" s="20">
        <f ca="1">RAND()</f>
        <v>0.62388422769190899</v>
      </c>
      <c r="Z609" s="15">
        <f ca="1">IF(B609=1, ROUND(_xlfn.NORM.INV(Y609,$C$13,$C$14)*(1+$T$14), 0), ROUND(_xlfn.NORM.INV(Y609, $D$13, $D$14)*(1+$T$14), 0))</f>
        <v>62</v>
      </c>
      <c r="AA609" s="20">
        <f ca="1">RAND()</f>
        <v>0.15753534700858729</v>
      </c>
      <c r="AB609" s="18">
        <f ca="1">IF(B609=1, ROUND(_xlfn.NORM.INV(AA609,$C$15,$C$16), 2), ROUND(_xlfn.NORM.INV(AA609, $D$15, $D$16), 2))</f>
        <v>3159.23</v>
      </c>
      <c r="AC609" s="15">
        <f ca="1">MIN(G609,Z609)</f>
        <v>56</v>
      </c>
      <c r="AD609" s="15">
        <f ca="1">RAND()</f>
        <v>0.17416059511870197</v>
      </c>
      <c r="AE609" s="19">
        <f ca="1">(IF(B609=1, $G$21+($G$22-$G$21)*AD609, $H$21+($H$22-$H$21)*AD609))</f>
        <v>2.1095620829154567E-2</v>
      </c>
      <c r="AF609" s="15">
        <f ca="1">ROUND(AC609*(1-AE609), 0)</f>
        <v>55</v>
      </c>
      <c r="AG609" s="20">
        <f ca="1">RAND()</f>
        <v>9.7805490760944469E-2</v>
      </c>
      <c r="AH609" s="15">
        <f ca="1">IF(B609=1, ROUND(_xlfn.NORM.INV(AG609,$C$17,$C$18)*(1+$T$14), 0), ROUND(_xlfn.NORM.INV(AG609, $D$17, $D$18)*(1+$T$14), 0))</f>
        <v>141</v>
      </c>
      <c r="AI609" s="20">
        <f ca="1">RAND()</f>
        <v>0.1280779352205641</v>
      </c>
      <c r="AJ609" s="18">
        <f ca="1">IF(B609=1, ROUND(_xlfn.NORM.INV(AI609,$C$19,$C$20), 2), ROUND(_xlfn.NORM.INV(AI609, $D$19, $D$20), 2))</f>
        <v>1935.18</v>
      </c>
      <c r="AK609" s="15">
        <f ca="1">MIN(ROUND(H609*(1+$C$22),0),AH609)</f>
        <v>141</v>
      </c>
      <c r="AL609" s="20">
        <f ca="1">RAND()</f>
        <v>0.33461145881387722</v>
      </c>
      <c r="AM609" s="19">
        <f ca="1">(IF(B609=1, $G$21+($G$22-$G$21)*AL609, $H$21+($H$22-$H$21)*AL609))</f>
        <v>2.6711401058485705E-2</v>
      </c>
      <c r="AN609" s="15">
        <f ca="1">ROUND(AK609*(1-AM609), 0)</f>
        <v>137</v>
      </c>
      <c r="AO609" s="18">
        <f ca="1">SUM(IF(AN609&gt;H609, (AN609-H609)*($G$23+AJ609), 0),IF(AF609&gt;G609,(AF609-G609)*($G$23+AB609),0),IF(X609&gt;F609,(X609-F609)*($G$23+T609),0),IF(P609&gt;E609,(P609-E609)*($G$23+L609),0))</f>
        <v>0</v>
      </c>
      <c r="AP609" s="18">
        <f>-$C$24</f>
        <v>-313614.51120000001</v>
      </c>
      <c r="AQ609" s="17">
        <f ca="1">L609*P609+T609*X609+AB609*AF609+AJ609*AN609-AO609+AP609</f>
        <v>425755.05879999994</v>
      </c>
      <c r="AS609" s="21">
        <f ca="1">SUM(IF(AN609&gt;H609, (AN609-H609), 0),IF(AF609&gt;G609,(AF609-G609),0),IF(X609&gt;F609,(X609-F609),0),IF(P609&gt;E609,(P609-E609),0))</f>
        <v>0</v>
      </c>
    </row>
    <row r="610" spans="1:45" x14ac:dyDescent="0.4">
      <c r="A610" s="15">
        <v>582</v>
      </c>
      <c r="B610" s="15">
        <f ca="1">IF(RAND() &lt; (8/12), 0, 1)</f>
        <v>1</v>
      </c>
      <c r="C610" s="20">
        <f ca="1">RAND()</f>
        <v>0.1821608824260722</v>
      </c>
      <c r="D610" s="15" t="str">
        <f ca="1">LOOKUP(C610,$H$13:$H$16,$F$13:$F$16)</f>
        <v>Airbus A350-900</v>
      </c>
      <c r="E610" s="15">
        <f ca="1">LOOKUP(D610,$F$6:$F$9,$I$6:$I$9)</f>
        <v>0</v>
      </c>
      <c r="F610" s="15">
        <f ca="1">LOOKUP(D610,$F$6:$F$9,$J$6:$J$9)</f>
        <v>32</v>
      </c>
      <c r="G610" s="15">
        <f ca="1">LOOKUP(D610,$F$6:$F$9,$K$6:$K$9)</f>
        <v>21</v>
      </c>
      <c r="H610" s="15">
        <f ca="1">LOOKUP(D610,$F$6:$F$9,$L$6:$L$9)</f>
        <v>259</v>
      </c>
      <c r="I610" s="20">
        <f ca="1">RAND()</f>
        <v>0.7952582494995537</v>
      </c>
      <c r="J610" s="15">
        <f ca="1">IF(B610=1, ROUND(_xlfn.NORM.INV(I610,$C$5,$C$6)*(1+$T$14), 0), ROUND(_xlfn.NORM.INV(I610, $D$5, $D$6)*(1+$T$14), 0))</f>
        <v>8</v>
      </c>
      <c r="K610" s="20">
        <f ca="1">RAND()</f>
        <v>0.28479621078949402</v>
      </c>
      <c r="L610" s="18">
        <f ca="1">IF(B610=1, ROUND(_xlfn.NORM.INV(K610,$C$7,$C$8), 2), ROUND(_xlfn.NORM.INV(K610, $D$7, $D$8), 2))</f>
        <v>12633.36</v>
      </c>
      <c r="M610" s="15">
        <f ca="1">MIN(E610,J610)</f>
        <v>0</v>
      </c>
      <c r="N610" s="15">
        <f ca="1">RAND()</f>
        <v>0.19522645394555405</v>
      </c>
      <c r="O610" s="19">
        <f ca="1">(IF(B610=1, $G$21+($G$22-$G$21)*N610, $H$21+($H$22-$H$21)*N610))</f>
        <v>2.1832925888094393E-2</v>
      </c>
      <c r="P610" s="15">
        <f ca="1">ROUND(M610*(1-O610), 0)</f>
        <v>0</v>
      </c>
      <c r="Q610" s="20">
        <f ca="1">RAND()</f>
        <v>0.72775369171268034</v>
      </c>
      <c r="R610" s="15">
        <f ca="1">IF(B610=1, ROUND(_xlfn.NORM.INV(Q610,$C$9,$C$10)*(1+$T$14), 0), ROUND(_xlfn.NORM.INV(Q610, $D$9, $D$10)*(1+$T$14), 0))</f>
        <v>76</v>
      </c>
      <c r="S610" s="20">
        <f ca="1">RAND()</f>
        <v>0.42101288652074365</v>
      </c>
      <c r="T610" s="18">
        <f ca="1">IF(B610=1, ROUND(_xlfn.NORM.INV(S610,$C$11,$C$12), 2), ROUND(_xlfn.NORM.INV(S610, $D$11, $D$12), 2))</f>
        <v>6649.73</v>
      </c>
      <c r="U610" s="15">
        <f ca="1">MIN(F610,R610)</f>
        <v>32</v>
      </c>
      <c r="V610" s="15">
        <f ca="1">RAND()</f>
        <v>0.58511976327554405</v>
      </c>
      <c r="W610" s="19">
        <f ca="1">(IF(B610=1, $G$21+($G$22-$G$21)*V610, $H$21+($H$22-$H$21)*V610))</f>
        <v>3.5479191714644046E-2</v>
      </c>
      <c r="X610" s="15">
        <f ca="1">ROUND(U610*(1-W610), 0)</f>
        <v>31</v>
      </c>
      <c r="Y610" s="20">
        <f ca="1">RAND()</f>
        <v>0.14517818252934023</v>
      </c>
      <c r="Z610" s="15">
        <f ca="1">IF(B610=1, ROUND(_xlfn.NORM.INV(Y610,$C$13,$C$14)*(1+$T$14), 0), ROUND(_xlfn.NORM.INV(Y610, $D$13, $D$14)*(1+$T$14), 0))</f>
        <v>30</v>
      </c>
      <c r="AA610" s="20">
        <f ca="1">RAND()</f>
        <v>0.38652827784514432</v>
      </c>
      <c r="AB610" s="18">
        <f ca="1">IF(B610=1, ROUND(_xlfn.NORM.INV(AA610,$C$15,$C$16), 2), ROUND(_xlfn.NORM.INV(AA610, $D$15, $D$16), 2))</f>
        <v>3503.68</v>
      </c>
      <c r="AC610" s="15">
        <f ca="1">MIN(G610,Z610)</f>
        <v>21</v>
      </c>
      <c r="AD610" s="15">
        <f ca="1">RAND()</f>
        <v>0.35150306987454083</v>
      </c>
      <c r="AE610" s="19">
        <f ca="1">(IF(B610=1, $G$21+($G$22-$G$21)*AD610, $H$21+($H$22-$H$21)*AD610))</f>
        <v>2.7302607445608931E-2</v>
      </c>
      <c r="AF610" s="15">
        <f ca="1">ROUND(AC610*(1-AE610), 0)</f>
        <v>20</v>
      </c>
      <c r="AG610" s="20">
        <f ca="1">RAND()</f>
        <v>0.77699765982393343</v>
      </c>
      <c r="AH610" s="15">
        <f ca="1">IF(B610=1, ROUND(_xlfn.NORM.INV(AG610,$C$17,$C$18)*(1+$T$14), 0), ROUND(_xlfn.NORM.INV(AG610, $D$17, $D$18)*(1+$T$14), 0))</f>
        <v>401</v>
      </c>
      <c r="AI610" s="20">
        <f ca="1">RAND()</f>
        <v>0.359305489216176</v>
      </c>
      <c r="AJ610" s="18">
        <f ca="1">IF(B610=1, ROUND(_xlfn.NORM.INV(AI610,$C$19,$C$20), 2), ROUND(_xlfn.NORM.INV(AI610, $D$19, $D$20), 2))</f>
        <v>2168.1799999999998</v>
      </c>
      <c r="AK610" s="15">
        <f ca="1">MIN(ROUND(H610*(1+$C$22),0),AH610)</f>
        <v>272</v>
      </c>
      <c r="AL610" s="20">
        <f ca="1">RAND()</f>
        <v>0.4179471236174469</v>
      </c>
      <c r="AM610" s="19">
        <f ca="1">(IF(B610=1, $G$21+($G$22-$G$21)*AL610, $H$21+($H$22-$H$21)*AL610))</f>
        <v>2.9628149326610641E-2</v>
      </c>
      <c r="AN610" s="15">
        <f ca="1">ROUND(AK610*(1-AM610), 0)</f>
        <v>264</v>
      </c>
      <c r="AO610" s="18">
        <f ca="1">SUM(IF(AN610&gt;H610, (AN610-H610)*($G$23+AJ610), 0),IF(AF610&gt;G610,(AF610-G610)*($G$23+AB610),0),IF(X610&gt;F610,(X610-F610)*($G$23+T610),0),IF(P610&gt;E610,(P610-E610)*($G$23+L610),0))</f>
        <v>15095.9</v>
      </c>
      <c r="AP610" s="18">
        <f>-$C$24</f>
        <v>-313614.51120000001</v>
      </c>
      <c r="AQ610" s="17">
        <f ca="1">L610*P610+T610*X610+AB610*AF610+AJ610*AN610-AO610+AP610</f>
        <v>519904.33879999985</v>
      </c>
      <c r="AS610" s="21">
        <f ca="1">SUM(IF(AN610&gt;H610, (AN610-H610), 0),IF(AF610&gt;G610,(AF610-G610),0),IF(X610&gt;F610,(X610-F610),0),IF(P610&gt;E610,(P610-E610),0))</f>
        <v>5</v>
      </c>
    </row>
    <row r="611" spans="1:45" x14ac:dyDescent="0.4">
      <c r="A611" s="15">
        <v>583</v>
      </c>
      <c r="B611" s="15">
        <f ca="1">IF(RAND() &lt; (8/12), 0, 1)</f>
        <v>0</v>
      </c>
      <c r="C611" s="20">
        <f ca="1">RAND()</f>
        <v>0.42976351346932085</v>
      </c>
      <c r="D611" s="15" t="str">
        <f ca="1">LOOKUP(C611,$H$13:$H$16,$F$13:$F$16)</f>
        <v>Airbus A380-800</v>
      </c>
      <c r="E611" s="15">
        <f ca="1">LOOKUP(D611,$F$6:$F$9,$I$6:$I$9)</f>
        <v>14</v>
      </c>
      <c r="F611" s="15">
        <f ca="1">LOOKUP(D611,$F$6:$F$9,$J$6:$J$9)</f>
        <v>76</v>
      </c>
      <c r="G611" s="15">
        <f ca="1">LOOKUP(D611,$F$6:$F$9,$K$6:$K$9)</f>
        <v>56</v>
      </c>
      <c r="H611" s="15">
        <f ca="1">LOOKUP(D611,$F$6:$F$9,$L$6:$L$9)</f>
        <v>341</v>
      </c>
      <c r="I611" s="20">
        <f ca="1">RAND()</f>
        <v>0.91077191704488158</v>
      </c>
      <c r="J611" s="15">
        <f ca="1">IF(B611=1, ROUND(_xlfn.NORM.INV(I611,$C$5,$C$6)*(1+$T$14), 0), ROUND(_xlfn.NORM.INV(I611, $D$5, $D$6)*(1+$T$14), 0))</f>
        <v>6</v>
      </c>
      <c r="K611" s="20">
        <f ca="1">RAND()</f>
        <v>0.94952881364306063</v>
      </c>
      <c r="L611" s="18">
        <f ca="1">IF(B611=1, ROUND(_xlfn.NORM.INV(K611,$C$7,$C$8), 2), ROUND(_xlfn.NORM.INV(K611, $D$7, $D$8), 2))</f>
        <v>11239.96</v>
      </c>
      <c r="M611" s="15">
        <f ca="1">MIN(E611,J611)</f>
        <v>6</v>
      </c>
      <c r="N611" s="15">
        <f ca="1">RAND()</f>
        <v>0.41753359751886565</v>
      </c>
      <c r="O611" s="19">
        <f ca="1">(IF(B611=1, $G$21+($G$22-$G$21)*N611, $H$21+($H$22-$H$21)*N611))</f>
        <v>2.2526007925565972E-2</v>
      </c>
      <c r="P611" s="15">
        <f ca="1">ROUND(M611*(1-O611), 0)</f>
        <v>6</v>
      </c>
      <c r="Q611" s="20">
        <f ca="1">RAND()</f>
        <v>0.34651504674964662</v>
      </c>
      <c r="R611" s="15">
        <f ca="1">IF(B611=1, ROUND(_xlfn.NORM.INV(Q611,$C$9,$C$10)*(1+$T$14), 0), ROUND(_xlfn.NORM.INV(Q611, $D$9, $D$10)*(1+$T$14), 0))</f>
        <v>36</v>
      </c>
      <c r="S611" s="20">
        <f ca="1">RAND()</f>
        <v>0.48664658189538612</v>
      </c>
      <c r="T611" s="18">
        <f ca="1">IF(B611=1, ROUND(_xlfn.NORM.INV(S611,$C$11,$C$12), 2), ROUND(_xlfn.NORM.INV(S611, $D$11, $D$12), 2))</f>
        <v>5238.5600000000004</v>
      </c>
      <c r="U611" s="15">
        <f ca="1">MIN(F611,R611)</f>
        <v>36</v>
      </c>
      <c r="V611" s="15">
        <f ca="1">RAND()</f>
        <v>0.5584757153873442</v>
      </c>
      <c r="W611" s="19">
        <f ca="1">(IF(B611=1, $G$21+($G$22-$G$21)*V611, $H$21+($H$22-$H$21)*V611))</f>
        <v>2.6754271461620328E-2</v>
      </c>
      <c r="X611" s="15">
        <f ca="1">ROUND(U611*(1-W611), 0)</f>
        <v>35</v>
      </c>
      <c r="Y611" s="20">
        <f ca="1">RAND()</f>
        <v>0.75167639023485555</v>
      </c>
      <c r="Z611" s="15">
        <f ca="1">IF(B611=1, ROUND(_xlfn.NORM.INV(Y611,$C$13,$C$14)*(1+$T$14), 0), ROUND(_xlfn.NORM.INV(Y611, $D$13, $D$14)*(1+$T$14), 0))</f>
        <v>42</v>
      </c>
      <c r="AA611" s="20">
        <f ca="1">RAND()</f>
        <v>0.84379962989497548</v>
      </c>
      <c r="AB611" s="18">
        <f ca="1">IF(B611=1, ROUND(_xlfn.NORM.INV(AA611,$C$15,$C$16), 2), ROUND(_xlfn.NORM.INV(AA611, $D$15, $D$16), 2))</f>
        <v>2920.74</v>
      </c>
      <c r="AC611" s="15">
        <f ca="1">MIN(G611,Z611)</f>
        <v>42</v>
      </c>
      <c r="AD611" s="15">
        <f ca="1">RAND()</f>
        <v>0.31289984101386326</v>
      </c>
      <c r="AE611" s="19">
        <f ca="1">(IF(B611=1, $G$21+($G$22-$G$21)*AD611, $H$21+($H$22-$H$21)*AD611))</f>
        <v>1.9386995230415899E-2</v>
      </c>
      <c r="AF611" s="15">
        <f ca="1">ROUND(AC611*(1-AE611), 0)</f>
        <v>41</v>
      </c>
      <c r="AG611" s="20">
        <f ca="1">RAND()</f>
        <v>0.28266161164934134</v>
      </c>
      <c r="AH611" s="15">
        <f ca="1">IF(B611=1, ROUND(_xlfn.NORM.INV(AG611,$C$17,$C$18)*(1+$T$14), 0), ROUND(_xlfn.NORM.INV(AG611, $D$17, $D$18)*(1+$T$14), 0))</f>
        <v>169</v>
      </c>
      <c r="AI611" s="20">
        <f ca="1">RAND()</f>
        <v>0.92904999328458604</v>
      </c>
      <c r="AJ611" s="18">
        <f ca="1">IF(B611=1, ROUND(_xlfn.NORM.INV(AI611,$C$19,$C$20), 2), ROUND(_xlfn.NORM.INV(AI611, $D$19, $D$20), 2))</f>
        <v>1860.3</v>
      </c>
      <c r="AK611" s="15">
        <f ca="1">MIN(ROUND(H611*(1+$C$22),0),AH611)</f>
        <v>169</v>
      </c>
      <c r="AL611" s="20">
        <f ca="1">RAND()</f>
        <v>0.99148189332081682</v>
      </c>
      <c r="AM611" s="19">
        <f ca="1">(IF(B611=1, $G$21+($G$22-$G$21)*AL611, $H$21+($H$22-$H$21)*AL611))</f>
        <v>3.9744456799624503E-2</v>
      </c>
      <c r="AN611" s="15">
        <f ca="1">ROUND(AK611*(1-AM611), 0)</f>
        <v>162</v>
      </c>
      <c r="AO611" s="18">
        <f ca="1">SUM(IF(AN611&gt;H611, (AN611-H611)*($G$23+AJ611), 0),IF(AF611&gt;G611,(AF611-G611)*($G$23+AB611),0),IF(X611&gt;F611,(X611-F611)*($G$23+T611),0),IF(P611&gt;E611,(P611-E611)*($G$23+L611),0))</f>
        <v>0</v>
      </c>
      <c r="AP611" s="18">
        <f>-$C$24</f>
        <v>-313614.51120000001</v>
      </c>
      <c r="AQ611" s="17">
        <f ca="1">L611*P611+T611*X611+AB611*AF611+AJ611*AN611-AO611+AP611</f>
        <v>358293.78879999992</v>
      </c>
      <c r="AS611" s="21">
        <f ca="1">SUM(IF(AN611&gt;H611, (AN611-H611), 0),IF(AF611&gt;G611,(AF611-G611),0),IF(X611&gt;F611,(X611-F611),0),IF(P611&gt;E611,(P611-E611),0))</f>
        <v>0</v>
      </c>
    </row>
    <row r="612" spans="1:45" x14ac:dyDescent="0.4">
      <c r="A612" s="15">
        <v>584</v>
      </c>
      <c r="B612" s="15">
        <f ca="1">IF(RAND() &lt; (8/12), 0, 1)</f>
        <v>1</v>
      </c>
      <c r="C612" s="20">
        <f ca="1">RAND()</f>
        <v>0.42970549729950414</v>
      </c>
      <c r="D612" s="15" t="str">
        <f ca="1">LOOKUP(C612,$H$13:$H$16,$F$13:$F$16)</f>
        <v>Airbus A380-800</v>
      </c>
      <c r="E612" s="15">
        <f ca="1">LOOKUP(D612,$F$6:$F$9,$I$6:$I$9)</f>
        <v>14</v>
      </c>
      <c r="F612" s="15">
        <f ca="1">LOOKUP(D612,$F$6:$F$9,$J$6:$J$9)</f>
        <v>76</v>
      </c>
      <c r="G612" s="15">
        <f ca="1">LOOKUP(D612,$F$6:$F$9,$K$6:$K$9)</f>
        <v>56</v>
      </c>
      <c r="H612" s="15">
        <f ca="1">LOOKUP(D612,$F$6:$F$9,$L$6:$L$9)</f>
        <v>341</v>
      </c>
      <c r="I612" s="20">
        <f ca="1">RAND()</f>
        <v>4.5806166965246309E-2</v>
      </c>
      <c r="J612" s="15">
        <f ca="1">IF(B612=1, ROUND(_xlfn.NORM.INV(I612,$C$5,$C$6)*(1+$T$14), 0), ROUND(_xlfn.NORM.INV(I612, $D$5, $D$6)*(1+$T$14), 0))</f>
        <v>3</v>
      </c>
      <c r="K612" s="20">
        <f ca="1">RAND()</f>
        <v>0.13916500305037205</v>
      </c>
      <c r="L612" s="18">
        <f ca="1">IF(B612=1, ROUND(_xlfn.NORM.INV(K612,$C$7,$C$8), 2), ROUND(_xlfn.NORM.INV(K612, $D$7, $D$8), 2))</f>
        <v>11703.83</v>
      </c>
      <c r="M612" s="15">
        <f ca="1">MIN(E612,J612)</f>
        <v>3</v>
      </c>
      <c r="N612" s="15">
        <f ca="1">RAND()</f>
        <v>0.77469757184107235</v>
      </c>
      <c r="O612" s="19">
        <f ca="1">(IF(B612=1, $G$21+($G$22-$G$21)*N612, $H$21+($H$22-$H$21)*N612))</f>
        <v>4.2114415014437537E-2</v>
      </c>
      <c r="P612" s="15">
        <f ca="1">ROUND(M612*(1-O612), 0)</f>
        <v>3</v>
      </c>
      <c r="Q612" s="20">
        <f ca="1">RAND()</f>
        <v>0.48890612678354806</v>
      </c>
      <c r="R612" s="15">
        <f ca="1">IF(B612=1, ROUND(_xlfn.NORM.INV(Q612,$C$9,$C$10)*(1+$T$14), 0), ROUND(_xlfn.NORM.INV(Q612, $D$9, $D$10)*(1+$T$14), 0))</f>
        <v>60</v>
      </c>
      <c r="S612" s="20">
        <f ca="1">RAND()</f>
        <v>0.78457158993169984</v>
      </c>
      <c r="T612" s="18">
        <f ca="1">IF(B612=1, ROUND(_xlfn.NORM.INV(S612,$C$11,$C$12), 2), ROUND(_xlfn.NORM.INV(S612, $D$11, $D$12), 2))</f>
        <v>7539.74</v>
      </c>
      <c r="U612" s="15">
        <f ca="1">MIN(F612,R612)</f>
        <v>60</v>
      </c>
      <c r="V612" s="15">
        <f ca="1">RAND()</f>
        <v>0.56323139114162146</v>
      </c>
      <c r="W612" s="19">
        <f ca="1">(IF(B612=1, $G$21+($G$22-$G$21)*V612, $H$21+($H$22-$H$21)*V612))</f>
        <v>3.4713098689956756E-2</v>
      </c>
      <c r="X612" s="15">
        <f ca="1">ROUND(U612*(1-W612), 0)</f>
        <v>58</v>
      </c>
      <c r="Y612" s="20">
        <f ca="1">RAND()</f>
        <v>0.10398342879881084</v>
      </c>
      <c r="Z612" s="15">
        <f ca="1">IF(B612=1, ROUND(_xlfn.NORM.INV(Y612,$C$13,$C$14)*(1+$T$14), 0), ROUND(_xlfn.NORM.INV(Y612, $D$13, $D$14)*(1+$T$14), 0))</f>
        <v>26</v>
      </c>
      <c r="AA612" s="20">
        <f ca="1">RAND()</f>
        <v>8.8298407781938315E-2</v>
      </c>
      <c r="AB612" s="18">
        <f ca="1">IF(B612=1, ROUND(_xlfn.NORM.INV(AA612,$C$15,$C$16), 2), ROUND(_xlfn.NORM.INV(AA612, $D$15, $D$16), 2))</f>
        <v>2992.51</v>
      </c>
      <c r="AC612" s="15">
        <f ca="1">MIN(G612,Z612)</f>
        <v>26</v>
      </c>
      <c r="AD612" s="15">
        <f ca="1">RAND()</f>
        <v>0.7587656938261762</v>
      </c>
      <c r="AE612" s="19">
        <f ca="1">(IF(B612=1, $G$21+($G$22-$G$21)*AD612, $H$21+($H$22-$H$21)*AD612))</f>
        <v>4.1556799283916174E-2</v>
      </c>
      <c r="AF612" s="15">
        <f ca="1">ROUND(AC612*(1-AE612), 0)</f>
        <v>25</v>
      </c>
      <c r="AG612" s="20">
        <f ca="1">RAND()</f>
        <v>0.21425346438970472</v>
      </c>
      <c r="AH612" s="15">
        <f ca="1">IF(B612=1, ROUND(_xlfn.NORM.INV(AG612,$C$17,$C$18)*(1+$T$14), 0), ROUND(_xlfn.NORM.INV(AG612, $D$17, $D$18)*(1+$T$14), 0))</f>
        <v>205</v>
      </c>
      <c r="AI612" s="20">
        <f ca="1">RAND()</f>
        <v>5.0014175784311998E-3</v>
      </c>
      <c r="AJ612" s="18">
        <f ca="1">IF(B612=1, ROUND(_xlfn.NORM.INV(AI612,$C$19,$C$20), 2), ROUND(_xlfn.NORM.INV(AI612, $D$19, $D$20), 2))</f>
        <v>1502.29</v>
      </c>
      <c r="AK612" s="15">
        <f ca="1">MIN(ROUND(H612*(1+$C$22),0),AH612)</f>
        <v>205</v>
      </c>
      <c r="AL612" s="20">
        <f ca="1">RAND()</f>
        <v>0.11529590876960238</v>
      </c>
      <c r="AM612" s="19">
        <f ca="1">(IF(B612=1, $G$21+($G$22-$G$21)*AL612, $H$21+($H$22-$H$21)*AL612))</f>
        <v>1.9035356806936084E-2</v>
      </c>
      <c r="AN612" s="15">
        <f ca="1">ROUND(AK612*(1-AM612), 0)</f>
        <v>201</v>
      </c>
      <c r="AO612" s="18">
        <f ca="1">SUM(IF(AN612&gt;H612, (AN612-H612)*($G$23+AJ612), 0),IF(AF612&gt;G612,(AF612-G612)*($G$23+AB612),0),IF(X612&gt;F612,(X612-F612)*($G$23+T612),0),IF(P612&gt;E612,(P612-E612)*($G$23+L612),0))</f>
        <v>0</v>
      </c>
      <c r="AP612" s="18">
        <f>-$C$24</f>
        <v>-313614.51120000001</v>
      </c>
      <c r="AQ612" s="17">
        <f ca="1">L612*P612+T612*X612+AB612*AF612+AJ612*AN612-AO612+AP612</f>
        <v>535574.93879999989</v>
      </c>
      <c r="AS612" s="21">
        <f ca="1">SUM(IF(AN612&gt;H612, (AN612-H612), 0),IF(AF612&gt;G612,(AF612-G612),0),IF(X612&gt;F612,(X612-F612),0),IF(P612&gt;E612,(P612-E612),0))</f>
        <v>0</v>
      </c>
    </row>
    <row r="613" spans="1:45" x14ac:dyDescent="0.4">
      <c r="A613" s="15">
        <v>585</v>
      </c>
      <c r="B613" s="15">
        <f ca="1">IF(RAND() &lt; (8/12), 0, 1)</f>
        <v>1</v>
      </c>
      <c r="C613" s="20">
        <f ca="1">RAND()</f>
        <v>0.62329772602528632</v>
      </c>
      <c r="D613" s="15" t="str">
        <f ca="1">LOOKUP(C613,$H$13:$H$16,$F$13:$F$16)</f>
        <v>Boeing 777-300ER</v>
      </c>
      <c r="E613" s="15">
        <f ca="1">LOOKUP(D613,$F$6:$F$9,$I$6:$I$9)</f>
        <v>8</v>
      </c>
      <c r="F613" s="15">
        <f ca="1">LOOKUP(D613,$F$6:$F$9,$J$6:$J$9)</f>
        <v>40</v>
      </c>
      <c r="G613" s="15">
        <f ca="1">LOOKUP(D613,$F$6:$F$9,$K$6:$K$9)</f>
        <v>24</v>
      </c>
      <c r="H613" s="15">
        <f ca="1">LOOKUP(D613,$F$6:$F$9,$L$6:$L$9)</f>
        <v>260</v>
      </c>
      <c r="I613" s="20">
        <f ca="1">RAND()</f>
        <v>0.5469255077735784</v>
      </c>
      <c r="J613" s="15">
        <f ca="1">IF(B613=1, ROUND(_xlfn.NORM.INV(I613,$C$5,$C$6)*(1+$T$14), 0), ROUND(_xlfn.NORM.INV(I613, $D$5, $D$6)*(1+$T$14), 0))</f>
        <v>7</v>
      </c>
      <c r="K613" s="20">
        <f ca="1">RAND()</f>
        <v>0.35197311943204079</v>
      </c>
      <c r="L613" s="18">
        <f ca="1">IF(B613=1, ROUND(_xlfn.NORM.INV(K613,$C$7,$C$8), 2), ROUND(_xlfn.NORM.INV(K613, $D$7, $D$8), 2))</f>
        <v>12973.58</v>
      </c>
      <c r="M613" s="15">
        <f ca="1">MIN(E613,J613)</f>
        <v>7</v>
      </c>
      <c r="N613" s="15">
        <f ca="1">RAND()</f>
        <v>0.84588084077017467</v>
      </c>
      <c r="O613" s="19">
        <f ca="1">(IF(B613=1, $G$21+($G$22-$G$21)*N613, $H$21+($H$22-$H$21)*N613))</f>
        <v>4.4605829426956116E-2</v>
      </c>
      <c r="P613" s="15">
        <f ca="1">ROUND(M613*(1-O613), 0)</f>
        <v>7</v>
      </c>
      <c r="Q613" s="20">
        <f ca="1">RAND()</f>
        <v>0.80261401644641273</v>
      </c>
      <c r="R613" s="15">
        <f ca="1">IF(B613=1, ROUND(_xlfn.NORM.INV(Q613,$C$9,$C$10)*(1+$T$14), 0), ROUND(_xlfn.NORM.INV(Q613, $D$9, $D$10)*(1+$T$14), 0))</f>
        <v>82</v>
      </c>
      <c r="S613" s="20">
        <f ca="1">RAND()</f>
        <v>0.70774606132514151</v>
      </c>
      <c r="T613" s="18">
        <f ca="1">IF(B613=1, ROUND(_xlfn.NORM.INV(S613,$C$11,$C$12), 2), ROUND(_xlfn.NORM.INV(S613, $D$11, $D$12), 2))</f>
        <v>7322.51</v>
      </c>
      <c r="U613" s="15">
        <f ca="1">MIN(F613,R613)</f>
        <v>40</v>
      </c>
      <c r="V613" s="15">
        <f ca="1">RAND()</f>
        <v>0.42209103629256817</v>
      </c>
      <c r="W613" s="19">
        <f ca="1">(IF(B613=1, $G$21+($G$22-$G$21)*V613, $H$21+($H$22-$H$21)*V613))</f>
        <v>2.9773186270239886E-2</v>
      </c>
      <c r="X613" s="15">
        <f ca="1">ROUND(U613*(1-W613), 0)</f>
        <v>39</v>
      </c>
      <c r="Y613" s="20">
        <f ca="1">RAND()</f>
        <v>6.4583415284694801E-2</v>
      </c>
      <c r="Z613" s="15">
        <f ca="1">IF(B613=1, ROUND(_xlfn.NORM.INV(Y613,$C$13,$C$14)*(1+$T$14), 0), ROUND(_xlfn.NORM.INV(Y613, $D$13, $D$14)*(1+$T$14), 0))</f>
        <v>20</v>
      </c>
      <c r="AA613" s="20">
        <f ca="1">RAND()</f>
        <v>0.7643496499111978</v>
      </c>
      <c r="AB613" s="18">
        <f ca="1">IF(B613=1, ROUND(_xlfn.NORM.INV(AA613,$C$15,$C$16), 2), ROUND(_xlfn.NORM.INV(AA613, $D$15, $D$16), 2))</f>
        <v>3988.8</v>
      </c>
      <c r="AC613" s="15">
        <f ca="1">MIN(G613,Z613)</f>
        <v>20</v>
      </c>
      <c r="AD613" s="15">
        <f ca="1">RAND()</f>
        <v>0.81461485797589839</v>
      </c>
      <c r="AE613" s="19">
        <f ca="1">(IF(B613=1, $G$21+($G$22-$G$21)*AD613, $H$21+($H$22-$H$21)*AD613))</f>
        <v>4.3511520029156446E-2</v>
      </c>
      <c r="AF613" s="15">
        <f ca="1">ROUND(AC613*(1-AE613), 0)</f>
        <v>19</v>
      </c>
      <c r="AG613" s="20">
        <f ca="1">RAND()</f>
        <v>0.48151592823641032</v>
      </c>
      <c r="AH613" s="15">
        <f ca="1">IF(B613=1, ROUND(_xlfn.NORM.INV(AG613,$C$17,$C$18)*(1+$T$14), 0), ROUND(_xlfn.NORM.INV(AG613, $D$17, $D$18)*(1+$T$14), 0))</f>
        <v>299</v>
      </c>
      <c r="AI613" s="20">
        <f ca="1">RAND()</f>
        <v>0.72558736406562407</v>
      </c>
      <c r="AJ613" s="18">
        <f ca="1">IF(B613=1, ROUND(_xlfn.NORM.INV(AI613,$C$19,$C$20), 2), ROUND(_xlfn.NORM.INV(AI613, $D$19, $D$20), 2))</f>
        <v>2456.6799999999998</v>
      </c>
      <c r="AK613" s="15">
        <f ca="1">MIN(ROUND(H613*(1+$C$22),0),AH613)</f>
        <v>273</v>
      </c>
      <c r="AL613" s="20">
        <f ca="1">RAND()</f>
        <v>4.4050810119225181E-2</v>
      </c>
      <c r="AM613" s="19">
        <f ca="1">(IF(B613=1, $G$21+($G$22-$G$21)*AL613, $H$21+($H$22-$H$21)*AL613))</f>
        <v>1.6541778354172882E-2</v>
      </c>
      <c r="AN613" s="15">
        <f ca="1">ROUND(AK613*(1-AM613), 0)</f>
        <v>268</v>
      </c>
      <c r="AO613" s="18">
        <f ca="1">SUM(IF(AN613&gt;H613, (AN613-H613)*($G$23+AJ613), 0),IF(AF613&gt;G613,(AF613-G613)*($G$23+AB613),0),IF(X613&gt;F613,(X613-F613)*($G$23+T613),0),IF(P613&gt;E613,(P613-E613)*($G$23+L613),0))</f>
        <v>26461.439999999999</v>
      </c>
      <c r="AP613" s="18">
        <f>-$C$24</f>
        <v>-313614.51120000001</v>
      </c>
      <c r="AQ613" s="17">
        <f ca="1">L613*P613+T613*X613+AB613*AF613+AJ613*AN613-AO613+AP613</f>
        <v>770494.43880000012</v>
      </c>
      <c r="AS613" s="21">
        <f ca="1">SUM(IF(AN613&gt;H613, (AN613-H613), 0),IF(AF613&gt;G613,(AF613-G613),0),IF(X613&gt;F613,(X613-F613),0),IF(P613&gt;E613,(P613-E613),0))</f>
        <v>8</v>
      </c>
    </row>
    <row r="614" spans="1:45" x14ac:dyDescent="0.4">
      <c r="A614" s="15">
        <v>586</v>
      </c>
      <c r="B614" s="15">
        <f ca="1">IF(RAND() &lt; (8/12), 0, 1)</f>
        <v>0</v>
      </c>
      <c r="C614" s="20">
        <f ca="1">RAND()</f>
        <v>0.97022191893844201</v>
      </c>
      <c r="D614" s="15" t="str">
        <f ca="1">LOOKUP(C614,$H$13:$H$16,$F$13:$F$16)</f>
        <v>Boeing 777-300ER</v>
      </c>
      <c r="E614" s="15">
        <f ca="1">LOOKUP(D614,$F$6:$F$9,$I$6:$I$9)</f>
        <v>8</v>
      </c>
      <c r="F614" s="15">
        <f ca="1">LOOKUP(D614,$F$6:$F$9,$J$6:$J$9)</f>
        <v>40</v>
      </c>
      <c r="G614" s="15">
        <f ca="1">LOOKUP(D614,$F$6:$F$9,$K$6:$K$9)</f>
        <v>24</v>
      </c>
      <c r="H614" s="15">
        <f ca="1">LOOKUP(D614,$F$6:$F$9,$L$6:$L$9)</f>
        <v>260</v>
      </c>
      <c r="I614" s="20">
        <f ca="1">RAND()</f>
        <v>0.26235802985883527</v>
      </c>
      <c r="J614" s="15">
        <f ca="1">IF(B614=1, ROUND(_xlfn.NORM.INV(I614,$C$5,$C$6)*(1+$T$14), 0), ROUND(_xlfn.NORM.INV(I614, $D$5, $D$6)*(1+$T$14), 0))</f>
        <v>4</v>
      </c>
      <c r="K614" s="20">
        <f ca="1">RAND()</f>
        <v>0.24390904242488853</v>
      </c>
      <c r="L614" s="18">
        <f ca="1">IF(B614=1, ROUND(_xlfn.NORM.INV(K614,$C$7,$C$8), 2), ROUND(_xlfn.NORM.INV(K614, $D$7, $D$8), 2))</f>
        <v>10176.18</v>
      </c>
      <c r="M614" s="15">
        <f ca="1">MIN(E614,J614)</f>
        <v>4</v>
      </c>
      <c r="N614" s="15">
        <f ca="1">RAND()</f>
        <v>0.17413561955505463</v>
      </c>
      <c r="O614" s="19">
        <f ca="1">(IF(B614=1, $G$21+($G$22-$G$21)*N614, $H$21+($H$22-$H$21)*N614))</f>
        <v>1.5224068586651639E-2</v>
      </c>
      <c r="P614" s="15">
        <f ca="1">ROUND(M614*(1-O614), 0)</f>
        <v>4</v>
      </c>
      <c r="Q614" s="20">
        <f ca="1">RAND()</f>
        <v>0.45237898578114466</v>
      </c>
      <c r="R614" s="15">
        <f ca="1">IF(B614=1, ROUND(_xlfn.NORM.INV(Q614,$C$9,$C$10)*(1+$T$14), 0), ROUND(_xlfn.NORM.INV(Q614, $D$9, $D$10)*(1+$T$14), 0))</f>
        <v>39</v>
      </c>
      <c r="S614" s="20">
        <f ca="1">RAND()</f>
        <v>0.1154620666412487</v>
      </c>
      <c r="T614" s="18">
        <f ca="1">IF(B614=1, ROUND(_xlfn.NORM.INV(S614,$C$11,$C$12), 2), ROUND(_xlfn.NORM.INV(S614, $D$11, $D$12), 2))</f>
        <v>4973.1899999999996</v>
      </c>
      <c r="U614" s="15">
        <f ca="1">MIN(F614,R614)</f>
        <v>39</v>
      </c>
      <c r="V614" s="15">
        <f ca="1">RAND()</f>
        <v>0.42853422019792087</v>
      </c>
      <c r="W614" s="19">
        <f ca="1">(IF(B614=1, $G$21+($G$22-$G$21)*V614, $H$21+($H$22-$H$21)*V614))</f>
        <v>2.2856026605937628E-2</v>
      </c>
      <c r="X614" s="15">
        <f ca="1">ROUND(U614*(1-W614), 0)</f>
        <v>38</v>
      </c>
      <c r="Y614" s="20">
        <f ca="1">RAND()</f>
        <v>0.81397386906337488</v>
      </c>
      <c r="Z614" s="15">
        <f ca="1">IF(B614=1, ROUND(_xlfn.NORM.INV(Y614,$C$13,$C$14)*(1+$T$14), 0), ROUND(_xlfn.NORM.INV(Y614, $D$13, $D$14)*(1+$T$14), 0))</f>
        <v>44</v>
      </c>
      <c r="AA614" s="20">
        <f ca="1">RAND()</f>
        <v>0.51865377739621876</v>
      </c>
      <c r="AB614" s="18">
        <f ca="1">IF(B614=1, ROUND(_xlfn.NORM.INV(AA614,$C$15,$C$16), 2), ROUND(_xlfn.NORM.INV(AA614, $D$15, $D$16), 2))</f>
        <v>2803.65</v>
      </c>
      <c r="AC614" s="15">
        <f ca="1">MIN(G614,Z614)</f>
        <v>24</v>
      </c>
      <c r="AD614" s="15">
        <f ca="1">RAND()</f>
        <v>0.1908876093419466</v>
      </c>
      <c r="AE614" s="19">
        <f ca="1">(IF(B614=1, $G$21+($G$22-$G$21)*AD614, $H$21+($H$22-$H$21)*AD614))</f>
        <v>1.5726628280258399E-2</v>
      </c>
      <c r="AF614" s="15">
        <f ca="1">ROUND(AC614*(1-AE614), 0)</f>
        <v>24</v>
      </c>
      <c r="AG614" s="20">
        <f ca="1">RAND()</f>
        <v>0.53162702231156123</v>
      </c>
      <c r="AH614" s="15">
        <f ca="1">IF(B614=1, ROUND(_xlfn.NORM.INV(AG614,$C$17,$C$18)*(1+$T$14), 0), ROUND(_xlfn.NORM.INV(AG614, $D$17, $D$18)*(1+$T$14), 0))</f>
        <v>204</v>
      </c>
      <c r="AI614" s="20">
        <f ca="1">RAND()</f>
        <v>0.35326179359094934</v>
      </c>
      <c r="AJ614" s="18">
        <f ca="1">IF(B614=1, ROUND(_xlfn.NORM.INV(AI614,$C$19,$C$20), 2), ROUND(_xlfn.NORM.INV(AI614, $D$19, $D$20), 2))</f>
        <v>1720.13</v>
      </c>
      <c r="AK614" s="15">
        <f ca="1">MIN(ROUND(H614*(1+$C$22),0),AH614)</f>
        <v>204</v>
      </c>
      <c r="AL614" s="20">
        <f ca="1">RAND()</f>
        <v>0.6694026368446172</v>
      </c>
      <c r="AM614" s="19">
        <f ca="1">(IF(B614=1, $G$21+($G$22-$G$21)*AL614, $H$21+($H$22-$H$21)*AL614))</f>
        <v>3.0082079105338513E-2</v>
      </c>
      <c r="AN614" s="15">
        <f ca="1">ROUND(AK614*(1-AM614), 0)</f>
        <v>198</v>
      </c>
      <c r="AO614" s="18">
        <f ca="1">SUM(IF(AN614&gt;H614, (AN614-H614)*($G$23+AJ614), 0),IF(AF614&gt;G614,(AF614-G614)*($G$23+AB614),0),IF(X614&gt;F614,(X614-F614)*($G$23+T614),0),IF(P614&gt;E614,(P614-E614)*($G$23+L614),0))</f>
        <v>0</v>
      </c>
      <c r="AP614" s="18">
        <f>-$C$24</f>
        <v>-313614.51120000001</v>
      </c>
      <c r="AQ614" s="17">
        <f ca="1">L614*P614+T614*X614+AB614*AF614+AJ614*AN614-AO614+AP614</f>
        <v>323944.76880000002</v>
      </c>
      <c r="AS614" s="21">
        <f ca="1">SUM(IF(AN614&gt;H614, (AN614-H614), 0),IF(AF614&gt;G614,(AF614-G614),0),IF(X614&gt;F614,(X614-F614),0),IF(P614&gt;E614,(P614-E614),0))</f>
        <v>0</v>
      </c>
    </row>
    <row r="615" spans="1:45" x14ac:dyDescent="0.4">
      <c r="A615" s="15">
        <v>587</v>
      </c>
      <c r="B615" s="15">
        <f ca="1">IF(RAND() &lt; (8/12), 0, 1)</f>
        <v>0</v>
      </c>
      <c r="C615" s="20">
        <f ca="1">RAND()</f>
        <v>0.6762142963690283</v>
      </c>
      <c r="D615" s="15" t="str">
        <f ca="1">LOOKUP(C615,$H$13:$H$16,$F$13:$F$16)</f>
        <v>Boeing 777-300ER</v>
      </c>
      <c r="E615" s="15">
        <f ca="1">LOOKUP(D615,$F$6:$F$9,$I$6:$I$9)</f>
        <v>8</v>
      </c>
      <c r="F615" s="15">
        <f ca="1">LOOKUP(D615,$F$6:$F$9,$J$6:$J$9)</f>
        <v>40</v>
      </c>
      <c r="G615" s="15">
        <f ca="1">LOOKUP(D615,$F$6:$F$9,$K$6:$K$9)</f>
        <v>24</v>
      </c>
      <c r="H615" s="15">
        <f ca="1">LOOKUP(D615,$F$6:$F$9,$L$6:$L$9)</f>
        <v>260</v>
      </c>
      <c r="I615" s="20">
        <f ca="1">RAND()</f>
        <v>0.37761283702028381</v>
      </c>
      <c r="J615" s="15">
        <f ca="1">IF(B615=1, ROUND(_xlfn.NORM.INV(I615,$C$5,$C$6)*(1+$T$14), 0), ROUND(_xlfn.NORM.INV(I615, $D$5, $D$6)*(1+$T$14), 0))</f>
        <v>4</v>
      </c>
      <c r="K615" s="20">
        <f ca="1">RAND()</f>
        <v>0.32210666864089355</v>
      </c>
      <c r="L615" s="18">
        <f ca="1">IF(B615=1, ROUND(_xlfn.NORM.INV(K615,$C$7,$C$8), 2), ROUND(_xlfn.NORM.INV(K615, $D$7, $D$8), 2))</f>
        <v>10281.9</v>
      </c>
      <c r="M615" s="15">
        <f ca="1">MIN(E615,J615)</f>
        <v>4</v>
      </c>
      <c r="N615" s="15">
        <f ca="1">RAND()</f>
        <v>0.89428127350124476</v>
      </c>
      <c r="O615" s="19">
        <f ca="1">(IF(B615=1, $G$21+($G$22-$G$21)*N615, $H$21+($H$22-$H$21)*N615))</f>
        <v>3.6828438205037339E-2</v>
      </c>
      <c r="P615" s="15">
        <f ca="1">ROUND(M615*(1-O615), 0)</f>
        <v>4</v>
      </c>
      <c r="Q615" s="20">
        <f ca="1">RAND()</f>
        <v>0.69982811780220222</v>
      </c>
      <c r="R615" s="15">
        <f ca="1">IF(B615=1, ROUND(_xlfn.NORM.INV(Q615,$C$9,$C$10)*(1+$T$14), 0), ROUND(_xlfn.NORM.INV(Q615, $D$9, $D$10)*(1+$T$14), 0))</f>
        <v>45</v>
      </c>
      <c r="S615" s="20">
        <f ca="1">RAND()</f>
        <v>0.21554760873933987</v>
      </c>
      <c r="T615" s="18">
        <f ca="1">IF(B615=1, ROUND(_xlfn.NORM.INV(S615,$C$11,$C$12), 2), ROUND(_xlfn.NORM.INV(S615, $D$11, $D$12), 2))</f>
        <v>5066.78</v>
      </c>
      <c r="U615" s="15">
        <f ca="1">MIN(F615,R615)</f>
        <v>40</v>
      </c>
      <c r="V615" s="15">
        <f ca="1">RAND()</f>
        <v>0.21934581741296155</v>
      </c>
      <c r="W615" s="19">
        <f ca="1">(IF(B615=1, $G$21+($G$22-$G$21)*V615, $H$21+($H$22-$H$21)*V615))</f>
        <v>1.6580374522388846E-2</v>
      </c>
      <c r="X615" s="15">
        <f ca="1">ROUND(U615*(1-W615), 0)</f>
        <v>39</v>
      </c>
      <c r="Y615" s="20">
        <f ca="1">RAND()</f>
        <v>0.39071540450538156</v>
      </c>
      <c r="Z615" s="15">
        <f ca="1">IF(B615=1, ROUND(_xlfn.NORM.INV(Y615,$C$13,$C$14)*(1+$T$14), 0), ROUND(_xlfn.NORM.INV(Y615, $D$13, $D$14)*(1+$T$14), 0))</f>
        <v>33</v>
      </c>
      <c r="AA615" s="20">
        <f ca="1">RAND()</f>
        <v>0.4895490802339264</v>
      </c>
      <c r="AB615" s="18">
        <f ca="1">IF(B615=1, ROUND(_xlfn.NORM.INV(AA615,$C$15,$C$16), 2), ROUND(_xlfn.NORM.INV(AA615, $D$15, $D$16), 2))</f>
        <v>2794.78</v>
      </c>
      <c r="AC615" s="15">
        <f ca="1">MIN(G615,Z615)</f>
        <v>24</v>
      </c>
      <c r="AD615" s="15">
        <f ca="1">RAND()</f>
        <v>0.5936794293672587</v>
      </c>
      <c r="AE615" s="19">
        <f ca="1">(IF(B615=1, $G$21+($G$22-$G$21)*AD615, $H$21+($H$22-$H$21)*AD615))</f>
        <v>2.781038288101776E-2</v>
      </c>
      <c r="AF615" s="15">
        <f ca="1">ROUND(AC615*(1-AE615), 0)</f>
        <v>23</v>
      </c>
      <c r="AG615" s="20">
        <f ca="1">RAND()</f>
        <v>0.45416166739153052</v>
      </c>
      <c r="AH615" s="15">
        <f ca="1">IF(B615=1, ROUND(_xlfn.NORM.INV(AG615,$C$17,$C$18)*(1+$T$14), 0), ROUND(_xlfn.NORM.INV(AG615, $D$17, $D$18)*(1+$T$14), 0))</f>
        <v>193</v>
      </c>
      <c r="AI615" s="20">
        <f ca="1">RAND()</f>
        <v>0.87845191354386387</v>
      </c>
      <c r="AJ615" s="18">
        <f ca="1">IF(B615=1, ROUND(_xlfn.NORM.INV(AI615,$C$19,$C$20), 2), ROUND(_xlfn.NORM.INV(AI615, $D$19, $D$20), 2))</f>
        <v>1837.4</v>
      </c>
      <c r="AK615" s="15">
        <f ca="1">MIN(ROUND(H615*(1+$C$22),0),AH615)</f>
        <v>193</v>
      </c>
      <c r="AL615" s="20">
        <f ca="1">RAND()</f>
        <v>0.42659369188597751</v>
      </c>
      <c r="AM615" s="19">
        <f ca="1">(IF(B615=1, $G$21+($G$22-$G$21)*AL615, $H$21+($H$22-$H$21)*AL615))</f>
        <v>2.2797810756579325E-2</v>
      </c>
      <c r="AN615" s="15">
        <f ca="1">ROUND(AK615*(1-AM615), 0)</f>
        <v>189</v>
      </c>
      <c r="AO615" s="18">
        <f ca="1">SUM(IF(AN615&gt;H615, (AN615-H615)*($G$23+AJ615), 0),IF(AF615&gt;G615,(AF615-G615)*($G$23+AB615),0),IF(X615&gt;F615,(X615-F615)*($G$23+T615),0),IF(P615&gt;E615,(P615-E615)*($G$23+L615),0))</f>
        <v>0</v>
      </c>
      <c r="AP615" s="18">
        <f>-$C$24</f>
        <v>-313614.51120000001</v>
      </c>
      <c r="AQ615" s="17">
        <f ca="1">L615*P615+T615*X615+AB615*AF615+AJ615*AN615-AO615+AP615</f>
        <v>336666.04880000005</v>
      </c>
      <c r="AS615" s="21">
        <f ca="1">SUM(IF(AN615&gt;H615, (AN615-H615), 0),IF(AF615&gt;G615,(AF615-G615),0),IF(X615&gt;F615,(X615-F615),0),IF(P615&gt;E615,(P615-E615),0))</f>
        <v>0</v>
      </c>
    </row>
    <row r="616" spans="1:45" x14ac:dyDescent="0.4">
      <c r="A616" s="15">
        <v>588</v>
      </c>
      <c r="B616" s="15">
        <f ca="1">IF(RAND() &lt; (8/12), 0, 1)</f>
        <v>0</v>
      </c>
      <c r="C616" s="20">
        <f ca="1">RAND()</f>
        <v>0.81105528630442081</v>
      </c>
      <c r="D616" s="15" t="str">
        <f ca="1">LOOKUP(C616,$H$13:$H$16,$F$13:$F$16)</f>
        <v>Boeing 777-300ER</v>
      </c>
      <c r="E616" s="15">
        <f ca="1">LOOKUP(D616,$F$6:$F$9,$I$6:$I$9)</f>
        <v>8</v>
      </c>
      <c r="F616" s="15">
        <f ca="1">LOOKUP(D616,$F$6:$F$9,$J$6:$J$9)</f>
        <v>40</v>
      </c>
      <c r="G616" s="15">
        <f ca="1">LOOKUP(D616,$F$6:$F$9,$K$6:$K$9)</f>
        <v>24</v>
      </c>
      <c r="H616" s="15">
        <f ca="1">LOOKUP(D616,$F$6:$F$9,$L$6:$L$9)</f>
        <v>260</v>
      </c>
      <c r="I616" s="20">
        <f ca="1">RAND()</f>
        <v>0.47388131515631682</v>
      </c>
      <c r="J616" s="15">
        <f ca="1">IF(B616=1, ROUND(_xlfn.NORM.INV(I616,$C$5,$C$6)*(1+$T$14), 0), ROUND(_xlfn.NORM.INV(I616, $D$5, $D$6)*(1+$T$14), 0))</f>
        <v>4</v>
      </c>
      <c r="K616" s="20">
        <f ca="1">RAND()</f>
        <v>0.5745803552657256</v>
      </c>
      <c r="L616" s="18">
        <f ca="1">IF(B616=1, ROUND(_xlfn.NORM.INV(K616,$C$7,$C$8), 2), ROUND(_xlfn.NORM.INV(K616, $D$7, $D$8), 2))</f>
        <v>10578.08</v>
      </c>
      <c r="M616" s="15">
        <f ca="1">MIN(E616,J616)</f>
        <v>4</v>
      </c>
      <c r="N616" s="15">
        <f ca="1">RAND()</f>
        <v>0.58241652464374993</v>
      </c>
      <c r="O616" s="19">
        <f ca="1">(IF(B616=1, $G$21+($G$22-$G$21)*N616, $H$21+($H$22-$H$21)*N616))</f>
        <v>2.74724957393125E-2</v>
      </c>
      <c r="P616" s="15">
        <f ca="1">ROUND(M616*(1-O616), 0)</f>
        <v>4</v>
      </c>
      <c r="Q616" s="20">
        <f ca="1">RAND()</f>
        <v>0.31011151210768151</v>
      </c>
      <c r="R616" s="15">
        <f ca="1">IF(B616=1, ROUND(_xlfn.NORM.INV(Q616,$C$9,$C$10)*(1+$T$14), 0), ROUND(_xlfn.NORM.INV(Q616, $D$9, $D$10)*(1+$T$14), 0))</f>
        <v>35</v>
      </c>
      <c r="S616" s="20">
        <f ca="1">RAND()</f>
        <v>0.52451063150736355</v>
      </c>
      <c r="T616" s="18">
        <f ca="1">IF(B616=1, ROUND(_xlfn.NORM.INV(S616,$C$11,$C$12), 2), ROUND(_xlfn.NORM.INV(S616, $D$11, $D$12), 2))</f>
        <v>5260.2</v>
      </c>
      <c r="U616" s="15">
        <f ca="1">MIN(F616,R616)</f>
        <v>35</v>
      </c>
      <c r="V616" s="15">
        <f ca="1">RAND()</f>
        <v>0.85717280534320772</v>
      </c>
      <c r="W616" s="19">
        <f ca="1">(IF(B616=1, $G$21+($G$22-$G$21)*V616, $H$21+($H$22-$H$21)*V616))</f>
        <v>3.5715184160296232E-2</v>
      </c>
      <c r="X616" s="15">
        <f ca="1">ROUND(U616*(1-W616), 0)</f>
        <v>34</v>
      </c>
      <c r="Y616" s="20">
        <f ca="1">RAND()</f>
        <v>2.315898718371534E-2</v>
      </c>
      <c r="Z616" s="15">
        <f ca="1">IF(B616=1, ROUND(_xlfn.NORM.INV(Y616,$C$13,$C$14)*(1+$T$14), 0), ROUND(_xlfn.NORM.INV(Y616, $D$13, $D$14)*(1+$T$14), 0))</f>
        <v>17</v>
      </c>
      <c r="AA616" s="20">
        <f ca="1">RAND()</f>
        <v>0.52902072093278385</v>
      </c>
      <c r="AB616" s="18">
        <f ca="1">IF(B616=1, ROUND(_xlfn.NORM.INV(AA616,$C$15,$C$16), 2), ROUND(_xlfn.NORM.INV(AA616, $D$15, $D$16), 2))</f>
        <v>2806.82</v>
      </c>
      <c r="AC616" s="15">
        <f ca="1">MIN(G616,Z616)</f>
        <v>17</v>
      </c>
      <c r="AD616" s="15">
        <f ca="1">RAND()</f>
        <v>0.74659715901114643</v>
      </c>
      <c r="AE616" s="19">
        <f ca="1">(IF(B616=1, $G$21+($G$22-$G$21)*AD616, $H$21+($H$22-$H$21)*AD616))</f>
        <v>3.2397914770334393E-2</v>
      </c>
      <c r="AF616" s="15">
        <f ca="1">ROUND(AC616*(1-AE616), 0)</f>
        <v>16</v>
      </c>
      <c r="AG616" s="20">
        <f ca="1">RAND()</f>
        <v>0.96354252119690997</v>
      </c>
      <c r="AH616" s="15">
        <f ca="1">IF(B616=1, ROUND(_xlfn.NORM.INV(AG616,$C$17,$C$18)*(1+$T$14), 0), ROUND(_xlfn.NORM.INV(AG616, $D$17, $D$18)*(1+$T$14), 0))</f>
        <v>294</v>
      </c>
      <c r="AI616" s="20">
        <f ca="1">RAND()</f>
        <v>7.6132662684880947E-2</v>
      </c>
      <c r="AJ616" s="18">
        <f ca="1">IF(B616=1, ROUND(_xlfn.NORM.INV(AI616,$C$19,$C$20), 2), ROUND(_xlfn.NORM.INV(AI616, $D$19, $D$20), 2))</f>
        <v>1639.99</v>
      </c>
      <c r="AK616" s="15">
        <f ca="1">MIN(ROUND(H616*(1+$C$22),0),AH616)</f>
        <v>273</v>
      </c>
      <c r="AL616" s="20">
        <f ca="1">RAND()</f>
        <v>0.379548166143854</v>
      </c>
      <c r="AM616" s="19">
        <f ca="1">(IF(B616=1, $G$21+($G$22-$G$21)*AL616, $H$21+($H$22-$H$21)*AL616))</f>
        <v>2.138644498431562E-2</v>
      </c>
      <c r="AN616" s="15">
        <f ca="1">ROUND(AK616*(1-AM616), 0)</f>
        <v>267</v>
      </c>
      <c r="AO616" s="18">
        <f ca="1">SUM(IF(AN616&gt;H616, (AN616-H616)*($G$23+AJ616), 0),IF(AF616&gt;G616,(AF616-G616)*($G$23+AB616),0),IF(X616&gt;F616,(X616-F616)*($G$23+T616),0),IF(P616&gt;E616,(P616-E616)*($G$23+L616),0))</f>
        <v>17436.93</v>
      </c>
      <c r="AP616" s="18">
        <f>-$C$24</f>
        <v>-313614.51120000001</v>
      </c>
      <c r="AQ616" s="17">
        <f ca="1">L616*P616+T616*X616+AB616*AF616+AJ616*AN616-AO616+AP616</f>
        <v>372894.12880000001</v>
      </c>
      <c r="AS616" s="21">
        <f ca="1">SUM(IF(AN616&gt;H616, (AN616-H616), 0),IF(AF616&gt;G616,(AF616-G616),0),IF(X616&gt;F616,(X616-F616),0),IF(P616&gt;E616,(P616-E616),0))</f>
        <v>7</v>
      </c>
    </row>
    <row r="617" spans="1:45" x14ac:dyDescent="0.4">
      <c r="A617" s="15">
        <v>589</v>
      </c>
      <c r="B617" s="15">
        <f ca="1">IF(RAND() &lt; (8/12), 0, 1)</f>
        <v>1</v>
      </c>
      <c r="C617" s="20">
        <f ca="1">RAND()</f>
        <v>0.37359109483024644</v>
      </c>
      <c r="D617" s="15" t="str">
        <f ca="1">LOOKUP(C617,$H$13:$H$16,$F$13:$F$16)</f>
        <v>Airbus A380-800</v>
      </c>
      <c r="E617" s="15">
        <f ca="1">LOOKUP(D617,$F$6:$F$9,$I$6:$I$9)</f>
        <v>14</v>
      </c>
      <c r="F617" s="15">
        <f ca="1">LOOKUP(D617,$F$6:$F$9,$J$6:$J$9)</f>
        <v>76</v>
      </c>
      <c r="G617" s="15">
        <f ca="1">LOOKUP(D617,$F$6:$F$9,$K$6:$K$9)</f>
        <v>56</v>
      </c>
      <c r="H617" s="15">
        <f ca="1">LOOKUP(D617,$F$6:$F$9,$L$6:$L$9)</f>
        <v>341</v>
      </c>
      <c r="I617" s="20">
        <f ca="1">RAND()</f>
        <v>0.65014739773955299</v>
      </c>
      <c r="J617" s="15">
        <f ca="1">IF(B617=1, ROUND(_xlfn.NORM.INV(I617,$C$5,$C$6)*(1+$T$14), 0), ROUND(_xlfn.NORM.INV(I617, $D$5, $D$6)*(1+$T$14), 0))</f>
        <v>7</v>
      </c>
      <c r="K617" s="20">
        <f ca="1">RAND()</f>
        <v>0.29898516168656231</v>
      </c>
      <c r="L617" s="18">
        <f ca="1">IF(B617=1, ROUND(_xlfn.NORM.INV(K617,$C$7,$C$8), 2), ROUND(_xlfn.NORM.INV(K617, $D$7, $D$8), 2))</f>
        <v>12707.9</v>
      </c>
      <c r="M617" s="15">
        <f ca="1">MIN(E617,J617)</f>
        <v>7</v>
      </c>
      <c r="N617" s="15">
        <f ca="1">RAND()</f>
        <v>0.35241648085393618</v>
      </c>
      <c r="O617" s="19">
        <f ca="1">(IF(B617=1, $G$21+($G$22-$G$21)*N617, $H$21+($H$22-$H$21)*N617))</f>
        <v>2.7334576829887769E-2</v>
      </c>
      <c r="P617" s="15">
        <f ca="1">ROUND(M617*(1-O617), 0)</f>
        <v>7</v>
      </c>
      <c r="Q617" s="20">
        <f ca="1">RAND()</f>
        <v>0.86505236697367982</v>
      </c>
      <c r="R617" s="15">
        <f ca="1">IF(B617=1, ROUND(_xlfn.NORM.INV(Q617,$C$9,$C$10)*(1+$T$14), 0), ROUND(_xlfn.NORM.INV(Q617, $D$9, $D$10)*(1+$T$14), 0))</f>
        <v>89</v>
      </c>
      <c r="S617" s="20">
        <f ca="1">RAND()</f>
        <v>6.5089343776798203E-2</v>
      </c>
      <c r="T617" s="18">
        <f ca="1">IF(B617=1, ROUND(_xlfn.NORM.INV(S617,$C$11,$C$12), 2), ROUND(_xlfn.NORM.INV(S617, $D$11, $D$12), 2))</f>
        <v>5464.79</v>
      </c>
      <c r="U617" s="15">
        <f ca="1">MIN(F617,R617)</f>
        <v>76</v>
      </c>
      <c r="V617" s="15">
        <f ca="1">RAND()</f>
        <v>0.39090902336564981</v>
      </c>
      <c r="W617" s="19">
        <f ca="1">(IF(B617=1, $G$21+($G$22-$G$21)*V617, $H$21+($H$22-$H$21)*V617))</f>
        <v>2.8681815817797746E-2</v>
      </c>
      <c r="X617" s="15">
        <f ca="1">ROUND(U617*(1-W617), 0)</f>
        <v>74</v>
      </c>
      <c r="Y617" s="20">
        <f ca="1">RAND()</f>
        <v>0.44443815539246989</v>
      </c>
      <c r="Z617" s="15">
        <f ca="1">IF(B617=1, ROUND(_xlfn.NORM.INV(Y617,$C$13,$C$14)*(1+$T$14), 0), ROUND(_xlfn.NORM.INV(Y617, $D$13, $D$14)*(1+$T$14), 0))</f>
        <v>51</v>
      </c>
      <c r="AA617" s="20">
        <f ca="1">RAND()</f>
        <v>0.88520804444559331</v>
      </c>
      <c r="AB617" s="18">
        <f ca="1">IF(B617=1, ROUND(_xlfn.NORM.INV(AA617,$C$15,$C$16), 2), ROUND(_xlfn.NORM.INV(AA617, $D$15, $D$16), 2))</f>
        <v>4220.1499999999996</v>
      </c>
      <c r="AC617" s="15">
        <f ca="1">MIN(G617,Z617)</f>
        <v>51</v>
      </c>
      <c r="AD617" s="15">
        <f ca="1">RAND()</f>
        <v>0.78422286787701967</v>
      </c>
      <c r="AE617" s="19">
        <f ca="1">(IF(B617=1, $G$21+($G$22-$G$21)*AD617, $H$21+($H$22-$H$21)*AD617))</f>
        <v>4.2447800375695691E-2</v>
      </c>
      <c r="AF617" s="15">
        <f ca="1">ROUND(AC617*(1-AE617), 0)</f>
        <v>49</v>
      </c>
      <c r="AG617" s="20">
        <f ca="1">RAND()</f>
        <v>0.58088807833034906</v>
      </c>
      <c r="AH617" s="15">
        <f ca="1">IF(B617=1, ROUND(_xlfn.NORM.INV(AG617,$C$17,$C$18)*(1+$T$14), 0), ROUND(_xlfn.NORM.INV(AG617, $D$17, $D$18)*(1+$T$14), 0))</f>
        <v>330</v>
      </c>
      <c r="AI617" s="20">
        <f ca="1">RAND()</f>
        <v>0.60366674454114722</v>
      </c>
      <c r="AJ617" s="18">
        <f ca="1">IF(B617=1, ROUND(_xlfn.NORM.INV(AI617,$C$19,$C$20), 2), ROUND(_xlfn.NORM.INV(AI617, $D$19, $D$20), 2))</f>
        <v>2355.48</v>
      </c>
      <c r="AK617" s="15">
        <f ca="1">MIN(ROUND(H617*(1+$C$22),0),AH617)</f>
        <v>330</v>
      </c>
      <c r="AL617" s="20">
        <f ca="1">RAND()</f>
        <v>0.88426033971420848</v>
      </c>
      <c r="AM617" s="19">
        <f ca="1">(IF(B617=1, $G$21+($G$22-$G$21)*AL617, $H$21+($H$22-$H$21)*AL617))</f>
        <v>4.5949111889997299E-2</v>
      </c>
      <c r="AN617" s="15">
        <f ca="1">ROUND(AK617*(1-AM617), 0)</f>
        <v>315</v>
      </c>
      <c r="AO617" s="18">
        <f ca="1">SUM(IF(AN617&gt;H617, (AN617-H617)*($G$23+AJ617), 0),IF(AF617&gt;G617,(AF617-G617)*($G$23+AB617),0),IF(X617&gt;F617,(X617-F617)*($G$23+T617),0),IF(P617&gt;E617,(P617-E617)*($G$23+L617),0))</f>
        <v>0</v>
      </c>
      <c r="AP617" s="18">
        <f>-$C$24</f>
        <v>-313614.51120000001</v>
      </c>
      <c r="AQ617" s="17">
        <f ca="1">L617*P617+T617*X617+AB617*AF617+AJ617*AN617-AO617+AP617</f>
        <v>1128498.7988</v>
      </c>
      <c r="AS617" s="21">
        <f ca="1">SUM(IF(AN617&gt;H617, (AN617-H617), 0),IF(AF617&gt;G617,(AF617-G617),0),IF(X617&gt;F617,(X617-F617),0),IF(P617&gt;E617,(P617-E617),0))</f>
        <v>0</v>
      </c>
    </row>
    <row r="618" spans="1:45" x14ac:dyDescent="0.4">
      <c r="A618" s="15">
        <v>590</v>
      </c>
      <c r="B618" s="15">
        <f ca="1">IF(RAND() &lt; (8/12), 0, 1)</f>
        <v>0</v>
      </c>
      <c r="C618" s="20">
        <f ca="1">RAND()</f>
        <v>8.6533734540801932E-2</v>
      </c>
      <c r="D618" s="15" t="str">
        <f ca="1">LOOKUP(C618,$H$13:$H$16,$F$13:$F$16)</f>
        <v>Airbus A350-900</v>
      </c>
      <c r="E618" s="15">
        <f ca="1">LOOKUP(D618,$F$6:$F$9,$I$6:$I$9)</f>
        <v>0</v>
      </c>
      <c r="F618" s="15">
        <f ca="1">LOOKUP(D618,$F$6:$F$9,$J$6:$J$9)</f>
        <v>32</v>
      </c>
      <c r="G618" s="15">
        <f ca="1">LOOKUP(D618,$F$6:$F$9,$K$6:$K$9)</f>
        <v>21</v>
      </c>
      <c r="H618" s="15">
        <f ca="1">LOOKUP(D618,$F$6:$F$9,$L$6:$L$9)</f>
        <v>259</v>
      </c>
      <c r="I618" s="20">
        <f ca="1">RAND()</f>
        <v>0.67649185038206971</v>
      </c>
      <c r="J618" s="15">
        <f ca="1">IF(B618=1, ROUND(_xlfn.NORM.INV(I618,$C$5,$C$6)*(1+$T$14), 0), ROUND(_xlfn.NORM.INV(I618, $D$5, $D$6)*(1+$T$14), 0))</f>
        <v>5</v>
      </c>
      <c r="K618" s="20">
        <f ca="1">RAND()</f>
        <v>0.72694949154356625</v>
      </c>
      <c r="L618" s="18">
        <f ca="1">IF(B618=1, ROUND(_xlfn.NORM.INV(K618,$C$7,$C$8), 2), ROUND(_xlfn.NORM.INV(K618, $D$7, $D$8), 2))</f>
        <v>10767.48</v>
      </c>
      <c r="M618" s="15">
        <f ca="1">MIN(E618,J618)</f>
        <v>0</v>
      </c>
      <c r="N618" s="15">
        <f ca="1">RAND()</f>
        <v>0.64574653526404269</v>
      </c>
      <c r="O618" s="19">
        <f ca="1">(IF(B618=1, $G$21+($G$22-$G$21)*N618, $H$21+($H$22-$H$21)*N618))</f>
        <v>2.9372396057921281E-2</v>
      </c>
      <c r="P618" s="15">
        <f ca="1">ROUND(M618*(1-O618), 0)</f>
        <v>0</v>
      </c>
      <c r="Q618" s="20">
        <f ca="1">RAND()</f>
        <v>0.10622956227573777</v>
      </c>
      <c r="R618" s="15">
        <f ca="1">IF(B618=1, ROUND(_xlfn.NORM.INV(Q618,$C$9,$C$10)*(1+$T$14), 0), ROUND(_xlfn.NORM.INV(Q618, $D$9, $D$10)*(1+$T$14), 0))</f>
        <v>27</v>
      </c>
      <c r="S618" s="20">
        <f ca="1">RAND()</f>
        <v>0.96122662282354787</v>
      </c>
      <c r="T618" s="18">
        <f ca="1">IF(B618=1, ROUND(_xlfn.NORM.INV(S618,$C$11,$C$12), 2), ROUND(_xlfn.NORM.INV(S618, $D$11, $D$12), 2))</f>
        <v>5648.42</v>
      </c>
      <c r="U618" s="15">
        <f ca="1">MIN(F618,R618)</f>
        <v>27</v>
      </c>
      <c r="V618" s="15">
        <f ca="1">RAND()</f>
        <v>0.82859778160675601</v>
      </c>
      <c r="W618" s="19">
        <f ca="1">(IF(B618=1, $G$21+($G$22-$G$21)*V618, $H$21+($H$22-$H$21)*V618))</f>
        <v>3.4857933448202677E-2</v>
      </c>
      <c r="X618" s="15">
        <f ca="1">ROUND(U618*(1-W618), 0)</f>
        <v>26</v>
      </c>
      <c r="Y618" s="20">
        <f ca="1">RAND()</f>
        <v>0.63477526560979791</v>
      </c>
      <c r="Z618" s="15">
        <f ca="1">IF(B618=1, ROUND(_xlfn.NORM.INV(Y618,$C$13,$C$14)*(1+$T$14), 0), ROUND(_xlfn.NORM.INV(Y618, $D$13, $D$14)*(1+$T$14), 0))</f>
        <v>39</v>
      </c>
      <c r="AA618" s="20">
        <f ca="1">RAND()</f>
        <v>0.84796344328512374</v>
      </c>
      <c r="AB618" s="18">
        <f ca="1">IF(B618=1, ROUND(_xlfn.NORM.INV(AA618,$C$15,$C$16), 2), ROUND(_xlfn.NORM.INV(AA618, $D$15, $D$16), 2))</f>
        <v>2922.88</v>
      </c>
      <c r="AC618" s="15">
        <f ca="1">MIN(G618,Z618)</f>
        <v>21</v>
      </c>
      <c r="AD618" s="15">
        <f ca="1">RAND()</f>
        <v>0.22800974253616935</v>
      </c>
      <c r="AE618" s="19">
        <f ca="1">(IF(B618=1, $G$21+($G$22-$G$21)*AD618, $H$21+($H$22-$H$21)*AD618))</f>
        <v>1.6840292276085082E-2</v>
      </c>
      <c r="AF618" s="15">
        <f ca="1">ROUND(AC618*(1-AE618), 0)</f>
        <v>21</v>
      </c>
      <c r="AG618" s="20">
        <f ca="1">RAND()</f>
        <v>0.85864694158781663</v>
      </c>
      <c r="AH618" s="15">
        <f ca="1">IF(B618=1, ROUND(_xlfn.NORM.INV(AG618,$C$17,$C$18)*(1+$T$14), 0), ROUND(_xlfn.NORM.INV(AG618, $D$17, $D$18)*(1+$T$14), 0))</f>
        <v>256</v>
      </c>
      <c r="AI618" s="20">
        <f ca="1">RAND()</f>
        <v>0.79406310376870459</v>
      </c>
      <c r="AJ618" s="18">
        <f ca="1">IF(B618=1, ROUND(_xlfn.NORM.INV(AI618,$C$19,$C$20), 2), ROUND(_xlfn.NORM.INV(AI618, $D$19, $D$20), 2))</f>
        <v>1811.06</v>
      </c>
      <c r="AK618" s="15">
        <f ca="1">MIN(ROUND(H618*(1+$C$22),0),AH618)</f>
        <v>256</v>
      </c>
      <c r="AL618" s="20">
        <f ca="1">RAND()</f>
        <v>0.47602151356544242</v>
      </c>
      <c r="AM618" s="19">
        <f ca="1">(IF(B618=1, $G$21+($G$22-$G$21)*AL618, $H$21+($H$22-$H$21)*AL618))</f>
        <v>2.4280645406963272E-2</v>
      </c>
      <c r="AN618" s="15">
        <f ca="1">ROUND(AK618*(1-AM618), 0)</f>
        <v>250</v>
      </c>
      <c r="AO618" s="18">
        <f ca="1">SUM(IF(AN618&gt;H618, (AN618-H618)*($G$23+AJ618), 0),IF(AF618&gt;G618,(AF618-G618)*($G$23+AB618),0),IF(X618&gt;F618,(X618-F618)*($G$23+T618),0),IF(P618&gt;E618,(P618-E618)*($G$23+L618),0))</f>
        <v>0</v>
      </c>
      <c r="AP618" s="18">
        <f>-$C$24</f>
        <v>-313614.51120000001</v>
      </c>
      <c r="AQ618" s="17">
        <f ca="1">L618*P618+T618*X618+AB618*AF618+AJ618*AN618-AO618+AP618</f>
        <v>347389.88880000002</v>
      </c>
      <c r="AS618" s="21">
        <f ca="1">SUM(IF(AN618&gt;H618, (AN618-H618), 0),IF(AF618&gt;G618,(AF618-G618),0),IF(X618&gt;F618,(X618-F618),0),IF(P618&gt;E618,(P618-E618),0))</f>
        <v>0</v>
      </c>
    </row>
    <row r="619" spans="1:45" x14ac:dyDescent="0.4">
      <c r="A619" s="15">
        <v>591</v>
      </c>
      <c r="B619" s="15">
        <f ca="1">IF(RAND() &lt; (8/12), 0, 1)</f>
        <v>0</v>
      </c>
      <c r="C619" s="20">
        <f ca="1">RAND()</f>
        <v>0.79247628962064876</v>
      </c>
      <c r="D619" s="15" t="str">
        <f ca="1">LOOKUP(C619,$H$13:$H$16,$F$13:$F$16)</f>
        <v>Boeing 777-300ER</v>
      </c>
      <c r="E619" s="15">
        <f ca="1">LOOKUP(D619,$F$6:$F$9,$I$6:$I$9)</f>
        <v>8</v>
      </c>
      <c r="F619" s="15">
        <f ca="1">LOOKUP(D619,$F$6:$F$9,$J$6:$J$9)</f>
        <v>40</v>
      </c>
      <c r="G619" s="15">
        <f ca="1">LOOKUP(D619,$F$6:$F$9,$K$6:$K$9)</f>
        <v>24</v>
      </c>
      <c r="H619" s="15">
        <f ca="1">LOOKUP(D619,$F$6:$F$9,$L$6:$L$9)</f>
        <v>260</v>
      </c>
      <c r="I619" s="20">
        <f ca="1">RAND()</f>
        <v>0.69741832332447995</v>
      </c>
      <c r="J619" s="15">
        <f ca="1">IF(B619=1, ROUND(_xlfn.NORM.INV(I619,$C$5,$C$6)*(1+$T$14), 0), ROUND(_xlfn.NORM.INV(I619, $D$5, $D$6)*(1+$T$14), 0))</f>
        <v>5</v>
      </c>
      <c r="K619" s="20">
        <f ca="1">RAND()</f>
        <v>0.88893691226226612</v>
      </c>
      <c r="L619" s="18">
        <f ca="1">IF(B619=1, ROUND(_xlfn.NORM.INV(K619,$C$7,$C$8), 2), ROUND(_xlfn.NORM.INV(K619, $D$7, $D$8), 2))</f>
        <v>11048.81</v>
      </c>
      <c r="M619" s="15">
        <f ca="1">MIN(E619,J619)</f>
        <v>5</v>
      </c>
      <c r="N619" s="15">
        <f ca="1">RAND()</f>
        <v>0.57457451919125402</v>
      </c>
      <c r="O619" s="19">
        <f ca="1">(IF(B619=1, $G$21+($G$22-$G$21)*N619, $H$21+($H$22-$H$21)*N619))</f>
        <v>2.7237235575737623E-2</v>
      </c>
      <c r="P619" s="15">
        <f ca="1">ROUND(M619*(1-O619), 0)</f>
        <v>5</v>
      </c>
      <c r="Q619" s="20">
        <f ca="1">RAND()</f>
        <v>0.75696673758529631</v>
      </c>
      <c r="R619" s="15">
        <f ca="1">IF(B619=1, ROUND(_xlfn.NORM.INV(Q619,$C$9,$C$10)*(1+$T$14), 0), ROUND(_xlfn.NORM.INV(Q619, $D$9, $D$10)*(1+$T$14), 0))</f>
        <v>47</v>
      </c>
      <c r="S619" s="20">
        <f ca="1">RAND()</f>
        <v>0.61389217320660117</v>
      </c>
      <c r="T619" s="18">
        <f ca="1">IF(B619=1, ROUND(_xlfn.NORM.INV(S619,$C$11,$C$12), 2), ROUND(_xlfn.NORM.INV(S619, $D$11, $D$12), 2))</f>
        <v>5312.16</v>
      </c>
      <c r="U619" s="15">
        <f ca="1">MIN(F619,R619)</f>
        <v>40</v>
      </c>
      <c r="V619" s="15">
        <f ca="1">RAND()</f>
        <v>0.29399849233918718</v>
      </c>
      <c r="W619" s="19">
        <f ca="1">(IF(B619=1, $G$21+($G$22-$G$21)*V619, $H$21+($H$22-$H$21)*V619))</f>
        <v>1.8819954770175618E-2</v>
      </c>
      <c r="X619" s="15">
        <f ca="1">ROUND(U619*(1-W619), 0)</f>
        <v>39</v>
      </c>
      <c r="Y619" s="20">
        <f ca="1">RAND()</f>
        <v>9.0104286593866822E-2</v>
      </c>
      <c r="Z619" s="15">
        <f ca="1">IF(B619=1, ROUND(_xlfn.NORM.INV(Y619,$C$13,$C$14)*(1+$T$14), 0), ROUND(_xlfn.NORM.INV(Y619, $D$13, $D$14)*(1+$T$14), 0))</f>
        <v>23</v>
      </c>
      <c r="AA619" s="20">
        <f ca="1">RAND()</f>
        <v>3.7009663392801873E-3</v>
      </c>
      <c r="AB619" s="18">
        <f ca="1">IF(B619=1, ROUND(_xlfn.NORM.INV(AA619,$C$15,$C$16), 2), ROUND(_xlfn.NORM.INV(AA619, $D$15, $D$16), 2))</f>
        <v>2472.4699999999998</v>
      </c>
      <c r="AC619" s="15">
        <f ca="1">MIN(G619,Z619)</f>
        <v>23</v>
      </c>
      <c r="AD619" s="15">
        <f ca="1">RAND()</f>
        <v>0.39441908942836712</v>
      </c>
      <c r="AE619" s="19">
        <f ca="1">(IF(B619=1, $G$21+($G$22-$G$21)*AD619, $H$21+($H$22-$H$21)*AD619))</f>
        <v>2.1832572682851013E-2</v>
      </c>
      <c r="AF619" s="15">
        <f ca="1">ROUND(AC619*(1-AE619), 0)</f>
        <v>22</v>
      </c>
      <c r="AG619" s="20">
        <f ca="1">RAND()</f>
        <v>0.28055326150031357</v>
      </c>
      <c r="AH619" s="15">
        <f ca="1">IF(B619=1, ROUND(_xlfn.NORM.INV(AG619,$C$17,$C$18)*(1+$T$14), 0), ROUND(_xlfn.NORM.INV(AG619, $D$17, $D$18)*(1+$T$14), 0))</f>
        <v>169</v>
      </c>
      <c r="AI619" s="20">
        <f ca="1">RAND()</f>
        <v>0.33672197199117326</v>
      </c>
      <c r="AJ619" s="18">
        <f ca="1">IF(B619=1, ROUND(_xlfn.NORM.INV(AI619,$C$19,$C$20), 2), ROUND(_xlfn.NORM.INV(AI619, $D$19, $D$20), 2))</f>
        <v>1716.72</v>
      </c>
      <c r="AK619" s="15">
        <f ca="1">MIN(ROUND(H619*(1+$C$22),0),AH619)</f>
        <v>169</v>
      </c>
      <c r="AL619" s="20">
        <f ca="1">RAND()</f>
        <v>9.5057861952729916E-2</v>
      </c>
      <c r="AM619" s="19">
        <f ca="1">(IF(B619=1, $G$21+($G$22-$G$21)*AL619, $H$21+($H$22-$H$21)*AL619))</f>
        <v>1.2851735858581898E-2</v>
      </c>
      <c r="AN619" s="15">
        <f ca="1">ROUND(AK619*(1-AM619), 0)</f>
        <v>167</v>
      </c>
      <c r="AO619" s="18">
        <f ca="1">SUM(IF(AN619&gt;H619, (AN619-H619)*($G$23+AJ619), 0),IF(AF619&gt;G619,(AF619-G619)*($G$23+AB619),0),IF(X619&gt;F619,(X619-F619)*($G$23+T619),0),IF(P619&gt;E619,(P619-E619)*($G$23+L619),0))</f>
        <v>0</v>
      </c>
      <c r="AP619" s="18">
        <f>-$C$24</f>
        <v>-313614.51120000001</v>
      </c>
      <c r="AQ619" s="17">
        <f ca="1">L619*P619+T619*X619+AB619*AF619+AJ619*AN619-AO619+AP619</f>
        <v>289890.35879999999</v>
      </c>
      <c r="AS619" s="21">
        <f ca="1">SUM(IF(AN619&gt;H619, (AN619-H619), 0),IF(AF619&gt;G619,(AF619-G619),0),IF(X619&gt;F619,(X619-F619),0),IF(P619&gt;E619,(P619-E619),0))</f>
        <v>0</v>
      </c>
    </row>
    <row r="620" spans="1:45" x14ac:dyDescent="0.4">
      <c r="A620" s="15">
        <v>592</v>
      </c>
      <c r="B620" s="15">
        <f ca="1">IF(RAND() &lt; (8/12), 0, 1)</f>
        <v>1</v>
      </c>
      <c r="C620" s="20">
        <f ca="1">RAND()</f>
        <v>0.41669631208145952</v>
      </c>
      <c r="D620" s="15" t="str">
        <f ca="1">LOOKUP(C620,$H$13:$H$16,$F$13:$F$16)</f>
        <v>Airbus A380-800</v>
      </c>
      <c r="E620" s="15">
        <f ca="1">LOOKUP(D620,$F$6:$F$9,$I$6:$I$9)</f>
        <v>14</v>
      </c>
      <c r="F620" s="15">
        <f ca="1">LOOKUP(D620,$F$6:$F$9,$J$6:$J$9)</f>
        <v>76</v>
      </c>
      <c r="G620" s="15">
        <f ca="1">LOOKUP(D620,$F$6:$F$9,$K$6:$K$9)</f>
        <v>56</v>
      </c>
      <c r="H620" s="15">
        <f ca="1">LOOKUP(D620,$F$6:$F$9,$L$6:$L$9)</f>
        <v>341</v>
      </c>
      <c r="I620" s="20">
        <f ca="1">RAND()</f>
        <v>0.36994705263730898</v>
      </c>
      <c r="J620" s="15">
        <f ca="1">IF(B620=1, ROUND(_xlfn.NORM.INV(I620,$C$5,$C$6)*(1+$T$14), 0), ROUND(_xlfn.NORM.INV(I620, $D$5, $D$6)*(1+$T$14), 0))</f>
        <v>6</v>
      </c>
      <c r="K620" s="20">
        <f ca="1">RAND()</f>
        <v>0.42950170697536283</v>
      </c>
      <c r="L620" s="18">
        <f ca="1">IF(B620=1, ROUND(_xlfn.NORM.INV(K620,$C$7,$C$8), 2), ROUND(_xlfn.NORM.INV(K620, $D$7, $D$8), 2))</f>
        <v>13338.52</v>
      </c>
      <c r="M620" s="15">
        <f ca="1">MIN(E620,J620)</f>
        <v>6</v>
      </c>
      <c r="N620" s="15">
        <f ca="1">RAND()</f>
        <v>0.86484038003962393</v>
      </c>
      <c r="O620" s="19">
        <f ca="1">(IF(B620=1, $G$21+($G$22-$G$21)*N620, $H$21+($H$22-$H$21)*N620))</f>
        <v>4.526941330138684E-2</v>
      </c>
      <c r="P620" s="15">
        <f ca="1">ROUND(M620*(1-O620), 0)</f>
        <v>6</v>
      </c>
      <c r="Q620" s="20">
        <f ca="1">RAND()</f>
        <v>0.3932302825059576</v>
      </c>
      <c r="R620" s="15">
        <f ca="1">IF(B620=1, ROUND(_xlfn.NORM.INV(Q620,$C$9,$C$10)*(1+$T$14), 0), ROUND(_xlfn.NORM.INV(Q620, $D$9, $D$10)*(1+$T$14), 0))</f>
        <v>54</v>
      </c>
      <c r="S620" s="20">
        <f ca="1">RAND()</f>
        <v>0.10756913462954565</v>
      </c>
      <c r="T620" s="18">
        <f ca="1">IF(B620=1, ROUND(_xlfn.NORM.INV(S620,$C$11,$C$12), 2), ROUND(_xlfn.NORM.INV(S620, $D$11, $D$12), 2))</f>
        <v>5711.72</v>
      </c>
      <c r="U620" s="15">
        <f ca="1">MIN(F620,R620)</f>
        <v>54</v>
      </c>
      <c r="V620" s="15">
        <f ca="1">RAND()</f>
        <v>0.71419039610606883</v>
      </c>
      <c r="W620" s="19">
        <f ca="1">(IF(B620=1, $G$21+($G$22-$G$21)*V620, $H$21+($H$22-$H$21)*V620))</f>
        <v>3.9996663863712409E-2</v>
      </c>
      <c r="X620" s="15">
        <f ca="1">ROUND(U620*(1-W620), 0)</f>
        <v>52</v>
      </c>
      <c r="Y620" s="20">
        <f ca="1">RAND()</f>
        <v>0.82673624725719197</v>
      </c>
      <c r="Z620" s="15">
        <f ca="1">IF(B620=1, ROUND(_xlfn.NORM.INV(Y620,$C$13,$C$14)*(1+$T$14), 0), ROUND(_xlfn.NORM.INV(Y620, $D$13, $D$14)*(1+$T$14), 0))</f>
        <v>76</v>
      </c>
      <c r="AA620" s="20">
        <f ca="1">RAND()</f>
        <v>3.1661837986212693E-2</v>
      </c>
      <c r="AB620" s="18">
        <f ca="1">IF(B620=1, ROUND(_xlfn.NORM.INV(AA620,$C$15,$C$16), 2), ROUND(_xlfn.NORM.INV(AA620, $D$15, $D$16), 2))</f>
        <v>2749.36</v>
      </c>
      <c r="AC620" s="15">
        <f ca="1">MIN(G620,Z620)</f>
        <v>56</v>
      </c>
      <c r="AD620" s="15">
        <f ca="1">RAND()</f>
        <v>0.37765019748980422</v>
      </c>
      <c r="AE620" s="19">
        <f ca="1">(IF(B620=1, $G$21+($G$22-$G$21)*AD620, $H$21+($H$22-$H$21)*AD620))</f>
        <v>2.8217756912143149E-2</v>
      </c>
      <c r="AF620" s="15">
        <f ca="1">ROUND(AC620*(1-AE620), 0)</f>
        <v>54</v>
      </c>
      <c r="AG620" s="20">
        <f ca="1">RAND()</f>
        <v>0.74708410986969231</v>
      </c>
      <c r="AH620" s="15">
        <f ca="1">IF(B620=1, ROUND(_xlfn.NORM.INV(AG620,$C$17,$C$18)*(1+$T$14), 0), ROUND(_xlfn.NORM.INV(AG620, $D$17, $D$18)*(1+$T$14), 0))</f>
        <v>388</v>
      </c>
      <c r="AI620" s="20">
        <f ca="1">RAND()</f>
        <v>0.69684695197079849</v>
      </c>
      <c r="AJ620" s="18">
        <f ca="1">IF(B620=1, ROUND(_xlfn.NORM.INV(AI620,$C$19,$C$20), 2), ROUND(_xlfn.NORM.INV(AI620, $D$19, $D$20), 2))</f>
        <v>2431.38</v>
      </c>
      <c r="AK620" s="15">
        <f ca="1">MIN(ROUND(H620*(1+$C$22),0),AH620)</f>
        <v>358</v>
      </c>
      <c r="AL620" s="20">
        <f ca="1">RAND()</f>
        <v>0.30311915173145143</v>
      </c>
      <c r="AM620" s="19">
        <f ca="1">(IF(B620=1, $G$21+($G$22-$G$21)*AL620, $H$21+($H$22-$H$21)*AL620))</f>
        <v>2.5609170310600803E-2</v>
      </c>
      <c r="AN620" s="15">
        <f ca="1">ROUND(AK620*(1-AM620), 0)</f>
        <v>349</v>
      </c>
      <c r="AO620" s="18">
        <f ca="1">SUM(IF(AN620&gt;H620, (AN620-H620)*($G$23+AJ620), 0),IF(AF620&gt;G620,(AF620-G620)*($G$23+AB620),0),IF(X620&gt;F620,(X620-F620)*($G$23+T620),0),IF(P620&gt;E620,(P620-E620)*($G$23+L620),0))</f>
        <v>26259.040000000001</v>
      </c>
      <c r="AP620" s="18">
        <f>-$C$24</f>
        <v>-313614.51120000001</v>
      </c>
      <c r="AQ620" s="17">
        <f ca="1">L620*P620+T620*X620+AB620*AF620+AJ620*AN620-AO620+AP620</f>
        <v>1034184.0688</v>
      </c>
      <c r="AS620" s="21">
        <f ca="1">SUM(IF(AN620&gt;H620, (AN620-H620), 0),IF(AF620&gt;G620,(AF620-G620),0),IF(X620&gt;F620,(X620-F620),0),IF(P620&gt;E620,(P620-E620),0))</f>
        <v>8</v>
      </c>
    </row>
    <row r="621" spans="1:45" x14ac:dyDescent="0.4">
      <c r="A621" s="15">
        <v>593</v>
      </c>
      <c r="B621" s="15">
        <f ca="1">IF(RAND() &lt; (8/12), 0, 1)</f>
        <v>0</v>
      </c>
      <c r="C621" s="20">
        <f ca="1">RAND()</f>
        <v>0.15336757128828538</v>
      </c>
      <c r="D621" s="15" t="str">
        <f ca="1">LOOKUP(C621,$H$13:$H$16,$F$13:$F$16)</f>
        <v>Airbus A350-900</v>
      </c>
      <c r="E621" s="15">
        <f ca="1">LOOKUP(D621,$F$6:$F$9,$I$6:$I$9)</f>
        <v>0</v>
      </c>
      <c r="F621" s="15">
        <f ca="1">LOOKUP(D621,$F$6:$F$9,$J$6:$J$9)</f>
        <v>32</v>
      </c>
      <c r="G621" s="15">
        <f ca="1">LOOKUP(D621,$F$6:$F$9,$K$6:$K$9)</f>
        <v>21</v>
      </c>
      <c r="H621" s="15">
        <f ca="1">LOOKUP(D621,$F$6:$F$9,$L$6:$L$9)</f>
        <v>259</v>
      </c>
      <c r="I621" s="20">
        <f ca="1">RAND()</f>
        <v>0.50089921622706413</v>
      </c>
      <c r="J621" s="15">
        <f ca="1">IF(B621=1, ROUND(_xlfn.NORM.INV(I621,$C$5,$C$6)*(1+$T$14), 0), ROUND(_xlfn.NORM.INV(I621, $D$5, $D$6)*(1+$T$14), 0))</f>
        <v>4</v>
      </c>
      <c r="K621" s="20">
        <f ca="1">RAND()</f>
        <v>0.94779420603505238</v>
      </c>
      <c r="L621" s="18">
        <f ca="1">IF(B621=1, ROUND(_xlfn.NORM.INV(K621,$C$7,$C$8), 2), ROUND(_xlfn.NORM.INV(K621, $D$7, $D$8), 2))</f>
        <v>11232.46</v>
      </c>
      <c r="M621" s="15">
        <f ca="1">MIN(E621,J621)</f>
        <v>0</v>
      </c>
      <c r="N621" s="15">
        <f ca="1">RAND()</f>
        <v>0.72727267926443073</v>
      </c>
      <c r="O621" s="19">
        <f ca="1">(IF(B621=1, $G$21+($G$22-$G$21)*N621, $H$21+($H$22-$H$21)*N621))</f>
        <v>3.1818180377932923E-2</v>
      </c>
      <c r="P621" s="15">
        <f ca="1">ROUND(M621*(1-O621), 0)</f>
        <v>0</v>
      </c>
      <c r="Q621" s="20">
        <f ca="1">RAND()</f>
        <v>0.78393029359248623</v>
      </c>
      <c r="R621" s="15">
        <f ca="1">IF(B621=1, ROUND(_xlfn.NORM.INV(Q621,$C$9,$C$10)*(1+$T$14), 0), ROUND(_xlfn.NORM.INV(Q621, $D$9, $D$10)*(1+$T$14), 0))</f>
        <v>48</v>
      </c>
      <c r="S621" s="20">
        <f ca="1">RAND()</f>
        <v>0.68756919169623032</v>
      </c>
      <c r="T621" s="18">
        <f ca="1">IF(B621=1, ROUND(_xlfn.NORM.INV(S621,$C$11,$C$12), 2), ROUND(_xlfn.NORM.INV(S621, $D$11, $D$12), 2))</f>
        <v>5357.62</v>
      </c>
      <c r="U621" s="15">
        <f ca="1">MIN(F621,R621)</f>
        <v>32</v>
      </c>
      <c r="V621" s="15">
        <f ca="1">RAND()</f>
        <v>0.99452593248041277</v>
      </c>
      <c r="W621" s="19">
        <f ca="1">(IF(B621=1, $G$21+($G$22-$G$21)*V621, $H$21+($H$22-$H$21)*V621))</f>
        <v>3.983577797441238E-2</v>
      </c>
      <c r="X621" s="15">
        <f ca="1">ROUND(U621*(1-W621), 0)</f>
        <v>31</v>
      </c>
      <c r="Y621" s="20">
        <f ca="1">RAND()</f>
        <v>0.71207403102519184</v>
      </c>
      <c r="Z621" s="15">
        <f ca="1">IF(B621=1, ROUND(_xlfn.NORM.INV(Y621,$C$13,$C$14)*(1+$T$14), 0), ROUND(_xlfn.NORM.INV(Y621, $D$13, $D$14)*(1+$T$14), 0))</f>
        <v>41</v>
      </c>
      <c r="AA621" s="20">
        <f ca="1">RAND()</f>
        <v>0.74889050980262362</v>
      </c>
      <c r="AB621" s="18">
        <f ca="1">IF(B621=1, ROUND(_xlfn.NORM.INV(AA621,$C$15,$C$16), 2), ROUND(_xlfn.NORM.INV(AA621, $D$15, $D$16), 2))</f>
        <v>2879.52</v>
      </c>
      <c r="AC621" s="15">
        <f ca="1">MIN(G621,Z621)</f>
        <v>21</v>
      </c>
      <c r="AD621" s="15">
        <f ca="1">RAND()</f>
        <v>0.50520013721260859</v>
      </c>
      <c r="AE621" s="19">
        <f ca="1">(IF(B621=1, $G$21+($G$22-$G$21)*AD621, $H$21+($H$22-$H$21)*AD621))</f>
        <v>2.5156004116378257E-2</v>
      </c>
      <c r="AF621" s="15">
        <f ca="1">ROUND(AC621*(1-AE621), 0)</f>
        <v>20</v>
      </c>
      <c r="AG621" s="20">
        <f ca="1">RAND()</f>
        <v>1.8808107529793006E-3</v>
      </c>
      <c r="AH621" s="15">
        <f ca="1">IF(B621=1, ROUND(_xlfn.NORM.INV(AG621,$C$17,$C$18)*(1+$T$14), 0), ROUND(_xlfn.NORM.INV(AG621, $D$17, $D$18)*(1+$T$14), 0))</f>
        <v>47</v>
      </c>
      <c r="AI621" s="20">
        <f ca="1">RAND()</f>
        <v>0.14921057203422983</v>
      </c>
      <c r="AJ621" s="18">
        <f ca="1">IF(B621=1, ROUND(_xlfn.NORM.INV(AI621,$C$19,$C$20), 2), ROUND(_xlfn.NORM.INV(AI621, $D$19, $D$20), 2))</f>
        <v>1669.74</v>
      </c>
      <c r="AK621" s="15">
        <f ca="1">MIN(ROUND(H621*(1+$C$22),0),AH621)</f>
        <v>47</v>
      </c>
      <c r="AL621" s="20">
        <f ca="1">RAND()</f>
        <v>2.1764622079505247E-2</v>
      </c>
      <c r="AM621" s="19">
        <f ca="1">(IF(B621=1, $G$21+($G$22-$G$21)*AL621, $H$21+($H$22-$H$21)*AL621))</f>
        <v>1.0652938662385158E-2</v>
      </c>
      <c r="AN621" s="15">
        <f ca="1">ROUND(AK621*(1-AM621), 0)</f>
        <v>46</v>
      </c>
      <c r="AO621" s="18">
        <f ca="1">SUM(IF(AN621&gt;H621, (AN621-H621)*($G$23+AJ621), 0),IF(AF621&gt;G621,(AF621-G621)*($G$23+AB621),0),IF(X621&gt;F621,(X621-F621)*($G$23+T621),0),IF(P621&gt;E621,(P621-E621)*($G$23+L621),0))</f>
        <v>0</v>
      </c>
      <c r="AP621" s="18">
        <f>-$C$24</f>
        <v>-313614.51120000001</v>
      </c>
      <c r="AQ621" s="17">
        <f ca="1">L621*P621+T621*X621+AB621*AF621+AJ621*AN621-AO621+AP621</f>
        <v>-13129.851200000034</v>
      </c>
      <c r="AS621" s="21">
        <f ca="1">SUM(IF(AN621&gt;H621, (AN621-H621), 0),IF(AF621&gt;G621,(AF621-G621),0),IF(X621&gt;F621,(X621-F621),0),IF(P621&gt;E621,(P621-E621),0))</f>
        <v>0</v>
      </c>
    </row>
    <row r="622" spans="1:45" x14ac:dyDescent="0.4">
      <c r="A622" s="15">
        <v>594</v>
      </c>
      <c r="B622" s="15">
        <f ca="1">IF(RAND() &lt; (8/12), 0, 1)</f>
        <v>0</v>
      </c>
      <c r="C622" s="20">
        <f ca="1">RAND()</f>
        <v>0.74690441859629386</v>
      </c>
      <c r="D622" s="15" t="str">
        <f ca="1">LOOKUP(C622,$H$13:$H$16,$F$13:$F$16)</f>
        <v>Boeing 777-300ER</v>
      </c>
      <c r="E622" s="15">
        <f ca="1">LOOKUP(D622,$F$6:$F$9,$I$6:$I$9)</f>
        <v>8</v>
      </c>
      <c r="F622" s="15">
        <f ca="1">LOOKUP(D622,$F$6:$F$9,$J$6:$J$9)</f>
        <v>40</v>
      </c>
      <c r="G622" s="15">
        <f ca="1">LOOKUP(D622,$F$6:$F$9,$K$6:$K$9)</f>
        <v>24</v>
      </c>
      <c r="H622" s="15">
        <f ca="1">LOOKUP(D622,$F$6:$F$9,$L$6:$L$9)</f>
        <v>260</v>
      </c>
      <c r="I622" s="20">
        <f ca="1">RAND()</f>
        <v>0.27348597946824904</v>
      </c>
      <c r="J622" s="15">
        <f ca="1">IF(B622=1, ROUND(_xlfn.NORM.INV(I622,$C$5,$C$6)*(1+$T$14), 0), ROUND(_xlfn.NORM.INV(I622, $D$5, $D$6)*(1+$T$14), 0))</f>
        <v>4</v>
      </c>
      <c r="K622" s="20">
        <f ca="1">RAND()</f>
        <v>0.23781581575217836</v>
      </c>
      <c r="L622" s="18">
        <f ca="1">IF(B622=1, ROUND(_xlfn.NORM.INV(K622,$C$7,$C$8), 2), ROUND(_xlfn.NORM.INV(K622, $D$7, $D$8), 2))</f>
        <v>10167.27</v>
      </c>
      <c r="M622" s="15">
        <f ca="1">MIN(E622,J622)</f>
        <v>4</v>
      </c>
      <c r="N622" s="15">
        <f ca="1">RAND()</f>
        <v>0.4074888305849278</v>
      </c>
      <c r="O622" s="19">
        <f ca="1">(IF(B622=1, $G$21+($G$22-$G$21)*N622, $H$21+($H$22-$H$21)*N622))</f>
        <v>2.2224664917547834E-2</v>
      </c>
      <c r="P622" s="15">
        <f ca="1">ROUND(M622*(1-O622), 0)</f>
        <v>4</v>
      </c>
      <c r="Q622" s="20">
        <f ca="1">RAND()</f>
        <v>0.6945850904424411</v>
      </c>
      <c r="R622" s="15">
        <f ca="1">IF(B622=1, ROUND(_xlfn.NORM.INV(Q622,$C$9,$C$10)*(1+$T$14), 0), ROUND(_xlfn.NORM.INV(Q622, $D$9, $D$10)*(1+$T$14), 0))</f>
        <v>45</v>
      </c>
      <c r="S622" s="20">
        <f ca="1">RAND()</f>
        <v>0.30418031155420033</v>
      </c>
      <c r="T622" s="18">
        <f ca="1">IF(B622=1, ROUND(_xlfn.NORM.INV(S622,$C$11,$C$12), 2), ROUND(_xlfn.NORM.INV(S622, $D$11, $D$12), 2))</f>
        <v>5129.42</v>
      </c>
      <c r="U622" s="15">
        <f ca="1">MIN(F622,R622)</f>
        <v>40</v>
      </c>
      <c r="V622" s="15">
        <f ca="1">RAND()</f>
        <v>0.13843192592489295</v>
      </c>
      <c r="W622" s="19">
        <f ca="1">(IF(B622=1, $G$21+($G$22-$G$21)*V622, $H$21+($H$22-$H$21)*V622))</f>
        <v>1.4152957777746788E-2</v>
      </c>
      <c r="X622" s="15">
        <f ca="1">ROUND(U622*(1-W622), 0)</f>
        <v>39</v>
      </c>
      <c r="Y622" s="20">
        <f ca="1">RAND()</f>
        <v>4.6628415792379974E-2</v>
      </c>
      <c r="Z622" s="15">
        <f ca="1">IF(B622=1, ROUND(_xlfn.NORM.INV(Y622,$C$13,$C$14)*(1+$T$14), 0), ROUND(_xlfn.NORM.INV(Y622, $D$13, $D$14)*(1+$T$14), 0))</f>
        <v>20</v>
      </c>
      <c r="AA622" s="20">
        <f ca="1">RAND()</f>
        <v>0.96535696700756068</v>
      </c>
      <c r="AB622" s="18">
        <f ca="1">IF(B622=1, ROUND(_xlfn.NORM.INV(AA622,$C$15,$C$16), 2), ROUND(_xlfn.NORM.INV(AA622, $D$15, $D$16), 2))</f>
        <v>3018.74</v>
      </c>
      <c r="AC622" s="15">
        <f ca="1">MIN(G622,Z622)</f>
        <v>20</v>
      </c>
      <c r="AD622" s="15">
        <f ca="1">RAND()</f>
        <v>0.26542083342982292</v>
      </c>
      <c r="AE622" s="19">
        <f ca="1">(IF(B622=1, $G$21+($G$22-$G$21)*AD622, $H$21+($H$22-$H$21)*AD622))</f>
        <v>1.7962625002894687E-2</v>
      </c>
      <c r="AF622" s="15">
        <f ca="1">ROUND(AC622*(1-AE622), 0)</f>
        <v>20</v>
      </c>
      <c r="AG622" s="20">
        <f ca="1">RAND()</f>
        <v>4.0363065236269202E-2</v>
      </c>
      <c r="AH622" s="15">
        <f ca="1">IF(B622=1, ROUND(_xlfn.NORM.INV(AG622,$C$17,$C$18)*(1+$T$14), 0), ROUND(_xlfn.NORM.INV(AG622, $D$17, $D$18)*(1+$T$14), 0))</f>
        <v>108</v>
      </c>
      <c r="AI622" s="20">
        <f ca="1">RAND()</f>
        <v>0.61040644562319457</v>
      </c>
      <c r="AJ622" s="18">
        <f ca="1">IF(B622=1, ROUND(_xlfn.NORM.INV(AI622,$C$19,$C$20), 2), ROUND(_xlfn.NORM.INV(AI622, $D$19, $D$20), 2))</f>
        <v>1770.03</v>
      </c>
      <c r="AK622" s="15">
        <f ca="1">MIN(ROUND(H622*(1+$C$22),0),AH622)</f>
        <v>108</v>
      </c>
      <c r="AL622" s="20">
        <f ca="1">RAND()</f>
        <v>0.27035923262112072</v>
      </c>
      <c r="AM622" s="19">
        <f ca="1">(IF(B622=1, $G$21+($G$22-$G$21)*AL622, $H$21+($H$22-$H$21)*AL622))</f>
        <v>1.8110776978633621E-2</v>
      </c>
      <c r="AN622" s="15">
        <f ca="1">ROUND(AK622*(1-AM622), 0)</f>
        <v>106</v>
      </c>
      <c r="AO622" s="18">
        <f ca="1">SUM(IF(AN622&gt;H622, (AN622-H622)*($G$23+AJ622), 0),IF(AF622&gt;G622,(AF622-G622)*($G$23+AB622),0),IF(X622&gt;F622,(X622-F622)*($G$23+T622),0),IF(P622&gt;E622,(P622-E622)*($G$23+L622),0))</f>
        <v>0</v>
      </c>
      <c r="AP622" s="18">
        <f>-$C$24</f>
        <v>-313614.51120000001</v>
      </c>
      <c r="AQ622" s="17">
        <f ca="1">L622*P622+T622*X622+AB622*AF622+AJ622*AN622-AO622+AP622</f>
        <v>175099.92879999999</v>
      </c>
      <c r="AS622" s="21">
        <f ca="1">SUM(IF(AN622&gt;H622, (AN622-H622), 0),IF(AF622&gt;G622,(AF622-G622),0),IF(X622&gt;F622,(X622-F622),0),IF(P622&gt;E622,(P622-E622),0))</f>
        <v>0</v>
      </c>
    </row>
    <row r="623" spans="1:45" x14ac:dyDescent="0.4">
      <c r="A623" s="15">
        <v>595</v>
      </c>
      <c r="B623" s="15">
        <f ca="1">IF(RAND() &lt; (8/12), 0, 1)</f>
        <v>0</v>
      </c>
      <c r="C623" s="20">
        <f ca="1">RAND()</f>
        <v>6.0335689215529009E-2</v>
      </c>
      <c r="D623" s="15" t="str">
        <f ca="1">LOOKUP(C623,$H$13:$H$16,$F$13:$F$16)</f>
        <v>Airbus A350-900</v>
      </c>
      <c r="E623" s="15">
        <f ca="1">LOOKUP(D623,$F$6:$F$9,$I$6:$I$9)</f>
        <v>0</v>
      </c>
      <c r="F623" s="15">
        <f ca="1">LOOKUP(D623,$F$6:$F$9,$J$6:$J$9)</f>
        <v>32</v>
      </c>
      <c r="G623" s="15">
        <f ca="1">LOOKUP(D623,$F$6:$F$9,$K$6:$K$9)</f>
        <v>21</v>
      </c>
      <c r="H623" s="15">
        <f ca="1">LOOKUP(D623,$F$6:$F$9,$L$6:$L$9)</f>
        <v>259</v>
      </c>
      <c r="I623" s="20">
        <f ca="1">RAND()</f>
        <v>5.6378208430092336E-3</v>
      </c>
      <c r="J623" s="15">
        <f ca="1">IF(B623=1, ROUND(_xlfn.NORM.INV(I623,$C$5,$C$6)*(1+$T$14), 0), ROUND(_xlfn.NORM.INV(I623, $D$5, $D$6)*(1+$T$14), 0))</f>
        <v>2</v>
      </c>
      <c r="K623" s="20">
        <f ca="1">RAND()</f>
        <v>0.7482632439789908</v>
      </c>
      <c r="L623" s="18">
        <f ca="1">IF(B623=1, ROUND(_xlfn.NORM.INV(K623,$C$7,$C$8), 2), ROUND(_xlfn.NORM.INV(K623, $D$7, $D$8), 2))</f>
        <v>10797.3</v>
      </c>
      <c r="M623" s="15">
        <f ca="1">MIN(E623,J623)</f>
        <v>0</v>
      </c>
      <c r="N623" s="15">
        <f ca="1">RAND()</f>
        <v>0.78107731790063339</v>
      </c>
      <c r="O623" s="19">
        <f ca="1">(IF(B623=1, $G$21+($G$22-$G$21)*N623, $H$21+($H$22-$H$21)*N623))</f>
        <v>3.3432319537019001E-2</v>
      </c>
      <c r="P623" s="15">
        <f ca="1">ROUND(M623*(1-O623), 0)</f>
        <v>0</v>
      </c>
      <c r="Q623" s="20">
        <f ca="1">RAND()</f>
        <v>0.68261152206988485</v>
      </c>
      <c r="R623" s="15">
        <f ca="1">IF(B623=1, ROUND(_xlfn.NORM.INV(Q623,$C$9,$C$10)*(1+$T$14), 0), ROUND(_xlfn.NORM.INV(Q623, $D$9, $D$10)*(1+$T$14), 0))</f>
        <v>45</v>
      </c>
      <c r="S623" s="20">
        <f ca="1">RAND()</f>
        <v>0.16131150465996258</v>
      </c>
      <c r="T623" s="18">
        <f ca="1">IF(B623=1, ROUND(_xlfn.NORM.INV(S623,$C$11,$C$12), 2), ROUND(_xlfn.NORM.INV(S623, $D$11, $D$12), 2))</f>
        <v>5020.8</v>
      </c>
      <c r="U623" s="15">
        <f ca="1">MIN(F623,R623)</f>
        <v>32</v>
      </c>
      <c r="V623" s="15">
        <f ca="1">RAND()</f>
        <v>0.70532218798993052</v>
      </c>
      <c r="W623" s="19">
        <f ca="1">(IF(B623=1, $G$21+($G$22-$G$21)*V623, $H$21+($H$22-$H$21)*V623))</f>
        <v>3.1159665639697916E-2</v>
      </c>
      <c r="X623" s="15">
        <f ca="1">ROUND(U623*(1-W623), 0)</f>
        <v>31</v>
      </c>
      <c r="Y623" s="20">
        <f ca="1">RAND()</f>
        <v>0.49291011140560936</v>
      </c>
      <c r="Z623" s="15">
        <f ca="1">IF(B623=1, ROUND(_xlfn.NORM.INV(Y623,$C$13,$C$14)*(1+$T$14), 0), ROUND(_xlfn.NORM.INV(Y623, $D$13, $D$14)*(1+$T$14), 0))</f>
        <v>36</v>
      </c>
      <c r="AA623" s="20">
        <f ca="1">RAND()</f>
        <v>0.69892386538318652</v>
      </c>
      <c r="AB623" s="18">
        <f ca="1">IF(B623=1, ROUND(_xlfn.NORM.INV(AA623,$C$15,$C$16), 2), ROUND(_xlfn.NORM.INV(AA623, $D$15, $D$16), 2))</f>
        <v>2861.33</v>
      </c>
      <c r="AC623" s="15">
        <f ca="1">MIN(G623,Z623)</f>
        <v>21</v>
      </c>
      <c r="AD623" s="15">
        <f ca="1">RAND()</f>
        <v>0.484810829234541</v>
      </c>
      <c r="AE623" s="19">
        <f ca="1">(IF(B623=1, $G$21+($G$22-$G$21)*AD623, $H$21+($H$22-$H$21)*AD623))</f>
        <v>2.4544324877036228E-2</v>
      </c>
      <c r="AF623" s="15">
        <f ca="1">ROUND(AC623*(1-AE623), 0)</f>
        <v>20</v>
      </c>
      <c r="AG623" s="20">
        <f ca="1">RAND()</f>
        <v>0.58631203723868663</v>
      </c>
      <c r="AH623" s="15">
        <f ca="1">IF(B623=1, ROUND(_xlfn.NORM.INV(AG623,$C$17,$C$18)*(1+$T$14), 0), ROUND(_xlfn.NORM.INV(AG623, $D$17, $D$18)*(1+$T$14), 0))</f>
        <v>211</v>
      </c>
      <c r="AI623" s="20">
        <f ca="1">RAND()</f>
        <v>0.34429768574898856</v>
      </c>
      <c r="AJ623" s="18">
        <f ca="1">IF(B623=1, ROUND(_xlfn.NORM.INV(AI623,$C$19,$C$20), 2), ROUND(_xlfn.NORM.INV(AI623, $D$19, $D$20), 2))</f>
        <v>1718.29</v>
      </c>
      <c r="AK623" s="15">
        <f ca="1">MIN(ROUND(H623*(1+$C$22),0),AH623)</f>
        <v>211</v>
      </c>
      <c r="AL623" s="20">
        <f ca="1">RAND()</f>
        <v>0.39556627217960783</v>
      </c>
      <c r="AM623" s="19">
        <f ca="1">(IF(B623=1, $G$21+($G$22-$G$21)*AL623, $H$21+($H$22-$H$21)*AL623))</f>
        <v>2.1866988165388235E-2</v>
      </c>
      <c r="AN623" s="15">
        <f ca="1">ROUND(AK623*(1-AM623), 0)</f>
        <v>206</v>
      </c>
      <c r="AO623" s="18">
        <f ca="1">SUM(IF(AN623&gt;H623, (AN623-H623)*($G$23+AJ623), 0),IF(AF623&gt;G623,(AF623-G623)*($G$23+AB623),0),IF(X623&gt;F623,(X623-F623)*($G$23+T623),0),IF(P623&gt;E623,(P623-E623)*($G$23+L623),0))</f>
        <v>0</v>
      </c>
      <c r="AP623" s="18">
        <f>-$C$24</f>
        <v>-313614.51120000001</v>
      </c>
      <c r="AQ623" s="17">
        <f ca="1">L623*P623+T623*X623+AB623*AF623+AJ623*AN623-AO623+AP623</f>
        <v>253224.62880000001</v>
      </c>
      <c r="AS623" s="21">
        <f ca="1">SUM(IF(AN623&gt;H623, (AN623-H623), 0),IF(AF623&gt;G623,(AF623-G623),0),IF(X623&gt;F623,(X623-F623),0),IF(P623&gt;E623,(P623-E623),0))</f>
        <v>0</v>
      </c>
    </row>
    <row r="624" spans="1:45" x14ac:dyDescent="0.4">
      <c r="A624" s="15">
        <v>596</v>
      </c>
      <c r="B624" s="15">
        <f ca="1">IF(RAND() &lt; (8/12), 0, 1)</f>
        <v>1</v>
      </c>
      <c r="C624" s="20">
        <f ca="1">RAND()</f>
        <v>0.45245173727404364</v>
      </c>
      <c r="D624" s="15" t="str">
        <f ca="1">LOOKUP(C624,$H$13:$H$16,$F$13:$F$16)</f>
        <v>Airbus A380-800</v>
      </c>
      <c r="E624" s="15">
        <f ca="1">LOOKUP(D624,$F$6:$F$9,$I$6:$I$9)</f>
        <v>14</v>
      </c>
      <c r="F624" s="15">
        <f ca="1">LOOKUP(D624,$F$6:$F$9,$J$6:$J$9)</f>
        <v>76</v>
      </c>
      <c r="G624" s="15">
        <f ca="1">LOOKUP(D624,$F$6:$F$9,$K$6:$K$9)</f>
        <v>56</v>
      </c>
      <c r="H624" s="15">
        <f ca="1">LOOKUP(D624,$F$6:$F$9,$L$6:$L$9)</f>
        <v>341</v>
      </c>
      <c r="I624" s="20">
        <f ca="1">RAND()</f>
        <v>7.5186519271370877E-2</v>
      </c>
      <c r="J624" s="15">
        <f ca="1">IF(B624=1, ROUND(_xlfn.NORM.INV(I624,$C$5,$C$6)*(1+$T$14), 0), ROUND(_xlfn.NORM.INV(I624, $D$5, $D$6)*(1+$T$14), 0))</f>
        <v>3</v>
      </c>
      <c r="K624" s="20">
        <f ca="1">RAND()</f>
        <v>0.57859182455022051</v>
      </c>
      <c r="L624" s="18">
        <f ca="1">IF(B624=1, ROUND(_xlfn.NORM.INV(K624,$C$7,$C$8), 2), ROUND(_xlfn.NORM.INV(K624, $D$7, $D$8), 2))</f>
        <v>14016.48</v>
      </c>
      <c r="M624" s="15">
        <f ca="1">MIN(E624,J624)</f>
        <v>3</v>
      </c>
      <c r="N624" s="15">
        <f ca="1">RAND()</f>
        <v>0.89730341047953155</v>
      </c>
      <c r="O624" s="19">
        <f ca="1">(IF(B624=1, $G$21+($G$22-$G$21)*N624, $H$21+($H$22-$H$21)*N624))</f>
        <v>4.6405619366783606E-2</v>
      </c>
      <c r="P624" s="15">
        <f ca="1">ROUND(M624*(1-O624), 0)</f>
        <v>3</v>
      </c>
      <c r="Q624" s="20">
        <f ca="1">RAND()</f>
        <v>0.76365485484762108</v>
      </c>
      <c r="R624" s="15">
        <f ca="1">IF(B624=1, ROUND(_xlfn.NORM.INV(Q624,$C$9,$C$10)*(1+$T$14), 0), ROUND(_xlfn.NORM.INV(Q624, $D$9, $D$10)*(1+$T$14), 0))</f>
        <v>79</v>
      </c>
      <c r="S624" s="20">
        <f ca="1">RAND()</f>
        <v>0.53475236484331057</v>
      </c>
      <c r="T624" s="18">
        <f ca="1">IF(B624=1, ROUND(_xlfn.NORM.INV(S624,$C$11,$C$12), 2), ROUND(_xlfn.NORM.INV(S624, $D$11, $D$12), 2))</f>
        <v>6908.09</v>
      </c>
      <c r="U624" s="15">
        <f ca="1">MIN(F624,R624)</f>
        <v>76</v>
      </c>
      <c r="V624" s="15">
        <f ca="1">RAND()</f>
        <v>0.55483929465919068</v>
      </c>
      <c r="W624" s="19">
        <f ca="1">(IF(B624=1, $G$21+($G$22-$G$21)*V624, $H$21+($H$22-$H$21)*V624))</f>
        <v>3.4419375313071675E-2</v>
      </c>
      <c r="X624" s="15">
        <f ca="1">ROUND(U624*(1-W624), 0)</f>
        <v>73</v>
      </c>
      <c r="Y624" s="20">
        <f ca="1">RAND()</f>
        <v>0.17793118614409054</v>
      </c>
      <c r="Z624" s="15">
        <f ca="1">IF(B624=1, ROUND(_xlfn.NORM.INV(Y624,$C$13,$C$14)*(1+$T$14), 0), ROUND(_xlfn.NORM.INV(Y624, $D$13, $D$14)*(1+$T$14), 0))</f>
        <v>33</v>
      </c>
      <c r="AA624" s="20">
        <f ca="1">RAND()</f>
        <v>0.25956065461426348</v>
      </c>
      <c r="AB624" s="18">
        <f ca="1">IF(B624=1, ROUND(_xlfn.NORM.INV(AA624,$C$15,$C$16), 2), ROUND(_xlfn.NORM.INV(AA624, $D$15, $D$16), 2))</f>
        <v>3332.32</v>
      </c>
      <c r="AC624" s="15">
        <f ca="1">MIN(G624,Z624)</f>
        <v>33</v>
      </c>
      <c r="AD624" s="15">
        <f ca="1">RAND()</f>
        <v>0.65645264937829761</v>
      </c>
      <c r="AE624" s="19">
        <f ca="1">(IF(B624=1, $G$21+($G$22-$G$21)*AD624, $H$21+($H$22-$H$21)*AD624))</f>
        <v>3.7975842728240422E-2</v>
      </c>
      <c r="AF624" s="15">
        <f ca="1">ROUND(AC624*(1-AE624), 0)</f>
        <v>32</v>
      </c>
      <c r="AG624" s="20">
        <f ca="1">RAND()</f>
        <v>0.80879547603505741</v>
      </c>
      <c r="AH624" s="15">
        <f ca="1">IF(B624=1, ROUND(_xlfn.NORM.INV(AG624,$C$17,$C$18)*(1+$T$14), 0), ROUND(_xlfn.NORM.INV(AG624, $D$17, $D$18)*(1+$T$14), 0))</f>
        <v>415</v>
      </c>
      <c r="AI624" s="20">
        <f ca="1">RAND()</f>
        <v>0.60928646996664371</v>
      </c>
      <c r="AJ624" s="18">
        <f ca="1">IF(B624=1, ROUND(_xlfn.NORM.INV(AI624,$C$19,$C$20), 2), ROUND(_xlfn.NORM.INV(AI624, $D$19, $D$20), 2))</f>
        <v>2359.88</v>
      </c>
      <c r="AK624" s="15">
        <f ca="1">MIN(ROUND(H624*(1+$C$22),0),AH624)</f>
        <v>358</v>
      </c>
      <c r="AL624" s="20">
        <f ca="1">RAND()</f>
        <v>0.59480562052945041</v>
      </c>
      <c r="AM624" s="19">
        <f ca="1">(IF(B624=1, $G$21+($G$22-$G$21)*AL624, $H$21+($H$22-$H$21)*AL624))</f>
        <v>3.5818196718530766E-2</v>
      </c>
      <c r="AN624" s="15">
        <f ca="1">ROUND(AK624*(1-AM624), 0)</f>
        <v>345</v>
      </c>
      <c r="AO624" s="18">
        <f ca="1">SUM(IF(AN624&gt;H624, (AN624-H624)*($G$23+AJ624), 0),IF(AF624&gt;G624,(AF624-G624)*($G$23+AB624),0),IF(X624&gt;F624,(X624-F624)*($G$23+T624),0),IF(P624&gt;E624,(P624-E624)*($G$23+L624),0))</f>
        <v>12843.52</v>
      </c>
      <c r="AP624" s="18">
        <f>-$C$24</f>
        <v>-313614.51120000001</v>
      </c>
      <c r="AQ624" s="17">
        <f ca="1">L624*P624+T624*X624+AB624*AF624+AJ624*AN624-AO624+AP624</f>
        <v>1140674.8188</v>
      </c>
      <c r="AS624" s="21">
        <f ca="1">SUM(IF(AN624&gt;H624, (AN624-H624), 0),IF(AF624&gt;G624,(AF624-G624),0),IF(X624&gt;F624,(X624-F624),0),IF(P624&gt;E624,(P624-E624),0))</f>
        <v>4</v>
      </c>
    </row>
    <row r="625" spans="1:45" x14ac:dyDescent="0.4">
      <c r="A625" s="15">
        <v>597</v>
      </c>
      <c r="B625" s="15">
        <f ca="1">IF(RAND() &lt; (8/12), 0, 1)</f>
        <v>1</v>
      </c>
      <c r="C625" s="20">
        <f ca="1">RAND()</f>
        <v>0.52298131038576001</v>
      </c>
      <c r="D625" s="15" t="str">
        <f ca="1">LOOKUP(C625,$H$13:$H$16,$F$13:$F$16)</f>
        <v>Airbus A380-800</v>
      </c>
      <c r="E625" s="15">
        <f ca="1">LOOKUP(D625,$F$6:$F$9,$I$6:$I$9)</f>
        <v>14</v>
      </c>
      <c r="F625" s="15">
        <f ca="1">LOOKUP(D625,$F$6:$F$9,$J$6:$J$9)</f>
        <v>76</v>
      </c>
      <c r="G625" s="15">
        <f ca="1">LOOKUP(D625,$F$6:$F$9,$K$6:$K$9)</f>
        <v>56</v>
      </c>
      <c r="H625" s="15">
        <f ca="1">LOOKUP(D625,$F$6:$F$9,$L$6:$L$9)</f>
        <v>341</v>
      </c>
      <c r="I625" s="20">
        <f ca="1">RAND()</f>
        <v>0.56118394537343852</v>
      </c>
      <c r="J625" s="15">
        <f ca="1">IF(B625=1, ROUND(_xlfn.NORM.INV(I625,$C$5,$C$6)*(1+$T$14), 0), ROUND(_xlfn.NORM.INV(I625, $D$5, $D$6)*(1+$T$14), 0))</f>
        <v>7</v>
      </c>
      <c r="K625" s="20">
        <f ca="1">RAND()</f>
        <v>0.67542398563623607</v>
      </c>
      <c r="L625" s="18">
        <f ca="1">IF(B625=1, ROUND(_xlfn.NORM.INV(K625,$C$7,$C$8), 2), ROUND(_xlfn.NORM.INV(K625, $D$7, $D$8), 2))</f>
        <v>14479.33</v>
      </c>
      <c r="M625" s="15">
        <f ca="1">MIN(E625,J625)</f>
        <v>7</v>
      </c>
      <c r="N625" s="15">
        <f ca="1">RAND()</f>
        <v>0.40621278130447092</v>
      </c>
      <c r="O625" s="19">
        <f ca="1">(IF(B625=1, $G$21+($G$22-$G$21)*N625, $H$21+($H$22-$H$21)*N625))</f>
        <v>2.9217447345656483E-2</v>
      </c>
      <c r="P625" s="15">
        <f ca="1">ROUND(M625*(1-O625), 0)</f>
        <v>7</v>
      </c>
      <c r="Q625" s="20">
        <f ca="1">RAND()</f>
        <v>0.57771326727426542</v>
      </c>
      <c r="R625" s="15">
        <f ca="1">IF(B625=1, ROUND(_xlfn.NORM.INV(Q625,$C$9,$C$10)*(1+$T$14), 0), ROUND(_xlfn.NORM.INV(Q625, $D$9, $D$10)*(1+$T$14), 0))</f>
        <v>66</v>
      </c>
      <c r="S625" s="20">
        <f ca="1">RAND()</f>
        <v>0.3723155326441191</v>
      </c>
      <c r="T625" s="18">
        <f ca="1">IF(B625=1, ROUND(_xlfn.NORM.INV(S625,$C$11,$C$12), 2), ROUND(_xlfn.NORM.INV(S625, $D$11, $D$12), 2))</f>
        <v>6535.73</v>
      </c>
      <c r="U625" s="15">
        <f ca="1">MIN(F625,R625)</f>
        <v>66</v>
      </c>
      <c r="V625" s="15">
        <f ca="1">RAND()</f>
        <v>0.5786281802603287</v>
      </c>
      <c r="W625" s="19">
        <f ca="1">(IF(B625=1, $G$21+($G$22-$G$21)*V625, $H$21+($H$22-$H$21)*V625))</f>
        <v>3.5251986309111506E-2</v>
      </c>
      <c r="X625" s="15">
        <f ca="1">ROUND(U625*(1-W625), 0)</f>
        <v>64</v>
      </c>
      <c r="Y625" s="20">
        <f ca="1">RAND()</f>
        <v>0.68859999800982152</v>
      </c>
      <c r="Z625" s="15">
        <f ca="1">IF(B625=1, ROUND(_xlfn.NORM.INV(Y625,$C$13,$C$14)*(1+$T$14), 0), ROUND(_xlfn.NORM.INV(Y625, $D$13, $D$14)*(1+$T$14), 0))</f>
        <v>66</v>
      </c>
      <c r="AA625" s="20">
        <f ca="1">RAND()</f>
        <v>0.72443153238175928</v>
      </c>
      <c r="AB625" s="18">
        <f ca="1">IF(B625=1, ROUND(_xlfn.NORM.INV(AA625,$C$15,$C$16), 2), ROUND(_xlfn.NORM.INV(AA625, $D$15, $D$16), 2))</f>
        <v>3929.02</v>
      </c>
      <c r="AC625" s="15">
        <f ca="1">MIN(G625,Z625)</f>
        <v>56</v>
      </c>
      <c r="AD625" s="15">
        <f ca="1">RAND()</f>
        <v>0.56971328843438152</v>
      </c>
      <c r="AE625" s="19">
        <f ca="1">(IF(B625=1, $G$21+($G$22-$G$21)*AD625, $H$21+($H$22-$H$21)*AD625))</f>
        <v>3.4939965095203356E-2</v>
      </c>
      <c r="AF625" s="15">
        <f ca="1">ROUND(AC625*(1-AE625), 0)</f>
        <v>54</v>
      </c>
      <c r="AG625" s="20">
        <f ca="1">RAND()</f>
        <v>0.74865835918650292</v>
      </c>
      <c r="AH625" s="15">
        <f ca="1">IF(B625=1, ROUND(_xlfn.NORM.INV(AG625,$C$17,$C$18)*(1+$T$14), 0), ROUND(_xlfn.NORM.INV(AG625, $D$17, $D$18)*(1+$T$14), 0))</f>
        <v>389</v>
      </c>
      <c r="AI625" s="20">
        <f ca="1">RAND()</f>
        <v>0.22155765209563549</v>
      </c>
      <c r="AJ625" s="18">
        <f ca="1">IF(B625=1, ROUND(_xlfn.NORM.INV(AI625,$C$19,$C$20), 2), ROUND(_xlfn.NORM.INV(AI625, $D$19, $D$20), 2))</f>
        <v>2045.96</v>
      </c>
      <c r="AK625" s="15">
        <f ca="1">MIN(ROUND(H625*(1+$C$22),0),AH625)</f>
        <v>358</v>
      </c>
      <c r="AL625" s="20">
        <f ca="1">RAND()</f>
        <v>0.53427286861229539</v>
      </c>
      <c r="AM625" s="19">
        <f ca="1">(IF(B625=1, $G$21+($G$22-$G$21)*AL625, $H$21+($H$22-$H$21)*AL625))</f>
        <v>3.3699550401430342E-2</v>
      </c>
      <c r="AN625" s="15">
        <f ca="1">ROUND(AK625*(1-AM625), 0)</f>
        <v>346</v>
      </c>
      <c r="AO625" s="18">
        <f ca="1">SUM(IF(AN625&gt;H625, (AN625-H625)*($G$23+AJ625), 0),IF(AF625&gt;G625,(AF625-G625)*($G$23+AB625),0),IF(X625&gt;F625,(X625-F625)*($G$23+T625),0),IF(P625&gt;E625,(P625-E625)*($G$23+L625),0))</f>
        <v>14484.8</v>
      </c>
      <c r="AP625" s="18">
        <f>-$C$24</f>
        <v>-313614.51120000001</v>
      </c>
      <c r="AQ625" s="17">
        <f ca="1">L625*P625+T625*X625+AB625*AF625+AJ625*AN625-AO625+AP625</f>
        <v>1111611.9587999999</v>
      </c>
      <c r="AS625" s="21">
        <f ca="1">SUM(IF(AN625&gt;H625, (AN625-H625), 0),IF(AF625&gt;G625,(AF625-G625),0),IF(X625&gt;F625,(X625-F625),0),IF(P625&gt;E625,(P625-E625),0))</f>
        <v>5</v>
      </c>
    </row>
    <row r="626" spans="1:45" x14ac:dyDescent="0.4">
      <c r="A626" s="15">
        <v>598</v>
      </c>
      <c r="B626" s="15">
        <f ca="1">IF(RAND() &lt; (8/12), 0, 1)</f>
        <v>0</v>
      </c>
      <c r="C626" s="20">
        <f ca="1">RAND()</f>
        <v>0.84737603207010603</v>
      </c>
      <c r="D626" s="15" t="str">
        <f ca="1">LOOKUP(C626,$H$13:$H$16,$F$13:$F$16)</f>
        <v>Boeing 777-300ER</v>
      </c>
      <c r="E626" s="15">
        <f ca="1">LOOKUP(D626,$F$6:$F$9,$I$6:$I$9)</f>
        <v>8</v>
      </c>
      <c r="F626" s="15">
        <f ca="1">LOOKUP(D626,$F$6:$F$9,$J$6:$J$9)</f>
        <v>40</v>
      </c>
      <c r="G626" s="15">
        <f ca="1">LOOKUP(D626,$F$6:$F$9,$K$6:$K$9)</f>
        <v>24</v>
      </c>
      <c r="H626" s="15">
        <f ca="1">LOOKUP(D626,$F$6:$F$9,$L$6:$L$9)</f>
        <v>260</v>
      </c>
      <c r="I626" s="20">
        <f ca="1">RAND()</f>
        <v>0.93257149450567123</v>
      </c>
      <c r="J626" s="15">
        <f ca="1">IF(B626=1, ROUND(_xlfn.NORM.INV(I626,$C$5,$C$6)*(1+$T$14), 0), ROUND(_xlfn.NORM.INV(I626, $D$5, $D$6)*(1+$T$14), 0))</f>
        <v>6</v>
      </c>
      <c r="K626" s="20">
        <f ca="1">RAND()</f>
        <v>0.74640707328058553</v>
      </c>
      <c r="L626" s="18">
        <f ca="1">IF(B626=1, ROUND(_xlfn.NORM.INV(K626,$C$7,$C$8), 2), ROUND(_xlfn.NORM.INV(K626, $D$7, $D$8), 2))</f>
        <v>10794.65</v>
      </c>
      <c r="M626" s="15">
        <f ca="1">MIN(E626,J626)</f>
        <v>6</v>
      </c>
      <c r="N626" s="15">
        <f ca="1">RAND()</f>
        <v>0.98810766335605305</v>
      </c>
      <c r="O626" s="19">
        <f ca="1">(IF(B626=1, $G$21+($G$22-$G$21)*N626, $H$21+($H$22-$H$21)*N626))</f>
        <v>3.9643229900681594E-2</v>
      </c>
      <c r="P626" s="15">
        <f ca="1">ROUND(M626*(1-O626), 0)</f>
        <v>6</v>
      </c>
      <c r="Q626" s="20">
        <f ca="1">RAND()</f>
        <v>0.52651470499382413</v>
      </c>
      <c r="R626" s="15">
        <f ca="1">IF(B626=1, ROUND(_xlfn.NORM.INV(Q626,$C$9,$C$10)*(1+$T$14), 0), ROUND(_xlfn.NORM.INV(Q626, $D$9, $D$10)*(1+$T$14), 0))</f>
        <v>41</v>
      </c>
      <c r="S626" s="20">
        <f ca="1">RAND()</f>
        <v>0.56867771954933177</v>
      </c>
      <c r="T626" s="18">
        <f ca="1">IF(B626=1, ROUND(_xlfn.NORM.INV(S626,$C$11,$C$12), 2), ROUND(_xlfn.NORM.INV(S626, $D$11, $D$12), 2))</f>
        <v>5285.62</v>
      </c>
      <c r="U626" s="15">
        <f ca="1">MIN(F626,R626)</f>
        <v>40</v>
      </c>
      <c r="V626" s="15">
        <f ca="1">RAND()</f>
        <v>0.10246702527337082</v>
      </c>
      <c r="W626" s="19">
        <f ca="1">(IF(B626=1, $G$21+($G$22-$G$21)*V626, $H$21+($H$22-$H$21)*V626))</f>
        <v>1.3074010758201124E-2</v>
      </c>
      <c r="X626" s="15">
        <f ca="1">ROUND(U626*(1-W626), 0)</f>
        <v>39</v>
      </c>
      <c r="Y626" s="20">
        <f ca="1">RAND()</f>
        <v>0.58669103710626536</v>
      </c>
      <c r="Z626" s="15">
        <f ca="1">IF(B626=1, ROUND(_xlfn.NORM.INV(Y626,$C$13,$C$14)*(1+$T$14), 0), ROUND(_xlfn.NORM.INV(Y626, $D$13, $D$14)*(1+$T$14), 0))</f>
        <v>38</v>
      </c>
      <c r="AA626" s="20">
        <f ca="1">RAND()</f>
        <v>0.61801438527758756</v>
      </c>
      <c r="AB626" s="18">
        <f ca="1">IF(B626=1, ROUND(_xlfn.NORM.INV(AA626,$C$15,$C$16), 2), ROUND(_xlfn.NORM.INV(AA626, $D$15, $D$16), 2))</f>
        <v>2834.46</v>
      </c>
      <c r="AC626" s="15">
        <f ca="1">MIN(G626,Z626)</f>
        <v>24</v>
      </c>
      <c r="AD626" s="15">
        <f ca="1">RAND()</f>
        <v>0.44093268414461839</v>
      </c>
      <c r="AE626" s="19">
        <f ca="1">(IF(B626=1, $G$21+($G$22-$G$21)*AD626, $H$21+($H$22-$H$21)*AD626))</f>
        <v>2.3227980524338554E-2</v>
      </c>
      <c r="AF626" s="15">
        <f ca="1">ROUND(AC626*(1-AE626), 0)</f>
        <v>23</v>
      </c>
      <c r="AG626" s="20">
        <f ca="1">RAND()</f>
        <v>0.81946718562106868</v>
      </c>
      <c r="AH626" s="15">
        <f ca="1">IF(B626=1, ROUND(_xlfn.NORM.INV(AG626,$C$17,$C$18)*(1+$T$14), 0), ROUND(_xlfn.NORM.INV(AG626, $D$17, $D$18)*(1+$T$14), 0))</f>
        <v>247</v>
      </c>
      <c r="AI626" s="20">
        <f ca="1">RAND()</f>
        <v>0.28506952920453099</v>
      </c>
      <c r="AJ626" s="18">
        <f ca="1">IF(B626=1, ROUND(_xlfn.NORM.INV(AI626,$C$19,$C$20), 2), ROUND(_xlfn.NORM.INV(AI626, $D$19, $D$20), 2))</f>
        <v>1705.6</v>
      </c>
      <c r="AK626" s="15">
        <f ca="1">MIN(ROUND(H626*(1+$C$22),0),AH626)</f>
        <v>247</v>
      </c>
      <c r="AL626" s="20">
        <f ca="1">RAND()</f>
        <v>0.78861541351374653</v>
      </c>
      <c r="AM626" s="19">
        <f ca="1">(IF(B626=1, $G$21+($G$22-$G$21)*AL626, $H$21+($H$22-$H$21)*AL626))</f>
        <v>3.3658462405412398E-2</v>
      </c>
      <c r="AN626" s="15">
        <f ca="1">ROUND(AK626*(1-AM626), 0)</f>
        <v>239</v>
      </c>
      <c r="AO626" s="18">
        <f ca="1">SUM(IF(AN626&gt;H626, (AN626-H626)*($G$23+AJ626), 0),IF(AF626&gt;G626,(AF626-G626)*($G$23+AB626),0),IF(X626&gt;F626,(X626-F626)*($G$23+T626),0),IF(P626&gt;E626,(P626-E626)*($G$23+L626),0))</f>
        <v>0</v>
      </c>
      <c r="AP626" s="18">
        <f>-$C$24</f>
        <v>-313614.51120000001</v>
      </c>
      <c r="AQ626" s="17">
        <f ca="1">L626*P626+T626*X626+AB626*AF626+AJ626*AN626-AO626+AP626</f>
        <v>430123.54879999993</v>
      </c>
      <c r="AS626" s="21">
        <f ca="1">SUM(IF(AN626&gt;H626, (AN626-H626), 0),IF(AF626&gt;G626,(AF626-G626),0),IF(X626&gt;F626,(X626-F626),0),IF(P626&gt;E626,(P626-E626),0))</f>
        <v>0</v>
      </c>
    </row>
    <row r="627" spans="1:45" x14ac:dyDescent="0.4">
      <c r="A627" s="15">
        <v>599</v>
      </c>
      <c r="B627" s="15">
        <f ca="1">IF(RAND() &lt; (8/12), 0, 1)</f>
        <v>0</v>
      </c>
      <c r="C627" s="20">
        <f ca="1">RAND()</f>
        <v>0.67622836285474897</v>
      </c>
      <c r="D627" s="15" t="str">
        <f ca="1">LOOKUP(C627,$H$13:$H$16,$F$13:$F$16)</f>
        <v>Boeing 777-300ER</v>
      </c>
      <c r="E627" s="15">
        <f ca="1">LOOKUP(D627,$F$6:$F$9,$I$6:$I$9)</f>
        <v>8</v>
      </c>
      <c r="F627" s="15">
        <f ca="1">LOOKUP(D627,$F$6:$F$9,$J$6:$J$9)</f>
        <v>40</v>
      </c>
      <c r="G627" s="15">
        <f ca="1">LOOKUP(D627,$F$6:$F$9,$K$6:$K$9)</f>
        <v>24</v>
      </c>
      <c r="H627" s="15">
        <f ca="1">LOOKUP(D627,$F$6:$F$9,$L$6:$L$9)</f>
        <v>260</v>
      </c>
      <c r="I627" s="20">
        <f ca="1">RAND()</f>
        <v>0.65486989365223991</v>
      </c>
      <c r="J627" s="15">
        <f ca="1">IF(B627=1, ROUND(_xlfn.NORM.INV(I627,$C$5,$C$6)*(1+$T$14), 0), ROUND(_xlfn.NORM.INV(I627, $D$5, $D$6)*(1+$T$14), 0))</f>
        <v>5</v>
      </c>
      <c r="K627" s="20">
        <f ca="1">RAND()</f>
        <v>0.29242346385598006</v>
      </c>
      <c r="L627" s="18">
        <f ca="1">IF(B627=1, ROUND(_xlfn.NORM.INV(K627,$C$7,$C$8), 2), ROUND(_xlfn.NORM.INV(K627, $D$7, $D$8), 2))</f>
        <v>10243.39</v>
      </c>
      <c r="M627" s="15">
        <f ca="1">MIN(E627,J627)</f>
        <v>5</v>
      </c>
      <c r="N627" s="15">
        <f ca="1">RAND()</f>
        <v>0.3651220421233069</v>
      </c>
      <c r="O627" s="19">
        <f ca="1">(IF(B627=1, $G$21+($G$22-$G$21)*N627, $H$21+($H$22-$H$21)*N627))</f>
        <v>2.0953661263699207E-2</v>
      </c>
      <c r="P627" s="15">
        <f ca="1">ROUND(M627*(1-O627), 0)</f>
        <v>5</v>
      </c>
      <c r="Q627" s="20">
        <f ca="1">RAND()</f>
        <v>0.28328841393466075</v>
      </c>
      <c r="R627" s="15">
        <f ca="1">IF(B627=1, ROUND(_xlfn.NORM.INV(Q627,$C$9,$C$10)*(1+$T$14), 0), ROUND(_xlfn.NORM.INV(Q627, $D$9, $D$10)*(1+$T$14), 0))</f>
        <v>34</v>
      </c>
      <c r="S627" s="20">
        <f ca="1">RAND()</f>
        <v>0.73865900238098392</v>
      </c>
      <c r="T627" s="18">
        <f ca="1">IF(B627=1, ROUND(_xlfn.NORM.INV(S627,$C$11,$C$12), 2), ROUND(_xlfn.NORM.INV(S627, $D$11, $D$12), 2))</f>
        <v>5391.85</v>
      </c>
      <c r="U627" s="15">
        <f ca="1">MIN(F627,R627)</f>
        <v>34</v>
      </c>
      <c r="V627" s="15">
        <f ca="1">RAND()</f>
        <v>0.41678953355409665</v>
      </c>
      <c r="W627" s="19">
        <f ca="1">(IF(B627=1, $G$21+($G$22-$G$21)*V627, $H$21+($H$22-$H$21)*V627))</f>
        <v>2.2503686006622899E-2</v>
      </c>
      <c r="X627" s="15">
        <f ca="1">ROUND(U627*(1-W627), 0)</f>
        <v>33</v>
      </c>
      <c r="Y627" s="20">
        <f ca="1">RAND()</f>
        <v>0.6919671502398379</v>
      </c>
      <c r="Z627" s="15">
        <f ca="1">IF(B627=1, ROUND(_xlfn.NORM.INV(Y627,$C$13,$C$14)*(1+$T$14), 0), ROUND(_xlfn.NORM.INV(Y627, $D$13, $D$14)*(1+$T$14), 0))</f>
        <v>40</v>
      </c>
      <c r="AA627" s="20">
        <f ca="1">RAND()</f>
        <v>2.2310723248476938E-2</v>
      </c>
      <c r="AB627" s="18">
        <f ca="1">IF(B627=1, ROUND(_xlfn.NORM.INV(AA627,$C$15,$C$16), 2), ROUND(_xlfn.NORM.INV(AA627, $D$15, $D$16), 2))</f>
        <v>2553.9</v>
      </c>
      <c r="AC627" s="15">
        <f ca="1">MIN(G627,Z627)</f>
        <v>24</v>
      </c>
      <c r="AD627" s="15">
        <f ca="1">RAND()</f>
        <v>0.59624159054231818</v>
      </c>
      <c r="AE627" s="19">
        <f ca="1">(IF(B627=1, $G$21+($G$22-$G$21)*AD627, $H$21+($H$22-$H$21)*AD627))</f>
        <v>2.7887247716269548E-2</v>
      </c>
      <c r="AF627" s="15">
        <f ca="1">ROUND(AC627*(1-AE627), 0)</f>
        <v>23</v>
      </c>
      <c r="AG627" s="20">
        <f ca="1">RAND()</f>
        <v>0.46780654793529364</v>
      </c>
      <c r="AH627" s="15">
        <f ca="1">IF(B627=1, ROUND(_xlfn.NORM.INV(AG627,$C$17,$C$18)*(1+$T$14), 0), ROUND(_xlfn.NORM.INV(AG627, $D$17, $D$18)*(1+$T$14), 0))</f>
        <v>195</v>
      </c>
      <c r="AI627" s="20">
        <f ca="1">RAND()</f>
        <v>0.87450086718065401</v>
      </c>
      <c r="AJ627" s="18">
        <f ca="1">IF(B627=1, ROUND(_xlfn.NORM.INV(AI627,$C$19,$C$20), 2), ROUND(_xlfn.NORM.INV(AI627, $D$19, $D$20), 2))</f>
        <v>1835.93</v>
      </c>
      <c r="AK627" s="15">
        <f ca="1">MIN(ROUND(H627*(1+$C$22),0),AH627)</f>
        <v>195</v>
      </c>
      <c r="AL627" s="20">
        <f ca="1">RAND()</f>
        <v>0.17210797211395845</v>
      </c>
      <c r="AM627" s="19">
        <f ca="1">(IF(B627=1, $G$21+($G$22-$G$21)*AL627, $H$21+($H$22-$H$21)*AL627))</f>
        <v>1.5163239163418753E-2</v>
      </c>
      <c r="AN627" s="15">
        <f ca="1">ROUND(AK627*(1-AM627), 0)</f>
        <v>192</v>
      </c>
      <c r="AO627" s="18">
        <f ca="1">SUM(IF(AN627&gt;H627, (AN627-H627)*($G$23+AJ627), 0),IF(AF627&gt;G627,(AF627-G627)*($G$23+AB627),0),IF(X627&gt;F627,(X627-F627)*($G$23+T627),0),IF(P627&gt;E627,(P627-E627)*($G$23+L627),0))</f>
        <v>0</v>
      </c>
      <c r="AP627" s="18">
        <f>-$C$24</f>
        <v>-313614.51120000001</v>
      </c>
      <c r="AQ627" s="17">
        <f ca="1">L627*P627+T627*X627+AB627*AF627+AJ627*AN627-AO627+AP627</f>
        <v>326771.7488</v>
      </c>
      <c r="AS627" s="21">
        <f ca="1">SUM(IF(AN627&gt;H627, (AN627-H627), 0),IF(AF627&gt;G627,(AF627-G627),0),IF(X627&gt;F627,(X627-F627),0),IF(P627&gt;E627,(P627-E627),0))</f>
        <v>0</v>
      </c>
    </row>
    <row r="628" spans="1:45" x14ac:dyDescent="0.4">
      <c r="A628" s="15">
        <v>600</v>
      </c>
      <c r="B628" s="15">
        <f ca="1">IF(RAND() &lt; (8/12), 0, 1)</f>
        <v>1</v>
      </c>
      <c r="C628" s="20">
        <f ca="1">RAND()</f>
        <v>0.31155278993378099</v>
      </c>
      <c r="D628" s="15" t="str">
        <f ca="1">LOOKUP(C628,$H$13:$H$16,$F$13:$F$16)</f>
        <v>Airbus A380-800</v>
      </c>
      <c r="E628" s="15">
        <f ca="1">LOOKUP(D628,$F$6:$F$9,$I$6:$I$9)</f>
        <v>14</v>
      </c>
      <c r="F628" s="15">
        <f ca="1">LOOKUP(D628,$F$6:$F$9,$J$6:$J$9)</f>
        <v>76</v>
      </c>
      <c r="G628" s="15">
        <f ca="1">LOOKUP(D628,$F$6:$F$9,$K$6:$K$9)</f>
        <v>56</v>
      </c>
      <c r="H628" s="15">
        <f ca="1">LOOKUP(D628,$F$6:$F$9,$L$6:$L$9)</f>
        <v>341</v>
      </c>
      <c r="I628" s="20">
        <f ca="1">RAND()</f>
        <v>0.83035940918210549</v>
      </c>
      <c r="J628" s="15">
        <f ca="1">IF(B628=1, ROUND(_xlfn.NORM.INV(I628,$C$5,$C$6)*(1+$T$14), 0), ROUND(_xlfn.NORM.INV(I628, $D$5, $D$6)*(1+$T$14), 0))</f>
        <v>8</v>
      </c>
      <c r="K628" s="20">
        <f ca="1">RAND()</f>
        <v>0.35733287177565698</v>
      </c>
      <c r="L628" s="18">
        <f ca="1">IF(B628=1, ROUND(_xlfn.NORM.INV(K628,$C$7,$C$8), 2), ROUND(_xlfn.NORM.INV(K628, $D$7, $D$8), 2))</f>
        <v>12999.55</v>
      </c>
      <c r="M628" s="15">
        <f ca="1">MIN(E628,J628)</f>
        <v>8</v>
      </c>
      <c r="N628" s="15">
        <f ca="1">RAND()</f>
        <v>0.76672018694432054</v>
      </c>
      <c r="O628" s="19">
        <f ca="1">(IF(B628=1, $G$21+($G$22-$G$21)*N628, $H$21+($H$22-$H$21)*N628))</f>
        <v>4.1835206543051222E-2</v>
      </c>
      <c r="P628" s="15">
        <f ca="1">ROUND(M628*(1-O628), 0)</f>
        <v>8</v>
      </c>
      <c r="Q628" s="20">
        <f ca="1">RAND()</f>
        <v>0.30087429527613885</v>
      </c>
      <c r="R628" s="15">
        <f ca="1">IF(B628=1, ROUND(_xlfn.NORM.INV(Q628,$C$9,$C$10)*(1+$T$14), 0), ROUND(_xlfn.NORM.INV(Q628, $D$9, $D$10)*(1+$T$14), 0))</f>
        <v>48</v>
      </c>
      <c r="S628" s="20">
        <f ca="1">RAND()</f>
        <v>8.891511923579265E-2</v>
      </c>
      <c r="T628" s="18">
        <f ca="1">IF(B628=1, ROUND(_xlfn.NORM.INV(S628,$C$11,$C$12), 2), ROUND(_xlfn.NORM.INV(S628, $D$11, $D$12), 2))</f>
        <v>5614.42</v>
      </c>
      <c r="U628" s="15">
        <f ca="1">MIN(F628,R628)</f>
        <v>48</v>
      </c>
      <c r="V628" s="15">
        <f ca="1">RAND()</f>
        <v>1.608643441073887E-2</v>
      </c>
      <c r="W628" s="19">
        <f ca="1">(IF(B628=1, $G$21+($G$22-$G$21)*V628, $H$21+($H$22-$H$21)*V628))</f>
        <v>1.5563025204375859E-2</v>
      </c>
      <c r="X628" s="15">
        <f ca="1">ROUND(U628*(1-W628), 0)</f>
        <v>47</v>
      </c>
      <c r="Y628" s="20">
        <f ca="1">RAND()</f>
        <v>0.47965017534445398</v>
      </c>
      <c r="Z628" s="15">
        <f ca="1">IF(B628=1, ROUND(_xlfn.NORM.INV(Y628,$C$13,$C$14)*(1+$T$14), 0), ROUND(_xlfn.NORM.INV(Y628, $D$13, $D$14)*(1+$T$14), 0))</f>
        <v>53</v>
      </c>
      <c r="AA628" s="20">
        <f ca="1">RAND()</f>
        <v>0.59053836766705636</v>
      </c>
      <c r="AB628" s="18">
        <f ca="1">IF(B628=1, ROUND(_xlfn.NORM.INV(AA628,$C$15,$C$16), 2), ROUND(_xlfn.NORM.INV(AA628, $D$15, $D$16), 2))</f>
        <v>3752.46</v>
      </c>
      <c r="AC628" s="15">
        <f ca="1">MIN(G628,Z628)</f>
        <v>53</v>
      </c>
      <c r="AD628" s="15">
        <f ca="1">RAND()</f>
        <v>0.63413027945777023</v>
      </c>
      <c r="AE628" s="19">
        <f ca="1">(IF(B628=1, $G$21+($G$22-$G$21)*AD628, $H$21+($H$22-$H$21)*AD628))</f>
        <v>3.7194559781021957E-2</v>
      </c>
      <c r="AF628" s="15">
        <f ca="1">ROUND(AC628*(1-AE628), 0)</f>
        <v>51</v>
      </c>
      <c r="AG628" s="20">
        <f ca="1">RAND()</f>
        <v>0.44789040064729557</v>
      </c>
      <c r="AH628" s="15">
        <f ca="1">IF(B628=1, ROUND(_xlfn.NORM.INV(AG628,$C$17,$C$18)*(1+$T$14), 0), ROUND(_xlfn.NORM.INV(AG628, $D$17, $D$18)*(1+$T$14), 0))</f>
        <v>288</v>
      </c>
      <c r="AI628" s="20">
        <f ca="1">RAND()</f>
        <v>0.22976335284229232</v>
      </c>
      <c r="AJ628" s="18">
        <f ca="1">IF(B628=1, ROUND(_xlfn.NORM.INV(AI628,$C$19,$C$20), 2), ROUND(_xlfn.NORM.INV(AI628, $D$19, $D$20), 2))</f>
        <v>2054.17</v>
      </c>
      <c r="AK628" s="15">
        <f ca="1">MIN(ROUND(H628*(1+$C$22),0),AH628)</f>
        <v>288</v>
      </c>
      <c r="AL628" s="20">
        <f ca="1">RAND()</f>
        <v>0.88385129518657102</v>
      </c>
      <c r="AM628" s="19">
        <f ca="1">(IF(B628=1, $G$21+($G$22-$G$21)*AL628, $H$21+($H$22-$H$21)*AL628))</f>
        <v>4.5934795331529985E-2</v>
      </c>
      <c r="AN628" s="15">
        <f ca="1">ROUND(AK628*(1-AM628), 0)</f>
        <v>275</v>
      </c>
      <c r="AO628" s="18">
        <f ca="1">SUM(IF(AN628&gt;H628, (AN628-H628)*($G$23+AJ628), 0),IF(AF628&gt;G628,(AF628-G628)*($G$23+AB628),0),IF(X628&gt;F628,(X628-F628)*($G$23+T628),0),IF(P628&gt;E628,(P628-E628)*($G$23+L628),0))</f>
        <v>0</v>
      </c>
      <c r="AP628" s="18">
        <f>-$C$24</f>
        <v>-313614.51120000001</v>
      </c>
      <c r="AQ628" s="17">
        <f ca="1">L628*P628+T628*X628+AB628*AF628+AJ628*AN628-AO628+AP628</f>
        <v>810531.83880000003</v>
      </c>
      <c r="AS628" s="21">
        <f ca="1">SUM(IF(AN628&gt;H628, (AN628-H628), 0),IF(AF628&gt;G628,(AF628-G628),0),IF(X628&gt;F628,(X628-F628),0),IF(P628&gt;E628,(P628-E628),0))</f>
        <v>0</v>
      </c>
    </row>
    <row r="629" spans="1:45" x14ac:dyDescent="0.4">
      <c r="A629" s="15">
        <v>601</v>
      </c>
      <c r="B629" s="15">
        <f ca="1">IF(RAND() &lt; (8/12), 0, 1)</f>
        <v>0</v>
      </c>
      <c r="C629" s="20">
        <f ca="1">RAND()</f>
        <v>0.90899263433534594</v>
      </c>
      <c r="D629" s="15" t="str">
        <f ca="1">LOOKUP(C629,$H$13:$H$16,$F$13:$F$16)</f>
        <v>Boeing 777-300ER</v>
      </c>
      <c r="E629" s="15">
        <f ca="1">LOOKUP(D629,$F$6:$F$9,$I$6:$I$9)</f>
        <v>8</v>
      </c>
      <c r="F629" s="15">
        <f ca="1">LOOKUP(D629,$F$6:$F$9,$J$6:$J$9)</f>
        <v>40</v>
      </c>
      <c r="G629" s="15">
        <f ca="1">LOOKUP(D629,$F$6:$F$9,$K$6:$K$9)</f>
        <v>24</v>
      </c>
      <c r="H629" s="15">
        <f ca="1">LOOKUP(D629,$F$6:$F$9,$L$6:$L$9)</f>
        <v>260</v>
      </c>
      <c r="I629" s="20">
        <f ca="1">RAND()</f>
        <v>0.90604167943827763</v>
      </c>
      <c r="J629" s="15">
        <f ca="1">IF(B629=1, ROUND(_xlfn.NORM.INV(I629,$C$5,$C$6)*(1+$T$14), 0), ROUND(_xlfn.NORM.INV(I629, $D$5, $D$6)*(1+$T$14), 0))</f>
        <v>6</v>
      </c>
      <c r="K629" s="20">
        <f ca="1">RAND()</f>
        <v>0.66848671836665929</v>
      </c>
      <c r="L629" s="18">
        <f ca="1">IF(B629=1, ROUND(_xlfn.NORM.INV(K629,$C$7,$C$8), 2), ROUND(_xlfn.NORM.INV(K629, $D$7, $D$8), 2))</f>
        <v>10690.97</v>
      </c>
      <c r="M629" s="15">
        <f ca="1">MIN(E629,J629)</f>
        <v>6</v>
      </c>
      <c r="N629" s="15">
        <f ca="1">RAND()</f>
        <v>0.40983762943614988</v>
      </c>
      <c r="O629" s="19">
        <f ca="1">(IF(B629=1, $G$21+($G$22-$G$21)*N629, $H$21+($H$22-$H$21)*N629))</f>
        <v>2.2295128883084495E-2</v>
      </c>
      <c r="P629" s="15">
        <f ca="1">ROUND(M629*(1-O629), 0)</f>
        <v>6</v>
      </c>
      <c r="Q629" s="20">
        <f ca="1">RAND()</f>
        <v>0.39910570723475292</v>
      </c>
      <c r="R629" s="15">
        <f ca="1">IF(B629=1, ROUND(_xlfn.NORM.INV(Q629,$C$9,$C$10)*(1+$T$14), 0), ROUND(_xlfn.NORM.INV(Q629, $D$9, $D$10)*(1+$T$14), 0))</f>
        <v>37</v>
      </c>
      <c r="S629" s="20">
        <f ca="1">RAND()</f>
        <v>0.50904530386046531</v>
      </c>
      <c r="T629" s="18">
        <f ca="1">IF(B629=1, ROUND(_xlfn.NORM.INV(S629,$C$11,$C$12), 2), ROUND(_xlfn.NORM.INV(S629, $D$11, $D$12), 2))</f>
        <v>5251.36</v>
      </c>
      <c r="U629" s="15">
        <f ca="1">MIN(F629,R629)</f>
        <v>37</v>
      </c>
      <c r="V629" s="15">
        <f ca="1">RAND()</f>
        <v>0.74117659757432808</v>
      </c>
      <c r="W629" s="19">
        <f ca="1">(IF(B629=1, $G$21+($G$22-$G$21)*V629, $H$21+($H$22-$H$21)*V629))</f>
        <v>3.2235297927229845E-2</v>
      </c>
      <c r="X629" s="15">
        <f ca="1">ROUND(U629*(1-W629), 0)</f>
        <v>36</v>
      </c>
      <c r="Y629" s="20">
        <f ca="1">RAND()</f>
        <v>0.51001515062049274</v>
      </c>
      <c r="Z629" s="15">
        <f ca="1">IF(B629=1, ROUND(_xlfn.NORM.INV(Y629,$C$13,$C$14)*(1+$T$14), 0), ROUND(_xlfn.NORM.INV(Y629, $D$13, $D$14)*(1+$T$14), 0))</f>
        <v>36</v>
      </c>
      <c r="AA629" s="20">
        <f ca="1">RAND()</f>
        <v>0.51561013153981272</v>
      </c>
      <c r="AB629" s="18">
        <f ca="1">IF(B629=1, ROUND(_xlfn.NORM.INV(AA629,$C$15,$C$16), 2), ROUND(_xlfn.NORM.INV(AA629, $D$15, $D$16), 2))</f>
        <v>2802.72</v>
      </c>
      <c r="AC629" s="15">
        <f ca="1">MIN(G629,Z629)</f>
        <v>24</v>
      </c>
      <c r="AD629" s="15">
        <f ca="1">RAND()</f>
        <v>0.14693580470718748</v>
      </c>
      <c r="AE629" s="19">
        <f ca="1">(IF(B629=1, $G$21+($G$22-$G$21)*AD629, $H$21+($H$22-$H$21)*AD629))</f>
        <v>1.4408074141215624E-2</v>
      </c>
      <c r="AF629" s="15">
        <f ca="1">ROUND(AC629*(1-AE629), 0)</f>
        <v>24</v>
      </c>
      <c r="AG629" s="20">
        <f ca="1">RAND()</f>
        <v>0.15973497741288945</v>
      </c>
      <c r="AH629" s="15">
        <f ca="1">IF(B629=1, ROUND(_xlfn.NORM.INV(AG629,$C$17,$C$18)*(1+$T$14), 0), ROUND(_xlfn.NORM.INV(AG629, $D$17, $D$18)*(1+$T$14), 0))</f>
        <v>147</v>
      </c>
      <c r="AI629" s="20">
        <f ca="1">RAND()</f>
        <v>0.18212753576208407</v>
      </c>
      <c r="AJ629" s="18">
        <f ca="1">IF(B629=1, ROUND(_xlfn.NORM.INV(AI629,$C$19,$C$20), 2), ROUND(_xlfn.NORM.INV(AI629, $D$19, $D$20), 2))</f>
        <v>1679.81</v>
      </c>
      <c r="AK629" s="15">
        <f ca="1">MIN(ROUND(H629*(1+$C$22),0),AH629)</f>
        <v>147</v>
      </c>
      <c r="AL629" s="20">
        <f ca="1">RAND()</f>
        <v>0.46535520694320776</v>
      </c>
      <c r="AM629" s="19">
        <f ca="1">(IF(B629=1, $G$21+($G$22-$G$21)*AL629, $H$21+($H$22-$H$21)*AL629))</f>
        <v>2.3960656208296231E-2</v>
      </c>
      <c r="AN629" s="15">
        <f ca="1">ROUND(AK629*(1-AM629), 0)</f>
        <v>143</v>
      </c>
      <c r="AO629" s="18">
        <f ca="1">SUM(IF(AN629&gt;H629, (AN629-H629)*($G$23+AJ629), 0),IF(AF629&gt;G629,(AF629-G629)*($G$23+AB629),0),IF(X629&gt;F629,(X629-F629)*($G$23+T629),0),IF(P629&gt;E629,(P629-E629)*($G$23+L629),0))</f>
        <v>0</v>
      </c>
      <c r="AP629" s="18">
        <f>-$C$24</f>
        <v>-313614.51120000001</v>
      </c>
      <c r="AQ629" s="17">
        <f ca="1">L629*P629+T629*X629+AB629*AF629+AJ629*AN629-AO629+AP629</f>
        <v>247058.37879999989</v>
      </c>
      <c r="AS629" s="21">
        <f ca="1">SUM(IF(AN629&gt;H629, (AN629-H629), 0),IF(AF629&gt;G629,(AF629-G629),0),IF(X629&gt;F629,(X629-F629),0),IF(P629&gt;E629,(P629-E629),0))</f>
        <v>0</v>
      </c>
    </row>
    <row r="630" spans="1:45" x14ac:dyDescent="0.4">
      <c r="A630" s="15">
        <v>602</v>
      </c>
      <c r="B630" s="15">
        <f ca="1">IF(RAND() &lt; (8/12), 0, 1)</f>
        <v>0</v>
      </c>
      <c r="C630" s="20">
        <f ca="1">RAND()</f>
        <v>0.67332280912680176</v>
      </c>
      <c r="D630" s="15" t="str">
        <f ca="1">LOOKUP(C630,$H$13:$H$16,$F$13:$F$16)</f>
        <v>Boeing 777-300ER</v>
      </c>
      <c r="E630" s="15">
        <f ca="1">LOOKUP(D630,$F$6:$F$9,$I$6:$I$9)</f>
        <v>8</v>
      </c>
      <c r="F630" s="15">
        <f ca="1">LOOKUP(D630,$F$6:$F$9,$J$6:$J$9)</f>
        <v>40</v>
      </c>
      <c r="G630" s="15">
        <f ca="1">LOOKUP(D630,$F$6:$F$9,$K$6:$K$9)</f>
        <v>24</v>
      </c>
      <c r="H630" s="15">
        <f ca="1">LOOKUP(D630,$F$6:$F$9,$L$6:$L$9)</f>
        <v>260</v>
      </c>
      <c r="I630" s="20">
        <f ca="1">RAND()</f>
        <v>0.45739576434168272</v>
      </c>
      <c r="J630" s="15">
        <f ca="1">IF(B630=1, ROUND(_xlfn.NORM.INV(I630,$C$5,$C$6)*(1+$T$14), 0), ROUND(_xlfn.NORM.INV(I630, $D$5, $D$6)*(1+$T$14), 0))</f>
        <v>4</v>
      </c>
      <c r="K630" s="20">
        <f ca="1">RAND()</f>
        <v>0.78719870661694546</v>
      </c>
      <c r="L630" s="18">
        <f ca="1">IF(B630=1, ROUND(_xlfn.NORM.INV(K630,$C$7,$C$8), 2), ROUND(_xlfn.NORM.INV(K630, $D$7, $D$8), 2))</f>
        <v>10855.5</v>
      </c>
      <c r="M630" s="15">
        <f ca="1">MIN(E630,J630)</f>
        <v>4</v>
      </c>
      <c r="N630" s="15">
        <f ca="1">RAND()</f>
        <v>0.89262934732314003</v>
      </c>
      <c r="O630" s="19">
        <f ca="1">(IF(B630=1, $G$21+($G$22-$G$21)*N630, $H$21+($H$22-$H$21)*N630))</f>
        <v>3.6778880419694203E-2</v>
      </c>
      <c r="P630" s="15">
        <f ca="1">ROUND(M630*(1-O630), 0)</f>
        <v>4</v>
      </c>
      <c r="Q630" s="20">
        <f ca="1">RAND()</f>
        <v>0.53015030689136367</v>
      </c>
      <c r="R630" s="15">
        <f ca="1">IF(B630=1, ROUND(_xlfn.NORM.INV(Q630,$C$9,$C$10)*(1+$T$14), 0), ROUND(_xlfn.NORM.INV(Q630, $D$9, $D$10)*(1+$T$14), 0))</f>
        <v>41</v>
      </c>
      <c r="S630" s="20">
        <f ca="1">RAND()</f>
        <v>0.56301766893683003</v>
      </c>
      <c r="T630" s="18">
        <f ca="1">IF(B630=1, ROUND(_xlfn.NORM.INV(S630,$C$11,$C$12), 2), ROUND(_xlfn.NORM.INV(S630, $D$11, $D$12), 2))</f>
        <v>5282.34</v>
      </c>
      <c r="U630" s="15">
        <f ca="1">MIN(F630,R630)</f>
        <v>40</v>
      </c>
      <c r="V630" s="15">
        <f ca="1">RAND()</f>
        <v>0.52902150456146324</v>
      </c>
      <c r="W630" s="19">
        <f ca="1">(IF(B630=1, $G$21+($G$22-$G$21)*V630, $H$21+($H$22-$H$21)*V630))</f>
        <v>2.5870645136843895E-2</v>
      </c>
      <c r="X630" s="15">
        <f ca="1">ROUND(U630*(1-W630), 0)</f>
        <v>39</v>
      </c>
      <c r="Y630" s="20">
        <f ca="1">RAND()</f>
        <v>0.82806004631691621</v>
      </c>
      <c r="Z630" s="15">
        <f ca="1">IF(B630=1, ROUND(_xlfn.NORM.INV(Y630,$C$13,$C$14)*(1+$T$14), 0), ROUND(_xlfn.NORM.INV(Y630, $D$13, $D$14)*(1+$T$14), 0))</f>
        <v>45</v>
      </c>
      <c r="AA630" s="20">
        <f ca="1">RAND()</f>
        <v>0.93937690973820409</v>
      </c>
      <c r="AB630" s="18">
        <f ca="1">IF(B630=1, ROUND(_xlfn.NORM.INV(AA630,$C$15,$C$16), 2), ROUND(_xlfn.NORM.INV(AA630, $D$15, $D$16), 2))</f>
        <v>2986.3</v>
      </c>
      <c r="AC630" s="15">
        <f ca="1">MIN(G630,Z630)</f>
        <v>24</v>
      </c>
      <c r="AD630" s="15">
        <f ca="1">RAND()</f>
        <v>0.88587212871681198</v>
      </c>
      <c r="AE630" s="19">
        <f ca="1">(IF(B630=1, $G$21+($G$22-$G$21)*AD630, $H$21+($H$22-$H$21)*AD630))</f>
        <v>3.6576163861504356E-2</v>
      </c>
      <c r="AF630" s="15">
        <f ca="1">ROUND(AC630*(1-AE630), 0)</f>
        <v>23</v>
      </c>
      <c r="AG630" s="20">
        <f ca="1">RAND()</f>
        <v>0.41453754080505667</v>
      </c>
      <c r="AH630" s="15">
        <f ca="1">IF(B630=1, ROUND(_xlfn.NORM.INV(AG630,$C$17,$C$18)*(1+$T$14), 0), ROUND(_xlfn.NORM.INV(AG630, $D$17, $D$18)*(1+$T$14), 0))</f>
        <v>188</v>
      </c>
      <c r="AI630" s="20">
        <f ca="1">RAND()</f>
        <v>0.99202884793400226</v>
      </c>
      <c r="AJ630" s="18">
        <f ca="1">IF(B630=1, ROUND(_xlfn.NORM.INV(AI630,$C$19,$C$20), 2), ROUND(_xlfn.NORM.INV(AI630, $D$19, $D$20), 2))</f>
        <v>1931.81</v>
      </c>
      <c r="AK630" s="15">
        <f ca="1">MIN(ROUND(H630*(1+$C$22),0),AH630)</f>
        <v>188</v>
      </c>
      <c r="AL630" s="20">
        <f ca="1">RAND()</f>
        <v>0.63539960641865501</v>
      </c>
      <c r="AM630" s="19">
        <f ca="1">(IF(B630=1, $G$21+($G$22-$G$21)*AL630, $H$21+($H$22-$H$21)*AL630))</f>
        <v>2.9061988192559653E-2</v>
      </c>
      <c r="AN630" s="15">
        <f ca="1">ROUND(AK630*(1-AM630), 0)</f>
        <v>183</v>
      </c>
      <c r="AO630" s="18">
        <f ca="1">SUM(IF(AN630&gt;H630, (AN630-H630)*($G$23+AJ630), 0),IF(AF630&gt;G630,(AF630-G630)*($G$23+AB630),0),IF(X630&gt;F630,(X630-F630)*($G$23+T630),0),IF(P630&gt;E630,(P630-E630)*($G$23+L630),0))</f>
        <v>0</v>
      </c>
      <c r="AP630" s="18">
        <f>-$C$24</f>
        <v>-313614.51120000001</v>
      </c>
      <c r="AQ630" s="17">
        <f ca="1">L630*P630+T630*X630+AB630*AF630+AJ630*AN630-AO630+AP630</f>
        <v>358024.87880000001</v>
      </c>
      <c r="AS630" s="21">
        <f ca="1">SUM(IF(AN630&gt;H630, (AN630-H630), 0),IF(AF630&gt;G630,(AF630-G630),0),IF(X630&gt;F630,(X630-F630),0),IF(P630&gt;E630,(P630-E630),0))</f>
        <v>0</v>
      </c>
    </row>
    <row r="631" spans="1:45" x14ac:dyDescent="0.4">
      <c r="A631" s="15">
        <v>603</v>
      </c>
      <c r="B631" s="15">
        <f ca="1">IF(RAND() &lt; (8/12), 0, 1)</f>
        <v>0</v>
      </c>
      <c r="C631" s="20">
        <f ca="1">RAND()</f>
        <v>0.31938406890093163</v>
      </c>
      <c r="D631" s="15" t="str">
        <f ca="1">LOOKUP(C631,$H$13:$H$16,$F$13:$F$16)</f>
        <v>Airbus A380-800</v>
      </c>
      <c r="E631" s="15">
        <f ca="1">LOOKUP(D631,$F$6:$F$9,$I$6:$I$9)</f>
        <v>14</v>
      </c>
      <c r="F631" s="15">
        <f ca="1">LOOKUP(D631,$F$6:$F$9,$J$6:$J$9)</f>
        <v>76</v>
      </c>
      <c r="G631" s="15">
        <f ca="1">LOOKUP(D631,$F$6:$F$9,$K$6:$K$9)</f>
        <v>56</v>
      </c>
      <c r="H631" s="15">
        <f ca="1">LOOKUP(D631,$F$6:$F$9,$L$6:$L$9)</f>
        <v>341</v>
      </c>
      <c r="I631" s="20">
        <f ca="1">RAND()</f>
        <v>0.50953375891050889</v>
      </c>
      <c r="J631" s="15">
        <f ca="1">IF(B631=1, ROUND(_xlfn.NORM.INV(I631,$C$5,$C$6)*(1+$T$14), 0), ROUND(_xlfn.NORM.INV(I631, $D$5, $D$6)*(1+$T$14), 0))</f>
        <v>4</v>
      </c>
      <c r="K631" s="20">
        <f ca="1">RAND()</f>
        <v>0.78975969551107694</v>
      </c>
      <c r="L631" s="18">
        <f ca="1">IF(B631=1, ROUND(_xlfn.NORM.INV(K631,$C$7,$C$8), 2), ROUND(_xlfn.NORM.INV(K631, $D$7, $D$8), 2))</f>
        <v>10859.53</v>
      </c>
      <c r="M631" s="15">
        <f ca="1">MIN(E631,J631)</f>
        <v>4</v>
      </c>
      <c r="N631" s="15">
        <f ca="1">RAND()</f>
        <v>0.70732123554121062</v>
      </c>
      <c r="O631" s="19">
        <f ca="1">(IF(B631=1, $G$21+($G$22-$G$21)*N631, $H$21+($H$22-$H$21)*N631))</f>
        <v>3.1219637066236317E-2</v>
      </c>
      <c r="P631" s="15">
        <f ca="1">ROUND(M631*(1-O631), 0)</f>
        <v>4</v>
      </c>
      <c r="Q631" s="20">
        <f ca="1">RAND()</f>
        <v>0.96886947135596346</v>
      </c>
      <c r="R631" s="15">
        <f ca="1">IF(B631=1, ROUND(_xlfn.NORM.INV(Q631,$C$9,$C$10)*(1+$T$14), 0), ROUND(_xlfn.NORM.INV(Q631, $D$9, $D$10)*(1+$T$14), 0))</f>
        <v>59</v>
      </c>
      <c r="S631" s="20">
        <f ca="1">RAND()</f>
        <v>0.4957316181048993</v>
      </c>
      <c r="T631" s="18">
        <f ca="1">IF(B631=1, ROUND(_xlfn.NORM.INV(S631,$C$11,$C$12), 2), ROUND(_xlfn.NORM.INV(S631, $D$11, $D$12), 2))</f>
        <v>5243.75</v>
      </c>
      <c r="U631" s="15">
        <f ca="1">MIN(F631,R631)</f>
        <v>59</v>
      </c>
      <c r="V631" s="15">
        <f ca="1">RAND()</f>
        <v>0.33028675616653169</v>
      </c>
      <c r="W631" s="19">
        <f ca="1">(IF(B631=1, $G$21+($G$22-$G$21)*V631, $H$21+($H$22-$H$21)*V631))</f>
        <v>1.990860268499595E-2</v>
      </c>
      <c r="X631" s="15">
        <f ca="1">ROUND(U631*(1-W631), 0)</f>
        <v>58</v>
      </c>
      <c r="Y631" s="20">
        <f ca="1">RAND()</f>
        <v>8.6354700231353609E-2</v>
      </c>
      <c r="Z631" s="15">
        <f ca="1">IF(B631=1, ROUND(_xlfn.NORM.INV(Y631,$C$13,$C$14)*(1+$T$14), 0), ROUND(_xlfn.NORM.INV(Y631, $D$13, $D$14)*(1+$T$14), 0))</f>
        <v>23</v>
      </c>
      <c r="AA631" s="20">
        <f ca="1">RAND()</f>
        <v>0.18282942248007517</v>
      </c>
      <c r="AB631" s="18">
        <f ca="1">IF(B631=1, ROUND(_xlfn.NORM.INV(AA631,$C$15,$C$16), 2), ROUND(_xlfn.NORM.INV(AA631, $D$15, $D$16), 2))</f>
        <v>2688.02</v>
      </c>
      <c r="AC631" s="15">
        <f ca="1">MIN(G631,Z631)</f>
        <v>23</v>
      </c>
      <c r="AD631" s="15">
        <f ca="1">RAND()</f>
        <v>0.68321783327986996</v>
      </c>
      <c r="AE631" s="19">
        <f ca="1">(IF(B631=1, $G$21+($G$22-$G$21)*AD631, $H$21+($H$22-$H$21)*AD631))</f>
        <v>3.0496534998396101E-2</v>
      </c>
      <c r="AF631" s="15">
        <f ca="1">ROUND(AC631*(1-AE631), 0)</f>
        <v>22</v>
      </c>
      <c r="AG631" s="20">
        <f ca="1">RAND()</f>
        <v>0.58399456507013547</v>
      </c>
      <c r="AH631" s="15">
        <f ca="1">IF(B631=1, ROUND(_xlfn.NORM.INV(AG631,$C$17,$C$18)*(1+$T$14), 0), ROUND(_xlfn.NORM.INV(AG631, $D$17, $D$18)*(1+$T$14), 0))</f>
        <v>211</v>
      </c>
      <c r="AI631" s="20">
        <f ca="1">RAND()</f>
        <v>0.48243664073423487</v>
      </c>
      <c r="AJ631" s="18">
        <f ca="1">IF(B631=1, ROUND(_xlfn.NORM.INV(AI631,$C$19,$C$20), 2), ROUND(_xlfn.NORM.INV(AI631, $D$19, $D$20), 2))</f>
        <v>1745.38</v>
      </c>
      <c r="AK631" s="15">
        <f ca="1">MIN(ROUND(H631*(1+$C$22),0),AH631)</f>
        <v>211</v>
      </c>
      <c r="AL631" s="20">
        <f ca="1">RAND()</f>
        <v>0.30429902421621358</v>
      </c>
      <c r="AM631" s="19">
        <f ca="1">(IF(B631=1, $G$21+($G$22-$G$21)*AL631, $H$21+($H$22-$H$21)*AL631))</f>
        <v>1.9128970726486408E-2</v>
      </c>
      <c r="AN631" s="15">
        <f ca="1">ROUND(AK631*(1-AM631), 0)</f>
        <v>207</v>
      </c>
      <c r="AO631" s="18">
        <f ca="1">SUM(IF(AN631&gt;H631, (AN631-H631)*($G$23+AJ631), 0),IF(AF631&gt;G631,(AF631-G631)*($G$23+AB631),0),IF(X631&gt;F631,(X631-F631)*($G$23+T631),0),IF(P631&gt;E631,(P631-E631)*($G$23+L631),0))</f>
        <v>0</v>
      </c>
      <c r="AP631" s="18">
        <f>-$C$24</f>
        <v>-313614.51120000001</v>
      </c>
      <c r="AQ631" s="17">
        <f ca="1">L631*P631+T631*X631+AB631*AF631+AJ631*AN631-AO631+AP631</f>
        <v>454391.20879999996</v>
      </c>
      <c r="AS631" s="21">
        <f ca="1">SUM(IF(AN631&gt;H631, (AN631-H631), 0),IF(AF631&gt;G631,(AF631-G631),0),IF(X631&gt;F631,(X631-F631),0),IF(P631&gt;E631,(P631-E631),0))</f>
        <v>0</v>
      </c>
    </row>
    <row r="632" spans="1:45" x14ac:dyDescent="0.4">
      <c r="A632" s="15">
        <v>604</v>
      </c>
      <c r="B632" s="15">
        <f ca="1">IF(RAND() &lt; (8/12), 0, 1)</f>
        <v>1</v>
      </c>
      <c r="C632" s="20">
        <f ca="1">RAND()</f>
        <v>0.85990198997307365</v>
      </c>
      <c r="D632" s="15" t="str">
        <f ca="1">LOOKUP(C632,$H$13:$H$16,$F$13:$F$16)</f>
        <v>Boeing 777-300ER</v>
      </c>
      <c r="E632" s="15">
        <f ca="1">LOOKUP(D632,$F$6:$F$9,$I$6:$I$9)</f>
        <v>8</v>
      </c>
      <c r="F632" s="15">
        <f ca="1">LOOKUP(D632,$F$6:$F$9,$J$6:$J$9)</f>
        <v>40</v>
      </c>
      <c r="G632" s="15">
        <f ca="1">LOOKUP(D632,$F$6:$F$9,$K$6:$K$9)</f>
        <v>24</v>
      </c>
      <c r="H632" s="15">
        <f ca="1">LOOKUP(D632,$F$6:$F$9,$L$6:$L$9)</f>
        <v>260</v>
      </c>
      <c r="I632" s="20">
        <f ca="1">RAND()</f>
        <v>0.75465624567410039</v>
      </c>
      <c r="J632" s="15">
        <f ca="1">IF(B632=1, ROUND(_xlfn.NORM.INV(I632,$C$5,$C$6)*(1+$T$14), 0), ROUND(_xlfn.NORM.INV(I632, $D$5, $D$6)*(1+$T$14), 0))</f>
        <v>8</v>
      </c>
      <c r="K632" s="20">
        <f ca="1">RAND()</f>
        <v>0.95733435426659297</v>
      </c>
      <c r="L632" s="18">
        <f ca="1">IF(B632=1, ROUND(_xlfn.NORM.INV(K632,$C$7,$C$8), 2), ROUND(_xlfn.NORM.INV(K632, $D$7, $D$8), 2))</f>
        <v>16761.77</v>
      </c>
      <c r="M632" s="15">
        <f ca="1">MIN(E632,J632)</f>
        <v>8</v>
      </c>
      <c r="N632" s="15">
        <f ca="1">RAND()</f>
        <v>0.13399149765013019</v>
      </c>
      <c r="O632" s="19">
        <f ca="1">(IF(B632=1, $G$21+($G$22-$G$21)*N632, $H$21+($H$22-$H$21)*N632))</f>
        <v>1.9689702417754557E-2</v>
      </c>
      <c r="P632" s="15">
        <f ca="1">ROUND(M632*(1-O632), 0)</f>
        <v>8</v>
      </c>
      <c r="Q632" s="20">
        <f ca="1">RAND()</f>
        <v>8.3326834783287951E-2</v>
      </c>
      <c r="R632" s="15">
        <f ca="1">IF(B632=1, ROUND(_xlfn.NORM.INV(Q632,$C$9,$C$10)*(1+$T$14), 0), ROUND(_xlfn.NORM.INV(Q632, $D$9, $D$10)*(1+$T$14), 0))</f>
        <v>26</v>
      </c>
      <c r="S632" s="20">
        <f ca="1">RAND()</f>
        <v>0.7527964470178653</v>
      </c>
      <c r="T632" s="18">
        <f ca="1">IF(B632=1, ROUND(_xlfn.NORM.INV(S632,$C$11,$C$12), 2), ROUND(_xlfn.NORM.INV(S632, $D$11, $D$12), 2))</f>
        <v>7445.59</v>
      </c>
      <c r="U632" s="15">
        <f ca="1">MIN(F632,R632)</f>
        <v>26</v>
      </c>
      <c r="V632" s="15">
        <f ca="1">RAND()</f>
        <v>0.63192346025728041</v>
      </c>
      <c r="W632" s="19">
        <f ca="1">(IF(B632=1, $G$21+($G$22-$G$21)*V632, $H$21+($H$22-$H$21)*V632))</f>
        <v>3.7117321109004814E-2</v>
      </c>
      <c r="X632" s="15">
        <f ca="1">ROUND(U632*(1-W632), 0)</f>
        <v>25</v>
      </c>
      <c r="Y632" s="20">
        <f ca="1">RAND()</f>
        <v>0.64730234136605258</v>
      </c>
      <c r="Z632" s="15">
        <f ca="1">IF(B632=1, ROUND(_xlfn.NORM.INV(Y632,$C$13,$C$14)*(1+$T$14), 0), ROUND(_xlfn.NORM.INV(Y632, $D$13, $D$14)*(1+$T$14), 0))</f>
        <v>63</v>
      </c>
      <c r="AA632" s="20">
        <f ca="1">RAND()</f>
        <v>0.84800799883134492</v>
      </c>
      <c r="AB632" s="18">
        <f ca="1">IF(B632=1, ROUND(_xlfn.NORM.INV(AA632,$C$15,$C$16), 2), ROUND(_xlfn.NORM.INV(AA632, $D$15, $D$16), 2))</f>
        <v>4136.71</v>
      </c>
      <c r="AC632" s="15">
        <f ca="1">MIN(G632,Z632)</f>
        <v>24</v>
      </c>
      <c r="AD632" s="15">
        <f ca="1">RAND()</f>
        <v>0.59098544584054391</v>
      </c>
      <c r="AE632" s="19">
        <f ca="1">(IF(B632=1, $G$21+($G$22-$G$21)*AD632, $H$21+($H$22-$H$21)*AD632))</f>
        <v>3.5684490604419042E-2</v>
      </c>
      <c r="AF632" s="15">
        <f ca="1">ROUND(AC632*(1-AE632), 0)</f>
        <v>23</v>
      </c>
      <c r="AG632" s="20">
        <f ca="1">RAND()</f>
        <v>0.81612395403913451</v>
      </c>
      <c r="AH632" s="15">
        <f ca="1">IF(B632=1, ROUND(_xlfn.NORM.INV(AG632,$C$17,$C$18)*(1+$T$14), 0), ROUND(_xlfn.NORM.INV(AG632, $D$17, $D$18)*(1+$T$14), 0))</f>
        <v>418</v>
      </c>
      <c r="AI632" s="20">
        <f ca="1">RAND()</f>
        <v>0.52586445754073641</v>
      </c>
      <c r="AJ632" s="18">
        <f ca="1">IF(B632=1, ROUND(_xlfn.NORM.INV(AI632,$C$19,$C$20), 2), ROUND(_xlfn.NORM.INV(AI632, $D$19, $D$20), 2))</f>
        <v>2295.98</v>
      </c>
      <c r="AK632" s="15">
        <f ca="1">MIN(ROUND(H632*(1+$C$22),0),AH632)</f>
        <v>273</v>
      </c>
      <c r="AL632" s="20">
        <f ca="1">RAND()</f>
        <v>0.80265157742416204</v>
      </c>
      <c r="AM632" s="19">
        <f ca="1">(IF(B632=1, $G$21+($G$22-$G$21)*AL632, $H$21+($H$22-$H$21)*AL632))</f>
        <v>4.3092805209845673E-2</v>
      </c>
      <c r="AN632" s="15">
        <f ca="1">ROUND(AK632*(1-AM632), 0)</f>
        <v>261</v>
      </c>
      <c r="AO632" s="18">
        <f ca="1">SUM(IF(AN632&gt;H632, (AN632-H632)*($G$23+AJ632), 0),IF(AF632&gt;G632,(AF632-G632)*($G$23+AB632),0),IF(X632&gt;F632,(X632-F632)*($G$23+T632),0),IF(P632&gt;E632,(P632-E632)*($G$23+L632),0))</f>
        <v>3146.98</v>
      </c>
      <c r="AP632" s="18">
        <f>-$C$24</f>
        <v>-313614.51120000001</v>
      </c>
      <c r="AQ632" s="17">
        <f ca="1">L632*P632+T632*X632+AB632*AF632+AJ632*AN632-AO632+AP632</f>
        <v>697867.52879999997</v>
      </c>
      <c r="AS632" s="21">
        <f ca="1">SUM(IF(AN632&gt;H632, (AN632-H632), 0),IF(AF632&gt;G632,(AF632-G632),0),IF(X632&gt;F632,(X632-F632),0),IF(P632&gt;E632,(P632-E632),0))</f>
        <v>1</v>
      </c>
    </row>
    <row r="633" spans="1:45" x14ac:dyDescent="0.4">
      <c r="A633" s="15">
        <v>605</v>
      </c>
      <c r="B633" s="15">
        <f ca="1">IF(RAND() &lt; (8/12), 0, 1)</f>
        <v>1</v>
      </c>
      <c r="C633" s="20">
        <f ca="1">RAND()</f>
        <v>2.3386038301657974E-2</v>
      </c>
      <c r="D633" s="15" t="str">
        <f ca="1">LOOKUP(C633,$H$13:$H$16,$F$13:$F$16)</f>
        <v>Airbus A350-900</v>
      </c>
      <c r="E633" s="15">
        <f ca="1">LOOKUP(D633,$F$6:$F$9,$I$6:$I$9)</f>
        <v>0</v>
      </c>
      <c r="F633" s="15">
        <f ca="1">LOOKUP(D633,$F$6:$F$9,$J$6:$J$9)</f>
        <v>32</v>
      </c>
      <c r="G633" s="15">
        <f ca="1">LOOKUP(D633,$F$6:$F$9,$K$6:$K$9)</f>
        <v>21</v>
      </c>
      <c r="H633" s="15">
        <f ca="1">LOOKUP(D633,$F$6:$F$9,$L$6:$L$9)</f>
        <v>259</v>
      </c>
      <c r="I633" s="20">
        <f ca="1">RAND()</f>
        <v>0.25891759952705518</v>
      </c>
      <c r="J633" s="15">
        <f ca="1">IF(B633=1, ROUND(_xlfn.NORM.INV(I633,$C$5,$C$6)*(1+$T$14), 0), ROUND(_xlfn.NORM.INV(I633, $D$5, $D$6)*(1+$T$14), 0))</f>
        <v>5</v>
      </c>
      <c r="K633" s="20">
        <f ca="1">RAND()</f>
        <v>0.98728709834529027</v>
      </c>
      <c r="L633" s="18">
        <f ca="1">IF(B633=1, ROUND(_xlfn.NORM.INV(K633,$C$7,$C$8), 2), ROUND(_xlfn.NORM.INV(K633, $D$7, $D$8), 2))</f>
        <v>17689.29</v>
      </c>
      <c r="M633" s="15">
        <f ca="1">MIN(E633,J633)</f>
        <v>0</v>
      </c>
      <c r="N633" s="15">
        <f ca="1">RAND()</f>
        <v>0.25750789322111423</v>
      </c>
      <c r="O633" s="19">
        <f ca="1">(IF(B633=1, $G$21+($G$22-$G$21)*N633, $H$21+($H$22-$H$21)*N633))</f>
        <v>2.4012776262738997E-2</v>
      </c>
      <c r="P633" s="15">
        <f ca="1">ROUND(M633*(1-O633), 0)</f>
        <v>0</v>
      </c>
      <c r="Q633" s="20">
        <f ca="1">RAND()</f>
        <v>0.71533580412456055</v>
      </c>
      <c r="R633" s="15">
        <f ca="1">IF(B633=1, ROUND(_xlfn.NORM.INV(Q633,$C$9,$C$10)*(1+$T$14), 0), ROUND(_xlfn.NORM.INV(Q633, $D$9, $D$10)*(1+$T$14), 0))</f>
        <v>75</v>
      </c>
      <c r="S633" s="20">
        <f ca="1">RAND()</f>
        <v>0.39661104717410811</v>
      </c>
      <c r="T633" s="18">
        <f ca="1">IF(B633=1, ROUND(_xlfn.NORM.INV(S633,$C$11,$C$12), 2), ROUND(_xlfn.NORM.INV(S633, $D$11, $D$12), 2))</f>
        <v>6593.08</v>
      </c>
      <c r="U633" s="15">
        <f ca="1">MIN(F633,R633)</f>
        <v>32</v>
      </c>
      <c r="V633" s="15">
        <f ca="1">RAND()</f>
        <v>0.36204250647294334</v>
      </c>
      <c r="W633" s="19">
        <f ca="1">(IF(B633=1, $G$21+($G$22-$G$21)*V633, $H$21+($H$22-$H$21)*V633))</f>
        <v>2.7671487726553017E-2</v>
      </c>
      <c r="X633" s="15">
        <f ca="1">ROUND(U633*(1-W633), 0)</f>
        <v>31</v>
      </c>
      <c r="Y633" s="20">
        <f ca="1">RAND()</f>
        <v>0.16453194301047391</v>
      </c>
      <c r="Z633" s="15">
        <f ca="1">IF(B633=1, ROUND(_xlfn.NORM.INV(Y633,$C$13,$C$14)*(1+$T$14), 0), ROUND(_xlfn.NORM.INV(Y633, $D$13, $D$14)*(1+$T$14), 0))</f>
        <v>32</v>
      </c>
      <c r="AA633" s="20">
        <f ca="1">RAND()</f>
        <v>0.92332299835198306</v>
      </c>
      <c r="AB633" s="18">
        <f ca="1">IF(B633=1, ROUND(_xlfn.NORM.INV(AA633,$C$15,$C$16), 2), ROUND(_xlfn.NORM.INV(AA633, $D$15, $D$16), 2))</f>
        <v>4329.01</v>
      </c>
      <c r="AC633" s="15">
        <f ca="1">MIN(G633,Z633)</f>
        <v>21</v>
      </c>
      <c r="AD633" s="15">
        <f ca="1">RAND()</f>
        <v>0.52960820080596349</v>
      </c>
      <c r="AE633" s="19">
        <f ca="1">(IF(B633=1, $G$21+($G$22-$G$21)*AD633, $H$21+($H$22-$H$21)*AD633))</f>
        <v>3.3536287028208725E-2</v>
      </c>
      <c r="AF633" s="15">
        <f ca="1">ROUND(AC633*(1-AE633), 0)</f>
        <v>20</v>
      </c>
      <c r="AG633" s="20">
        <f ca="1">RAND()</f>
        <v>0.5273763142657899</v>
      </c>
      <c r="AH633" s="15">
        <f ca="1">IF(B633=1, ROUND(_xlfn.NORM.INV(AG633,$C$17,$C$18)*(1+$T$14), 0), ROUND(_xlfn.NORM.INV(AG633, $D$17, $D$18)*(1+$T$14), 0))</f>
        <v>313</v>
      </c>
      <c r="AI633" s="20">
        <f ca="1">RAND()</f>
        <v>0.72423148488472244</v>
      </c>
      <c r="AJ633" s="18">
        <f ca="1">IF(B633=1, ROUND(_xlfn.NORM.INV(AI633,$C$19,$C$20), 2), ROUND(_xlfn.NORM.INV(AI633, $D$19, $D$20), 2))</f>
        <v>2455.46</v>
      </c>
      <c r="AK633" s="15">
        <f ca="1">MIN(ROUND(H633*(1+$C$22),0),AH633)</f>
        <v>272</v>
      </c>
      <c r="AL633" s="20">
        <f ca="1">RAND()</f>
        <v>0.4999395186255513</v>
      </c>
      <c r="AM633" s="19">
        <f ca="1">(IF(B633=1, $G$21+($G$22-$G$21)*AL633, $H$21+($H$22-$H$21)*AL633))</f>
        <v>3.2497883151894294E-2</v>
      </c>
      <c r="AN633" s="15">
        <f ca="1">ROUND(AK633*(1-AM633), 0)</f>
        <v>263</v>
      </c>
      <c r="AO633" s="18">
        <f ca="1">SUM(IF(AN633&gt;H633, (AN633-H633)*($G$23+AJ633), 0),IF(AF633&gt;G633,(AF633-G633)*($G$23+AB633),0),IF(X633&gt;F633,(X633-F633)*($G$23+T633),0),IF(P633&gt;E633,(P633-E633)*($G$23+L633),0))</f>
        <v>13225.84</v>
      </c>
      <c r="AP633" s="18">
        <f>-$C$24</f>
        <v>-313614.51120000001</v>
      </c>
      <c r="AQ633" s="17">
        <f ca="1">L633*P633+T633*X633+AB633*AF633+AJ633*AN633-AO633+AP633</f>
        <v>609911.3088</v>
      </c>
      <c r="AS633" s="21">
        <f ca="1">SUM(IF(AN633&gt;H633, (AN633-H633), 0),IF(AF633&gt;G633,(AF633-G633),0),IF(X633&gt;F633,(X633-F633),0),IF(P633&gt;E633,(P633-E633),0))</f>
        <v>4</v>
      </c>
    </row>
    <row r="634" spans="1:45" x14ac:dyDescent="0.4">
      <c r="A634" s="15">
        <v>606</v>
      </c>
      <c r="B634" s="15">
        <f ca="1">IF(RAND() &lt; (8/12), 0, 1)</f>
        <v>0</v>
      </c>
      <c r="C634" s="20">
        <f ca="1">RAND()</f>
        <v>0.20989192140650303</v>
      </c>
      <c r="D634" s="15" t="str">
        <f ca="1">LOOKUP(C634,$H$13:$H$16,$F$13:$F$16)</f>
        <v>Airbus A380-800</v>
      </c>
      <c r="E634" s="15">
        <f ca="1">LOOKUP(D634,$F$6:$F$9,$I$6:$I$9)</f>
        <v>14</v>
      </c>
      <c r="F634" s="15">
        <f ca="1">LOOKUP(D634,$F$6:$F$9,$J$6:$J$9)</f>
        <v>76</v>
      </c>
      <c r="G634" s="15">
        <f ca="1">LOOKUP(D634,$F$6:$F$9,$K$6:$K$9)</f>
        <v>56</v>
      </c>
      <c r="H634" s="15">
        <f ca="1">LOOKUP(D634,$F$6:$F$9,$L$6:$L$9)</f>
        <v>341</v>
      </c>
      <c r="I634" s="20">
        <f ca="1">RAND()</f>
        <v>0.6393296449991186</v>
      </c>
      <c r="J634" s="15">
        <f ca="1">IF(B634=1, ROUND(_xlfn.NORM.INV(I634,$C$5,$C$6)*(1+$T$14), 0), ROUND(_xlfn.NORM.INV(I634, $D$5, $D$6)*(1+$T$14), 0))</f>
        <v>5</v>
      </c>
      <c r="K634" s="20">
        <f ca="1">RAND()</f>
        <v>0.61993381692943073</v>
      </c>
      <c r="L634" s="18">
        <f ca="1">IF(B634=1, ROUND(_xlfn.NORM.INV(K634,$C$7,$C$8), 2), ROUND(_xlfn.NORM.INV(K634, $D$7, $D$8), 2))</f>
        <v>10631.53</v>
      </c>
      <c r="M634" s="15">
        <f ca="1">MIN(E634,J634)</f>
        <v>5</v>
      </c>
      <c r="N634" s="15">
        <f ca="1">RAND()</f>
        <v>0.8192882653865865</v>
      </c>
      <c r="O634" s="19">
        <f ca="1">(IF(B634=1, $G$21+($G$22-$G$21)*N634, $H$21+($H$22-$H$21)*N634))</f>
        <v>3.4578647961597597E-2</v>
      </c>
      <c r="P634" s="15">
        <f ca="1">ROUND(M634*(1-O634), 0)</f>
        <v>5</v>
      </c>
      <c r="Q634" s="20">
        <f ca="1">RAND()</f>
        <v>0.33780215019033955</v>
      </c>
      <c r="R634" s="15">
        <f ca="1">IF(B634=1, ROUND(_xlfn.NORM.INV(Q634,$C$9,$C$10)*(1+$T$14), 0), ROUND(_xlfn.NORM.INV(Q634, $D$9, $D$10)*(1+$T$14), 0))</f>
        <v>36</v>
      </c>
      <c r="S634" s="20">
        <f ca="1">RAND()</f>
        <v>0.73571195512109744</v>
      </c>
      <c r="T634" s="18">
        <f ca="1">IF(B634=1, ROUND(_xlfn.NORM.INV(S634,$C$11,$C$12), 2), ROUND(_xlfn.NORM.INV(S634, $D$11, $D$12), 2))</f>
        <v>5389.8</v>
      </c>
      <c r="U634" s="15">
        <f ca="1">MIN(F634,R634)</f>
        <v>36</v>
      </c>
      <c r="V634" s="15">
        <f ca="1">RAND()</f>
        <v>0.45469071554560214</v>
      </c>
      <c r="W634" s="19">
        <f ca="1">(IF(B634=1, $G$21+($G$22-$G$21)*V634, $H$21+($H$22-$H$21)*V634))</f>
        <v>2.3640721466368066E-2</v>
      </c>
      <c r="X634" s="15">
        <f ca="1">ROUND(U634*(1-W634), 0)</f>
        <v>35</v>
      </c>
      <c r="Y634" s="20">
        <f ca="1">RAND()</f>
        <v>0.36674885735095608</v>
      </c>
      <c r="Z634" s="15">
        <f ca="1">IF(B634=1, ROUND(_xlfn.NORM.INV(Y634,$C$13,$C$14)*(1+$T$14), 0), ROUND(_xlfn.NORM.INV(Y634, $D$13, $D$14)*(1+$T$14), 0))</f>
        <v>32</v>
      </c>
      <c r="AA634" s="20">
        <f ca="1">RAND()</f>
        <v>0.15780642100840625</v>
      </c>
      <c r="AB634" s="18">
        <f ca="1">IF(B634=1, ROUND(_xlfn.NORM.INV(AA634,$C$15,$C$16), 2), ROUND(_xlfn.NORM.INV(AA634, $D$15, $D$16), 2))</f>
        <v>2676</v>
      </c>
      <c r="AC634" s="15">
        <f ca="1">MIN(G634,Z634)</f>
        <v>32</v>
      </c>
      <c r="AD634" s="15">
        <f ca="1">RAND()</f>
        <v>0.88000361178469833</v>
      </c>
      <c r="AE634" s="19">
        <f ca="1">(IF(B634=1, $G$21+($G$22-$G$21)*AD634, $H$21+($H$22-$H$21)*AD634))</f>
        <v>3.6400108353540947E-2</v>
      </c>
      <c r="AF634" s="15">
        <f ca="1">ROUND(AC634*(1-AE634), 0)</f>
        <v>31</v>
      </c>
      <c r="AG634" s="20">
        <f ca="1">RAND()</f>
        <v>0.4268143590475707</v>
      </c>
      <c r="AH634" s="15">
        <f ca="1">IF(B634=1, ROUND(_xlfn.NORM.INV(AG634,$C$17,$C$18)*(1+$T$14), 0), ROUND(_xlfn.NORM.INV(AG634, $D$17, $D$18)*(1+$T$14), 0))</f>
        <v>190</v>
      </c>
      <c r="AI634" s="20">
        <f ca="1">RAND()</f>
        <v>0.99984391973637488</v>
      </c>
      <c r="AJ634" s="18">
        <f ca="1">IF(B634=1, ROUND(_xlfn.NORM.INV(AI634,$C$19,$C$20), 2), ROUND(_xlfn.NORM.INV(AI634, $D$19, $D$20), 2))</f>
        <v>2022.57</v>
      </c>
      <c r="AK634" s="15">
        <f ca="1">MIN(ROUND(H634*(1+$C$22),0),AH634)</f>
        <v>190</v>
      </c>
      <c r="AL634" s="20">
        <f ca="1">RAND()</f>
        <v>0.97445462813372818</v>
      </c>
      <c r="AM634" s="19">
        <f ca="1">(IF(B634=1, $G$21+($G$22-$G$21)*AL634, $H$21+($H$22-$H$21)*AL634))</f>
        <v>3.9233638844011848E-2</v>
      </c>
      <c r="AN634" s="15">
        <f ca="1">ROUND(AK634*(1-AM634), 0)</f>
        <v>183</v>
      </c>
      <c r="AO634" s="18">
        <f ca="1">SUM(IF(AN634&gt;H634, (AN634-H634)*($G$23+AJ634), 0),IF(AF634&gt;G634,(AF634-G634)*($G$23+AB634),0),IF(X634&gt;F634,(X634-F634)*($G$23+T634),0),IF(P634&gt;E634,(P634-E634)*($G$23+L634),0))</f>
        <v>0</v>
      </c>
      <c r="AP634" s="18">
        <f>-$C$24</f>
        <v>-313614.51120000001</v>
      </c>
      <c r="AQ634" s="17">
        <f ca="1">L634*P634+T634*X634+AB634*AF634+AJ634*AN634-AO634+AP634</f>
        <v>381272.44879999995</v>
      </c>
      <c r="AS634" s="21">
        <f ca="1">SUM(IF(AN634&gt;H634, (AN634-H634), 0),IF(AF634&gt;G634,(AF634-G634),0),IF(X634&gt;F634,(X634-F634),0),IF(P634&gt;E634,(P634-E634),0))</f>
        <v>0</v>
      </c>
    </row>
    <row r="635" spans="1:45" x14ac:dyDescent="0.4">
      <c r="A635" s="15">
        <v>607</v>
      </c>
      <c r="B635" s="15">
        <f ca="1">IF(RAND() &lt; (8/12), 0, 1)</f>
        <v>1</v>
      </c>
      <c r="C635" s="20">
        <f ca="1">RAND()</f>
        <v>0.92641025507662667</v>
      </c>
      <c r="D635" s="15" t="str">
        <f ca="1">LOOKUP(C635,$H$13:$H$16,$F$13:$F$16)</f>
        <v>Boeing 777-300ER</v>
      </c>
      <c r="E635" s="15">
        <f ca="1">LOOKUP(D635,$F$6:$F$9,$I$6:$I$9)</f>
        <v>8</v>
      </c>
      <c r="F635" s="15">
        <f ca="1">LOOKUP(D635,$F$6:$F$9,$J$6:$J$9)</f>
        <v>40</v>
      </c>
      <c r="G635" s="15">
        <f ca="1">LOOKUP(D635,$F$6:$F$9,$K$6:$K$9)</f>
        <v>24</v>
      </c>
      <c r="H635" s="15">
        <f ca="1">LOOKUP(D635,$F$6:$F$9,$L$6:$L$9)</f>
        <v>260</v>
      </c>
      <c r="I635" s="20">
        <f ca="1">RAND()</f>
        <v>0.27312572940056201</v>
      </c>
      <c r="J635" s="15">
        <f ca="1">IF(B635=1, ROUND(_xlfn.NORM.INV(I635,$C$5,$C$6)*(1+$T$14), 0), ROUND(_xlfn.NORM.INV(I635, $D$5, $D$6)*(1+$T$14), 0))</f>
        <v>5</v>
      </c>
      <c r="K635" s="20">
        <f ca="1">RAND()</f>
        <v>0.14049732185201813</v>
      </c>
      <c r="L635" s="18">
        <f ca="1">IF(B635=1, ROUND(_xlfn.NORM.INV(K635,$C$7,$C$8), 2), ROUND(_xlfn.NORM.INV(K635, $D$7, $D$8), 2))</f>
        <v>11714.64</v>
      </c>
      <c r="M635" s="15">
        <f ca="1">MIN(E635,J635)</f>
        <v>5</v>
      </c>
      <c r="N635" s="15">
        <f ca="1">RAND()</f>
        <v>0.58044365295685385</v>
      </c>
      <c r="O635" s="19">
        <f ca="1">(IF(B635=1, $G$21+($G$22-$G$21)*N635, $H$21+($H$22-$H$21)*N635))</f>
        <v>3.5315527853489889E-2</v>
      </c>
      <c r="P635" s="15">
        <f ca="1">ROUND(M635*(1-O635), 0)</f>
        <v>5</v>
      </c>
      <c r="Q635" s="20">
        <f ca="1">RAND()</f>
        <v>0.27235068626925152</v>
      </c>
      <c r="R635" s="15">
        <f ca="1">IF(B635=1, ROUND(_xlfn.NORM.INV(Q635,$C$9,$C$10)*(1+$T$14), 0), ROUND(_xlfn.NORM.INV(Q635, $D$9, $D$10)*(1+$T$14), 0))</f>
        <v>46</v>
      </c>
      <c r="S635" s="20">
        <f ca="1">RAND()</f>
        <v>0.4673485007476591</v>
      </c>
      <c r="T635" s="18">
        <f ca="1">IF(B635=1, ROUND(_xlfn.NORM.INV(S635,$C$11,$C$12), 2), ROUND(_xlfn.NORM.INV(S635, $D$11, $D$12), 2))</f>
        <v>6755.56</v>
      </c>
      <c r="U635" s="15">
        <f ca="1">MIN(F635,R635)</f>
        <v>40</v>
      </c>
      <c r="V635" s="15">
        <f ca="1">RAND()</f>
        <v>0.86071775150574392</v>
      </c>
      <c r="W635" s="19">
        <f ca="1">(IF(B635=1, $G$21+($G$22-$G$21)*V635, $H$21+($H$22-$H$21)*V635))</f>
        <v>4.5125121302701035E-2</v>
      </c>
      <c r="X635" s="15">
        <f ca="1">ROUND(U635*(1-W635), 0)</f>
        <v>38</v>
      </c>
      <c r="Y635" s="20">
        <f ca="1">RAND()</f>
        <v>0.62165418473101597</v>
      </c>
      <c r="Z635" s="15">
        <f ca="1">IF(B635=1, ROUND(_xlfn.NORM.INV(Y635,$C$13,$C$14)*(1+$T$14), 0), ROUND(_xlfn.NORM.INV(Y635, $D$13, $D$14)*(1+$T$14), 0))</f>
        <v>62</v>
      </c>
      <c r="AA635" s="20">
        <f ca="1">RAND()</f>
        <v>0.38734436963944296</v>
      </c>
      <c r="AB635" s="18">
        <f ca="1">IF(B635=1, ROUND(_xlfn.NORM.INV(AA635,$C$15,$C$16), 2), ROUND(_xlfn.NORM.INV(AA635, $D$15, $D$16), 2))</f>
        <v>3504.71</v>
      </c>
      <c r="AC635" s="15">
        <f ca="1">MIN(G635,Z635)</f>
        <v>24</v>
      </c>
      <c r="AD635" s="15">
        <f ca="1">RAND()</f>
        <v>0.22712163929958129</v>
      </c>
      <c r="AE635" s="19">
        <f ca="1">(IF(B635=1, $G$21+($G$22-$G$21)*AD635, $H$21+($H$22-$H$21)*AD635))</f>
        <v>2.2949257375485345E-2</v>
      </c>
      <c r="AF635" s="15">
        <f ca="1">ROUND(AC635*(1-AE635), 0)</f>
        <v>23</v>
      </c>
      <c r="AG635" s="20">
        <f ca="1">RAND()</f>
        <v>3.7294500760989391E-2</v>
      </c>
      <c r="AH635" s="15">
        <f ca="1">IF(B635=1, ROUND(_xlfn.NORM.INV(AG635,$C$17,$C$18)*(1+$T$14), 0), ROUND(_xlfn.NORM.INV(AG635, $D$17, $D$18)*(1+$T$14), 0))</f>
        <v>80</v>
      </c>
      <c r="AI635" s="20">
        <f ca="1">RAND()</f>
        <v>0.13870530092452549</v>
      </c>
      <c r="AJ635" s="18">
        <f ca="1">IF(B635=1, ROUND(_xlfn.NORM.INV(AI635,$C$19,$C$20), 2), ROUND(_xlfn.NORM.INV(AI635, $D$19, $D$20), 2))</f>
        <v>1950.01</v>
      </c>
      <c r="AK635" s="15">
        <f ca="1">MIN(ROUND(H635*(1+$C$22),0),AH635)</f>
        <v>80</v>
      </c>
      <c r="AL635" s="20">
        <f ca="1">RAND()</f>
        <v>0.73012649302211796</v>
      </c>
      <c r="AM635" s="19">
        <f ca="1">(IF(B635=1, $G$21+($G$22-$G$21)*AL635, $H$21+($H$22-$H$21)*AL635))</f>
        <v>4.0554427255774128E-2</v>
      </c>
      <c r="AN635" s="15">
        <f ca="1">ROUND(AK635*(1-AM635), 0)</f>
        <v>77</v>
      </c>
      <c r="AO635" s="18">
        <f ca="1">SUM(IF(AN635&gt;H635, (AN635-H635)*($G$23+AJ635), 0),IF(AF635&gt;G635,(AF635-G635)*($G$23+AB635),0),IF(X635&gt;F635,(X635-F635)*($G$23+T635),0),IF(P635&gt;E635,(P635-E635)*($G$23+L635),0))</f>
        <v>0</v>
      </c>
      <c r="AP635" s="18">
        <f>-$C$24</f>
        <v>-313614.51120000001</v>
      </c>
      <c r="AQ635" s="17">
        <f ca="1">L635*P635+T635*X635+AB635*AF635+AJ635*AN635-AO635+AP635</f>
        <v>232429.06880000007</v>
      </c>
      <c r="AS635" s="21">
        <f ca="1">SUM(IF(AN635&gt;H635, (AN635-H635), 0),IF(AF635&gt;G635,(AF635-G635),0),IF(X635&gt;F635,(X635-F635),0),IF(P635&gt;E635,(P635-E635),0))</f>
        <v>0</v>
      </c>
    </row>
    <row r="636" spans="1:45" x14ac:dyDescent="0.4">
      <c r="A636" s="15">
        <v>608</v>
      </c>
      <c r="B636" s="15">
        <f ca="1">IF(RAND() &lt; (8/12), 0, 1)</f>
        <v>0</v>
      </c>
      <c r="C636" s="20">
        <f ca="1">RAND()</f>
        <v>0.82933356807075065</v>
      </c>
      <c r="D636" s="15" t="str">
        <f ca="1">LOOKUP(C636,$H$13:$H$16,$F$13:$F$16)</f>
        <v>Boeing 777-300ER</v>
      </c>
      <c r="E636" s="15">
        <f ca="1">LOOKUP(D636,$F$6:$F$9,$I$6:$I$9)</f>
        <v>8</v>
      </c>
      <c r="F636" s="15">
        <f ca="1">LOOKUP(D636,$F$6:$F$9,$J$6:$J$9)</f>
        <v>40</v>
      </c>
      <c r="G636" s="15">
        <f ca="1">LOOKUP(D636,$F$6:$F$9,$K$6:$K$9)</f>
        <v>24</v>
      </c>
      <c r="H636" s="15">
        <f ca="1">LOOKUP(D636,$F$6:$F$9,$L$6:$L$9)</f>
        <v>260</v>
      </c>
      <c r="I636" s="20">
        <f ca="1">RAND()</f>
        <v>0.81213733803821064</v>
      </c>
      <c r="J636" s="15">
        <f ca="1">IF(B636=1, ROUND(_xlfn.NORM.INV(I636,$C$5,$C$6)*(1+$T$14), 0), ROUND(_xlfn.NORM.INV(I636, $D$5, $D$6)*(1+$T$14), 0))</f>
        <v>5</v>
      </c>
      <c r="K636" s="20">
        <f ca="1">RAND()</f>
        <v>0.46829227141906105</v>
      </c>
      <c r="L636" s="18">
        <f ca="1">IF(B636=1, ROUND(_xlfn.NORM.INV(K636,$C$7,$C$8), 2), ROUND(_xlfn.NORM.INV(K636, $D$7, $D$8), 2))</f>
        <v>10456.120000000001</v>
      </c>
      <c r="M636" s="15">
        <f ca="1">MIN(E636,J636)</f>
        <v>5</v>
      </c>
      <c r="N636" s="15">
        <f ca="1">RAND()</f>
        <v>0.22119963510371865</v>
      </c>
      <c r="O636" s="19">
        <f ca="1">(IF(B636=1, $G$21+($G$22-$G$21)*N636, $H$21+($H$22-$H$21)*N636))</f>
        <v>1.6635989053111561E-2</v>
      </c>
      <c r="P636" s="15">
        <f ca="1">ROUND(M636*(1-O636), 0)</f>
        <v>5</v>
      </c>
      <c r="Q636" s="20">
        <f ca="1">RAND()</f>
        <v>5.3740265228652606E-2</v>
      </c>
      <c r="R636" s="15">
        <f ca="1">IF(B636=1, ROUND(_xlfn.NORM.INV(Q636,$C$9,$C$10)*(1+$T$14), 0), ROUND(_xlfn.NORM.INV(Q636, $D$9, $D$10)*(1+$T$14), 0))</f>
        <v>23</v>
      </c>
      <c r="S636" s="20">
        <f ca="1">RAND()</f>
        <v>0.82661040624634263</v>
      </c>
      <c r="T636" s="18">
        <f ca="1">IF(B636=1, ROUND(_xlfn.NORM.INV(S636,$C$11,$C$12), 2), ROUND(_xlfn.NORM.INV(S636, $D$11, $D$12), 2))</f>
        <v>5460.59</v>
      </c>
      <c r="U636" s="15">
        <f ca="1">MIN(F636,R636)</f>
        <v>23</v>
      </c>
      <c r="V636" s="15">
        <f ca="1">RAND()</f>
        <v>9.2073820987585542E-2</v>
      </c>
      <c r="W636" s="19">
        <f ca="1">(IF(B636=1, $G$21+($G$22-$G$21)*V636, $H$21+($H$22-$H$21)*V636))</f>
        <v>1.2762214629627566E-2</v>
      </c>
      <c r="X636" s="15">
        <f ca="1">ROUND(U636*(1-W636), 0)</f>
        <v>23</v>
      </c>
      <c r="Y636" s="20">
        <f ca="1">RAND()</f>
        <v>0.6284223024019443</v>
      </c>
      <c r="Z636" s="15">
        <f ca="1">IF(B636=1, ROUND(_xlfn.NORM.INV(Y636,$C$13,$C$14)*(1+$T$14), 0), ROUND(_xlfn.NORM.INV(Y636, $D$13, $D$14)*(1+$T$14), 0))</f>
        <v>39</v>
      </c>
      <c r="AA636" s="20">
        <f ca="1">RAND()</f>
        <v>0.52091305657602349</v>
      </c>
      <c r="AB636" s="18">
        <f ca="1">IF(B636=1, ROUND(_xlfn.NORM.INV(AA636,$C$15,$C$16), 2), ROUND(_xlfn.NORM.INV(AA636, $D$15, $D$16), 2))</f>
        <v>2804.34</v>
      </c>
      <c r="AC636" s="15">
        <f ca="1">MIN(G636,Z636)</f>
        <v>24</v>
      </c>
      <c r="AD636" s="15">
        <f ca="1">RAND()</f>
        <v>0.52179269703354991</v>
      </c>
      <c r="AE636" s="19">
        <f ca="1">(IF(B636=1, $G$21+($G$22-$G$21)*AD636, $H$21+($H$22-$H$21)*AD636))</f>
        <v>2.56537809110065E-2</v>
      </c>
      <c r="AF636" s="15">
        <f ca="1">ROUND(AC636*(1-AE636), 0)</f>
        <v>23</v>
      </c>
      <c r="AG636" s="20">
        <f ca="1">RAND()</f>
        <v>0.43283228160092402</v>
      </c>
      <c r="AH636" s="15">
        <f ca="1">IF(B636=1, ROUND(_xlfn.NORM.INV(AG636,$C$17,$C$18)*(1+$T$14), 0), ROUND(_xlfn.NORM.INV(AG636, $D$17, $D$18)*(1+$T$14), 0))</f>
        <v>191</v>
      </c>
      <c r="AI636" s="20">
        <f ca="1">RAND()</f>
        <v>0.4650961766568994</v>
      </c>
      <c r="AJ636" s="18">
        <f ca="1">IF(B636=1, ROUND(_xlfn.NORM.INV(AI636,$C$19,$C$20), 2), ROUND(_xlfn.NORM.INV(AI636, $D$19, $D$20), 2))</f>
        <v>1742.08</v>
      </c>
      <c r="AK636" s="15">
        <f ca="1">MIN(ROUND(H636*(1+$C$22),0),AH636)</f>
        <v>191</v>
      </c>
      <c r="AL636" s="20">
        <f ca="1">RAND()</f>
        <v>0.80020616858896187</v>
      </c>
      <c r="AM636" s="19">
        <f ca="1">(IF(B636=1, $G$21+($G$22-$G$21)*AL636, $H$21+($H$22-$H$21)*AL636))</f>
        <v>3.4006185057668857E-2</v>
      </c>
      <c r="AN636" s="15">
        <f ca="1">ROUND(AK636*(1-AM636), 0)</f>
        <v>185</v>
      </c>
      <c r="AO636" s="18">
        <f ca="1">SUM(IF(AN636&gt;H636, (AN636-H636)*($G$23+AJ636), 0),IF(AF636&gt;G636,(AF636-G636)*($G$23+AB636),0),IF(X636&gt;F636,(X636-F636)*($G$23+T636),0),IF(P636&gt;E636,(P636-E636)*($G$23+L636),0))</f>
        <v>0</v>
      </c>
      <c r="AP636" s="18">
        <f>-$C$24</f>
        <v>-313614.51120000001</v>
      </c>
      <c r="AQ636" s="17">
        <f ca="1">L636*P636+T636*X636+AB636*AF636+AJ636*AN636-AO636+AP636</f>
        <v>251044.27880000003</v>
      </c>
      <c r="AS636" s="21">
        <f ca="1">SUM(IF(AN636&gt;H636, (AN636-H636), 0),IF(AF636&gt;G636,(AF636-G636),0),IF(X636&gt;F636,(X636-F636),0),IF(P636&gt;E636,(P636-E636),0))</f>
        <v>0</v>
      </c>
    </row>
    <row r="637" spans="1:45" x14ac:dyDescent="0.4">
      <c r="A637" s="15">
        <v>609</v>
      </c>
      <c r="B637" s="15">
        <f ca="1">IF(RAND() &lt; (8/12), 0, 1)</f>
        <v>0</v>
      </c>
      <c r="C637" s="20">
        <f ca="1">RAND()</f>
        <v>0.25961974086463546</v>
      </c>
      <c r="D637" s="15" t="str">
        <f ca="1">LOOKUP(C637,$H$13:$H$16,$F$13:$F$16)</f>
        <v>Airbus A380-800</v>
      </c>
      <c r="E637" s="15">
        <f ca="1">LOOKUP(D637,$F$6:$F$9,$I$6:$I$9)</f>
        <v>14</v>
      </c>
      <c r="F637" s="15">
        <f ca="1">LOOKUP(D637,$F$6:$F$9,$J$6:$J$9)</f>
        <v>76</v>
      </c>
      <c r="G637" s="15">
        <f ca="1">LOOKUP(D637,$F$6:$F$9,$K$6:$K$9)</f>
        <v>56</v>
      </c>
      <c r="H637" s="15">
        <f ca="1">LOOKUP(D637,$F$6:$F$9,$L$6:$L$9)</f>
        <v>341</v>
      </c>
      <c r="I637" s="20">
        <f ca="1">RAND()</f>
        <v>0.8464646649236911</v>
      </c>
      <c r="J637" s="15">
        <f ca="1">IF(B637=1, ROUND(_xlfn.NORM.INV(I637,$C$5,$C$6)*(1+$T$14), 0), ROUND(_xlfn.NORM.INV(I637, $D$5, $D$6)*(1+$T$14), 0))</f>
        <v>5</v>
      </c>
      <c r="K637" s="20">
        <f ca="1">RAND()</f>
        <v>0.14176793733061244</v>
      </c>
      <c r="L637" s="18">
        <f ca="1">IF(B637=1, ROUND(_xlfn.NORM.INV(K637,$C$7,$C$8), 2), ROUND(_xlfn.NORM.INV(K637, $D$7, $D$8), 2))</f>
        <v>10003.620000000001</v>
      </c>
      <c r="M637" s="15">
        <f ca="1">MIN(E637,J637)</f>
        <v>5</v>
      </c>
      <c r="N637" s="15">
        <f ca="1">RAND()</f>
        <v>0.67821563508750526</v>
      </c>
      <c r="O637" s="19">
        <f ca="1">(IF(B637=1, $G$21+($G$22-$G$21)*N637, $H$21+($H$22-$H$21)*N637))</f>
        <v>3.0346469052625155E-2</v>
      </c>
      <c r="P637" s="15">
        <f ca="1">ROUND(M637*(1-O637), 0)</f>
        <v>5</v>
      </c>
      <c r="Q637" s="20">
        <f ca="1">RAND()</f>
        <v>0.4183860792699462</v>
      </c>
      <c r="R637" s="15">
        <f ca="1">IF(B637=1, ROUND(_xlfn.NORM.INV(Q637,$C$9,$C$10)*(1+$T$14), 0), ROUND(_xlfn.NORM.INV(Q637, $D$9, $D$10)*(1+$T$14), 0))</f>
        <v>38</v>
      </c>
      <c r="S637" s="20">
        <f ca="1">RAND()</f>
        <v>0.26711477989423971</v>
      </c>
      <c r="T637" s="18">
        <f ca="1">IF(B637=1, ROUND(_xlfn.NORM.INV(S637,$C$11,$C$12), 2), ROUND(_xlfn.NORM.INV(S637, $D$11, $D$12), 2))</f>
        <v>5104.55</v>
      </c>
      <c r="U637" s="15">
        <f ca="1">MIN(F637,R637)</f>
        <v>38</v>
      </c>
      <c r="V637" s="15">
        <f ca="1">RAND()</f>
        <v>0.25366613276489947</v>
      </c>
      <c r="W637" s="19">
        <f ca="1">(IF(B637=1, $G$21+($G$22-$G$21)*V637, $H$21+($H$22-$H$21)*V637))</f>
        <v>1.7609983982946983E-2</v>
      </c>
      <c r="X637" s="15">
        <f ca="1">ROUND(U637*(1-W637), 0)</f>
        <v>37</v>
      </c>
      <c r="Y637" s="20">
        <f ca="1">RAND()</f>
        <v>0.16759393406873657</v>
      </c>
      <c r="Z637" s="15">
        <f ca="1">IF(B637=1, ROUND(_xlfn.NORM.INV(Y637,$C$13,$C$14)*(1+$T$14), 0), ROUND(_xlfn.NORM.INV(Y637, $D$13, $D$14)*(1+$T$14), 0))</f>
        <v>27</v>
      </c>
      <c r="AA637" s="20">
        <f ca="1">RAND()</f>
        <v>0.92132489950943564</v>
      </c>
      <c r="AB637" s="18">
        <f ca="1">IF(B637=1, ROUND(_xlfn.NORM.INV(AA637,$C$15,$C$16), 2), ROUND(_xlfn.NORM.INV(AA637, $D$15, $D$16), 2))</f>
        <v>2969.82</v>
      </c>
      <c r="AC637" s="15">
        <f ca="1">MIN(G637,Z637)</f>
        <v>27</v>
      </c>
      <c r="AD637" s="15">
        <f ca="1">RAND()</f>
        <v>0.47186830088939435</v>
      </c>
      <c r="AE637" s="19">
        <f ca="1">(IF(B637=1, $G$21+($G$22-$G$21)*AD637, $H$21+($H$22-$H$21)*AD637))</f>
        <v>2.4156049026681829E-2</v>
      </c>
      <c r="AF637" s="15">
        <f ca="1">ROUND(AC637*(1-AE637), 0)</f>
        <v>26</v>
      </c>
      <c r="AG637" s="20">
        <f ca="1">RAND()</f>
        <v>0.37517794968911822</v>
      </c>
      <c r="AH637" s="15">
        <f ca="1">IF(B637=1, ROUND(_xlfn.NORM.INV(AG637,$C$17,$C$18)*(1+$T$14), 0), ROUND(_xlfn.NORM.INV(AG637, $D$17, $D$18)*(1+$T$14), 0))</f>
        <v>183</v>
      </c>
      <c r="AI637" s="20">
        <f ca="1">RAND()</f>
        <v>0.72040746025541447</v>
      </c>
      <c r="AJ637" s="18">
        <f ca="1">IF(B637=1, ROUND(_xlfn.NORM.INV(AI637,$C$19,$C$20), 2), ROUND(_xlfn.NORM.INV(AI637, $D$19, $D$20), 2))</f>
        <v>1793.09</v>
      </c>
      <c r="AK637" s="15">
        <f ca="1">MIN(ROUND(H637*(1+$C$22),0),AH637)</f>
        <v>183</v>
      </c>
      <c r="AL637" s="20">
        <f ca="1">RAND()</f>
        <v>9.8457318632613755E-2</v>
      </c>
      <c r="AM637" s="19">
        <f ca="1">(IF(B637=1, $G$21+($G$22-$G$21)*AL637, $H$21+($H$22-$H$21)*AL637))</f>
        <v>1.2953719558978413E-2</v>
      </c>
      <c r="AN637" s="15">
        <f ca="1">ROUND(AK637*(1-AM637), 0)</f>
        <v>181</v>
      </c>
      <c r="AO637" s="18">
        <f ca="1">SUM(IF(AN637&gt;H637, (AN637-H637)*($G$23+AJ637), 0),IF(AF637&gt;G637,(AF637-G637)*($G$23+AB637),0),IF(X637&gt;F637,(X637-F637)*($G$23+T637),0),IF(P637&gt;E637,(P637-E637)*($G$23+L637),0))</f>
        <v>0</v>
      </c>
      <c r="AP637" s="18">
        <f>-$C$24</f>
        <v>-313614.51120000001</v>
      </c>
      <c r="AQ637" s="17">
        <f ca="1">L637*P637+T637*X637+AB637*AF637+AJ637*AN637-AO637+AP637</f>
        <v>327036.54880000005</v>
      </c>
      <c r="AS637" s="21">
        <f ca="1">SUM(IF(AN637&gt;H637, (AN637-H637), 0),IF(AF637&gt;G637,(AF637-G637),0),IF(X637&gt;F637,(X637-F637),0),IF(P637&gt;E637,(P637-E637),0))</f>
        <v>0</v>
      </c>
    </row>
    <row r="638" spans="1:45" x14ac:dyDescent="0.4">
      <c r="A638" s="15">
        <v>610</v>
      </c>
      <c r="B638" s="15">
        <f ca="1">IF(RAND() &lt; (8/12), 0, 1)</f>
        <v>0</v>
      </c>
      <c r="C638" s="20">
        <f ca="1">RAND()</f>
        <v>0.633928104241409</v>
      </c>
      <c r="D638" s="15" t="str">
        <f ca="1">LOOKUP(C638,$H$13:$H$16,$F$13:$F$16)</f>
        <v>Boeing 777-300ER</v>
      </c>
      <c r="E638" s="15">
        <f ca="1">LOOKUP(D638,$F$6:$F$9,$I$6:$I$9)</f>
        <v>8</v>
      </c>
      <c r="F638" s="15">
        <f ca="1">LOOKUP(D638,$F$6:$F$9,$J$6:$J$9)</f>
        <v>40</v>
      </c>
      <c r="G638" s="15">
        <f ca="1">LOOKUP(D638,$F$6:$F$9,$K$6:$K$9)</f>
        <v>24</v>
      </c>
      <c r="H638" s="15">
        <f ca="1">LOOKUP(D638,$F$6:$F$9,$L$6:$L$9)</f>
        <v>260</v>
      </c>
      <c r="I638" s="20">
        <f ca="1">RAND()</f>
        <v>0.50598454141441973</v>
      </c>
      <c r="J638" s="15">
        <f ca="1">IF(B638=1, ROUND(_xlfn.NORM.INV(I638,$C$5,$C$6)*(1+$T$14), 0), ROUND(_xlfn.NORM.INV(I638, $D$5, $D$6)*(1+$T$14), 0))</f>
        <v>4</v>
      </c>
      <c r="K638" s="20">
        <f ca="1">RAND()</f>
        <v>0.81279572662434441</v>
      </c>
      <c r="L638" s="18">
        <f ca="1">IF(B638=1, ROUND(_xlfn.NORM.INV(K638,$C$7,$C$8), 2), ROUND(_xlfn.NORM.INV(K638, $D$7, $D$8), 2))</f>
        <v>10897.21</v>
      </c>
      <c r="M638" s="15">
        <f ca="1">MIN(E638,J638)</f>
        <v>4</v>
      </c>
      <c r="N638" s="15">
        <f ca="1">RAND()</f>
        <v>0.40586115858193961</v>
      </c>
      <c r="O638" s="19">
        <f ca="1">(IF(B638=1, $G$21+($G$22-$G$21)*N638, $H$21+($H$22-$H$21)*N638))</f>
        <v>2.2175834757458188E-2</v>
      </c>
      <c r="P638" s="15">
        <f ca="1">ROUND(M638*(1-O638), 0)</f>
        <v>4</v>
      </c>
      <c r="Q638" s="20">
        <f ca="1">RAND()</f>
        <v>0.52586675945671146</v>
      </c>
      <c r="R638" s="15">
        <f ca="1">IF(B638=1, ROUND(_xlfn.NORM.INV(Q638,$C$9,$C$10)*(1+$T$14), 0), ROUND(_xlfn.NORM.INV(Q638, $D$9, $D$10)*(1+$T$14), 0))</f>
        <v>41</v>
      </c>
      <c r="S638" s="20">
        <f ca="1">RAND()</f>
        <v>0.20490259368264929</v>
      </c>
      <c r="T638" s="18">
        <f ca="1">IF(B638=1, ROUND(_xlfn.NORM.INV(S638,$C$11,$C$12), 2), ROUND(_xlfn.NORM.INV(S638, $D$11, $D$12), 2))</f>
        <v>5058.3599999999997</v>
      </c>
      <c r="U638" s="15">
        <f ca="1">MIN(F638,R638)</f>
        <v>40</v>
      </c>
      <c r="V638" s="15">
        <f ca="1">RAND()</f>
        <v>0.95037227814604253</v>
      </c>
      <c r="W638" s="19">
        <f ca="1">(IF(B638=1, $G$21+($G$22-$G$21)*V638, $H$21+($H$22-$H$21)*V638))</f>
        <v>3.8511168344381272E-2</v>
      </c>
      <c r="X638" s="15">
        <f ca="1">ROUND(U638*(1-W638), 0)</f>
        <v>38</v>
      </c>
      <c r="Y638" s="20">
        <f ca="1">RAND()</f>
        <v>0.93414624805606117</v>
      </c>
      <c r="Z638" s="15">
        <f ca="1">IF(B638=1, ROUND(_xlfn.NORM.INV(Y638,$C$13,$C$14)*(1+$T$14), 0), ROUND(_xlfn.NORM.INV(Y638, $D$13, $D$14)*(1+$T$14), 0))</f>
        <v>50</v>
      </c>
      <c r="AA638" s="20">
        <f ca="1">RAND()</f>
        <v>0.26623487761190956</v>
      </c>
      <c r="AB638" s="18">
        <f ca="1">IF(B638=1, ROUND(_xlfn.NORM.INV(AA638,$C$15,$C$16), 2), ROUND(_xlfn.NORM.INV(AA638, $D$15, $D$16), 2))</f>
        <v>2722.1</v>
      </c>
      <c r="AC638" s="15">
        <f ca="1">MIN(G638,Z638)</f>
        <v>24</v>
      </c>
      <c r="AD638" s="15">
        <f ca="1">RAND()</f>
        <v>0.66262033593686243</v>
      </c>
      <c r="AE638" s="19">
        <f ca="1">(IF(B638=1, $G$21+($G$22-$G$21)*AD638, $H$21+($H$22-$H$21)*AD638))</f>
        <v>2.9878610078105869E-2</v>
      </c>
      <c r="AF638" s="15">
        <f ca="1">ROUND(AC638*(1-AE638), 0)</f>
        <v>23</v>
      </c>
      <c r="AG638" s="20">
        <f ca="1">RAND()</f>
        <v>7.3898257439957593E-2</v>
      </c>
      <c r="AH638" s="15">
        <f ca="1">IF(B638=1, ROUND(_xlfn.NORM.INV(AG638,$C$17,$C$18)*(1+$T$14), 0), ROUND(_xlfn.NORM.INV(AG638, $D$17, $D$18)*(1+$T$14), 0))</f>
        <v>124</v>
      </c>
      <c r="AI638" s="20">
        <f ca="1">RAND()</f>
        <v>0.10385054580222886</v>
      </c>
      <c r="AJ638" s="18">
        <f ca="1">IF(B638=1, ROUND(_xlfn.NORM.INV(AI638,$C$19,$C$20), 2), ROUND(_xlfn.NORM.INV(AI638, $D$19, $D$20), 2))</f>
        <v>1653.03</v>
      </c>
      <c r="AK638" s="15">
        <f ca="1">MIN(ROUND(H638*(1+$C$22),0),AH638)</f>
        <v>124</v>
      </c>
      <c r="AL638" s="20">
        <f ca="1">RAND()</f>
        <v>2.2917354884730345E-2</v>
      </c>
      <c r="AM638" s="19">
        <f ca="1">(IF(B638=1, $G$21+($G$22-$G$21)*AL638, $H$21+($H$22-$H$21)*AL638))</f>
        <v>1.0687520646541911E-2</v>
      </c>
      <c r="AN638" s="15">
        <f ca="1">ROUND(AK638*(1-AM638), 0)</f>
        <v>123</v>
      </c>
      <c r="AO638" s="18">
        <f ca="1">SUM(IF(AN638&gt;H638, (AN638-H638)*($G$23+AJ638), 0),IF(AF638&gt;G638,(AF638-G638)*($G$23+AB638),0),IF(X638&gt;F638,(X638-F638)*($G$23+T638),0),IF(P638&gt;E638,(P638-E638)*($G$23+L638),0))</f>
        <v>0</v>
      </c>
      <c r="AP638" s="18">
        <f>-$C$24</f>
        <v>-313614.51120000001</v>
      </c>
      <c r="AQ638" s="17">
        <f ca="1">L638*P638+T638*X638+AB638*AF638+AJ638*AN638-AO638+AP638</f>
        <v>188122.9988</v>
      </c>
      <c r="AS638" s="21">
        <f ca="1">SUM(IF(AN638&gt;H638, (AN638-H638), 0),IF(AF638&gt;G638,(AF638-G638),0),IF(X638&gt;F638,(X638-F638),0),IF(P638&gt;E638,(P638-E638),0))</f>
        <v>0</v>
      </c>
    </row>
    <row r="639" spans="1:45" x14ac:dyDescent="0.4">
      <c r="A639" s="15">
        <v>611</v>
      </c>
      <c r="B639" s="15">
        <f ca="1">IF(RAND() &lt; (8/12), 0, 1)</f>
        <v>0</v>
      </c>
      <c r="C639" s="20">
        <f ca="1">RAND()</f>
        <v>2.5852608580155922E-2</v>
      </c>
      <c r="D639" s="15" t="str">
        <f ca="1">LOOKUP(C639,$H$13:$H$16,$F$13:$F$16)</f>
        <v>Airbus A350-900</v>
      </c>
      <c r="E639" s="15">
        <f ca="1">LOOKUP(D639,$F$6:$F$9,$I$6:$I$9)</f>
        <v>0</v>
      </c>
      <c r="F639" s="15">
        <f ca="1">LOOKUP(D639,$F$6:$F$9,$J$6:$J$9)</f>
        <v>32</v>
      </c>
      <c r="G639" s="15">
        <f ca="1">LOOKUP(D639,$F$6:$F$9,$K$6:$K$9)</f>
        <v>21</v>
      </c>
      <c r="H639" s="15">
        <f ca="1">LOOKUP(D639,$F$6:$F$9,$L$6:$L$9)</f>
        <v>259</v>
      </c>
      <c r="I639" s="20">
        <f ca="1">RAND()</f>
        <v>0.27696828794316153</v>
      </c>
      <c r="J639" s="15">
        <f ca="1">IF(B639=1, ROUND(_xlfn.NORM.INV(I639,$C$5,$C$6)*(1+$T$14), 0), ROUND(_xlfn.NORM.INV(I639, $D$5, $D$6)*(1+$T$14), 0))</f>
        <v>4</v>
      </c>
      <c r="K639" s="20">
        <f ca="1">RAND()</f>
        <v>0.78529254122951464</v>
      </c>
      <c r="L639" s="18">
        <f ca="1">IF(B639=1, ROUND(_xlfn.NORM.INV(K639,$C$7,$C$8), 2), ROUND(_xlfn.NORM.INV(K639, $D$7, $D$8), 2))</f>
        <v>10852.52</v>
      </c>
      <c r="M639" s="15">
        <f ca="1">MIN(E639,J639)</f>
        <v>0</v>
      </c>
      <c r="N639" s="15">
        <f ca="1">RAND()</f>
        <v>0.50321383976130707</v>
      </c>
      <c r="O639" s="19">
        <f ca="1">(IF(B639=1, $G$21+($G$22-$G$21)*N639, $H$21+($H$22-$H$21)*N639))</f>
        <v>2.5096415192839214E-2</v>
      </c>
      <c r="P639" s="15">
        <f ca="1">ROUND(M639*(1-O639), 0)</f>
        <v>0</v>
      </c>
      <c r="Q639" s="20">
        <f ca="1">RAND()</f>
        <v>0.8878435226605611</v>
      </c>
      <c r="R639" s="15">
        <f ca="1">IF(B639=1, ROUND(_xlfn.NORM.INV(Q639,$C$9,$C$10)*(1+$T$14), 0), ROUND(_xlfn.NORM.INV(Q639, $D$9, $D$10)*(1+$T$14), 0))</f>
        <v>53</v>
      </c>
      <c r="S639" s="20">
        <f ca="1">RAND()</f>
        <v>0.94806074596560952</v>
      </c>
      <c r="T639" s="18">
        <f ca="1">IF(B639=1, ROUND(_xlfn.NORM.INV(S639,$C$11,$C$12), 2), ROUND(_xlfn.NORM.INV(S639, $D$11, $D$12), 2))</f>
        <v>5616.8</v>
      </c>
      <c r="U639" s="15">
        <f ca="1">MIN(F639,R639)</f>
        <v>32</v>
      </c>
      <c r="V639" s="15">
        <f ca="1">RAND()</f>
        <v>0.50511472065897056</v>
      </c>
      <c r="W639" s="19">
        <f ca="1">(IF(B639=1, $G$21+($G$22-$G$21)*V639, $H$21+($H$22-$H$21)*V639))</f>
        <v>2.5153441619769117E-2</v>
      </c>
      <c r="X639" s="15">
        <f ca="1">ROUND(U639*(1-W639), 0)</f>
        <v>31</v>
      </c>
      <c r="Y639" s="20">
        <f ca="1">RAND()</f>
        <v>0.86562229118706635</v>
      </c>
      <c r="Z639" s="15">
        <f ca="1">IF(B639=1, ROUND(_xlfn.NORM.INV(Y639,$C$13,$C$14)*(1+$T$14), 0), ROUND(_xlfn.NORM.INV(Y639, $D$13, $D$14)*(1+$T$14), 0))</f>
        <v>46</v>
      </c>
      <c r="AA639" s="20">
        <f ca="1">RAND()</f>
        <v>0.261905808798648</v>
      </c>
      <c r="AB639" s="18">
        <f ca="1">IF(B639=1, ROUND(_xlfn.NORM.INV(AA639,$C$15,$C$16), 2), ROUND(_xlfn.NORM.INV(AA639, $D$15, $D$16), 2))</f>
        <v>2720.49</v>
      </c>
      <c r="AC639" s="15">
        <f ca="1">MIN(G639,Z639)</f>
        <v>21</v>
      </c>
      <c r="AD639" s="15">
        <f ca="1">RAND()</f>
        <v>0.78705477066523488</v>
      </c>
      <c r="AE639" s="19">
        <f ca="1">(IF(B639=1, $G$21+($G$22-$G$21)*AD639, $H$21+($H$22-$H$21)*AD639))</f>
        <v>3.3611643119957048E-2</v>
      </c>
      <c r="AF639" s="15">
        <f ca="1">ROUND(AC639*(1-AE639), 0)</f>
        <v>20</v>
      </c>
      <c r="AG639" s="20">
        <f ca="1">RAND()</f>
        <v>0.94459970317962494</v>
      </c>
      <c r="AH639" s="15">
        <f ca="1">IF(B639=1, ROUND(_xlfn.NORM.INV(AG639,$C$17,$C$18)*(1+$T$14), 0), ROUND(_xlfn.NORM.INV(AG639, $D$17, $D$18)*(1+$T$14), 0))</f>
        <v>283</v>
      </c>
      <c r="AI639" s="20">
        <f ca="1">RAND()</f>
        <v>0.68341653665608926</v>
      </c>
      <c r="AJ639" s="18">
        <f ca="1">IF(B639=1, ROUND(_xlfn.NORM.INV(AI639,$C$19,$C$20), 2), ROUND(_xlfn.NORM.INV(AI639, $D$19, $D$20), 2))</f>
        <v>1784.98</v>
      </c>
      <c r="AK639" s="15">
        <f ca="1">MIN(ROUND(H639*(1+$C$22),0),AH639)</f>
        <v>272</v>
      </c>
      <c r="AL639" s="20">
        <f ca="1">RAND()</f>
        <v>0.90579976545539298</v>
      </c>
      <c r="AM639" s="19">
        <f ca="1">(IF(B639=1, $G$21+($G$22-$G$21)*AL639, $H$21+($H$22-$H$21)*AL639))</f>
        <v>3.7173992963661785E-2</v>
      </c>
      <c r="AN639" s="15">
        <f ca="1">ROUND(AK639*(1-AM639), 0)</f>
        <v>262</v>
      </c>
      <c r="AO639" s="18">
        <f ca="1">SUM(IF(AN639&gt;H639, (AN639-H639)*($G$23+AJ639), 0),IF(AF639&gt;G639,(AF639-G639)*($G$23+AB639),0),IF(X639&gt;F639,(X639-F639)*($G$23+T639),0),IF(P639&gt;E639,(P639-E639)*($G$23+L639),0))</f>
        <v>7907.9400000000005</v>
      </c>
      <c r="AP639" s="18">
        <f>-$C$24</f>
        <v>-313614.51120000001</v>
      </c>
      <c r="AQ639" s="17">
        <f ca="1">L639*P639+T639*X639+AB639*AF639+AJ639*AN639-AO639+AP639</f>
        <v>374672.90880000003</v>
      </c>
      <c r="AS639" s="21">
        <f ca="1">SUM(IF(AN639&gt;H639, (AN639-H639), 0),IF(AF639&gt;G639,(AF639-G639),0),IF(X639&gt;F639,(X639-F639),0),IF(P639&gt;E639,(P639-E639),0))</f>
        <v>3</v>
      </c>
    </row>
    <row r="640" spans="1:45" x14ac:dyDescent="0.4">
      <c r="A640" s="15">
        <v>612</v>
      </c>
      <c r="B640" s="15">
        <f ca="1">IF(RAND() &lt; (8/12), 0, 1)</f>
        <v>0</v>
      </c>
      <c r="C640" s="20">
        <f ca="1">RAND()</f>
        <v>0.14146555902622115</v>
      </c>
      <c r="D640" s="15" t="str">
        <f ca="1">LOOKUP(C640,$H$13:$H$16,$F$13:$F$16)</f>
        <v>Airbus A350-900</v>
      </c>
      <c r="E640" s="15">
        <f ca="1">LOOKUP(D640,$F$6:$F$9,$I$6:$I$9)</f>
        <v>0</v>
      </c>
      <c r="F640" s="15">
        <f ca="1">LOOKUP(D640,$F$6:$F$9,$J$6:$J$9)</f>
        <v>32</v>
      </c>
      <c r="G640" s="15">
        <f ca="1">LOOKUP(D640,$F$6:$F$9,$K$6:$K$9)</f>
        <v>21</v>
      </c>
      <c r="H640" s="15">
        <f ca="1">LOOKUP(D640,$F$6:$F$9,$L$6:$L$9)</f>
        <v>259</v>
      </c>
      <c r="I640" s="20">
        <f ca="1">RAND()</f>
        <v>0.32218903649480224</v>
      </c>
      <c r="J640" s="15">
        <f ca="1">IF(B640=1, ROUND(_xlfn.NORM.INV(I640,$C$5,$C$6)*(1+$T$14), 0), ROUND(_xlfn.NORM.INV(I640, $D$5, $D$6)*(1+$T$14), 0))</f>
        <v>4</v>
      </c>
      <c r="K640" s="20">
        <f ca="1">RAND()</f>
        <v>0.81875298813442332</v>
      </c>
      <c r="L640" s="18">
        <f ca="1">IF(B640=1, ROUND(_xlfn.NORM.INV(K640,$C$7,$C$8), 2), ROUND(_xlfn.NORM.INV(K640, $D$7, $D$8), 2))</f>
        <v>10907.41</v>
      </c>
      <c r="M640" s="15">
        <f ca="1">MIN(E640,J640)</f>
        <v>0</v>
      </c>
      <c r="N640" s="15">
        <f ca="1">RAND()</f>
        <v>0.14508160737092024</v>
      </c>
      <c r="O640" s="19">
        <f ca="1">(IF(B640=1, $G$21+($G$22-$G$21)*N640, $H$21+($H$22-$H$21)*N640))</f>
        <v>1.4352448221127606E-2</v>
      </c>
      <c r="P640" s="15">
        <f ca="1">ROUND(M640*(1-O640), 0)</f>
        <v>0</v>
      </c>
      <c r="Q640" s="20">
        <f ca="1">RAND()</f>
        <v>0.38409814901590333</v>
      </c>
      <c r="R640" s="15">
        <f ca="1">IF(B640=1, ROUND(_xlfn.NORM.INV(Q640,$C$9,$C$10)*(1+$T$14), 0), ROUND(_xlfn.NORM.INV(Q640, $D$9, $D$10)*(1+$T$14), 0))</f>
        <v>37</v>
      </c>
      <c r="S640" s="20">
        <f ca="1">RAND()</f>
        <v>0.40129902868608613</v>
      </c>
      <c r="T640" s="18">
        <f ca="1">IF(B640=1, ROUND(_xlfn.NORM.INV(S640,$C$11,$C$12), 2), ROUND(_xlfn.NORM.INV(S640, $D$11, $D$12), 2))</f>
        <v>5189.22</v>
      </c>
      <c r="U640" s="15">
        <f ca="1">MIN(F640,R640)</f>
        <v>32</v>
      </c>
      <c r="V640" s="15">
        <f ca="1">RAND()</f>
        <v>0.53986699171334074</v>
      </c>
      <c r="W640" s="19">
        <f ca="1">(IF(B640=1, $G$21+($G$22-$G$21)*V640, $H$21+($H$22-$H$21)*V640))</f>
        <v>2.6196009751400219E-2</v>
      </c>
      <c r="X640" s="15">
        <f ca="1">ROUND(U640*(1-W640), 0)</f>
        <v>31</v>
      </c>
      <c r="Y640" s="20">
        <f ca="1">RAND()</f>
        <v>0.81308787126460313</v>
      </c>
      <c r="Z640" s="15">
        <f ca="1">IF(B640=1, ROUND(_xlfn.NORM.INV(Y640,$C$13,$C$14)*(1+$T$14), 0), ROUND(_xlfn.NORM.INV(Y640, $D$13, $D$14)*(1+$T$14), 0))</f>
        <v>44</v>
      </c>
      <c r="AA640" s="20">
        <f ca="1">RAND()</f>
        <v>0.12569523038933161</v>
      </c>
      <c r="AB640" s="18">
        <f ca="1">IF(B640=1, ROUND(_xlfn.NORM.INV(AA640,$C$15,$C$16), 2), ROUND(_xlfn.NORM.INV(AA640, $D$15, $D$16), 2))</f>
        <v>2658.57</v>
      </c>
      <c r="AC640" s="15">
        <f ca="1">MIN(G640,Z640)</f>
        <v>21</v>
      </c>
      <c r="AD640" s="15">
        <f ca="1">RAND()</f>
        <v>0.35503883585605056</v>
      </c>
      <c r="AE640" s="19">
        <f ca="1">(IF(B640=1, $G$21+($G$22-$G$21)*AD640, $H$21+($H$22-$H$21)*AD640))</f>
        <v>2.0651165075681516E-2</v>
      </c>
      <c r="AF640" s="15">
        <f ca="1">ROUND(AC640*(1-AE640), 0)</f>
        <v>21</v>
      </c>
      <c r="AG640" s="20">
        <f ca="1">RAND()</f>
        <v>0.88855944838124923</v>
      </c>
      <c r="AH640" s="15">
        <f ca="1">IF(B640=1, ROUND(_xlfn.NORM.INV(AG640,$C$17,$C$18)*(1+$T$14), 0), ROUND(_xlfn.NORM.INV(AG640, $D$17, $D$18)*(1+$T$14), 0))</f>
        <v>263</v>
      </c>
      <c r="AI640" s="20">
        <f ca="1">RAND()</f>
        <v>0.29211681216073015</v>
      </c>
      <c r="AJ640" s="18">
        <f ca="1">IF(B640=1, ROUND(_xlfn.NORM.INV(AI640,$C$19,$C$20), 2), ROUND(_xlfn.NORM.INV(AI640, $D$19, $D$20), 2))</f>
        <v>1707.16</v>
      </c>
      <c r="AK640" s="15">
        <f ca="1">MIN(ROUND(H640*(1+$C$22),0),AH640)</f>
        <v>263</v>
      </c>
      <c r="AL640" s="20">
        <f ca="1">RAND()</f>
        <v>0.37236500374946202</v>
      </c>
      <c r="AM640" s="19">
        <f ca="1">(IF(B640=1, $G$21+($G$22-$G$21)*AL640, $H$21+($H$22-$H$21)*AL640))</f>
        <v>2.117095011248386E-2</v>
      </c>
      <c r="AN640" s="15">
        <f ca="1">ROUND(AK640*(1-AM640), 0)</f>
        <v>257</v>
      </c>
      <c r="AO640" s="18">
        <f ca="1">SUM(IF(AN640&gt;H640, (AN640-H640)*($G$23+AJ640), 0),IF(AF640&gt;G640,(AF640-G640)*($G$23+AB640),0),IF(X640&gt;F640,(X640-F640)*($G$23+T640),0),IF(P640&gt;E640,(P640-E640)*($G$23+L640),0))</f>
        <v>0</v>
      </c>
      <c r="AP640" s="18">
        <f>-$C$24</f>
        <v>-313614.51120000001</v>
      </c>
      <c r="AQ640" s="17">
        <f ca="1">L640*P640+T640*X640+AB640*AF640+AJ640*AN640-AO640+AP640</f>
        <v>341821.39880000002</v>
      </c>
      <c r="AS640" s="21">
        <f ca="1">SUM(IF(AN640&gt;H640, (AN640-H640), 0),IF(AF640&gt;G640,(AF640-G640),0),IF(X640&gt;F640,(X640-F640),0),IF(P640&gt;E640,(P640-E640),0))</f>
        <v>0</v>
      </c>
    </row>
    <row r="641" spans="1:45" x14ac:dyDescent="0.4">
      <c r="A641" s="15">
        <v>613</v>
      </c>
      <c r="B641" s="15">
        <f ca="1">IF(RAND() &lt; (8/12), 0, 1)</f>
        <v>1</v>
      </c>
      <c r="C641" s="20">
        <f ca="1">RAND()</f>
        <v>0.37009688665649487</v>
      </c>
      <c r="D641" s="15" t="str">
        <f ca="1">LOOKUP(C641,$H$13:$H$16,$F$13:$F$16)</f>
        <v>Airbus A380-800</v>
      </c>
      <c r="E641" s="15">
        <f ca="1">LOOKUP(D641,$F$6:$F$9,$I$6:$I$9)</f>
        <v>14</v>
      </c>
      <c r="F641" s="15">
        <f ca="1">LOOKUP(D641,$F$6:$F$9,$J$6:$J$9)</f>
        <v>76</v>
      </c>
      <c r="G641" s="15">
        <f ca="1">LOOKUP(D641,$F$6:$F$9,$K$6:$K$9)</f>
        <v>56</v>
      </c>
      <c r="H641" s="15">
        <f ca="1">LOOKUP(D641,$F$6:$F$9,$L$6:$L$9)</f>
        <v>341</v>
      </c>
      <c r="I641" s="20">
        <f ca="1">RAND()</f>
        <v>9.8152541384506797E-2</v>
      </c>
      <c r="J641" s="15">
        <f ca="1">IF(B641=1, ROUND(_xlfn.NORM.INV(I641,$C$5,$C$6)*(1+$T$14), 0), ROUND(_xlfn.NORM.INV(I641, $D$5, $D$6)*(1+$T$14), 0))</f>
        <v>4</v>
      </c>
      <c r="K641" s="20">
        <f ca="1">RAND()</f>
        <v>3.7005451317261406E-2</v>
      </c>
      <c r="L641" s="18">
        <f ca="1">IF(B641=1, ROUND(_xlfn.NORM.INV(K641,$C$7,$C$8), 2), ROUND(_xlfn.NORM.INV(K641, $D$7, $D$8), 2))</f>
        <v>10436.99</v>
      </c>
      <c r="M641" s="15">
        <f ca="1">MIN(E641,J641)</f>
        <v>4</v>
      </c>
      <c r="N641" s="15">
        <f ca="1">RAND()</f>
        <v>0.4599416046571535</v>
      </c>
      <c r="O641" s="19">
        <f ca="1">(IF(B641=1, $G$21+($G$22-$G$21)*N641, $H$21+($H$22-$H$21)*N641))</f>
        <v>3.1097956163000373E-2</v>
      </c>
      <c r="P641" s="15">
        <f ca="1">ROUND(M641*(1-O641), 0)</f>
        <v>4</v>
      </c>
      <c r="Q641" s="20">
        <f ca="1">RAND()</f>
        <v>0.75808400819265942</v>
      </c>
      <c r="R641" s="15">
        <f ca="1">IF(B641=1, ROUND(_xlfn.NORM.INV(Q641,$C$9,$C$10)*(1+$T$14), 0), ROUND(_xlfn.NORM.INV(Q641, $D$9, $D$10)*(1+$T$14), 0))</f>
        <v>79</v>
      </c>
      <c r="S641" s="20">
        <f ca="1">RAND()</f>
        <v>0.73522614318834856</v>
      </c>
      <c r="T641" s="18">
        <f ca="1">IF(B641=1, ROUND(_xlfn.NORM.INV(S641,$C$11,$C$12), 2), ROUND(_xlfn.NORM.INV(S641, $D$11, $D$12), 2))</f>
        <v>7396.34</v>
      </c>
      <c r="U641" s="15">
        <f ca="1">MIN(F641,R641)</f>
        <v>76</v>
      </c>
      <c r="V641" s="15">
        <f ca="1">RAND()</f>
        <v>0.99895375501784922</v>
      </c>
      <c r="W641" s="19">
        <f ca="1">(IF(B641=1, $G$21+($G$22-$G$21)*V641, $H$21+($H$22-$H$21)*V641))</f>
        <v>4.9963381425624724E-2</v>
      </c>
      <c r="X641" s="15">
        <f ca="1">ROUND(U641*(1-W641), 0)</f>
        <v>72</v>
      </c>
      <c r="Y641" s="20">
        <f ca="1">RAND()</f>
        <v>0.28397385515321172</v>
      </c>
      <c r="Z641" s="15">
        <f ca="1">IF(B641=1, ROUND(_xlfn.NORM.INV(Y641,$C$13,$C$14)*(1+$T$14), 0), ROUND(_xlfn.NORM.INV(Y641, $D$13, $D$14)*(1+$T$14), 0))</f>
        <v>41</v>
      </c>
      <c r="AA641" s="20">
        <f ca="1">RAND()</f>
        <v>0.16196291235269522</v>
      </c>
      <c r="AB641" s="18">
        <f ca="1">IF(B641=1, ROUND(_xlfn.NORM.INV(AA641,$C$15,$C$16), 2), ROUND(_xlfn.NORM.INV(AA641, $D$15, $D$16), 2))</f>
        <v>3167.99</v>
      </c>
      <c r="AC641" s="15">
        <f ca="1">MIN(G641,Z641)</f>
        <v>41</v>
      </c>
      <c r="AD641" s="15">
        <f ca="1">RAND()</f>
        <v>0.89341449209331092</v>
      </c>
      <c r="AE641" s="19">
        <f ca="1">(IF(B641=1, $G$21+($G$22-$G$21)*AD641, $H$21+($H$22-$H$21)*AD641))</f>
        <v>4.6269507223265886E-2</v>
      </c>
      <c r="AF641" s="15">
        <f ca="1">ROUND(AC641*(1-AE641), 0)</f>
        <v>39</v>
      </c>
      <c r="AG641" s="20">
        <f ca="1">RAND()</f>
        <v>0.36522626799244118</v>
      </c>
      <c r="AH641" s="15">
        <f ca="1">IF(B641=1, ROUND(_xlfn.NORM.INV(AG641,$C$17,$C$18)*(1+$T$14), 0), ROUND(_xlfn.NORM.INV(AG641, $D$17, $D$18)*(1+$T$14), 0))</f>
        <v>261</v>
      </c>
      <c r="AI641" s="20">
        <f ca="1">RAND()</f>
        <v>0.73970877202635621</v>
      </c>
      <c r="AJ641" s="18">
        <f ca="1">IF(B641=1, ROUND(_xlfn.NORM.INV(AI641,$C$19,$C$20), 2), ROUND(_xlfn.NORM.INV(AI641, $D$19, $D$20), 2))</f>
        <v>2469.58</v>
      </c>
      <c r="AK641" s="15">
        <f ca="1">MIN(ROUND(H641*(1+$C$22),0),AH641)</f>
        <v>261</v>
      </c>
      <c r="AL641" s="20">
        <f ca="1">RAND()</f>
        <v>0.12455426382202572</v>
      </c>
      <c r="AM641" s="19">
        <f ca="1">(IF(B641=1, $G$21+($G$22-$G$21)*AL641, $H$21+($H$22-$H$21)*AL641))</f>
        <v>1.9359399233770901E-2</v>
      </c>
      <c r="AN641" s="15">
        <f ca="1">ROUND(AK641*(1-AM641), 0)</f>
        <v>256</v>
      </c>
      <c r="AO641" s="18">
        <f ca="1">SUM(IF(AN641&gt;H641, (AN641-H641)*($G$23+AJ641), 0),IF(AF641&gt;G641,(AF641-G641)*($G$23+AB641),0),IF(X641&gt;F641,(X641-F641)*($G$23+T641),0),IF(P641&gt;E641,(P641-E641)*($G$23+L641),0))</f>
        <v>0</v>
      </c>
      <c r="AP641" s="18">
        <f>-$C$24</f>
        <v>-313614.51120000001</v>
      </c>
      <c r="AQ641" s="17">
        <f ca="1">L641*P641+T641*X641+AB641*AF641+AJ641*AN641-AO641+AP641</f>
        <v>1016434.0187999997</v>
      </c>
      <c r="AS641" s="21">
        <f ca="1">SUM(IF(AN641&gt;H641, (AN641-H641), 0),IF(AF641&gt;G641,(AF641-G641),0),IF(X641&gt;F641,(X641-F641),0),IF(P641&gt;E641,(P641-E641),0))</f>
        <v>0</v>
      </c>
    </row>
    <row r="642" spans="1:45" x14ac:dyDescent="0.4">
      <c r="A642" s="15">
        <v>614</v>
      </c>
      <c r="B642" s="15">
        <f ca="1">IF(RAND() &lt; (8/12), 0, 1)</f>
        <v>1</v>
      </c>
      <c r="C642" s="20">
        <f ca="1">RAND()</f>
        <v>2.9995922452589197E-2</v>
      </c>
      <c r="D642" s="15" t="str">
        <f ca="1">LOOKUP(C642,$H$13:$H$16,$F$13:$F$16)</f>
        <v>Airbus A350-900</v>
      </c>
      <c r="E642" s="15">
        <f ca="1">LOOKUP(D642,$F$6:$F$9,$I$6:$I$9)</f>
        <v>0</v>
      </c>
      <c r="F642" s="15">
        <f ca="1">LOOKUP(D642,$F$6:$F$9,$J$6:$J$9)</f>
        <v>32</v>
      </c>
      <c r="G642" s="15">
        <f ca="1">LOOKUP(D642,$F$6:$F$9,$K$6:$K$9)</f>
        <v>21</v>
      </c>
      <c r="H642" s="15">
        <f ca="1">LOOKUP(D642,$F$6:$F$9,$L$6:$L$9)</f>
        <v>259</v>
      </c>
      <c r="I642" s="20">
        <f ca="1">RAND()</f>
        <v>0.10734267985125001</v>
      </c>
      <c r="J642" s="15">
        <f ca="1">IF(B642=1, ROUND(_xlfn.NORM.INV(I642,$C$5,$C$6)*(1+$T$14), 0), ROUND(_xlfn.NORM.INV(I642, $D$5, $D$6)*(1+$T$14), 0))</f>
        <v>4</v>
      </c>
      <c r="K642" s="20">
        <f ca="1">RAND()</f>
        <v>0.57481436347294923</v>
      </c>
      <c r="L642" s="18">
        <f ca="1">IF(B642=1, ROUND(_xlfn.NORM.INV(K642,$C$7,$C$8), 2), ROUND(_xlfn.NORM.INV(K642, $D$7, $D$8), 2))</f>
        <v>13999.09</v>
      </c>
      <c r="M642" s="15">
        <f ca="1">MIN(E642,J642)</f>
        <v>0</v>
      </c>
      <c r="N642" s="15">
        <f ca="1">RAND()</f>
        <v>0.34580870398878838</v>
      </c>
      <c r="O642" s="19">
        <f ca="1">(IF(B642=1, $G$21+($G$22-$G$21)*N642, $H$21+($H$22-$H$21)*N642))</f>
        <v>2.7103304639607594E-2</v>
      </c>
      <c r="P642" s="15">
        <f ca="1">ROUND(M642*(1-O642), 0)</f>
        <v>0</v>
      </c>
      <c r="Q642" s="20">
        <f ca="1">RAND()</f>
        <v>0.43483434698010537</v>
      </c>
      <c r="R642" s="15">
        <f ca="1">IF(B642=1, ROUND(_xlfn.NORM.INV(Q642,$C$9,$C$10)*(1+$T$14), 0), ROUND(_xlfn.NORM.INV(Q642, $D$9, $D$10)*(1+$T$14), 0))</f>
        <v>57</v>
      </c>
      <c r="S642" s="20">
        <f ca="1">RAND()</f>
        <v>0.99519714232872902</v>
      </c>
      <c r="T642" s="18">
        <f ca="1">IF(B642=1, ROUND(_xlfn.NORM.INV(S642,$C$11,$C$12), 2), ROUND(_xlfn.NORM.INV(S642, $D$11, $D$12), 2))</f>
        <v>9164.61</v>
      </c>
      <c r="U642" s="15">
        <f ca="1">MIN(F642,R642)</f>
        <v>32</v>
      </c>
      <c r="V642" s="15">
        <f ca="1">RAND()</f>
        <v>0.58480202934725367</v>
      </c>
      <c r="W642" s="19">
        <f ca="1">(IF(B642=1, $G$21+($G$22-$G$21)*V642, $H$21+($H$22-$H$21)*V642))</f>
        <v>3.546807102715388E-2</v>
      </c>
      <c r="X642" s="15">
        <f ca="1">ROUND(U642*(1-W642), 0)</f>
        <v>31</v>
      </c>
      <c r="Y642" s="20">
        <f ca="1">RAND()</f>
        <v>0.88026658456152007</v>
      </c>
      <c r="Z642" s="15">
        <f ca="1">IF(B642=1, ROUND(_xlfn.NORM.INV(Y642,$C$13,$C$14)*(1+$T$14), 0), ROUND(_xlfn.NORM.INV(Y642, $D$13, $D$14)*(1+$T$14), 0))</f>
        <v>82</v>
      </c>
      <c r="AA642" s="20">
        <f ca="1">RAND()</f>
        <v>0.55184139113537001</v>
      </c>
      <c r="AB642" s="18">
        <f ca="1">IF(B642=1, ROUND(_xlfn.NORM.INV(AA642,$C$15,$C$16), 2), ROUND(_xlfn.NORM.INV(AA642, $D$15, $D$16), 2))</f>
        <v>3705.04</v>
      </c>
      <c r="AC642" s="15">
        <f ca="1">MIN(G642,Z642)</f>
        <v>21</v>
      </c>
      <c r="AD642" s="15">
        <f ca="1">RAND()</f>
        <v>0.94956600120176582</v>
      </c>
      <c r="AE642" s="19">
        <f ca="1">(IF(B642=1, $G$21+($G$22-$G$21)*AD642, $H$21+($H$22-$H$21)*AD642))</f>
        <v>4.8234810042061808E-2</v>
      </c>
      <c r="AF642" s="15">
        <f ca="1">ROUND(AC642*(1-AE642), 0)</f>
        <v>20</v>
      </c>
      <c r="AG642" s="20">
        <f ca="1">RAND()</f>
        <v>9.7214602513447823E-2</v>
      </c>
      <c r="AH642" s="15">
        <f ca="1">IF(B642=1, ROUND(_xlfn.NORM.INV(AG642,$C$17,$C$18)*(1+$T$14), 0), ROUND(_xlfn.NORM.INV(AG642, $D$17, $D$18)*(1+$T$14), 0))</f>
        <v>141</v>
      </c>
      <c r="AI642" s="20">
        <f ca="1">RAND()</f>
        <v>0.56606249273517151</v>
      </c>
      <c r="AJ642" s="18">
        <f ca="1">IF(B642=1, ROUND(_xlfn.NORM.INV(AI642,$C$19,$C$20), 2), ROUND(_xlfn.NORM.INV(AI642, $D$19, $D$20), 2))</f>
        <v>2326.48</v>
      </c>
      <c r="AK642" s="15">
        <f ca="1">MIN(ROUND(H642*(1+$C$22),0),AH642)</f>
        <v>141</v>
      </c>
      <c r="AL642" s="20">
        <f ca="1">RAND()</f>
        <v>0.76758439240764065</v>
      </c>
      <c r="AM642" s="19">
        <f ca="1">(IF(B642=1, $G$21+($G$22-$G$21)*AL642, $H$21+($H$22-$H$21)*AL642))</f>
        <v>4.1865453734267422E-2</v>
      </c>
      <c r="AN642" s="15">
        <f ca="1">ROUND(AK642*(1-AM642), 0)</f>
        <v>135</v>
      </c>
      <c r="AO642" s="18">
        <f ca="1">SUM(IF(AN642&gt;H642, (AN642-H642)*($G$23+AJ642), 0),IF(AF642&gt;G642,(AF642-G642)*($G$23+AB642),0),IF(X642&gt;F642,(X642-F642)*($G$23+T642),0),IF(P642&gt;E642,(P642-E642)*($G$23+L642),0))</f>
        <v>0</v>
      </c>
      <c r="AP642" s="18">
        <f>-$C$24</f>
        <v>-313614.51120000001</v>
      </c>
      <c r="AQ642" s="17">
        <f ca="1">L642*P642+T642*X642+AB642*AF642+AJ642*AN642-AO642+AP642</f>
        <v>358663.9988</v>
      </c>
      <c r="AS642" s="21">
        <f ca="1">SUM(IF(AN642&gt;H642, (AN642-H642), 0),IF(AF642&gt;G642,(AF642-G642),0),IF(X642&gt;F642,(X642-F642),0),IF(P642&gt;E642,(P642-E642),0))</f>
        <v>0</v>
      </c>
    </row>
    <row r="643" spans="1:45" x14ac:dyDescent="0.4">
      <c r="A643" s="15">
        <v>615</v>
      </c>
      <c r="B643" s="15">
        <f ca="1">IF(RAND() &lt; (8/12), 0, 1)</f>
        <v>0</v>
      </c>
      <c r="C643" s="20">
        <f ca="1">RAND()</f>
        <v>0.86149407085873841</v>
      </c>
      <c r="D643" s="15" t="str">
        <f ca="1">LOOKUP(C643,$H$13:$H$16,$F$13:$F$16)</f>
        <v>Boeing 777-300ER</v>
      </c>
      <c r="E643" s="15">
        <f ca="1">LOOKUP(D643,$F$6:$F$9,$I$6:$I$9)</f>
        <v>8</v>
      </c>
      <c r="F643" s="15">
        <f ca="1">LOOKUP(D643,$F$6:$F$9,$J$6:$J$9)</f>
        <v>40</v>
      </c>
      <c r="G643" s="15">
        <f ca="1">LOOKUP(D643,$F$6:$F$9,$K$6:$K$9)</f>
        <v>24</v>
      </c>
      <c r="H643" s="15">
        <f ca="1">LOOKUP(D643,$F$6:$F$9,$L$6:$L$9)</f>
        <v>260</v>
      </c>
      <c r="I643" s="20">
        <f ca="1">RAND()</f>
        <v>0.1076784733281172</v>
      </c>
      <c r="J643" s="15">
        <f ca="1">IF(B643=1, ROUND(_xlfn.NORM.INV(I643,$C$5,$C$6)*(1+$T$14), 0), ROUND(_xlfn.NORM.INV(I643, $D$5, $D$6)*(1+$T$14), 0))</f>
        <v>3</v>
      </c>
      <c r="K643" s="20">
        <f ca="1">RAND()</f>
        <v>0.79120078332735277</v>
      </c>
      <c r="L643" s="18">
        <f ca="1">IF(B643=1, ROUND(_xlfn.NORM.INV(K643,$C$7,$C$8), 2), ROUND(_xlfn.NORM.INV(K643, $D$7, $D$8), 2))</f>
        <v>10861.82</v>
      </c>
      <c r="M643" s="15">
        <f ca="1">MIN(E643,J643)</f>
        <v>3</v>
      </c>
      <c r="N643" s="15">
        <f ca="1">RAND()</f>
        <v>0.95599554069027848</v>
      </c>
      <c r="O643" s="19">
        <f ca="1">(IF(B643=1, $G$21+($G$22-$G$21)*N643, $H$21+($H$22-$H$21)*N643))</f>
        <v>3.8679866220708355E-2</v>
      </c>
      <c r="P643" s="15">
        <f ca="1">ROUND(M643*(1-O643), 0)</f>
        <v>3</v>
      </c>
      <c r="Q643" s="20">
        <f ca="1">RAND()</f>
        <v>0.42797950946130781</v>
      </c>
      <c r="R643" s="15">
        <f ca="1">IF(B643=1, ROUND(_xlfn.NORM.INV(Q643,$C$9,$C$10)*(1+$T$14), 0), ROUND(_xlfn.NORM.INV(Q643, $D$9, $D$10)*(1+$T$14), 0))</f>
        <v>38</v>
      </c>
      <c r="S643" s="20">
        <f ca="1">RAND()</f>
        <v>0.26568035218050445</v>
      </c>
      <c r="T643" s="18">
        <f ca="1">IF(B643=1, ROUND(_xlfn.NORM.INV(S643,$C$11,$C$12), 2), ROUND(_xlfn.NORM.INV(S643, $D$11, $D$12), 2))</f>
        <v>5103.55</v>
      </c>
      <c r="U643" s="15">
        <f ca="1">MIN(F643,R643)</f>
        <v>38</v>
      </c>
      <c r="V643" s="15">
        <f ca="1">RAND()</f>
        <v>0.37844658180574087</v>
      </c>
      <c r="W643" s="19">
        <f ca="1">(IF(B643=1, $G$21+($G$22-$G$21)*V643, $H$21+($H$22-$H$21)*V643))</f>
        <v>2.1353397454172224E-2</v>
      </c>
      <c r="X643" s="15">
        <f ca="1">ROUND(U643*(1-W643), 0)</f>
        <v>37</v>
      </c>
      <c r="Y643" s="20">
        <f ca="1">RAND()</f>
        <v>0.19295653539851343</v>
      </c>
      <c r="Z643" s="15">
        <f ca="1">IF(B643=1, ROUND(_xlfn.NORM.INV(Y643,$C$13,$C$14)*(1+$T$14), 0), ROUND(_xlfn.NORM.INV(Y643, $D$13, $D$14)*(1+$T$14), 0))</f>
        <v>28</v>
      </c>
      <c r="AA643" s="20">
        <f ca="1">RAND()</f>
        <v>0.23832197061696736</v>
      </c>
      <c r="AB643" s="18">
        <f ca="1">IF(B643=1, ROUND(_xlfn.NORM.INV(AA643,$C$15,$C$16), 2), ROUND(_xlfn.NORM.INV(AA643, $D$15, $D$16), 2))</f>
        <v>2711.47</v>
      </c>
      <c r="AC643" s="15">
        <f ca="1">MIN(G643,Z643)</f>
        <v>24</v>
      </c>
      <c r="AD643" s="15">
        <f ca="1">RAND()</f>
        <v>4.1335122942204316E-3</v>
      </c>
      <c r="AE643" s="19">
        <f ca="1">(IF(B643=1, $G$21+($G$22-$G$21)*AD643, $H$21+($H$22-$H$21)*AD643))</f>
        <v>1.0124005368826614E-2</v>
      </c>
      <c r="AF643" s="15">
        <f ca="1">ROUND(AC643*(1-AE643), 0)</f>
        <v>24</v>
      </c>
      <c r="AG643" s="20">
        <f ca="1">RAND()</f>
        <v>0.99512171173943753</v>
      </c>
      <c r="AH643" s="15">
        <f ca="1">IF(B643=1, ROUND(_xlfn.NORM.INV(AG643,$C$17,$C$18)*(1+$T$14), 0), ROUND(_xlfn.NORM.INV(AG643, $D$17, $D$18)*(1+$T$14), 0))</f>
        <v>335</v>
      </c>
      <c r="AI643" s="20">
        <f ca="1">RAND()</f>
        <v>0.95304132802058095</v>
      </c>
      <c r="AJ643" s="18">
        <f ca="1">IF(B643=1, ROUND(_xlfn.NORM.INV(AI643,$C$19,$C$20), 2), ROUND(_xlfn.NORM.INV(AI643, $D$19, $D$20), 2))</f>
        <v>1875.97</v>
      </c>
      <c r="AK643" s="15">
        <f ca="1">MIN(ROUND(H643*(1+$C$22),0),AH643)</f>
        <v>273</v>
      </c>
      <c r="AL643" s="20">
        <f ca="1">RAND()</f>
        <v>0.30579751073027273</v>
      </c>
      <c r="AM643" s="19">
        <f ca="1">(IF(B643=1, $G$21+($G$22-$G$21)*AL643, $H$21+($H$22-$H$21)*AL643))</f>
        <v>1.9173925321908182E-2</v>
      </c>
      <c r="AN643" s="15">
        <f ca="1">ROUND(AK643*(1-AM643), 0)</f>
        <v>268</v>
      </c>
      <c r="AO643" s="18">
        <f ca="1">SUM(IF(AN643&gt;H643, (AN643-H643)*($G$23+AJ643), 0),IF(AF643&gt;G643,(AF643-G643)*($G$23+AB643),0),IF(X643&gt;F643,(X643-F643)*($G$23+T643),0),IF(P643&gt;E643,(P643-E643)*($G$23+L643),0))</f>
        <v>21815.760000000002</v>
      </c>
      <c r="AP643" s="18">
        <f>-$C$24</f>
        <v>-313614.51120000001</v>
      </c>
      <c r="AQ643" s="17">
        <f ca="1">L643*P643+T643*X643+AB643*AF643+AJ643*AN643-AO643+AP643</f>
        <v>453821.77880000003</v>
      </c>
      <c r="AS643" s="21">
        <f ca="1">SUM(IF(AN643&gt;H643, (AN643-H643), 0),IF(AF643&gt;G643,(AF643-G643),0),IF(X643&gt;F643,(X643-F643),0),IF(P643&gt;E643,(P643-E643),0))</f>
        <v>8</v>
      </c>
    </row>
    <row r="644" spans="1:45" x14ac:dyDescent="0.4">
      <c r="A644" s="15">
        <v>616</v>
      </c>
      <c r="B644" s="15">
        <f ca="1">IF(RAND() &lt; (8/12), 0, 1)</f>
        <v>0</v>
      </c>
      <c r="C644" s="20">
        <f ca="1">RAND()</f>
        <v>8.1449716314995757E-2</v>
      </c>
      <c r="D644" s="15" t="str">
        <f ca="1">LOOKUP(C644,$H$13:$H$16,$F$13:$F$16)</f>
        <v>Airbus A350-900</v>
      </c>
      <c r="E644" s="15">
        <f ca="1">LOOKUP(D644,$F$6:$F$9,$I$6:$I$9)</f>
        <v>0</v>
      </c>
      <c r="F644" s="15">
        <f ca="1">LOOKUP(D644,$F$6:$F$9,$J$6:$J$9)</f>
        <v>32</v>
      </c>
      <c r="G644" s="15">
        <f ca="1">LOOKUP(D644,$F$6:$F$9,$K$6:$K$9)</f>
        <v>21</v>
      </c>
      <c r="H644" s="15">
        <f ca="1">LOOKUP(D644,$F$6:$F$9,$L$6:$L$9)</f>
        <v>259</v>
      </c>
      <c r="I644" s="20">
        <f ca="1">RAND()</f>
        <v>0.96582061221054194</v>
      </c>
      <c r="J644" s="15">
        <f ca="1">IF(B644=1, ROUND(_xlfn.NORM.INV(I644,$C$5,$C$6)*(1+$T$14), 0), ROUND(_xlfn.NORM.INV(I644, $D$5, $D$6)*(1+$T$14), 0))</f>
        <v>6</v>
      </c>
      <c r="K644" s="20">
        <f ca="1">RAND()</f>
        <v>0.12521378836049879</v>
      </c>
      <c r="L644" s="18">
        <f ca="1">IF(B644=1, ROUND(_xlfn.NORM.INV(K644,$C$7,$C$8), 2), ROUND(_xlfn.NORM.INV(K644, $D$7, $D$8), 2))</f>
        <v>9968.57</v>
      </c>
      <c r="M644" s="15">
        <f ca="1">MIN(E644,J644)</f>
        <v>0</v>
      </c>
      <c r="N644" s="15">
        <f ca="1">RAND()</f>
        <v>2.9188116562016475E-2</v>
      </c>
      <c r="O644" s="19">
        <f ca="1">(IF(B644=1, $G$21+($G$22-$G$21)*N644, $H$21+($H$22-$H$21)*N644))</f>
        <v>1.0875643496860495E-2</v>
      </c>
      <c r="P644" s="15">
        <f ca="1">ROUND(M644*(1-O644), 0)</f>
        <v>0</v>
      </c>
      <c r="Q644" s="20">
        <f ca="1">RAND()</f>
        <v>0.60435821759906438</v>
      </c>
      <c r="R644" s="15">
        <f ca="1">IF(B644=1, ROUND(_xlfn.NORM.INV(Q644,$C$9,$C$10)*(1+$T$14), 0), ROUND(_xlfn.NORM.INV(Q644, $D$9, $D$10)*(1+$T$14), 0))</f>
        <v>43</v>
      </c>
      <c r="S644" s="20">
        <f ca="1">RAND()</f>
        <v>0.18787755427015684</v>
      </c>
      <c r="T644" s="18">
        <f ca="1">IF(B644=1, ROUND(_xlfn.NORM.INV(S644,$C$11,$C$12), 2), ROUND(_xlfn.NORM.INV(S644, $D$11, $D$12), 2))</f>
        <v>5044.3500000000004</v>
      </c>
      <c r="U644" s="15">
        <f ca="1">MIN(F644,R644)</f>
        <v>32</v>
      </c>
      <c r="V644" s="15">
        <f ca="1">RAND()</f>
        <v>0.12417854372075887</v>
      </c>
      <c r="W644" s="19">
        <f ca="1">(IF(B644=1, $G$21+($G$22-$G$21)*V644, $H$21+($H$22-$H$21)*V644))</f>
        <v>1.3725356311622767E-2</v>
      </c>
      <c r="X644" s="15">
        <f ca="1">ROUND(U644*(1-W644), 0)</f>
        <v>32</v>
      </c>
      <c r="Y644" s="20">
        <f ca="1">RAND()</f>
        <v>0.24721671929669942</v>
      </c>
      <c r="Z644" s="15">
        <f ca="1">IF(B644=1, ROUND(_xlfn.NORM.INV(Y644,$C$13,$C$14)*(1+$T$14), 0), ROUND(_xlfn.NORM.INV(Y644, $D$13, $D$14)*(1+$T$14), 0))</f>
        <v>29</v>
      </c>
      <c r="AA644" s="20">
        <f ca="1">RAND()</f>
        <v>0.58729497043573675</v>
      </c>
      <c r="AB644" s="18">
        <f ca="1">IF(B644=1, ROUND(_xlfn.NORM.INV(AA644,$C$15,$C$16), 2), ROUND(_xlfn.NORM.INV(AA644, $D$15, $D$16), 2))</f>
        <v>2824.78</v>
      </c>
      <c r="AC644" s="15">
        <f ca="1">MIN(G644,Z644)</f>
        <v>21</v>
      </c>
      <c r="AD644" s="15">
        <f ca="1">RAND()</f>
        <v>0.52028918633656429</v>
      </c>
      <c r="AE644" s="19">
        <f ca="1">(IF(B644=1, $G$21+($G$22-$G$21)*AD644, $H$21+($H$22-$H$21)*AD644))</f>
        <v>2.5608675590096927E-2</v>
      </c>
      <c r="AF644" s="15">
        <f ca="1">ROUND(AC644*(1-AE644), 0)</f>
        <v>20</v>
      </c>
      <c r="AG644" s="20">
        <f ca="1">RAND()</f>
        <v>0.79633910304106403</v>
      </c>
      <c r="AH644" s="15">
        <f ca="1">IF(B644=1, ROUND(_xlfn.NORM.INV(AG644,$C$17,$C$18)*(1+$T$14), 0), ROUND(_xlfn.NORM.INV(AG644, $D$17, $D$18)*(1+$T$14), 0))</f>
        <v>243</v>
      </c>
      <c r="AI644" s="20">
        <f ca="1">RAND()</f>
        <v>0.87513348458263773</v>
      </c>
      <c r="AJ644" s="18">
        <f ca="1">IF(B644=1, ROUND(_xlfn.NORM.INV(AI644,$C$19,$C$20), 2), ROUND(_xlfn.NORM.INV(AI644, $D$19, $D$20), 2))</f>
        <v>1836.16</v>
      </c>
      <c r="AK644" s="15">
        <f ca="1">MIN(ROUND(H644*(1+$C$22),0),AH644)</f>
        <v>243</v>
      </c>
      <c r="AL644" s="20">
        <f ca="1">RAND()</f>
        <v>0.6062612409418725</v>
      </c>
      <c r="AM644" s="19">
        <f ca="1">(IF(B644=1, $G$21+($G$22-$G$21)*AL644, $H$21+($H$22-$H$21)*AL644))</f>
        <v>2.8187837228256171E-2</v>
      </c>
      <c r="AN644" s="15">
        <f ca="1">ROUND(AK644*(1-AM644), 0)</f>
        <v>236</v>
      </c>
      <c r="AO644" s="18">
        <f ca="1">SUM(IF(AN644&gt;H644, (AN644-H644)*($G$23+AJ644), 0),IF(AF644&gt;G644,(AF644-G644)*($G$23+AB644),0),IF(X644&gt;F644,(X644-F644)*($G$23+T644),0),IF(P644&gt;E644,(P644-E644)*($G$23+L644),0))</f>
        <v>0</v>
      </c>
      <c r="AP644" s="18">
        <f>-$C$24</f>
        <v>-313614.51120000001</v>
      </c>
      <c r="AQ644" s="17">
        <f ca="1">L644*P644+T644*X644+AB644*AF644+AJ644*AN644-AO644+AP644</f>
        <v>337634.04880000005</v>
      </c>
      <c r="AS644" s="21">
        <f ca="1">SUM(IF(AN644&gt;H644, (AN644-H644), 0),IF(AF644&gt;G644,(AF644-G644),0),IF(X644&gt;F644,(X644-F644),0),IF(P644&gt;E644,(P644-E644),0))</f>
        <v>0</v>
      </c>
    </row>
    <row r="645" spans="1:45" x14ac:dyDescent="0.4">
      <c r="A645" s="15">
        <v>617</v>
      </c>
      <c r="B645" s="15">
        <f ca="1">IF(RAND() &lt; (8/12), 0, 1)</f>
        <v>0</v>
      </c>
      <c r="C645" s="20">
        <f ca="1">RAND()</f>
        <v>0.84336523580609002</v>
      </c>
      <c r="D645" s="15" t="str">
        <f ca="1">LOOKUP(C645,$H$13:$H$16,$F$13:$F$16)</f>
        <v>Boeing 777-300ER</v>
      </c>
      <c r="E645" s="15">
        <f ca="1">LOOKUP(D645,$F$6:$F$9,$I$6:$I$9)</f>
        <v>8</v>
      </c>
      <c r="F645" s="15">
        <f ca="1">LOOKUP(D645,$F$6:$F$9,$J$6:$J$9)</f>
        <v>40</v>
      </c>
      <c r="G645" s="15">
        <f ca="1">LOOKUP(D645,$F$6:$F$9,$K$6:$K$9)</f>
        <v>24</v>
      </c>
      <c r="H645" s="15">
        <f ca="1">LOOKUP(D645,$F$6:$F$9,$L$6:$L$9)</f>
        <v>260</v>
      </c>
      <c r="I645" s="20">
        <f ca="1">RAND()</f>
        <v>7.7955049172423574E-2</v>
      </c>
      <c r="J645" s="15">
        <f ca="1">IF(B645=1, ROUND(_xlfn.NORM.INV(I645,$C$5,$C$6)*(1+$T$14), 0), ROUND(_xlfn.NORM.INV(I645, $D$5, $D$6)*(1+$T$14), 0))</f>
        <v>3</v>
      </c>
      <c r="K645" s="20">
        <f ca="1">RAND()</f>
        <v>0.72318753434715011</v>
      </c>
      <c r="L645" s="18">
        <f ca="1">IF(B645=1, ROUND(_xlfn.NORM.INV(K645,$C$7,$C$8), 2), ROUND(_xlfn.NORM.INV(K645, $D$7, $D$8), 2))</f>
        <v>10762.34</v>
      </c>
      <c r="M645" s="15">
        <f ca="1">MIN(E645,J645)</f>
        <v>3</v>
      </c>
      <c r="N645" s="15">
        <f ca="1">RAND()</f>
        <v>0.53867445335727104</v>
      </c>
      <c r="O645" s="19">
        <f ca="1">(IF(B645=1, $G$21+($G$22-$G$21)*N645, $H$21+($H$22-$H$21)*N645))</f>
        <v>2.6160233600718133E-2</v>
      </c>
      <c r="P645" s="15">
        <f ca="1">ROUND(M645*(1-O645), 0)</f>
        <v>3</v>
      </c>
      <c r="Q645" s="20">
        <f ca="1">RAND()</f>
        <v>0.20181403203524606</v>
      </c>
      <c r="R645" s="15">
        <f ca="1">IF(B645=1, ROUND(_xlfn.NORM.INV(Q645,$C$9,$C$10)*(1+$T$14), 0), ROUND(_xlfn.NORM.INV(Q645, $D$9, $D$10)*(1+$T$14), 0))</f>
        <v>31</v>
      </c>
      <c r="S645" s="20">
        <f ca="1">RAND()</f>
        <v>0.47904846789133571</v>
      </c>
      <c r="T645" s="18">
        <f ca="1">IF(B645=1, ROUND(_xlfn.NORM.INV(S645,$C$11,$C$12), 2), ROUND(_xlfn.NORM.INV(S645, $D$11, $D$12), 2))</f>
        <v>5234.22</v>
      </c>
      <c r="U645" s="15">
        <f ca="1">MIN(F645,R645)</f>
        <v>31</v>
      </c>
      <c r="V645" s="15">
        <f ca="1">RAND()</f>
        <v>0.77428606419730162</v>
      </c>
      <c r="W645" s="19">
        <f ca="1">(IF(B645=1, $G$21+($G$22-$G$21)*V645, $H$21+($H$22-$H$21)*V645))</f>
        <v>3.322858192591905E-2</v>
      </c>
      <c r="X645" s="15">
        <f ca="1">ROUND(U645*(1-W645), 0)</f>
        <v>30</v>
      </c>
      <c r="Y645" s="20">
        <f ca="1">RAND()</f>
        <v>0.62000412292732821</v>
      </c>
      <c r="Z645" s="15">
        <f ca="1">IF(B645=1, ROUND(_xlfn.NORM.INV(Y645,$C$13,$C$14)*(1+$T$14), 0), ROUND(_xlfn.NORM.INV(Y645, $D$13, $D$14)*(1+$T$14), 0))</f>
        <v>39</v>
      </c>
      <c r="AA645" s="20">
        <f ca="1">RAND()</f>
        <v>0.62347903049260434</v>
      </c>
      <c r="AB645" s="18">
        <f ca="1">IF(B645=1, ROUND(_xlfn.NORM.INV(AA645,$C$15,$C$16), 2), ROUND(_xlfn.NORM.INV(AA645, $D$15, $D$16), 2))</f>
        <v>2836.21</v>
      </c>
      <c r="AC645" s="15">
        <f ca="1">MIN(G645,Z645)</f>
        <v>24</v>
      </c>
      <c r="AD645" s="15">
        <f ca="1">RAND()</f>
        <v>0.16405663991380137</v>
      </c>
      <c r="AE645" s="19">
        <f ca="1">(IF(B645=1, $G$21+($G$22-$G$21)*AD645, $H$21+($H$22-$H$21)*AD645))</f>
        <v>1.492169919741404E-2</v>
      </c>
      <c r="AF645" s="15">
        <f ca="1">ROUND(AC645*(1-AE645), 0)</f>
        <v>24</v>
      </c>
      <c r="AG645" s="20">
        <f ca="1">RAND()</f>
        <v>0.74931288976362553</v>
      </c>
      <c r="AH645" s="15">
        <f ca="1">IF(B645=1, ROUND(_xlfn.NORM.INV(AG645,$C$17,$C$18)*(1+$T$14), 0), ROUND(_xlfn.NORM.INV(AG645, $D$17, $D$18)*(1+$T$14), 0))</f>
        <v>235</v>
      </c>
      <c r="AI645" s="20">
        <f ca="1">RAND()</f>
        <v>0.3526801873054578</v>
      </c>
      <c r="AJ645" s="18">
        <f ca="1">IF(B645=1, ROUND(_xlfn.NORM.INV(AI645,$C$19,$C$20), 2), ROUND(_xlfn.NORM.INV(AI645, $D$19, $D$20), 2))</f>
        <v>1720.01</v>
      </c>
      <c r="AK645" s="15">
        <f ca="1">MIN(ROUND(H645*(1+$C$22),0),AH645)</f>
        <v>235</v>
      </c>
      <c r="AL645" s="20">
        <f ca="1">RAND()</f>
        <v>0.13921498755133443</v>
      </c>
      <c r="AM645" s="19">
        <f ca="1">(IF(B645=1, $G$21+($G$22-$G$21)*AL645, $H$21+($H$22-$H$21)*AL645))</f>
        <v>1.4176449626540032E-2</v>
      </c>
      <c r="AN645" s="15">
        <f ca="1">ROUND(AK645*(1-AM645), 0)</f>
        <v>232</v>
      </c>
      <c r="AO645" s="18">
        <f ca="1">SUM(IF(AN645&gt;H645, (AN645-H645)*($G$23+AJ645), 0),IF(AF645&gt;G645,(AF645-G645)*($G$23+AB645),0),IF(X645&gt;F645,(X645-F645)*($G$23+T645),0),IF(P645&gt;E645,(P645-E645)*($G$23+L645),0))</f>
        <v>0</v>
      </c>
      <c r="AP645" s="18">
        <f>-$C$24</f>
        <v>-313614.51120000001</v>
      </c>
      <c r="AQ645" s="17">
        <f ca="1">L645*P645+T645*X645+AB645*AF645+AJ645*AN645-AO645+AP645</f>
        <v>342810.46879999997</v>
      </c>
      <c r="AS645" s="21">
        <f ca="1">SUM(IF(AN645&gt;H645, (AN645-H645), 0),IF(AF645&gt;G645,(AF645-G645),0),IF(X645&gt;F645,(X645-F645),0),IF(P645&gt;E645,(P645-E645),0))</f>
        <v>0</v>
      </c>
    </row>
    <row r="646" spans="1:45" x14ac:dyDescent="0.4">
      <c r="A646" s="15">
        <v>618</v>
      </c>
      <c r="B646" s="15">
        <f ca="1">IF(RAND() &lt; (8/12), 0, 1)</f>
        <v>0</v>
      </c>
      <c r="C646" s="20">
        <f ca="1">RAND()</f>
        <v>0.88230547418521643</v>
      </c>
      <c r="D646" s="15" t="str">
        <f ca="1">LOOKUP(C646,$H$13:$H$16,$F$13:$F$16)</f>
        <v>Boeing 777-300ER</v>
      </c>
      <c r="E646" s="15">
        <f ca="1">LOOKUP(D646,$F$6:$F$9,$I$6:$I$9)</f>
        <v>8</v>
      </c>
      <c r="F646" s="15">
        <f ca="1">LOOKUP(D646,$F$6:$F$9,$J$6:$J$9)</f>
        <v>40</v>
      </c>
      <c r="G646" s="15">
        <f ca="1">LOOKUP(D646,$F$6:$F$9,$K$6:$K$9)</f>
        <v>24</v>
      </c>
      <c r="H646" s="15">
        <f ca="1">LOOKUP(D646,$F$6:$F$9,$L$6:$L$9)</f>
        <v>260</v>
      </c>
      <c r="I646" s="20">
        <f ca="1">RAND()</f>
        <v>0.39027278145267597</v>
      </c>
      <c r="J646" s="15">
        <f ca="1">IF(B646=1, ROUND(_xlfn.NORM.INV(I646,$C$5,$C$6)*(1+$T$14), 0), ROUND(_xlfn.NORM.INV(I646, $D$5, $D$6)*(1+$T$14), 0))</f>
        <v>4</v>
      </c>
      <c r="K646" s="20">
        <f ca="1">RAND()</f>
        <v>0.6277682138490891</v>
      </c>
      <c r="L646" s="18">
        <f ca="1">IF(B646=1, ROUND(_xlfn.NORM.INV(K646,$C$7,$C$8), 2), ROUND(_xlfn.NORM.INV(K646, $D$7, $D$8), 2))</f>
        <v>10640.93</v>
      </c>
      <c r="M646" s="15">
        <f ca="1">MIN(E646,J646)</f>
        <v>4</v>
      </c>
      <c r="N646" s="15">
        <f ca="1">RAND()</f>
        <v>4.0886706020446528E-2</v>
      </c>
      <c r="O646" s="19">
        <f ca="1">(IF(B646=1, $G$21+($G$22-$G$21)*N646, $H$21+($H$22-$H$21)*N646))</f>
        <v>1.1226601180613397E-2</v>
      </c>
      <c r="P646" s="15">
        <f ca="1">ROUND(M646*(1-O646), 0)</f>
        <v>4</v>
      </c>
      <c r="Q646" s="20">
        <f ca="1">RAND()</f>
        <v>0.57615670978750577</v>
      </c>
      <c r="R646" s="15">
        <f ca="1">IF(B646=1, ROUND(_xlfn.NORM.INV(Q646,$C$9,$C$10)*(1+$T$14), 0), ROUND(_xlfn.NORM.INV(Q646, $D$9, $D$10)*(1+$T$14), 0))</f>
        <v>42</v>
      </c>
      <c r="S646" s="20">
        <f ca="1">RAND()</f>
        <v>0.75985634617969844</v>
      </c>
      <c r="T646" s="18">
        <f ca="1">IF(B646=1, ROUND(_xlfn.NORM.INV(S646,$C$11,$C$12), 2), ROUND(_xlfn.NORM.INV(S646, $D$11, $D$12), 2))</f>
        <v>5407.04</v>
      </c>
      <c r="U646" s="15">
        <f ca="1">MIN(F646,R646)</f>
        <v>40</v>
      </c>
      <c r="V646" s="15">
        <f ca="1">RAND()</f>
        <v>0.19312853085090687</v>
      </c>
      <c r="W646" s="19">
        <f ca="1">(IF(B646=1, $G$21+($G$22-$G$21)*V646, $H$21+($H$22-$H$21)*V646))</f>
        <v>1.5793855925527206E-2</v>
      </c>
      <c r="X646" s="15">
        <f ca="1">ROUND(U646*(1-W646), 0)</f>
        <v>39</v>
      </c>
      <c r="Y646" s="20">
        <f ca="1">RAND()</f>
        <v>0.7022116529688901</v>
      </c>
      <c r="Z646" s="15">
        <f ca="1">IF(B646=1, ROUND(_xlfn.NORM.INV(Y646,$C$13,$C$14)*(1+$T$14), 0), ROUND(_xlfn.NORM.INV(Y646, $D$13, $D$14)*(1+$T$14), 0))</f>
        <v>41</v>
      </c>
      <c r="AA646" s="20">
        <f ca="1">RAND()</f>
        <v>0.46629493685072398</v>
      </c>
      <c r="AB646" s="18">
        <f ca="1">IF(B646=1, ROUND(_xlfn.NORM.INV(AA646,$C$15,$C$16), 2), ROUND(_xlfn.NORM.INV(AA646, $D$15, $D$16), 2))</f>
        <v>2787.69</v>
      </c>
      <c r="AC646" s="15">
        <f ca="1">MIN(G646,Z646)</f>
        <v>24</v>
      </c>
      <c r="AD646" s="15">
        <f ca="1">RAND()</f>
        <v>0.50038303593586841</v>
      </c>
      <c r="AE646" s="19">
        <f ca="1">(IF(B646=1, $G$21+($G$22-$G$21)*AD646, $H$21+($H$22-$H$21)*AD646))</f>
        <v>2.5011491078076053E-2</v>
      </c>
      <c r="AF646" s="15">
        <f ca="1">ROUND(AC646*(1-AE646), 0)</f>
        <v>23</v>
      </c>
      <c r="AG646" s="20">
        <f ca="1">RAND()</f>
        <v>0.45150118019235819</v>
      </c>
      <c r="AH646" s="15">
        <f ca="1">IF(B646=1, ROUND(_xlfn.NORM.INV(AG646,$C$17,$C$18)*(1+$T$14), 0), ROUND(_xlfn.NORM.INV(AG646, $D$17, $D$18)*(1+$T$14), 0))</f>
        <v>193</v>
      </c>
      <c r="AI646" s="20">
        <f ca="1">RAND()</f>
        <v>0.30010640148751266</v>
      </c>
      <c r="AJ646" s="18">
        <f ca="1">IF(B646=1, ROUND(_xlfn.NORM.INV(AI646,$C$19,$C$20), 2), ROUND(_xlfn.NORM.INV(AI646, $D$19, $D$20), 2))</f>
        <v>1708.92</v>
      </c>
      <c r="AK646" s="15">
        <f ca="1">MIN(ROUND(H646*(1+$C$22),0),AH646)</f>
        <v>193</v>
      </c>
      <c r="AL646" s="20">
        <f ca="1">RAND()</f>
        <v>0.55513903593006775</v>
      </c>
      <c r="AM646" s="19">
        <f ca="1">(IF(B646=1, $G$21+($G$22-$G$21)*AL646, $H$21+($H$22-$H$21)*AL646))</f>
        <v>2.6654171077902029E-2</v>
      </c>
      <c r="AN646" s="15">
        <f ca="1">ROUND(AK646*(1-AM646), 0)</f>
        <v>188</v>
      </c>
      <c r="AO646" s="18">
        <f ca="1">SUM(IF(AN646&gt;H646, (AN646-H646)*($G$23+AJ646), 0),IF(AF646&gt;G646,(AF646-G646)*($G$23+AB646),0),IF(X646&gt;F646,(X646-F646)*($G$23+T646),0),IF(P646&gt;E646,(P646-E646)*($G$23+L646),0))</f>
        <v>0</v>
      </c>
      <c r="AP646" s="18">
        <f>-$C$24</f>
        <v>-313614.51120000001</v>
      </c>
      <c r="AQ646" s="17">
        <f ca="1">L646*P646+T646*X646+AB646*AF646+AJ646*AN646-AO646+AP646</f>
        <v>325217.59880000009</v>
      </c>
      <c r="AS646" s="21">
        <f ca="1">SUM(IF(AN646&gt;H646, (AN646-H646), 0),IF(AF646&gt;G646,(AF646-G646),0),IF(X646&gt;F646,(X646-F646),0),IF(P646&gt;E646,(P646-E646),0))</f>
        <v>0</v>
      </c>
    </row>
    <row r="647" spans="1:45" x14ac:dyDescent="0.4">
      <c r="A647" s="15">
        <v>619</v>
      </c>
      <c r="B647" s="15">
        <f ca="1">IF(RAND() &lt; (8/12), 0, 1)</f>
        <v>0</v>
      </c>
      <c r="C647" s="20">
        <f ca="1">RAND()</f>
        <v>0.2379001012473807</v>
      </c>
      <c r="D647" s="15" t="str">
        <f ca="1">LOOKUP(C647,$H$13:$H$16,$F$13:$F$16)</f>
        <v>Airbus A380-800</v>
      </c>
      <c r="E647" s="15">
        <f ca="1">LOOKUP(D647,$F$6:$F$9,$I$6:$I$9)</f>
        <v>14</v>
      </c>
      <c r="F647" s="15">
        <f ca="1">LOOKUP(D647,$F$6:$F$9,$J$6:$J$9)</f>
        <v>76</v>
      </c>
      <c r="G647" s="15">
        <f ca="1">LOOKUP(D647,$F$6:$F$9,$K$6:$K$9)</f>
        <v>56</v>
      </c>
      <c r="H647" s="15">
        <f ca="1">LOOKUP(D647,$F$6:$F$9,$L$6:$L$9)</f>
        <v>341</v>
      </c>
      <c r="I647" s="20">
        <f ca="1">RAND()</f>
        <v>0.38354579303222369</v>
      </c>
      <c r="J647" s="15">
        <f ca="1">IF(B647=1, ROUND(_xlfn.NORM.INV(I647,$C$5,$C$6)*(1+$T$14), 0), ROUND(_xlfn.NORM.INV(I647, $D$5, $D$6)*(1+$T$14), 0))</f>
        <v>4</v>
      </c>
      <c r="K647" s="20">
        <f ca="1">RAND()</f>
        <v>0.56975520677537417</v>
      </c>
      <c r="L647" s="18">
        <f ca="1">IF(B647=1, ROUND(_xlfn.NORM.INV(K647,$C$7,$C$8), 2), ROUND(_xlfn.NORM.INV(K647, $D$7, $D$8), 2))</f>
        <v>10572.48</v>
      </c>
      <c r="M647" s="15">
        <f ca="1">MIN(E647,J647)</f>
        <v>4</v>
      </c>
      <c r="N647" s="15">
        <f ca="1">RAND()</f>
        <v>0.64051325972580897</v>
      </c>
      <c r="O647" s="19">
        <f ca="1">(IF(B647=1, $G$21+($G$22-$G$21)*N647, $H$21+($H$22-$H$21)*N647))</f>
        <v>2.9215397791774268E-2</v>
      </c>
      <c r="P647" s="15">
        <f ca="1">ROUND(M647*(1-O647), 0)</f>
        <v>4</v>
      </c>
      <c r="Q647" s="20">
        <f ca="1">RAND()</f>
        <v>0.42419287719649634</v>
      </c>
      <c r="R647" s="15">
        <f ca="1">IF(B647=1, ROUND(_xlfn.NORM.INV(Q647,$C$9,$C$10)*(1+$T$14), 0), ROUND(_xlfn.NORM.INV(Q647, $D$9, $D$10)*(1+$T$14), 0))</f>
        <v>38</v>
      </c>
      <c r="S647" s="20">
        <f ca="1">RAND()</f>
        <v>0.73899266406445363</v>
      </c>
      <c r="T647" s="18">
        <f ca="1">IF(B647=1, ROUND(_xlfn.NORM.INV(S647,$C$11,$C$12), 2), ROUND(_xlfn.NORM.INV(S647, $D$11, $D$12), 2))</f>
        <v>5392.09</v>
      </c>
      <c r="U647" s="15">
        <f ca="1">MIN(F647,R647)</f>
        <v>38</v>
      </c>
      <c r="V647" s="15">
        <f ca="1">RAND()</f>
        <v>0.43349999442882825</v>
      </c>
      <c r="W647" s="19">
        <f ca="1">(IF(B647=1, $G$21+($G$22-$G$21)*V647, $H$21+($H$22-$H$21)*V647))</f>
        <v>2.3004999832864845E-2</v>
      </c>
      <c r="X647" s="15">
        <f ca="1">ROUND(U647*(1-W647), 0)</f>
        <v>37</v>
      </c>
      <c r="Y647" s="20">
        <f ca="1">RAND()</f>
        <v>0.30650443124007243</v>
      </c>
      <c r="Z647" s="15">
        <f ca="1">IF(B647=1, ROUND(_xlfn.NORM.INV(Y647,$C$13,$C$14)*(1+$T$14), 0), ROUND(_xlfn.NORM.INV(Y647, $D$13, $D$14)*(1+$T$14), 0))</f>
        <v>31</v>
      </c>
      <c r="AA647" s="20">
        <f ca="1">RAND()</f>
        <v>0.47062791313420083</v>
      </c>
      <c r="AB647" s="18">
        <f ca="1">IF(B647=1, ROUND(_xlfn.NORM.INV(AA647,$C$15,$C$16), 2), ROUND(_xlfn.NORM.INV(AA647, $D$15, $D$16), 2))</f>
        <v>2789.01</v>
      </c>
      <c r="AC647" s="15">
        <f ca="1">MIN(G647,Z647)</f>
        <v>31</v>
      </c>
      <c r="AD647" s="15">
        <f ca="1">RAND()</f>
        <v>0.4726022470018002</v>
      </c>
      <c r="AE647" s="19">
        <f ca="1">(IF(B647=1, $G$21+($G$22-$G$21)*AD647, $H$21+($H$22-$H$21)*AD647))</f>
        <v>2.4178067410054006E-2</v>
      </c>
      <c r="AF647" s="15">
        <f ca="1">ROUND(AC647*(1-AE647), 0)</f>
        <v>30</v>
      </c>
      <c r="AG647" s="20">
        <f ca="1">RAND()</f>
        <v>0.8293035908194013</v>
      </c>
      <c r="AH647" s="15">
        <f ca="1">IF(B647=1, ROUND(_xlfn.NORM.INV(AG647,$C$17,$C$18)*(1+$T$14), 0), ROUND(_xlfn.NORM.INV(AG647, $D$17, $D$18)*(1+$T$14), 0))</f>
        <v>249</v>
      </c>
      <c r="AI647" s="20">
        <f ca="1">RAND()</f>
        <v>9.0535722968722143E-2</v>
      </c>
      <c r="AJ647" s="18">
        <f ca="1">IF(B647=1, ROUND(_xlfn.NORM.INV(AI647,$C$19,$C$20), 2), ROUND(_xlfn.NORM.INV(AI647, $D$19, $D$20), 2))</f>
        <v>1647.14</v>
      </c>
      <c r="AK647" s="15">
        <f ca="1">MIN(ROUND(H647*(1+$C$22),0),AH647)</f>
        <v>249</v>
      </c>
      <c r="AL647" s="20">
        <f ca="1">RAND()</f>
        <v>0.68914449823525936</v>
      </c>
      <c r="AM647" s="19">
        <f ca="1">(IF(B647=1, $G$21+($G$22-$G$21)*AL647, $H$21+($H$22-$H$21)*AL647))</f>
        <v>3.0674334947057777E-2</v>
      </c>
      <c r="AN647" s="15">
        <f ca="1">ROUND(AK647*(1-AM647), 0)</f>
        <v>241</v>
      </c>
      <c r="AO647" s="18">
        <f ca="1">SUM(IF(AN647&gt;H647, (AN647-H647)*($G$23+AJ647), 0),IF(AF647&gt;G647,(AF647-G647)*($G$23+AB647),0),IF(X647&gt;F647,(X647-F647)*($G$23+T647),0),IF(P647&gt;E647,(P647-E647)*($G$23+L647),0))</f>
        <v>0</v>
      </c>
      <c r="AP647" s="18">
        <f>-$C$24</f>
        <v>-313614.51120000001</v>
      </c>
      <c r="AQ647" s="17">
        <f ca="1">L647*P647+T647*X647+AB647*AF647+AJ647*AN647-AO647+AP647</f>
        <v>408813.77880000003</v>
      </c>
      <c r="AS647" s="21">
        <f ca="1">SUM(IF(AN647&gt;H647, (AN647-H647), 0),IF(AF647&gt;G647,(AF647-G647),0),IF(X647&gt;F647,(X647-F647),0),IF(P647&gt;E647,(P647-E647),0))</f>
        <v>0</v>
      </c>
    </row>
    <row r="648" spans="1:45" x14ac:dyDescent="0.4">
      <c r="A648" s="15">
        <v>620</v>
      </c>
      <c r="B648" s="15">
        <f ca="1">IF(RAND() &lt; (8/12), 0, 1)</f>
        <v>0</v>
      </c>
      <c r="C648" s="20">
        <f ca="1">RAND()</f>
        <v>0.52925175569071481</v>
      </c>
      <c r="D648" s="15" t="str">
        <f ca="1">LOOKUP(C648,$H$13:$H$16,$F$13:$F$16)</f>
        <v>Airbus A380-800</v>
      </c>
      <c r="E648" s="15">
        <f ca="1">LOOKUP(D648,$F$6:$F$9,$I$6:$I$9)</f>
        <v>14</v>
      </c>
      <c r="F648" s="15">
        <f ca="1">LOOKUP(D648,$F$6:$F$9,$J$6:$J$9)</f>
        <v>76</v>
      </c>
      <c r="G648" s="15">
        <f ca="1">LOOKUP(D648,$F$6:$F$9,$K$6:$K$9)</f>
        <v>56</v>
      </c>
      <c r="H648" s="15">
        <f ca="1">LOOKUP(D648,$F$6:$F$9,$L$6:$L$9)</f>
        <v>341</v>
      </c>
      <c r="I648" s="20">
        <f ca="1">RAND()</f>
        <v>0.98103342826957174</v>
      </c>
      <c r="J648" s="15">
        <f ca="1">IF(B648=1, ROUND(_xlfn.NORM.INV(I648,$C$5,$C$6)*(1+$T$14), 0), ROUND(_xlfn.NORM.INV(I648, $D$5, $D$6)*(1+$T$14), 0))</f>
        <v>6</v>
      </c>
      <c r="K648" s="20">
        <f ca="1">RAND()</f>
        <v>0.46138088975484626</v>
      </c>
      <c r="L648" s="18">
        <f ca="1">IF(B648=1, ROUND(_xlfn.NORM.INV(K648,$C$7,$C$8), 2), ROUND(_xlfn.NORM.INV(K648, $D$7, $D$8), 2))</f>
        <v>10448.19</v>
      </c>
      <c r="M648" s="15">
        <f ca="1">MIN(E648,J648)</f>
        <v>6</v>
      </c>
      <c r="N648" s="15">
        <f ca="1">RAND()</f>
        <v>0.4633331570833179</v>
      </c>
      <c r="O648" s="19">
        <f ca="1">(IF(B648=1, $G$21+($G$22-$G$21)*N648, $H$21+($H$22-$H$21)*N648))</f>
        <v>2.3899994712499539E-2</v>
      </c>
      <c r="P648" s="15">
        <f ca="1">ROUND(M648*(1-O648), 0)</f>
        <v>6</v>
      </c>
      <c r="Q648" s="20">
        <f ca="1">RAND()</f>
        <v>0.88707803002292185</v>
      </c>
      <c r="R648" s="15">
        <f ca="1">IF(B648=1, ROUND(_xlfn.NORM.INV(Q648,$C$9,$C$10)*(1+$T$14), 0), ROUND(_xlfn.NORM.INV(Q648, $D$9, $D$10)*(1+$T$14), 0))</f>
        <v>53</v>
      </c>
      <c r="S648" s="20">
        <f ca="1">RAND()</f>
        <v>0.9460131120120665</v>
      </c>
      <c r="T648" s="18">
        <f ca="1">IF(B648=1, ROUND(_xlfn.NORM.INV(S648,$C$11,$C$12), 2), ROUND(_xlfn.NORM.INV(S648, $D$11, $D$12), 2))</f>
        <v>5612.48</v>
      </c>
      <c r="U648" s="15">
        <f ca="1">MIN(F648,R648)</f>
        <v>53</v>
      </c>
      <c r="V648" s="15">
        <f ca="1">RAND()</f>
        <v>0.27092649937700952</v>
      </c>
      <c r="W648" s="19">
        <f ca="1">(IF(B648=1, $G$21+($G$22-$G$21)*V648, $H$21+($H$22-$H$21)*V648))</f>
        <v>1.8127794981310286E-2</v>
      </c>
      <c r="X648" s="15">
        <f ca="1">ROUND(U648*(1-W648), 0)</f>
        <v>52</v>
      </c>
      <c r="Y648" s="20">
        <f ca="1">RAND()</f>
        <v>0.74233555304935006</v>
      </c>
      <c r="Z648" s="15">
        <f ca="1">IF(B648=1, ROUND(_xlfn.NORM.INV(Y648,$C$13,$C$14)*(1+$T$14), 0), ROUND(_xlfn.NORM.INV(Y648, $D$13, $D$14)*(1+$T$14), 0))</f>
        <v>42</v>
      </c>
      <c r="AA648" s="20">
        <f ca="1">RAND()</f>
        <v>0.55169473612746689</v>
      </c>
      <c r="AB648" s="18">
        <f ca="1">IF(B648=1, ROUND(_xlfn.NORM.INV(AA648,$C$15,$C$16), 2), ROUND(_xlfn.NORM.INV(AA648, $D$15, $D$16), 2))</f>
        <v>2813.76</v>
      </c>
      <c r="AC648" s="15">
        <f ca="1">MIN(G648,Z648)</f>
        <v>42</v>
      </c>
      <c r="AD648" s="15">
        <f ca="1">RAND()</f>
        <v>0.98720432443600425</v>
      </c>
      <c r="AE648" s="19">
        <f ca="1">(IF(B648=1, $G$21+($G$22-$G$21)*AD648, $H$21+($H$22-$H$21)*AD648))</f>
        <v>3.9616129733080124E-2</v>
      </c>
      <c r="AF648" s="15">
        <f ca="1">ROUND(AC648*(1-AE648), 0)</f>
        <v>40</v>
      </c>
      <c r="AG648" s="20">
        <f ca="1">RAND()</f>
        <v>0.3672819242039268</v>
      </c>
      <c r="AH648" s="15">
        <f ca="1">IF(B648=1, ROUND(_xlfn.NORM.INV(AG648,$C$17,$C$18)*(1+$T$14), 0), ROUND(_xlfn.NORM.INV(AG648, $D$17, $D$18)*(1+$T$14), 0))</f>
        <v>182</v>
      </c>
      <c r="AI648" s="20">
        <f ca="1">RAND()</f>
        <v>0.7416615538739465</v>
      </c>
      <c r="AJ648" s="18">
        <f ca="1">IF(B648=1, ROUND(_xlfn.NORM.INV(AI648,$C$19,$C$20), 2), ROUND(_xlfn.NORM.INV(AI648, $D$19, $D$20), 2))</f>
        <v>1797.99</v>
      </c>
      <c r="AK648" s="15">
        <f ca="1">MIN(ROUND(H648*(1+$C$22),0),AH648)</f>
        <v>182</v>
      </c>
      <c r="AL648" s="20">
        <f ca="1">RAND()</f>
        <v>0.68121170380016216</v>
      </c>
      <c r="AM648" s="19">
        <f ca="1">(IF(B648=1, $G$21+($G$22-$G$21)*AL648, $H$21+($H$22-$H$21)*AL648))</f>
        <v>3.0436351114004861E-2</v>
      </c>
      <c r="AN648" s="15">
        <f ca="1">ROUND(AK648*(1-AM648), 0)</f>
        <v>176</v>
      </c>
      <c r="AO648" s="18">
        <f ca="1">SUM(IF(AN648&gt;H648, (AN648-H648)*($G$23+AJ648), 0),IF(AF648&gt;G648,(AF648-G648)*($G$23+AB648),0),IF(X648&gt;F648,(X648-F648)*($G$23+T648),0),IF(P648&gt;E648,(P648-E648)*($G$23+L648),0))</f>
        <v>0</v>
      </c>
      <c r="AP648" s="18">
        <f>-$C$24</f>
        <v>-313614.51120000001</v>
      </c>
      <c r="AQ648" s="17">
        <f ca="1">L648*P648+T648*X648+AB648*AF648+AJ648*AN648-AO648+AP648</f>
        <v>469920.22879999998</v>
      </c>
      <c r="AS648" s="21">
        <f ca="1">SUM(IF(AN648&gt;H648, (AN648-H648), 0),IF(AF648&gt;G648,(AF648-G648),0),IF(X648&gt;F648,(X648-F648),0),IF(P648&gt;E648,(P648-E648),0))</f>
        <v>0</v>
      </c>
    </row>
    <row r="649" spans="1:45" x14ac:dyDescent="0.4">
      <c r="A649" s="15">
        <v>621</v>
      </c>
      <c r="B649" s="15">
        <f ca="1">IF(RAND() &lt; (8/12), 0, 1)</f>
        <v>0</v>
      </c>
      <c r="C649" s="20">
        <f ca="1">RAND()</f>
        <v>0.14865920215148598</v>
      </c>
      <c r="D649" s="15" t="str">
        <f ca="1">LOOKUP(C649,$H$13:$H$16,$F$13:$F$16)</f>
        <v>Airbus A350-900</v>
      </c>
      <c r="E649" s="15">
        <f ca="1">LOOKUP(D649,$F$6:$F$9,$I$6:$I$9)</f>
        <v>0</v>
      </c>
      <c r="F649" s="15">
        <f ca="1">LOOKUP(D649,$F$6:$F$9,$J$6:$J$9)</f>
        <v>32</v>
      </c>
      <c r="G649" s="15">
        <f ca="1">LOOKUP(D649,$F$6:$F$9,$K$6:$K$9)</f>
        <v>21</v>
      </c>
      <c r="H649" s="15">
        <f ca="1">LOOKUP(D649,$F$6:$F$9,$L$6:$L$9)</f>
        <v>259</v>
      </c>
      <c r="I649" s="20">
        <f ca="1">RAND()</f>
        <v>0.33848517350449803</v>
      </c>
      <c r="J649" s="15">
        <f ca="1">IF(B649=1, ROUND(_xlfn.NORM.INV(I649,$C$5,$C$6)*(1+$T$14), 0), ROUND(_xlfn.NORM.INV(I649, $D$5, $D$6)*(1+$T$14), 0))</f>
        <v>4</v>
      </c>
      <c r="K649" s="20">
        <f ca="1">RAND()</f>
        <v>9.2909021907543021E-2</v>
      </c>
      <c r="L649" s="18">
        <f ca="1">IF(B649=1, ROUND(_xlfn.NORM.INV(K649,$C$7,$C$8), 2), ROUND(_xlfn.NORM.INV(K649, $D$7, $D$8), 2))</f>
        <v>9889.39</v>
      </c>
      <c r="M649" s="15">
        <f ca="1">MIN(E649,J649)</f>
        <v>0</v>
      </c>
      <c r="N649" s="15">
        <f ca="1">RAND()</f>
        <v>0.16934449414198449</v>
      </c>
      <c r="O649" s="19">
        <f ca="1">(IF(B649=1, $G$21+($G$22-$G$21)*N649, $H$21+($H$22-$H$21)*N649))</f>
        <v>1.5080334824259535E-2</v>
      </c>
      <c r="P649" s="15">
        <f ca="1">ROUND(M649*(1-O649), 0)</f>
        <v>0</v>
      </c>
      <c r="Q649" s="20">
        <f ca="1">RAND()</f>
        <v>0.47973397468025936</v>
      </c>
      <c r="R649" s="15">
        <f ca="1">IF(B649=1, ROUND(_xlfn.NORM.INV(Q649,$C$9,$C$10)*(1+$T$14), 0), ROUND(_xlfn.NORM.INV(Q649, $D$9, $D$10)*(1+$T$14), 0))</f>
        <v>39</v>
      </c>
      <c r="S649" s="20">
        <f ca="1">RAND()</f>
        <v>1.0556431596432714E-2</v>
      </c>
      <c r="T649" s="18">
        <f ca="1">IF(B649=1, ROUND(_xlfn.NORM.INV(S649,$C$11,$C$12), 2), ROUND(_xlfn.NORM.INV(S649, $D$11, $D$12), 2))</f>
        <v>4720.71</v>
      </c>
      <c r="U649" s="15">
        <f ca="1">MIN(F649,R649)</f>
        <v>32</v>
      </c>
      <c r="V649" s="15">
        <f ca="1">RAND()</f>
        <v>0.16976594009670121</v>
      </c>
      <c r="W649" s="19">
        <f ca="1">(IF(B649=1, $G$21+($G$22-$G$21)*V649, $H$21+($H$22-$H$21)*V649))</f>
        <v>1.5092978202901036E-2</v>
      </c>
      <c r="X649" s="15">
        <f ca="1">ROUND(U649*(1-W649), 0)</f>
        <v>32</v>
      </c>
      <c r="Y649" s="20">
        <f ca="1">RAND()</f>
        <v>0.59963138641779057</v>
      </c>
      <c r="Z649" s="15">
        <f ca="1">IF(B649=1, ROUND(_xlfn.NORM.INV(Y649,$C$13,$C$14)*(1+$T$14), 0), ROUND(_xlfn.NORM.INV(Y649, $D$13, $D$14)*(1+$T$14), 0))</f>
        <v>38</v>
      </c>
      <c r="AA649" s="20">
        <f ca="1">RAND()</f>
        <v>3.4181320117468994E-2</v>
      </c>
      <c r="AB649" s="18">
        <f ca="1">IF(B649=1, ROUND(_xlfn.NORM.INV(AA649,$C$15,$C$16), 2), ROUND(_xlfn.NORM.INV(AA649, $D$15, $D$16), 2))</f>
        <v>2576.46</v>
      </c>
      <c r="AC649" s="15">
        <f ca="1">MIN(G649,Z649)</f>
        <v>21</v>
      </c>
      <c r="AD649" s="15">
        <f ca="1">RAND()</f>
        <v>0.67961765671451413</v>
      </c>
      <c r="AE649" s="19">
        <f ca="1">(IF(B649=1, $G$21+($G$22-$G$21)*AD649, $H$21+($H$22-$H$21)*AD649))</f>
        <v>3.0388529701435421E-2</v>
      </c>
      <c r="AF649" s="15">
        <f ca="1">ROUND(AC649*(1-AE649), 0)</f>
        <v>20</v>
      </c>
      <c r="AG649" s="20">
        <f ca="1">RAND()</f>
        <v>0.27469215093523724</v>
      </c>
      <c r="AH649" s="15">
        <f ca="1">IF(B649=1, ROUND(_xlfn.NORM.INV(AG649,$C$17,$C$18)*(1+$T$14), 0), ROUND(_xlfn.NORM.INV(AG649, $D$17, $D$18)*(1+$T$14), 0))</f>
        <v>168</v>
      </c>
      <c r="AI649" s="20">
        <f ca="1">RAND()</f>
        <v>0.67434317690583057</v>
      </c>
      <c r="AJ649" s="18">
        <f ca="1">IF(B649=1, ROUND(_xlfn.NORM.INV(AI649,$C$19,$C$20), 2), ROUND(_xlfn.NORM.INV(AI649, $D$19, $D$20), 2))</f>
        <v>1783.06</v>
      </c>
      <c r="AK649" s="15">
        <f ca="1">MIN(ROUND(H649*(1+$C$22),0),AH649)</f>
        <v>168</v>
      </c>
      <c r="AL649" s="20">
        <f ca="1">RAND()</f>
        <v>8.3340639833317298E-2</v>
      </c>
      <c r="AM649" s="19">
        <f ca="1">(IF(B649=1, $G$21+($G$22-$G$21)*AL649, $H$21+($H$22-$H$21)*AL649))</f>
        <v>1.250021919499952E-2</v>
      </c>
      <c r="AN649" s="15">
        <f ca="1">ROUND(AK649*(1-AM649), 0)</f>
        <v>166</v>
      </c>
      <c r="AO649" s="18">
        <f ca="1">SUM(IF(AN649&gt;H649, (AN649-H649)*($G$23+AJ649), 0),IF(AF649&gt;G649,(AF649-G649)*($G$23+AB649),0),IF(X649&gt;F649,(X649-F649)*($G$23+T649),0),IF(P649&gt;E649,(P649-E649)*($G$23+L649),0))</f>
        <v>0</v>
      </c>
      <c r="AP649" s="18">
        <f>-$C$24</f>
        <v>-313614.51120000001</v>
      </c>
      <c r="AQ649" s="17">
        <f ca="1">L649*P649+T649*X649+AB649*AF649+AJ649*AN649-AO649+AP649</f>
        <v>184965.36879999994</v>
      </c>
      <c r="AS649" s="21">
        <f ca="1">SUM(IF(AN649&gt;H649, (AN649-H649), 0),IF(AF649&gt;G649,(AF649-G649),0),IF(X649&gt;F649,(X649-F649),0),IF(P649&gt;E649,(P649-E649),0))</f>
        <v>0</v>
      </c>
    </row>
    <row r="650" spans="1:45" x14ac:dyDescent="0.4">
      <c r="A650" s="15">
        <v>622</v>
      </c>
      <c r="B650" s="15">
        <f ca="1">IF(RAND() &lt; (8/12), 0, 1)</f>
        <v>1</v>
      </c>
      <c r="C650" s="20">
        <f ca="1">RAND()</f>
        <v>0.49299595791129558</v>
      </c>
      <c r="D650" s="15" t="str">
        <f ca="1">LOOKUP(C650,$H$13:$H$16,$F$13:$F$16)</f>
        <v>Airbus A380-800</v>
      </c>
      <c r="E650" s="15">
        <f ca="1">LOOKUP(D650,$F$6:$F$9,$I$6:$I$9)</f>
        <v>14</v>
      </c>
      <c r="F650" s="15">
        <f ca="1">LOOKUP(D650,$F$6:$F$9,$J$6:$J$9)</f>
        <v>76</v>
      </c>
      <c r="G650" s="15">
        <f ca="1">LOOKUP(D650,$F$6:$F$9,$K$6:$K$9)</f>
        <v>56</v>
      </c>
      <c r="H650" s="15">
        <f ca="1">LOOKUP(D650,$F$6:$F$9,$L$6:$L$9)</f>
        <v>341</v>
      </c>
      <c r="I650" s="20">
        <f ca="1">RAND()</f>
        <v>0.57712540898924136</v>
      </c>
      <c r="J650" s="15">
        <f ca="1">IF(B650=1, ROUND(_xlfn.NORM.INV(I650,$C$5,$C$6)*(1+$T$14), 0), ROUND(_xlfn.NORM.INV(I650, $D$5, $D$6)*(1+$T$14), 0))</f>
        <v>7</v>
      </c>
      <c r="K650" s="20">
        <f ca="1">RAND()</f>
        <v>0.29560539170786937</v>
      </c>
      <c r="L650" s="18">
        <f ca="1">IF(B650=1, ROUND(_xlfn.NORM.INV(K650,$C$7,$C$8), 2), ROUND(_xlfn.NORM.INV(K650, $D$7, $D$8), 2))</f>
        <v>12690.3</v>
      </c>
      <c r="M650" s="15">
        <f ca="1">MIN(E650,J650)</f>
        <v>7</v>
      </c>
      <c r="N650" s="15">
        <f ca="1">RAND()</f>
        <v>0.94487438616626507</v>
      </c>
      <c r="O650" s="19">
        <f ca="1">(IF(B650=1, $G$21+($G$22-$G$21)*N650, $H$21+($H$22-$H$21)*N650))</f>
        <v>4.807060351581928E-2</v>
      </c>
      <c r="P650" s="15">
        <f ca="1">ROUND(M650*(1-O650), 0)</f>
        <v>7</v>
      </c>
      <c r="Q650" s="20">
        <f ca="1">RAND()</f>
        <v>0.36883077849666024</v>
      </c>
      <c r="R650" s="15">
        <f ca="1">IF(B650=1, ROUND(_xlfn.NORM.INV(Q650,$C$9,$C$10)*(1+$T$14), 0), ROUND(_xlfn.NORM.INV(Q650, $D$9, $D$10)*(1+$T$14), 0))</f>
        <v>52</v>
      </c>
      <c r="S650" s="20">
        <f ca="1">RAND()</f>
        <v>0.25181588296016544</v>
      </c>
      <c r="T650" s="18">
        <f ca="1">IF(B650=1, ROUND(_xlfn.NORM.INV(S650,$C$11,$C$12), 2), ROUND(_xlfn.NORM.INV(S650, $D$11, $D$12), 2))</f>
        <v>6226.39</v>
      </c>
      <c r="U650" s="15">
        <f ca="1">MIN(F650,R650)</f>
        <v>52</v>
      </c>
      <c r="V650" s="15">
        <f ca="1">RAND()</f>
        <v>7.4827900608712139E-2</v>
      </c>
      <c r="W650" s="19">
        <f ca="1">(IF(B650=1, $G$21+($G$22-$G$21)*V650, $H$21+($H$22-$H$21)*V650))</f>
        <v>1.7618976521304924E-2</v>
      </c>
      <c r="X650" s="15">
        <f ca="1">ROUND(U650*(1-W650), 0)</f>
        <v>51</v>
      </c>
      <c r="Y650" s="20">
        <f ca="1">RAND()</f>
        <v>0.8700038845779926</v>
      </c>
      <c r="Z650" s="15">
        <f ca="1">IF(B650=1, ROUND(_xlfn.NORM.INV(Y650,$C$13,$C$14)*(1+$T$14), 0), ROUND(_xlfn.NORM.INV(Y650, $D$13, $D$14)*(1+$T$14), 0))</f>
        <v>81</v>
      </c>
      <c r="AA650" s="20">
        <f ca="1">RAND()</f>
        <v>0.91510149997674095</v>
      </c>
      <c r="AB650" s="18">
        <f ca="1">IF(B650=1, ROUND(_xlfn.NORM.INV(AA650,$C$15,$C$16), 2), ROUND(_xlfn.NORM.INV(AA650, $D$15, $D$16), 2))</f>
        <v>4302.59</v>
      </c>
      <c r="AC650" s="15">
        <f ca="1">MIN(G650,Z650)</f>
        <v>56</v>
      </c>
      <c r="AD650" s="15">
        <f ca="1">RAND()</f>
        <v>0.45993164479763049</v>
      </c>
      <c r="AE650" s="19">
        <f ca="1">(IF(B650=1, $G$21+($G$22-$G$21)*AD650, $H$21+($H$22-$H$21)*AD650))</f>
        <v>3.1097607567917067E-2</v>
      </c>
      <c r="AF650" s="15">
        <f ca="1">ROUND(AC650*(1-AE650), 0)</f>
        <v>54</v>
      </c>
      <c r="AG650" s="20">
        <f ca="1">RAND()</f>
        <v>0.15799946311995305</v>
      </c>
      <c r="AH650" s="15">
        <f ca="1">IF(B650=1, ROUND(_xlfn.NORM.INV(AG650,$C$17,$C$18)*(1+$T$14), 0), ROUND(_xlfn.NORM.INV(AG650, $D$17, $D$18)*(1+$T$14), 0))</f>
        <v>178</v>
      </c>
      <c r="AI650" s="20">
        <f ca="1">RAND()</f>
        <v>0.60375329133638289</v>
      </c>
      <c r="AJ650" s="18">
        <f ca="1">IF(B650=1, ROUND(_xlfn.NORM.INV(AI650,$C$19,$C$20), 2), ROUND(_xlfn.NORM.INV(AI650, $D$19, $D$20), 2))</f>
        <v>2355.5500000000002</v>
      </c>
      <c r="AK650" s="15">
        <f ca="1">MIN(ROUND(H650*(1+$C$22),0),AH650)</f>
        <v>178</v>
      </c>
      <c r="AL650" s="20">
        <f ca="1">RAND()</f>
        <v>9.178872919604264E-2</v>
      </c>
      <c r="AM650" s="19">
        <f ca="1">(IF(B650=1, $G$21+($G$22-$G$21)*AL650, $H$21+($H$22-$H$21)*AL650))</f>
        <v>1.8212605521861491E-2</v>
      </c>
      <c r="AN650" s="15">
        <f ca="1">ROUND(AK650*(1-AM650), 0)</f>
        <v>175</v>
      </c>
      <c r="AO650" s="18">
        <f ca="1">SUM(IF(AN650&gt;H650, (AN650-H650)*($G$23+AJ650), 0),IF(AF650&gt;G650,(AF650-G650)*($G$23+AB650),0),IF(X650&gt;F650,(X650-F650)*($G$23+T650),0),IF(P650&gt;E650,(P650-E650)*($G$23+L650),0))</f>
        <v>0</v>
      </c>
      <c r="AP650" s="18">
        <f>-$C$24</f>
        <v>-313614.51120000001</v>
      </c>
      <c r="AQ650" s="17">
        <f ca="1">L650*P650+T650*X650+AB650*AF650+AJ650*AN650-AO650+AP650</f>
        <v>737324.58880000003</v>
      </c>
      <c r="AS650" s="21">
        <f ca="1">SUM(IF(AN650&gt;H650, (AN650-H650), 0),IF(AF650&gt;G650,(AF650-G650),0),IF(X650&gt;F650,(X650-F650),0),IF(P650&gt;E650,(P650-E650),0))</f>
        <v>0</v>
      </c>
    </row>
    <row r="651" spans="1:45" x14ac:dyDescent="0.4">
      <c r="A651" s="15">
        <v>623</v>
      </c>
      <c r="B651" s="15">
        <f ca="1">IF(RAND() &lt; (8/12), 0, 1)</f>
        <v>0</v>
      </c>
      <c r="C651" s="20">
        <f ca="1">RAND()</f>
        <v>0.54507581644849867</v>
      </c>
      <c r="D651" s="15" t="str">
        <f ca="1">LOOKUP(C651,$H$13:$H$16,$F$13:$F$16)</f>
        <v>Airbus A380-800</v>
      </c>
      <c r="E651" s="15">
        <f ca="1">LOOKUP(D651,$F$6:$F$9,$I$6:$I$9)</f>
        <v>14</v>
      </c>
      <c r="F651" s="15">
        <f ca="1">LOOKUP(D651,$F$6:$F$9,$J$6:$J$9)</f>
        <v>76</v>
      </c>
      <c r="G651" s="15">
        <f ca="1">LOOKUP(D651,$F$6:$F$9,$K$6:$K$9)</f>
        <v>56</v>
      </c>
      <c r="H651" s="15">
        <f ca="1">LOOKUP(D651,$F$6:$F$9,$L$6:$L$9)</f>
        <v>341</v>
      </c>
      <c r="I651" s="20">
        <f ca="1">RAND()</f>
        <v>0.78258486457867127</v>
      </c>
      <c r="J651" s="15">
        <f ca="1">IF(B651=1, ROUND(_xlfn.NORM.INV(I651,$C$5,$C$6)*(1+$T$14), 0), ROUND(_xlfn.NORM.INV(I651, $D$5, $D$6)*(1+$T$14), 0))</f>
        <v>5</v>
      </c>
      <c r="K651" s="20">
        <f ca="1">RAND()</f>
        <v>7.6701885370701439E-2</v>
      </c>
      <c r="L651" s="18">
        <f ca="1">IF(B651=1, ROUND(_xlfn.NORM.INV(K651,$C$7,$C$8), 2), ROUND(_xlfn.NORM.INV(K651, $D$7, $D$8), 2))</f>
        <v>9841.73</v>
      </c>
      <c r="M651" s="15">
        <f ca="1">MIN(E651,J651)</f>
        <v>5</v>
      </c>
      <c r="N651" s="15">
        <f ca="1">RAND()</f>
        <v>0.93543958697302609</v>
      </c>
      <c r="O651" s="19">
        <f ca="1">(IF(B651=1, $G$21+($G$22-$G$21)*N651, $H$21+($H$22-$H$21)*N651))</f>
        <v>3.8063187609190779E-2</v>
      </c>
      <c r="P651" s="15">
        <f ca="1">ROUND(M651*(1-O651), 0)</f>
        <v>5</v>
      </c>
      <c r="Q651" s="20">
        <f ca="1">RAND()</f>
        <v>0.84310592742986046</v>
      </c>
      <c r="R651" s="15">
        <f ca="1">IF(B651=1, ROUND(_xlfn.NORM.INV(Q651,$C$9,$C$10)*(1+$T$14), 0), ROUND(_xlfn.NORM.INV(Q651, $D$9, $D$10)*(1+$T$14), 0))</f>
        <v>50</v>
      </c>
      <c r="S651" s="20">
        <f ca="1">RAND()</f>
        <v>0.13016571306744729</v>
      </c>
      <c r="T651" s="18">
        <f ca="1">IF(B651=1, ROUND(_xlfn.NORM.INV(S651,$C$11,$C$12), 2), ROUND(_xlfn.NORM.INV(S651, $D$11, $D$12), 2))</f>
        <v>4989.6899999999996</v>
      </c>
      <c r="U651" s="15">
        <f ca="1">MIN(F651,R651)</f>
        <v>50</v>
      </c>
      <c r="V651" s="15">
        <f ca="1">RAND()</f>
        <v>9.2733832448998688E-2</v>
      </c>
      <c r="W651" s="19">
        <f ca="1">(IF(B651=1, $G$21+($G$22-$G$21)*V651, $H$21+($H$22-$H$21)*V651))</f>
        <v>1.278201497346996E-2</v>
      </c>
      <c r="X651" s="15">
        <f ca="1">ROUND(U651*(1-W651), 0)</f>
        <v>49</v>
      </c>
      <c r="Y651" s="20">
        <f ca="1">RAND()</f>
        <v>0.85131952488451923</v>
      </c>
      <c r="Z651" s="15">
        <f ca="1">IF(B651=1, ROUND(_xlfn.NORM.INV(Y651,$C$13,$C$14)*(1+$T$14), 0), ROUND(_xlfn.NORM.INV(Y651, $D$13, $D$14)*(1+$T$14), 0))</f>
        <v>46</v>
      </c>
      <c r="AA651" s="20">
        <f ca="1">RAND()</f>
        <v>0.27871822255253431</v>
      </c>
      <c r="AB651" s="18">
        <f ca="1">IF(B651=1, ROUND(_xlfn.NORM.INV(AA651,$C$15,$C$16), 2), ROUND(_xlfn.NORM.INV(AA651, $D$15, $D$16), 2))</f>
        <v>2726.67</v>
      </c>
      <c r="AC651" s="15">
        <f ca="1">MIN(G651,Z651)</f>
        <v>46</v>
      </c>
      <c r="AD651" s="15">
        <f ca="1">RAND()</f>
        <v>0.23181989155837046</v>
      </c>
      <c r="AE651" s="19">
        <f ca="1">(IF(B651=1, $G$21+($G$22-$G$21)*AD651, $H$21+($H$22-$H$21)*AD651))</f>
        <v>1.6954596746751115E-2</v>
      </c>
      <c r="AF651" s="15">
        <f ca="1">ROUND(AC651*(1-AE651), 0)</f>
        <v>45</v>
      </c>
      <c r="AG651" s="20">
        <f ca="1">RAND()</f>
        <v>0.90466412867603152</v>
      </c>
      <c r="AH651" s="15">
        <f ca="1">IF(B651=1, ROUND(_xlfn.NORM.INV(AG651,$C$17,$C$18)*(1+$T$14), 0), ROUND(_xlfn.NORM.INV(AG651, $D$17, $D$18)*(1+$T$14), 0))</f>
        <v>268</v>
      </c>
      <c r="AI651" s="20">
        <f ca="1">RAND()</f>
        <v>0.73596310127371822</v>
      </c>
      <c r="AJ651" s="18">
        <f ca="1">IF(B651=1, ROUND(_xlfn.NORM.INV(AI651,$C$19,$C$20), 2), ROUND(_xlfn.NORM.INV(AI651, $D$19, $D$20), 2))</f>
        <v>1796.66</v>
      </c>
      <c r="AK651" s="15">
        <f ca="1">MIN(ROUND(H651*(1+$C$22),0),AH651)</f>
        <v>268</v>
      </c>
      <c r="AL651" s="20">
        <f ca="1">RAND()</f>
        <v>0.14769932472568248</v>
      </c>
      <c r="AM651" s="19">
        <f ca="1">(IF(B651=1, $G$21+($G$22-$G$21)*AL651, $H$21+($H$22-$H$21)*AL651))</f>
        <v>1.4430979741770475E-2</v>
      </c>
      <c r="AN651" s="15">
        <f ca="1">ROUND(AK651*(1-AM651), 0)</f>
        <v>264</v>
      </c>
      <c r="AO651" s="18">
        <f ca="1">SUM(IF(AN651&gt;H651, (AN651-H651)*($G$23+AJ651), 0),IF(AF651&gt;G651,(AF651-G651)*($G$23+AB651),0),IF(X651&gt;F651,(X651-F651)*($G$23+T651),0),IF(P651&gt;E651,(P651-E651)*($G$23+L651),0))</f>
        <v>0</v>
      </c>
      <c r="AP651" s="18">
        <f>-$C$24</f>
        <v>-313614.51120000001</v>
      </c>
      <c r="AQ651" s="17">
        <f ca="1">L651*P651+T651*X651+AB651*AF651+AJ651*AN651-AO651+AP651</f>
        <v>577107.33880000003</v>
      </c>
      <c r="AS651" s="21">
        <f ca="1">SUM(IF(AN651&gt;H651, (AN651-H651), 0),IF(AF651&gt;G651,(AF651-G651),0),IF(X651&gt;F651,(X651-F651),0),IF(P651&gt;E651,(P651-E651),0))</f>
        <v>0</v>
      </c>
    </row>
    <row r="652" spans="1:45" x14ac:dyDescent="0.4">
      <c r="A652" s="15">
        <v>624</v>
      </c>
      <c r="B652" s="15">
        <f ca="1">IF(RAND() &lt; (8/12), 0, 1)</f>
        <v>0</v>
      </c>
      <c r="C652" s="20">
        <f ca="1">RAND()</f>
        <v>5.6851607201157894E-2</v>
      </c>
      <c r="D652" s="15" t="str">
        <f ca="1">LOOKUP(C652,$H$13:$H$16,$F$13:$F$16)</f>
        <v>Airbus A350-900</v>
      </c>
      <c r="E652" s="15">
        <f ca="1">LOOKUP(D652,$F$6:$F$9,$I$6:$I$9)</f>
        <v>0</v>
      </c>
      <c r="F652" s="15">
        <f ca="1">LOOKUP(D652,$F$6:$F$9,$J$6:$J$9)</f>
        <v>32</v>
      </c>
      <c r="G652" s="15">
        <f ca="1">LOOKUP(D652,$F$6:$F$9,$K$6:$K$9)</f>
        <v>21</v>
      </c>
      <c r="H652" s="15">
        <f ca="1">LOOKUP(D652,$F$6:$F$9,$L$6:$L$9)</f>
        <v>259</v>
      </c>
      <c r="I652" s="20">
        <f ca="1">RAND()</f>
        <v>1.4015998375687344E-2</v>
      </c>
      <c r="J652" s="15">
        <f ca="1">IF(B652=1, ROUND(_xlfn.NORM.INV(I652,$C$5,$C$6)*(1+$T$14), 0), ROUND(_xlfn.NORM.INV(I652, $D$5, $D$6)*(1+$T$14), 0))</f>
        <v>2</v>
      </c>
      <c r="K652" s="20">
        <f ca="1">RAND()</f>
        <v>0.69563155076818506</v>
      </c>
      <c r="L652" s="18">
        <f ca="1">IF(B652=1, ROUND(_xlfn.NORM.INV(K652,$C$7,$C$8), 2), ROUND(_xlfn.NORM.INV(K652, $D$7, $D$8), 2))</f>
        <v>10725.67</v>
      </c>
      <c r="M652" s="15">
        <f ca="1">MIN(E652,J652)</f>
        <v>0</v>
      </c>
      <c r="N652" s="15">
        <f ca="1">RAND()</f>
        <v>0.65171509434861674</v>
      </c>
      <c r="O652" s="19">
        <f ca="1">(IF(B652=1, $G$21+($G$22-$G$21)*N652, $H$21+($H$22-$H$21)*N652))</f>
        <v>2.9551452830458499E-2</v>
      </c>
      <c r="P652" s="15">
        <f ca="1">ROUND(M652*(1-O652), 0)</f>
        <v>0</v>
      </c>
      <c r="Q652" s="20">
        <f ca="1">RAND()</f>
        <v>0.45361519908366377</v>
      </c>
      <c r="R652" s="15">
        <f ca="1">IF(B652=1, ROUND(_xlfn.NORM.INV(Q652,$C$9,$C$10)*(1+$T$14), 0), ROUND(_xlfn.NORM.INV(Q652, $D$9, $D$10)*(1+$T$14), 0))</f>
        <v>39</v>
      </c>
      <c r="S652" s="20">
        <f ca="1">RAND()</f>
        <v>0.65505345383037195</v>
      </c>
      <c r="T652" s="18">
        <f ca="1">IF(B652=1, ROUND(_xlfn.NORM.INV(S652,$C$11,$C$12), 2), ROUND(_xlfn.NORM.INV(S652, $D$11, $D$12), 2))</f>
        <v>5337.11</v>
      </c>
      <c r="U652" s="15">
        <f ca="1">MIN(F652,R652)</f>
        <v>32</v>
      </c>
      <c r="V652" s="15">
        <f ca="1">RAND()</f>
        <v>0.40657547583610731</v>
      </c>
      <c r="W652" s="19">
        <f ca="1">(IF(B652=1, $G$21+($G$22-$G$21)*V652, $H$21+($H$22-$H$21)*V652))</f>
        <v>2.2197264275083221E-2</v>
      </c>
      <c r="X652" s="15">
        <f ca="1">ROUND(U652*(1-W652), 0)</f>
        <v>31</v>
      </c>
      <c r="Y652" s="20">
        <f ca="1">RAND()</f>
        <v>0.95903860635019433</v>
      </c>
      <c r="Z652" s="15">
        <f ca="1">IF(B652=1, ROUND(_xlfn.NORM.INV(Y652,$C$13,$C$14)*(1+$T$14), 0), ROUND(_xlfn.NORM.INV(Y652, $D$13, $D$14)*(1+$T$14), 0))</f>
        <v>52</v>
      </c>
      <c r="AA652" s="20">
        <f ca="1">RAND()</f>
        <v>0.62281184028404535</v>
      </c>
      <c r="AB652" s="18">
        <f ca="1">IF(B652=1, ROUND(_xlfn.NORM.INV(AA652,$C$15,$C$16), 2), ROUND(_xlfn.NORM.INV(AA652, $D$15, $D$16), 2))</f>
        <v>2835.99</v>
      </c>
      <c r="AC652" s="15">
        <f ca="1">MIN(G652,Z652)</f>
        <v>21</v>
      </c>
      <c r="AD652" s="15">
        <f ca="1">RAND()</f>
        <v>0.71918065238769135</v>
      </c>
      <c r="AE652" s="19">
        <f ca="1">(IF(B652=1, $G$21+($G$22-$G$21)*AD652, $H$21+($H$22-$H$21)*AD652))</f>
        <v>3.1575419571630743E-2</v>
      </c>
      <c r="AF652" s="15">
        <f ca="1">ROUND(AC652*(1-AE652), 0)</f>
        <v>20</v>
      </c>
      <c r="AG652" s="20">
        <f ca="1">RAND()</f>
        <v>0.48340266050586733</v>
      </c>
      <c r="AH652" s="15">
        <f ca="1">IF(B652=1, ROUND(_xlfn.NORM.INV(AG652,$C$17,$C$18)*(1+$T$14), 0), ROUND(_xlfn.NORM.INV(AG652, $D$17, $D$18)*(1+$T$14), 0))</f>
        <v>197</v>
      </c>
      <c r="AI652" s="20">
        <f ca="1">RAND()</f>
        <v>0.79245579451255999</v>
      </c>
      <c r="AJ652" s="18">
        <f ca="1">IF(B652=1, ROUND(_xlfn.NORM.INV(AI652,$C$19,$C$20), 2), ROUND(_xlfn.NORM.INV(AI652, $D$19, $D$20), 2))</f>
        <v>1810.64</v>
      </c>
      <c r="AK652" s="15">
        <f ca="1">MIN(ROUND(H652*(1+$C$22),0),AH652)</f>
        <v>197</v>
      </c>
      <c r="AL652" s="20">
        <f ca="1">RAND()</f>
        <v>0.95209773418350185</v>
      </c>
      <c r="AM652" s="19">
        <f ca="1">(IF(B652=1, $G$21+($G$22-$G$21)*AL652, $H$21+($H$22-$H$21)*AL652))</f>
        <v>3.8562932025505058E-2</v>
      </c>
      <c r="AN652" s="15">
        <f ca="1">ROUND(AK652*(1-AM652), 0)</f>
        <v>189</v>
      </c>
      <c r="AO652" s="18">
        <f ca="1">SUM(IF(AN652&gt;H652, (AN652-H652)*($G$23+AJ652), 0),IF(AF652&gt;G652,(AF652-G652)*($G$23+AB652),0),IF(X652&gt;F652,(X652-F652)*($G$23+T652),0),IF(P652&gt;E652,(P652-E652)*($G$23+L652),0))</f>
        <v>0</v>
      </c>
      <c r="AP652" s="18">
        <f>-$C$24</f>
        <v>-313614.51120000001</v>
      </c>
      <c r="AQ652" s="17">
        <f ca="1">L652*P652+T652*X652+AB652*AF652+AJ652*AN652-AO652+AP652</f>
        <v>250766.65880000003</v>
      </c>
      <c r="AS652" s="21">
        <f ca="1">SUM(IF(AN652&gt;H652, (AN652-H652), 0),IF(AF652&gt;G652,(AF652-G652),0),IF(X652&gt;F652,(X652-F652),0),IF(P652&gt;E652,(P652-E652),0))</f>
        <v>0</v>
      </c>
    </row>
    <row r="653" spans="1:45" x14ac:dyDescent="0.4">
      <c r="A653" s="15">
        <v>625</v>
      </c>
      <c r="B653" s="15">
        <f ca="1">IF(RAND() &lt; (8/12), 0, 1)</f>
        <v>0</v>
      </c>
      <c r="C653" s="20">
        <f ca="1">RAND()</f>
        <v>0.86200648326172502</v>
      </c>
      <c r="D653" s="15" t="str">
        <f ca="1">LOOKUP(C653,$H$13:$H$16,$F$13:$F$16)</f>
        <v>Boeing 777-300ER</v>
      </c>
      <c r="E653" s="15">
        <f ca="1">LOOKUP(D653,$F$6:$F$9,$I$6:$I$9)</f>
        <v>8</v>
      </c>
      <c r="F653" s="15">
        <f ca="1">LOOKUP(D653,$F$6:$F$9,$J$6:$J$9)</f>
        <v>40</v>
      </c>
      <c r="G653" s="15">
        <f ca="1">LOOKUP(D653,$F$6:$F$9,$K$6:$K$9)</f>
        <v>24</v>
      </c>
      <c r="H653" s="15">
        <f ca="1">LOOKUP(D653,$F$6:$F$9,$L$6:$L$9)</f>
        <v>260</v>
      </c>
      <c r="I653" s="20">
        <f ca="1">RAND()</f>
        <v>0.62642658443749633</v>
      </c>
      <c r="J653" s="15">
        <f ca="1">IF(B653=1, ROUND(_xlfn.NORM.INV(I653,$C$5,$C$6)*(1+$T$14), 0), ROUND(_xlfn.NORM.INV(I653, $D$5, $D$6)*(1+$T$14), 0))</f>
        <v>5</v>
      </c>
      <c r="K653" s="20">
        <f ca="1">RAND()</f>
        <v>0.71186612575154029</v>
      </c>
      <c r="L653" s="18">
        <f ca="1">IF(B653=1, ROUND(_xlfn.NORM.INV(K653,$C$7,$C$8), 2), ROUND(_xlfn.NORM.INV(K653, $D$7, $D$8), 2))</f>
        <v>10747.08</v>
      </c>
      <c r="M653" s="15">
        <f ca="1">MIN(E653,J653)</f>
        <v>5</v>
      </c>
      <c r="N653" s="15">
        <f ca="1">RAND()</f>
        <v>0.35764753386873671</v>
      </c>
      <c r="O653" s="19">
        <f ca="1">(IF(B653=1, $G$21+($G$22-$G$21)*N653, $H$21+($H$22-$H$21)*N653))</f>
        <v>2.0729426016062102E-2</v>
      </c>
      <c r="P653" s="15">
        <f ca="1">ROUND(M653*(1-O653), 0)</f>
        <v>5</v>
      </c>
      <c r="Q653" s="20">
        <f ca="1">RAND()</f>
        <v>0.28165170008609386</v>
      </c>
      <c r="R653" s="15">
        <f ca="1">IF(B653=1, ROUND(_xlfn.NORM.INV(Q653,$C$9,$C$10)*(1+$T$14), 0), ROUND(_xlfn.NORM.INV(Q653, $D$9, $D$10)*(1+$T$14), 0))</f>
        <v>34</v>
      </c>
      <c r="S653" s="20">
        <f ca="1">RAND()</f>
        <v>0.30372677142449878</v>
      </c>
      <c r="T653" s="18">
        <f ca="1">IF(B653=1, ROUND(_xlfn.NORM.INV(S653,$C$11,$C$12), 2), ROUND(_xlfn.NORM.INV(S653, $D$11, $D$12), 2))</f>
        <v>5129.13</v>
      </c>
      <c r="U653" s="15">
        <f ca="1">MIN(F653,R653)</f>
        <v>34</v>
      </c>
      <c r="V653" s="15">
        <f ca="1">RAND()</f>
        <v>0.6774968579742866</v>
      </c>
      <c r="W653" s="19">
        <f ca="1">(IF(B653=1, $G$21+($G$22-$G$21)*V653, $H$21+($H$22-$H$21)*V653))</f>
        <v>3.0324905739228594E-2</v>
      </c>
      <c r="X653" s="15">
        <f ca="1">ROUND(U653*(1-W653), 0)</f>
        <v>33</v>
      </c>
      <c r="Y653" s="20">
        <f ca="1">RAND()</f>
        <v>0.89269865797933445</v>
      </c>
      <c r="Z653" s="15">
        <f ca="1">IF(B653=1, ROUND(_xlfn.NORM.INV(Y653,$C$13,$C$14)*(1+$T$14), 0), ROUND(_xlfn.NORM.INV(Y653, $D$13, $D$14)*(1+$T$14), 0))</f>
        <v>47</v>
      </c>
      <c r="AA653" s="20">
        <f ca="1">RAND()</f>
        <v>0.22296140738849035</v>
      </c>
      <c r="AB653" s="18">
        <f ca="1">IF(B653=1, ROUND(_xlfn.NORM.INV(AA653,$C$15,$C$16), 2), ROUND(_xlfn.NORM.INV(AA653, $D$15, $D$16), 2))</f>
        <v>2705.33</v>
      </c>
      <c r="AC653" s="15">
        <f ca="1">MIN(G653,Z653)</f>
        <v>24</v>
      </c>
      <c r="AD653" s="15">
        <f ca="1">RAND()</f>
        <v>0.66841152331745068</v>
      </c>
      <c r="AE653" s="19">
        <f ca="1">(IF(B653=1, $G$21+($G$22-$G$21)*AD653, $H$21+($H$22-$H$21)*AD653))</f>
        <v>3.0052345699523517E-2</v>
      </c>
      <c r="AF653" s="15">
        <f ca="1">ROUND(AC653*(1-AE653), 0)</f>
        <v>23</v>
      </c>
      <c r="AG653" s="20">
        <f ca="1">RAND()</f>
        <v>0.27088440142540682</v>
      </c>
      <c r="AH653" s="15">
        <f ca="1">IF(B653=1, ROUND(_xlfn.NORM.INV(AG653,$C$17,$C$18)*(1+$T$14), 0), ROUND(_xlfn.NORM.INV(AG653, $D$17, $D$18)*(1+$T$14), 0))</f>
        <v>167</v>
      </c>
      <c r="AI653" s="20">
        <f ca="1">RAND()</f>
        <v>0.20299312008398962</v>
      </c>
      <c r="AJ653" s="18">
        <f ca="1">IF(B653=1, ROUND(_xlfn.NORM.INV(AI653,$C$19,$C$20), 2), ROUND(_xlfn.NORM.INV(AI653, $D$19, $D$20), 2))</f>
        <v>1685.61</v>
      </c>
      <c r="AK653" s="15">
        <f ca="1">MIN(ROUND(H653*(1+$C$22),0),AH653)</f>
        <v>167</v>
      </c>
      <c r="AL653" s="20">
        <f ca="1">RAND()</f>
        <v>0.69610148479262945</v>
      </c>
      <c r="AM653" s="19">
        <f ca="1">(IF(B653=1, $G$21+($G$22-$G$21)*AL653, $H$21+($H$22-$H$21)*AL653))</f>
        <v>3.0883044543778881E-2</v>
      </c>
      <c r="AN653" s="15">
        <f ca="1">ROUND(AK653*(1-AM653), 0)</f>
        <v>162</v>
      </c>
      <c r="AO653" s="18">
        <f ca="1">SUM(IF(AN653&gt;H653, (AN653-H653)*($G$23+AJ653), 0),IF(AF653&gt;G653,(AF653-G653)*($G$23+AB653),0),IF(X653&gt;F653,(X653-F653)*($G$23+T653),0),IF(P653&gt;E653,(P653-E653)*($G$23+L653),0))</f>
        <v>0</v>
      </c>
      <c r="AP653" s="18">
        <f>-$C$24</f>
        <v>-313614.51120000001</v>
      </c>
      <c r="AQ653" s="17">
        <f ca="1">L653*P653+T653*X653+AB653*AF653+AJ653*AN653-AO653+AP653</f>
        <v>244673.58880000009</v>
      </c>
      <c r="AS653" s="21">
        <f ca="1">SUM(IF(AN653&gt;H653, (AN653-H653), 0),IF(AF653&gt;G653,(AF653-G653),0),IF(X653&gt;F653,(X653-F653),0),IF(P653&gt;E653,(P653-E653),0))</f>
        <v>0</v>
      </c>
    </row>
    <row r="654" spans="1:45" x14ac:dyDescent="0.4">
      <c r="A654" s="15">
        <v>626</v>
      </c>
      <c r="B654" s="15">
        <f ca="1">IF(RAND() &lt; (8/12), 0, 1)</f>
        <v>1</v>
      </c>
      <c r="C654" s="20">
        <f ca="1">RAND()</f>
        <v>0.29006756110098486</v>
      </c>
      <c r="D654" s="15" t="str">
        <f ca="1">LOOKUP(C654,$H$13:$H$16,$F$13:$F$16)</f>
        <v>Airbus A380-800</v>
      </c>
      <c r="E654" s="15">
        <f ca="1">LOOKUP(D654,$F$6:$F$9,$I$6:$I$9)</f>
        <v>14</v>
      </c>
      <c r="F654" s="15">
        <f ca="1">LOOKUP(D654,$F$6:$F$9,$J$6:$J$9)</f>
        <v>76</v>
      </c>
      <c r="G654" s="15">
        <f ca="1">LOOKUP(D654,$F$6:$F$9,$K$6:$K$9)</f>
        <v>56</v>
      </c>
      <c r="H654" s="15">
        <f ca="1">LOOKUP(D654,$F$6:$F$9,$L$6:$L$9)</f>
        <v>341</v>
      </c>
      <c r="I654" s="20">
        <f ca="1">RAND()</f>
        <v>0.90533875948798581</v>
      </c>
      <c r="J654" s="15">
        <f ca="1">IF(B654=1, ROUND(_xlfn.NORM.INV(I654,$C$5,$C$6)*(1+$T$14), 0), ROUND(_xlfn.NORM.INV(I654, $D$5, $D$6)*(1+$T$14), 0))</f>
        <v>9</v>
      </c>
      <c r="K654" s="20">
        <f ca="1">RAND()</f>
        <v>1.9823321123996318E-2</v>
      </c>
      <c r="L654" s="18">
        <f ca="1">IF(B654=1, ROUND(_xlfn.NORM.INV(K654,$C$7,$C$8), 2), ROUND(_xlfn.NORM.INV(K654, $D$7, $D$8), 2))</f>
        <v>9948.5</v>
      </c>
      <c r="M654" s="15">
        <f ca="1">MIN(E654,J654)</f>
        <v>9</v>
      </c>
      <c r="N654" s="15">
        <f ca="1">RAND()</f>
        <v>0.42140924036368066</v>
      </c>
      <c r="O654" s="19">
        <f ca="1">(IF(B654=1, $G$21+($G$22-$G$21)*N654, $H$21+($H$22-$H$21)*N654))</f>
        <v>2.9749323412728824E-2</v>
      </c>
      <c r="P654" s="15">
        <f ca="1">ROUND(M654*(1-O654), 0)</f>
        <v>9</v>
      </c>
      <c r="Q654" s="20">
        <f ca="1">RAND()</f>
        <v>3.8848826377776868E-2</v>
      </c>
      <c r="R654" s="15">
        <f ca="1">IF(B654=1, ROUND(_xlfn.NORM.INV(Q654,$C$9,$C$10)*(1+$T$14), 0), ROUND(_xlfn.NORM.INV(Q654, $D$9, $D$10)*(1+$T$14), 0))</f>
        <v>16</v>
      </c>
      <c r="S654" s="20">
        <f ca="1">RAND()</f>
        <v>0.56823056379279835</v>
      </c>
      <c r="T654" s="18">
        <f ca="1">IF(B654=1, ROUND(_xlfn.NORM.INV(S654,$C$11,$C$12), 2), ROUND(_xlfn.NORM.INV(S654, $D$11, $D$12), 2))</f>
        <v>6984.42</v>
      </c>
      <c r="U654" s="15">
        <f ca="1">MIN(F654,R654)</f>
        <v>16</v>
      </c>
      <c r="V654" s="15">
        <f ca="1">RAND()</f>
        <v>0.22904886114150291</v>
      </c>
      <c r="W654" s="19">
        <f ca="1">(IF(B654=1, $G$21+($G$22-$G$21)*V654, $H$21+($H$22-$H$21)*V654))</f>
        <v>2.3016710139952601E-2</v>
      </c>
      <c r="X654" s="15">
        <f ca="1">ROUND(U654*(1-W654), 0)</f>
        <v>16</v>
      </c>
      <c r="Y654" s="20">
        <f ca="1">RAND()</f>
        <v>0.79842350635597481</v>
      </c>
      <c r="Z654" s="15">
        <f ca="1">IF(B654=1, ROUND(_xlfn.NORM.INV(Y654,$C$13,$C$14)*(1+$T$14), 0), ROUND(_xlfn.NORM.INV(Y654, $D$13, $D$14)*(1+$T$14), 0))</f>
        <v>74</v>
      </c>
      <c r="AA654" s="20">
        <f ca="1">RAND()</f>
        <v>0.62878594880083016</v>
      </c>
      <c r="AB654" s="18">
        <f ca="1">IF(B654=1, ROUND(_xlfn.NORM.INV(AA654,$C$15,$C$16), 2), ROUND(_xlfn.NORM.INV(AA654, $D$15, $D$16), 2))</f>
        <v>3800.41</v>
      </c>
      <c r="AC654" s="15">
        <f ca="1">MIN(G654,Z654)</f>
        <v>56</v>
      </c>
      <c r="AD654" s="15">
        <f ca="1">RAND()</f>
        <v>7.512649614239042E-2</v>
      </c>
      <c r="AE654" s="19">
        <f ca="1">(IF(B654=1, $G$21+($G$22-$G$21)*AD654, $H$21+($H$22-$H$21)*AD654))</f>
        <v>1.7629427364983664E-2</v>
      </c>
      <c r="AF654" s="15">
        <f ca="1">ROUND(AC654*(1-AE654), 0)</f>
        <v>55</v>
      </c>
      <c r="AG654" s="20">
        <f ca="1">RAND()</f>
        <v>0.37520217505110809</v>
      </c>
      <c r="AH654" s="15">
        <f ca="1">IF(B654=1, ROUND(_xlfn.NORM.INV(AG654,$C$17,$C$18)*(1+$T$14), 0), ROUND(_xlfn.NORM.INV(AG654, $D$17, $D$18)*(1+$T$14), 0))</f>
        <v>264</v>
      </c>
      <c r="AI654" s="20">
        <f ca="1">RAND()</f>
        <v>0.81402920435729631</v>
      </c>
      <c r="AJ654" s="18">
        <f ca="1">IF(B654=1, ROUND(_xlfn.NORM.INV(AI654,$C$19,$C$20), 2), ROUND(_xlfn.NORM.INV(AI654, $D$19, $D$20), 2))</f>
        <v>2544.84</v>
      </c>
      <c r="AK654" s="15">
        <f ca="1">MIN(ROUND(H654*(1+$C$22),0),AH654)</f>
        <v>264</v>
      </c>
      <c r="AL654" s="20">
        <f ca="1">RAND()</f>
        <v>0.8900238527918537</v>
      </c>
      <c r="AM654" s="19">
        <f ca="1">(IF(B654=1, $G$21+($G$22-$G$21)*AL654, $H$21+($H$22-$H$21)*AL654))</f>
        <v>4.6150834847714886E-2</v>
      </c>
      <c r="AN654" s="15">
        <f ca="1">ROUND(AK654*(1-AM654), 0)</f>
        <v>252</v>
      </c>
      <c r="AO654" s="18">
        <f ca="1">SUM(IF(AN654&gt;H654, (AN654-H654)*($G$23+AJ654), 0),IF(AF654&gt;G654,(AF654-G654)*($G$23+AB654),0),IF(X654&gt;F654,(X654-F654)*($G$23+T654),0),IF(P654&gt;E654,(P654-E654)*($G$23+L654),0))</f>
        <v>0</v>
      </c>
      <c r="AP654" s="18">
        <f>-$C$24</f>
        <v>-313614.51120000001</v>
      </c>
      <c r="AQ654" s="17">
        <f ca="1">L654*P654+T654*X654+AB654*AF654+AJ654*AN654-AO654+AP654</f>
        <v>737994.93880000012</v>
      </c>
      <c r="AS654" s="21">
        <f ca="1">SUM(IF(AN654&gt;H654, (AN654-H654), 0),IF(AF654&gt;G654,(AF654-G654),0),IF(X654&gt;F654,(X654-F654),0),IF(P654&gt;E654,(P654-E654),0))</f>
        <v>0</v>
      </c>
    </row>
    <row r="655" spans="1:45" x14ac:dyDescent="0.4">
      <c r="A655" s="15">
        <v>627</v>
      </c>
      <c r="B655" s="15">
        <f ca="1">IF(RAND() &lt; (8/12), 0, 1)</f>
        <v>0</v>
      </c>
      <c r="C655" s="20">
        <f ca="1">RAND()</f>
        <v>5.3254222451391886E-2</v>
      </c>
      <c r="D655" s="15" t="str">
        <f ca="1">LOOKUP(C655,$H$13:$H$16,$F$13:$F$16)</f>
        <v>Airbus A350-900</v>
      </c>
      <c r="E655" s="15">
        <f ca="1">LOOKUP(D655,$F$6:$F$9,$I$6:$I$9)</f>
        <v>0</v>
      </c>
      <c r="F655" s="15">
        <f ca="1">LOOKUP(D655,$F$6:$F$9,$J$6:$J$9)</f>
        <v>32</v>
      </c>
      <c r="G655" s="15">
        <f ca="1">LOOKUP(D655,$F$6:$F$9,$K$6:$K$9)</f>
        <v>21</v>
      </c>
      <c r="H655" s="15">
        <f ca="1">LOOKUP(D655,$F$6:$F$9,$L$6:$L$9)</f>
        <v>259</v>
      </c>
      <c r="I655" s="20">
        <f ca="1">RAND()</f>
        <v>0.81601383362516111</v>
      </c>
      <c r="J655" s="15">
        <f ca="1">IF(B655=1, ROUND(_xlfn.NORM.INV(I655,$C$5,$C$6)*(1+$T$14), 0), ROUND(_xlfn.NORM.INV(I655, $D$5, $D$6)*(1+$T$14), 0))</f>
        <v>5</v>
      </c>
      <c r="K655" s="20">
        <f ca="1">RAND()</f>
        <v>0.61892050806665688</v>
      </c>
      <c r="L655" s="18">
        <f ca="1">IF(B655=1, ROUND(_xlfn.NORM.INV(K655,$C$7,$C$8), 2), ROUND(_xlfn.NORM.INV(K655, $D$7, $D$8), 2))</f>
        <v>10630.31</v>
      </c>
      <c r="M655" s="15">
        <f ca="1">MIN(E655,J655)</f>
        <v>0</v>
      </c>
      <c r="N655" s="15">
        <f ca="1">RAND()</f>
        <v>0.49332657558143478</v>
      </c>
      <c r="O655" s="19">
        <f ca="1">(IF(B655=1, $G$21+($G$22-$G$21)*N655, $H$21+($H$22-$H$21)*N655))</f>
        <v>2.4799797267443045E-2</v>
      </c>
      <c r="P655" s="15">
        <f ca="1">ROUND(M655*(1-O655), 0)</f>
        <v>0</v>
      </c>
      <c r="Q655" s="20">
        <f ca="1">RAND()</f>
        <v>0.40135820974996195</v>
      </c>
      <c r="R655" s="15">
        <f ca="1">IF(B655=1, ROUND(_xlfn.NORM.INV(Q655,$C$9,$C$10)*(1+$T$14), 0), ROUND(_xlfn.NORM.INV(Q655, $D$9, $D$10)*(1+$T$14), 0))</f>
        <v>37</v>
      </c>
      <c r="S655" s="20">
        <f ca="1">RAND()</f>
        <v>9.076703453307311E-2</v>
      </c>
      <c r="T655" s="18">
        <f ca="1">IF(B655=1, ROUND(_xlfn.NORM.INV(S655,$C$11,$C$12), 2), ROUND(_xlfn.NORM.INV(S655, $D$11, $D$12), 2))</f>
        <v>4941.7299999999996</v>
      </c>
      <c r="U655" s="15">
        <f ca="1">MIN(F655,R655)</f>
        <v>32</v>
      </c>
      <c r="V655" s="15">
        <f ca="1">RAND()</f>
        <v>0.59926057585038661</v>
      </c>
      <c r="W655" s="19">
        <f ca="1">(IF(B655=1, $G$21+($G$22-$G$21)*V655, $H$21+($H$22-$H$21)*V655))</f>
        <v>2.7977817275511595E-2</v>
      </c>
      <c r="X655" s="15">
        <f ca="1">ROUND(U655*(1-W655), 0)</f>
        <v>31</v>
      </c>
      <c r="Y655" s="20">
        <f ca="1">RAND()</f>
        <v>0.63768106616917719</v>
      </c>
      <c r="Z655" s="15">
        <f ca="1">IF(B655=1, ROUND(_xlfn.NORM.INV(Y655,$C$13,$C$14)*(1+$T$14), 0), ROUND(_xlfn.NORM.INV(Y655, $D$13, $D$14)*(1+$T$14), 0))</f>
        <v>39</v>
      </c>
      <c r="AA655" s="20">
        <f ca="1">RAND()</f>
        <v>0.51375403908745332</v>
      </c>
      <c r="AB655" s="18">
        <f ca="1">IF(B655=1, ROUND(_xlfn.NORM.INV(AA655,$C$15,$C$16), 2), ROUND(_xlfn.NORM.INV(AA655, $D$15, $D$16), 2))</f>
        <v>2802.16</v>
      </c>
      <c r="AC655" s="15">
        <f ca="1">MIN(G655,Z655)</f>
        <v>21</v>
      </c>
      <c r="AD655" s="15">
        <f ca="1">RAND()</f>
        <v>0.19491518885492143</v>
      </c>
      <c r="AE655" s="19">
        <f ca="1">(IF(B655=1, $G$21+($G$22-$G$21)*AD655, $H$21+($H$22-$H$21)*AD655))</f>
        <v>1.5847455665647645E-2</v>
      </c>
      <c r="AF655" s="15">
        <f ca="1">ROUND(AC655*(1-AE655), 0)</f>
        <v>21</v>
      </c>
      <c r="AG655" s="20">
        <f ca="1">RAND()</f>
        <v>1.1799652647064285E-2</v>
      </c>
      <c r="AH655" s="15">
        <f ca="1">IF(B655=1, ROUND(_xlfn.NORM.INV(AG655,$C$17,$C$18)*(1+$T$14), 0), ROUND(_xlfn.NORM.INV(AG655, $D$17, $D$18)*(1+$T$14), 0))</f>
        <v>81</v>
      </c>
      <c r="AI655" s="20">
        <f ca="1">RAND()</f>
        <v>0.74545724214217912</v>
      </c>
      <c r="AJ655" s="18">
        <f ca="1">IF(B655=1, ROUND(_xlfn.NORM.INV(AI655,$C$19,$C$20), 2), ROUND(_xlfn.NORM.INV(AI655, $D$19, $D$20), 2))</f>
        <v>1798.88</v>
      </c>
      <c r="AK655" s="15">
        <f ca="1">MIN(ROUND(H655*(1+$C$22),0),AH655)</f>
        <v>81</v>
      </c>
      <c r="AL655" s="20">
        <f ca="1">RAND()</f>
        <v>0.11402665922822586</v>
      </c>
      <c r="AM655" s="19">
        <f ca="1">(IF(B655=1, $G$21+($G$22-$G$21)*AL655, $H$21+($H$22-$H$21)*AL655))</f>
        <v>1.3420799776846775E-2</v>
      </c>
      <c r="AN655" s="15">
        <f ca="1">ROUND(AK655*(1-AM655), 0)</f>
        <v>80</v>
      </c>
      <c r="AO655" s="18">
        <f ca="1">SUM(IF(AN655&gt;H655, (AN655-H655)*($G$23+AJ655), 0),IF(AF655&gt;G655,(AF655-G655)*($G$23+AB655),0),IF(X655&gt;F655,(X655-F655)*($G$23+T655),0),IF(P655&gt;E655,(P655-E655)*($G$23+L655),0))</f>
        <v>0</v>
      </c>
      <c r="AP655" s="18">
        <f>-$C$24</f>
        <v>-313614.51120000001</v>
      </c>
      <c r="AQ655" s="17">
        <f ca="1">L655*P655+T655*X655+AB655*AF655+AJ655*AN655-AO655+AP655</f>
        <v>42334.878800000006</v>
      </c>
      <c r="AS655" s="21">
        <f ca="1">SUM(IF(AN655&gt;H655, (AN655-H655), 0),IF(AF655&gt;G655,(AF655-G655),0),IF(X655&gt;F655,(X655-F655),0),IF(P655&gt;E655,(P655-E655),0))</f>
        <v>0</v>
      </c>
    </row>
    <row r="656" spans="1:45" x14ac:dyDescent="0.4">
      <c r="A656" s="15">
        <v>628</v>
      </c>
      <c r="B656" s="15">
        <f ca="1">IF(RAND() &lt; (8/12), 0, 1)</f>
        <v>1</v>
      </c>
      <c r="C656" s="20">
        <f ca="1">RAND()</f>
        <v>0.30294742746445258</v>
      </c>
      <c r="D656" s="15" t="str">
        <f ca="1">LOOKUP(C656,$H$13:$H$16,$F$13:$F$16)</f>
        <v>Airbus A380-800</v>
      </c>
      <c r="E656" s="15">
        <f ca="1">LOOKUP(D656,$F$6:$F$9,$I$6:$I$9)</f>
        <v>14</v>
      </c>
      <c r="F656" s="15">
        <f ca="1">LOOKUP(D656,$F$6:$F$9,$J$6:$J$9)</f>
        <v>76</v>
      </c>
      <c r="G656" s="15">
        <f ca="1">LOOKUP(D656,$F$6:$F$9,$K$6:$K$9)</f>
        <v>56</v>
      </c>
      <c r="H656" s="15">
        <f ca="1">LOOKUP(D656,$F$6:$F$9,$L$6:$L$9)</f>
        <v>341</v>
      </c>
      <c r="I656" s="20">
        <f ca="1">RAND()</f>
        <v>0.42866268355427806</v>
      </c>
      <c r="J656" s="15">
        <f ca="1">IF(B656=1, ROUND(_xlfn.NORM.INV(I656,$C$5,$C$6)*(1+$T$14), 0), ROUND(_xlfn.NORM.INV(I656, $D$5, $D$6)*(1+$T$14), 0))</f>
        <v>6</v>
      </c>
      <c r="K656" s="20">
        <f ca="1">RAND()</f>
        <v>0.93587157105775154</v>
      </c>
      <c r="L656" s="18">
        <f ca="1">IF(B656=1, ROUND(_xlfn.NORM.INV(K656,$C$7,$C$8), 2), ROUND(_xlfn.NORM.INV(K656, $D$7, $D$8), 2))</f>
        <v>16401.900000000001</v>
      </c>
      <c r="M656" s="15">
        <f ca="1">MIN(E656,J656)</f>
        <v>6</v>
      </c>
      <c r="N656" s="15">
        <f ca="1">RAND()</f>
        <v>0.63444159142944201</v>
      </c>
      <c r="O656" s="19">
        <f ca="1">(IF(B656=1, $G$21+($G$22-$G$21)*N656, $H$21+($H$22-$H$21)*N656))</f>
        <v>3.7205455700030476E-2</v>
      </c>
      <c r="P656" s="15">
        <f ca="1">ROUND(M656*(1-O656), 0)</f>
        <v>6</v>
      </c>
      <c r="Q656" s="20">
        <f ca="1">RAND()</f>
        <v>3.2675468380525707E-2</v>
      </c>
      <c r="R656" s="15">
        <f ca="1">IF(B656=1, ROUND(_xlfn.NORM.INV(Q656,$C$9,$C$10)*(1+$T$14), 0), ROUND(_xlfn.NORM.INV(Q656, $D$9, $D$10)*(1+$T$14), 0))</f>
        <v>14</v>
      </c>
      <c r="S656" s="20">
        <f ca="1">RAND()</f>
        <v>0.13094746020516557</v>
      </c>
      <c r="T656" s="18">
        <f ca="1">IF(B656=1, ROUND(_xlfn.NORM.INV(S656,$C$11,$C$12), 2), ROUND(_xlfn.NORM.INV(S656, $D$11, $D$12), 2))</f>
        <v>5817.79</v>
      </c>
      <c r="U656" s="15">
        <f ca="1">MIN(F656,R656)</f>
        <v>14</v>
      </c>
      <c r="V656" s="15">
        <f ca="1">RAND()</f>
        <v>0.43301687419880219</v>
      </c>
      <c r="W656" s="19">
        <f ca="1">(IF(B656=1, $G$21+($G$22-$G$21)*V656, $H$21+($H$22-$H$21)*V656))</f>
        <v>3.0155590596958076E-2</v>
      </c>
      <c r="X656" s="15">
        <f ca="1">ROUND(U656*(1-W656), 0)</f>
        <v>14</v>
      </c>
      <c r="Y656" s="20">
        <f ca="1">RAND()</f>
        <v>0.87509195468783452</v>
      </c>
      <c r="Z656" s="15">
        <f ca="1">IF(B656=1, ROUND(_xlfn.NORM.INV(Y656,$C$13,$C$14)*(1+$T$14), 0), ROUND(_xlfn.NORM.INV(Y656, $D$13, $D$14)*(1+$T$14), 0))</f>
        <v>81</v>
      </c>
      <c r="AA656" s="20">
        <f ca="1">RAND()</f>
        <v>0.16631356857927737</v>
      </c>
      <c r="AB656" s="18">
        <f ca="1">IF(B656=1, ROUND(_xlfn.NORM.INV(AA656,$C$15,$C$16), 2), ROUND(_xlfn.NORM.INV(AA656, $D$15, $D$16), 2))</f>
        <v>3176.44</v>
      </c>
      <c r="AC656" s="15">
        <f ca="1">MIN(G656,Z656)</f>
        <v>56</v>
      </c>
      <c r="AD656" s="15">
        <f ca="1">RAND()</f>
        <v>0.67034908758804446</v>
      </c>
      <c r="AE656" s="19">
        <f ca="1">(IF(B656=1, $G$21+($G$22-$G$21)*AD656, $H$21+($H$22-$H$21)*AD656))</f>
        <v>3.846221806558156E-2</v>
      </c>
      <c r="AF656" s="15">
        <f ca="1">ROUND(AC656*(1-AE656), 0)</f>
        <v>54</v>
      </c>
      <c r="AG656" s="20">
        <f ca="1">RAND()</f>
        <v>0.79115856002755169</v>
      </c>
      <c r="AH656" s="15">
        <f ca="1">IF(B656=1, ROUND(_xlfn.NORM.INV(AG656,$C$17,$C$18)*(1+$T$14), 0), ROUND(_xlfn.NORM.INV(AG656, $D$17, $D$18)*(1+$T$14), 0))</f>
        <v>407</v>
      </c>
      <c r="AI656" s="20">
        <f ca="1">RAND()</f>
        <v>0.60455976921335064</v>
      </c>
      <c r="AJ656" s="18">
        <f ca="1">IF(B656=1, ROUND(_xlfn.NORM.INV(AI656,$C$19,$C$20), 2), ROUND(_xlfn.NORM.INV(AI656, $D$19, $D$20), 2))</f>
        <v>2356.1799999999998</v>
      </c>
      <c r="AK656" s="15">
        <f ca="1">MIN(ROUND(H656*(1+$C$22),0),AH656)</f>
        <v>358</v>
      </c>
      <c r="AL656" s="20">
        <f ca="1">RAND()</f>
        <v>0.12915409344710405</v>
      </c>
      <c r="AM656" s="19">
        <f ca="1">(IF(B656=1, $G$21+($G$22-$G$21)*AL656, $H$21+($H$22-$H$21)*AL656))</f>
        <v>1.9520393270648639E-2</v>
      </c>
      <c r="AN656" s="15">
        <f ca="1">ROUND(AK656*(1-AM656), 0)</f>
        <v>351</v>
      </c>
      <c r="AO656" s="18">
        <f ca="1">SUM(IF(AN656&gt;H656, (AN656-H656)*($G$23+AJ656), 0),IF(AF656&gt;G656,(AF656-G656)*($G$23+AB656),0),IF(X656&gt;F656,(X656-F656)*($G$23+T656),0),IF(P656&gt;E656,(P656-E656)*($G$23+L656),0))</f>
        <v>32071.8</v>
      </c>
      <c r="AP656" s="18">
        <f>-$C$24</f>
        <v>-313614.51120000001</v>
      </c>
      <c r="AQ656" s="17">
        <f ca="1">L656*P656+T656*X656+AB656*AF656+AJ656*AN656-AO656+AP656</f>
        <v>832721.08879999979</v>
      </c>
      <c r="AS656" s="21">
        <f ca="1">SUM(IF(AN656&gt;H656, (AN656-H656), 0),IF(AF656&gt;G656,(AF656-G656),0),IF(X656&gt;F656,(X656-F656),0),IF(P656&gt;E656,(P656-E656),0))</f>
        <v>10</v>
      </c>
    </row>
    <row r="657" spans="1:45" x14ac:dyDescent="0.4">
      <c r="A657" s="15">
        <v>629</v>
      </c>
      <c r="B657" s="15">
        <f ca="1">IF(RAND() &lt; (8/12), 0, 1)</f>
        <v>0</v>
      </c>
      <c r="C657" s="20">
        <f ca="1">RAND()</f>
        <v>4.2502487888581242E-2</v>
      </c>
      <c r="D657" s="15" t="str">
        <f ca="1">LOOKUP(C657,$H$13:$H$16,$F$13:$F$16)</f>
        <v>Airbus A350-900</v>
      </c>
      <c r="E657" s="15">
        <f ca="1">LOOKUP(D657,$F$6:$F$9,$I$6:$I$9)</f>
        <v>0</v>
      </c>
      <c r="F657" s="15">
        <f ca="1">LOOKUP(D657,$F$6:$F$9,$J$6:$J$9)</f>
        <v>32</v>
      </c>
      <c r="G657" s="15">
        <f ca="1">LOOKUP(D657,$F$6:$F$9,$K$6:$K$9)</f>
        <v>21</v>
      </c>
      <c r="H657" s="15">
        <f ca="1">LOOKUP(D657,$F$6:$F$9,$L$6:$L$9)</f>
        <v>259</v>
      </c>
      <c r="I657" s="20">
        <f ca="1">RAND()</f>
        <v>0.46210584129690502</v>
      </c>
      <c r="J657" s="15">
        <f ca="1">IF(B657=1, ROUND(_xlfn.NORM.INV(I657,$C$5,$C$6)*(1+$T$14), 0), ROUND(_xlfn.NORM.INV(I657, $D$5, $D$6)*(1+$T$14), 0))</f>
        <v>4</v>
      </c>
      <c r="K657" s="20">
        <f ca="1">RAND()</f>
        <v>0.57608495004371285</v>
      </c>
      <c r="L657" s="18">
        <f ca="1">IF(B657=1, ROUND(_xlfn.NORM.INV(K657,$C$7,$C$8), 2), ROUND(_xlfn.NORM.INV(K657, $D$7, $D$8), 2))</f>
        <v>10579.83</v>
      </c>
      <c r="M657" s="15">
        <f ca="1">MIN(E657,J657)</f>
        <v>0</v>
      </c>
      <c r="N657" s="15">
        <f ca="1">RAND()</f>
        <v>0.10661333581546917</v>
      </c>
      <c r="O657" s="19">
        <f ca="1">(IF(B657=1, $G$21+($G$22-$G$21)*N657, $H$21+($H$22-$H$21)*N657))</f>
        <v>1.3198400074464075E-2</v>
      </c>
      <c r="P657" s="15">
        <f ca="1">ROUND(M657*(1-O657), 0)</f>
        <v>0</v>
      </c>
      <c r="Q657" s="20">
        <f ca="1">RAND()</f>
        <v>0.83268227398743133</v>
      </c>
      <c r="R657" s="15">
        <f ca="1">IF(B657=1, ROUND(_xlfn.NORM.INV(Q657,$C$9,$C$10)*(1+$T$14), 0), ROUND(_xlfn.NORM.INV(Q657, $D$9, $D$10)*(1+$T$14), 0))</f>
        <v>50</v>
      </c>
      <c r="S657" s="20">
        <f ca="1">RAND()</f>
        <v>0.91740973683977456</v>
      </c>
      <c r="T657" s="18">
        <f ca="1">IF(B657=1, ROUND(_xlfn.NORM.INV(S657,$C$11,$C$12), 2), ROUND(_xlfn.NORM.INV(S657, $D$11, $D$12), 2))</f>
        <v>5562.45</v>
      </c>
      <c r="U657" s="15">
        <f ca="1">MIN(F657,R657)</f>
        <v>32</v>
      </c>
      <c r="V657" s="15">
        <f ca="1">RAND()</f>
        <v>0.7023019033929867</v>
      </c>
      <c r="W657" s="19">
        <f ca="1">(IF(B657=1, $G$21+($G$22-$G$21)*V657, $H$21+($H$22-$H$21)*V657))</f>
        <v>3.1069057101789602E-2</v>
      </c>
      <c r="X657" s="15">
        <f ca="1">ROUND(U657*(1-W657), 0)</f>
        <v>31</v>
      </c>
      <c r="Y657" s="20">
        <f ca="1">RAND()</f>
        <v>0.17792896099207889</v>
      </c>
      <c r="Z657" s="15">
        <f ca="1">IF(B657=1, ROUND(_xlfn.NORM.INV(Y657,$C$13,$C$14)*(1+$T$14), 0), ROUND(_xlfn.NORM.INV(Y657, $D$13, $D$14)*(1+$T$14), 0))</f>
        <v>27</v>
      </c>
      <c r="AA657" s="20">
        <f ca="1">RAND()</f>
        <v>0.3808731168801146</v>
      </c>
      <c r="AB657" s="18">
        <f ca="1">IF(B657=1, ROUND(_xlfn.NORM.INV(AA657,$C$15,$C$16), 2), ROUND(_xlfn.NORM.INV(AA657, $D$15, $D$16), 2))</f>
        <v>2761.12</v>
      </c>
      <c r="AC657" s="15">
        <f ca="1">MIN(G657,Z657)</f>
        <v>21</v>
      </c>
      <c r="AD657" s="15">
        <f ca="1">RAND()</f>
        <v>0.89205713280572974</v>
      </c>
      <c r="AE657" s="19">
        <f ca="1">(IF(B657=1, $G$21+($G$22-$G$21)*AD657, $H$21+($H$22-$H$21)*AD657))</f>
        <v>3.6761713984171891E-2</v>
      </c>
      <c r="AF657" s="15">
        <f ca="1">ROUND(AC657*(1-AE657), 0)</f>
        <v>20</v>
      </c>
      <c r="AG657" s="20">
        <f ca="1">RAND()</f>
        <v>0.70600646578425863</v>
      </c>
      <c r="AH657" s="15">
        <f ca="1">IF(B657=1, ROUND(_xlfn.NORM.INV(AG657,$C$17,$C$18)*(1+$T$14), 0), ROUND(_xlfn.NORM.INV(AG657, $D$17, $D$18)*(1+$T$14), 0))</f>
        <v>228</v>
      </c>
      <c r="AI657" s="20">
        <f ca="1">RAND()</f>
        <v>0.71379212559180183</v>
      </c>
      <c r="AJ657" s="18">
        <f ca="1">IF(B657=1, ROUND(_xlfn.NORM.INV(AI657,$C$19,$C$20), 2), ROUND(_xlfn.NORM.INV(AI657, $D$19, $D$20), 2))</f>
        <v>1791.61</v>
      </c>
      <c r="AK657" s="15">
        <f ca="1">MIN(ROUND(H657*(1+$C$22),0),AH657)</f>
        <v>228</v>
      </c>
      <c r="AL657" s="20">
        <f ca="1">RAND()</f>
        <v>0.4856616938618471</v>
      </c>
      <c r="AM657" s="19">
        <f ca="1">(IF(B657=1, $G$21+($G$22-$G$21)*AL657, $H$21+($H$22-$H$21)*AL657))</f>
        <v>2.4569850815855415E-2</v>
      </c>
      <c r="AN657" s="15">
        <f ca="1">ROUND(AK657*(1-AM657), 0)</f>
        <v>222</v>
      </c>
      <c r="AO657" s="18">
        <f ca="1">SUM(IF(AN657&gt;H657, (AN657-H657)*($G$23+AJ657), 0),IF(AF657&gt;G657,(AF657-G657)*($G$23+AB657),0),IF(X657&gt;F657,(X657-F657)*($G$23+T657),0),IF(P657&gt;E657,(P657-E657)*($G$23+L657),0))</f>
        <v>0</v>
      </c>
      <c r="AP657" s="18">
        <f>-$C$24</f>
        <v>-313614.51120000001</v>
      </c>
      <c r="AQ657" s="17">
        <f ca="1">L657*P657+T657*X657+AB657*AF657+AJ657*AN657-AO657+AP657</f>
        <v>311781.25880000001</v>
      </c>
      <c r="AS657" s="21">
        <f ca="1">SUM(IF(AN657&gt;H657, (AN657-H657), 0),IF(AF657&gt;G657,(AF657-G657),0),IF(X657&gt;F657,(X657-F657),0),IF(P657&gt;E657,(P657-E657),0))</f>
        <v>0</v>
      </c>
    </row>
    <row r="658" spans="1:45" x14ac:dyDescent="0.4">
      <c r="A658" s="15">
        <v>630</v>
      </c>
      <c r="B658" s="15">
        <f ca="1">IF(RAND() &lt; (8/12), 0, 1)</f>
        <v>1</v>
      </c>
      <c r="C658" s="20">
        <f ca="1">RAND()</f>
        <v>0.4124553250531352</v>
      </c>
      <c r="D658" s="15" t="str">
        <f ca="1">LOOKUP(C658,$H$13:$H$16,$F$13:$F$16)</f>
        <v>Airbus A380-800</v>
      </c>
      <c r="E658" s="15">
        <f ca="1">LOOKUP(D658,$F$6:$F$9,$I$6:$I$9)</f>
        <v>14</v>
      </c>
      <c r="F658" s="15">
        <f ca="1">LOOKUP(D658,$F$6:$F$9,$J$6:$J$9)</f>
        <v>76</v>
      </c>
      <c r="G658" s="15">
        <f ca="1">LOOKUP(D658,$F$6:$F$9,$K$6:$K$9)</f>
        <v>56</v>
      </c>
      <c r="H658" s="15">
        <f ca="1">LOOKUP(D658,$F$6:$F$9,$L$6:$L$9)</f>
        <v>341</v>
      </c>
      <c r="I658" s="20">
        <f ca="1">RAND()</f>
        <v>0.25531252977060348</v>
      </c>
      <c r="J658" s="15">
        <f ca="1">IF(B658=1, ROUND(_xlfn.NORM.INV(I658,$C$5,$C$6)*(1+$T$14), 0), ROUND(_xlfn.NORM.INV(I658, $D$5, $D$6)*(1+$T$14), 0))</f>
        <v>5</v>
      </c>
      <c r="K658" s="20">
        <f ca="1">RAND()</f>
        <v>8.9044478025486318E-2</v>
      </c>
      <c r="L658" s="18">
        <f ca="1">IF(B658=1, ROUND(_xlfn.NORM.INV(K658,$C$7,$C$8), 2), ROUND(_xlfn.NORM.INV(K658, $D$7, $D$8), 2))</f>
        <v>11230.28</v>
      </c>
      <c r="M658" s="15">
        <f ca="1">MIN(E658,J658)</f>
        <v>5</v>
      </c>
      <c r="N658" s="15">
        <f ca="1">RAND()</f>
        <v>0.99807013769330555</v>
      </c>
      <c r="O658" s="19">
        <f ca="1">(IF(B658=1, $G$21+($G$22-$G$21)*N658, $H$21+($H$22-$H$21)*N658))</f>
        <v>4.9932454819265698E-2</v>
      </c>
      <c r="P658" s="15">
        <f ca="1">ROUND(M658*(1-O658), 0)</f>
        <v>5</v>
      </c>
      <c r="Q658" s="20">
        <f ca="1">RAND()</f>
        <v>0.94905933711513546</v>
      </c>
      <c r="R658" s="15">
        <f ca="1">IF(B658=1, ROUND(_xlfn.NORM.INV(Q658,$C$9,$C$10)*(1+$T$14), 0), ROUND(_xlfn.NORM.INV(Q658, $D$9, $D$10)*(1+$T$14), 0))</f>
        <v>102</v>
      </c>
      <c r="S658" s="20">
        <f ca="1">RAND()</f>
        <v>0.51138522851850365</v>
      </c>
      <c r="T658" s="18">
        <f ca="1">IF(B658=1, ROUND(_xlfn.NORM.INV(S658,$C$11,$C$12), 2), ROUND(_xlfn.NORM.INV(S658, $D$11, $D$12), 2))</f>
        <v>6855.18</v>
      </c>
      <c r="U658" s="15">
        <f ca="1">MIN(F658,R658)</f>
        <v>76</v>
      </c>
      <c r="V658" s="15">
        <f ca="1">RAND()</f>
        <v>0.99145648307990242</v>
      </c>
      <c r="W658" s="19">
        <f ca="1">(IF(B658=1, $G$21+($G$22-$G$21)*V658, $H$21+($H$22-$H$21)*V658))</f>
        <v>4.9700976907796589E-2</v>
      </c>
      <c r="X658" s="15">
        <f ca="1">ROUND(U658*(1-W658), 0)</f>
        <v>72</v>
      </c>
      <c r="Y658" s="20">
        <f ca="1">RAND()</f>
        <v>4.0326777932386815E-3</v>
      </c>
      <c r="Z658" s="15">
        <f ca="1">IF(B658=1, ROUND(_xlfn.NORM.INV(Y658,$C$13,$C$14)*(1+$T$14), 0), ROUND(_xlfn.NORM.INV(Y658, $D$13, $D$14)*(1+$T$14), 0))</f>
        <v>-7</v>
      </c>
      <c r="AA658" s="20">
        <f ca="1">RAND()</f>
        <v>0.27884317305799922</v>
      </c>
      <c r="AB658" s="18">
        <f ca="1">IF(B658=1, ROUND(_xlfn.NORM.INV(AA658,$C$15,$C$16), 2), ROUND(_xlfn.NORM.INV(AA658, $D$15, $D$16), 2))</f>
        <v>3360.42</v>
      </c>
      <c r="AC658" s="15">
        <f ca="1">MIN(G658,Z658)</f>
        <v>-7</v>
      </c>
      <c r="AD658" s="15">
        <f ca="1">RAND()</f>
        <v>0.57898585128314106</v>
      </c>
      <c r="AE658" s="19">
        <f ca="1">(IF(B658=1, $G$21+($G$22-$G$21)*AD658, $H$21+($H$22-$H$21)*AD658))</f>
        <v>3.5264504794909939E-2</v>
      </c>
      <c r="AF658" s="15">
        <f ca="1">ROUND(AC658*(1-AE658), 0)</f>
        <v>-7</v>
      </c>
      <c r="AG658" s="20">
        <f ca="1">RAND()</f>
        <v>0.78098382188096993</v>
      </c>
      <c r="AH658" s="15">
        <f ca="1">IF(B658=1, ROUND(_xlfn.NORM.INV(AG658,$C$17,$C$18)*(1+$T$14), 0), ROUND(_xlfn.NORM.INV(AG658, $D$17, $D$18)*(1+$T$14), 0))</f>
        <v>402</v>
      </c>
      <c r="AI658" s="20">
        <f ca="1">RAND()</f>
        <v>0.43863503972582352</v>
      </c>
      <c r="AJ658" s="18">
        <f ca="1">IF(B658=1, ROUND(_xlfn.NORM.INV(AI658,$C$19,$C$20), 2), ROUND(_xlfn.NORM.INV(AI658, $D$19, $D$20), 2))</f>
        <v>2230.06</v>
      </c>
      <c r="AK658" s="15">
        <f ca="1">MIN(ROUND(H658*(1+$C$22),0),AH658)</f>
        <v>358</v>
      </c>
      <c r="AL658" s="20">
        <f ca="1">RAND()</f>
        <v>0.21036373914872075</v>
      </c>
      <c r="AM658" s="19">
        <f ca="1">(IF(B658=1, $G$21+($G$22-$G$21)*AL658, $H$21+($H$22-$H$21)*AL658))</f>
        <v>2.2362730870205225E-2</v>
      </c>
      <c r="AN658" s="15">
        <f ca="1">ROUND(AK658*(1-AM658), 0)</f>
        <v>350</v>
      </c>
      <c r="AO658" s="18">
        <f ca="1">SUM(IF(AN658&gt;H658, (AN658-H658)*($G$23+AJ658), 0),IF(AF658&gt;G658,(AF658-G658)*($G$23+AB658),0),IF(X658&gt;F658,(X658-F658)*($G$23+T658),0),IF(P658&gt;E658,(P658-E658)*($G$23+L658),0))</f>
        <v>27729.54</v>
      </c>
      <c r="AP658" s="18">
        <f>-$C$24</f>
        <v>-313614.51120000001</v>
      </c>
      <c r="AQ658" s="17">
        <f ca="1">L658*P658+T658*X658+AB658*AF658+AJ658*AN658-AO658+AP658</f>
        <v>965378.36879999982</v>
      </c>
      <c r="AS658" s="21">
        <f ca="1">SUM(IF(AN658&gt;H658, (AN658-H658), 0),IF(AF658&gt;G658,(AF658-G658),0),IF(X658&gt;F658,(X658-F658),0),IF(P658&gt;E658,(P658-E658),0))</f>
        <v>9</v>
      </c>
    </row>
    <row r="659" spans="1:45" x14ac:dyDescent="0.4">
      <c r="A659" s="15">
        <v>631</v>
      </c>
      <c r="B659" s="15">
        <f ca="1">IF(RAND() &lt; (8/12), 0, 1)</f>
        <v>0</v>
      </c>
      <c r="C659" s="20">
        <f ca="1">RAND()</f>
        <v>0.69300899232810498</v>
      </c>
      <c r="D659" s="15" t="str">
        <f ca="1">LOOKUP(C659,$H$13:$H$16,$F$13:$F$16)</f>
        <v>Boeing 777-300ER</v>
      </c>
      <c r="E659" s="15">
        <f ca="1">LOOKUP(D659,$F$6:$F$9,$I$6:$I$9)</f>
        <v>8</v>
      </c>
      <c r="F659" s="15">
        <f ca="1">LOOKUP(D659,$F$6:$F$9,$J$6:$J$9)</f>
        <v>40</v>
      </c>
      <c r="G659" s="15">
        <f ca="1">LOOKUP(D659,$F$6:$F$9,$K$6:$K$9)</f>
        <v>24</v>
      </c>
      <c r="H659" s="15">
        <f ca="1">LOOKUP(D659,$F$6:$F$9,$L$6:$L$9)</f>
        <v>260</v>
      </c>
      <c r="I659" s="20">
        <f ca="1">RAND()</f>
        <v>0.6676888406719379</v>
      </c>
      <c r="J659" s="15">
        <f ca="1">IF(B659=1, ROUND(_xlfn.NORM.INV(I659,$C$5,$C$6)*(1+$T$14), 0), ROUND(_xlfn.NORM.INV(I659, $D$5, $D$6)*(1+$T$14), 0))</f>
        <v>5</v>
      </c>
      <c r="K659" s="20">
        <f ca="1">RAND()</f>
        <v>0.76639201782070632</v>
      </c>
      <c r="L659" s="18">
        <f ca="1">IF(B659=1, ROUND(_xlfn.NORM.INV(K659,$C$7,$C$8), 2), ROUND(_xlfn.NORM.INV(K659, $D$7, $D$8), 2))</f>
        <v>10823.72</v>
      </c>
      <c r="M659" s="15">
        <f ca="1">MIN(E659,J659)</f>
        <v>5</v>
      </c>
      <c r="N659" s="15">
        <f ca="1">RAND()</f>
        <v>0.64675564997078661</v>
      </c>
      <c r="O659" s="19">
        <f ca="1">(IF(B659=1, $G$21+($G$22-$G$21)*N659, $H$21+($H$22-$H$21)*N659))</f>
        <v>2.9402669499123596E-2</v>
      </c>
      <c r="P659" s="15">
        <f ca="1">ROUND(M659*(1-O659), 0)</f>
        <v>5</v>
      </c>
      <c r="Q659" s="20">
        <f ca="1">RAND()</f>
        <v>0.30307931740767635</v>
      </c>
      <c r="R659" s="15">
        <f ca="1">IF(B659=1, ROUND(_xlfn.NORM.INV(Q659,$C$9,$C$10)*(1+$T$14), 0), ROUND(_xlfn.NORM.INV(Q659, $D$9, $D$10)*(1+$T$14), 0))</f>
        <v>34</v>
      </c>
      <c r="S659" s="20">
        <f ca="1">RAND()</f>
        <v>0.40282905515977074</v>
      </c>
      <c r="T659" s="18">
        <f ca="1">IF(B659=1, ROUND(_xlfn.NORM.INV(S659,$C$11,$C$12), 2), ROUND(_xlfn.NORM.INV(S659, $D$11, $D$12), 2))</f>
        <v>5190.12</v>
      </c>
      <c r="U659" s="15">
        <f ca="1">MIN(F659,R659)</f>
        <v>34</v>
      </c>
      <c r="V659" s="15">
        <f ca="1">RAND()</f>
        <v>0.24204674418698191</v>
      </c>
      <c r="W659" s="19">
        <f ca="1">(IF(B659=1, $G$21+($G$22-$G$21)*V659, $H$21+($H$22-$H$21)*V659))</f>
        <v>1.7261402325609458E-2</v>
      </c>
      <c r="X659" s="15">
        <f ca="1">ROUND(U659*(1-W659), 0)</f>
        <v>33</v>
      </c>
      <c r="Y659" s="20">
        <f ca="1">RAND()</f>
        <v>0.82185052806798387</v>
      </c>
      <c r="Z659" s="15">
        <f ca="1">IF(B659=1, ROUND(_xlfn.NORM.INV(Y659,$C$13,$C$14)*(1+$T$14), 0), ROUND(_xlfn.NORM.INV(Y659, $D$13, $D$14)*(1+$T$14), 0))</f>
        <v>44</v>
      </c>
      <c r="AA659" s="20">
        <f ca="1">RAND()</f>
        <v>0.99835782623097713</v>
      </c>
      <c r="AB659" s="18">
        <f ca="1">IF(B659=1, ROUND(_xlfn.NORM.INV(AA659,$C$15,$C$16), 2), ROUND(_xlfn.NORM.INV(AA659, $D$15, $D$16), 2))</f>
        <v>3155.26</v>
      </c>
      <c r="AC659" s="15">
        <f ca="1">MIN(G659,Z659)</f>
        <v>24</v>
      </c>
      <c r="AD659" s="15">
        <f ca="1">RAND()</f>
        <v>1.2481979267023213E-2</v>
      </c>
      <c r="AE659" s="19">
        <f ca="1">(IF(B659=1, $G$21+($G$22-$G$21)*AD659, $H$21+($H$22-$H$21)*AD659))</f>
        <v>1.0374459378010696E-2</v>
      </c>
      <c r="AF659" s="15">
        <f ca="1">ROUND(AC659*(1-AE659), 0)</f>
        <v>24</v>
      </c>
      <c r="AG659" s="20">
        <f ca="1">RAND()</f>
        <v>0.72347204890516703</v>
      </c>
      <c r="AH659" s="15">
        <f ca="1">IF(B659=1, ROUND(_xlfn.NORM.INV(AG659,$C$17,$C$18)*(1+$T$14), 0), ROUND(_xlfn.NORM.INV(AG659, $D$17, $D$18)*(1+$T$14), 0))</f>
        <v>231</v>
      </c>
      <c r="AI659" s="20">
        <f ca="1">RAND()</f>
        <v>0.93820150432175808</v>
      </c>
      <c r="AJ659" s="18">
        <f ca="1">IF(B659=1, ROUND(_xlfn.NORM.INV(AI659,$C$19,$C$20), 2), ROUND(_xlfn.NORM.INV(AI659, $D$19, $D$20), 2))</f>
        <v>1865.7</v>
      </c>
      <c r="AK659" s="15">
        <f ca="1">MIN(ROUND(H659*(1+$C$22),0),AH659)</f>
        <v>231</v>
      </c>
      <c r="AL659" s="20">
        <f ca="1">RAND()</f>
        <v>0.49288734742777207</v>
      </c>
      <c r="AM659" s="19">
        <f ca="1">(IF(B659=1, $G$21+($G$22-$G$21)*AL659, $H$21+($H$22-$H$21)*AL659))</f>
        <v>2.478662042283316E-2</v>
      </c>
      <c r="AN659" s="15">
        <f ca="1">ROUND(AK659*(1-AM659), 0)</f>
        <v>225</v>
      </c>
      <c r="AO659" s="18">
        <f ca="1">SUM(IF(AN659&gt;H659, (AN659-H659)*($G$23+AJ659), 0),IF(AF659&gt;G659,(AF659-G659)*($G$23+AB659),0),IF(X659&gt;F659,(X659-F659)*($G$23+T659),0),IF(P659&gt;E659,(P659-E659)*($G$23+L659),0))</f>
        <v>0</v>
      </c>
      <c r="AP659" s="18">
        <f>-$C$24</f>
        <v>-313614.51120000001</v>
      </c>
      <c r="AQ659" s="17">
        <f ca="1">L659*P659+T659*X659+AB659*AF659+AJ659*AN659-AO659+AP659</f>
        <v>407286.78880000004</v>
      </c>
      <c r="AS659" s="21">
        <f ca="1">SUM(IF(AN659&gt;H659, (AN659-H659), 0),IF(AF659&gt;G659,(AF659-G659),0),IF(X659&gt;F659,(X659-F659),0),IF(P659&gt;E659,(P659-E659),0))</f>
        <v>0</v>
      </c>
    </row>
    <row r="660" spans="1:45" x14ac:dyDescent="0.4">
      <c r="A660" s="15">
        <v>632</v>
      </c>
      <c r="B660" s="15">
        <f ca="1">IF(RAND() &lt; (8/12), 0, 1)</f>
        <v>1</v>
      </c>
      <c r="C660" s="20">
        <f ca="1">RAND()</f>
        <v>0.61500696111249553</v>
      </c>
      <c r="D660" s="15" t="str">
        <f ca="1">LOOKUP(C660,$H$13:$H$16,$F$13:$F$16)</f>
        <v>Boeing 777-300ER</v>
      </c>
      <c r="E660" s="15">
        <f ca="1">LOOKUP(D660,$F$6:$F$9,$I$6:$I$9)</f>
        <v>8</v>
      </c>
      <c r="F660" s="15">
        <f ca="1">LOOKUP(D660,$F$6:$F$9,$J$6:$J$9)</f>
        <v>40</v>
      </c>
      <c r="G660" s="15">
        <f ca="1">LOOKUP(D660,$F$6:$F$9,$K$6:$K$9)</f>
        <v>24</v>
      </c>
      <c r="H660" s="15">
        <f ca="1">LOOKUP(D660,$F$6:$F$9,$L$6:$L$9)</f>
        <v>260</v>
      </c>
      <c r="I660" s="20">
        <f ca="1">RAND()</f>
        <v>0.82785451816623612</v>
      </c>
      <c r="J660" s="15">
        <f ca="1">IF(B660=1, ROUND(_xlfn.NORM.INV(I660,$C$5,$C$6)*(1+$T$14), 0), ROUND(_xlfn.NORM.INV(I660, $D$5, $D$6)*(1+$T$14), 0))</f>
        <v>8</v>
      </c>
      <c r="K660" s="20">
        <f ca="1">RAND()</f>
        <v>0.43218374833839357</v>
      </c>
      <c r="L660" s="18">
        <f ca="1">IF(B660=1, ROUND(_xlfn.NORM.INV(K660,$C$7,$C$8), 2), ROUND(_xlfn.NORM.INV(K660, $D$7, $D$8), 2))</f>
        <v>13350.82</v>
      </c>
      <c r="M660" s="15">
        <f ca="1">MIN(E660,J660)</f>
        <v>8</v>
      </c>
      <c r="N660" s="15">
        <f ca="1">RAND()</f>
        <v>0.11399978079830386</v>
      </c>
      <c r="O660" s="19">
        <f ca="1">(IF(B660=1, $G$21+($G$22-$G$21)*N660, $H$21+($H$22-$H$21)*N660))</f>
        <v>1.8989992327940637E-2</v>
      </c>
      <c r="P660" s="15">
        <f ca="1">ROUND(M660*(1-O660), 0)</f>
        <v>8</v>
      </c>
      <c r="Q660" s="20">
        <f ca="1">RAND()</f>
        <v>0.61306163128635516</v>
      </c>
      <c r="R660" s="15">
        <f ca="1">IF(B660=1, ROUND(_xlfn.NORM.INV(Q660,$C$9,$C$10)*(1+$T$14), 0), ROUND(_xlfn.NORM.INV(Q660, $D$9, $D$10)*(1+$T$14), 0))</f>
        <v>68</v>
      </c>
      <c r="S660" s="20">
        <f ca="1">RAND()</f>
        <v>0.80660608525178823</v>
      </c>
      <c r="T660" s="18">
        <f ca="1">IF(B660=1, ROUND(_xlfn.NORM.INV(S660,$C$11,$C$12), 2), ROUND(_xlfn.NORM.INV(S660, $D$11, $D$12), 2))</f>
        <v>7609.83</v>
      </c>
      <c r="U660" s="15">
        <f ca="1">MIN(F660,R660)</f>
        <v>40</v>
      </c>
      <c r="V660" s="15">
        <f ca="1">RAND()</f>
        <v>0.58365590079695417</v>
      </c>
      <c r="W660" s="19">
        <f ca="1">(IF(B660=1, $G$21+($G$22-$G$21)*V660, $H$21+($H$22-$H$21)*V660))</f>
        <v>3.5427956527893399E-2</v>
      </c>
      <c r="X660" s="15">
        <f ca="1">ROUND(U660*(1-W660), 0)</f>
        <v>39</v>
      </c>
      <c r="Y660" s="20">
        <f ca="1">RAND()</f>
        <v>0.80239499716971618</v>
      </c>
      <c r="Z660" s="15">
        <f ca="1">IF(B660=1, ROUND(_xlfn.NORM.INV(Y660,$C$13,$C$14)*(1+$T$14), 0), ROUND(_xlfn.NORM.INV(Y660, $D$13, $D$14)*(1+$T$14), 0))</f>
        <v>74</v>
      </c>
      <c r="AA660" s="20">
        <f ca="1">RAND()</f>
        <v>0.58543425626993895</v>
      </c>
      <c r="AB660" s="18">
        <f ca="1">IF(B660=1, ROUND(_xlfn.NORM.INV(AA660,$C$15,$C$16), 2), ROUND(_xlfn.NORM.INV(AA660, $D$15, $D$16), 2))</f>
        <v>3746.16</v>
      </c>
      <c r="AC660" s="15">
        <f ca="1">MIN(G660,Z660)</f>
        <v>24</v>
      </c>
      <c r="AD660" s="15">
        <f ca="1">RAND()</f>
        <v>0.99969462060977621</v>
      </c>
      <c r="AE660" s="19">
        <f ca="1">(IF(B660=1, $G$21+($G$22-$G$21)*AD660, $H$21+($H$22-$H$21)*AD660))</f>
        <v>4.9989311721342168E-2</v>
      </c>
      <c r="AF660" s="15">
        <f ca="1">ROUND(AC660*(1-AE660), 0)</f>
        <v>23</v>
      </c>
      <c r="AG660" s="20">
        <f ca="1">RAND()</f>
        <v>0.72946812606777489</v>
      </c>
      <c r="AH660" s="15">
        <f ca="1">IF(B660=1, ROUND(_xlfn.NORM.INV(AG660,$C$17,$C$18)*(1+$T$14), 0), ROUND(_xlfn.NORM.INV(AG660, $D$17, $D$18)*(1+$T$14), 0))</f>
        <v>382</v>
      </c>
      <c r="AI660" s="20">
        <f ca="1">RAND()</f>
        <v>0.8334479076837753</v>
      </c>
      <c r="AJ660" s="18">
        <f ca="1">IF(B660=1, ROUND(_xlfn.NORM.INV(AI660,$C$19,$C$20), 2), ROUND(_xlfn.NORM.INV(AI660, $D$19, $D$20), 2))</f>
        <v>2567.4</v>
      </c>
      <c r="AK660" s="15">
        <f ca="1">MIN(ROUND(H660*(1+$C$22),0),AH660)</f>
        <v>273</v>
      </c>
      <c r="AL660" s="20">
        <f ca="1">RAND()</f>
        <v>1.8181720343476537E-2</v>
      </c>
      <c r="AM660" s="19">
        <f ca="1">(IF(B660=1, $G$21+($G$22-$G$21)*AL660, $H$21+($H$22-$H$21)*AL660))</f>
        <v>1.563636021202168E-2</v>
      </c>
      <c r="AN660" s="15">
        <f ca="1">ROUND(AK660*(1-AM660), 0)</f>
        <v>269</v>
      </c>
      <c r="AO660" s="18">
        <f ca="1">SUM(IF(AN660&gt;H660, (AN660-H660)*($G$23+AJ660), 0),IF(AF660&gt;G660,(AF660-G660)*($G$23+AB660),0),IF(X660&gt;F660,(X660-F660)*($G$23+T660),0),IF(P660&gt;E660,(P660-E660)*($G$23+L660),0))</f>
        <v>30765.600000000002</v>
      </c>
      <c r="AP660" s="18">
        <f>-$C$24</f>
        <v>-313614.51120000001</v>
      </c>
      <c r="AQ660" s="17">
        <f ca="1">L660*P660+T660*X660+AB660*AF660+AJ660*AN660-AO660+AP660</f>
        <v>836002.0987999998</v>
      </c>
      <c r="AS660" s="21">
        <f ca="1">SUM(IF(AN660&gt;H660, (AN660-H660), 0),IF(AF660&gt;G660,(AF660-G660),0),IF(X660&gt;F660,(X660-F660),0),IF(P660&gt;E660,(P660-E660),0))</f>
        <v>9</v>
      </c>
    </row>
    <row r="661" spans="1:45" x14ac:dyDescent="0.4">
      <c r="A661" s="15">
        <v>633</v>
      </c>
      <c r="B661" s="15">
        <f ca="1">IF(RAND() &lt; (8/12), 0, 1)</f>
        <v>0</v>
      </c>
      <c r="C661" s="20">
        <f ca="1">RAND()</f>
        <v>0.27293930143457656</v>
      </c>
      <c r="D661" s="15" t="str">
        <f ca="1">LOOKUP(C661,$H$13:$H$16,$F$13:$F$16)</f>
        <v>Airbus A380-800</v>
      </c>
      <c r="E661" s="15">
        <f ca="1">LOOKUP(D661,$F$6:$F$9,$I$6:$I$9)</f>
        <v>14</v>
      </c>
      <c r="F661" s="15">
        <f ca="1">LOOKUP(D661,$F$6:$F$9,$J$6:$J$9)</f>
        <v>76</v>
      </c>
      <c r="G661" s="15">
        <f ca="1">LOOKUP(D661,$F$6:$F$9,$K$6:$K$9)</f>
        <v>56</v>
      </c>
      <c r="H661" s="15">
        <f ca="1">LOOKUP(D661,$F$6:$F$9,$L$6:$L$9)</f>
        <v>341</v>
      </c>
      <c r="I661" s="20">
        <f ca="1">RAND()</f>
        <v>0.26970475560565732</v>
      </c>
      <c r="J661" s="15">
        <f ca="1">IF(B661=1, ROUND(_xlfn.NORM.INV(I661,$C$5,$C$6)*(1+$T$14), 0), ROUND(_xlfn.NORM.INV(I661, $D$5, $D$6)*(1+$T$14), 0))</f>
        <v>4</v>
      </c>
      <c r="K661" s="20">
        <f ca="1">RAND()</f>
        <v>0.81028755843184475</v>
      </c>
      <c r="L661" s="18">
        <f ca="1">IF(B661=1, ROUND(_xlfn.NORM.INV(K661,$C$7,$C$8), 2), ROUND(_xlfn.NORM.INV(K661, $D$7, $D$8), 2))</f>
        <v>10892.97</v>
      </c>
      <c r="M661" s="15">
        <f ca="1">MIN(E661,J661)</f>
        <v>4</v>
      </c>
      <c r="N661" s="15">
        <f ca="1">RAND()</f>
        <v>0.40227324639260043</v>
      </c>
      <c r="O661" s="19">
        <f ca="1">(IF(B661=1, $G$21+($G$22-$G$21)*N661, $H$21+($H$22-$H$21)*N661))</f>
        <v>2.2068197391778011E-2</v>
      </c>
      <c r="P661" s="15">
        <f ca="1">ROUND(M661*(1-O661), 0)</f>
        <v>4</v>
      </c>
      <c r="Q661" s="20">
        <f ca="1">RAND()</f>
        <v>0.91777342491276781</v>
      </c>
      <c r="R661" s="15">
        <f ca="1">IF(B661=1, ROUND(_xlfn.NORM.INV(Q661,$C$9,$C$10)*(1+$T$14), 0), ROUND(_xlfn.NORM.INV(Q661, $D$9, $D$10)*(1+$T$14), 0))</f>
        <v>54</v>
      </c>
      <c r="S661" s="20">
        <f ca="1">RAND()</f>
        <v>5.1690732184350496E-2</v>
      </c>
      <c r="T661" s="18">
        <f ca="1">IF(B661=1, ROUND(_xlfn.NORM.INV(S661,$C$11,$C$12), 2), ROUND(_xlfn.NORM.INV(S661, $D$11, $D$12), 2))</f>
        <v>4875.05</v>
      </c>
      <c r="U661" s="15">
        <f ca="1">MIN(F661,R661)</f>
        <v>54</v>
      </c>
      <c r="V661" s="15">
        <f ca="1">RAND()</f>
        <v>0.20022916761730225</v>
      </c>
      <c r="W661" s="19">
        <f ca="1">(IF(B661=1, $G$21+($G$22-$G$21)*V661, $H$21+($H$22-$H$21)*V661))</f>
        <v>1.6006875028519066E-2</v>
      </c>
      <c r="X661" s="15">
        <f ca="1">ROUND(U661*(1-W661), 0)</f>
        <v>53</v>
      </c>
      <c r="Y661" s="20">
        <f ca="1">RAND()</f>
        <v>0.15292610841703613</v>
      </c>
      <c r="Z661" s="15">
        <f ca="1">IF(B661=1, ROUND(_xlfn.NORM.INV(Y661,$C$13,$C$14)*(1+$T$14), 0), ROUND(_xlfn.NORM.INV(Y661, $D$13, $D$14)*(1+$T$14), 0))</f>
        <v>26</v>
      </c>
      <c r="AA661" s="20">
        <f ca="1">RAND()</f>
        <v>0.52336935866524714</v>
      </c>
      <c r="AB661" s="18">
        <f ca="1">IF(B661=1, ROUND(_xlfn.NORM.INV(AA661,$C$15,$C$16), 2), ROUND(_xlfn.NORM.INV(AA661, $D$15, $D$16), 2))</f>
        <v>2805.09</v>
      </c>
      <c r="AC661" s="15">
        <f ca="1">MIN(G661,Z661)</f>
        <v>26</v>
      </c>
      <c r="AD661" s="15">
        <f ca="1">RAND()</f>
        <v>0.93940780298805715</v>
      </c>
      <c r="AE661" s="19">
        <f ca="1">(IF(B661=1, $G$21+($G$22-$G$21)*AD661, $H$21+($H$22-$H$21)*AD661))</f>
        <v>3.8182234089641713E-2</v>
      </c>
      <c r="AF661" s="15">
        <f ca="1">ROUND(AC661*(1-AE661), 0)</f>
        <v>25</v>
      </c>
      <c r="AG661" s="20">
        <f ca="1">RAND()</f>
        <v>7.210993544877109E-2</v>
      </c>
      <c r="AH661" s="15">
        <f ca="1">IF(B661=1, ROUND(_xlfn.NORM.INV(AG661,$C$17,$C$18)*(1+$T$14), 0), ROUND(_xlfn.NORM.INV(AG661, $D$17, $D$18)*(1+$T$14), 0))</f>
        <v>123</v>
      </c>
      <c r="AI661" s="20">
        <f ca="1">RAND()</f>
        <v>0.97423936099334674</v>
      </c>
      <c r="AJ661" s="18">
        <f ca="1">IF(B661=1, ROUND(_xlfn.NORM.INV(AI661,$C$19,$C$20), 2), ROUND(_xlfn.NORM.INV(AI661, $D$19, $D$20), 2))</f>
        <v>1896.63</v>
      </c>
      <c r="AK661" s="15">
        <f ca="1">MIN(ROUND(H661*(1+$C$22),0),AH661)</f>
        <v>123</v>
      </c>
      <c r="AL661" s="20">
        <f ca="1">RAND()</f>
        <v>0.13227625369839868</v>
      </c>
      <c r="AM661" s="19">
        <f ca="1">(IF(B661=1, $G$21+($G$22-$G$21)*AL661, $H$21+($H$22-$H$21)*AL661))</f>
        <v>1.396828761095196E-2</v>
      </c>
      <c r="AN661" s="15">
        <f ca="1">ROUND(AK661*(1-AM661), 0)</f>
        <v>121</v>
      </c>
      <c r="AO661" s="18">
        <f ca="1">SUM(IF(AN661&gt;H661, (AN661-H661)*($G$23+AJ661), 0),IF(AF661&gt;G661,(AF661-G661)*($G$23+AB661),0),IF(X661&gt;F661,(X661-F661)*($G$23+T661),0),IF(P661&gt;E661,(P661-E661)*($G$23+L661),0))</f>
        <v>0</v>
      </c>
      <c r="AP661" s="18">
        <f>-$C$24</f>
        <v>-313614.51120000001</v>
      </c>
      <c r="AQ661" s="17">
        <f ca="1">L661*P661+T661*X661+AB661*AF661+AJ661*AN661-AO661+AP661</f>
        <v>287954.4988</v>
      </c>
      <c r="AS661" s="21">
        <f ca="1">SUM(IF(AN661&gt;H661, (AN661-H661), 0),IF(AF661&gt;G661,(AF661-G661),0),IF(X661&gt;F661,(X661-F661),0),IF(P661&gt;E661,(P661-E661),0))</f>
        <v>0</v>
      </c>
    </row>
    <row r="662" spans="1:45" x14ac:dyDescent="0.4">
      <c r="A662" s="15">
        <v>634</v>
      </c>
      <c r="B662" s="15">
        <f ca="1">IF(RAND() &lt; (8/12), 0, 1)</f>
        <v>0</v>
      </c>
      <c r="C662" s="20">
        <f ca="1">RAND()</f>
        <v>0.84098044374435921</v>
      </c>
      <c r="D662" s="15" t="str">
        <f ca="1">LOOKUP(C662,$H$13:$H$16,$F$13:$F$16)</f>
        <v>Boeing 777-300ER</v>
      </c>
      <c r="E662" s="15">
        <f ca="1">LOOKUP(D662,$F$6:$F$9,$I$6:$I$9)</f>
        <v>8</v>
      </c>
      <c r="F662" s="15">
        <f ca="1">LOOKUP(D662,$F$6:$F$9,$J$6:$J$9)</f>
        <v>40</v>
      </c>
      <c r="G662" s="15">
        <f ca="1">LOOKUP(D662,$F$6:$F$9,$K$6:$K$9)</f>
        <v>24</v>
      </c>
      <c r="H662" s="15">
        <f ca="1">LOOKUP(D662,$F$6:$F$9,$L$6:$L$9)</f>
        <v>260</v>
      </c>
      <c r="I662" s="20">
        <f ca="1">RAND()</f>
        <v>0.66837443655515871</v>
      </c>
      <c r="J662" s="15">
        <f ca="1">IF(B662=1, ROUND(_xlfn.NORM.INV(I662,$C$5,$C$6)*(1+$T$14), 0), ROUND(_xlfn.NORM.INV(I662, $D$5, $D$6)*(1+$T$14), 0))</f>
        <v>5</v>
      </c>
      <c r="K662" s="20">
        <f ca="1">RAND()</f>
        <v>0.70707728757558497</v>
      </c>
      <c r="L662" s="18">
        <f ca="1">IF(B662=1, ROUND(_xlfn.NORM.INV(K662,$C$7,$C$8), 2), ROUND(_xlfn.NORM.INV(K662, $D$7, $D$8), 2))</f>
        <v>10740.71</v>
      </c>
      <c r="M662" s="15">
        <f ca="1">MIN(E662,J662)</f>
        <v>5</v>
      </c>
      <c r="N662" s="15">
        <f ca="1">RAND()</f>
        <v>0.25311351276894245</v>
      </c>
      <c r="O662" s="19">
        <f ca="1">(IF(B662=1, $G$21+($G$22-$G$21)*N662, $H$21+($H$22-$H$21)*N662))</f>
        <v>1.7593405383068274E-2</v>
      </c>
      <c r="P662" s="15">
        <f ca="1">ROUND(M662*(1-O662), 0)</f>
        <v>5</v>
      </c>
      <c r="Q662" s="20">
        <f ca="1">RAND()</f>
        <v>0.86749723794314193</v>
      </c>
      <c r="R662" s="15">
        <f ca="1">IF(B662=1, ROUND(_xlfn.NORM.INV(Q662,$C$9,$C$10)*(1+$T$14), 0), ROUND(_xlfn.NORM.INV(Q662, $D$9, $D$10)*(1+$T$14), 0))</f>
        <v>52</v>
      </c>
      <c r="S662" s="20">
        <f ca="1">RAND()</f>
        <v>0.3263453754698189</v>
      </c>
      <c r="T662" s="18">
        <f ca="1">IF(B662=1, ROUND(_xlfn.NORM.INV(S662,$C$11,$C$12), 2), ROUND(_xlfn.NORM.INV(S662, $D$11, $D$12), 2))</f>
        <v>5143.6400000000003</v>
      </c>
      <c r="U662" s="15">
        <f ca="1">MIN(F662,R662)</f>
        <v>40</v>
      </c>
      <c r="V662" s="15">
        <f ca="1">RAND()</f>
        <v>0.85809646985946131</v>
      </c>
      <c r="W662" s="19">
        <f ca="1">(IF(B662=1, $G$21+($G$22-$G$21)*V662, $H$21+($H$22-$H$21)*V662))</f>
        <v>3.5742894095783836E-2</v>
      </c>
      <c r="X662" s="15">
        <f ca="1">ROUND(U662*(1-W662), 0)</f>
        <v>39</v>
      </c>
      <c r="Y662" s="20">
        <f ca="1">RAND()</f>
        <v>0.98569694000298103</v>
      </c>
      <c r="Z662" s="15">
        <f ca="1">IF(B662=1, ROUND(_xlfn.NORM.INV(Y662,$C$13,$C$14)*(1+$T$14), 0), ROUND(_xlfn.NORM.INV(Y662, $D$13, $D$14)*(1+$T$14), 0))</f>
        <v>56</v>
      </c>
      <c r="AA662" s="20">
        <f ca="1">RAND()</f>
        <v>0.3502791113934427</v>
      </c>
      <c r="AB662" s="18">
        <f ca="1">IF(B662=1, ROUND(_xlfn.NORM.INV(AA662,$C$15,$C$16), 2), ROUND(_xlfn.NORM.INV(AA662, $D$15, $D$16), 2))</f>
        <v>2751.23</v>
      </c>
      <c r="AC662" s="15">
        <f ca="1">MIN(G662,Z662)</f>
        <v>24</v>
      </c>
      <c r="AD662" s="15">
        <f ca="1">RAND()</f>
        <v>0.48420713919471625</v>
      </c>
      <c r="AE662" s="19">
        <f ca="1">(IF(B662=1, $G$21+($G$22-$G$21)*AD662, $H$21+($H$22-$H$21)*AD662))</f>
        <v>2.4526214175841485E-2</v>
      </c>
      <c r="AF662" s="15">
        <f ca="1">ROUND(AC662*(1-AE662), 0)</f>
        <v>23</v>
      </c>
      <c r="AG662" s="20">
        <f ca="1">RAND()</f>
        <v>0.5165419407202525</v>
      </c>
      <c r="AH662" s="15">
        <f ca="1">IF(B662=1, ROUND(_xlfn.NORM.INV(AG662,$C$17,$C$18)*(1+$T$14), 0), ROUND(_xlfn.NORM.INV(AG662, $D$17, $D$18)*(1+$T$14), 0))</f>
        <v>202</v>
      </c>
      <c r="AI662" s="20">
        <f ca="1">RAND()</f>
        <v>0.98794898580799295</v>
      </c>
      <c r="AJ662" s="18">
        <f ca="1">IF(B662=1, ROUND(_xlfn.NORM.INV(AI662,$C$19,$C$20), 2), ROUND(_xlfn.NORM.INV(AI662, $D$19, $D$20), 2))</f>
        <v>1920.06</v>
      </c>
      <c r="AK662" s="15">
        <f ca="1">MIN(ROUND(H662*(1+$C$22),0),AH662)</f>
        <v>202</v>
      </c>
      <c r="AL662" s="20">
        <f ca="1">RAND()</f>
        <v>0.80258396282217803</v>
      </c>
      <c r="AM662" s="19">
        <f ca="1">(IF(B662=1, $G$21+($G$22-$G$21)*AL662, $H$21+($H$22-$H$21)*AL662))</f>
        <v>3.4077518884665342E-2</v>
      </c>
      <c r="AN662" s="15">
        <f ca="1">ROUND(AK662*(1-AM662), 0)</f>
        <v>195</v>
      </c>
      <c r="AO662" s="18">
        <f ca="1">SUM(IF(AN662&gt;H662, (AN662-H662)*($G$23+AJ662), 0),IF(AF662&gt;G662,(AF662-G662)*($G$23+AB662),0),IF(X662&gt;F662,(X662-F662)*($G$23+T662),0),IF(P662&gt;E662,(P662-E662)*($G$23+L662),0))</f>
        <v>0</v>
      </c>
      <c r="AP662" s="18">
        <f>-$C$24</f>
        <v>-313614.51120000001</v>
      </c>
      <c r="AQ662" s="17">
        <f ca="1">L662*P662+T662*X662+AB662*AF662+AJ662*AN662-AO662+AP662</f>
        <v>378380.98879999999</v>
      </c>
      <c r="AS662" s="21">
        <f ca="1">SUM(IF(AN662&gt;H662, (AN662-H662), 0),IF(AF662&gt;G662,(AF662-G662),0),IF(X662&gt;F662,(X662-F662),0),IF(P662&gt;E662,(P662-E662),0))</f>
        <v>0</v>
      </c>
    </row>
    <row r="663" spans="1:45" x14ac:dyDescent="0.4">
      <c r="A663" s="15">
        <v>635</v>
      </c>
      <c r="B663" s="15">
        <f ca="1">IF(RAND() &lt; (8/12), 0, 1)</f>
        <v>0</v>
      </c>
      <c r="C663" s="20">
        <f ca="1">RAND()</f>
        <v>0.67234580745845551</v>
      </c>
      <c r="D663" s="15" t="str">
        <f ca="1">LOOKUP(C663,$H$13:$H$16,$F$13:$F$16)</f>
        <v>Boeing 777-300ER</v>
      </c>
      <c r="E663" s="15">
        <f ca="1">LOOKUP(D663,$F$6:$F$9,$I$6:$I$9)</f>
        <v>8</v>
      </c>
      <c r="F663" s="15">
        <f ca="1">LOOKUP(D663,$F$6:$F$9,$J$6:$J$9)</f>
        <v>40</v>
      </c>
      <c r="G663" s="15">
        <f ca="1">LOOKUP(D663,$F$6:$F$9,$K$6:$K$9)</f>
        <v>24</v>
      </c>
      <c r="H663" s="15">
        <f ca="1">LOOKUP(D663,$F$6:$F$9,$L$6:$L$9)</f>
        <v>260</v>
      </c>
      <c r="I663" s="20">
        <f ca="1">RAND()</f>
        <v>0.84927091222504225</v>
      </c>
      <c r="J663" s="15">
        <f ca="1">IF(B663=1, ROUND(_xlfn.NORM.INV(I663,$C$5,$C$6)*(1+$T$14), 0), ROUND(_xlfn.NORM.INV(I663, $D$5, $D$6)*(1+$T$14), 0))</f>
        <v>5</v>
      </c>
      <c r="K663" s="20">
        <f ca="1">RAND()</f>
        <v>0.53693678521601007</v>
      </c>
      <c r="L663" s="18">
        <f ca="1">IF(B663=1, ROUND(_xlfn.NORM.INV(K663,$C$7,$C$8), 2), ROUND(_xlfn.NORM.INV(K663, $D$7, $D$8), 2))</f>
        <v>10534.64</v>
      </c>
      <c r="M663" s="15">
        <f ca="1">MIN(E663,J663)</f>
        <v>5</v>
      </c>
      <c r="N663" s="15">
        <f ca="1">RAND()</f>
        <v>0.75935143077537903</v>
      </c>
      <c r="O663" s="19">
        <f ca="1">(IF(B663=1, $G$21+($G$22-$G$21)*N663, $H$21+($H$22-$H$21)*N663))</f>
        <v>3.2780542923261373E-2</v>
      </c>
      <c r="P663" s="15">
        <f ca="1">ROUND(M663*(1-O663), 0)</f>
        <v>5</v>
      </c>
      <c r="Q663" s="20">
        <f ca="1">RAND()</f>
        <v>0.36777676061925557</v>
      </c>
      <c r="R663" s="15">
        <f ca="1">IF(B663=1, ROUND(_xlfn.NORM.INV(Q663,$C$9,$C$10)*(1+$T$14), 0), ROUND(_xlfn.NORM.INV(Q663, $D$9, $D$10)*(1+$T$14), 0))</f>
        <v>36</v>
      </c>
      <c r="S663" s="20">
        <f ca="1">RAND()</f>
        <v>7.8848745295580724E-2</v>
      </c>
      <c r="T663" s="18">
        <f ca="1">IF(B663=1, ROUND(_xlfn.NORM.INV(S663,$C$11,$C$12), 2), ROUND(_xlfn.NORM.INV(S663, $D$11, $D$12), 2))</f>
        <v>4924.2299999999996</v>
      </c>
      <c r="U663" s="15">
        <f ca="1">MIN(F663,R663)</f>
        <v>36</v>
      </c>
      <c r="V663" s="15">
        <f ca="1">RAND()</f>
        <v>0.99970248064910727</v>
      </c>
      <c r="W663" s="19">
        <f ca="1">(IF(B663=1, $G$21+($G$22-$G$21)*V663, $H$21+($H$22-$H$21)*V663))</f>
        <v>3.9991074419473215E-2</v>
      </c>
      <c r="X663" s="15">
        <f ca="1">ROUND(U663*(1-W663), 0)</f>
        <v>35</v>
      </c>
      <c r="Y663" s="20">
        <f ca="1">RAND()</f>
        <v>0.64429702329155114</v>
      </c>
      <c r="Z663" s="15">
        <f ca="1">IF(B663=1, ROUND(_xlfn.NORM.INV(Y663,$C$13,$C$14)*(1+$T$14), 0), ROUND(_xlfn.NORM.INV(Y663, $D$13, $D$14)*(1+$T$14), 0))</f>
        <v>39</v>
      </c>
      <c r="AA663" s="20">
        <f ca="1">RAND()</f>
        <v>0.88369933579143367</v>
      </c>
      <c r="AB663" s="18">
        <f ca="1">IF(B663=1, ROUND(_xlfn.NORM.INV(AA663,$C$15,$C$16), 2), ROUND(_xlfn.NORM.INV(AA663, $D$15, $D$16), 2))</f>
        <v>2943.04</v>
      </c>
      <c r="AC663" s="15">
        <f ca="1">MIN(G663,Z663)</f>
        <v>24</v>
      </c>
      <c r="AD663" s="15">
        <f ca="1">RAND()</f>
        <v>0.34794011699034399</v>
      </c>
      <c r="AE663" s="19">
        <f ca="1">(IF(B663=1, $G$21+($G$22-$G$21)*AD663, $H$21+($H$22-$H$21)*AD663))</f>
        <v>2.0438203509710318E-2</v>
      </c>
      <c r="AF663" s="15">
        <f ca="1">ROUND(AC663*(1-AE663), 0)</f>
        <v>24</v>
      </c>
      <c r="AG663" s="20">
        <f ca="1">RAND()</f>
        <v>0.32518277642819204</v>
      </c>
      <c r="AH663" s="15">
        <f ca="1">IF(B663=1, ROUND(_xlfn.NORM.INV(AG663,$C$17,$C$18)*(1+$T$14), 0), ROUND(_xlfn.NORM.INV(AG663, $D$17, $D$18)*(1+$T$14), 0))</f>
        <v>176</v>
      </c>
      <c r="AI663" s="20">
        <f ca="1">RAND()</f>
        <v>0.1472958910846115</v>
      </c>
      <c r="AJ663" s="18">
        <f ca="1">IF(B663=1, ROUND(_xlfn.NORM.INV(AI663,$C$19,$C$20), 2), ROUND(_xlfn.NORM.INV(AI663, $D$19, $D$20), 2))</f>
        <v>1669.12</v>
      </c>
      <c r="AK663" s="15">
        <f ca="1">MIN(ROUND(H663*(1+$C$22),0),AH663)</f>
        <v>176</v>
      </c>
      <c r="AL663" s="20">
        <f ca="1">RAND()</f>
        <v>0.51461615808497663</v>
      </c>
      <c r="AM663" s="19">
        <f ca="1">(IF(B663=1, $G$21+($G$22-$G$21)*AL663, $H$21+($H$22-$H$21)*AL663))</f>
        <v>2.5438484742549297E-2</v>
      </c>
      <c r="AN663" s="15">
        <f ca="1">ROUND(AK663*(1-AM663), 0)</f>
        <v>172</v>
      </c>
      <c r="AO663" s="18">
        <f ca="1">SUM(IF(AN663&gt;H663, (AN663-H663)*($G$23+AJ663), 0),IF(AF663&gt;G663,(AF663-G663)*($G$23+AB663),0),IF(X663&gt;F663,(X663-F663)*($G$23+T663),0),IF(P663&gt;E663,(P663-E663)*($G$23+L663),0))</f>
        <v>0</v>
      </c>
      <c r="AP663" s="18">
        <f>-$C$24</f>
        <v>-313614.51120000001</v>
      </c>
      <c r="AQ663" s="17">
        <f ca="1">L663*P663+T663*X663+AB663*AF663+AJ663*AN663-AO663+AP663</f>
        <v>269128.33879999985</v>
      </c>
      <c r="AS663" s="21">
        <f ca="1">SUM(IF(AN663&gt;H663, (AN663-H663), 0),IF(AF663&gt;G663,(AF663-G663),0),IF(X663&gt;F663,(X663-F663),0),IF(P663&gt;E663,(P663-E663),0))</f>
        <v>0</v>
      </c>
    </row>
    <row r="664" spans="1:45" x14ac:dyDescent="0.4">
      <c r="A664" s="15">
        <v>636</v>
      </c>
      <c r="B664" s="15">
        <f ca="1">IF(RAND() &lt; (8/12), 0, 1)</f>
        <v>0</v>
      </c>
      <c r="C664" s="20">
        <f ca="1">RAND()</f>
        <v>0.81844672811594765</v>
      </c>
      <c r="D664" s="15" t="str">
        <f ca="1">LOOKUP(C664,$H$13:$H$16,$F$13:$F$16)</f>
        <v>Boeing 777-300ER</v>
      </c>
      <c r="E664" s="15">
        <f ca="1">LOOKUP(D664,$F$6:$F$9,$I$6:$I$9)</f>
        <v>8</v>
      </c>
      <c r="F664" s="15">
        <f ca="1">LOOKUP(D664,$F$6:$F$9,$J$6:$J$9)</f>
        <v>40</v>
      </c>
      <c r="G664" s="15">
        <f ca="1">LOOKUP(D664,$F$6:$F$9,$K$6:$K$9)</f>
        <v>24</v>
      </c>
      <c r="H664" s="15">
        <f ca="1">LOOKUP(D664,$F$6:$F$9,$L$6:$L$9)</f>
        <v>260</v>
      </c>
      <c r="I664" s="20">
        <f ca="1">RAND()</f>
        <v>6.1650132636969168E-2</v>
      </c>
      <c r="J664" s="15">
        <f ca="1">IF(B664=1, ROUND(_xlfn.NORM.INV(I664,$C$5,$C$6)*(1+$T$14), 0), ROUND(_xlfn.NORM.INV(I664, $D$5, $D$6)*(1+$T$14), 0))</f>
        <v>3</v>
      </c>
      <c r="K664" s="20">
        <f ca="1">RAND()</f>
        <v>0.11728885652374321</v>
      </c>
      <c r="L664" s="18">
        <f ca="1">IF(B664=1, ROUND(_xlfn.NORM.INV(K664,$C$7,$C$8), 2), ROUND(_xlfn.NORM.INV(K664, $D$7, $D$8), 2))</f>
        <v>9950.64</v>
      </c>
      <c r="M664" s="15">
        <f ca="1">MIN(E664,J664)</f>
        <v>3</v>
      </c>
      <c r="N664" s="15">
        <f ca="1">RAND()</f>
        <v>0.55347992750731168</v>
      </c>
      <c r="O664" s="19">
        <f ca="1">(IF(B664=1, $G$21+($G$22-$G$21)*N664, $H$21+($H$22-$H$21)*N664))</f>
        <v>2.6604397825219353E-2</v>
      </c>
      <c r="P664" s="15">
        <f ca="1">ROUND(M664*(1-O664), 0)</f>
        <v>3</v>
      </c>
      <c r="Q664" s="20">
        <f ca="1">RAND()</f>
        <v>0.94461117224851865</v>
      </c>
      <c r="R664" s="15">
        <f ca="1">IF(B664=1, ROUND(_xlfn.NORM.INV(Q664,$C$9,$C$10)*(1+$T$14), 0), ROUND(_xlfn.NORM.INV(Q664, $D$9, $D$10)*(1+$T$14), 0))</f>
        <v>57</v>
      </c>
      <c r="S664" s="20">
        <f ca="1">RAND()</f>
        <v>0.17847283972192274</v>
      </c>
      <c r="T664" s="18">
        <f ca="1">IF(B664=1, ROUND(_xlfn.NORM.INV(S664,$C$11,$C$12), 2), ROUND(_xlfn.NORM.INV(S664, $D$11, $D$12), 2))</f>
        <v>5036.2700000000004</v>
      </c>
      <c r="U664" s="15">
        <f ca="1">MIN(F664,R664)</f>
        <v>40</v>
      </c>
      <c r="V664" s="15">
        <f ca="1">RAND()</f>
        <v>0.82703397792262578</v>
      </c>
      <c r="W664" s="19">
        <f ca="1">(IF(B664=1, $G$21+($G$22-$G$21)*V664, $H$21+($H$22-$H$21)*V664))</f>
        <v>3.4811019337678772E-2</v>
      </c>
      <c r="X664" s="15">
        <f ca="1">ROUND(U664*(1-W664), 0)</f>
        <v>39</v>
      </c>
      <c r="Y664" s="20">
        <f ca="1">RAND()</f>
        <v>0.45214787049012739</v>
      </c>
      <c r="Z664" s="15">
        <f ca="1">IF(B664=1, ROUND(_xlfn.NORM.INV(Y664,$C$13,$C$14)*(1+$T$14), 0), ROUND(_xlfn.NORM.INV(Y664, $D$13, $D$14)*(1+$T$14), 0))</f>
        <v>35</v>
      </c>
      <c r="AA664" s="20">
        <f ca="1">RAND()</f>
        <v>0.30589141620723137</v>
      </c>
      <c r="AB664" s="18">
        <f ca="1">IF(B664=1, ROUND(_xlfn.NORM.INV(AA664,$C$15,$C$16), 2), ROUND(_xlfn.NORM.INV(AA664, $D$15, $D$16), 2))</f>
        <v>2736.28</v>
      </c>
      <c r="AC664" s="15">
        <f ca="1">MIN(G664,Z664)</f>
        <v>24</v>
      </c>
      <c r="AD664" s="15">
        <f ca="1">RAND()</f>
        <v>6.2752354895180273E-3</v>
      </c>
      <c r="AE664" s="19">
        <f ca="1">(IF(B664=1, $G$21+($G$22-$G$21)*AD664, $H$21+($H$22-$H$21)*AD664))</f>
        <v>1.0188257064685541E-2</v>
      </c>
      <c r="AF664" s="15">
        <f ca="1">ROUND(AC664*(1-AE664), 0)</f>
        <v>24</v>
      </c>
      <c r="AG664" s="20">
        <f ca="1">RAND()</f>
        <v>0.92051819776967403</v>
      </c>
      <c r="AH664" s="15">
        <f ca="1">IF(B664=1, ROUND(_xlfn.NORM.INV(AG664,$C$17,$C$18)*(1+$T$14), 0), ROUND(_xlfn.NORM.INV(AG664, $D$17, $D$18)*(1+$T$14), 0))</f>
        <v>273</v>
      </c>
      <c r="AI664" s="20">
        <f ca="1">RAND()</f>
        <v>0.83072734332565645</v>
      </c>
      <c r="AJ664" s="18">
        <f ca="1">IF(B664=1, ROUND(_xlfn.NORM.INV(AI664,$C$19,$C$20), 2), ROUND(_xlfn.NORM.INV(AI664, $D$19, $D$20), 2))</f>
        <v>1821.43</v>
      </c>
      <c r="AK664" s="15">
        <f ca="1">MIN(ROUND(H664*(1+$C$22),0),AH664)</f>
        <v>273</v>
      </c>
      <c r="AL664" s="20">
        <f ca="1">RAND()</f>
        <v>0.81931102228359709</v>
      </c>
      <c r="AM664" s="19">
        <f ca="1">(IF(B664=1, $G$21+($G$22-$G$21)*AL664, $H$21+($H$22-$H$21)*AL664))</f>
        <v>3.4579330668507914E-2</v>
      </c>
      <c r="AN664" s="15">
        <f ca="1">ROUND(AK664*(1-AM664), 0)</f>
        <v>264</v>
      </c>
      <c r="AO664" s="18">
        <f ca="1">SUM(IF(AN664&gt;H664, (AN664-H664)*($G$23+AJ664), 0),IF(AF664&gt;G664,(AF664-G664)*($G$23+AB664),0),IF(X664&gt;F664,(X664-F664)*($G$23+T664),0),IF(P664&gt;E664,(P664-E664)*($G$23+L664),0))</f>
        <v>10689.720000000001</v>
      </c>
      <c r="AP664" s="18">
        <f>-$C$24</f>
        <v>-313614.51120000001</v>
      </c>
      <c r="AQ664" s="17">
        <f ca="1">L664*P664+T664*X664+AB664*AF664+AJ664*AN664-AO664+AP664</f>
        <v>448490.45880000008</v>
      </c>
      <c r="AS664" s="21">
        <f ca="1">SUM(IF(AN664&gt;H664, (AN664-H664), 0),IF(AF664&gt;G664,(AF664-G664),0),IF(X664&gt;F664,(X664-F664),0),IF(P664&gt;E664,(P664-E664),0))</f>
        <v>4</v>
      </c>
    </row>
    <row r="665" spans="1:45" x14ac:dyDescent="0.4">
      <c r="A665" s="15">
        <v>637</v>
      </c>
      <c r="B665" s="15">
        <f ca="1">IF(RAND() &lt; (8/12), 0, 1)</f>
        <v>0</v>
      </c>
      <c r="C665" s="20">
        <f ca="1">RAND()</f>
        <v>0.98751571011624339</v>
      </c>
      <c r="D665" s="15" t="str">
        <f ca="1">LOOKUP(C665,$H$13:$H$16,$F$13:$F$16)</f>
        <v>Boeing 777-300ER</v>
      </c>
      <c r="E665" s="15">
        <f ca="1">LOOKUP(D665,$F$6:$F$9,$I$6:$I$9)</f>
        <v>8</v>
      </c>
      <c r="F665" s="15">
        <f ca="1">LOOKUP(D665,$F$6:$F$9,$J$6:$J$9)</f>
        <v>40</v>
      </c>
      <c r="G665" s="15">
        <f ca="1">LOOKUP(D665,$F$6:$F$9,$K$6:$K$9)</f>
        <v>24</v>
      </c>
      <c r="H665" s="15">
        <f ca="1">LOOKUP(D665,$F$6:$F$9,$L$6:$L$9)</f>
        <v>260</v>
      </c>
      <c r="I665" s="20">
        <f ca="1">RAND()</f>
        <v>0.60104935618698174</v>
      </c>
      <c r="J665" s="15">
        <f ca="1">IF(B665=1, ROUND(_xlfn.NORM.INV(I665,$C$5,$C$6)*(1+$T$14), 0), ROUND(_xlfn.NORM.INV(I665, $D$5, $D$6)*(1+$T$14), 0))</f>
        <v>4</v>
      </c>
      <c r="K665" s="20">
        <f ca="1">RAND()</f>
        <v>0.74111090694424919</v>
      </c>
      <c r="L665" s="18">
        <f ca="1">IF(B665=1, ROUND(_xlfn.NORM.INV(K665,$C$7,$C$8), 2), ROUND(_xlfn.NORM.INV(K665, $D$7, $D$8), 2))</f>
        <v>10787.15</v>
      </c>
      <c r="M665" s="15">
        <f ca="1">MIN(E665,J665)</f>
        <v>4</v>
      </c>
      <c r="N665" s="15">
        <f ca="1">RAND()</f>
        <v>0.28779182904001566</v>
      </c>
      <c r="O665" s="19">
        <f ca="1">(IF(B665=1, $G$21+($G$22-$G$21)*N665, $H$21+($H$22-$H$21)*N665))</f>
        <v>1.8633754871200468E-2</v>
      </c>
      <c r="P665" s="15">
        <f ca="1">ROUND(M665*(1-O665), 0)</f>
        <v>4</v>
      </c>
      <c r="Q665" s="20">
        <f ca="1">RAND()</f>
        <v>0.30704078679344027</v>
      </c>
      <c r="R665" s="15">
        <f ca="1">IF(B665=1, ROUND(_xlfn.NORM.INV(Q665,$C$9,$C$10)*(1+$T$14), 0), ROUND(_xlfn.NORM.INV(Q665, $D$9, $D$10)*(1+$T$14), 0))</f>
        <v>35</v>
      </c>
      <c r="S665" s="20">
        <f ca="1">RAND()</f>
        <v>0.80743503097261915</v>
      </c>
      <c r="T665" s="18">
        <f ca="1">IF(B665=1, ROUND(_xlfn.NORM.INV(S665,$C$11,$C$12), 2), ROUND(_xlfn.NORM.INV(S665, $D$11, $D$12), 2))</f>
        <v>5444.1</v>
      </c>
      <c r="U665" s="15">
        <f ca="1">MIN(F665,R665)</f>
        <v>35</v>
      </c>
      <c r="V665" s="15">
        <f ca="1">RAND()</f>
        <v>0.8989779385164659</v>
      </c>
      <c r="W665" s="19">
        <f ca="1">(IF(B665=1, $G$21+($G$22-$G$21)*V665, $H$21+($H$22-$H$21)*V665))</f>
        <v>3.6969338155493976E-2</v>
      </c>
      <c r="X665" s="15">
        <f ca="1">ROUND(U665*(1-W665), 0)</f>
        <v>34</v>
      </c>
      <c r="Y665" s="20">
        <f ca="1">RAND()</f>
        <v>0.84592391788723209</v>
      </c>
      <c r="Z665" s="15">
        <f ca="1">IF(B665=1, ROUND(_xlfn.NORM.INV(Y665,$C$13,$C$14)*(1+$T$14), 0), ROUND(_xlfn.NORM.INV(Y665, $D$13, $D$14)*(1+$T$14), 0))</f>
        <v>45</v>
      </c>
      <c r="AA665" s="20">
        <f ca="1">RAND()</f>
        <v>0.36759237358908758</v>
      </c>
      <c r="AB665" s="18">
        <f ca="1">IF(B665=1, ROUND(_xlfn.NORM.INV(AA665,$C$15,$C$16), 2), ROUND(_xlfn.NORM.INV(AA665, $D$15, $D$16), 2))</f>
        <v>2756.86</v>
      </c>
      <c r="AC665" s="15">
        <f ca="1">MIN(G665,Z665)</f>
        <v>24</v>
      </c>
      <c r="AD665" s="15">
        <f ca="1">RAND()</f>
        <v>2.5398679206215524E-3</v>
      </c>
      <c r="AE665" s="19">
        <f ca="1">(IF(B665=1, $G$21+($G$22-$G$21)*AD665, $H$21+($H$22-$H$21)*AD665))</f>
        <v>1.0076196037618647E-2</v>
      </c>
      <c r="AF665" s="15">
        <f ca="1">ROUND(AC665*(1-AE665), 0)</f>
        <v>24</v>
      </c>
      <c r="AG665" s="20">
        <f ca="1">RAND()</f>
        <v>4.963258140201332E-2</v>
      </c>
      <c r="AH665" s="15">
        <f ca="1">IF(B665=1, ROUND(_xlfn.NORM.INV(AG665,$C$17,$C$18)*(1+$T$14), 0), ROUND(_xlfn.NORM.INV(AG665, $D$17, $D$18)*(1+$T$14), 0))</f>
        <v>113</v>
      </c>
      <c r="AI665" s="20">
        <f ca="1">RAND()</f>
        <v>0.31130498394680139</v>
      </c>
      <c r="AJ665" s="18">
        <f ca="1">IF(B665=1, ROUND(_xlfn.NORM.INV(AI665,$C$19,$C$20), 2), ROUND(_xlfn.NORM.INV(AI665, $D$19, $D$20), 2))</f>
        <v>1711.35</v>
      </c>
      <c r="AK665" s="15">
        <f ca="1">MIN(ROUND(H665*(1+$C$22),0),AH665)</f>
        <v>113</v>
      </c>
      <c r="AL665" s="20">
        <f ca="1">RAND()</f>
        <v>0.50538513894571446</v>
      </c>
      <c r="AM665" s="19">
        <f ca="1">(IF(B665=1, $G$21+($G$22-$G$21)*AL665, $H$21+($H$22-$H$21)*AL665))</f>
        <v>2.5161554168371434E-2</v>
      </c>
      <c r="AN665" s="15">
        <f ca="1">ROUND(AK665*(1-AM665), 0)</f>
        <v>110</v>
      </c>
      <c r="AO665" s="18">
        <f ca="1">SUM(IF(AN665&gt;H665, (AN665-H665)*($G$23+AJ665), 0),IF(AF665&gt;G665,(AF665-G665)*($G$23+AB665),0),IF(X665&gt;F665,(X665-F665)*($G$23+T665),0),IF(P665&gt;E665,(P665-E665)*($G$23+L665),0))</f>
        <v>0</v>
      </c>
      <c r="AP665" s="18">
        <f>-$C$24</f>
        <v>-313614.51120000001</v>
      </c>
      <c r="AQ665" s="17">
        <f ca="1">L665*P665+T665*X665+AB665*AF665+AJ665*AN665-AO665+AP665</f>
        <v>169046.62880000001</v>
      </c>
      <c r="AS665" s="21">
        <f ca="1">SUM(IF(AN665&gt;H665, (AN665-H665), 0),IF(AF665&gt;G665,(AF665-G665),0),IF(X665&gt;F665,(X665-F665),0),IF(P665&gt;E665,(P665-E665),0))</f>
        <v>0</v>
      </c>
    </row>
    <row r="666" spans="1:45" x14ac:dyDescent="0.4">
      <c r="A666" s="15">
        <v>638</v>
      </c>
      <c r="B666" s="15">
        <f ca="1">IF(RAND() &lt; (8/12), 0, 1)</f>
        <v>1</v>
      </c>
      <c r="C666" s="20">
        <f ca="1">RAND()</f>
        <v>0.87883197361310827</v>
      </c>
      <c r="D666" s="15" t="str">
        <f ca="1">LOOKUP(C666,$H$13:$H$16,$F$13:$F$16)</f>
        <v>Boeing 777-300ER</v>
      </c>
      <c r="E666" s="15">
        <f ca="1">LOOKUP(D666,$F$6:$F$9,$I$6:$I$9)</f>
        <v>8</v>
      </c>
      <c r="F666" s="15">
        <f ca="1">LOOKUP(D666,$F$6:$F$9,$J$6:$J$9)</f>
        <v>40</v>
      </c>
      <c r="G666" s="15">
        <f ca="1">LOOKUP(D666,$F$6:$F$9,$K$6:$K$9)</f>
        <v>24</v>
      </c>
      <c r="H666" s="15">
        <f ca="1">LOOKUP(D666,$F$6:$F$9,$L$6:$L$9)</f>
        <v>260</v>
      </c>
      <c r="I666" s="20">
        <f ca="1">RAND()</f>
        <v>0.18038486061738779</v>
      </c>
      <c r="J666" s="15">
        <f ca="1">IF(B666=1, ROUND(_xlfn.NORM.INV(I666,$C$5,$C$6)*(1+$T$14), 0), ROUND(_xlfn.NORM.INV(I666, $D$5, $D$6)*(1+$T$14), 0))</f>
        <v>4</v>
      </c>
      <c r="K666" s="20">
        <f ca="1">RAND()</f>
        <v>0.92001394747268483</v>
      </c>
      <c r="L666" s="18">
        <f ca="1">IF(B666=1, ROUND(_xlfn.NORM.INV(K666,$C$7,$C$8), 2), ROUND(_xlfn.NORM.INV(K666, $D$7, $D$8), 2))</f>
        <v>16192.98</v>
      </c>
      <c r="M666" s="15">
        <f ca="1">MIN(E666,J666)</f>
        <v>4</v>
      </c>
      <c r="N666" s="15">
        <f ca="1">RAND()</f>
        <v>0.7133918183235094</v>
      </c>
      <c r="O666" s="19">
        <f ca="1">(IF(B666=1, $G$21+($G$22-$G$21)*N666, $H$21+($H$22-$H$21)*N666))</f>
        <v>3.9968713641322831E-2</v>
      </c>
      <c r="P666" s="15">
        <f ca="1">ROUND(M666*(1-O666), 0)</f>
        <v>4</v>
      </c>
      <c r="Q666" s="20">
        <f ca="1">RAND()</f>
        <v>0.46711912259412147</v>
      </c>
      <c r="R666" s="15">
        <f ca="1">IF(B666=1, ROUND(_xlfn.NORM.INV(Q666,$C$9,$C$10)*(1+$T$14), 0), ROUND(_xlfn.NORM.INV(Q666, $D$9, $D$10)*(1+$T$14), 0))</f>
        <v>59</v>
      </c>
      <c r="S666" s="20">
        <f ca="1">RAND()</f>
        <v>0.53541396210429681</v>
      </c>
      <c r="T666" s="18">
        <f ca="1">IF(B666=1, ROUND(_xlfn.NORM.INV(S666,$C$11,$C$12), 2), ROUND(_xlfn.NORM.INV(S666, $D$11, $D$12), 2))</f>
        <v>6909.59</v>
      </c>
      <c r="U666" s="15">
        <f ca="1">MIN(F666,R666)</f>
        <v>40</v>
      </c>
      <c r="V666" s="15">
        <f ca="1">RAND()</f>
        <v>0.67700017193684769</v>
      </c>
      <c r="W666" s="19">
        <f ca="1">(IF(B666=1, $G$21+($G$22-$G$21)*V666, $H$21+($H$22-$H$21)*V666))</f>
        <v>3.869500601778967E-2</v>
      </c>
      <c r="X666" s="15">
        <f ca="1">ROUND(U666*(1-W666), 0)</f>
        <v>38</v>
      </c>
      <c r="Y666" s="20">
        <f ca="1">RAND()</f>
        <v>0.21817152924135985</v>
      </c>
      <c r="Z666" s="15">
        <f ca="1">IF(B666=1, ROUND(_xlfn.NORM.INV(Y666,$C$13,$C$14)*(1+$T$14), 0), ROUND(_xlfn.NORM.INV(Y666, $D$13, $D$14)*(1+$T$14), 0))</f>
        <v>37</v>
      </c>
      <c r="AA666" s="20">
        <f ca="1">RAND()</f>
        <v>0.69313018850245023</v>
      </c>
      <c r="AB666" s="18">
        <f ca="1">IF(B666=1, ROUND(_xlfn.NORM.INV(AA666,$C$15,$C$16), 2), ROUND(_xlfn.NORM.INV(AA666, $D$15, $D$16), 2))</f>
        <v>3885.1</v>
      </c>
      <c r="AC666" s="15">
        <f ca="1">MIN(G666,Z666)</f>
        <v>24</v>
      </c>
      <c r="AD666" s="15">
        <f ca="1">RAND()</f>
        <v>0.38945800630768146</v>
      </c>
      <c r="AE666" s="19">
        <f ca="1">(IF(B666=1, $G$21+($G$22-$G$21)*AD666, $H$21+($H$22-$H$21)*AD666))</f>
        <v>2.8631030220768849E-2</v>
      </c>
      <c r="AF666" s="15">
        <f ca="1">ROUND(AC666*(1-AE666), 0)</f>
        <v>23</v>
      </c>
      <c r="AG666" s="20">
        <f ca="1">RAND()</f>
        <v>0.21760034048497823</v>
      </c>
      <c r="AH666" s="15">
        <f ca="1">IF(B666=1, ROUND(_xlfn.NORM.INV(AG666,$C$17,$C$18)*(1+$T$14), 0), ROUND(_xlfn.NORM.INV(AG666, $D$17, $D$18)*(1+$T$14), 0))</f>
        <v>206</v>
      </c>
      <c r="AI666" s="20">
        <f ca="1">RAND()</f>
        <v>0.18340225621580575</v>
      </c>
      <c r="AJ666" s="18">
        <f ca="1">IF(B666=1, ROUND(_xlfn.NORM.INV(AI666,$C$19,$C$20), 2), ROUND(_xlfn.NORM.INV(AI666, $D$19, $D$20), 2))</f>
        <v>2005.22</v>
      </c>
      <c r="AK666" s="15">
        <f ca="1">MIN(ROUND(H666*(1+$C$22),0),AH666)</f>
        <v>206</v>
      </c>
      <c r="AL666" s="20">
        <f ca="1">RAND()</f>
        <v>0.24255853809737438</v>
      </c>
      <c r="AM666" s="19">
        <f ca="1">(IF(B666=1, $G$21+($G$22-$G$21)*AL666, $H$21+($H$22-$H$21)*AL666))</f>
        <v>2.3489548833408105E-2</v>
      </c>
      <c r="AN666" s="15">
        <f ca="1">ROUND(AK666*(1-AM666), 0)</f>
        <v>201</v>
      </c>
      <c r="AO666" s="18">
        <f ca="1">SUM(IF(AN666&gt;H666, (AN666-H666)*($G$23+AJ666), 0),IF(AF666&gt;G666,(AF666-G666)*($G$23+AB666),0),IF(X666&gt;F666,(X666-F666)*($G$23+T666),0),IF(P666&gt;E666,(P666-E666)*($G$23+L666),0))</f>
        <v>0</v>
      </c>
      <c r="AP666" s="18">
        <f>-$C$24</f>
        <v>-313614.51120000001</v>
      </c>
      <c r="AQ666" s="17">
        <f ca="1">L666*P666+T666*X666+AB666*AF666+AJ666*AN666-AO666+AP666</f>
        <v>506128.34879999998</v>
      </c>
      <c r="AS666" s="21">
        <f ca="1">SUM(IF(AN666&gt;H666, (AN666-H666), 0),IF(AF666&gt;G666,(AF666-G666),0),IF(X666&gt;F666,(X666-F666),0),IF(P666&gt;E666,(P666-E666),0))</f>
        <v>0</v>
      </c>
    </row>
    <row r="667" spans="1:45" x14ac:dyDescent="0.4">
      <c r="A667" s="15">
        <v>639</v>
      </c>
      <c r="B667" s="15">
        <f ca="1">IF(RAND() &lt; (8/12), 0, 1)</f>
        <v>0</v>
      </c>
      <c r="C667" s="20">
        <f ca="1">RAND()</f>
        <v>0.22327596449017861</v>
      </c>
      <c r="D667" s="15" t="str">
        <f ca="1">LOOKUP(C667,$H$13:$H$16,$F$13:$F$16)</f>
        <v>Airbus A380-800</v>
      </c>
      <c r="E667" s="15">
        <f ca="1">LOOKUP(D667,$F$6:$F$9,$I$6:$I$9)</f>
        <v>14</v>
      </c>
      <c r="F667" s="15">
        <f ca="1">LOOKUP(D667,$F$6:$F$9,$J$6:$J$9)</f>
        <v>76</v>
      </c>
      <c r="G667" s="15">
        <f ca="1">LOOKUP(D667,$F$6:$F$9,$K$6:$K$9)</f>
        <v>56</v>
      </c>
      <c r="H667" s="15">
        <f ca="1">LOOKUP(D667,$F$6:$F$9,$L$6:$L$9)</f>
        <v>341</v>
      </c>
      <c r="I667" s="20">
        <f ca="1">RAND()</f>
        <v>0.39281286619810329</v>
      </c>
      <c r="J667" s="15">
        <f ca="1">IF(B667=1, ROUND(_xlfn.NORM.INV(I667,$C$5,$C$6)*(1+$T$14), 0), ROUND(_xlfn.NORM.INV(I667, $D$5, $D$6)*(1+$T$14), 0))</f>
        <v>4</v>
      </c>
      <c r="K667" s="20">
        <f ca="1">RAND()</f>
        <v>0.35644615405340963</v>
      </c>
      <c r="L667" s="18">
        <f ca="1">IF(B667=1, ROUND(_xlfn.NORM.INV(K667,$C$7,$C$8), 2), ROUND(_xlfn.NORM.INV(K667, $D$7, $D$8), 2))</f>
        <v>10324.67</v>
      </c>
      <c r="M667" s="15">
        <f ca="1">MIN(E667,J667)</f>
        <v>4</v>
      </c>
      <c r="N667" s="15">
        <f ca="1">RAND()</f>
        <v>0.60076967973472561</v>
      </c>
      <c r="O667" s="19">
        <f ca="1">(IF(B667=1, $G$21+($G$22-$G$21)*N667, $H$21+($H$22-$H$21)*N667))</f>
        <v>2.8023090392041768E-2</v>
      </c>
      <c r="P667" s="15">
        <f ca="1">ROUND(M667*(1-O667), 0)</f>
        <v>4</v>
      </c>
      <c r="Q667" s="20">
        <f ca="1">RAND()</f>
        <v>0.54395448214240738</v>
      </c>
      <c r="R667" s="15">
        <f ca="1">IF(B667=1, ROUND(_xlfn.NORM.INV(Q667,$C$9,$C$10)*(1+$T$14), 0), ROUND(_xlfn.NORM.INV(Q667, $D$9, $D$10)*(1+$T$14), 0))</f>
        <v>41</v>
      </c>
      <c r="S667" s="20">
        <f ca="1">RAND()</f>
        <v>0.97374309086726551</v>
      </c>
      <c r="T667" s="18">
        <f ca="1">IF(B667=1, ROUND(_xlfn.NORM.INV(S667,$C$11,$C$12), 2), ROUND(_xlfn.NORM.INV(S667, $D$11, $D$12), 2))</f>
        <v>5688.03</v>
      </c>
      <c r="U667" s="15">
        <f ca="1">MIN(F667,R667)</f>
        <v>41</v>
      </c>
      <c r="V667" s="15">
        <f ca="1">RAND()</f>
        <v>0.87657589348296716</v>
      </c>
      <c r="W667" s="19">
        <f ca="1">(IF(B667=1, $G$21+($G$22-$G$21)*V667, $H$21+($H$22-$H$21)*V667))</f>
        <v>3.6297276804489013E-2</v>
      </c>
      <c r="X667" s="15">
        <f ca="1">ROUND(U667*(1-W667), 0)</f>
        <v>40</v>
      </c>
      <c r="Y667" s="20">
        <f ca="1">RAND()</f>
        <v>0.86814950344419672</v>
      </c>
      <c r="Z667" s="15">
        <f ca="1">IF(B667=1, ROUND(_xlfn.NORM.INV(Y667,$C$13,$C$14)*(1+$T$14), 0), ROUND(_xlfn.NORM.INV(Y667, $D$13, $D$14)*(1+$T$14), 0))</f>
        <v>46</v>
      </c>
      <c r="AA667" s="20">
        <f ca="1">RAND()</f>
        <v>6.672491138092973E-2</v>
      </c>
      <c r="AB667" s="18">
        <f ca="1">IF(B667=1, ROUND(_xlfn.NORM.INV(AA667,$C$15,$C$16), 2), ROUND(_xlfn.NORM.INV(AA667, $D$15, $D$16), 2))</f>
        <v>2615.59</v>
      </c>
      <c r="AC667" s="15">
        <f ca="1">MIN(G667,Z667)</f>
        <v>46</v>
      </c>
      <c r="AD667" s="15">
        <f ca="1">RAND()</f>
        <v>0.23448478501066206</v>
      </c>
      <c r="AE667" s="19">
        <f ca="1">(IF(B667=1, $G$21+($G$22-$G$21)*AD667, $H$21+($H$22-$H$21)*AD667))</f>
        <v>1.7034543550319862E-2</v>
      </c>
      <c r="AF667" s="15">
        <f ca="1">ROUND(AC667*(1-AE667), 0)</f>
        <v>45</v>
      </c>
      <c r="AG667" s="20">
        <f ca="1">RAND()</f>
        <v>3.3486620435418724E-2</v>
      </c>
      <c r="AH667" s="15">
        <f ca="1">IF(B667=1, ROUND(_xlfn.NORM.INV(AG667,$C$17,$C$18)*(1+$T$14), 0), ROUND(_xlfn.NORM.INV(AG667, $D$17, $D$18)*(1+$T$14), 0))</f>
        <v>103</v>
      </c>
      <c r="AI667" s="20">
        <f ca="1">RAND()</f>
        <v>0.48611565575592475</v>
      </c>
      <c r="AJ667" s="18">
        <f ca="1">IF(B667=1, ROUND(_xlfn.NORM.INV(AI667,$C$19,$C$20), 2), ROUND(_xlfn.NORM.INV(AI667, $D$19, $D$20), 2))</f>
        <v>1746.09</v>
      </c>
      <c r="AK667" s="15">
        <f ca="1">MIN(ROUND(H667*(1+$C$22),0),AH667)</f>
        <v>103</v>
      </c>
      <c r="AL667" s="20">
        <f ca="1">RAND()</f>
        <v>0.4747206324359029</v>
      </c>
      <c r="AM667" s="19">
        <f ca="1">(IF(B667=1, $G$21+($G$22-$G$21)*AL667, $H$21+($H$22-$H$21)*AL667))</f>
        <v>2.4241618973077087E-2</v>
      </c>
      <c r="AN667" s="15">
        <f ca="1">ROUND(AK667*(1-AM667), 0)</f>
        <v>101</v>
      </c>
      <c r="AO667" s="18">
        <f ca="1">SUM(IF(AN667&gt;H667, (AN667-H667)*($G$23+AJ667), 0),IF(AF667&gt;G667,(AF667-G667)*($G$23+AB667),0),IF(X667&gt;F667,(X667-F667)*($G$23+T667),0),IF(P667&gt;E667,(P667-E667)*($G$23+L667),0))</f>
        <v>0</v>
      </c>
      <c r="AP667" s="18">
        <f>-$C$24</f>
        <v>-313614.51120000001</v>
      </c>
      <c r="AQ667" s="17">
        <f ca="1">L667*P667+T667*X667+AB667*AF667+AJ667*AN667-AO667+AP667</f>
        <v>249262.00880000001</v>
      </c>
      <c r="AS667" s="21">
        <f ca="1">SUM(IF(AN667&gt;H667, (AN667-H667), 0),IF(AF667&gt;G667,(AF667-G667),0),IF(X667&gt;F667,(X667-F667),0),IF(P667&gt;E667,(P667-E667),0))</f>
        <v>0</v>
      </c>
    </row>
    <row r="668" spans="1:45" x14ac:dyDescent="0.4">
      <c r="A668" s="15">
        <v>640</v>
      </c>
      <c r="B668" s="15">
        <f ca="1">IF(RAND() &lt; (8/12), 0, 1)</f>
        <v>0</v>
      </c>
      <c r="C668" s="20">
        <f ca="1">RAND()</f>
        <v>0.83524692204304807</v>
      </c>
      <c r="D668" s="15" t="str">
        <f ca="1">LOOKUP(C668,$H$13:$H$16,$F$13:$F$16)</f>
        <v>Boeing 777-300ER</v>
      </c>
      <c r="E668" s="15">
        <f ca="1">LOOKUP(D668,$F$6:$F$9,$I$6:$I$9)</f>
        <v>8</v>
      </c>
      <c r="F668" s="15">
        <f ca="1">LOOKUP(D668,$F$6:$F$9,$J$6:$J$9)</f>
        <v>40</v>
      </c>
      <c r="G668" s="15">
        <f ca="1">LOOKUP(D668,$F$6:$F$9,$K$6:$K$9)</f>
        <v>24</v>
      </c>
      <c r="H668" s="15">
        <f ca="1">LOOKUP(D668,$F$6:$F$9,$L$6:$L$9)</f>
        <v>260</v>
      </c>
      <c r="I668" s="20">
        <f ca="1">RAND()</f>
        <v>0.17737294341321086</v>
      </c>
      <c r="J668" s="15">
        <f ca="1">IF(B668=1, ROUND(_xlfn.NORM.INV(I668,$C$5,$C$6)*(1+$T$14), 0), ROUND(_xlfn.NORM.INV(I668, $D$5, $D$6)*(1+$T$14), 0))</f>
        <v>3</v>
      </c>
      <c r="K668" s="20">
        <f ca="1">RAND()</f>
        <v>0.66306240678873007</v>
      </c>
      <c r="L668" s="18">
        <f ca="1">IF(B668=1, ROUND(_xlfn.NORM.INV(K668,$C$7,$C$8), 2), ROUND(_xlfn.NORM.INV(K668, $D$7, $D$8), 2))</f>
        <v>10684.18</v>
      </c>
      <c r="M668" s="15">
        <f ca="1">MIN(E668,J668)</f>
        <v>3</v>
      </c>
      <c r="N668" s="15">
        <f ca="1">RAND()</f>
        <v>0.69063113931838682</v>
      </c>
      <c r="O668" s="19">
        <f ca="1">(IF(B668=1, $G$21+($G$22-$G$21)*N668, $H$21+($H$22-$H$21)*N668))</f>
        <v>3.0718934179551606E-2</v>
      </c>
      <c r="P668" s="15">
        <f ca="1">ROUND(M668*(1-O668), 0)</f>
        <v>3</v>
      </c>
      <c r="Q668" s="20">
        <f ca="1">RAND()</f>
        <v>0.14897300829479165</v>
      </c>
      <c r="R668" s="15">
        <f ca="1">IF(B668=1, ROUND(_xlfn.NORM.INV(Q668,$C$9,$C$10)*(1+$T$14), 0), ROUND(_xlfn.NORM.INV(Q668, $D$9, $D$10)*(1+$T$14), 0))</f>
        <v>29</v>
      </c>
      <c r="S668" s="20">
        <f ca="1">RAND()</f>
        <v>0.83114030465200572</v>
      </c>
      <c r="T668" s="18">
        <f ca="1">IF(B668=1, ROUND(_xlfn.NORM.INV(S668,$C$11,$C$12), 2), ROUND(_xlfn.NORM.INV(S668, $D$11, $D$12), 2))</f>
        <v>5464.65</v>
      </c>
      <c r="U668" s="15">
        <f ca="1">MIN(F668,R668)</f>
        <v>29</v>
      </c>
      <c r="V668" s="15">
        <f ca="1">RAND()</f>
        <v>4.5857278930576673E-2</v>
      </c>
      <c r="W668" s="19">
        <f ca="1">(IF(B668=1, $G$21+($G$22-$G$21)*V668, $H$21+($H$22-$H$21)*V668))</f>
        <v>1.1375718367917301E-2</v>
      </c>
      <c r="X668" s="15">
        <f ca="1">ROUND(U668*(1-W668), 0)</f>
        <v>29</v>
      </c>
      <c r="Y668" s="20">
        <f ca="1">RAND()</f>
        <v>0.76104281928711059</v>
      </c>
      <c r="Z668" s="15">
        <f ca="1">IF(B668=1, ROUND(_xlfn.NORM.INV(Y668,$C$13,$C$14)*(1+$T$14), 0), ROUND(_xlfn.NORM.INV(Y668, $D$13, $D$14)*(1+$T$14), 0))</f>
        <v>42</v>
      </c>
      <c r="AA668" s="20">
        <f ca="1">RAND()</f>
        <v>0.37412765699296247</v>
      </c>
      <c r="AB668" s="18">
        <f ca="1">IF(B668=1, ROUND(_xlfn.NORM.INV(AA668,$C$15,$C$16), 2), ROUND(_xlfn.NORM.INV(AA668, $D$15, $D$16), 2))</f>
        <v>2758.96</v>
      </c>
      <c r="AC668" s="15">
        <f ca="1">MIN(G668,Z668)</f>
        <v>24</v>
      </c>
      <c r="AD668" s="15">
        <f ca="1">RAND()</f>
        <v>0.38521867917930042</v>
      </c>
      <c r="AE668" s="19">
        <f ca="1">(IF(B668=1, $G$21+($G$22-$G$21)*AD668, $H$21+($H$22-$H$21)*AD668))</f>
        <v>2.1556560375379012E-2</v>
      </c>
      <c r="AF668" s="15">
        <f ca="1">ROUND(AC668*(1-AE668), 0)</f>
        <v>23</v>
      </c>
      <c r="AG668" s="20">
        <f ca="1">RAND()</f>
        <v>0.38665745922173489</v>
      </c>
      <c r="AH668" s="15">
        <f ca="1">IF(B668=1, ROUND(_xlfn.NORM.INV(AG668,$C$17,$C$18)*(1+$T$14), 0), ROUND(_xlfn.NORM.INV(AG668, $D$17, $D$18)*(1+$T$14), 0))</f>
        <v>184</v>
      </c>
      <c r="AI668" s="20">
        <f ca="1">RAND()</f>
        <v>0.83657344945591294</v>
      </c>
      <c r="AJ668" s="18">
        <f ca="1">IF(B668=1, ROUND(_xlfn.NORM.INV(AI668,$C$19,$C$20), 2), ROUND(_xlfn.NORM.INV(AI668, $D$19, $D$20), 2))</f>
        <v>1823.21</v>
      </c>
      <c r="AK668" s="15">
        <f ca="1">MIN(ROUND(H668*(1+$C$22),0),AH668)</f>
        <v>184</v>
      </c>
      <c r="AL668" s="20">
        <f ca="1">RAND()</f>
        <v>0.76711165430860861</v>
      </c>
      <c r="AM668" s="19">
        <f ca="1">(IF(B668=1, $G$21+($G$22-$G$21)*AL668, $H$21+($H$22-$H$21)*AL668))</f>
        <v>3.3013349629258261E-2</v>
      </c>
      <c r="AN668" s="15">
        <f ca="1">ROUND(AK668*(1-AM668), 0)</f>
        <v>178</v>
      </c>
      <c r="AO668" s="18">
        <f ca="1">SUM(IF(AN668&gt;H668, (AN668-H668)*($G$23+AJ668), 0),IF(AF668&gt;G668,(AF668-G668)*($G$23+AB668),0),IF(X668&gt;F668,(X668-F668)*($G$23+T668),0),IF(P668&gt;E668,(P668-E668)*($G$23+L668),0))</f>
        <v>0</v>
      </c>
      <c r="AP668" s="18">
        <f>-$C$24</f>
        <v>-313614.51120000001</v>
      </c>
      <c r="AQ668" s="17">
        <f ca="1">L668*P668+T668*X668+AB668*AF668+AJ668*AN668-AO668+AP668</f>
        <v>264900.33879999997</v>
      </c>
      <c r="AS668" s="21">
        <f ca="1">SUM(IF(AN668&gt;H668, (AN668-H668), 0),IF(AF668&gt;G668,(AF668-G668),0),IF(X668&gt;F668,(X668-F668),0),IF(P668&gt;E668,(P668-E668),0))</f>
        <v>0</v>
      </c>
    </row>
    <row r="669" spans="1:45" x14ac:dyDescent="0.4">
      <c r="A669" s="15">
        <v>641</v>
      </c>
      <c r="B669" s="15">
        <f ca="1">IF(RAND() &lt; (8/12), 0, 1)</f>
        <v>0</v>
      </c>
      <c r="C669" s="20">
        <f ca="1">RAND()</f>
        <v>0.480909878551248</v>
      </c>
      <c r="D669" s="15" t="str">
        <f ca="1">LOOKUP(C669,$H$13:$H$16,$F$13:$F$16)</f>
        <v>Airbus A380-800</v>
      </c>
      <c r="E669" s="15">
        <f ca="1">LOOKUP(D669,$F$6:$F$9,$I$6:$I$9)</f>
        <v>14</v>
      </c>
      <c r="F669" s="15">
        <f ca="1">LOOKUP(D669,$F$6:$F$9,$J$6:$J$9)</f>
        <v>76</v>
      </c>
      <c r="G669" s="15">
        <f ca="1">LOOKUP(D669,$F$6:$F$9,$K$6:$K$9)</f>
        <v>56</v>
      </c>
      <c r="H669" s="15">
        <f ca="1">LOOKUP(D669,$F$6:$F$9,$L$6:$L$9)</f>
        <v>341</v>
      </c>
      <c r="I669" s="20">
        <f ca="1">RAND()</f>
        <v>0.70080910378174144</v>
      </c>
      <c r="J669" s="15">
        <f ca="1">IF(B669=1, ROUND(_xlfn.NORM.INV(I669,$C$5,$C$6)*(1+$T$14), 0), ROUND(_xlfn.NORM.INV(I669, $D$5, $D$6)*(1+$T$14), 0))</f>
        <v>5</v>
      </c>
      <c r="K669" s="20">
        <f ca="1">RAND()</f>
        <v>9.4096998597546722E-2</v>
      </c>
      <c r="L669" s="18">
        <f ca="1">IF(B669=1, ROUND(_xlfn.NORM.INV(K669,$C$7,$C$8), 2), ROUND(_xlfn.NORM.INV(K669, $D$7, $D$8), 2))</f>
        <v>9892.6299999999992</v>
      </c>
      <c r="M669" s="15">
        <f ca="1">MIN(E669,J669)</f>
        <v>5</v>
      </c>
      <c r="N669" s="15">
        <f ca="1">RAND()</f>
        <v>0.4451331940223946</v>
      </c>
      <c r="O669" s="19">
        <f ca="1">(IF(B669=1, $G$21+($G$22-$G$21)*N669, $H$21+($H$22-$H$21)*N669))</f>
        <v>2.3353995820671838E-2</v>
      </c>
      <c r="P669" s="15">
        <f ca="1">ROUND(M669*(1-O669), 0)</f>
        <v>5</v>
      </c>
      <c r="Q669" s="20">
        <f ca="1">RAND()</f>
        <v>0.68358075882417213</v>
      </c>
      <c r="R669" s="15">
        <f ca="1">IF(B669=1, ROUND(_xlfn.NORM.INV(Q669,$C$9,$C$10)*(1+$T$14), 0), ROUND(_xlfn.NORM.INV(Q669, $D$9, $D$10)*(1+$T$14), 0))</f>
        <v>45</v>
      </c>
      <c r="S669" s="20">
        <f ca="1">RAND()</f>
        <v>0.78685735418534752</v>
      </c>
      <c r="T669" s="18">
        <f ca="1">IF(B669=1, ROUND(_xlfn.NORM.INV(S669,$C$11,$C$12), 2), ROUND(_xlfn.NORM.INV(S669, $D$11, $D$12), 2))</f>
        <v>5427.48</v>
      </c>
      <c r="U669" s="15">
        <f ca="1">MIN(F669,R669)</f>
        <v>45</v>
      </c>
      <c r="V669" s="15">
        <f ca="1">RAND()</f>
        <v>0.99896080259928577</v>
      </c>
      <c r="W669" s="19">
        <f ca="1">(IF(B669=1, $G$21+($G$22-$G$21)*V669, $H$21+($H$22-$H$21)*V669))</f>
        <v>3.9968824077978575E-2</v>
      </c>
      <c r="X669" s="15">
        <f ca="1">ROUND(U669*(1-W669), 0)</f>
        <v>43</v>
      </c>
      <c r="Y669" s="20">
        <f ca="1">RAND()</f>
        <v>0.79668906947692852</v>
      </c>
      <c r="Z669" s="15">
        <f ca="1">IF(B669=1, ROUND(_xlfn.NORM.INV(Y669,$C$13,$C$14)*(1+$T$14), 0), ROUND(_xlfn.NORM.INV(Y669, $D$13, $D$14)*(1+$T$14), 0))</f>
        <v>44</v>
      </c>
      <c r="AA669" s="20">
        <f ca="1">RAND()</f>
        <v>0.88009699500644212</v>
      </c>
      <c r="AB669" s="18">
        <f ca="1">IF(B669=1, ROUND(_xlfn.NORM.INV(AA669,$C$15,$C$16), 2), ROUND(_xlfn.NORM.INV(AA669, $D$15, $D$16), 2))</f>
        <v>2940.83</v>
      </c>
      <c r="AC669" s="15">
        <f ca="1">MIN(G669,Z669)</f>
        <v>44</v>
      </c>
      <c r="AD669" s="15">
        <f ca="1">RAND()</f>
        <v>0.91253994832051633</v>
      </c>
      <c r="AE669" s="19">
        <f ca="1">(IF(B669=1, $G$21+($G$22-$G$21)*AD669, $H$21+($H$22-$H$21)*AD669))</f>
        <v>3.737619844961549E-2</v>
      </c>
      <c r="AF669" s="15">
        <f ca="1">ROUND(AC669*(1-AE669), 0)</f>
        <v>42</v>
      </c>
      <c r="AG669" s="20">
        <f ca="1">RAND()</f>
        <v>0.17954414201007274</v>
      </c>
      <c r="AH669" s="15">
        <f ca="1">IF(B669=1, ROUND(_xlfn.NORM.INV(AG669,$C$17,$C$18)*(1+$T$14), 0), ROUND(_xlfn.NORM.INV(AG669, $D$17, $D$18)*(1+$T$14), 0))</f>
        <v>151</v>
      </c>
      <c r="AI669" s="20">
        <f ca="1">RAND()</f>
        <v>0.18619692202857119</v>
      </c>
      <c r="AJ669" s="18">
        <f ca="1">IF(B669=1, ROUND(_xlfn.NORM.INV(AI669,$C$19,$C$20), 2), ROUND(_xlfn.NORM.INV(AI669, $D$19, $D$20), 2))</f>
        <v>1680.97</v>
      </c>
      <c r="AK669" s="15">
        <f ca="1">MIN(ROUND(H669*(1+$C$22),0),AH669)</f>
        <v>151</v>
      </c>
      <c r="AL669" s="20">
        <f ca="1">RAND()</f>
        <v>0.26500001010475849</v>
      </c>
      <c r="AM669" s="19">
        <f ca="1">(IF(B669=1, $G$21+($G$22-$G$21)*AL669, $H$21+($H$22-$H$21)*AL669))</f>
        <v>1.7950000303142755E-2</v>
      </c>
      <c r="AN669" s="15">
        <f ca="1">ROUND(AK669*(1-AM669), 0)</f>
        <v>148</v>
      </c>
      <c r="AO669" s="18">
        <f ca="1">SUM(IF(AN669&gt;H669, (AN669-H669)*($G$23+AJ669), 0),IF(AF669&gt;G669,(AF669-G669)*($G$23+AB669),0),IF(X669&gt;F669,(X669-F669)*($G$23+T669),0),IF(P669&gt;E669,(P669-E669)*($G$23+L669),0))</f>
        <v>0</v>
      </c>
      <c r="AP669" s="18">
        <f>-$C$24</f>
        <v>-313614.51120000001</v>
      </c>
      <c r="AQ669" s="17">
        <f ca="1">L669*P669+T669*X669+AB669*AF669+AJ669*AN669-AO669+AP669</f>
        <v>341528.69879999995</v>
      </c>
      <c r="AS669" s="21">
        <f ca="1">SUM(IF(AN669&gt;H669, (AN669-H669), 0),IF(AF669&gt;G669,(AF669-G669),0),IF(X669&gt;F669,(X669-F669),0),IF(P669&gt;E669,(P669-E669),0))</f>
        <v>0</v>
      </c>
    </row>
    <row r="670" spans="1:45" x14ac:dyDescent="0.4">
      <c r="A670" s="15">
        <v>642</v>
      </c>
      <c r="B670" s="15">
        <f ca="1">IF(RAND() &lt; (8/12), 0, 1)</f>
        <v>0</v>
      </c>
      <c r="C670" s="20">
        <f ca="1">RAND()</f>
        <v>0.57720911466403579</v>
      </c>
      <c r="D670" s="15" t="str">
        <f ca="1">LOOKUP(C670,$H$13:$H$16,$F$13:$F$16)</f>
        <v>Airbus A380-800</v>
      </c>
      <c r="E670" s="15">
        <f ca="1">LOOKUP(D670,$F$6:$F$9,$I$6:$I$9)</f>
        <v>14</v>
      </c>
      <c r="F670" s="15">
        <f ca="1">LOOKUP(D670,$F$6:$F$9,$J$6:$J$9)</f>
        <v>76</v>
      </c>
      <c r="G670" s="15">
        <f ca="1">LOOKUP(D670,$F$6:$F$9,$K$6:$K$9)</f>
        <v>56</v>
      </c>
      <c r="H670" s="15">
        <f ca="1">LOOKUP(D670,$F$6:$F$9,$L$6:$L$9)</f>
        <v>341</v>
      </c>
      <c r="I670" s="20">
        <f ca="1">RAND()</f>
        <v>0.65297811240895154</v>
      </c>
      <c r="J670" s="15">
        <f ca="1">IF(B670=1, ROUND(_xlfn.NORM.INV(I670,$C$5,$C$6)*(1+$T$14), 0), ROUND(_xlfn.NORM.INV(I670, $D$5, $D$6)*(1+$T$14), 0))</f>
        <v>5</v>
      </c>
      <c r="K670" s="20">
        <f ca="1">RAND()</f>
        <v>0.11194791453499331</v>
      </c>
      <c r="L670" s="18">
        <f ca="1">IF(B670=1, ROUND(_xlfn.NORM.INV(K670,$C$7,$C$8), 2), ROUND(_xlfn.NORM.INV(K670, $D$7, $D$8), 2))</f>
        <v>9938.07</v>
      </c>
      <c r="M670" s="15">
        <f ca="1">MIN(E670,J670)</f>
        <v>5</v>
      </c>
      <c r="N670" s="15">
        <f ca="1">RAND()</f>
        <v>0.66155754513796794</v>
      </c>
      <c r="O670" s="19">
        <f ca="1">(IF(B670=1, $G$21+($G$22-$G$21)*N670, $H$21+($H$22-$H$21)*N670))</f>
        <v>2.9846726354139035E-2</v>
      </c>
      <c r="P670" s="15">
        <f ca="1">ROUND(M670*(1-O670), 0)</f>
        <v>5</v>
      </c>
      <c r="Q670" s="20">
        <f ca="1">RAND()</f>
        <v>0.18684231047207511</v>
      </c>
      <c r="R670" s="15">
        <f ca="1">IF(B670=1, ROUND(_xlfn.NORM.INV(Q670,$C$9,$C$10)*(1+$T$14), 0), ROUND(_xlfn.NORM.INV(Q670, $D$9, $D$10)*(1+$T$14), 0))</f>
        <v>31</v>
      </c>
      <c r="S670" s="20">
        <f ca="1">RAND()</f>
        <v>0.73461272859874394</v>
      </c>
      <c r="T670" s="18">
        <f ca="1">IF(B670=1, ROUND(_xlfn.NORM.INV(S670,$C$11,$C$12), 2), ROUND(_xlfn.NORM.INV(S670, $D$11, $D$12), 2))</f>
        <v>5389.03</v>
      </c>
      <c r="U670" s="15">
        <f ca="1">MIN(F670,R670)</f>
        <v>31</v>
      </c>
      <c r="V670" s="15">
        <f ca="1">RAND()</f>
        <v>0.97063814826406014</v>
      </c>
      <c r="W670" s="19">
        <f ca="1">(IF(B670=1, $G$21+($G$22-$G$21)*V670, $H$21+($H$22-$H$21)*V670))</f>
        <v>3.9119144447921805E-2</v>
      </c>
      <c r="X670" s="15">
        <f ca="1">ROUND(U670*(1-W670), 0)</f>
        <v>30</v>
      </c>
      <c r="Y670" s="20">
        <f ca="1">RAND()</f>
        <v>0.88121652946819473</v>
      </c>
      <c r="Z670" s="15">
        <f ca="1">IF(B670=1, ROUND(_xlfn.NORM.INV(Y670,$C$13,$C$14)*(1+$T$14), 0), ROUND(_xlfn.NORM.INV(Y670, $D$13, $D$14)*(1+$T$14), 0))</f>
        <v>47</v>
      </c>
      <c r="AA670" s="20">
        <f ca="1">RAND()</f>
        <v>6.1830159555292141E-2</v>
      </c>
      <c r="AB670" s="18">
        <f ca="1">IF(B670=1, ROUND(_xlfn.NORM.INV(AA670,$C$15,$C$16), 2), ROUND(_xlfn.NORM.INV(AA670, $D$15, $D$16), 2))</f>
        <v>2610.85</v>
      </c>
      <c r="AC670" s="15">
        <f ca="1">MIN(G670,Z670)</f>
        <v>47</v>
      </c>
      <c r="AD670" s="15">
        <f ca="1">RAND()</f>
        <v>0.89674831130406307</v>
      </c>
      <c r="AE670" s="19">
        <f ca="1">(IF(B670=1, $G$21+($G$22-$G$21)*AD670, $H$21+($H$22-$H$21)*AD670))</f>
        <v>3.6902449339121894E-2</v>
      </c>
      <c r="AF670" s="15">
        <f ca="1">ROUND(AC670*(1-AE670), 0)</f>
        <v>45</v>
      </c>
      <c r="AG670" s="20">
        <f ca="1">RAND()</f>
        <v>0.54207534773927124</v>
      </c>
      <c r="AH670" s="15">
        <f ca="1">IF(B670=1, ROUND(_xlfn.NORM.INV(AG670,$C$17,$C$18)*(1+$T$14), 0), ROUND(_xlfn.NORM.INV(AG670, $D$17, $D$18)*(1+$T$14), 0))</f>
        <v>205</v>
      </c>
      <c r="AI670" s="20">
        <f ca="1">RAND()</f>
        <v>0.82828172300662173</v>
      </c>
      <c r="AJ670" s="18">
        <f ca="1">IF(B670=1, ROUND(_xlfn.NORM.INV(AI670,$C$19,$C$20), 2), ROUND(_xlfn.NORM.INV(AI670, $D$19, $D$20), 2))</f>
        <v>1820.69</v>
      </c>
      <c r="AK670" s="15">
        <f ca="1">MIN(ROUND(H670*(1+$C$22),0),AH670)</f>
        <v>205</v>
      </c>
      <c r="AL670" s="20">
        <f ca="1">RAND()</f>
        <v>3.9450594043742959E-2</v>
      </c>
      <c r="AM670" s="19">
        <f ca="1">(IF(B670=1, $G$21+($G$22-$G$21)*AL670, $H$21+($H$22-$H$21)*AL670))</f>
        <v>1.1183517821312289E-2</v>
      </c>
      <c r="AN670" s="15">
        <f ca="1">ROUND(AK670*(1-AM670), 0)</f>
        <v>203</v>
      </c>
      <c r="AO670" s="18">
        <f ca="1">SUM(IF(AN670&gt;H670, (AN670-H670)*($G$23+AJ670), 0),IF(AF670&gt;G670,(AF670-G670)*($G$23+AB670),0),IF(X670&gt;F670,(X670-F670)*($G$23+T670),0),IF(P670&gt;E670,(P670-E670)*($G$23+L670),0))</f>
        <v>0</v>
      </c>
      <c r="AP670" s="18">
        <f>-$C$24</f>
        <v>-313614.51120000001</v>
      </c>
      <c r="AQ670" s="17">
        <f ca="1">L670*P670+T670*X670+AB670*AF670+AJ670*AN670-AO670+AP670</f>
        <v>384835.05880000006</v>
      </c>
      <c r="AS670" s="21">
        <f ca="1">SUM(IF(AN670&gt;H670, (AN670-H670), 0),IF(AF670&gt;G670,(AF670-G670),0),IF(X670&gt;F670,(X670-F670),0),IF(P670&gt;E670,(P670-E670),0))</f>
        <v>0</v>
      </c>
    </row>
    <row r="671" spans="1:45" x14ac:dyDescent="0.4">
      <c r="A671" s="15">
        <v>643</v>
      </c>
      <c r="B671" s="15">
        <f ca="1">IF(RAND() &lt; (8/12), 0, 1)</f>
        <v>0</v>
      </c>
      <c r="C671" s="20">
        <f ca="1">RAND()</f>
        <v>0.9742701519996505</v>
      </c>
      <c r="D671" s="15" t="str">
        <f ca="1">LOOKUP(C671,$H$13:$H$16,$F$13:$F$16)</f>
        <v>Boeing 777-300ER</v>
      </c>
      <c r="E671" s="15">
        <f ca="1">LOOKUP(D671,$F$6:$F$9,$I$6:$I$9)</f>
        <v>8</v>
      </c>
      <c r="F671" s="15">
        <f ca="1">LOOKUP(D671,$F$6:$F$9,$J$6:$J$9)</f>
        <v>40</v>
      </c>
      <c r="G671" s="15">
        <f ca="1">LOOKUP(D671,$F$6:$F$9,$K$6:$K$9)</f>
        <v>24</v>
      </c>
      <c r="H671" s="15">
        <f ca="1">LOOKUP(D671,$F$6:$F$9,$L$6:$L$9)</f>
        <v>260</v>
      </c>
      <c r="I671" s="20">
        <f ca="1">RAND()</f>
        <v>0.92670023306002214</v>
      </c>
      <c r="J671" s="15">
        <f ca="1">IF(B671=1, ROUND(_xlfn.NORM.INV(I671,$C$5,$C$6)*(1+$T$14), 0), ROUND(_xlfn.NORM.INV(I671, $D$5, $D$6)*(1+$T$14), 0))</f>
        <v>6</v>
      </c>
      <c r="K671" s="20">
        <f ca="1">RAND()</f>
        <v>0.43676791709043672</v>
      </c>
      <c r="L671" s="18">
        <f ca="1">IF(B671=1, ROUND(_xlfn.NORM.INV(K671,$C$7,$C$8), 2), ROUND(_xlfn.NORM.INV(K671, $D$7, $D$8), 2))</f>
        <v>10419.84</v>
      </c>
      <c r="M671" s="15">
        <f ca="1">MIN(E671,J671)</f>
        <v>6</v>
      </c>
      <c r="N671" s="15">
        <f ca="1">RAND()</f>
        <v>0.25686802747844628</v>
      </c>
      <c r="O671" s="19">
        <f ca="1">(IF(B671=1, $G$21+($G$22-$G$21)*N671, $H$21+($H$22-$H$21)*N671))</f>
        <v>1.770604082435339E-2</v>
      </c>
      <c r="P671" s="15">
        <f ca="1">ROUND(M671*(1-O671), 0)</f>
        <v>6</v>
      </c>
      <c r="Q671" s="20">
        <f ca="1">RAND()</f>
        <v>4.5759878309892699E-2</v>
      </c>
      <c r="R671" s="15">
        <f ca="1">IF(B671=1, ROUND(_xlfn.NORM.INV(Q671,$C$9,$C$10)*(1+$T$14), 0), ROUND(_xlfn.NORM.INV(Q671, $D$9, $D$10)*(1+$T$14), 0))</f>
        <v>22</v>
      </c>
      <c r="S671" s="20">
        <f ca="1">RAND()</f>
        <v>0.94560277982877061</v>
      </c>
      <c r="T671" s="18">
        <f ca="1">IF(B671=1, ROUND(_xlfn.NORM.INV(S671,$C$11,$C$12), 2), ROUND(_xlfn.NORM.INV(S671, $D$11, $D$12), 2))</f>
        <v>5611.63</v>
      </c>
      <c r="U671" s="15">
        <f ca="1">MIN(F671,R671)</f>
        <v>22</v>
      </c>
      <c r="V671" s="15">
        <f ca="1">RAND()</f>
        <v>0.71450486728068285</v>
      </c>
      <c r="W671" s="19">
        <f ca="1">(IF(B671=1, $G$21+($G$22-$G$21)*V671, $H$21+($H$22-$H$21)*V671))</f>
        <v>3.1435146018420485E-2</v>
      </c>
      <c r="X671" s="15">
        <f ca="1">ROUND(U671*(1-W671), 0)</f>
        <v>21</v>
      </c>
      <c r="Y671" s="20">
        <f ca="1">RAND()</f>
        <v>0.86503822190692581</v>
      </c>
      <c r="Z671" s="15">
        <f ca="1">IF(B671=1, ROUND(_xlfn.NORM.INV(Y671,$C$13,$C$14)*(1+$T$14), 0), ROUND(_xlfn.NORM.INV(Y671, $D$13, $D$14)*(1+$T$14), 0))</f>
        <v>46</v>
      </c>
      <c r="AA671" s="20">
        <f ca="1">RAND()</f>
        <v>0.20997068550944353</v>
      </c>
      <c r="AB671" s="18">
        <f ca="1">IF(B671=1, ROUND(_xlfn.NORM.INV(AA671,$C$15,$C$16), 2), ROUND(_xlfn.NORM.INV(AA671, $D$15, $D$16), 2))</f>
        <v>2699.95</v>
      </c>
      <c r="AC671" s="15">
        <f ca="1">MIN(G671,Z671)</f>
        <v>24</v>
      </c>
      <c r="AD671" s="15">
        <f ca="1">RAND()</f>
        <v>3.5343752566781572E-2</v>
      </c>
      <c r="AE671" s="19">
        <f ca="1">(IF(B671=1, $G$21+($G$22-$G$21)*AD671, $H$21+($H$22-$H$21)*AD671))</f>
        <v>1.1060312577003448E-2</v>
      </c>
      <c r="AF671" s="15">
        <f ca="1">ROUND(AC671*(1-AE671), 0)</f>
        <v>24</v>
      </c>
      <c r="AG671" s="20">
        <f ca="1">RAND()</f>
        <v>0.40678402886732012</v>
      </c>
      <c r="AH671" s="15">
        <f ca="1">IF(B671=1, ROUND(_xlfn.NORM.INV(AG671,$C$17,$C$18)*(1+$T$14), 0), ROUND(_xlfn.NORM.INV(AG671, $D$17, $D$18)*(1+$T$14), 0))</f>
        <v>187</v>
      </c>
      <c r="AI671" s="20">
        <f ca="1">RAND()</f>
        <v>2.6788550638969011E-2</v>
      </c>
      <c r="AJ671" s="18">
        <f ca="1">IF(B671=1, ROUND(_xlfn.NORM.INV(AI671,$C$19,$C$20), 2), ROUND(_xlfn.NORM.INV(AI671, $D$19, $D$20), 2))</f>
        <v>1602.11</v>
      </c>
      <c r="AK671" s="15">
        <f ca="1">MIN(ROUND(H671*(1+$C$22),0),AH671)</f>
        <v>187</v>
      </c>
      <c r="AL671" s="20">
        <f ca="1">RAND()</f>
        <v>1.6717069254242878E-3</v>
      </c>
      <c r="AM671" s="19">
        <f ca="1">(IF(B671=1, $G$21+($G$22-$G$21)*AL671, $H$21+($H$22-$H$21)*AL671))</f>
        <v>1.0050151207762729E-2</v>
      </c>
      <c r="AN671" s="15">
        <f ca="1">ROUND(AK671*(1-AM671), 0)</f>
        <v>185</v>
      </c>
      <c r="AO671" s="18">
        <f ca="1">SUM(IF(AN671&gt;H671, (AN671-H671)*($G$23+AJ671), 0),IF(AF671&gt;G671,(AF671-G671)*($G$23+AB671),0),IF(X671&gt;F671,(X671-F671)*($G$23+T671),0),IF(P671&gt;E671,(P671-E671)*($G$23+L671),0))</f>
        <v>0</v>
      </c>
      <c r="AP671" s="18">
        <f>-$C$24</f>
        <v>-313614.51120000001</v>
      </c>
      <c r="AQ671" s="17">
        <f ca="1">L671*P671+T671*X671+AB671*AF671+AJ671*AN671-AO671+AP671</f>
        <v>227937.90879999992</v>
      </c>
      <c r="AS671" s="21">
        <f ca="1">SUM(IF(AN671&gt;H671, (AN671-H671), 0),IF(AF671&gt;G671,(AF671-G671),0),IF(X671&gt;F671,(X671-F671),0),IF(P671&gt;E671,(P671-E671),0))</f>
        <v>0</v>
      </c>
    </row>
    <row r="672" spans="1:45" x14ac:dyDescent="0.4">
      <c r="A672" s="15">
        <v>644</v>
      </c>
      <c r="B672" s="15">
        <f ca="1">IF(RAND() &lt; (8/12), 0, 1)</f>
        <v>1</v>
      </c>
      <c r="C672" s="20">
        <f ca="1">RAND()</f>
        <v>0.54161202218318893</v>
      </c>
      <c r="D672" s="15" t="str">
        <f ca="1">LOOKUP(C672,$H$13:$H$16,$F$13:$F$16)</f>
        <v>Airbus A380-800</v>
      </c>
      <c r="E672" s="15">
        <f ca="1">LOOKUP(D672,$F$6:$F$9,$I$6:$I$9)</f>
        <v>14</v>
      </c>
      <c r="F672" s="15">
        <f ca="1">LOOKUP(D672,$F$6:$F$9,$J$6:$J$9)</f>
        <v>76</v>
      </c>
      <c r="G672" s="15">
        <f ca="1">LOOKUP(D672,$F$6:$F$9,$K$6:$K$9)</f>
        <v>56</v>
      </c>
      <c r="H672" s="15">
        <f ca="1">LOOKUP(D672,$F$6:$F$9,$L$6:$L$9)</f>
        <v>341</v>
      </c>
      <c r="I672" s="20">
        <f ca="1">RAND()</f>
        <v>0.83550266228614101</v>
      </c>
      <c r="J672" s="15">
        <f ca="1">IF(B672=1, ROUND(_xlfn.NORM.INV(I672,$C$5,$C$6)*(1+$T$14), 0), ROUND(_xlfn.NORM.INV(I672, $D$5, $D$6)*(1+$T$14), 0))</f>
        <v>8</v>
      </c>
      <c r="K672" s="20">
        <f ca="1">RAND()</f>
        <v>0.99680854662535523</v>
      </c>
      <c r="L672" s="18">
        <f ca="1">IF(B672=1, ROUND(_xlfn.NORM.INV(K672,$C$7,$C$8), 2), ROUND(_xlfn.NORM.INV(K672, $D$7, $D$8), 2))</f>
        <v>18577.59</v>
      </c>
      <c r="M672" s="15">
        <f ca="1">MIN(E672,J672)</f>
        <v>8</v>
      </c>
      <c r="N672" s="15">
        <f ca="1">RAND()</f>
        <v>0.53006289312302057</v>
      </c>
      <c r="O672" s="19">
        <f ca="1">(IF(B672=1, $G$21+($G$22-$G$21)*N672, $H$21+($H$22-$H$21)*N672))</f>
        <v>3.355220125930572E-2</v>
      </c>
      <c r="P672" s="15">
        <f ca="1">ROUND(M672*(1-O672), 0)</f>
        <v>8</v>
      </c>
      <c r="Q672" s="20">
        <f ca="1">RAND()</f>
        <v>0.17513768916057471</v>
      </c>
      <c r="R672" s="15">
        <f ca="1">IF(B672=1, ROUND(_xlfn.NORM.INV(Q672,$C$9,$C$10)*(1+$T$14), 0), ROUND(_xlfn.NORM.INV(Q672, $D$9, $D$10)*(1+$T$14), 0))</f>
        <v>37</v>
      </c>
      <c r="S672" s="20">
        <f ca="1">RAND()</f>
        <v>0.30021878913588951</v>
      </c>
      <c r="T672" s="18">
        <f ca="1">IF(B672=1, ROUND(_xlfn.NORM.INV(S672,$C$11,$C$12), 2), ROUND(_xlfn.NORM.INV(S672, $D$11, $D$12), 2))</f>
        <v>6357.15</v>
      </c>
      <c r="U672" s="15">
        <f ca="1">MIN(F672,R672)</f>
        <v>37</v>
      </c>
      <c r="V672" s="15">
        <f ca="1">RAND()</f>
        <v>0.68670331880991375</v>
      </c>
      <c r="W672" s="19">
        <f ca="1">(IF(B672=1, $G$21+($G$22-$G$21)*V672, $H$21+($H$22-$H$21)*V672))</f>
        <v>3.9034616158346983E-2</v>
      </c>
      <c r="X672" s="15">
        <f ca="1">ROUND(U672*(1-W672), 0)</f>
        <v>36</v>
      </c>
      <c r="Y672" s="20">
        <f ca="1">RAND()</f>
        <v>0.91164292859665652</v>
      </c>
      <c r="Z672" s="15">
        <f ca="1">IF(B672=1, ROUND(_xlfn.NORM.INV(Y672,$C$13,$C$14)*(1+$T$14), 0), ROUND(_xlfn.NORM.INV(Y672, $D$13, $D$14)*(1+$T$14), 0))</f>
        <v>86</v>
      </c>
      <c r="AA672" s="20">
        <f ca="1">RAND()</f>
        <v>0.77120736238406917</v>
      </c>
      <c r="AB672" s="18">
        <f ca="1">IF(B672=1, ROUND(_xlfn.NORM.INV(AA672,$C$15,$C$16), 2), ROUND(_xlfn.NORM.INV(AA672, $D$15, $D$16), 2))</f>
        <v>3999.6</v>
      </c>
      <c r="AC672" s="15">
        <f ca="1">MIN(G672,Z672)</f>
        <v>56</v>
      </c>
      <c r="AD672" s="15">
        <f ca="1">RAND()</f>
        <v>0.57323556935643716</v>
      </c>
      <c r="AE672" s="19">
        <f ca="1">(IF(B672=1, $G$21+($G$22-$G$21)*AD672, $H$21+($H$22-$H$21)*AD672))</f>
        <v>3.5063244927475298E-2</v>
      </c>
      <c r="AF672" s="15">
        <f ca="1">ROUND(AC672*(1-AE672), 0)</f>
        <v>54</v>
      </c>
      <c r="AG672" s="20">
        <f ca="1">RAND()</f>
        <v>0.36057038705263078</v>
      </c>
      <c r="AH672" s="15">
        <f ca="1">IF(B672=1, ROUND(_xlfn.NORM.INV(AG672,$C$17,$C$18)*(1+$T$14), 0), ROUND(_xlfn.NORM.INV(AG672, $D$17, $D$18)*(1+$T$14), 0))</f>
        <v>260</v>
      </c>
      <c r="AI672" s="20">
        <f ca="1">RAND()</f>
        <v>0.83810371565448705</v>
      </c>
      <c r="AJ672" s="18">
        <f ca="1">IF(B672=1, ROUND(_xlfn.NORM.INV(AI672,$C$19,$C$20), 2), ROUND(_xlfn.NORM.INV(AI672, $D$19, $D$20), 2))</f>
        <v>2573.0500000000002</v>
      </c>
      <c r="AK672" s="15">
        <f ca="1">MIN(ROUND(H672*(1+$C$22),0),AH672)</f>
        <v>260</v>
      </c>
      <c r="AL672" s="20">
        <f ca="1">RAND()</f>
        <v>0.75820256976048495</v>
      </c>
      <c r="AM672" s="19">
        <f ca="1">(IF(B672=1, $G$21+($G$22-$G$21)*AL672, $H$21+($H$22-$H$21)*AL672))</f>
        <v>4.1537089941616978E-2</v>
      </c>
      <c r="AN672" s="15">
        <f ca="1">ROUND(AK672*(1-AM672), 0)</f>
        <v>249</v>
      </c>
      <c r="AO672" s="18">
        <f ca="1">SUM(IF(AN672&gt;H672, (AN672-H672)*($G$23+AJ672), 0),IF(AF672&gt;G672,(AF672-G672)*($G$23+AB672),0),IF(X672&gt;F672,(X672-F672)*($G$23+T672),0),IF(P672&gt;E672,(P672-E672)*($G$23+L672),0))</f>
        <v>0</v>
      </c>
      <c r="AP672" s="18">
        <f>-$C$24</f>
        <v>-313614.51120000001</v>
      </c>
      <c r="AQ672" s="17">
        <f ca="1">L672*P672+T672*X672+AB672*AF672+AJ672*AN672-AO672+AP672</f>
        <v>920531.45880000014</v>
      </c>
      <c r="AS672" s="21">
        <f ca="1">SUM(IF(AN672&gt;H672, (AN672-H672), 0),IF(AF672&gt;G672,(AF672-G672),0),IF(X672&gt;F672,(X672-F672),0),IF(P672&gt;E672,(P672-E672),0))</f>
        <v>0</v>
      </c>
    </row>
    <row r="673" spans="1:45" x14ac:dyDescent="0.4">
      <c r="A673" s="15">
        <v>645</v>
      </c>
      <c r="B673" s="15">
        <f ca="1">IF(RAND() &lt; (8/12), 0, 1)</f>
        <v>1</v>
      </c>
      <c r="C673" s="20">
        <f ca="1">RAND()</f>
        <v>0.56866125409703649</v>
      </c>
      <c r="D673" s="15" t="str">
        <f ca="1">LOOKUP(C673,$H$13:$H$16,$F$13:$F$16)</f>
        <v>Airbus A380-800</v>
      </c>
      <c r="E673" s="15">
        <f ca="1">LOOKUP(D673,$F$6:$F$9,$I$6:$I$9)</f>
        <v>14</v>
      </c>
      <c r="F673" s="15">
        <f ca="1">LOOKUP(D673,$F$6:$F$9,$J$6:$J$9)</f>
        <v>76</v>
      </c>
      <c r="G673" s="15">
        <f ca="1">LOOKUP(D673,$F$6:$F$9,$K$6:$K$9)</f>
        <v>56</v>
      </c>
      <c r="H673" s="15">
        <f ca="1">LOOKUP(D673,$F$6:$F$9,$L$6:$L$9)</f>
        <v>341</v>
      </c>
      <c r="I673" s="20">
        <f ca="1">RAND()</f>
        <v>0.95392219308655768</v>
      </c>
      <c r="J673" s="15">
        <f ca="1">IF(B673=1, ROUND(_xlfn.NORM.INV(I673,$C$5,$C$6)*(1+$T$14), 0), ROUND(_xlfn.NORM.INV(I673, $D$5, $D$6)*(1+$T$14), 0))</f>
        <v>10</v>
      </c>
      <c r="K673" s="20">
        <f ca="1">RAND()</f>
        <v>0.93523890040343127</v>
      </c>
      <c r="L673" s="18">
        <f ca="1">IF(B673=1, ROUND(_xlfn.NORM.INV(K673,$C$7,$C$8), 2), ROUND(_xlfn.NORM.INV(K673, $D$7, $D$8), 2))</f>
        <v>16392.84</v>
      </c>
      <c r="M673" s="15">
        <f ca="1">MIN(E673,J673)</f>
        <v>10</v>
      </c>
      <c r="N673" s="15">
        <f ca="1">RAND()</f>
        <v>0.65301154237503622</v>
      </c>
      <c r="O673" s="19">
        <f ca="1">(IF(B673=1, $G$21+($G$22-$G$21)*N673, $H$21+($H$22-$H$21)*N673))</f>
        <v>3.7855403983126271E-2</v>
      </c>
      <c r="P673" s="15">
        <f ca="1">ROUND(M673*(1-O673), 0)</f>
        <v>10</v>
      </c>
      <c r="Q673" s="20">
        <f ca="1">RAND()</f>
        <v>0.77835533291647396</v>
      </c>
      <c r="R673" s="15">
        <f ca="1">IF(B673=1, ROUND(_xlfn.NORM.INV(Q673,$C$9,$C$10)*(1+$T$14), 0), ROUND(_xlfn.NORM.INV(Q673, $D$9, $D$10)*(1+$T$14), 0))</f>
        <v>80</v>
      </c>
      <c r="S673" s="20">
        <f ca="1">RAND()</f>
        <v>0.21879681974742404</v>
      </c>
      <c r="T673" s="18">
        <f ca="1">IF(B673=1, ROUND(_xlfn.NORM.INV(S673,$C$11,$C$12), 2), ROUND(_xlfn.NORM.INV(S673, $D$11, $D$12), 2))</f>
        <v>6129.48</v>
      </c>
      <c r="U673" s="15">
        <f ca="1">MIN(F673,R673)</f>
        <v>76</v>
      </c>
      <c r="V673" s="15">
        <f ca="1">RAND()</f>
        <v>0.49209786034265479</v>
      </c>
      <c r="W673" s="19">
        <f ca="1">(IF(B673=1, $G$21+($G$22-$G$21)*V673, $H$21+($H$22-$H$21)*V673))</f>
        <v>3.2223425111992915E-2</v>
      </c>
      <c r="X673" s="15">
        <f ca="1">ROUND(U673*(1-W673), 0)</f>
        <v>74</v>
      </c>
      <c r="Y673" s="20">
        <f ca="1">RAND()</f>
        <v>0.28937767874977549</v>
      </c>
      <c r="Z673" s="15">
        <f ca="1">IF(B673=1, ROUND(_xlfn.NORM.INV(Y673,$C$13,$C$14)*(1+$T$14), 0), ROUND(_xlfn.NORM.INV(Y673, $D$13, $D$14)*(1+$T$14), 0))</f>
        <v>42</v>
      </c>
      <c r="AA673" s="20">
        <f ca="1">RAND()</f>
        <v>0.17007832121047695</v>
      </c>
      <c r="AB673" s="18">
        <f ca="1">IF(B673=1, ROUND(_xlfn.NORM.INV(AA673,$C$15,$C$16), 2), ROUND(_xlfn.NORM.INV(AA673, $D$15, $D$16), 2))</f>
        <v>3183.65</v>
      </c>
      <c r="AC673" s="15">
        <f ca="1">MIN(G673,Z673)</f>
        <v>42</v>
      </c>
      <c r="AD673" s="15">
        <f ca="1">RAND()</f>
        <v>0.45712903833823493</v>
      </c>
      <c r="AE673" s="19">
        <f ca="1">(IF(B673=1, $G$21+($G$22-$G$21)*AD673, $H$21+($H$22-$H$21)*AD673))</f>
        <v>3.0999516341838222E-2</v>
      </c>
      <c r="AF673" s="15">
        <f ca="1">ROUND(AC673*(1-AE673), 0)</f>
        <v>41</v>
      </c>
      <c r="AG673" s="20">
        <f ca="1">RAND()</f>
        <v>0.93810997169272459</v>
      </c>
      <c r="AH673" s="15">
        <f ca="1">IF(B673=1, ROUND(_xlfn.NORM.INV(AG673,$C$17,$C$18)*(1+$T$14), 0), ROUND(_xlfn.NORM.INV(AG673, $D$17, $D$18)*(1+$T$14), 0))</f>
        <v>498</v>
      </c>
      <c r="AI673" s="20">
        <f ca="1">RAND()</f>
        <v>0.66558274005454876</v>
      </c>
      <c r="AJ673" s="18">
        <f ca="1">IF(B673=1, ROUND(_xlfn.NORM.INV(AI673,$C$19,$C$20), 2), ROUND(_xlfn.NORM.INV(AI673, $D$19, $D$20), 2))</f>
        <v>2405.0500000000002</v>
      </c>
      <c r="AK673" s="15">
        <f ca="1">MIN(ROUND(H673*(1+$C$22),0),AH673)</f>
        <v>358</v>
      </c>
      <c r="AL673" s="20">
        <f ca="1">RAND()</f>
        <v>9.5858189462455723E-2</v>
      </c>
      <c r="AM673" s="19">
        <f ca="1">(IF(B673=1, $G$21+($G$22-$G$21)*AL673, $H$21+($H$22-$H$21)*AL673))</f>
        <v>1.8355036631185949E-2</v>
      </c>
      <c r="AN673" s="15">
        <f ca="1">ROUND(AK673*(1-AM673), 0)</f>
        <v>351</v>
      </c>
      <c r="AO673" s="18">
        <f ca="1">SUM(IF(AN673&gt;H673, (AN673-H673)*($G$23+AJ673), 0),IF(AF673&gt;G673,(AF673-G673)*($G$23+AB673),0),IF(X673&gt;F673,(X673-F673)*($G$23+T673),0),IF(P673&gt;E673,(P673-E673)*($G$23+L673),0))</f>
        <v>32560.5</v>
      </c>
      <c r="AP673" s="18">
        <f>-$C$24</f>
        <v>-313614.51120000001</v>
      </c>
      <c r="AQ673" s="17">
        <f ca="1">L673*P673+T673*X673+AB673*AF673+AJ673*AN673-AO673+AP673</f>
        <v>1246037.1088</v>
      </c>
      <c r="AS673" s="21">
        <f ca="1">SUM(IF(AN673&gt;H673, (AN673-H673), 0),IF(AF673&gt;G673,(AF673-G673),0),IF(X673&gt;F673,(X673-F673),0),IF(P673&gt;E673,(P673-E673),0))</f>
        <v>10</v>
      </c>
    </row>
    <row r="674" spans="1:45" x14ac:dyDescent="0.4">
      <c r="A674" s="15">
        <v>646</v>
      </c>
      <c r="B674" s="15">
        <f ca="1">IF(RAND() &lt; (8/12), 0, 1)</f>
        <v>0</v>
      </c>
      <c r="C674" s="20">
        <f ca="1">RAND()</f>
        <v>0.7561364401272187</v>
      </c>
      <c r="D674" s="15" t="str">
        <f ca="1">LOOKUP(C674,$H$13:$H$16,$F$13:$F$16)</f>
        <v>Boeing 777-300ER</v>
      </c>
      <c r="E674" s="15">
        <f ca="1">LOOKUP(D674,$F$6:$F$9,$I$6:$I$9)</f>
        <v>8</v>
      </c>
      <c r="F674" s="15">
        <f ca="1">LOOKUP(D674,$F$6:$F$9,$J$6:$J$9)</f>
        <v>40</v>
      </c>
      <c r="G674" s="15">
        <f ca="1">LOOKUP(D674,$F$6:$F$9,$K$6:$K$9)</f>
        <v>24</v>
      </c>
      <c r="H674" s="15">
        <f ca="1">LOOKUP(D674,$F$6:$F$9,$L$6:$L$9)</f>
        <v>260</v>
      </c>
      <c r="I674" s="20">
        <f ca="1">RAND()</f>
        <v>5.3453026875148635E-2</v>
      </c>
      <c r="J674" s="15">
        <f ca="1">IF(B674=1, ROUND(_xlfn.NORM.INV(I674,$C$5,$C$6)*(1+$T$14), 0), ROUND(_xlfn.NORM.INV(I674, $D$5, $D$6)*(1+$T$14), 0))</f>
        <v>3</v>
      </c>
      <c r="K674" s="20">
        <f ca="1">RAND()</f>
        <v>9.3255972751547067E-2</v>
      </c>
      <c r="L674" s="18">
        <f ca="1">IF(B674=1, ROUND(_xlfn.NORM.INV(K674,$C$7,$C$8), 2), ROUND(_xlfn.NORM.INV(K674, $D$7, $D$8), 2))</f>
        <v>9890.34</v>
      </c>
      <c r="M674" s="15">
        <f ca="1">MIN(E674,J674)</f>
        <v>3</v>
      </c>
      <c r="N674" s="15">
        <f ca="1">RAND()</f>
        <v>0.20290145796174053</v>
      </c>
      <c r="O674" s="19">
        <f ca="1">(IF(B674=1, $G$21+($G$22-$G$21)*N674, $H$21+($H$22-$H$21)*N674))</f>
        <v>1.6087043738852218E-2</v>
      </c>
      <c r="P674" s="15">
        <f ca="1">ROUND(M674*(1-O674), 0)</f>
        <v>3</v>
      </c>
      <c r="Q674" s="20">
        <f ca="1">RAND()</f>
        <v>0.68989607868063674</v>
      </c>
      <c r="R674" s="15">
        <f ca="1">IF(B674=1, ROUND(_xlfn.NORM.INV(Q674,$C$9,$C$10)*(1+$T$14), 0), ROUND(_xlfn.NORM.INV(Q674, $D$9, $D$10)*(1+$T$14), 0))</f>
        <v>45</v>
      </c>
      <c r="S674" s="20">
        <f ca="1">RAND()</f>
        <v>7.643664142903972E-2</v>
      </c>
      <c r="T674" s="18">
        <f ca="1">IF(B674=1, ROUND(_xlfn.NORM.INV(S674,$C$11,$C$12), 2), ROUND(_xlfn.NORM.INV(S674, $D$11, $D$12), 2))</f>
        <v>4920.45</v>
      </c>
      <c r="U674" s="15">
        <f ca="1">MIN(F674,R674)</f>
        <v>40</v>
      </c>
      <c r="V674" s="15">
        <f ca="1">RAND()</f>
        <v>0.42992428590693366</v>
      </c>
      <c r="W674" s="19">
        <f ca="1">(IF(B674=1, $G$21+($G$22-$G$21)*V674, $H$21+($H$22-$H$21)*V674))</f>
        <v>2.289772857720801E-2</v>
      </c>
      <c r="X674" s="15">
        <f ca="1">ROUND(U674*(1-W674), 0)</f>
        <v>39</v>
      </c>
      <c r="Y674" s="20">
        <f ca="1">RAND()</f>
        <v>0.92157401532494854</v>
      </c>
      <c r="Z674" s="15">
        <f ca="1">IF(B674=1, ROUND(_xlfn.NORM.INV(Y674,$C$13,$C$14)*(1+$T$14), 0), ROUND(_xlfn.NORM.INV(Y674, $D$13, $D$14)*(1+$T$14), 0))</f>
        <v>49</v>
      </c>
      <c r="AA674" s="20">
        <f ca="1">RAND()</f>
        <v>0.29512864769141878</v>
      </c>
      <c r="AB674" s="18">
        <f ca="1">IF(B674=1, ROUND(_xlfn.NORM.INV(AA674,$C$15,$C$16), 2), ROUND(_xlfn.NORM.INV(AA674, $D$15, $D$16), 2))</f>
        <v>2732.53</v>
      </c>
      <c r="AC674" s="15">
        <f ca="1">MIN(G674,Z674)</f>
        <v>24</v>
      </c>
      <c r="AD674" s="15">
        <f ca="1">RAND()</f>
        <v>3.0984642096125725E-2</v>
      </c>
      <c r="AE674" s="19">
        <f ca="1">(IF(B674=1, $G$21+($G$22-$G$21)*AD674, $H$21+($H$22-$H$21)*AD674))</f>
        <v>1.0929539262883772E-2</v>
      </c>
      <c r="AF674" s="15">
        <f ca="1">ROUND(AC674*(1-AE674), 0)</f>
        <v>24</v>
      </c>
      <c r="AG674" s="20">
        <f ca="1">RAND()</f>
        <v>6.6207183324531127E-2</v>
      </c>
      <c r="AH674" s="15">
        <f ca="1">IF(B674=1, ROUND(_xlfn.NORM.INV(AG674,$C$17,$C$18)*(1+$T$14), 0), ROUND(_xlfn.NORM.INV(AG674, $D$17, $D$18)*(1+$T$14), 0))</f>
        <v>121</v>
      </c>
      <c r="AI674" s="20">
        <f ca="1">RAND()</f>
        <v>0.41009614997829402</v>
      </c>
      <c r="AJ674" s="18">
        <f ca="1">IF(B674=1, ROUND(_xlfn.NORM.INV(AI674,$C$19,$C$20), 2), ROUND(_xlfn.NORM.INV(AI674, $D$19, $D$20), 2))</f>
        <v>1731.46</v>
      </c>
      <c r="AK674" s="15">
        <f ca="1">MIN(ROUND(H674*(1+$C$22),0),AH674)</f>
        <v>121</v>
      </c>
      <c r="AL674" s="20">
        <f ca="1">RAND()</f>
        <v>0.62986529111674816</v>
      </c>
      <c r="AM674" s="19">
        <f ca="1">(IF(B674=1, $G$21+($G$22-$G$21)*AL674, $H$21+($H$22-$H$21)*AL674))</f>
        <v>2.8895958733502446E-2</v>
      </c>
      <c r="AN674" s="15">
        <f ca="1">ROUND(AK674*(1-AM674), 0)</f>
        <v>118</v>
      </c>
      <c r="AO674" s="18">
        <f ca="1">SUM(IF(AN674&gt;H674, (AN674-H674)*($G$23+AJ674), 0),IF(AF674&gt;G674,(AF674-G674)*($G$23+AB674),0),IF(X674&gt;F674,(X674-F674)*($G$23+T674),0),IF(P674&gt;E674,(P674-E674)*($G$23+L674),0))</f>
        <v>0</v>
      </c>
      <c r="AP674" s="18">
        <f>-$C$24</f>
        <v>-313614.51120000001</v>
      </c>
      <c r="AQ674" s="17">
        <f ca="1">L674*P674+T674*X674+AB674*AF674+AJ674*AN674-AO674+AP674</f>
        <v>177847.05879999994</v>
      </c>
      <c r="AS674" s="21">
        <f ca="1">SUM(IF(AN674&gt;H674, (AN674-H674), 0),IF(AF674&gt;G674,(AF674-G674),0),IF(X674&gt;F674,(X674-F674),0),IF(P674&gt;E674,(P674-E674),0))</f>
        <v>0</v>
      </c>
    </row>
    <row r="675" spans="1:45" x14ac:dyDescent="0.4">
      <c r="A675" s="15">
        <v>647</v>
      </c>
      <c r="B675" s="15">
        <f ca="1">IF(RAND() &lt; (8/12), 0, 1)</f>
        <v>1</v>
      </c>
      <c r="C675" s="20">
        <f ca="1">RAND()</f>
        <v>0.75431621525758841</v>
      </c>
      <c r="D675" s="15" t="str">
        <f ca="1">LOOKUP(C675,$H$13:$H$16,$F$13:$F$16)</f>
        <v>Boeing 777-300ER</v>
      </c>
      <c r="E675" s="15">
        <f ca="1">LOOKUP(D675,$F$6:$F$9,$I$6:$I$9)</f>
        <v>8</v>
      </c>
      <c r="F675" s="15">
        <f ca="1">LOOKUP(D675,$F$6:$F$9,$J$6:$J$9)</f>
        <v>40</v>
      </c>
      <c r="G675" s="15">
        <f ca="1">LOOKUP(D675,$F$6:$F$9,$K$6:$K$9)</f>
        <v>24</v>
      </c>
      <c r="H675" s="15">
        <f ca="1">LOOKUP(D675,$F$6:$F$9,$L$6:$L$9)</f>
        <v>260</v>
      </c>
      <c r="I675" s="20">
        <f ca="1">RAND()</f>
        <v>0.78824370648906605</v>
      </c>
      <c r="J675" s="15">
        <f ca="1">IF(B675=1, ROUND(_xlfn.NORM.INV(I675,$C$5,$C$6)*(1+$T$14), 0), ROUND(_xlfn.NORM.INV(I675, $D$5, $D$6)*(1+$T$14), 0))</f>
        <v>8</v>
      </c>
      <c r="K675" s="20">
        <f ca="1">RAND()</f>
        <v>5.0382889741379944E-2</v>
      </c>
      <c r="L675" s="18">
        <f ca="1">IF(B675=1, ROUND(_xlfn.NORM.INV(K675,$C$7,$C$8), 2), ROUND(_xlfn.NORM.INV(K675, $D$7, $D$8), 2))</f>
        <v>10699.19</v>
      </c>
      <c r="M675" s="15">
        <f ca="1">MIN(E675,J675)</f>
        <v>8</v>
      </c>
      <c r="N675" s="15">
        <f ca="1">RAND()</f>
        <v>0.59373370453147079</v>
      </c>
      <c r="O675" s="19">
        <f ca="1">(IF(B675=1, $G$21+($G$22-$G$21)*N675, $H$21+($H$22-$H$21)*N675))</f>
        <v>3.5780679658601475E-2</v>
      </c>
      <c r="P675" s="15">
        <f ca="1">ROUND(M675*(1-O675), 0)</f>
        <v>8</v>
      </c>
      <c r="Q675" s="20">
        <f ca="1">RAND()</f>
        <v>0.29693849434389374</v>
      </c>
      <c r="R675" s="15">
        <f ca="1">IF(B675=1, ROUND(_xlfn.NORM.INV(Q675,$C$9,$C$10)*(1+$T$14), 0), ROUND(_xlfn.NORM.INV(Q675, $D$9, $D$10)*(1+$T$14), 0))</f>
        <v>47</v>
      </c>
      <c r="S675" s="20">
        <f ca="1">RAND()</f>
        <v>0.57789207705201051</v>
      </c>
      <c r="T675" s="18">
        <f ca="1">IF(B675=1, ROUND(_xlfn.NORM.INV(S675,$C$11,$C$12), 2), ROUND(_xlfn.NORM.INV(S675, $D$11, $D$12), 2))</f>
        <v>7006.63</v>
      </c>
      <c r="U675" s="15">
        <f ca="1">MIN(F675,R675)</f>
        <v>40</v>
      </c>
      <c r="V675" s="15">
        <f ca="1">RAND()</f>
        <v>0.15142398327647644</v>
      </c>
      <c r="W675" s="19">
        <f ca="1">(IF(B675=1, $G$21+($G$22-$G$21)*V675, $H$21+($H$22-$H$21)*V675))</f>
        <v>2.0299839414676675E-2</v>
      </c>
      <c r="X675" s="15">
        <f ca="1">ROUND(U675*(1-W675), 0)</f>
        <v>39</v>
      </c>
      <c r="Y675" s="20">
        <f ca="1">RAND()</f>
        <v>0.91682675108944656</v>
      </c>
      <c r="Z675" s="15">
        <f ca="1">IF(B675=1, ROUND(_xlfn.NORM.INV(Y675,$C$13,$C$14)*(1+$T$14), 0), ROUND(_xlfn.NORM.INV(Y675, $D$13, $D$14)*(1+$T$14), 0))</f>
        <v>87</v>
      </c>
      <c r="AA675" s="20">
        <f ca="1">RAND()</f>
        <v>0.58672757174127965</v>
      </c>
      <c r="AB675" s="18">
        <f ca="1">IF(B675=1, ROUND(_xlfn.NORM.INV(AA675,$C$15,$C$16), 2), ROUND(_xlfn.NORM.INV(AA675, $D$15, $D$16), 2))</f>
        <v>3747.75</v>
      </c>
      <c r="AC675" s="15">
        <f ca="1">MIN(G675,Z675)</f>
        <v>24</v>
      </c>
      <c r="AD675" s="15">
        <f ca="1">RAND()</f>
        <v>0.11231271070030213</v>
      </c>
      <c r="AE675" s="19">
        <f ca="1">(IF(B675=1, $G$21+($G$22-$G$21)*AD675, $H$21+($H$22-$H$21)*AD675))</f>
        <v>1.8930944874510573E-2</v>
      </c>
      <c r="AF675" s="15">
        <f ca="1">ROUND(AC675*(1-AE675), 0)</f>
        <v>24</v>
      </c>
      <c r="AG675" s="20">
        <f ca="1">RAND()</f>
        <v>0.44769034081264181</v>
      </c>
      <c r="AH675" s="15">
        <f ca="1">IF(B675=1, ROUND(_xlfn.NORM.INV(AG675,$C$17,$C$18)*(1+$T$14), 0), ROUND(_xlfn.NORM.INV(AG675, $D$17, $D$18)*(1+$T$14), 0))</f>
        <v>288</v>
      </c>
      <c r="AI675" s="20">
        <f ca="1">RAND()</f>
        <v>0.48342944751509309</v>
      </c>
      <c r="AJ675" s="18">
        <f ca="1">IF(B675=1, ROUND(_xlfn.NORM.INV(AI675,$C$19,$C$20), 2), ROUND(_xlfn.NORM.INV(AI675, $D$19, $D$20), 2))</f>
        <v>2263.9899999999998</v>
      </c>
      <c r="AK675" s="15">
        <f ca="1">MIN(ROUND(H675*(1+$C$22),0),AH675)</f>
        <v>273</v>
      </c>
      <c r="AL675" s="20">
        <f ca="1">RAND()</f>
        <v>0.42171027822492113</v>
      </c>
      <c r="AM675" s="19">
        <f ca="1">(IF(B675=1, $G$21+($G$22-$G$21)*AL675, $H$21+($H$22-$H$21)*AL675))</f>
        <v>2.9759859737872242E-2</v>
      </c>
      <c r="AN675" s="15">
        <f ca="1">ROUND(AK675*(1-AM675), 0)</f>
        <v>265</v>
      </c>
      <c r="AO675" s="18">
        <f ca="1">SUM(IF(AN675&gt;H675, (AN675-H675)*($G$23+AJ675), 0),IF(AF675&gt;G675,(AF675-G675)*($G$23+AB675),0),IF(X675&gt;F675,(X675-F675)*($G$23+T675),0),IF(P675&gt;E675,(P675-E675)*($G$23+L675),0))</f>
        <v>15574.949999999999</v>
      </c>
      <c r="AP675" s="18">
        <f>-$C$24</f>
        <v>-313614.51120000001</v>
      </c>
      <c r="AQ675" s="17">
        <f ca="1">L675*P675+T675*X675+AB675*AF675+AJ675*AN675-AO675+AP675</f>
        <v>719565.97879999992</v>
      </c>
      <c r="AS675" s="21">
        <f ca="1">SUM(IF(AN675&gt;H675, (AN675-H675), 0),IF(AF675&gt;G675,(AF675-G675),0),IF(X675&gt;F675,(X675-F675),0),IF(P675&gt;E675,(P675-E675),0))</f>
        <v>5</v>
      </c>
    </row>
    <row r="676" spans="1:45" x14ac:dyDescent="0.4">
      <c r="A676" s="15">
        <v>648</v>
      </c>
      <c r="B676" s="15">
        <f ca="1">IF(RAND() &lt; (8/12), 0, 1)</f>
        <v>1</v>
      </c>
      <c r="C676" s="20">
        <f ca="1">RAND()</f>
        <v>0.50114567103984609</v>
      </c>
      <c r="D676" s="15" t="str">
        <f ca="1">LOOKUP(C676,$H$13:$H$16,$F$13:$F$16)</f>
        <v>Airbus A380-800</v>
      </c>
      <c r="E676" s="15">
        <f ca="1">LOOKUP(D676,$F$6:$F$9,$I$6:$I$9)</f>
        <v>14</v>
      </c>
      <c r="F676" s="15">
        <f ca="1">LOOKUP(D676,$F$6:$F$9,$J$6:$J$9)</f>
        <v>76</v>
      </c>
      <c r="G676" s="15">
        <f ca="1">LOOKUP(D676,$F$6:$F$9,$K$6:$K$9)</f>
        <v>56</v>
      </c>
      <c r="H676" s="15">
        <f ca="1">LOOKUP(D676,$F$6:$F$9,$L$6:$L$9)</f>
        <v>341</v>
      </c>
      <c r="I676" s="20">
        <f ca="1">RAND()</f>
        <v>0.53226682458712882</v>
      </c>
      <c r="J676" s="15">
        <f ca="1">IF(B676=1, ROUND(_xlfn.NORM.INV(I676,$C$5,$C$6)*(1+$T$14), 0), ROUND(_xlfn.NORM.INV(I676, $D$5, $D$6)*(1+$T$14), 0))</f>
        <v>6</v>
      </c>
      <c r="K676" s="20">
        <f ca="1">RAND()</f>
        <v>0.33067293142857002</v>
      </c>
      <c r="L676" s="18">
        <f ca="1">IF(B676=1, ROUND(_xlfn.NORM.INV(K676,$C$7,$C$8), 2), ROUND(_xlfn.NORM.INV(K676, $D$7, $D$8), 2))</f>
        <v>12868.88</v>
      </c>
      <c r="M676" s="15">
        <f ca="1">MIN(E676,J676)</f>
        <v>6</v>
      </c>
      <c r="N676" s="15">
        <f ca="1">RAND()</f>
        <v>0.57671485979379022</v>
      </c>
      <c r="O676" s="19">
        <f ca="1">(IF(B676=1, $G$21+($G$22-$G$21)*N676, $H$21+($H$22-$H$21)*N676))</f>
        <v>3.5185020092782661E-2</v>
      </c>
      <c r="P676" s="15">
        <f ca="1">ROUND(M676*(1-O676), 0)</f>
        <v>6</v>
      </c>
      <c r="Q676" s="20">
        <f ca="1">RAND()</f>
        <v>0.81187625550638598</v>
      </c>
      <c r="R676" s="15">
        <f ca="1">IF(B676=1, ROUND(_xlfn.NORM.INV(Q676,$C$9,$C$10)*(1+$T$14), 0), ROUND(_xlfn.NORM.INV(Q676, $D$9, $D$10)*(1+$T$14), 0))</f>
        <v>83</v>
      </c>
      <c r="S676" s="20">
        <f ca="1">RAND()</f>
        <v>0.39359078474220788</v>
      </c>
      <c r="T676" s="18">
        <f ca="1">IF(B676=1, ROUND(_xlfn.NORM.INV(S676,$C$11,$C$12), 2), ROUND(_xlfn.NORM.INV(S676, $D$11, $D$12), 2))</f>
        <v>6586</v>
      </c>
      <c r="U676" s="15">
        <f ca="1">MIN(F676,R676)</f>
        <v>76</v>
      </c>
      <c r="V676" s="15">
        <f ca="1">RAND()</f>
        <v>0.2999010528306727</v>
      </c>
      <c r="W676" s="19">
        <f ca="1">(IF(B676=1, $G$21+($G$22-$G$21)*V676, $H$21+($H$22-$H$21)*V676))</f>
        <v>2.5496536849073544E-2</v>
      </c>
      <c r="X676" s="15">
        <f ca="1">ROUND(U676*(1-W676), 0)</f>
        <v>74</v>
      </c>
      <c r="Y676" s="20">
        <f ca="1">RAND()</f>
        <v>0.86028628452903344</v>
      </c>
      <c r="Z676" s="15">
        <f ca="1">IF(B676=1, ROUND(_xlfn.NORM.INV(Y676,$C$13,$C$14)*(1+$T$14), 0), ROUND(_xlfn.NORM.INV(Y676, $D$13, $D$14)*(1+$T$14), 0))</f>
        <v>80</v>
      </c>
      <c r="AA676" s="20">
        <f ca="1">RAND()</f>
        <v>0.62446371127597256</v>
      </c>
      <c r="AB676" s="18">
        <f ca="1">IF(B676=1, ROUND(_xlfn.NORM.INV(AA676,$C$15,$C$16), 2), ROUND(_xlfn.NORM.INV(AA676, $D$15, $D$16), 2))</f>
        <v>3794.93</v>
      </c>
      <c r="AC676" s="15">
        <f ca="1">MIN(G676,Z676)</f>
        <v>56</v>
      </c>
      <c r="AD676" s="15">
        <f ca="1">RAND()</f>
        <v>0.72322398404213462</v>
      </c>
      <c r="AE676" s="19">
        <f ca="1">(IF(B676=1, $G$21+($G$22-$G$21)*AD676, $H$21+($H$22-$H$21)*AD676))</f>
        <v>4.0312839441474714E-2</v>
      </c>
      <c r="AF676" s="15">
        <f ca="1">ROUND(AC676*(1-AE676), 0)</f>
        <v>54</v>
      </c>
      <c r="AG676" s="20">
        <f ca="1">RAND()</f>
        <v>0.69456855155159603</v>
      </c>
      <c r="AH676" s="15">
        <f ca="1">IF(B676=1, ROUND(_xlfn.NORM.INV(AG676,$C$17,$C$18)*(1+$T$14), 0), ROUND(_xlfn.NORM.INV(AG676, $D$17, $D$18)*(1+$T$14), 0))</f>
        <v>369</v>
      </c>
      <c r="AI676" s="20">
        <f ca="1">RAND()</f>
        <v>0.4414584106030599</v>
      </c>
      <c r="AJ676" s="18">
        <f ca="1">IF(B676=1, ROUND(_xlfn.NORM.INV(AI676,$C$19,$C$20), 2), ROUND(_xlfn.NORM.INV(AI676, $D$19, $D$20), 2))</f>
        <v>2232.21</v>
      </c>
      <c r="AK676" s="15">
        <f ca="1">MIN(ROUND(H676*(1+$C$22),0),AH676)</f>
        <v>358</v>
      </c>
      <c r="AL676" s="20">
        <f ca="1">RAND()</f>
        <v>0.34460436736250555</v>
      </c>
      <c r="AM676" s="19">
        <f ca="1">(IF(B676=1, $G$21+($G$22-$G$21)*AL676, $H$21+($H$22-$H$21)*AL676))</f>
        <v>2.7061152857687697E-2</v>
      </c>
      <c r="AN676" s="15">
        <f ca="1">ROUND(AK676*(1-AM676), 0)</f>
        <v>348</v>
      </c>
      <c r="AO676" s="18">
        <f ca="1">SUM(IF(AN676&gt;H676, (AN676-H676)*($G$23+AJ676), 0),IF(AF676&gt;G676,(AF676-G676)*($G$23+AB676),0),IF(X676&gt;F676,(X676-F676)*($G$23+T676),0),IF(P676&gt;E676,(P676-E676)*($G$23+L676),0))</f>
        <v>21582.47</v>
      </c>
      <c r="AP676" s="18">
        <f>-$C$24</f>
        <v>-313614.51120000001</v>
      </c>
      <c r="AQ676" s="17">
        <f ca="1">L676*P676+T676*X676+AB676*AF676+AJ676*AN676-AO676+AP676</f>
        <v>1211115.5988</v>
      </c>
      <c r="AS676" s="21">
        <f ca="1">SUM(IF(AN676&gt;H676, (AN676-H676), 0),IF(AF676&gt;G676,(AF676-G676),0),IF(X676&gt;F676,(X676-F676),0),IF(P676&gt;E676,(P676-E676),0))</f>
        <v>7</v>
      </c>
    </row>
    <row r="677" spans="1:45" x14ac:dyDescent="0.4">
      <c r="A677" s="15">
        <v>649</v>
      </c>
      <c r="B677" s="15">
        <f ca="1">IF(RAND() &lt; (8/12), 0, 1)</f>
        <v>0</v>
      </c>
      <c r="C677" s="20">
        <f ca="1">RAND()</f>
        <v>0.71958219391148159</v>
      </c>
      <c r="D677" s="15" t="str">
        <f ca="1">LOOKUP(C677,$H$13:$H$16,$F$13:$F$16)</f>
        <v>Boeing 777-300ER</v>
      </c>
      <c r="E677" s="15">
        <f ca="1">LOOKUP(D677,$F$6:$F$9,$I$6:$I$9)</f>
        <v>8</v>
      </c>
      <c r="F677" s="15">
        <f ca="1">LOOKUP(D677,$F$6:$F$9,$J$6:$J$9)</f>
        <v>40</v>
      </c>
      <c r="G677" s="15">
        <f ca="1">LOOKUP(D677,$F$6:$F$9,$K$6:$K$9)</f>
        <v>24</v>
      </c>
      <c r="H677" s="15">
        <f ca="1">LOOKUP(D677,$F$6:$F$9,$L$6:$L$9)</f>
        <v>260</v>
      </c>
      <c r="I677" s="20">
        <f ca="1">RAND()</f>
        <v>0.90785194551164328</v>
      </c>
      <c r="J677" s="15">
        <f ca="1">IF(B677=1, ROUND(_xlfn.NORM.INV(I677,$C$5,$C$6)*(1+$T$14), 0), ROUND(_xlfn.NORM.INV(I677, $D$5, $D$6)*(1+$T$14), 0))</f>
        <v>6</v>
      </c>
      <c r="K677" s="20">
        <f ca="1">RAND()</f>
        <v>0.55135341076888389</v>
      </c>
      <c r="L677" s="18">
        <f ca="1">IF(B677=1, ROUND(_xlfn.NORM.INV(K677,$C$7,$C$8), 2), ROUND(_xlfn.NORM.INV(K677, $D$7, $D$8), 2))</f>
        <v>10551.21</v>
      </c>
      <c r="M677" s="15">
        <f ca="1">MIN(E677,J677)</f>
        <v>6</v>
      </c>
      <c r="N677" s="15">
        <f ca="1">RAND()</f>
        <v>0.1441777908636086</v>
      </c>
      <c r="O677" s="19">
        <f ca="1">(IF(B677=1, $G$21+($G$22-$G$21)*N677, $H$21+($H$22-$H$21)*N677))</f>
        <v>1.4325333725908258E-2</v>
      </c>
      <c r="P677" s="15">
        <f ca="1">ROUND(M677*(1-O677), 0)</f>
        <v>6</v>
      </c>
      <c r="Q677" s="20">
        <f ca="1">RAND()</f>
        <v>3.7376811934660581E-2</v>
      </c>
      <c r="R677" s="15">
        <f ca="1">IF(B677=1, ROUND(_xlfn.NORM.INV(Q677,$C$9,$C$10)*(1+$T$14), 0), ROUND(_xlfn.NORM.INV(Q677, $D$9, $D$10)*(1+$T$14), 0))</f>
        <v>21</v>
      </c>
      <c r="S677" s="20">
        <f ca="1">RAND()</f>
        <v>0.73302276274268019</v>
      </c>
      <c r="T677" s="18">
        <f ca="1">IF(B677=1, ROUND(_xlfn.NORM.INV(S677,$C$11,$C$12), 2), ROUND(_xlfn.NORM.INV(S677, $D$11, $D$12), 2))</f>
        <v>5387.93</v>
      </c>
      <c r="U677" s="15">
        <f ca="1">MIN(F677,R677)</f>
        <v>21</v>
      </c>
      <c r="V677" s="15">
        <f ca="1">RAND()</f>
        <v>0.51532274091881369</v>
      </c>
      <c r="W677" s="19">
        <f ca="1">(IF(B677=1, $G$21+($G$22-$G$21)*V677, $H$21+($H$22-$H$21)*V677))</f>
        <v>2.5459682227564409E-2</v>
      </c>
      <c r="X677" s="15">
        <f ca="1">ROUND(U677*(1-W677), 0)</f>
        <v>20</v>
      </c>
      <c r="Y677" s="20">
        <f ca="1">RAND()</f>
        <v>2.4990439984345691E-2</v>
      </c>
      <c r="Z677" s="15">
        <f ca="1">IF(B677=1, ROUND(_xlfn.NORM.INV(Y677,$C$13,$C$14)*(1+$T$14), 0), ROUND(_xlfn.NORM.INV(Y677, $D$13, $D$14)*(1+$T$14), 0))</f>
        <v>17</v>
      </c>
      <c r="AA677" s="20">
        <f ca="1">RAND()</f>
        <v>0.33833189310481016</v>
      </c>
      <c r="AB677" s="18">
        <f ca="1">IF(B677=1, ROUND(_xlfn.NORM.INV(AA677,$C$15,$C$16), 2), ROUND(_xlfn.NORM.INV(AA677, $D$15, $D$16), 2))</f>
        <v>2747.29</v>
      </c>
      <c r="AC677" s="15">
        <f ca="1">MIN(G677,Z677)</f>
        <v>17</v>
      </c>
      <c r="AD677" s="15">
        <f ca="1">RAND()</f>
        <v>0.39730043091361211</v>
      </c>
      <c r="AE677" s="19">
        <f ca="1">(IF(B677=1, $G$21+($G$22-$G$21)*AD677, $H$21+($H$22-$H$21)*AD677))</f>
        <v>2.1919012927408364E-2</v>
      </c>
      <c r="AF677" s="15">
        <f ca="1">ROUND(AC677*(1-AE677), 0)</f>
        <v>17</v>
      </c>
      <c r="AG677" s="20">
        <f ca="1">RAND()</f>
        <v>0.98471569299755124</v>
      </c>
      <c r="AH677" s="15">
        <f ca="1">IF(B677=1, ROUND(_xlfn.NORM.INV(AG677,$C$17,$C$18)*(1+$T$14), 0), ROUND(_xlfn.NORM.INV(AG677, $D$17, $D$18)*(1+$T$14), 0))</f>
        <v>313</v>
      </c>
      <c r="AI677" s="20">
        <f ca="1">RAND()</f>
        <v>0.94552653600766945</v>
      </c>
      <c r="AJ677" s="18">
        <f ca="1">IF(B677=1, ROUND(_xlfn.NORM.INV(AI677,$C$19,$C$20), 2), ROUND(_xlfn.NORM.INV(AI677, $D$19, $D$20), 2))</f>
        <v>1870.49</v>
      </c>
      <c r="AK677" s="15">
        <f ca="1">MIN(ROUND(H677*(1+$C$22),0),AH677)</f>
        <v>273</v>
      </c>
      <c r="AL677" s="20">
        <f ca="1">RAND()</f>
        <v>0.27299210008796548</v>
      </c>
      <c r="AM677" s="19">
        <f ca="1">(IF(B677=1, $G$21+($G$22-$G$21)*AL677, $H$21+($H$22-$H$21)*AL677))</f>
        <v>1.8189763002638963E-2</v>
      </c>
      <c r="AN677" s="15">
        <f ca="1">ROUND(AK677*(1-AM677), 0)</f>
        <v>268</v>
      </c>
      <c r="AO677" s="18">
        <f ca="1">SUM(IF(AN677&gt;H677, (AN677-H677)*($G$23+AJ677), 0),IF(AF677&gt;G677,(AF677-G677)*($G$23+AB677),0),IF(X677&gt;F677,(X677-F677)*($G$23+T677),0),IF(P677&gt;E677,(P677-E677)*($G$23+L677),0))</f>
        <v>21771.919999999998</v>
      </c>
      <c r="AP677" s="18">
        <f>-$C$24</f>
        <v>-313614.51120000001</v>
      </c>
      <c r="AQ677" s="17">
        <f ca="1">L677*P677+T677*X677+AB677*AF677+AJ677*AN677-AO677+AP677</f>
        <v>383674.67879999994</v>
      </c>
      <c r="AS677" s="21">
        <f ca="1">SUM(IF(AN677&gt;H677, (AN677-H677), 0),IF(AF677&gt;G677,(AF677-G677),0),IF(X677&gt;F677,(X677-F677),0),IF(P677&gt;E677,(P677-E677),0))</f>
        <v>8</v>
      </c>
    </row>
    <row r="678" spans="1:45" x14ac:dyDescent="0.4">
      <c r="A678" s="15">
        <v>650</v>
      </c>
      <c r="B678" s="15">
        <f ca="1">IF(RAND() &lt; (8/12), 0, 1)</f>
        <v>0</v>
      </c>
      <c r="C678" s="20">
        <f ca="1">RAND()</f>
        <v>0.58226071068653906</v>
      </c>
      <c r="D678" s="15" t="str">
        <f ca="1">LOOKUP(C678,$H$13:$H$16,$F$13:$F$16)</f>
        <v>Boeing 777-200LR</v>
      </c>
      <c r="E678" s="15">
        <f ca="1">LOOKUP(D678,$F$6:$F$9,$I$6:$I$9)</f>
        <v>0</v>
      </c>
      <c r="F678" s="15">
        <f ca="1">LOOKUP(D678,$F$6:$F$9,$J$6:$J$9)</f>
        <v>38</v>
      </c>
      <c r="G678" s="15">
        <f ca="1">LOOKUP(D678,$F$6:$F$9,$K$6:$K$9)</f>
        <v>0</v>
      </c>
      <c r="H678" s="15">
        <f ca="1">LOOKUP(D678,$F$6:$F$9,$L$6:$L$9)</f>
        <v>264</v>
      </c>
      <c r="I678" s="20">
        <f ca="1">RAND()</f>
        <v>0.8629656119879725</v>
      </c>
      <c r="J678" s="15">
        <f ca="1">IF(B678=1, ROUND(_xlfn.NORM.INV(I678,$C$5,$C$6)*(1+$T$14), 0), ROUND(_xlfn.NORM.INV(I678, $D$5, $D$6)*(1+$T$14), 0))</f>
        <v>5</v>
      </c>
      <c r="K678" s="20">
        <f ca="1">RAND()</f>
        <v>0.2147571553177734</v>
      </c>
      <c r="L678" s="18">
        <f ca="1">IF(B678=1, ROUND(_xlfn.NORM.INV(K678,$C$7,$C$8), 2), ROUND(_xlfn.NORM.INV(K678, $D$7, $D$8), 2))</f>
        <v>10132.32</v>
      </c>
      <c r="M678" s="15">
        <f ca="1">MIN(E678,J678)</f>
        <v>0</v>
      </c>
      <c r="N678" s="15">
        <f ca="1">RAND()</f>
        <v>0.69903293483395401</v>
      </c>
      <c r="O678" s="19">
        <f ca="1">(IF(B678=1, $G$21+($G$22-$G$21)*N678, $H$21+($H$22-$H$21)*N678))</f>
        <v>3.0970988045018619E-2</v>
      </c>
      <c r="P678" s="15">
        <f ca="1">ROUND(M678*(1-O678), 0)</f>
        <v>0</v>
      </c>
      <c r="Q678" s="20">
        <f ca="1">RAND()</f>
        <v>0.16025494457693279</v>
      </c>
      <c r="R678" s="15">
        <f ca="1">IF(B678=1, ROUND(_xlfn.NORM.INV(Q678,$C$9,$C$10)*(1+$T$14), 0), ROUND(_xlfn.NORM.INV(Q678, $D$9, $D$10)*(1+$T$14), 0))</f>
        <v>29</v>
      </c>
      <c r="S678" s="20">
        <f ca="1">RAND()</f>
        <v>0.14300711414122924</v>
      </c>
      <c r="T678" s="18">
        <f ca="1">IF(B678=1, ROUND(_xlfn.NORM.INV(S678,$C$11,$C$12), 2), ROUND(_xlfn.NORM.INV(S678, $D$11, $D$12), 2))</f>
        <v>5003.0600000000004</v>
      </c>
      <c r="U678" s="15">
        <f ca="1">MIN(F678,R678)</f>
        <v>29</v>
      </c>
      <c r="V678" s="15">
        <f ca="1">RAND()</f>
        <v>0.21000472428223782</v>
      </c>
      <c r="W678" s="19">
        <f ca="1">(IF(B678=1, $G$21+($G$22-$G$21)*V678, $H$21+($H$22-$H$21)*V678))</f>
        <v>1.6300141728467134E-2</v>
      </c>
      <c r="X678" s="15">
        <f ca="1">ROUND(U678*(1-W678), 0)</f>
        <v>29</v>
      </c>
      <c r="Y678" s="20">
        <f ca="1">RAND()</f>
        <v>0.22498021245838373</v>
      </c>
      <c r="Z678" s="15">
        <f ca="1">IF(B678=1, ROUND(_xlfn.NORM.INV(Y678,$C$13,$C$14)*(1+$T$14), 0), ROUND(_xlfn.NORM.INV(Y678, $D$13, $D$14)*(1+$T$14), 0))</f>
        <v>29</v>
      </c>
      <c r="AA678" s="20">
        <f ca="1">RAND()</f>
        <v>1.3860417942758718E-2</v>
      </c>
      <c r="AB678" s="18">
        <f ca="1">IF(B678=1, ROUND(_xlfn.NORM.INV(AA678,$C$15,$C$16), 2), ROUND(_xlfn.NORM.INV(AA678, $D$15, $D$16), 2))</f>
        <v>2530.44</v>
      </c>
      <c r="AC678" s="15">
        <f ca="1">MIN(G678,Z678)</f>
        <v>0</v>
      </c>
      <c r="AD678" s="15">
        <f ca="1">RAND()</f>
        <v>0.54671192187715811</v>
      </c>
      <c r="AE678" s="19">
        <f ca="1">(IF(B678=1, $G$21+($G$22-$G$21)*AD678, $H$21+($H$22-$H$21)*AD678))</f>
        <v>2.6401357656314746E-2</v>
      </c>
      <c r="AF678" s="15">
        <f ca="1">ROUND(AC678*(1-AE678), 0)</f>
        <v>0</v>
      </c>
      <c r="AG678" s="20">
        <f ca="1">RAND()</f>
        <v>0.41922997335618462</v>
      </c>
      <c r="AH678" s="15">
        <f ca="1">IF(B678=1, ROUND(_xlfn.NORM.INV(AG678,$C$17,$C$18)*(1+$T$14), 0), ROUND(_xlfn.NORM.INV(AG678, $D$17, $D$18)*(1+$T$14), 0))</f>
        <v>189</v>
      </c>
      <c r="AI678" s="20">
        <f ca="1">RAND()</f>
        <v>0.29910933291988173</v>
      </c>
      <c r="AJ678" s="18">
        <f ca="1">IF(B678=1, ROUND(_xlfn.NORM.INV(AI678,$C$19,$C$20), 2), ROUND(_xlfn.NORM.INV(AI678, $D$19, $D$20), 2))</f>
        <v>1708.7</v>
      </c>
      <c r="AK678" s="15">
        <f ca="1">MIN(ROUND(H678*(1+$C$22),0),AH678)</f>
        <v>189</v>
      </c>
      <c r="AL678" s="20">
        <f ca="1">RAND()</f>
        <v>0.90730435654615316</v>
      </c>
      <c r="AM678" s="19">
        <f ca="1">(IF(B678=1, $G$21+($G$22-$G$21)*AL678, $H$21+($H$22-$H$21)*AL678))</f>
        <v>3.7219130696384592E-2</v>
      </c>
      <c r="AN678" s="15">
        <f ca="1">ROUND(AK678*(1-AM678), 0)</f>
        <v>182</v>
      </c>
      <c r="AO678" s="18">
        <f ca="1">SUM(IF(AN678&gt;H678, (AN678-H678)*($G$23+AJ678), 0),IF(AF678&gt;G678,(AF678-G678)*($G$23+AB678),0),IF(X678&gt;F678,(X678-F678)*($G$23+T678),0),IF(P678&gt;E678,(P678-E678)*($G$23+L678),0))</f>
        <v>0</v>
      </c>
      <c r="AP678" s="18">
        <f>-$C$24</f>
        <v>-313614.51120000001</v>
      </c>
      <c r="AQ678" s="17">
        <f ca="1">L678*P678+T678*X678+AB678*AF678+AJ678*AN678-AO678+AP678</f>
        <v>142457.62880000001</v>
      </c>
      <c r="AS678" s="21">
        <f ca="1">SUM(IF(AN678&gt;H678, (AN678-H678), 0),IF(AF678&gt;G678,(AF678-G678),0),IF(X678&gt;F678,(X678-F678),0),IF(P678&gt;E678,(P678-E678),0))</f>
        <v>0</v>
      </c>
    </row>
    <row r="679" spans="1:45" x14ac:dyDescent="0.4">
      <c r="A679" s="15">
        <v>651</v>
      </c>
      <c r="B679" s="15">
        <f ca="1">IF(RAND() &lt; (8/12), 0, 1)</f>
        <v>0</v>
      </c>
      <c r="C679" s="20">
        <f ca="1">RAND()</f>
        <v>0.2532204350903674</v>
      </c>
      <c r="D679" s="15" t="str">
        <f ca="1">LOOKUP(C679,$H$13:$H$16,$F$13:$F$16)</f>
        <v>Airbus A380-800</v>
      </c>
      <c r="E679" s="15">
        <f ca="1">LOOKUP(D679,$F$6:$F$9,$I$6:$I$9)</f>
        <v>14</v>
      </c>
      <c r="F679" s="15">
        <f ca="1">LOOKUP(D679,$F$6:$F$9,$J$6:$J$9)</f>
        <v>76</v>
      </c>
      <c r="G679" s="15">
        <f ca="1">LOOKUP(D679,$F$6:$F$9,$K$6:$K$9)</f>
        <v>56</v>
      </c>
      <c r="H679" s="15">
        <f ca="1">LOOKUP(D679,$F$6:$F$9,$L$6:$L$9)</f>
        <v>341</v>
      </c>
      <c r="I679" s="20">
        <f ca="1">RAND()</f>
        <v>0.99742160180647133</v>
      </c>
      <c r="J679" s="15">
        <f ca="1">IF(B679=1, ROUND(_xlfn.NORM.INV(I679,$C$5,$C$6)*(1+$T$14), 0), ROUND(_xlfn.NORM.INV(I679, $D$5, $D$6)*(1+$T$14), 0))</f>
        <v>7</v>
      </c>
      <c r="K679" s="20">
        <f ca="1">RAND()</f>
        <v>0.11563152485563066</v>
      </c>
      <c r="L679" s="18">
        <f ca="1">IF(B679=1, ROUND(_xlfn.NORM.INV(K679,$C$7,$C$8), 2), ROUND(_xlfn.NORM.INV(K679, $D$7, $D$8), 2))</f>
        <v>9946.7800000000007</v>
      </c>
      <c r="M679" s="15">
        <f ca="1">MIN(E679,J679)</f>
        <v>7</v>
      </c>
      <c r="N679" s="15">
        <f ca="1">RAND()</f>
        <v>0.1716648779652219</v>
      </c>
      <c r="O679" s="19">
        <f ca="1">(IF(B679=1, $G$21+($G$22-$G$21)*N679, $H$21+($H$22-$H$21)*N679))</f>
        <v>1.5149946338956657E-2</v>
      </c>
      <c r="P679" s="15">
        <f ca="1">ROUND(M679*(1-O679), 0)</f>
        <v>7</v>
      </c>
      <c r="Q679" s="20">
        <f ca="1">RAND()</f>
        <v>0.83749414910701703</v>
      </c>
      <c r="R679" s="15">
        <f ca="1">IF(B679=1, ROUND(_xlfn.NORM.INV(Q679,$C$9,$C$10)*(1+$T$14), 0), ROUND(_xlfn.NORM.INV(Q679, $D$9, $D$10)*(1+$T$14), 0))</f>
        <v>50</v>
      </c>
      <c r="S679" s="20">
        <f ca="1">RAND()</f>
        <v>1.6104742094341096E-2</v>
      </c>
      <c r="T679" s="18">
        <f ca="1">IF(B679=1, ROUND(_xlfn.NORM.INV(S679,$C$11,$C$12), 2), ROUND(_xlfn.NORM.INV(S679, $D$11, $D$12), 2))</f>
        <v>4758.12</v>
      </c>
      <c r="U679" s="15">
        <f ca="1">MIN(F679,R679)</f>
        <v>50</v>
      </c>
      <c r="V679" s="15">
        <f ca="1">RAND()</f>
        <v>0.51298568826760182</v>
      </c>
      <c r="W679" s="19">
        <f ca="1">(IF(B679=1, $G$21+($G$22-$G$21)*V679, $H$21+($H$22-$H$21)*V679))</f>
        <v>2.5389570648028055E-2</v>
      </c>
      <c r="X679" s="15">
        <f ca="1">ROUND(U679*(1-W679), 0)</f>
        <v>49</v>
      </c>
      <c r="Y679" s="20">
        <f ca="1">RAND()</f>
        <v>0.51638777122890689</v>
      </c>
      <c r="Z679" s="15">
        <f ca="1">IF(B679=1, ROUND(_xlfn.NORM.INV(Y679,$C$13,$C$14)*(1+$T$14), 0), ROUND(_xlfn.NORM.INV(Y679, $D$13, $D$14)*(1+$T$14), 0))</f>
        <v>36</v>
      </c>
      <c r="AA679" s="20">
        <f ca="1">RAND()</f>
        <v>0.2078266452928158</v>
      </c>
      <c r="AB679" s="18">
        <f ca="1">IF(B679=1, ROUND(_xlfn.NORM.INV(AA679,$C$15,$C$16), 2), ROUND(_xlfn.NORM.INV(AA679, $D$15, $D$16), 2))</f>
        <v>2699.04</v>
      </c>
      <c r="AC679" s="15">
        <f ca="1">MIN(G679,Z679)</f>
        <v>36</v>
      </c>
      <c r="AD679" s="15">
        <f ca="1">RAND()</f>
        <v>0.3405503818131641</v>
      </c>
      <c r="AE679" s="19">
        <f ca="1">(IF(B679=1, $G$21+($G$22-$G$21)*AD679, $H$21+($H$22-$H$21)*AD679))</f>
        <v>2.0216511454394924E-2</v>
      </c>
      <c r="AF679" s="15">
        <f ca="1">ROUND(AC679*(1-AE679), 0)</f>
        <v>35</v>
      </c>
      <c r="AG679" s="20">
        <f ca="1">RAND()</f>
        <v>0.64324438063273437</v>
      </c>
      <c r="AH679" s="15">
        <f ca="1">IF(B679=1, ROUND(_xlfn.NORM.INV(AG679,$C$17,$C$18)*(1+$T$14), 0), ROUND(_xlfn.NORM.INV(AG679, $D$17, $D$18)*(1+$T$14), 0))</f>
        <v>219</v>
      </c>
      <c r="AI679" s="20">
        <f ca="1">RAND()</f>
        <v>4.2185387131346008E-3</v>
      </c>
      <c r="AJ679" s="18">
        <f ca="1">IF(B679=1, ROUND(_xlfn.NORM.INV(AI679,$C$19,$C$20), 2), ROUND(_xlfn.NORM.INV(AI679, $D$19, $D$20), 2))</f>
        <v>1548.65</v>
      </c>
      <c r="AK679" s="15">
        <f ca="1">MIN(ROUND(H679*(1+$C$22),0),AH679)</f>
        <v>219</v>
      </c>
      <c r="AL679" s="20">
        <f ca="1">RAND()</f>
        <v>0.51090353742728223</v>
      </c>
      <c r="AM679" s="19">
        <f ca="1">(IF(B679=1, $G$21+($G$22-$G$21)*AL679, $H$21+($H$22-$H$21)*AL679))</f>
        <v>2.5327106122818466E-2</v>
      </c>
      <c r="AN679" s="15">
        <f ca="1">ROUND(AK679*(1-AM679), 0)</f>
        <v>213</v>
      </c>
      <c r="AO679" s="18">
        <f ca="1">SUM(IF(AN679&gt;H679, (AN679-H679)*($G$23+AJ679), 0),IF(AF679&gt;G679,(AF679-G679)*($G$23+AB679),0),IF(X679&gt;F679,(X679-F679)*($G$23+T679),0),IF(P679&gt;E679,(P679-E679)*($G$23+L679),0))</f>
        <v>0</v>
      </c>
      <c r="AP679" s="18">
        <f>-$C$24</f>
        <v>-313614.51120000001</v>
      </c>
      <c r="AQ679" s="17">
        <f ca="1">L679*P679+T679*X679+AB679*AF679+AJ679*AN679-AO679+AP679</f>
        <v>413489.67879999994</v>
      </c>
      <c r="AS679" s="21">
        <f ca="1">SUM(IF(AN679&gt;H679, (AN679-H679), 0),IF(AF679&gt;G679,(AF679-G679),0),IF(X679&gt;F679,(X679-F679),0),IF(P679&gt;E679,(P679-E679),0))</f>
        <v>0</v>
      </c>
    </row>
    <row r="680" spans="1:45" x14ac:dyDescent="0.4">
      <c r="A680" s="15">
        <v>652</v>
      </c>
      <c r="B680" s="15">
        <f ca="1">IF(RAND() &lt; (8/12), 0, 1)</f>
        <v>0</v>
      </c>
      <c r="C680" s="20">
        <f ca="1">RAND()</f>
        <v>0.61575244702693466</v>
      </c>
      <c r="D680" s="15" t="str">
        <f ca="1">LOOKUP(C680,$H$13:$H$16,$F$13:$F$16)</f>
        <v>Boeing 777-300ER</v>
      </c>
      <c r="E680" s="15">
        <f ca="1">LOOKUP(D680,$F$6:$F$9,$I$6:$I$9)</f>
        <v>8</v>
      </c>
      <c r="F680" s="15">
        <f ca="1">LOOKUP(D680,$F$6:$F$9,$J$6:$J$9)</f>
        <v>40</v>
      </c>
      <c r="G680" s="15">
        <f ca="1">LOOKUP(D680,$F$6:$F$9,$K$6:$K$9)</f>
        <v>24</v>
      </c>
      <c r="H680" s="15">
        <f ca="1">LOOKUP(D680,$F$6:$F$9,$L$6:$L$9)</f>
        <v>260</v>
      </c>
      <c r="I680" s="20">
        <f ca="1">RAND()</f>
        <v>0.77375454098309382</v>
      </c>
      <c r="J680" s="15">
        <f ca="1">IF(B680=1, ROUND(_xlfn.NORM.INV(I680,$C$5,$C$6)*(1+$T$14), 0), ROUND(_xlfn.NORM.INV(I680, $D$5, $D$6)*(1+$T$14), 0))</f>
        <v>5</v>
      </c>
      <c r="K680" s="20">
        <f ca="1">RAND()</f>
        <v>2.03845796227341E-2</v>
      </c>
      <c r="L680" s="18">
        <f ca="1">IF(B680=1, ROUND(_xlfn.NORM.INV(K680,$C$7,$C$8), 2), ROUND(_xlfn.NORM.INV(K680, $D$7, $D$8), 2))</f>
        <v>9559.9500000000007</v>
      </c>
      <c r="M680" s="15">
        <f ca="1">MIN(E680,J680)</f>
        <v>5</v>
      </c>
      <c r="N680" s="15">
        <f ca="1">RAND()</f>
        <v>0.6088617132636458</v>
      </c>
      <c r="O680" s="19">
        <f ca="1">(IF(B680=1, $G$21+($G$22-$G$21)*N680, $H$21+($H$22-$H$21)*N680))</f>
        <v>2.8265851397909374E-2</v>
      </c>
      <c r="P680" s="15">
        <f ca="1">ROUND(M680*(1-O680), 0)</f>
        <v>5</v>
      </c>
      <c r="Q680" s="20">
        <f ca="1">RAND()</f>
        <v>0.66872805193751517</v>
      </c>
      <c r="R680" s="15">
        <f ca="1">IF(B680=1, ROUND(_xlfn.NORM.INV(Q680,$C$9,$C$10)*(1+$T$14), 0), ROUND(_xlfn.NORM.INV(Q680, $D$9, $D$10)*(1+$T$14), 0))</f>
        <v>44</v>
      </c>
      <c r="S680" s="20">
        <f ca="1">RAND()</f>
        <v>0.28080078284945797</v>
      </c>
      <c r="T680" s="18">
        <f ca="1">IF(B680=1, ROUND(_xlfn.NORM.INV(S680,$C$11,$C$12), 2), ROUND(_xlfn.NORM.INV(S680, $D$11, $D$12), 2))</f>
        <v>5113.91</v>
      </c>
      <c r="U680" s="15">
        <f ca="1">MIN(F680,R680)</f>
        <v>40</v>
      </c>
      <c r="V680" s="15">
        <f ca="1">RAND()</f>
        <v>0.22462388438116465</v>
      </c>
      <c r="W680" s="19">
        <f ca="1">(IF(B680=1, $G$21+($G$22-$G$21)*V680, $H$21+($H$22-$H$21)*V680))</f>
        <v>1.6738716531434938E-2</v>
      </c>
      <c r="X680" s="15">
        <f ca="1">ROUND(U680*(1-W680), 0)</f>
        <v>39</v>
      </c>
      <c r="Y680" s="20">
        <f ca="1">RAND()</f>
        <v>0.10679523552969394</v>
      </c>
      <c r="Z680" s="15">
        <f ca="1">IF(B680=1, ROUND(_xlfn.NORM.INV(Y680,$C$13,$C$14)*(1+$T$14), 0), ROUND(_xlfn.NORM.INV(Y680, $D$13, $D$14)*(1+$T$14), 0))</f>
        <v>24</v>
      </c>
      <c r="AA680" s="20">
        <f ca="1">RAND()</f>
        <v>0.36263667391372145</v>
      </c>
      <c r="AB680" s="18">
        <f ca="1">IF(B680=1, ROUND(_xlfn.NORM.INV(AA680,$C$15,$C$16), 2), ROUND(_xlfn.NORM.INV(AA680, $D$15, $D$16), 2))</f>
        <v>2755.26</v>
      </c>
      <c r="AC680" s="15">
        <f ca="1">MIN(G680,Z680)</f>
        <v>24</v>
      </c>
      <c r="AD680" s="15">
        <f ca="1">RAND()</f>
        <v>0.95498247937460645</v>
      </c>
      <c r="AE680" s="19">
        <f ca="1">(IF(B680=1, $G$21+($G$22-$G$21)*AD680, $H$21+($H$22-$H$21)*AD680))</f>
        <v>3.864947438123819E-2</v>
      </c>
      <c r="AF680" s="15">
        <f ca="1">ROUND(AC680*(1-AE680), 0)</f>
        <v>23</v>
      </c>
      <c r="AG680" s="20">
        <f ca="1">RAND()</f>
        <v>0.20385411891074645</v>
      </c>
      <c r="AH680" s="15">
        <f ca="1">IF(B680=1, ROUND(_xlfn.NORM.INV(AG680,$C$17,$C$18)*(1+$T$14), 0), ROUND(_xlfn.NORM.INV(AG680, $D$17, $D$18)*(1+$T$14), 0))</f>
        <v>156</v>
      </c>
      <c r="AI680" s="20">
        <f ca="1">RAND()</f>
        <v>8.3328410164043132E-2</v>
      </c>
      <c r="AJ680" s="18">
        <f ca="1">IF(B680=1, ROUND(_xlfn.NORM.INV(AI680,$C$19,$C$20), 2), ROUND(_xlfn.NORM.INV(AI680, $D$19, $D$20), 2))</f>
        <v>1643.68</v>
      </c>
      <c r="AK680" s="15">
        <f ca="1">MIN(ROUND(H680*(1+$C$22),0),AH680)</f>
        <v>156</v>
      </c>
      <c r="AL680" s="20">
        <f ca="1">RAND()</f>
        <v>0.48039679594393325</v>
      </c>
      <c r="AM680" s="19">
        <f ca="1">(IF(B680=1, $G$21+($G$22-$G$21)*AL680, $H$21+($H$22-$H$21)*AL680))</f>
        <v>2.4411903878317997E-2</v>
      </c>
      <c r="AN680" s="15">
        <f ca="1">ROUND(AK680*(1-AM680), 0)</f>
        <v>152</v>
      </c>
      <c r="AO680" s="18">
        <f ca="1">SUM(IF(AN680&gt;H680, (AN680-H680)*($G$23+AJ680), 0),IF(AF680&gt;G680,(AF680-G680)*($G$23+AB680),0),IF(X680&gt;F680,(X680-F680)*($G$23+T680),0),IF(P680&gt;E680,(P680-E680)*($G$23+L680),0))</f>
        <v>0</v>
      </c>
      <c r="AP680" s="18">
        <f>-$C$24</f>
        <v>-313614.51120000001</v>
      </c>
      <c r="AQ680" s="17">
        <f ca="1">L680*P680+T680*X680+AB680*AF680+AJ680*AN680-AO680+AP680</f>
        <v>246838.06879999995</v>
      </c>
      <c r="AS680" s="21">
        <f ca="1">SUM(IF(AN680&gt;H680, (AN680-H680), 0),IF(AF680&gt;G680,(AF680-G680),0),IF(X680&gt;F680,(X680-F680),0),IF(P680&gt;E680,(P680-E680),0))</f>
        <v>0</v>
      </c>
    </row>
    <row r="681" spans="1:45" x14ac:dyDescent="0.4">
      <c r="A681" s="15">
        <v>653</v>
      </c>
      <c r="B681" s="15">
        <f ca="1">IF(RAND() &lt; (8/12), 0, 1)</f>
        <v>1</v>
      </c>
      <c r="C681" s="20">
        <f ca="1">RAND()</f>
        <v>0.67998084759538058</v>
      </c>
      <c r="D681" s="15" t="str">
        <f ca="1">LOOKUP(C681,$H$13:$H$16,$F$13:$F$16)</f>
        <v>Boeing 777-300ER</v>
      </c>
      <c r="E681" s="15">
        <f ca="1">LOOKUP(D681,$F$6:$F$9,$I$6:$I$9)</f>
        <v>8</v>
      </c>
      <c r="F681" s="15">
        <f ca="1">LOOKUP(D681,$F$6:$F$9,$J$6:$J$9)</f>
        <v>40</v>
      </c>
      <c r="G681" s="15">
        <f ca="1">LOOKUP(D681,$F$6:$F$9,$K$6:$K$9)</f>
        <v>24</v>
      </c>
      <c r="H681" s="15">
        <f ca="1">LOOKUP(D681,$F$6:$F$9,$L$6:$L$9)</f>
        <v>260</v>
      </c>
      <c r="I681" s="20">
        <f ca="1">RAND()</f>
        <v>0.92017647064298969</v>
      </c>
      <c r="J681" s="15">
        <f ca="1">IF(B681=1, ROUND(_xlfn.NORM.INV(I681,$C$5,$C$6)*(1+$T$14), 0), ROUND(_xlfn.NORM.INV(I681, $D$5, $D$6)*(1+$T$14), 0))</f>
        <v>9</v>
      </c>
      <c r="K681" s="20">
        <f ca="1">RAND()</f>
        <v>0.4511651274836278</v>
      </c>
      <c r="L681" s="18">
        <f ca="1">IF(B681=1, ROUND(_xlfn.NORM.INV(K681,$C$7,$C$8), 2), ROUND(_xlfn.NORM.INV(K681, $D$7, $D$8), 2))</f>
        <v>13437.57</v>
      </c>
      <c r="M681" s="15">
        <f ca="1">MIN(E681,J681)</f>
        <v>8</v>
      </c>
      <c r="N681" s="15">
        <f ca="1">RAND()</f>
        <v>0.18023687450179027</v>
      </c>
      <c r="O681" s="19">
        <f ca="1">(IF(B681=1, $G$21+($G$22-$G$21)*N681, $H$21+($H$22-$H$21)*N681))</f>
        <v>2.130829060756266E-2</v>
      </c>
      <c r="P681" s="15">
        <f ca="1">ROUND(M681*(1-O681), 0)</f>
        <v>8</v>
      </c>
      <c r="Q681" s="20">
        <f ca="1">RAND()</f>
        <v>0.95492589284120155</v>
      </c>
      <c r="R681" s="15">
        <f ca="1">IF(B681=1, ROUND(_xlfn.NORM.INV(Q681,$C$9,$C$10)*(1+$T$14), 0), ROUND(_xlfn.NORM.INV(Q681, $D$9, $D$10)*(1+$T$14), 0))</f>
        <v>104</v>
      </c>
      <c r="S681" s="20">
        <f ca="1">RAND()</f>
        <v>0.66747078700719087</v>
      </c>
      <c r="T681" s="18">
        <f ca="1">IF(B681=1, ROUND(_xlfn.NORM.INV(S681,$C$11,$C$12), 2), ROUND(_xlfn.NORM.INV(S681, $D$11, $D$12), 2))</f>
        <v>7219.83</v>
      </c>
      <c r="U681" s="15">
        <f ca="1">MIN(F681,R681)</f>
        <v>40</v>
      </c>
      <c r="V681" s="15">
        <f ca="1">RAND()</f>
        <v>0.36075055611881213</v>
      </c>
      <c r="W681" s="19">
        <f ca="1">(IF(B681=1, $G$21+($G$22-$G$21)*V681, $H$21+($H$22-$H$21)*V681))</f>
        <v>2.7626269464158425E-2</v>
      </c>
      <c r="X681" s="15">
        <f ca="1">ROUND(U681*(1-W681), 0)</f>
        <v>39</v>
      </c>
      <c r="Y681" s="20">
        <f ca="1">RAND()</f>
        <v>0.75367465325876426</v>
      </c>
      <c r="Z681" s="15">
        <f ca="1">IF(B681=1, ROUND(_xlfn.NORM.INV(Y681,$C$13,$C$14)*(1+$T$14), 0), ROUND(_xlfn.NORM.INV(Y681, $D$13, $D$14)*(1+$T$14), 0))</f>
        <v>70</v>
      </c>
      <c r="AA681" s="20">
        <f ca="1">RAND()</f>
        <v>0.53208633734552213</v>
      </c>
      <c r="AB681" s="18">
        <f ca="1">IF(B681=1, ROUND(_xlfn.NORM.INV(AA681,$C$15,$C$16), 2), ROUND(_xlfn.NORM.INV(AA681, $D$15, $D$16), 2))</f>
        <v>3681.09</v>
      </c>
      <c r="AC681" s="15">
        <f ca="1">MIN(G681,Z681)</f>
        <v>24</v>
      </c>
      <c r="AD681" s="15">
        <f ca="1">RAND()</f>
        <v>0.72351520073886777</v>
      </c>
      <c r="AE681" s="19">
        <f ca="1">(IF(B681=1, $G$21+($G$22-$G$21)*AD681, $H$21+($H$22-$H$21)*AD681))</f>
        <v>4.0323032025860378E-2</v>
      </c>
      <c r="AF681" s="15">
        <f ca="1">ROUND(AC681*(1-AE681), 0)</f>
        <v>23</v>
      </c>
      <c r="AG681" s="20">
        <f ca="1">RAND()</f>
        <v>0.56779283047364593</v>
      </c>
      <c r="AH681" s="15">
        <f ca="1">IF(B681=1, ROUND(_xlfn.NORM.INV(AG681,$C$17,$C$18)*(1+$T$14), 0), ROUND(_xlfn.NORM.INV(AG681, $D$17, $D$18)*(1+$T$14), 0))</f>
        <v>326</v>
      </c>
      <c r="AI681" s="20">
        <f ca="1">RAND()</f>
        <v>0.85871290386871701</v>
      </c>
      <c r="AJ681" s="18">
        <f ca="1">IF(B681=1, ROUND(_xlfn.NORM.INV(AI681,$C$19,$C$20), 2), ROUND(_xlfn.NORM.INV(AI681, $D$19, $D$20), 2))</f>
        <v>2599.46</v>
      </c>
      <c r="AK681" s="15">
        <f ca="1">MIN(ROUND(H681*(1+$C$22),0),AH681)</f>
        <v>273</v>
      </c>
      <c r="AL681" s="20">
        <f ca="1">RAND()</f>
        <v>5.0960142187453816E-2</v>
      </c>
      <c r="AM681" s="19">
        <f ca="1">(IF(B681=1, $G$21+($G$22-$G$21)*AL681, $H$21+($H$22-$H$21)*AL681))</f>
        <v>1.6783604976560881E-2</v>
      </c>
      <c r="AN681" s="15">
        <f ca="1">ROUND(AK681*(1-AM681), 0)</f>
        <v>268</v>
      </c>
      <c r="AO681" s="18">
        <f ca="1">SUM(IF(AN681&gt;H681, (AN681-H681)*($G$23+AJ681), 0),IF(AF681&gt;G681,(AF681-G681)*($G$23+AB681),0),IF(X681&gt;F681,(X681-F681)*($G$23+T681),0),IF(P681&gt;E681,(P681-E681)*($G$23+L681),0))</f>
        <v>27603.68</v>
      </c>
      <c r="AP681" s="18">
        <f>-$C$24</f>
        <v>-313614.51120000001</v>
      </c>
      <c r="AQ681" s="17">
        <f ca="1">L681*P681+T681*X681+AB681*AF681+AJ681*AN681-AO681+AP681</f>
        <v>829176.08880000003</v>
      </c>
      <c r="AS681" s="21">
        <f ca="1">SUM(IF(AN681&gt;H681, (AN681-H681), 0),IF(AF681&gt;G681,(AF681-G681),0),IF(X681&gt;F681,(X681-F681),0),IF(P681&gt;E681,(P681-E681),0))</f>
        <v>8</v>
      </c>
    </row>
    <row r="682" spans="1:45" x14ac:dyDescent="0.4">
      <c r="A682" s="15">
        <v>654</v>
      </c>
      <c r="B682" s="15">
        <f ca="1">IF(RAND() &lt; (8/12), 0, 1)</f>
        <v>1</v>
      </c>
      <c r="C682" s="20">
        <f ca="1">RAND()</f>
        <v>0.29949444431076766</v>
      </c>
      <c r="D682" s="15" t="str">
        <f ca="1">LOOKUP(C682,$H$13:$H$16,$F$13:$F$16)</f>
        <v>Airbus A380-800</v>
      </c>
      <c r="E682" s="15">
        <f ca="1">LOOKUP(D682,$F$6:$F$9,$I$6:$I$9)</f>
        <v>14</v>
      </c>
      <c r="F682" s="15">
        <f ca="1">LOOKUP(D682,$F$6:$F$9,$J$6:$J$9)</f>
        <v>76</v>
      </c>
      <c r="G682" s="15">
        <f ca="1">LOOKUP(D682,$F$6:$F$9,$K$6:$K$9)</f>
        <v>56</v>
      </c>
      <c r="H682" s="15">
        <f ca="1">LOOKUP(D682,$F$6:$F$9,$L$6:$L$9)</f>
        <v>341</v>
      </c>
      <c r="I682" s="20">
        <f ca="1">RAND()</f>
        <v>0.4888366043599377</v>
      </c>
      <c r="J682" s="15">
        <f ca="1">IF(B682=1, ROUND(_xlfn.NORM.INV(I682,$C$5,$C$6)*(1+$T$14), 0), ROUND(_xlfn.NORM.INV(I682, $D$5, $D$6)*(1+$T$14), 0))</f>
        <v>6</v>
      </c>
      <c r="K682" s="20">
        <f ca="1">RAND()</f>
        <v>0.88727625577741376</v>
      </c>
      <c r="L682" s="18">
        <f ca="1">IF(B682=1, ROUND(_xlfn.NORM.INV(K682,$C$7,$C$8), 2), ROUND(_xlfn.NORM.INV(K682, $D$7, $D$8), 2))</f>
        <v>15844.93</v>
      </c>
      <c r="M682" s="15">
        <f ca="1">MIN(E682,J682)</f>
        <v>6</v>
      </c>
      <c r="N682" s="15">
        <f ca="1">RAND()</f>
        <v>0.16948817923736459</v>
      </c>
      <c r="O682" s="19">
        <f ca="1">(IF(B682=1, $G$21+($G$22-$G$21)*N682, $H$21+($H$22-$H$21)*N682))</f>
        <v>2.0932086273307761E-2</v>
      </c>
      <c r="P682" s="15">
        <f ca="1">ROUND(M682*(1-O682), 0)</f>
        <v>6</v>
      </c>
      <c r="Q682" s="20">
        <f ca="1">RAND()</f>
        <v>7.607114146477123E-2</v>
      </c>
      <c r="R682" s="15">
        <f ca="1">IF(B682=1, ROUND(_xlfn.NORM.INV(Q682,$C$9,$C$10)*(1+$T$14), 0), ROUND(_xlfn.NORM.INV(Q682, $D$9, $D$10)*(1+$T$14), 0))</f>
        <v>25</v>
      </c>
      <c r="S682" s="20">
        <f ca="1">RAND()</f>
        <v>0.36072720928303859</v>
      </c>
      <c r="T682" s="18">
        <f ca="1">IF(B682=1, ROUND(_xlfn.NORM.INV(S682,$C$11,$C$12), 2), ROUND(_xlfn.NORM.INV(S682, $D$11, $D$12), 2))</f>
        <v>6507.97</v>
      </c>
      <c r="U682" s="15">
        <f ca="1">MIN(F682,R682)</f>
        <v>25</v>
      </c>
      <c r="V682" s="15">
        <f ca="1">RAND()</f>
        <v>0.63786334494426278</v>
      </c>
      <c r="W682" s="19">
        <f ca="1">(IF(B682=1, $G$21+($G$22-$G$21)*V682, $H$21+($H$22-$H$21)*V682))</f>
        <v>3.7325217073049199E-2</v>
      </c>
      <c r="X682" s="15">
        <f ca="1">ROUND(U682*(1-W682), 0)</f>
        <v>24</v>
      </c>
      <c r="Y682" s="20">
        <f ca="1">RAND()</f>
        <v>0.32907765373856335</v>
      </c>
      <c r="Z682" s="15">
        <f ca="1">IF(B682=1, ROUND(_xlfn.NORM.INV(Y682,$C$13,$C$14)*(1+$T$14), 0), ROUND(_xlfn.NORM.INV(Y682, $D$13, $D$14)*(1+$T$14), 0))</f>
        <v>44</v>
      </c>
      <c r="AA682" s="20">
        <f ca="1">RAND()</f>
        <v>0.84723090284851921</v>
      </c>
      <c r="AB682" s="18">
        <f ca="1">IF(B682=1, ROUND(_xlfn.NORM.INV(AA682,$C$15,$C$16), 2), ROUND(_xlfn.NORM.INV(AA682, $D$15, $D$16), 2))</f>
        <v>4135.12</v>
      </c>
      <c r="AC682" s="15">
        <f ca="1">MIN(G682,Z682)</f>
        <v>44</v>
      </c>
      <c r="AD682" s="15">
        <f ca="1">RAND()</f>
        <v>6.2365945758101726E-2</v>
      </c>
      <c r="AE682" s="19">
        <f ca="1">(IF(B682=1, $G$21+($G$22-$G$21)*AD682, $H$21+($H$22-$H$21)*AD682))</f>
        <v>1.718280810153356E-2</v>
      </c>
      <c r="AF682" s="15">
        <f ca="1">ROUND(AC682*(1-AE682), 0)</f>
        <v>43</v>
      </c>
      <c r="AG682" s="20">
        <f ca="1">RAND()</f>
        <v>0.1636294543047615</v>
      </c>
      <c r="AH682" s="15">
        <f ca="1">IF(B682=1, ROUND(_xlfn.NORM.INV(AG682,$C$17,$C$18)*(1+$T$14), 0), ROUND(_xlfn.NORM.INV(AG682, $D$17, $D$18)*(1+$T$14), 0))</f>
        <v>181</v>
      </c>
      <c r="AI682" s="20">
        <f ca="1">RAND()</f>
        <v>0.72063773558273159</v>
      </c>
      <c r="AJ682" s="18">
        <f ca="1">IF(B682=1, ROUND(_xlfn.NORM.INV(AI682,$C$19,$C$20), 2), ROUND(_xlfn.NORM.INV(AI682, $D$19, $D$20), 2))</f>
        <v>2452.23</v>
      </c>
      <c r="AK682" s="15">
        <f ca="1">MIN(ROUND(H682*(1+$C$22),0),AH682)</f>
        <v>181</v>
      </c>
      <c r="AL682" s="20">
        <f ca="1">RAND()</f>
        <v>0.79691529282328077</v>
      </c>
      <c r="AM682" s="19">
        <f ca="1">(IF(B682=1, $G$21+($G$22-$G$21)*AL682, $H$21+($H$22-$H$21)*AL682))</f>
        <v>4.2892035248814825E-2</v>
      </c>
      <c r="AN682" s="15">
        <f ca="1">ROUND(AK682*(1-AM682), 0)</f>
        <v>173</v>
      </c>
      <c r="AO682" s="18">
        <f ca="1">SUM(IF(AN682&gt;H682, (AN682-H682)*($G$23+AJ682), 0),IF(AF682&gt;G682,(AF682-G682)*($G$23+AB682),0),IF(X682&gt;F682,(X682-F682)*($G$23+T682),0),IF(P682&gt;E682,(P682-E682)*($G$23+L682),0))</f>
        <v>0</v>
      </c>
      <c r="AP682" s="18">
        <f>-$C$24</f>
        <v>-313614.51120000001</v>
      </c>
      <c r="AQ682" s="17">
        <f ca="1">L682*P682+T682*X682+AB682*AF682+AJ682*AN682-AO682+AP682</f>
        <v>539692.29879999999</v>
      </c>
      <c r="AS682" s="21">
        <f ca="1">SUM(IF(AN682&gt;H682, (AN682-H682), 0),IF(AF682&gt;G682,(AF682-G682),0),IF(X682&gt;F682,(X682-F682),0),IF(P682&gt;E682,(P682-E682),0))</f>
        <v>0</v>
      </c>
    </row>
    <row r="683" spans="1:45" x14ac:dyDescent="0.4">
      <c r="A683" s="15">
        <v>655</v>
      </c>
      <c r="B683" s="15">
        <f ca="1">IF(RAND() &lt; (8/12), 0, 1)</f>
        <v>1</v>
      </c>
      <c r="C683" s="20">
        <f ca="1">RAND()</f>
        <v>0.31403410230185458</v>
      </c>
      <c r="D683" s="15" t="str">
        <f ca="1">LOOKUP(C683,$H$13:$H$16,$F$13:$F$16)</f>
        <v>Airbus A380-800</v>
      </c>
      <c r="E683" s="15">
        <f ca="1">LOOKUP(D683,$F$6:$F$9,$I$6:$I$9)</f>
        <v>14</v>
      </c>
      <c r="F683" s="15">
        <f ca="1">LOOKUP(D683,$F$6:$F$9,$J$6:$J$9)</f>
        <v>76</v>
      </c>
      <c r="G683" s="15">
        <f ca="1">LOOKUP(D683,$F$6:$F$9,$K$6:$K$9)</f>
        <v>56</v>
      </c>
      <c r="H683" s="15">
        <f ca="1">LOOKUP(D683,$F$6:$F$9,$L$6:$L$9)</f>
        <v>341</v>
      </c>
      <c r="I683" s="20">
        <f ca="1">RAND()</f>
        <v>0.20088886240322334</v>
      </c>
      <c r="J683" s="15">
        <f ca="1">IF(B683=1, ROUND(_xlfn.NORM.INV(I683,$C$5,$C$6)*(1+$T$14), 0), ROUND(_xlfn.NORM.INV(I683, $D$5, $D$6)*(1+$T$14), 0))</f>
        <v>5</v>
      </c>
      <c r="K683" s="20">
        <f ca="1">RAND()</f>
        <v>0.28770205087645673</v>
      </c>
      <c r="L683" s="18">
        <f ca="1">IF(B683=1, ROUND(_xlfn.NORM.INV(K683,$C$7,$C$8), 2), ROUND(_xlfn.NORM.INV(K683, $D$7, $D$8), 2))</f>
        <v>12648.77</v>
      </c>
      <c r="M683" s="15">
        <f ca="1">MIN(E683,J683)</f>
        <v>5</v>
      </c>
      <c r="N683" s="15">
        <f ca="1">RAND()</f>
        <v>0.74930143731921606</v>
      </c>
      <c r="O683" s="19">
        <f ca="1">(IF(B683=1, $G$21+($G$22-$G$21)*N683, $H$21+($H$22-$H$21)*N683))</f>
        <v>4.1225550306172559E-2</v>
      </c>
      <c r="P683" s="15">
        <f ca="1">ROUND(M683*(1-O683), 0)</f>
        <v>5</v>
      </c>
      <c r="Q683" s="20">
        <f ca="1">RAND()</f>
        <v>0.33414132321163514</v>
      </c>
      <c r="R683" s="15">
        <f ca="1">IF(B683=1, ROUND(_xlfn.NORM.INV(Q683,$C$9,$C$10)*(1+$T$14), 0), ROUND(_xlfn.NORM.INV(Q683, $D$9, $D$10)*(1+$T$14), 0))</f>
        <v>50</v>
      </c>
      <c r="S683" s="20">
        <f ca="1">RAND()</f>
        <v>0.24771677899944999</v>
      </c>
      <c r="T683" s="18">
        <f ca="1">IF(B683=1, ROUND(_xlfn.NORM.INV(S683,$C$11,$C$12), 2), ROUND(_xlfn.NORM.INV(S683, $D$11, $D$12), 2))</f>
        <v>6214.75</v>
      </c>
      <c r="U683" s="15">
        <f ca="1">MIN(F683,R683)</f>
        <v>50</v>
      </c>
      <c r="V683" s="15">
        <f ca="1">RAND()</f>
        <v>0.55431362002747886</v>
      </c>
      <c r="W683" s="19">
        <f ca="1">(IF(B683=1, $G$21+($G$22-$G$21)*V683, $H$21+($H$22-$H$21)*V683))</f>
        <v>3.4400976700961761E-2</v>
      </c>
      <c r="X683" s="15">
        <f ca="1">ROUND(U683*(1-W683), 0)</f>
        <v>48</v>
      </c>
      <c r="Y683" s="20">
        <f ca="1">RAND()</f>
        <v>0.36343002980661843</v>
      </c>
      <c r="Z683" s="15">
        <f ca="1">IF(B683=1, ROUND(_xlfn.NORM.INV(Y683,$C$13,$C$14)*(1+$T$14), 0), ROUND(_xlfn.NORM.INV(Y683, $D$13, $D$14)*(1+$T$14), 0))</f>
        <v>47</v>
      </c>
      <c r="AA683" s="20">
        <f ca="1">RAND()</f>
        <v>0.96446983284795995</v>
      </c>
      <c r="AB683" s="18">
        <f ca="1">IF(B683=1, ROUND(_xlfn.NORM.INV(AA683,$C$15,$C$16), 2), ROUND(_xlfn.NORM.INV(AA683, $D$15, $D$16), 2))</f>
        <v>4510.46</v>
      </c>
      <c r="AC683" s="15">
        <f ca="1">MIN(G683,Z683)</f>
        <v>47</v>
      </c>
      <c r="AD683" s="15">
        <f ca="1">RAND()</f>
        <v>0.41560844151775578</v>
      </c>
      <c r="AE683" s="19">
        <f ca="1">(IF(B683=1, $G$21+($G$22-$G$21)*AD683, $H$21+($H$22-$H$21)*AD683))</f>
        <v>2.9546295453121454E-2</v>
      </c>
      <c r="AF683" s="15">
        <f ca="1">ROUND(AC683*(1-AE683), 0)</f>
        <v>46</v>
      </c>
      <c r="AG683" s="20">
        <f ca="1">RAND()</f>
        <v>0.13475407540930462</v>
      </c>
      <c r="AH683" s="15">
        <f ca="1">IF(B683=1, ROUND(_xlfn.NORM.INV(AG683,$C$17,$C$18)*(1+$T$14), 0), ROUND(_xlfn.NORM.INV(AG683, $D$17, $D$18)*(1+$T$14), 0))</f>
        <v>165</v>
      </c>
      <c r="AI683" s="20">
        <f ca="1">RAND()</f>
        <v>0.87890102653910718</v>
      </c>
      <c r="AJ683" s="18">
        <f ca="1">IF(B683=1, ROUND(_xlfn.NORM.INV(AI683,$C$19,$C$20), 2), ROUND(_xlfn.NORM.INV(AI683, $D$19, $D$20), 2))</f>
        <v>2628</v>
      </c>
      <c r="AK683" s="15">
        <f ca="1">MIN(ROUND(H683*(1+$C$22),0),AH683)</f>
        <v>165</v>
      </c>
      <c r="AL683" s="20">
        <f ca="1">RAND()</f>
        <v>0.62309041678928667</v>
      </c>
      <c r="AM683" s="19">
        <f ca="1">(IF(B683=1, $G$21+($G$22-$G$21)*AL683, $H$21+($H$22-$H$21)*AL683))</f>
        <v>3.6808164587625036E-2</v>
      </c>
      <c r="AN683" s="15">
        <f ca="1">ROUND(AK683*(1-AM683), 0)</f>
        <v>159</v>
      </c>
      <c r="AO683" s="18">
        <f ca="1">SUM(IF(AN683&gt;H683, (AN683-H683)*($G$23+AJ683), 0),IF(AF683&gt;G683,(AF683-G683)*($G$23+AB683),0),IF(X683&gt;F683,(X683-F683)*($G$23+T683),0),IF(P683&gt;E683,(P683-E683)*($G$23+L683),0))</f>
        <v>0</v>
      </c>
      <c r="AP683" s="18">
        <f>-$C$24</f>
        <v>-313614.51120000001</v>
      </c>
      <c r="AQ683" s="17">
        <f ca="1">L683*P683+T683*X683+AB683*AF683+AJ683*AN683-AO683+AP683</f>
        <v>673270.49879999994</v>
      </c>
      <c r="AS683" s="21">
        <f ca="1">SUM(IF(AN683&gt;H683, (AN683-H683), 0),IF(AF683&gt;G683,(AF683-G683),0),IF(X683&gt;F683,(X683-F683),0),IF(P683&gt;E683,(P683-E683),0))</f>
        <v>0</v>
      </c>
    </row>
    <row r="684" spans="1:45" x14ac:dyDescent="0.4">
      <c r="A684" s="15">
        <v>656</v>
      </c>
      <c r="B684" s="15">
        <f ca="1">IF(RAND() &lt; (8/12), 0, 1)</f>
        <v>1</v>
      </c>
      <c r="C684" s="20">
        <f ca="1">RAND()</f>
        <v>0.43076999064036636</v>
      </c>
      <c r="D684" s="15" t="str">
        <f ca="1">LOOKUP(C684,$H$13:$H$16,$F$13:$F$16)</f>
        <v>Airbus A380-800</v>
      </c>
      <c r="E684" s="15">
        <f ca="1">LOOKUP(D684,$F$6:$F$9,$I$6:$I$9)</f>
        <v>14</v>
      </c>
      <c r="F684" s="15">
        <f ca="1">LOOKUP(D684,$F$6:$F$9,$J$6:$J$9)</f>
        <v>76</v>
      </c>
      <c r="G684" s="15">
        <f ca="1">LOOKUP(D684,$F$6:$F$9,$K$6:$K$9)</f>
        <v>56</v>
      </c>
      <c r="H684" s="15">
        <f ca="1">LOOKUP(D684,$F$6:$F$9,$L$6:$L$9)</f>
        <v>341</v>
      </c>
      <c r="I684" s="20">
        <f ca="1">RAND()</f>
        <v>0.94263312078501571</v>
      </c>
      <c r="J684" s="15">
        <f ca="1">IF(B684=1, ROUND(_xlfn.NORM.INV(I684,$C$5,$C$6)*(1+$T$14), 0), ROUND(_xlfn.NORM.INV(I684, $D$5, $D$6)*(1+$T$14), 0))</f>
        <v>10</v>
      </c>
      <c r="K684" s="20">
        <f ca="1">RAND()</f>
        <v>0.46247545049909633</v>
      </c>
      <c r="L684" s="18">
        <f ca="1">IF(B684=1, ROUND(_xlfn.NORM.INV(K684,$C$7,$C$8), 2), ROUND(_xlfn.NORM.INV(K684, $D$7, $D$8), 2))</f>
        <v>13489</v>
      </c>
      <c r="M684" s="15">
        <f ca="1">MIN(E684,J684)</f>
        <v>10</v>
      </c>
      <c r="N684" s="15">
        <f ca="1">RAND()</f>
        <v>0.51391400071222548</v>
      </c>
      <c r="O684" s="19">
        <f ca="1">(IF(B684=1, $G$21+($G$22-$G$21)*N684, $H$21+($H$22-$H$21)*N684))</f>
        <v>3.2986990024927894E-2</v>
      </c>
      <c r="P684" s="15">
        <f ca="1">ROUND(M684*(1-O684), 0)</f>
        <v>10</v>
      </c>
      <c r="Q684" s="20">
        <f ca="1">RAND()</f>
        <v>0.26592009351362789</v>
      </c>
      <c r="R684" s="15">
        <f ca="1">IF(B684=1, ROUND(_xlfn.NORM.INV(Q684,$C$9,$C$10)*(1+$T$14), 0), ROUND(_xlfn.NORM.INV(Q684, $D$9, $D$10)*(1+$T$14), 0))</f>
        <v>45</v>
      </c>
      <c r="S684" s="20">
        <f ca="1">RAND()</f>
        <v>0.65493823706396481</v>
      </c>
      <c r="T684" s="18">
        <f ca="1">IF(B684=1, ROUND(_xlfn.NORM.INV(S684,$C$11,$C$12), 2), ROUND(_xlfn.NORM.INV(S684, $D$11, $D$12), 2))</f>
        <v>7188.94</v>
      </c>
      <c r="U684" s="15">
        <f ca="1">MIN(F684,R684)</f>
        <v>45</v>
      </c>
      <c r="V684" s="15">
        <f ca="1">RAND()</f>
        <v>0.77055315464929597</v>
      </c>
      <c r="W684" s="19">
        <f ca="1">(IF(B684=1, $G$21+($G$22-$G$21)*V684, $H$21+($H$22-$H$21)*V684))</f>
        <v>4.1969360412725365E-2</v>
      </c>
      <c r="X684" s="15">
        <f ca="1">ROUND(U684*(1-W684), 0)</f>
        <v>43</v>
      </c>
      <c r="Y684" s="20">
        <f ca="1">RAND()</f>
        <v>0.12632498415461857</v>
      </c>
      <c r="Z684" s="15">
        <f ca="1">IF(B684=1, ROUND(_xlfn.NORM.INV(Y684,$C$13,$C$14)*(1+$T$14), 0), ROUND(_xlfn.NORM.INV(Y684, $D$13, $D$14)*(1+$T$14), 0))</f>
        <v>28</v>
      </c>
      <c r="AA684" s="20">
        <f ca="1">RAND()</f>
        <v>0.35835551611210803</v>
      </c>
      <c r="AB684" s="18">
        <f ca="1">IF(B684=1, ROUND(_xlfn.NORM.INV(AA684,$C$15,$C$16), 2), ROUND(_xlfn.NORM.INV(AA684, $D$15, $D$16), 2))</f>
        <v>3467.87</v>
      </c>
      <c r="AC684" s="15">
        <f ca="1">MIN(G684,Z684)</f>
        <v>28</v>
      </c>
      <c r="AD684" s="15">
        <f ca="1">RAND()</f>
        <v>0.39852969007012362</v>
      </c>
      <c r="AE684" s="19">
        <f ca="1">(IF(B684=1, $G$21+($G$22-$G$21)*AD684, $H$21+($H$22-$H$21)*AD684))</f>
        <v>2.8948539152454329E-2</v>
      </c>
      <c r="AF684" s="15">
        <f ca="1">ROUND(AC684*(1-AE684), 0)</f>
        <v>27</v>
      </c>
      <c r="AG684" s="20">
        <f ca="1">RAND()</f>
        <v>0.62807874387145268</v>
      </c>
      <c r="AH684" s="15">
        <f ca="1">IF(B684=1, ROUND(_xlfn.NORM.INV(AG684,$C$17,$C$18)*(1+$T$14), 0), ROUND(_xlfn.NORM.INV(AG684, $D$17, $D$18)*(1+$T$14), 0))</f>
        <v>346</v>
      </c>
      <c r="AI684" s="20">
        <f ca="1">RAND()</f>
        <v>0.96657011057647868</v>
      </c>
      <c r="AJ684" s="18">
        <f ca="1">IF(B684=1, ROUND(_xlfn.NORM.INV(AI684,$C$19,$C$20), 2), ROUND(_xlfn.NORM.INV(AI684, $D$19, $D$20), 2))</f>
        <v>2827.31</v>
      </c>
      <c r="AK684" s="15">
        <f ca="1">MIN(ROUND(H684*(1+$C$22),0),AH684)</f>
        <v>346</v>
      </c>
      <c r="AL684" s="20">
        <f ca="1">RAND()</f>
        <v>0.99921225627160559</v>
      </c>
      <c r="AM684" s="19">
        <f ca="1">(IF(B684=1, $G$21+($G$22-$G$21)*AL684, $H$21+($H$22-$H$21)*AL684))</f>
        <v>4.9972428969506197E-2</v>
      </c>
      <c r="AN684" s="15">
        <f ca="1">ROUND(AK684*(1-AM684), 0)</f>
        <v>329</v>
      </c>
      <c r="AO684" s="18">
        <f ca="1">SUM(IF(AN684&gt;H684, (AN684-H684)*($G$23+AJ684), 0),IF(AF684&gt;G684,(AF684-G684)*($G$23+AB684),0),IF(X684&gt;F684,(X684-F684)*($G$23+T684),0),IF(P684&gt;E684,(P684-E684)*($G$23+L684),0))</f>
        <v>0</v>
      </c>
      <c r="AP684" s="18">
        <f>-$C$24</f>
        <v>-313614.51120000001</v>
      </c>
      <c r="AQ684" s="17">
        <f ca="1">L684*P684+T684*X684+AB684*AF684+AJ684*AN684-AO684+AP684</f>
        <v>1154217.3887999998</v>
      </c>
      <c r="AS684" s="21">
        <f ca="1">SUM(IF(AN684&gt;H684, (AN684-H684), 0),IF(AF684&gt;G684,(AF684-G684),0),IF(X684&gt;F684,(X684-F684),0),IF(P684&gt;E684,(P684-E684),0))</f>
        <v>0</v>
      </c>
    </row>
    <row r="685" spans="1:45" x14ac:dyDescent="0.4">
      <c r="A685" s="15">
        <v>657</v>
      </c>
      <c r="B685" s="15">
        <f ca="1">IF(RAND() &lt; (8/12), 0, 1)</f>
        <v>0</v>
      </c>
      <c r="C685" s="20">
        <f ca="1">RAND()</f>
        <v>0.90066909940625905</v>
      </c>
      <c r="D685" s="15" t="str">
        <f ca="1">LOOKUP(C685,$H$13:$H$16,$F$13:$F$16)</f>
        <v>Boeing 777-300ER</v>
      </c>
      <c r="E685" s="15">
        <f ca="1">LOOKUP(D685,$F$6:$F$9,$I$6:$I$9)</f>
        <v>8</v>
      </c>
      <c r="F685" s="15">
        <f ca="1">LOOKUP(D685,$F$6:$F$9,$J$6:$J$9)</f>
        <v>40</v>
      </c>
      <c r="G685" s="15">
        <f ca="1">LOOKUP(D685,$F$6:$F$9,$K$6:$K$9)</f>
        <v>24</v>
      </c>
      <c r="H685" s="15">
        <f ca="1">LOOKUP(D685,$F$6:$F$9,$L$6:$L$9)</f>
        <v>260</v>
      </c>
      <c r="I685" s="20">
        <f ca="1">RAND()</f>
        <v>0.28520227148097899</v>
      </c>
      <c r="J685" s="15">
        <f ca="1">IF(B685=1, ROUND(_xlfn.NORM.INV(I685,$C$5,$C$6)*(1+$T$14), 0), ROUND(_xlfn.NORM.INV(I685, $D$5, $D$6)*(1+$T$14), 0))</f>
        <v>4</v>
      </c>
      <c r="K685" s="20">
        <f ca="1">RAND()</f>
        <v>0.98270135103383782</v>
      </c>
      <c r="L685" s="18">
        <f ca="1">IF(B685=1, ROUND(_xlfn.NORM.INV(K685,$C$7,$C$8), 2), ROUND(_xlfn.NORM.INV(K685, $D$7, $D$8), 2))</f>
        <v>11455.42</v>
      </c>
      <c r="M685" s="15">
        <f ca="1">MIN(E685,J685)</f>
        <v>4</v>
      </c>
      <c r="N685" s="15">
        <f ca="1">RAND()</f>
        <v>6.6732811939104519E-2</v>
      </c>
      <c r="O685" s="19">
        <f ca="1">(IF(B685=1, $G$21+($G$22-$G$21)*N685, $H$21+($H$22-$H$21)*N685))</f>
        <v>1.2001984358173136E-2</v>
      </c>
      <c r="P685" s="15">
        <f ca="1">ROUND(M685*(1-O685), 0)</f>
        <v>4</v>
      </c>
      <c r="Q685" s="20">
        <f ca="1">RAND()</f>
        <v>0.32700667788083038</v>
      </c>
      <c r="R685" s="15">
        <f ca="1">IF(B685=1, ROUND(_xlfn.NORM.INV(Q685,$C$9,$C$10)*(1+$T$14), 0), ROUND(_xlfn.NORM.INV(Q685, $D$9, $D$10)*(1+$T$14), 0))</f>
        <v>35</v>
      </c>
      <c r="S685" s="20">
        <f ca="1">RAND()</f>
        <v>0.31587903937822159</v>
      </c>
      <c r="T685" s="18">
        <f ca="1">IF(B685=1, ROUND(_xlfn.NORM.INV(S685,$C$11,$C$12), 2), ROUND(_xlfn.NORM.INV(S685, $D$11, $D$12), 2))</f>
        <v>5136.9799999999996</v>
      </c>
      <c r="U685" s="15">
        <f ca="1">MIN(F685,R685)</f>
        <v>35</v>
      </c>
      <c r="V685" s="15">
        <f ca="1">RAND()</f>
        <v>0.4226443104483385</v>
      </c>
      <c r="W685" s="19">
        <f ca="1">(IF(B685=1, $G$21+($G$22-$G$21)*V685, $H$21+($H$22-$H$21)*V685))</f>
        <v>2.2679329313450153E-2</v>
      </c>
      <c r="X685" s="15">
        <f ca="1">ROUND(U685*(1-W685), 0)</f>
        <v>34</v>
      </c>
      <c r="Y685" s="20">
        <f ca="1">RAND()</f>
        <v>0.56868423838396198</v>
      </c>
      <c r="Z685" s="15">
        <f ca="1">IF(B685=1, ROUND(_xlfn.NORM.INV(Y685,$C$13,$C$14)*(1+$T$14), 0), ROUND(_xlfn.NORM.INV(Y685, $D$13, $D$14)*(1+$T$14), 0))</f>
        <v>37</v>
      </c>
      <c r="AA685" s="20">
        <f ca="1">RAND()</f>
        <v>0.49016916201715877</v>
      </c>
      <c r="AB685" s="18">
        <f ca="1">IF(B685=1, ROUND(_xlfn.NORM.INV(AA685,$C$15,$C$16), 2), ROUND(_xlfn.NORM.INV(AA685, $D$15, $D$16), 2))</f>
        <v>2794.97</v>
      </c>
      <c r="AC685" s="15">
        <f ca="1">MIN(G685,Z685)</f>
        <v>24</v>
      </c>
      <c r="AD685" s="15">
        <f ca="1">RAND()</f>
        <v>0.62123300386659464</v>
      </c>
      <c r="AE685" s="19">
        <f ca="1">(IF(B685=1, $G$21+($G$22-$G$21)*AD685, $H$21+($H$22-$H$21)*AD685))</f>
        <v>2.8636990115997837E-2</v>
      </c>
      <c r="AF685" s="15">
        <f ca="1">ROUND(AC685*(1-AE685), 0)</f>
        <v>23</v>
      </c>
      <c r="AG685" s="20">
        <f ca="1">RAND()</f>
        <v>0.95989717631719362</v>
      </c>
      <c r="AH685" s="15">
        <f ca="1">IF(B685=1, ROUND(_xlfn.NORM.INV(AG685,$C$17,$C$18)*(1+$T$14), 0), ROUND(_xlfn.NORM.INV(AG685, $D$17, $D$18)*(1+$T$14), 0))</f>
        <v>291</v>
      </c>
      <c r="AI685" s="20">
        <f ca="1">RAND()</f>
        <v>2.4364472032351703E-2</v>
      </c>
      <c r="AJ685" s="18">
        <f ca="1">IF(B685=1, ROUND(_xlfn.NORM.INV(AI685,$C$19,$C$20), 2), ROUND(_xlfn.NORM.INV(AI685, $D$19, $D$20), 2))</f>
        <v>1599.02</v>
      </c>
      <c r="AK685" s="15">
        <f ca="1">MIN(ROUND(H685*(1+$C$22),0),AH685)</f>
        <v>273</v>
      </c>
      <c r="AL685" s="20">
        <f ca="1">RAND()</f>
        <v>0.48909499427369141</v>
      </c>
      <c r="AM685" s="19">
        <f ca="1">(IF(B685=1, $G$21+($G$22-$G$21)*AL685, $H$21+($H$22-$H$21)*AL685))</f>
        <v>2.467284982821074E-2</v>
      </c>
      <c r="AN685" s="15">
        <f ca="1">ROUND(AK685*(1-AM685), 0)</f>
        <v>266</v>
      </c>
      <c r="AO685" s="18">
        <f ca="1">SUM(IF(AN685&gt;H685, (AN685-H685)*($G$23+AJ685), 0),IF(AF685&gt;G685,(AF685-G685)*($G$23+AB685),0),IF(X685&gt;F685,(X685-F685)*($G$23+T685),0),IF(P685&gt;E685,(P685-E685)*($G$23+L685),0))</f>
        <v>14700.119999999999</v>
      </c>
      <c r="AP685" s="18">
        <f>-$C$24</f>
        <v>-313614.51120000001</v>
      </c>
      <c r="AQ685" s="17">
        <f ca="1">L685*P685+T685*X685+AB685*AF685+AJ685*AN685-AO685+AP685</f>
        <v>381787.99879999988</v>
      </c>
      <c r="AS685" s="21">
        <f ca="1">SUM(IF(AN685&gt;H685, (AN685-H685), 0),IF(AF685&gt;G685,(AF685-G685),0),IF(X685&gt;F685,(X685-F685),0),IF(P685&gt;E685,(P685-E685),0))</f>
        <v>6</v>
      </c>
    </row>
    <row r="686" spans="1:45" x14ac:dyDescent="0.4">
      <c r="A686" s="15">
        <v>658</v>
      </c>
      <c r="B686" s="15">
        <f ca="1">IF(RAND() &lt; (8/12), 0, 1)</f>
        <v>0</v>
      </c>
      <c r="C686" s="20">
        <f ca="1">RAND()</f>
        <v>0.20129819453598941</v>
      </c>
      <c r="D686" s="15" t="str">
        <f ca="1">LOOKUP(C686,$H$13:$H$16,$F$13:$F$16)</f>
        <v>Airbus A350-900</v>
      </c>
      <c r="E686" s="15">
        <f ca="1">LOOKUP(D686,$F$6:$F$9,$I$6:$I$9)</f>
        <v>0</v>
      </c>
      <c r="F686" s="15">
        <f ca="1">LOOKUP(D686,$F$6:$F$9,$J$6:$J$9)</f>
        <v>32</v>
      </c>
      <c r="G686" s="15">
        <f ca="1">LOOKUP(D686,$F$6:$F$9,$K$6:$K$9)</f>
        <v>21</v>
      </c>
      <c r="H686" s="15">
        <f ca="1">LOOKUP(D686,$F$6:$F$9,$L$6:$L$9)</f>
        <v>259</v>
      </c>
      <c r="I686" s="20">
        <f ca="1">RAND()</f>
        <v>0.26191983579468858</v>
      </c>
      <c r="J686" s="15">
        <f ca="1">IF(B686=1, ROUND(_xlfn.NORM.INV(I686,$C$5,$C$6)*(1+$T$14), 0), ROUND(_xlfn.NORM.INV(I686, $D$5, $D$6)*(1+$T$14), 0))</f>
        <v>4</v>
      </c>
      <c r="K686" s="20">
        <f ca="1">RAND()</f>
        <v>0.37205881375965166</v>
      </c>
      <c r="L686" s="18">
        <f ca="1">IF(B686=1, ROUND(_xlfn.NORM.INV(K686,$C$7,$C$8), 2), ROUND(_xlfn.NORM.INV(K686, $D$7, $D$8), 2))</f>
        <v>10343.620000000001</v>
      </c>
      <c r="M686" s="15">
        <f ca="1">MIN(E686,J686)</f>
        <v>0</v>
      </c>
      <c r="N686" s="15">
        <f ca="1">RAND()</f>
        <v>0.42440406586198354</v>
      </c>
      <c r="O686" s="19">
        <f ca="1">(IF(B686=1, $G$21+($G$22-$G$21)*N686, $H$21+($H$22-$H$21)*N686))</f>
        <v>2.2732121975859505E-2</v>
      </c>
      <c r="P686" s="15">
        <f ca="1">ROUND(M686*(1-O686), 0)</f>
        <v>0</v>
      </c>
      <c r="Q686" s="20">
        <f ca="1">RAND()</f>
        <v>0.85891071712576861</v>
      </c>
      <c r="R686" s="15">
        <f ca="1">IF(B686=1, ROUND(_xlfn.NORM.INV(Q686,$C$9,$C$10)*(1+$T$14), 0), ROUND(_xlfn.NORM.INV(Q686, $D$9, $D$10)*(1+$T$14), 0))</f>
        <v>51</v>
      </c>
      <c r="S686" s="20">
        <f ca="1">RAND()</f>
        <v>0.15118123922677262</v>
      </c>
      <c r="T686" s="18">
        <f ca="1">IF(B686=1, ROUND(_xlfn.NORM.INV(S686,$C$11,$C$12), 2), ROUND(_xlfn.NORM.INV(S686, $D$11, $D$12), 2))</f>
        <v>5011.16</v>
      </c>
      <c r="U686" s="15">
        <f ca="1">MIN(F686,R686)</f>
        <v>32</v>
      </c>
      <c r="V686" s="15">
        <f ca="1">RAND()</f>
        <v>0.28618744756027614</v>
      </c>
      <c r="W686" s="19">
        <f ca="1">(IF(B686=1, $G$21+($G$22-$G$21)*V686, $H$21+($H$22-$H$21)*V686))</f>
        <v>1.8585623426808286E-2</v>
      </c>
      <c r="X686" s="15">
        <f ca="1">ROUND(U686*(1-W686), 0)</f>
        <v>31</v>
      </c>
      <c r="Y686" s="20">
        <f ca="1">RAND()</f>
        <v>0.27886384655973584</v>
      </c>
      <c r="Z686" s="15">
        <f ca="1">IF(B686=1, ROUND(_xlfn.NORM.INV(Y686,$C$13,$C$14)*(1+$T$14), 0), ROUND(_xlfn.NORM.INV(Y686, $D$13, $D$14)*(1+$T$14), 0))</f>
        <v>30</v>
      </c>
      <c r="AA686" s="20">
        <f ca="1">RAND()</f>
        <v>0.19291693815742039</v>
      </c>
      <c r="AB686" s="18">
        <f ca="1">IF(B686=1, ROUND(_xlfn.NORM.INV(AA686,$C$15,$C$16), 2), ROUND(_xlfn.NORM.INV(AA686, $D$15, $D$16), 2))</f>
        <v>2692.57</v>
      </c>
      <c r="AC686" s="15">
        <f ca="1">MIN(G686,Z686)</f>
        <v>21</v>
      </c>
      <c r="AD686" s="15">
        <f ca="1">RAND()</f>
        <v>4.7566759133143677E-2</v>
      </c>
      <c r="AE686" s="19">
        <f ca="1">(IF(B686=1, $G$21+($G$22-$G$21)*AD686, $H$21+($H$22-$H$21)*AD686))</f>
        <v>1.142700277399431E-2</v>
      </c>
      <c r="AF686" s="15">
        <f ca="1">ROUND(AC686*(1-AE686), 0)</f>
        <v>21</v>
      </c>
      <c r="AG686" s="20">
        <f ca="1">RAND()</f>
        <v>0.160869371798817</v>
      </c>
      <c r="AH686" s="15">
        <f ca="1">IF(B686=1, ROUND(_xlfn.NORM.INV(AG686,$C$17,$C$18)*(1+$T$14), 0), ROUND(_xlfn.NORM.INV(AG686, $D$17, $D$18)*(1+$T$14), 0))</f>
        <v>147</v>
      </c>
      <c r="AI686" s="20">
        <f ca="1">RAND()</f>
        <v>5.8324758719404679E-3</v>
      </c>
      <c r="AJ686" s="18">
        <f ca="1">IF(B686=1, ROUND(_xlfn.NORM.INV(AI686,$C$19,$C$20), 2), ROUND(_xlfn.NORM.INV(AI686, $D$19, $D$20), 2))</f>
        <v>1557.15</v>
      </c>
      <c r="AK686" s="15">
        <f ca="1">MIN(ROUND(H686*(1+$C$22),0),AH686)</f>
        <v>147</v>
      </c>
      <c r="AL686" s="20">
        <f ca="1">RAND()</f>
        <v>0.39173923293481816</v>
      </c>
      <c r="AM686" s="19">
        <f ca="1">(IF(B686=1, $G$21+($G$22-$G$21)*AL686, $H$21+($H$22-$H$21)*AL686))</f>
        <v>2.1752176988044547E-2</v>
      </c>
      <c r="AN686" s="15">
        <f ca="1">ROUND(AK686*(1-AM686), 0)</f>
        <v>144</v>
      </c>
      <c r="AO686" s="18">
        <f ca="1">SUM(IF(AN686&gt;H686, (AN686-H686)*($G$23+AJ686), 0),IF(AF686&gt;G686,(AF686-G686)*($G$23+AB686),0),IF(X686&gt;F686,(X686-F686)*($G$23+T686),0),IF(P686&gt;E686,(P686-E686)*($G$23+L686),0))</f>
        <v>0</v>
      </c>
      <c r="AP686" s="18">
        <f>-$C$24</f>
        <v>-313614.51120000001</v>
      </c>
      <c r="AQ686" s="17">
        <f ca="1">L686*P686+T686*X686+AB686*AF686+AJ686*AN686-AO686+AP686</f>
        <v>122505.01880000002</v>
      </c>
      <c r="AS686" s="21">
        <f ca="1">SUM(IF(AN686&gt;H686, (AN686-H686), 0),IF(AF686&gt;G686,(AF686-G686),0),IF(X686&gt;F686,(X686-F686),0),IF(P686&gt;E686,(P686-E686),0))</f>
        <v>0</v>
      </c>
    </row>
    <row r="687" spans="1:45" x14ac:dyDescent="0.4">
      <c r="A687" s="15">
        <v>659</v>
      </c>
      <c r="B687" s="15">
        <f ca="1">IF(RAND() &lt; (8/12), 0, 1)</f>
        <v>0</v>
      </c>
      <c r="C687" s="20">
        <f ca="1">RAND()</f>
        <v>0.1517261573025499</v>
      </c>
      <c r="D687" s="15" t="str">
        <f ca="1">LOOKUP(C687,$H$13:$H$16,$F$13:$F$16)</f>
        <v>Airbus A350-900</v>
      </c>
      <c r="E687" s="15">
        <f ca="1">LOOKUP(D687,$F$6:$F$9,$I$6:$I$9)</f>
        <v>0</v>
      </c>
      <c r="F687" s="15">
        <f ca="1">LOOKUP(D687,$F$6:$F$9,$J$6:$J$9)</f>
        <v>32</v>
      </c>
      <c r="G687" s="15">
        <f ca="1">LOOKUP(D687,$F$6:$F$9,$K$6:$K$9)</f>
        <v>21</v>
      </c>
      <c r="H687" s="15">
        <f ca="1">LOOKUP(D687,$F$6:$F$9,$L$6:$L$9)</f>
        <v>259</v>
      </c>
      <c r="I687" s="20">
        <f ca="1">RAND()</f>
        <v>0.53414600515652533</v>
      </c>
      <c r="J687" s="15">
        <f ca="1">IF(B687=1, ROUND(_xlfn.NORM.INV(I687,$C$5,$C$6)*(1+$T$14), 0), ROUND(_xlfn.NORM.INV(I687, $D$5, $D$6)*(1+$T$14), 0))</f>
        <v>4</v>
      </c>
      <c r="K687" s="20">
        <f ca="1">RAND()</f>
        <v>0.81015532205626728</v>
      </c>
      <c r="L687" s="18">
        <f ca="1">IF(B687=1, ROUND(_xlfn.NORM.INV(K687,$C$7,$C$8), 2), ROUND(_xlfn.NORM.INV(K687, $D$7, $D$8), 2))</f>
        <v>10892.75</v>
      </c>
      <c r="M687" s="15">
        <f ca="1">MIN(E687,J687)</f>
        <v>0</v>
      </c>
      <c r="N687" s="15">
        <f ca="1">RAND()</f>
        <v>0.49942717348346777</v>
      </c>
      <c r="O687" s="19">
        <f ca="1">(IF(B687=1, $G$21+($G$22-$G$21)*N687, $H$21+($H$22-$H$21)*N687))</f>
        <v>2.498281520450403E-2</v>
      </c>
      <c r="P687" s="15">
        <f ca="1">ROUND(M687*(1-O687), 0)</f>
        <v>0</v>
      </c>
      <c r="Q687" s="20">
        <f ca="1">RAND()</f>
        <v>0.58867581614835074</v>
      </c>
      <c r="R687" s="15">
        <f ca="1">IF(B687=1, ROUND(_xlfn.NORM.INV(Q687,$C$9,$C$10)*(1+$T$14), 0), ROUND(_xlfn.NORM.INV(Q687, $D$9, $D$10)*(1+$T$14), 0))</f>
        <v>42</v>
      </c>
      <c r="S687" s="20">
        <f ca="1">RAND()</f>
        <v>3.8192414668687169E-2</v>
      </c>
      <c r="T687" s="18">
        <f ca="1">IF(B687=1, ROUND(_xlfn.NORM.INV(S687,$C$11,$C$12), 2), ROUND(_xlfn.NORM.INV(S687, $D$11, $D$12), 2))</f>
        <v>4842.37</v>
      </c>
      <c r="U687" s="15">
        <f ca="1">MIN(F687,R687)</f>
        <v>32</v>
      </c>
      <c r="V687" s="15">
        <f ca="1">RAND()</f>
        <v>0.57665794435604323</v>
      </c>
      <c r="W687" s="19">
        <f ca="1">(IF(B687=1, $G$21+($G$22-$G$21)*V687, $H$21+($H$22-$H$21)*V687))</f>
        <v>2.7299738330681299E-2</v>
      </c>
      <c r="X687" s="15">
        <f ca="1">ROUND(U687*(1-W687), 0)</f>
        <v>31</v>
      </c>
      <c r="Y687" s="20">
        <f ca="1">RAND()</f>
        <v>0.19126575297395731</v>
      </c>
      <c r="Z687" s="15">
        <f ca="1">IF(B687=1, ROUND(_xlfn.NORM.INV(Y687,$C$13,$C$14)*(1+$T$14), 0), ROUND(_xlfn.NORM.INV(Y687, $D$13, $D$14)*(1+$T$14), 0))</f>
        <v>27</v>
      </c>
      <c r="AA687" s="20">
        <f ca="1">RAND()</f>
        <v>0.86161931056147467</v>
      </c>
      <c r="AB687" s="18">
        <f ca="1">IF(B687=1, ROUND(_xlfn.NORM.INV(AA687,$C$15,$C$16), 2), ROUND(_xlfn.NORM.INV(AA687, $D$15, $D$16), 2))</f>
        <v>2930.15</v>
      </c>
      <c r="AC687" s="15">
        <f ca="1">MIN(G687,Z687)</f>
        <v>21</v>
      </c>
      <c r="AD687" s="15">
        <f ca="1">RAND()</f>
        <v>0.48760336354269973</v>
      </c>
      <c r="AE687" s="19">
        <f ca="1">(IF(B687=1, $G$21+($G$22-$G$21)*AD687, $H$21+($H$22-$H$21)*AD687))</f>
        <v>2.4628100906280991E-2</v>
      </c>
      <c r="AF687" s="15">
        <f ca="1">ROUND(AC687*(1-AE687), 0)</f>
        <v>20</v>
      </c>
      <c r="AG687" s="20">
        <f ca="1">RAND()</f>
        <v>0.98769682005018211</v>
      </c>
      <c r="AH687" s="15">
        <f ca="1">IF(B687=1, ROUND(_xlfn.NORM.INV(AG687,$C$17,$C$18)*(1+$T$14), 0), ROUND(_xlfn.NORM.INV(AG687, $D$17, $D$18)*(1+$T$14), 0))</f>
        <v>317</v>
      </c>
      <c r="AI687" s="20">
        <f ca="1">RAND()</f>
        <v>0.75725683650790154</v>
      </c>
      <c r="AJ687" s="18">
        <f ca="1">IF(B687=1, ROUND(_xlfn.NORM.INV(AI687,$C$19,$C$20), 2), ROUND(_xlfn.NORM.INV(AI687, $D$19, $D$20), 2))</f>
        <v>1801.71</v>
      </c>
      <c r="AK687" s="15">
        <f ca="1">MIN(ROUND(H687*(1+$C$22),0),AH687)</f>
        <v>272</v>
      </c>
      <c r="AL687" s="20">
        <f ca="1">RAND()</f>
        <v>0.27544756317576602</v>
      </c>
      <c r="AM687" s="19">
        <f ca="1">(IF(B687=1, $G$21+($G$22-$G$21)*AL687, $H$21+($H$22-$H$21)*AL687))</f>
        <v>1.826342689527298E-2</v>
      </c>
      <c r="AN687" s="15">
        <f ca="1">ROUND(AK687*(1-AM687), 0)</f>
        <v>267</v>
      </c>
      <c r="AO687" s="18">
        <f ca="1">SUM(IF(AN687&gt;H687, (AN687-H687)*($G$23+AJ687), 0),IF(AF687&gt;G687,(AF687-G687)*($G$23+AB687),0),IF(X687&gt;F687,(X687-F687)*($G$23+T687),0),IF(P687&gt;E687,(P687-E687)*($G$23+L687),0))</f>
        <v>21221.68</v>
      </c>
      <c r="AP687" s="18">
        <f>-$C$24</f>
        <v>-313614.51120000001</v>
      </c>
      <c r="AQ687" s="17">
        <f ca="1">L687*P687+T687*X687+AB687*AF687+AJ687*AN687-AO687+AP687</f>
        <v>354936.84879999998</v>
      </c>
      <c r="AS687" s="21">
        <f ca="1">SUM(IF(AN687&gt;H687, (AN687-H687), 0),IF(AF687&gt;G687,(AF687-G687),0),IF(X687&gt;F687,(X687-F687),0),IF(P687&gt;E687,(P687-E687),0))</f>
        <v>8</v>
      </c>
    </row>
    <row r="688" spans="1:45" x14ac:dyDescent="0.4">
      <c r="A688" s="15">
        <v>660</v>
      </c>
      <c r="B688" s="15">
        <f ca="1">IF(RAND() &lt; (8/12), 0, 1)</f>
        <v>0</v>
      </c>
      <c r="C688" s="20">
        <f ca="1">RAND()</f>
        <v>0.17218466806388877</v>
      </c>
      <c r="D688" s="15" t="str">
        <f ca="1">LOOKUP(C688,$H$13:$H$16,$F$13:$F$16)</f>
        <v>Airbus A350-900</v>
      </c>
      <c r="E688" s="15">
        <f ca="1">LOOKUP(D688,$F$6:$F$9,$I$6:$I$9)</f>
        <v>0</v>
      </c>
      <c r="F688" s="15">
        <f ca="1">LOOKUP(D688,$F$6:$F$9,$J$6:$J$9)</f>
        <v>32</v>
      </c>
      <c r="G688" s="15">
        <f ca="1">LOOKUP(D688,$F$6:$F$9,$K$6:$K$9)</f>
        <v>21</v>
      </c>
      <c r="H688" s="15">
        <f ca="1">LOOKUP(D688,$F$6:$F$9,$L$6:$L$9)</f>
        <v>259</v>
      </c>
      <c r="I688" s="20">
        <f ca="1">RAND()</f>
        <v>0.48984901912046319</v>
      </c>
      <c r="J688" s="15">
        <f ca="1">IF(B688=1, ROUND(_xlfn.NORM.INV(I688,$C$5,$C$6)*(1+$T$14), 0), ROUND(_xlfn.NORM.INV(I688, $D$5, $D$6)*(1+$T$14), 0))</f>
        <v>4</v>
      </c>
      <c r="K688" s="20">
        <f ca="1">RAND()</f>
        <v>0.48263903343819503</v>
      </c>
      <c r="L688" s="18">
        <f ca="1">IF(B688=1, ROUND(_xlfn.NORM.INV(K688,$C$7,$C$8), 2), ROUND(_xlfn.NORM.INV(K688, $D$7, $D$8), 2))</f>
        <v>10472.540000000001</v>
      </c>
      <c r="M688" s="15">
        <f ca="1">MIN(E688,J688)</f>
        <v>0</v>
      </c>
      <c r="N688" s="15">
        <f ca="1">RAND()</f>
        <v>0.65682435584309007</v>
      </c>
      <c r="O688" s="19">
        <f ca="1">(IF(B688=1, $G$21+($G$22-$G$21)*N688, $H$21+($H$22-$H$21)*N688))</f>
        <v>2.9704730675292702E-2</v>
      </c>
      <c r="P688" s="15">
        <f ca="1">ROUND(M688*(1-O688), 0)</f>
        <v>0</v>
      </c>
      <c r="Q688" s="20">
        <f ca="1">RAND()</f>
        <v>0.19517458561778767</v>
      </c>
      <c r="R688" s="15">
        <f ca="1">IF(B688=1, ROUND(_xlfn.NORM.INV(Q688,$C$9,$C$10)*(1+$T$14), 0), ROUND(_xlfn.NORM.INV(Q688, $D$9, $D$10)*(1+$T$14), 0))</f>
        <v>31</v>
      </c>
      <c r="S688" s="20">
        <f ca="1">RAND()</f>
        <v>0.31138384938323149</v>
      </c>
      <c r="T688" s="18">
        <f ca="1">IF(B688=1, ROUND(_xlfn.NORM.INV(S688,$C$11,$C$12), 2), ROUND(_xlfn.NORM.INV(S688, $D$11, $D$12), 2))</f>
        <v>5134.09</v>
      </c>
      <c r="U688" s="15">
        <f ca="1">MIN(F688,R688)</f>
        <v>31</v>
      </c>
      <c r="V688" s="15">
        <f ca="1">RAND()</f>
        <v>0.33788413166939768</v>
      </c>
      <c r="W688" s="19">
        <f ca="1">(IF(B688=1, $G$21+($G$22-$G$21)*V688, $H$21+($H$22-$H$21)*V688))</f>
        <v>2.013652395008193E-2</v>
      </c>
      <c r="X688" s="15">
        <f ca="1">ROUND(U688*(1-W688), 0)</f>
        <v>30</v>
      </c>
      <c r="Y688" s="20">
        <f ca="1">RAND()</f>
        <v>0.13544627825613953</v>
      </c>
      <c r="Z688" s="15">
        <f ca="1">IF(B688=1, ROUND(_xlfn.NORM.INV(Y688,$C$13,$C$14)*(1+$T$14), 0), ROUND(_xlfn.NORM.INV(Y688, $D$13, $D$14)*(1+$T$14), 0))</f>
        <v>25</v>
      </c>
      <c r="AA688" s="20">
        <f ca="1">RAND()</f>
        <v>0.44831712970868476</v>
      </c>
      <c r="AB688" s="18">
        <f ca="1">IF(B688=1, ROUND(_xlfn.NORM.INV(AA688,$C$15,$C$16), 2), ROUND(_xlfn.NORM.INV(AA688, $D$15, $D$16), 2))</f>
        <v>2782.18</v>
      </c>
      <c r="AC688" s="15">
        <f ca="1">MIN(G688,Z688)</f>
        <v>21</v>
      </c>
      <c r="AD688" s="15">
        <f ca="1">RAND()</f>
        <v>0.81719842075640814</v>
      </c>
      <c r="AE688" s="19">
        <f ca="1">(IF(B688=1, $G$21+($G$22-$G$21)*AD688, $H$21+($H$22-$H$21)*AD688))</f>
        <v>3.4515952622692241E-2</v>
      </c>
      <c r="AF688" s="15">
        <f ca="1">ROUND(AC688*(1-AE688), 0)</f>
        <v>20</v>
      </c>
      <c r="AG688" s="20">
        <f ca="1">RAND()</f>
        <v>0.73748554408296119</v>
      </c>
      <c r="AH688" s="15">
        <f ca="1">IF(B688=1, ROUND(_xlfn.NORM.INV(AG688,$C$17,$C$18)*(1+$T$14), 0), ROUND(_xlfn.NORM.INV(AG688, $D$17, $D$18)*(1+$T$14), 0))</f>
        <v>233</v>
      </c>
      <c r="AI688" s="20">
        <f ca="1">RAND()</f>
        <v>0.4253042434384946</v>
      </c>
      <c r="AJ688" s="18">
        <f ca="1">IF(B688=1, ROUND(_xlfn.NORM.INV(AI688,$C$19,$C$20), 2), ROUND(_xlfn.NORM.INV(AI688, $D$19, $D$20), 2))</f>
        <v>1734.42</v>
      </c>
      <c r="AK688" s="15">
        <f ca="1">MIN(ROUND(H688*(1+$C$22),0),AH688)</f>
        <v>233</v>
      </c>
      <c r="AL688" s="20">
        <f ca="1">RAND()</f>
        <v>0.30106586665820456</v>
      </c>
      <c r="AM688" s="19">
        <f ca="1">(IF(B688=1, $G$21+($G$22-$G$21)*AL688, $H$21+($H$22-$H$21)*AL688))</f>
        <v>1.9031975999746136E-2</v>
      </c>
      <c r="AN688" s="15">
        <f ca="1">ROUND(AK688*(1-AM688), 0)</f>
        <v>229</v>
      </c>
      <c r="AO688" s="18">
        <f ca="1">SUM(IF(AN688&gt;H688, (AN688-H688)*($G$23+AJ688), 0),IF(AF688&gt;G688,(AF688-G688)*($G$23+AB688),0),IF(X688&gt;F688,(X688-F688)*($G$23+T688),0),IF(P688&gt;E688,(P688-E688)*($G$23+L688),0))</f>
        <v>0</v>
      </c>
      <c r="AP688" s="18">
        <f>-$C$24</f>
        <v>-313614.51120000001</v>
      </c>
      <c r="AQ688" s="17">
        <f ca="1">L688*P688+T688*X688+AB688*AF688+AJ688*AN688-AO688+AP688</f>
        <v>293233.96879999997</v>
      </c>
      <c r="AS688" s="21">
        <f ca="1">SUM(IF(AN688&gt;H688, (AN688-H688), 0),IF(AF688&gt;G688,(AF688-G688),0),IF(X688&gt;F688,(X688-F688),0),IF(P688&gt;E688,(P688-E688),0))</f>
        <v>0</v>
      </c>
    </row>
    <row r="689" spans="1:45" x14ac:dyDescent="0.4">
      <c r="A689" s="15">
        <v>661</v>
      </c>
      <c r="B689" s="15">
        <f ca="1">IF(RAND() &lt; (8/12), 0, 1)</f>
        <v>0</v>
      </c>
      <c r="C689" s="20">
        <f ca="1">RAND()</f>
        <v>0.20685514344694389</v>
      </c>
      <c r="D689" s="15" t="str">
        <f ca="1">LOOKUP(C689,$H$13:$H$16,$F$13:$F$16)</f>
        <v>Airbus A350-900</v>
      </c>
      <c r="E689" s="15">
        <f ca="1">LOOKUP(D689,$F$6:$F$9,$I$6:$I$9)</f>
        <v>0</v>
      </c>
      <c r="F689" s="15">
        <f ca="1">LOOKUP(D689,$F$6:$F$9,$J$6:$J$9)</f>
        <v>32</v>
      </c>
      <c r="G689" s="15">
        <f ca="1">LOOKUP(D689,$F$6:$F$9,$K$6:$K$9)</f>
        <v>21</v>
      </c>
      <c r="H689" s="15">
        <f ca="1">LOOKUP(D689,$F$6:$F$9,$L$6:$L$9)</f>
        <v>259</v>
      </c>
      <c r="I689" s="20">
        <f ca="1">RAND()</f>
        <v>0.64487384462987252</v>
      </c>
      <c r="J689" s="15">
        <f ca="1">IF(B689=1, ROUND(_xlfn.NORM.INV(I689,$C$5,$C$6)*(1+$T$14), 0), ROUND(_xlfn.NORM.INV(I689, $D$5, $D$6)*(1+$T$14), 0))</f>
        <v>5</v>
      </c>
      <c r="K689" s="20">
        <f ca="1">RAND()</f>
        <v>0.59337273562093873</v>
      </c>
      <c r="L689" s="18">
        <f ca="1">IF(B689=1, ROUND(_xlfn.NORM.INV(K689,$C$7,$C$8), 2), ROUND(_xlfn.NORM.INV(K689, $D$7, $D$8), 2))</f>
        <v>10600.04</v>
      </c>
      <c r="M689" s="15">
        <f ca="1">MIN(E689,J689)</f>
        <v>0</v>
      </c>
      <c r="N689" s="15">
        <f ca="1">RAND()</f>
        <v>0.71888725642146356</v>
      </c>
      <c r="O689" s="19">
        <f ca="1">(IF(B689=1, $G$21+($G$22-$G$21)*N689, $H$21+($H$22-$H$21)*N689))</f>
        <v>3.1566617692643906E-2</v>
      </c>
      <c r="P689" s="15">
        <f ca="1">ROUND(M689*(1-O689), 0)</f>
        <v>0</v>
      </c>
      <c r="Q689" s="20">
        <f ca="1">RAND()</f>
        <v>0.83364838412857634</v>
      </c>
      <c r="R689" s="15">
        <f ca="1">IF(B689=1, ROUND(_xlfn.NORM.INV(Q689,$C$9,$C$10)*(1+$T$14), 0), ROUND(_xlfn.NORM.INV(Q689, $D$9, $D$10)*(1+$T$14), 0))</f>
        <v>50</v>
      </c>
      <c r="S689" s="20">
        <f ca="1">RAND()</f>
        <v>0.91936989742657516</v>
      </c>
      <c r="T689" s="18">
        <f ca="1">IF(B689=1, ROUND(_xlfn.NORM.INV(S689,$C$11,$C$12), 2), ROUND(_xlfn.NORM.INV(S689, $D$11, $D$12), 2))</f>
        <v>5565.41</v>
      </c>
      <c r="U689" s="15">
        <f ca="1">MIN(F689,R689)</f>
        <v>32</v>
      </c>
      <c r="V689" s="15">
        <f ca="1">RAND()</f>
        <v>0.92486876675152863</v>
      </c>
      <c r="W689" s="19">
        <f ca="1">(IF(B689=1, $G$21+($G$22-$G$21)*V689, $H$21+($H$22-$H$21)*V689))</f>
        <v>3.7746063002545856E-2</v>
      </c>
      <c r="X689" s="15">
        <f ca="1">ROUND(U689*(1-W689), 0)</f>
        <v>31</v>
      </c>
      <c r="Y689" s="20">
        <f ca="1">RAND()</f>
        <v>0.82108802872989373</v>
      </c>
      <c r="Z689" s="15">
        <f ca="1">IF(B689=1, ROUND(_xlfn.NORM.INV(Y689,$C$13,$C$14)*(1+$T$14), 0), ROUND(_xlfn.NORM.INV(Y689, $D$13, $D$14)*(1+$T$14), 0))</f>
        <v>44</v>
      </c>
      <c r="AA689" s="20">
        <f ca="1">RAND()</f>
        <v>9.8990370690761664E-2</v>
      </c>
      <c r="AB689" s="18">
        <f ca="1">IF(B689=1, ROUND(_xlfn.NORM.INV(AA689,$C$15,$C$16), 2), ROUND(_xlfn.NORM.INV(AA689, $D$15, $D$16), 2))</f>
        <v>2641.51</v>
      </c>
      <c r="AC689" s="15">
        <f ca="1">MIN(G689,Z689)</f>
        <v>21</v>
      </c>
      <c r="AD689" s="15">
        <f ca="1">RAND()</f>
        <v>0.60586681330104997</v>
      </c>
      <c r="AE689" s="19">
        <f ca="1">(IF(B689=1, $G$21+($G$22-$G$21)*AD689, $H$21+($H$22-$H$21)*AD689))</f>
        <v>2.81760043990315E-2</v>
      </c>
      <c r="AF689" s="15">
        <f ca="1">ROUND(AC689*(1-AE689), 0)</f>
        <v>20</v>
      </c>
      <c r="AG689" s="20">
        <f ca="1">RAND()</f>
        <v>0.4419229404872087</v>
      </c>
      <c r="AH689" s="15">
        <f ca="1">IF(B689=1, ROUND(_xlfn.NORM.INV(AG689,$C$17,$C$18)*(1+$T$14), 0), ROUND(_xlfn.NORM.INV(AG689, $D$17, $D$18)*(1+$T$14), 0))</f>
        <v>192</v>
      </c>
      <c r="AI689" s="20">
        <f ca="1">RAND()</f>
        <v>0.71573600215971256</v>
      </c>
      <c r="AJ689" s="18">
        <f ca="1">IF(B689=1, ROUND(_xlfn.NORM.INV(AI689,$C$19,$C$20), 2), ROUND(_xlfn.NORM.INV(AI689, $D$19, $D$20), 2))</f>
        <v>1792.04</v>
      </c>
      <c r="AK689" s="15">
        <f ca="1">MIN(ROUND(H689*(1+$C$22),0),AH689)</f>
        <v>192</v>
      </c>
      <c r="AL689" s="20">
        <f ca="1">RAND()</f>
        <v>0.39104862133113516</v>
      </c>
      <c r="AM689" s="19">
        <f ca="1">(IF(B689=1, $G$21+($G$22-$G$21)*AL689, $H$21+($H$22-$H$21)*AL689))</f>
        <v>2.1731458639934052E-2</v>
      </c>
      <c r="AN689" s="15">
        <f ca="1">ROUND(AK689*(1-AM689), 0)</f>
        <v>188</v>
      </c>
      <c r="AO689" s="18">
        <f ca="1">SUM(IF(AN689&gt;H689, (AN689-H689)*($G$23+AJ689), 0),IF(AF689&gt;G689,(AF689-G689)*($G$23+AB689),0),IF(X689&gt;F689,(X689-F689)*($G$23+T689),0),IF(P689&gt;E689,(P689-E689)*($G$23+L689),0))</f>
        <v>0</v>
      </c>
      <c r="AP689" s="18">
        <f>-$C$24</f>
        <v>-313614.51120000001</v>
      </c>
      <c r="AQ689" s="17">
        <f ca="1">L689*P689+T689*X689+AB689*AF689+AJ689*AN689-AO689+AP689</f>
        <v>248646.91880000004</v>
      </c>
      <c r="AS689" s="21">
        <f ca="1">SUM(IF(AN689&gt;H689, (AN689-H689), 0),IF(AF689&gt;G689,(AF689-G689),0),IF(X689&gt;F689,(X689-F689),0),IF(P689&gt;E689,(P689-E689),0))</f>
        <v>0</v>
      </c>
    </row>
    <row r="690" spans="1:45" x14ac:dyDescent="0.4">
      <c r="A690" s="15">
        <v>662</v>
      </c>
      <c r="B690" s="15">
        <f ca="1">IF(RAND() &lt; (8/12), 0, 1)</f>
        <v>0</v>
      </c>
      <c r="C690" s="20">
        <f ca="1">RAND()</f>
        <v>0.83901634944313408</v>
      </c>
      <c r="D690" s="15" t="str">
        <f ca="1">LOOKUP(C690,$H$13:$H$16,$F$13:$F$16)</f>
        <v>Boeing 777-300ER</v>
      </c>
      <c r="E690" s="15">
        <f ca="1">LOOKUP(D690,$F$6:$F$9,$I$6:$I$9)</f>
        <v>8</v>
      </c>
      <c r="F690" s="15">
        <f ca="1">LOOKUP(D690,$F$6:$F$9,$J$6:$J$9)</f>
        <v>40</v>
      </c>
      <c r="G690" s="15">
        <f ca="1">LOOKUP(D690,$F$6:$F$9,$K$6:$K$9)</f>
        <v>24</v>
      </c>
      <c r="H690" s="15">
        <f ca="1">LOOKUP(D690,$F$6:$F$9,$L$6:$L$9)</f>
        <v>260</v>
      </c>
      <c r="I690" s="20">
        <f ca="1">RAND()</f>
        <v>4.0535572103215012E-2</v>
      </c>
      <c r="J690" s="15">
        <f ca="1">IF(B690=1, ROUND(_xlfn.NORM.INV(I690,$C$5,$C$6)*(1+$T$14), 0), ROUND(_xlfn.NORM.INV(I690, $D$5, $D$6)*(1+$T$14), 0))</f>
        <v>2</v>
      </c>
      <c r="K690" s="20">
        <f ca="1">RAND()</f>
        <v>0.90652622386469095</v>
      </c>
      <c r="L690" s="18">
        <f ca="1">IF(B690=1, ROUND(_xlfn.NORM.INV(K690,$C$7,$C$8), 2), ROUND(_xlfn.NORM.INV(K690, $D$7, $D$8), 2))</f>
        <v>11093.83</v>
      </c>
      <c r="M690" s="15">
        <f ca="1">MIN(E690,J690)</f>
        <v>2</v>
      </c>
      <c r="N690" s="15">
        <f ca="1">RAND()</f>
        <v>0.81697558631674883</v>
      </c>
      <c r="O690" s="19">
        <f ca="1">(IF(B690=1, $G$21+($G$22-$G$21)*N690, $H$21+($H$22-$H$21)*N690))</f>
        <v>3.4509267589502464E-2</v>
      </c>
      <c r="P690" s="15">
        <f ca="1">ROUND(M690*(1-O690), 0)</f>
        <v>2</v>
      </c>
      <c r="Q690" s="20">
        <f ca="1">RAND()</f>
        <v>0.71834329280980802</v>
      </c>
      <c r="R690" s="15">
        <f ca="1">IF(B690=1, ROUND(_xlfn.NORM.INV(Q690,$C$9,$C$10)*(1+$T$14), 0), ROUND(_xlfn.NORM.INV(Q690, $D$9, $D$10)*(1+$T$14), 0))</f>
        <v>46</v>
      </c>
      <c r="S690" s="20">
        <f ca="1">RAND()</f>
        <v>0.40719182724803127</v>
      </c>
      <c r="T690" s="18">
        <f ca="1">IF(B690=1, ROUND(_xlfn.NORM.INV(S690,$C$11,$C$12), 2), ROUND(_xlfn.NORM.INV(S690, $D$11, $D$12), 2))</f>
        <v>5192.6899999999996</v>
      </c>
      <c r="U690" s="15">
        <f ca="1">MIN(F690,R690)</f>
        <v>40</v>
      </c>
      <c r="V690" s="15">
        <f ca="1">RAND()</f>
        <v>0.35987659873420508</v>
      </c>
      <c r="W690" s="19">
        <f ca="1">(IF(B690=1, $G$21+($G$22-$G$21)*V690, $H$21+($H$22-$H$21)*V690))</f>
        <v>2.0796297962026151E-2</v>
      </c>
      <c r="X690" s="15">
        <f ca="1">ROUND(U690*(1-W690), 0)</f>
        <v>39</v>
      </c>
      <c r="Y690" s="20">
        <f ca="1">RAND()</f>
        <v>0.76381050285347041</v>
      </c>
      <c r="Z690" s="15">
        <f ca="1">IF(B690=1, ROUND(_xlfn.NORM.INV(Y690,$C$13,$C$14)*(1+$T$14), 0), ROUND(_xlfn.NORM.INV(Y690, $D$13, $D$14)*(1+$T$14), 0))</f>
        <v>42</v>
      </c>
      <c r="AA690" s="20">
        <f ca="1">RAND()</f>
        <v>0.88216664339797368</v>
      </c>
      <c r="AB690" s="18">
        <f ca="1">IF(B690=1, ROUND(_xlfn.NORM.INV(AA690,$C$15,$C$16), 2), ROUND(_xlfn.NORM.INV(AA690, $D$15, $D$16), 2))</f>
        <v>2942.1</v>
      </c>
      <c r="AC690" s="15">
        <f ca="1">MIN(G690,Z690)</f>
        <v>24</v>
      </c>
      <c r="AD690" s="15">
        <f ca="1">RAND()</f>
        <v>0.35437115272281083</v>
      </c>
      <c r="AE690" s="19">
        <f ca="1">(IF(B690=1, $G$21+($G$22-$G$21)*AD690, $H$21+($H$22-$H$21)*AD690))</f>
        <v>2.0631134581684325E-2</v>
      </c>
      <c r="AF690" s="15">
        <f ca="1">ROUND(AC690*(1-AE690), 0)</f>
        <v>24</v>
      </c>
      <c r="AG690" s="20">
        <f ca="1">RAND()</f>
        <v>0.62511877451642817</v>
      </c>
      <c r="AH690" s="15">
        <f ca="1">IF(B690=1, ROUND(_xlfn.NORM.INV(AG690,$C$17,$C$18)*(1+$T$14), 0), ROUND(_xlfn.NORM.INV(AG690, $D$17, $D$18)*(1+$T$14), 0))</f>
        <v>216</v>
      </c>
      <c r="AI690" s="20">
        <f ca="1">RAND()</f>
        <v>0.12273648832153816</v>
      </c>
      <c r="AJ690" s="18">
        <f ca="1">IF(B690=1, ROUND(_xlfn.NORM.INV(AI690,$C$19,$C$20), 2), ROUND(_xlfn.NORM.INV(AI690, $D$19, $D$20), 2))</f>
        <v>1660.51</v>
      </c>
      <c r="AK690" s="15">
        <f ca="1">MIN(ROUND(H690*(1+$C$22),0),AH690)</f>
        <v>216</v>
      </c>
      <c r="AL690" s="20">
        <f ca="1">RAND()</f>
        <v>8.1454979601973898E-2</v>
      </c>
      <c r="AM690" s="19">
        <f ca="1">(IF(B690=1, $G$21+($G$22-$G$21)*AL690, $H$21+($H$22-$H$21)*AL690))</f>
        <v>1.2443649388059218E-2</v>
      </c>
      <c r="AN690" s="15">
        <f ca="1">ROUND(AK690*(1-AM690), 0)</f>
        <v>213</v>
      </c>
      <c r="AO690" s="18">
        <f ca="1">SUM(IF(AN690&gt;H690, (AN690-H690)*($G$23+AJ690), 0),IF(AF690&gt;G690,(AF690-G690)*($G$23+AB690),0),IF(X690&gt;F690,(X690-F690)*($G$23+T690),0),IF(P690&gt;E690,(P690-E690)*($G$23+L690),0))</f>
        <v>0</v>
      </c>
      <c r="AP690" s="18">
        <f>-$C$24</f>
        <v>-313614.51120000001</v>
      </c>
      <c r="AQ690" s="17">
        <f ca="1">L690*P690+T690*X690+AB690*AF690+AJ690*AN690-AO690+AP690</f>
        <v>335387.08879999997</v>
      </c>
      <c r="AS690" s="21">
        <f ca="1">SUM(IF(AN690&gt;H690, (AN690-H690), 0),IF(AF690&gt;G690,(AF690-G690),0),IF(X690&gt;F690,(X690-F690),0),IF(P690&gt;E690,(P690-E690),0))</f>
        <v>0</v>
      </c>
    </row>
    <row r="691" spans="1:45" x14ac:dyDescent="0.4">
      <c r="A691" s="15">
        <v>663</v>
      </c>
      <c r="B691" s="15">
        <f ca="1">IF(RAND() &lt; (8/12), 0, 1)</f>
        <v>1</v>
      </c>
      <c r="C691" s="20">
        <f ca="1">RAND()</f>
        <v>0.47770089660293624</v>
      </c>
      <c r="D691" s="15" t="str">
        <f ca="1">LOOKUP(C691,$H$13:$H$16,$F$13:$F$16)</f>
        <v>Airbus A380-800</v>
      </c>
      <c r="E691" s="15">
        <f ca="1">LOOKUP(D691,$F$6:$F$9,$I$6:$I$9)</f>
        <v>14</v>
      </c>
      <c r="F691" s="15">
        <f ca="1">LOOKUP(D691,$F$6:$F$9,$J$6:$J$9)</f>
        <v>76</v>
      </c>
      <c r="G691" s="15">
        <f ca="1">LOOKUP(D691,$F$6:$F$9,$K$6:$K$9)</f>
        <v>56</v>
      </c>
      <c r="H691" s="15">
        <f ca="1">LOOKUP(D691,$F$6:$F$9,$L$6:$L$9)</f>
        <v>341</v>
      </c>
      <c r="I691" s="20">
        <f ca="1">RAND()</f>
        <v>0.85248505631173632</v>
      </c>
      <c r="J691" s="15">
        <f ca="1">IF(B691=1, ROUND(_xlfn.NORM.INV(I691,$C$5,$C$6)*(1+$T$14), 0), ROUND(_xlfn.NORM.INV(I691, $D$5, $D$6)*(1+$T$14), 0))</f>
        <v>8</v>
      </c>
      <c r="K691" s="20">
        <f ca="1">RAND()</f>
        <v>0.58297192843495704</v>
      </c>
      <c r="L691" s="18">
        <f ca="1">IF(B691=1, ROUND(_xlfn.NORM.INV(K691,$C$7,$C$8), 2), ROUND(_xlfn.NORM.INV(K691, $D$7, $D$8), 2))</f>
        <v>14036.7</v>
      </c>
      <c r="M691" s="15">
        <f ca="1">MIN(E691,J691)</f>
        <v>8</v>
      </c>
      <c r="N691" s="15">
        <f ca="1">RAND()</f>
        <v>0.63341874119713182</v>
      </c>
      <c r="O691" s="19">
        <f ca="1">(IF(B691=1, $G$21+($G$22-$G$21)*N691, $H$21+($H$22-$H$21)*N691))</f>
        <v>3.7169655941899617E-2</v>
      </c>
      <c r="P691" s="15">
        <f ca="1">ROUND(M691*(1-O691), 0)</f>
        <v>8</v>
      </c>
      <c r="Q691" s="20">
        <f ca="1">RAND()</f>
        <v>0.25519830828091983</v>
      </c>
      <c r="R691" s="15">
        <f ca="1">IF(B691=1, ROUND(_xlfn.NORM.INV(Q691,$C$9,$C$10)*(1+$T$14), 0), ROUND(_xlfn.NORM.INV(Q691, $D$9, $D$10)*(1+$T$14), 0))</f>
        <v>44</v>
      </c>
      <c r="S691" s="20">
        <f ca="1">RAND()</f>
        <v>0.84712688749148879</v>
      </c>
      <c r="T691" s="18">
        <f ca="1">IF(B691=1, ROUND(_xlfn.NORM.INV(S691,$C$11,$C$12), 2), ROUND(_xlfn.NORM.INV(S691, $D$11, $D$12), 2))</f>
        <v>7752.96</v>
      </c>
      <c r="U691" s="15">
        <f ca="1">MIN(F691,R691)</f>
        <v>44</v>
      </c>
      <c r="V691" s="15">
        <f ca="1">RAND()</f>
        <v>0.92776746860520076</v>
      </c>
      <c r="W691" s="19">
        <f ca="1">(IF(B691=1, $G$21+($G$22-$G$21)*V691, $H$21+($H$22-$H$21)*V691))</f>
        <v>4.7471861401182029E-2</v>
      </c>
      <c r="X691" s="15">
        <f ca="1">ROUND(U691*(1-W691), 0)</f>
        <v>42</v>
      </c>
      <c r="Y691" s="20">
        <f ca="1">RAND()</f>
        <v>0.79745821627834734</v>
      </c>
      <c r="Z691" s="15">
        <f ca="1">IF(B691=1, ROUND(_xlfn.NORM.INV(Y691,$C$13,$C$14)*(1+$T$14), 0), ROUND(_xlfn.NORM.INV(Y691, $D$13, $D$14)*(1+$T$14), 0))</f>
        <v>74</v>
      </c>
      <c r="AA691" s="20">
        <f ca="1">RAND()</f>
        <v>0.82641541615949965</v>
      </c>
      <c r="AB691" s="18">
        <f ca="1">IF(B691=1, ROUND(_xlfn.NORM.INV(AA691,$C$15,$C$16), 2), ROUND(_xlfn.NORM.INV(AA691, $D$15, $D$16), 2))</f>
        <v>4094.47</v>
      </c>
      <c r="AC691" s="15">
        <f ca="1">MIN(G691,Z691)</f>
        <v>56</v>
      </c>
      <c r="AD691" s="15">
        <f ca="1">RAND()</f>
        <v>0.10410288585521688</v>
      </c>
      <c r="AE691" s="19">
        <f ca="1">(IF(B691=1, $G$21+($G$22-$G$21)*AD691, $H$21+($H$22-$H$21)*AD691))</f>
        <v>1.8643601004932592E-2</v>
      </c>
      <c r="AF691" s="15">
        <f ca="1">ROUND(AC691*(1-AE691), 0)</f>
        <v>55</v>
      </c>
      <c r="AG691" s="20">
        <f ca="1">RAND()</f>
        <v>0.44476842683882301</v>
      </c>
      <c r="AH691" s="15">
        <f ca="1">IF(B691=1, ROUND(_xlfn.NORM.INV(AG691,$C$17,$C$18)*(1+$T$14), 0), ROUND(_xlfn.NORM.INV(AG691, $D$17, $D$18)*(1+$T$14), 0))</f>
        <v>287</v>
      </c>
      <c r="AI691" s="20">
        <f ca="1">RAND()</f>
        <v>6.9624650985620873E-2</v>
      </c>
      <c r="AJ691" s="18">
        <f ca="1">IF(B691=1, ROUND(_xlfn.NORM.INV(AI691,$C$19,$C$20), 2), ROUND(_xlfn.NORM.INV(AI691, $D$19, $D$20), 2))</f>
        <v>1832.06</v>
      </c>
      <c r="AK691" s="15">
        <f ca="1">MIN(ROUND(H691*(1+$C$22),0),AH691)</f>
        <v>287</v>
      </c>
      <c r="AL691" s="20">
        <f ca="1">RAND()</f>
        <v>0.88157245543444762</v>
      </c>
      <c r="AM691" s="19">
        <f ca="1">(IF(B691=1, $G$21+($G$22-$G$21)*AL691, $H$21+($H$22-$H$21)*AL691))</f>
        <v>4.5855035940205666E-2</v>
      </c>
      <c r="AN691" s="15">
        <f ca="1">ROUND(AK691*(1-AM691), 0)</f>
        <v>274</v>
      </c>
      <c r="AO691" s="18">
        <f ca="1">SUM(IF(AN691&gt;H691, (AN691-H691)*($G$23+AJ691), 0),IF(AF691&gt;G691,(AF691-G691)*($G$23+AB691),0),IF(X691&gt;F691,(X691-F691)*($G$23+T691),0),IF(P691&gt;E691,(P691-E691)*($G$23+L691),0))</f>
        <v>0</v>
      </c>
      <c r="AP691" s="18">
        <f>-$C$24</f>
        <v>-313614.51120000001</v>
      </c>
      <c r="AQ691" s="17">
        <f ca="1">L691*P691+T691*X691+AB691*AF691+AJ691*AN691-AO691+AP691</f>
        <v>851483.6987999999</v>
      </c>
      <c r="AS691" s="21">
        <f ca="1">SUM(IF(AN691&gt;H691, (AN691-H691), 0),IF(AF691&gt;G691,(AF691-G691),0),IF(X691&gt;F691,(X691-F691),0),IF(P691&gt;E691,(P691-E691),0))</f>
        <v>0</v>
      </c>
    </row>
    <row r="692" spans="1:45" x14ac:dyDescent="0.4">
      <c r="A692" s="15">
        <v>664</v>
      </c>
      <c r="B692" s="15">
        <f ca="1">IF(RAND() &lt; (8/12), 0, 1)</f>
        <v>1</v>
      </c>
      <c r="C692" s="20">
        <f ca="1">RAND()</f>
        <v>0.86426406121270505</v>
      </c>
      <c r="D692" s="15" t="str">
        <f ca="1">LOOKUP(C692,$H$13:$H$16,$F$13:$F$16)</f>
        <v>Boeing 777-300ER</v>
      </c>
      <c r="E692" s="15">
        <f ca="1">LOOKUP(D692,$F$6:$F$9,$I$6:$I$9)</f>
        <v>8</v>
      </c>
      <c r="F692" s="15">
        <f ca="1">LOOKUP(D692,$F$6:$F$9,$J$6:$J$9)</f>
        <v>40</v>
      </c>
      <c r="G692" s="15">
        <f ca="1">LOOKUP(D692,$F$6:$F$9,$K$6:$K$9)</f>
        <v>24</v>
      </c>
      <c r="H692" s="15">
        <f ca="1">LOOKUP(D692,$F$6:$F$9,$L$6:$L$9)</f>
        <v>260</v>
      </c>
      <c r="I692" s="20">
        <f ca="1">RAND()</f>
        <v>0.69337222282816846</v>
      </c>
      <c r="J692" s="15">
        <f ca="1">IF(B692=1, ROUND(_xlfn.NORM.INV(I692,$C$5,$C$6)*(1+$T$14), 0), ROUND(_xlfn.NORM.INV(I692, $D$5, $D$6)*(1+$T$14), 0))</f>
        <v>7</v>
      </c>
      <c r="K692" s="20">
        <f ca="1">RAND()</f>
        <v>0.51044836171222896</v>
      </c>
      <c r="L692" s="18">
        <f ca="1">IF(B692=1, ROUND(_xlfn.NORM.INV(K692,$C$7,$C$8), 2), ROUND(_xlfn.NORM.INV(K692, $D$7, $D$8), 2))</f>
        <v>13706.12</v>
      </c>
      <c r="M692" s="15">
        <f ca="1">MIN(E692,J692)</f>
        <v>7</v>
      </c>
      <c r="N692" s="15">
        <f ca="1">RAND()</f>
        <v>0.45241984270634195</v>
      </c>
      <c r="O692" s="19">
        <f ca="1">(IF(B692=1, $G$21+($G$22-$G$21)*N692, $H$21+($H$22-$H$21)*N692))</f>
        <v>3.0834694494721968E-2</v>
      </c>
      <c r="P692" s="15">
        <f ca="1">ROUND(M692*(1-O692), 0)</f>
        <v>7</v>
      </c>
      <c r="Q692" s="20">
        <f ca="1">RAND()</f>
        <v>0.23902434789725302</v>
      </c>
      <c r="R692" s="15">
        <f ca="1">IF(B692=1, ROUND(_xlfn.NORM.INV(Q692,$C$9,$C$10)*(1+$T$14), 0), ROUND(_xlfn.NORM.INV(Q692, $D$9, $D$10)*(1+$T$14), 0))</f>
        <v>43</v>
      </c>
      <c r="S692" s="20">
        <f ca="1">RAND()</f>
        <v>0.10205951467694774</v>
      </c>
      <c r="T692" s="18">
        <f ca="1">IF(B692=1, ROUND(_xlfn.NORM.INV(S692,$C$11,$C$12), 2), ROUND(_xlfn.NORM.INV(S692, $D$11, $D$12), 2))</f>
        <v>5684.36</v>
      </c>
      <c r="U692" s="15">
        <f ca="1">MIN(F692,R692)</f>
        <v>40</v>
      </c>
      <c r="V692" s="15">
        <f ca="1">RAND()</f>
        <v>0.86955803882397165</v>
      </c>
      <c r="W692" s="19">
        <f ca="1">(IF(B692=1, $G$21+($G$22-$G$21)*V692, $H$21+($H$22-$H$21)*V692))</f>
        <v>4.5434531358839014E-2</v>
      </c>
      <c r="X692" s="15">
        <f ca="1">ROUND(U692*(1-W692), 0)</f>
        <v>38</v>
      </c>
      <c r="Y692" s="20">
        <f ca="1">RAND()</f>
        <v>0.82117974477592925</v>
      </c>
      <c r="Z692" s="15">
        <f ca="1">IF(B692=1, ROUND(_xlfn.NORM.INV(Y692,$C$13,$C$14)*(1+$T$14), 0), ROUND(_xlfn.NORM.INV(Y692, $D$13, $D$14)*(1+$T$14), 0))</f>
        <v>76</v>
      </c>
      <c r="AA692" s="20">
        <f ca="1">RAND()</f>
        <v>0.79897935210621363</v>
      </c>
      <c r="AB692" s="18">
        <f ca="1">IF(B692=1, ROUND(_xlfn.NORM.INV(AA692,$C$15,$C$16), 2), ROUND(_xlfn.NORM.INV(AA692, $D$15, $D$16), 2))</f>
        <v>4045.36</v>
      </c>
      <c r="AC692" s="15">
        <f ca="1">MIN(G692,Z692)</f>
        <v>24</v>
      </c>
      <c r="AD692" s="15">
        <f ca="1">RAND()</f>
        <v>0.59180014607542808</v>
      </c>
      <c r="AE692" s="19">
        <f ca="1">(IF(B692=1, $G$21+($G$22-$G$21)*AD692, $H$21+($H$22-$H$21)*AD692))</f>
        <v>3.5713005112639987E-2</v>
      </c>
      <c r="AF692" s="15">
        <f ca="1">ROUND(AC692*(1-AE692), 0)</f>
        <v>23</v>
      </c>
      <c r="AG692" s="20">
        <f ca="1">RAND()</f>
        <v>0.82563270872182737</v>
      </c>
      <c r="AH692" s="15">
        <f ca="1">IF(B692=1, ROUND(_xlfn.NORM.INV(AG692,$C$17,$C$18)*(1+$T$14), 0), ROUND(_xlfn.NORM.INV(AG692, $D$17, $D$18)*(1+$T$14), 0))</f>
        <v>423</v>
      </c>
      <c r="AI692" s="20">
        <f ca="1">RAND()</f>
        <v>0.39317495724638751</v>
      </c>
      <c r="AJ692" s="18">
        <f ca="1">IF(B692=1, ROUND(_xlfn.NORM.INV(AI692,$C$19,$C$20), 2), ROUND(_xlfn.NORM.INV(AI692, $D$19, $D$20), 2))</f>
        <v>2195.0100000000002</v>
      </c>
      <c r="AK692" s="15">
        <f ca="1">MIN(ROUND(H692*(1+$C$22),0),AH692)</f>
        <v>273</v>
      </c>
      <c r="AL692" s="20">
        <f ca="1">RAND()</f>
        <v>0.94670742065564373</v>
      </c>
      <c r="AM692" s="19">
        <f ca="1">(IF(B692=1, $G$21+($G$22-$G$21)*AL692, $H$21+($H$22-$H$21)*AL692))</f>
        <v>4.8134759722947534E-2</v>
      </c>
      <c r="AN692" s="15">
        <f ca="1">ROUND(AK692*(1-AM692), 0)</f>
        <v>260</v>
      </c>
      <c r="AO692" s="18">
        <f ca="1">SUM(IF(AN692&gt;H692, (AN692-H692)*($G$23+AJ692), 0),IF(AF692&gt;G692,(AF692-G692)*($G$23+AB692),0),IF(X692&gt;F692,(X692-F692)*($G$23+T692),0),IF(P692&gt;E692,(P692-E692)*($G$23+L692),0))</f>
        <v>0</v>
      </c>
      <c r="AP692" s="18">
        <f>-$C$24</f>
        <v>-313614.51120000001</v>
      </c>
      <c r="AQ692" s="17">
        <f ca="1">L692*P692+T692*X692+AB692*AF692+AJ692*AN692-AO692+AP692</f>
        <v>662079.88880000007</v>
      </c>
      <c r="AS692" s="21">
        <f ca="1">SUM(IF(AN692&gt;H692, (AN692-H692), 0),IF(AF692&gt;G692,(AF692-G692),0),IF(X692&gt;F692,(X692-F692),0),IF(P692&gt;E692,(P692-E692),0))</f>
        <v>0</v>
      </c>
    </row>
    <row r="693" spans="1:45" x14ac:dyDescent="0.4">
      <c r="A693" s="15">
        <v>665</v>
      </c>
      <c r="B693" s="15">
        <f ca="1">IF(RAND() &lt; (8/12), 0, 1)</f>
        <v>0</v>
      </c>
      <c r="C693" s="20">
        <f ca="1">RAND()</f>
        <v>8.550892443275171E-2</v>
      </c>
      <c r="D693" s="15" t="str">
        <f ca="1">LOOKUP(C693,$H$13:$H$16,$F$13:$F$16)</f>
        <v>Airbus A350-900</v>
      </c>
      <c r="E693" s="15">
        <f ca="1">LOOKUP(D693,$F$6:$F$9,$I$6:$I$9)</f>
        <v>0</v>
      </c>
      <c r="F693" s="15">
        <f ca="1">LOOKUP(D693,$F$6:$F$9,$J$6:$J$9)</f>
        <v>32</v>
      </c>
      <c r="G693" s="15">
        <f ca="1">LOOKUP(D693,$F$6:$F$9,$K$6:$K$9)</f>
        <v>21</v>
      </c>
      <c r="H693" s="15">
        <f ca="1">LOOKUP(D693,$F$6:$F$9,$L$6:$L$9)</f>
        <v>259</v>
      </c>
      <c r="I693" s="20">
        <f ca="1">RAND()</f>
        <v>0.49213437413858618</v>
      </c>
      <c r="J693" s="15">
        <f ca="1">IF(B693=1, ROUND(_xlfn.NORM.INV(I693,$C$5,$C$6)*(1+$T$14), 0), ROUND(_xlfn.NORM.INV(I693, $D$5, $D$6)*(1+$T$14), 0))</f>
        <v>4</v>
      </c>
      <c r="K693" s="20">
        <f ca="1">RAND()</f>
        <v>0.13327161860883097</v>
      </c>
      <c r="L693" s="18">
        <f ca="1">IF(B693=1, ROUND(_xlfn.NORM.INV(K693,$C$7,$C$8), 2), ROUND(_xlfn.NORM.INV(K693, $D$7, $D$8), 2))</f>
        <v>9986</v>
      </c>
      <c r="M693" s="15">
        <f ca="1">MIN(E693,J693)</f>
        <v>0</v>
      </c>
      <c r="N693" s="15">
        <f ca="1">RAND()</f>
        <v>0.79013972627543971</v>
      </c>
      <c r="O693" s="19">
        <f ca="1">(IF(B693=1, $G$21+($G$22-$G$21)*N693, $H$21+($H$22-$H$21)*N693))</f>
        <v>3.3704191788263192E-2</v>
      </c>
      <c r="P693" s="15">
        <f ca="1">ROUND(M693*(1-O693), 0)</f>
        <v>0</v>
      </c>
      <c r="Q693" s="20">
        <f ca="1">RAND()</f>
        <v>0.83409998246001793</v>
      </c>
      <c r="R693" s="15">
        <f ca="1">IF(B693=1, ROUND(_xlfn.NORM.INV(Q693,$C$9,$C$10)*(1+$T$14), 0), ROUND(_xlfn.NORM.INV(Q693, $D$9, $D$10)*(1+$T$14), 0))</f>
        <v>50</v>
      </c>
      <c r="S693" s="20">
        <f ca="1">RAND()</f>
        <v>0.83730474235831731</v>
      </c>
      <c r="T693" s="18">
        <f ca="1">IF(B693=1, ROUND(_xlfn.NORM.INV(S693,$C$11,$C$12), 2), ROUND(_xlfn.NORM.INV(S693, $D$11, $D$12), 2))</f>
        <v>5470.3</v>
      </c>
      <c r="U693" s="15">
        <f ca="1">MIN(F693,R693)</f>
        <v>32</v>
      </c>
      <c r="V693" s="15">
        <f ca="1">RAND()</f>
        <v>0.25140989297583261</v>
      </c>
      <c r="W693" s="19">
        <f ca="1">(IF(B693=1, $G$21+($G$22-$G$21)*V693, $H$21+($H$22-$H$21)*V693))</f>
        <v>1.7542296789274978E-2</v>
      </c>
      <c r="X693" s="15">
        <f ca="1">ROUND(U693*(1-W693), 0)</f>
        <v>31</v>
      </c>
      <c r="Y693" s="20">
        <f ca="1">RAND()</f>
        <v>0.64713912963937181</v>
      </c>
      <c r="Z693" s="15">
        <f ca="1">IF(B693=1, ROUND(_xlfn.NORM.INV(Y693,$C$13,$C$14)*(1+$T$14), 0), ROUND(_xlfn.NORM.INV(Y693, $D$13, $D$14)*(1+$T$14), 0))</f>
        <v>39</v>
      </c>
      <c r="AA693" s="20">
        <f ca="1">RAND()</f>
        <v>0.9911743102737568</v>
      </c>
      <c r="AB693" s="18">
        <f ca="1">IF(B693=1, ROUND(_xlfn.NORM.INV(AA693,$C$15,$C$16), 2), ROUND(_xlfn.NORM.INV(AA693, $D$15, $D$16), 2))</f>
        <v>3086.35</v>
      </c>
      <c r="AC693" s="15">
        <f ca="1">MIN(G693,Z693)</f>
        <v>21</v>
      </c>
      <c r="AD693" s="15">
        <f ca="1">RAND()</f>
        <v>4.1812825500664896E-2</v>
      </c>
      <c r="AE693" s="19">
        <f ca="1">(IF(B693=1, $G$21+($G$22-$G$21)*AD693, $H$21+($H$22-$H$21)*AD693))</f>
        <v>1.1254384765019948E-2</v>
      </c>
      <c r="AF693" s="15">
        <f ca="1">ROUND(AC693*(1-AE693), 0)</f>
        <v>21</v>
      </c>
      <c r="AG693" s="20">
        <f ca="1">RAND()</f>
        <v>1.2730826393323791E-2</v>
      </c>
      <c r="AH693" s="15">
        <f ca="1">IF(B693=1, ROUND(_xlfn.NORM.INV(AG693,$C$17,$C$18)*(1+$T$14), 0), ROUND(_xlfn.NORM.INV(AG693, $D$17, $D$18)*(1+$T$14), 0))</f>
        <v>82</v>
      </c>
      <c r="AI693" s="20">
        <f ca="1">RAND()</f>
        <v>0.48922823464377885</v>
      </c>
      <c r="AJ693" s="18">
        <f ca="1">IF(B693=1, ROUND(_xlfn.NORM.INV(AI693,$C$19,$C$20), 2), ROUND(_xlfn.NORM.INV(AI693, $D$19, $D$20), 2))</f>
        <v>1746.68</v>
      </c>
      <c r="AK693" s="15">
        <f ca="1">MIN(ROUND(H693*(1+$C$22),0),AH693)</f>
        <v>82</v>
      </c>
      <c r="AL693" s="20">
        <f ca="1">RAND()</f>
        <v>9.8617245919258134E-2</v>
      </c>
      <c r="AM693" s="19">
        <f ca="1">(IF(B693=1, $G$21+($G$22-$G$21)*AL693, $H$21+($H$22-$H$21)*AL693))</f>
        <v>1.2958517377577744E-2</v>
      </c>
      <c r="AN693" s="15">
        <f ca="1">ROUND(AK693*(1-AM693), 0)</f>
        <v>81</v>
      </c>
      <c r="AO693" s="18">
        <f ca="1">SUM(IF(AN693&gt;H693, (AN693-H693)*($G$23+AJ693), 0),IF(AF693&gt;G693,(AF693-G693)*($G$23+AB693),0),IF(X693&gt;F693,(X693-F693)*($G$23+T693),0),IF(P693&gt;E693,(P693-E693)*($G$23+L693),0))</f>
        <v>0</v>
      </c>
      <c r="AP693" s="18">
        <f>-$C$24</f>
        <v>-313614.51120000001</v>
      </c>
      <c r="AQ693" s="17">
        <f ca="1">L693*P693+T693*X693+AB693*AF693+AJ693*AN693-AO693+AP693</f>
        <v>62259.218800000031</v>
      </c>
      <c r="AS693" s="21">
        <f ca="1">SUM(IF(AN693&gt;H693, (AN693-H693), 0),IF(AF693&gt;G693,(AF693-G693),0),IF(X693&gt;F693,(X693-F693),0),IF(P693&gt;E693,(P693-E693),0))</f>
        <v>0</v>
      </c>
    </row>
    <row r="694" spans="1:45" x14ac:dyDescent="0.4">
      <c r="A694" s="15">
        <v>666</v>
      </c>
      <c r="B694" s="15">
        <f ca="1">IF(RAND() &lt; (8/12), 0, 1)</f>
        <v>0</v>
      </c>
      <c r="C694" s="20">
        <f ca="1">RAND()</f>
        <v>0.71892898669734739</v>
      </c>
      <c r="D694" s="15" t="str">
        <f ca="1">LOOKUP(C694,$H$13:$H$16,$F$13:$F$16)</f>
        <v>Boeing 777-300ER</v>
      </c>
      <c r="E694" s="15">
        <f ca="1">LOOKUP(D694,$F$6:$F$9,$I$6:$I$9)</f>
        <v>8</v>
      </c>
      <c r="F694" s="15">
        <f ca="1">LOOKUP(D694,$F$6:$F$9,$J$6:$J$9)</f>
        <v>40</v>
      </c>
      <c r="G694" s="15">
        <f ca="1">LOOKUP(D694,$F$6:$F$9,$K$6:$K$9)</f>
        <v>24</v>
      </c>
      <c r="H694" s="15">
        <f ca="1">LOOKUP(D694,$F$6:$F$9,$L$6:$L$9)</f>
        <v>260</v>
      </c>
      <c r="I694" s="20">
        <f ca="1">RAND()</f>
        <v>0.63352699748190155</v>
      </c>
      <c r="J694" s="15">
        <f ca="1">IF(B694=1, ROUND(_xlfn.NORM.INV(I694,$C$5,$C$6)*(1+$T$14), 0), ROUND(_xlfn.NORM.INV(I694, $D$5, $D$6)*(1+$T$14), 0))</f>
        <v>5</v>
      </c>
      <c r="K694" s="20">
        <f ca="1">RAND()</f>
        <v>0.13610655950919259</v>
      </c>
      <c r="L694" s="18">
        <f ca="1">IF(B694=1, ROUND(_xlfn.NORM.INV(K694,$C$7,$C$8), 2), ROUND(_xlfn.NORM.INV(K694, $D$7, $D$8), 2))</f>
        <v>9991.9599999999991</v>
      </c>
      <c r="M694" s="15">
        <f ca="1">MIN(E694,J694)</f>
        <v>5</v>
      </c>
      <c r="N694" s="15">
        <f ca="1">RAND()</f>
        <v>0.87413959506673733</v>
      </c>
      <c r="O694" s="19">
        <f ca="1">(IF(B694=1, $G$21+($G$22-$G$21)*N694, $H$21+($H$22-$H$21)*N694))</f>
        <v>3.622418785200212E-2</v>
      </c>
      <c r="P694" s="15">
        <f ca="1">ROUND(M694*(1-O694), 0)</f>
        <v>5</v>
      </c>
      <c r="Q694" s="20">
        <f ca="1">RAND()</f>
        <v>0.53492015809569637</v>
      </c>
      <c r="R694" s="15">
        <f ca="1">IF(B694=1, ROUND(_xlfn.NORM.INV(Q694,$C$9,$C$10)*(1+$T$14), 0), ROUND(_xlfn.NORM.INV(Q694, $D$9, $D$10)*(1+$T$14), 0))</f>
        <v>41</v>
      </c>
      <c r="S694" s="20">
        <f ca="1">RAND()</f>
        <v>0.36827173034451133</v>
      </c>
      <c r="T694" s="18">
        <f ca="1">IF(B694=1, ROUND(_xlfn.NORM.INV(S694,$C$11,$C$12), 2), ROUND(_xlfn.NORM.INV(S694, $D$11, $D$12), 2))</f>
        <v>5169.5200000000004</v>
      </c>
      <c r="U694" s="15">
        <f ca="1">MIN(F694,R694)</f>
        <v>40</v>
      </c>
      <c r="V694" s="15">
        <f ca="1">RAND()</f>
        <v>0.97849742087498093</v>
      </c>
      <c r="W694" s="19">
        <f ca="1">(IF(B694=1, $G$21+($G$22-$G$21)*V694, $H$21+($H$22-$H$21)*V694))</f>
        <v>3.9354922626249428E-2</v>
      </c>
      <c r="X694" s="15">
        <f ca="1">ROUND(U694*(1-W694), 0)</f>
        <v>38</v>
      </c>
      <c r="Y694" s="20">
        <f ca="1">RAND()</f>
        <v>0.37954103553231489</v>
      </c>
      <c r="Z694" s="15">
        <f ca="1">IF(B694=1, ROUND(_xlfn.NORM.INV(Y694,$C$13,$C$14)*(1+$T$14), 0), ROUND(_xlfn.NORM.INV(Y694, $D$13, $D$14)*(1+$T$14), 0))</f>
        <v>33</v>
      </c>
      <c r="AA694" s="20">
        <f ca="1">RAND()</f>
        <v>0.85913182032120217</v>
      </c>
      <c r="AB694" s="18">
        <f ca="1">IF(B694=1, ROUND(_xlfn.NORM.INV(AA694,$C$15,$C$16), 2), ROUND(_xlfn.NORM.INV(AA694, $D$15, $D$16), 2))</f>
        <v>2928.79</v>
      </c>
      <c r="AC694" s="15">
        <f ca="1">MIN(G694,Z694)</f>
        <v>24</v>
      </c>
      <c r="AD694" s="15">
        <f ca="1">RAND()</f>
        <v>0.72725612823546659</v>
      </c>
      <c r="AE694" s="19">
        <f ca="1">(IF(B694=1, $G$21+($G$22-$G$21)*AD694, $H$21+($H$22-$H$21)*AD694))</f>
        <v>3.1817683847063995E-2</v>
      </c>
      <c r="AF694" s="15">
        <f ca="1">ROUND(AC694*(1-AE694), 0)</f>
        <v>23</v>
      </c>
      <c r="AG694" s="20">
        <f ca="1">RAND()</f>
        <v>0.98059187751100185</v>
      </c>
      <c r="AH694" s="15">
        <f ca="1">IF(B694=1, ROUND(_xlfn.NORM.INV(AG694,$C$17,$C$18)*(1+$T$14), 0), ROUND(_xlfn.NORM.INV(AG694, $D$17, $D$18)*(1+$T$14), 0))</f>
        <v>308</v>
      </c>
      <c r="AI694" s="20">
        <f ca="1">RAND()</f>
        <v>0.84087671551598486</v>
      </c>
      <c r="AJ694" s="18">
        <f ca="1">IF(B694=1, ROUND(_xlfn.NORM.INV(AI694,$C$19,$C$20), 2), ROUND(_xlfn.NORM.INV(AI694, $D$19, $D$20), 2))</f>
        <v>1824.54</v>
      </c>
      <c r="AK694" s="15">
        <f ca="1">MIN(ROUND(H694*(1+$C$22),0),AH694)</f>
        <v>273</v>
      </c>
      <c r="AL694" s="20">
        <f ca="1">RAND()</f>
        <v>9.6843499494768448E-2</v>
      </c>
      <c r="AM694" s="19">
        <f ca="1">(IF(B694=1, $G$21+($G$22-$G$21)*AL694, $H$21+($H$22-$H$21)*AL694))</f>
        <v>1.2905304984843054E-2</v>
      </c>
      <c r="AN694" s="15">
        <f ca="1">ROUND(AK694*(1-AM694), 0)</f>
        <v>269</v>
      </c>
      <c r="AO694" s="18">
        <f ca="1">SUM(IF(AN694&gt;H694, (AN694-H694)*($G$23+AJ694), 0),IF(AF694&gt;G694,(AF694-G694)*($G$23+AB694),0),IF(X694&gt;F694,(X694-F694)*($G$23+T694),0),IF(P694&gt;E694,(P694-E694)*($G$23+L694),0))</f>
        <v>24079.86</v>
      </c>
      <c r="AP694" s="18">
        <f>-$C$24</f>
        <v>-313614.51120000001</v>
      </c>
      <c r="AQ694" s="17">
        <f ca="1">L694*P694+T694*X694+AB694*AF694+AJ694*AN694-AO694+AP694</f>
        <v>466870.6188</v>
      </c>
      <c r="AS694" s="21">
        <f ca="1">SUM(IF(AN694&gt;H694, (AN694-H694), 0),IF(AF694&gt;G694,(AF694-G694),0),IF(X694&gt;F694,(X694-F694),0),IF(P694&gt;E694,(P694-E694),0))</f>
        <v>9</v>
      </c>
    </row>
    <row r="695" spans="1:45" x14ac:dyDescent="0.4">
      <c r="A695" s="15">
        <v>667</v>
      </c>
      <c r="B695" s="15">
        <f ca="1">IF(RAND() &lt; (8/12), 0, 1)</f>
        <v>0</v>
      </c>
      <c r="C695" s="20">
        <f ca="1">RAND()</f>
        <v>0.84409069349623012</v>
      </c>
      <c r="D695" s="15" t="str">
        <f ca="1">LOOKUP(C695,$H$13:$H$16,$F$13:$F$16)</f>
        <v>Boeing 777-300ER</v>
      </c>
      <c r="E695" s="15">
        <f ca="1">LOOKUP(D695,$F$6:$F$9,$I$6:$I$9)</f>
        <v>8</v>
      </c>
      <c r="F695" s="15">
        <f ca="1">LOOKUP(D695,$F$6:$F$9,$J$6:$J$9)</f>
        <v>40</v>
      </c>
      <c r="G695" s="15">
        <f ca="1">LOOKUP(D695,$F$6:$F$9,$K$6:$K$9)</f>
        <v>24</v>
      </c>
      <c r="H695" s="15">
        <f ca="1">LOOKUP(D695,$F$6:$F$9,$L$6:$L$9)</f>
        <v>260</v>
      </c>
      <c r="I695" s="20">
        <f ca="1">RAND()</f>
        <v>4.669755178684154E-2</v>
      </c>
      <c r="J695" s="15">
        <f ca="1">IF(B695=1, ROUND(_xlfn.NORM.INV(I695,$C$5,$C$6)*(1+$T$14), 0), ROUND(_xlfn.NORM.INV(I695, $D$5, $D$6)*(1+$T$14), 0))</f>
        <v>2</v>
      </c>
      <c r="K695" s="20">
        <f ca="1">RAND()</f>
        <v>0.84263398874312356</v>
      </c>
      <c r="L695" s="18">
        <f ca="1">IF(B695=1, ROUND(_xlfn.NORM.INV(K695,$C$7,$C$8), 2), ROUND(_xlfn.NORM.INV(K695, $D$7, $D$8), 2))</f>
        <v>10950.57</v>
      </c>
      <c r="M695" s="15">
        <f ca="1">MIN(E695,J695)</f>
        <v>2</v>
      </c>
      <c r="N695" s="15">
        <f ca="1">RAND()</f>
        <v>0.82743115237578158</v>
      </c>
      <c r="O695" s="19">
        <f ca="1">(IF(B695=1, $G$21+($G$22-$G$21)*N695, $H$21+($H$22-$H$21)*N695))</f>
        <v>3.4822934571273445E-2</v>
      </c>
      <c r="P695" s="15">
        <f ca="1">ROUND(M695*(1-O695), 0)</f>
        <v>2</v>
      </c>
      <c r="Q695" s="20">
        <f ca="1">RAND()</f>
        <v>6.0402355271303554E-2</v>
      </c>
      <c r="R695" s="15">
        <f ca="1">IF(B695=1, ROUND(_xlfn.NORM.INV(Q695,$C$9,$C$10)*(1+$T$14), 0), ROUND(_xlfn.NORM.INV(Q695, $D$9, $D$10)*(1+$T$14), 0))</f>
        <v>24</v>
      </c>
      <c r="S695" s="20">
        <f ca="1">RAND()</f>
        <v>0.69370389398786714</v>
      </c>
      <c r="T695" s="18">
        <f ca="1">IF(B695=1, ROUND(_xlfn.NORM.INV(S695,$C$11,$C$12), 2), ROUND(_xlfn.NORM.INV(S695, $D$11, $D$12), 2))</f>
        <v>5361.58</v>
      </c>
      <c r="U695" s="15">
        <f ca="1">MIN(F695,R695)</f>
        <v>24</v>
      </c>
      <c r="V695" s="15">
        <f ca="1">RAND()</f>
        <v>0.89616771453927058</v>
      </c>
      <c r="W695" s="19">
        <f ca="1">(IF(B695=1, $G$21+($G$22-$G$21)*V695, $H$21+($H$22-$H$21)*V695))</f>
        <v>3.6885031436178113E-2</v>
      </c>
      <c r="X695" s="15">
        <f ca="1">ROUND(U695*(1-W695), 0)</f>
        <v>23</v>
      </c>
      <c r="Y695" s="20">
        <f ca="1">RAND()</f>
        <v>0.64949022385314203</v>
      </c>
      <c r="Z695" s="15">
        <f ca="1">IF(B695=1, ROUND(_xlfn.NORM.INV(Y695,$C$13,$C$14)*(1+$T$14), 0), ROUND(_xlfn.NORM.INV(Y695, $D$13, $D$14)*(1+$T$14), 0))</f>
        <v>39</v>
      </c>
      <c r="AA695" s="20">
        <f ca="1">RAND()</f>
        <v>0.61445790047965565</v>
      </c>
      <c r="AB695" s="18">
        <f ca="1">IF(B695=1, ROUND(_xlfn.NORM.INV(AA695,$C$15,$C$16), 2), ROUND(_xlfn.NORM.INV(AA695, $D$15, $D$16), 2))</f>
        <v>2833.33</v>
      </c>
      <c r="AC695" s="15">
        <f ca="1">MIN(G695,Z695)</f>
        <v>24</v>
      </c>
      <c r="AD695" s="15">
        <f ca="1">RAND()</f>
        <v>0.41693524830618056</v>
      </c>
      <c r="AE695" s="19">
        <f ca="1">(IF(B695=1, $G$21+($G$22-$G$21)*AD695, $H$21+($H$22-$H$21)*AD695))</f>
        <v>2.2508057449185416E-2</v>
      </c>
      <c r="AF695" s="15">
        <f ca="1">ROUND(AC695*(1-AE695), 0)</f>
        <v>23</v>
      </c>
      <c r="AG695" s="20">
        <f ca="1">RAND()</f>
        <v>0.97224160084855804</v>
      </c>
      <c r="AH695" s="15">
        <f ca="1">IF(B695=1, ROUND(_xlfn.NORM.INV(AG695,$C$17,$C$18)*(1+$T$14), 0), ROUND(_xlfn.NORM.INV(AG695, $D$17, $D$18)*(1+$T$14), 0))</f>
        <v>300</v>
      </c>
      <c r="AI695" s="20">
        <f ca="1">RAND()</f>
        <v>3.690729795997838E-2</v>
      </c>
      <c r="AJ695" s="18">
        <f ca="1">IF(B695=1, ROUND(_xlfn.NORM.INV(AI695,$C$19,$C$20), 2), ROUND(_xlfn.NORM.INV(AI695, $D$19, $D$20), 2))</f>
        <v>1612.93</v>
      </c>
      <c r="AK695" s="15">
        <f ca="1">MIN(ROUND(H695*(1+$C$22),0),AH695)</f>
        <v>273</v>
      </c>
      <c r="AL695" s="20">
        <f ca="1">RAND()</f>
        <v>0.47916000934764336</v>
      </c>
      <c r="AM695" s="19">
        <f ca="1">(IF(B695=1, $G$21+($G$22-$G$21)*AL695, $H$21+($H$22-$H$21)*AL695))</f>
        <v>2.43748002804293E-2</v>
      </c>
      <c r="AN695" s="15">
        <f ca="1">ROUND(AK695*(1-AM695), 0)</f>
        <v>266</v>
      </c>
      <c r="AO695" s="18">
        <f ca="1">SUM(IF(AN695&gt;H695, (AN695-H695)*($G$23+AJ695), 0),IF(AF695&gt;G695,(AF695-G695)*($G$23+AB695),0),IF(X695&gt;F695,(X695-F695)*($G$23+T695),0),IF(P695&gt;E695,(P695-E695)*($G$23+L695),0))</f>
        <v>14783.580000000002</v>
      </c>
      <c r="AP695" s="18">
        <f>-$C$24</f>
        <v>-313614.51120000001</v>
      </c>
      <c r="AQ695" s="17">
        <f ca="1">L695*P695+T695*X695+AB695*AF695+AJ695*AN695-AO695+AP695</f>
        <v>311025.35879999999</v>
      </c>
      <c r="AS695" s="21">
        <f ca="1">SUM(IF(AN695&gt;H695, (AN695-H695), 0),IF(AF695&gt;G695,(AF695-G695),0),IF(X695&gt;F695,(X695-F695),0),IF(P695&gt;E695,(P695-E695),0))</f>
        <v>6</v>
      </c>
    </row>
    <row r="696" spans="1:45" x14ac:dyDescent="0.4">
      <c r="A696" s="15">
        <v>668</v>
      </c>
      <c r="B696" s="15">
        <f ca="1">IF(RAND() &lt; (8/12), 0, 1)</f>
        <v>1</v>
      </c>
      <c r="C696" s="20">
        <f ca="1">RAND()</f>
        <v>0.95381584340392966</v>
      </c>
      <c r="D696" s="15" t="str">
        <f ca="1">LOOKUP(C696,$H$13:$H$16,$F$13:$F$16)</f>
        <v>Boeing 777-300ER</v>
      </c>
      <c r="E696" s="15">
        <f ca="1">LOOKUP(D696,$F$6:$F$9,$I$6:$I$9)</f>
        <v>8</v>
      </c>
      <c r="F696" s="15">
        <f ca="1">LOOKUP(D696,$F$6:$F$9,$J$6:$J$9)</f>
        <v>40</v>
      </c>
      <c r="G696" s="15">
        <f ca="1">LOOKUP(D696,$F$6:$F$9,$K$6:$K$9)</f>
        <v>24</v>
      </c>
      <c r="H696" s="15">
        <f ca="1">LOOKUP(D696,$F$6:$F$9,$L$6:$L$9)</f>
        <v>260</v>
      </c>
      <c r="I696" s="20">
        <f ca="1">RAND()</f>
        <v>0.66064292297268801</v>
      </c>
      <c r="J696" s="15">
        <f ca="1">IF(B696=1, ROUND(_xlfn.NORM.INV(I696,$C$5,$C$6)*(1+$T$14), 0), ROUND(_xlfn.NORM.INV(I696, $D$5, $D$6)*(1+$T$14), 0))</f>
        <v>7</v>
      </c>
      <c r="K696" s="20">
        <f ca="1">RAND()</f>
        <v>0.32160856666254656</v>
      </c>
      <c r="L696" s="18">
        <f ca="1">IF(B696=1, ROUND(_xlfn.NORM.INV(K696,$C$7,$C$8), 2), ROUND(_xlfn.NORM.INV(K696, $D$7, $D$8), 2))</f>
        <v>12823.53</v>
      </c>
      <c r="M696" s="15">
        <f ca="1">MIN(E696,J696)</f>
        <v>7</v>
      </c>
      <c r="N696" s="15">
        <f ca="1">RAND()</f>
        <v>0.5514537871172992</v>
      </c>
      <c r="O696" s="19">
        <f ca="1">(IF(B696=1, $G$21+($G$22-$G$21)*N696, $H$21+($H$22-$H$21)*N696))</f>
        <v>3.4300882549105474E-2</v>
      </c>
      <c r="P696" s="15">
        <f ca="1">ROUND(M696*(1-O696), 0)</f>
        <v>7</v>
      </c>
      <c r="Q696" s="20">
        <f ca="1">RAND()</f>
        <v>6.6651528325520903E-3</v>
      </c>
      <c r="R696" s="15">
        <f ca="1">IF(B696=1, ROUND(_xlfn.NORM.INV(Q696,$C$9,$C$10)*(1+$T$14), 0), ROUND(_xlfn.NORM.INV(Q696, $D$9, $D$10)*(1+$T$14), 0))</f>
        <v>-1</v>
      </c>
      <c r="S696" s="20">
        <f ca="1">RAND()</f>
        <v>0.13583231076832636</v>
      </c>
      <c r="T696" s="18">
        <f ca="1">IF(B696=1, ROUND(_xlfn.NORM.INV(S696,$C$11,$C$12), 2), ROUND(_xlfn.NORM.INV(S696, $D$11, $D$12), 2))</f>
        <v>5838.25</v>
      </c>
      <c r="U696" s="15">
        <f ca="1">MIN(F696,R696)</f>
        <v>-1</v>
      </c>
      <c r="V696" s="15">
        <f ca="1">RAND()</f>
        <v>7.7570699044883118E-2</v>
      </c>
      <c r="W696" s="19">
        <f ca="1">(IF(B696=1, $G$21+($G$22-$G$21)*V696, $H$21+($H$22-$H$21)*V696))</f>
        <v>1.7714974466570908E-2</v>
      </c>
      <c r="X696" s="15">
        <f ca="1">ROUND(U696*(1-W696), 0)</f>
        <v>-1</v>
      </c>
      <c r="Y696" s="20">
        <f ca="1">RAND()</f>
        <v>0.74650400104701875</v>
      </c>
      <c r="Z696" s="15">
        <f ca="1">IF(B696=1, ROUND(_xlfn.NORM.INV(Y696,$C$13,$C$14)*(1+$T$14), 0), ROUND(_xlfn.NORM.INV(Y696, $D$13, $D$14)*(1+$T$14), 0))</f>
        <v>70</v>
      </c>
      <c r="AA696" s="20">
        <f ca="1">RAND()</f>
        <v>0.93509763612874786</v>
      </c>
      <c r="AB696" s="18">
        <f ca="1">IF(B696=1, ROUND(_xlfn.NORM.INV(AA696,$C$15,$C$16), 2), ROUND(_xlfn.NORM.INV(AA696, $D$15, $D$16), 2))</f>
        <v>4370.8900000000003</v>
      </c>
      <c r="AC696" s="15">
        <f ca="1">MIN(G696,Z696)</f>
        <v>24</v>
      </c>
      <c r="AD696" s="15">
        <f ca="1">RAND()</f>
        <v>0.86784382545256011</v>
      </c>
      <c r="AE696" s="19">
        <f ca="1">(IF(B696=1, $G$21+($G$22-$G$21)*AD696, $H$21+($H$22-$H$21)*AD696))</f>
        <v>4.5374533890839605E-2</v>
      </c>
      <c r="AF696" s="15">
        <f ca="1">ROUND(AC696*(1-AE696), 0)</f>
        <v>23</v>
      </c>
      <c r="AG696" s="20">
        <f ca="1">RAND()</f>
        <v>0.29240177364561803</v>
      </c>
      <c r="AH696" s="15">
        <f ca="1">IF(B696=1, ROUND(_xlfn.NORM.INV(AG696,$C$17,$C$18)*(1+$T$14), 0), ROUND(_xlfn.NORM.INV(AG696, $D$17, $D$18)*(1+$T$14), 0))</f>
        <v>236</v>
      </c>
      <c r="AI696" s="20">
        <f ca="1">RAND()</f>
        <v>0.59174188401544991</v>
      </c>
      <c r="AJ696" s="18">
        <f ca="1">IF(B696=1, ROUND(_xlfn.NORM.INV(AI696,$C$19,$C$20), 2), ROUND(_xlfn.NORM.INV(AI696, $D$19, $D$20), 2))</f>
        <v>2346.2199999999998</v>
      </c>
      <c r="AK696" s="15">
        <f ca="1">MIN(ROUND(H696*(1+$C$22),0),AH696)</f>
        <v>236</v>
      </c>
      <c r="AL696" s="20">
        <f ca="1">RAND()</f>
        <v>0.27248532176918649</v>
      </c>
      <c r="AM696" s="19">
        <f ca="1">(IF(B696=1, $G$21+($G$22-$G$21)*AL696, $H$21+($H$22-$H$21)*AL696))</f>
        <v>2.453698626192153E-2</v>
      </c>
      <c r="AN696" s="15">
        <f ca="1">ROUND(AK696*(1-AM696), 0)</f>
        <v>230</v>
      </c>
      <c r="AO696" s="18">
        <f ca="1">SUM(IF(AN696&gt;H696, (AN696-H696)*($G$23+AJ696), 0),IF(AF696&gt;G696,(AF696-G696)*($G$23+AB696),0),IF(X696&gt;F696,(X696-F696)*($G$23+T696),0),IF(P696&gt;E696,(P696-E696)*($G$23+L696),0))</f>
        <v>0</v>
      </c>
      <c r="AP696" s="18">
        <f>-$C$24</f>
        <v>-313614.51120000001</v>
      </c>
      <c r="AQ696" s="17">
        <f ca="1">L696*P696+T696*X696+AB696*AF696+AJ696*AN696-AO696+AP696</f>
        <v>410473.01880000002</v>
      </c>
      <c r="AS696" s="21">
        <f ca="1">SUM(IF(AN696&gt;H696, (AN696-H696), 0),IF(AF696&gt;G696,(AF696-G696),0),IF(X696&gt;F696,(X696-F696),0),IF(P696&gt;E696,(P696-E696),0))</f>
        <v>0</v>
      </c>
    </row>
    <row r="697" spans="1:45" x14ac:dyDescent="0.4">
      <c r="A697" s="15">
        <v>669</v>
      </c>
      <c r="B697" s="15">
        <f ca="1">IF(RAND() &lt; (8/12), 0, 1)</f>
        <v>0</v>
      </c>
      <c r="C697" s="20">
        <f ca="1">RAND()</f>
        <v>0.51453142394277085</v>
      </c>
      <c r="D697" s="15" t="str">
        <f ca="1">LOOKUP(C697,$H$13:$H$16,$F$13:$F$16)</f>
        <v>Airbus A380-800</v>
      </c>
      <c r="E697" s="15">
        <f ca="1">LOOKUP(D697,$F$6:$F$9,$I$6:$I$9)</f>
        <v>14</v>
      </c>
      <c r="F697" s="15">
        <f ca="1">LOOKUP(D697,$F$6:$F$9,$J$6:$J$9)</f>
        <v>76</v>
      </c>
      <c r="G697" s="15">
        <f ca="1">LOOKUP(D697,$F$6:$F$9,$K$6:$K$9)</f>
        <v>56</v>
      </c>
      <c r="H697" s="15">
        <f ca="1">LOOKUP(D697,$F$6:$F$9,$L$6:$L$9)</f>
        <v>341</v>
      </c>
      <c r="I697" s="20">
        <f ca="1">RAND()</f>
        <v>0.80512890082713584</v>
      </c>
      <c r="J697" s="15">
        <f ca="1">IF(B697=1, ROUND(_xlfn.NORM.INV(I697,$C$5,$C$6)*(1+$T$14), 0), ROUND(_xlfn.NORM.INV(I697, $D$5, $D$6)*(1+$T$14), 0))</f>
        <v>5</v>
      </c>
      <c r="K697" s="20">
        <f ca="1">RAND()</f>
        <v>0.83235211522324004</v>
      </c>
      <c r="L697" s="18">
        <f ca="1">IF(B697=1, ROUND(_xlfn.NORM.INV(K697,$C$7,$C$8), 2), ROUND(_xlfn.NORM.INV(K697, $D$7, $D$8), 2))</f>
        <v>10931.51</v>
      </c>
      <c r="M697" s="15">
        <f ca="1">MIN(E697,J697)</f>
        <v>5</v>
      </c>
      <c r="N697" s="15">
        <f ca="1">RAND()</f>
        <v>0.42232086701951721</v>
      </c>
      <c r="O697" s="19">
        <f ca="1">(IF(B697=1, $G$21+($G$22-$G$21)*N697, $H$21+($H$22-$H$21)*N697))</f>
        <v>2.2669626010585517E-2</v>
      </c>
      <c r="P697" s="15">
        <f ca="1">ROUND(M697*(1-O697), 0)</f>
        <v>5</v>
      </c>
      <c r="Q697" s="20">
        <f ca="1">RAND()</f>
        <v>7.5976678881427007E-2</v>
      </c>
      <c r="R697" s="15">
        <f ca="1">IF(B697=1, ROUND(_xlfn.NORM.INV(Q697,$C$9,$C$10)*(1+$T$14), 0), ROUND(_xlfn.NORM.INV(Q697, $D$9, $D$10)*(1+$T$14), 0))</f>
        <v>25</v>
      </c>
      <c r="S697" s="20">
        <f ca="1">RAND()</f>
        <v>0.56366996321189233</v>
      </c>
      <c r="T697" s="18">
        <f ca="1">IF(B697=1, ROUND(_xlfn.NORM.INV(S697,$C$11,$C$12), 2), ROUND(_xlfn.NORM.INV(S697, $D$11, $D$12), 2))</f>
        <v>5282.71</v>
      </c>
      <c r="U697" s="15">
        <f ca="1">MIN(F697,R697)</f>
        <v>25</v>
      </c>
      <c r="V697" s="15">
        <f ca="1">RAND()</f>
        <v>5.6251123606097408E-2</v>
      </c>
      <c r="W697" s="19">
        <f ca="1">(IF(B697=1, $G$21+($G$22-$G$21)*V697, $H$21+($H$22-$H$21)*V697))</f>
        <v>1.1687533708182922E-2</v>
      </c>
      <c r="X697" s="15">
        <f ca="1">ROUND(U697*(1-W697), 0)</f>
        <v>25</v>
      </c>
      <c r="Y697" s="20">
        <f ca="1">RAND()</f>
        <v>0.5017717327876503</v>
      </c>
      <c r="Z697" s="15">
        <f ca="1">IF(B697=1, ROUND(_xlfn.NORM.INV(Y697,$C$13,$C$14)*(1+$T$14), 0), ROUND(_xlfn.NORM.INV(Y697, $D$13, $D$14)*(1+$T$14), 0))</f>
        <v>36</v>
      </c>
      <c r="AA697" s="20">
        <f ca="1">RAND()</f>
        <v>0.49952469574970049</v>
      </c>
      <c r="AB697" s="18">
        <f ca="1">IF(B697=1, ROUND(_xlfn.NORM.INV(AA697,$C$15,$C$16), 2), ROUND(_xlfn.NORM.INV(AA697, $D$15, $D$16), 2))</f>
        <v>2797.82</v>
      </c>
      <c r="AC697" s="15">
        <f ca="1">MIN(G697,Z697)</f>
        <v>36</v>
      </c>
      <c r="AD697" s="15">
        <f ca="1">RAND()</f>
        <v>0.21084459204665806</v>
      </c>
      <c r="AE697" s="19">
        <f ca="1">(IF(B697=1, $G$21+($G$22-$G$21)*AD697, $H$21+($H$22-$H$21)*AD697))</f>
        <v>1.6325337761399741E-2</v>
      </c>
      <c r="AF697" s="15">
        <f ca="1">ROUND(AC697*(1-AE697), 0)</f>
        <v>35</v>
      </c>
      <c r="AG697" s="20">
        <f ca="1">RAND()</f>
        <v>0.91200069658508809</v>
      </c>
      <c r="AH697" s="15">
        <f ca="1">IF(B697=1, ROUND(_xlfn.NORM.INV(AG697,$C$17,$C$18)*(1+$T$14), 0), ROUND(_xlfn.NORM.INV(AG697, $D$17, $D$18)*(1+$T$14), 0))</f>
        <v>271</v>
      </c>
      <c r="AI697" s="20">
        <f ca="1">RAND()</f>
        <v>8.9757822773652185E-2</v>
      </c>
      <c r="AJ697" s="18">
        <f ca="1">IF(B697=1, ROUND(_xlfn.NORM.INV(AI697,$C$19,$C$20), 2), ROUND(_xlfn.NORM.INV(AI697, $D$19, $D$20), 2))</f>
        <v>1646.77</v>
      </c>
      <c r="AK697" s="15">
        <f ca="1">MIN(ROUND(H697*(1+$C$22),0),AH697)</f>
        <v>271</v>
      </c>
      <c r="AL697" s="20">
        <f ca="1">RAND()</f>
        <v>0.20591032095920037</v>
      </c>
      <c r="AM697" s="19">
        <f ca="1">(IF(B697=1, $G$21+($G$22-$G$21)*AL697, $H$21+($H$22-$H$21)*AL697))</f>
        <v>1.6177309628776011E-2</v>
      </c>
      <c r="AN697" s="15">
        <f ca="1">ROUND(AK697*(1-AM697), 0)</f>
        <v>267</v>
      </c>
      <c r="AO697" s="18">
        <f ca="1">SUM(IF(AN697&gt;H697, (AN697-H697)*($G$23+AJ697), 0),IF(AF697&gt;G697,(AF697-G697)*($G$23+AB697),0),IF(X697&gt;F697,(X697-F697)*($G$23+T697),0),IF(P697&gt;E697,(P697-E697)*($G$23+L697),0))</f>
        <v>0</v>
      </c>
      <c r="AP697" s="18">
        <f>-$C$24</f>
        <v>-313614.51120000001</v>
      </c>
      <c r="AQ697" s="17">
        <f ca="1">L697*P697+T697*X697+AB697*AF697+AJ697*AN697-AO697+AP697</f>
        <v>410722.07879999996</v>
      </c>
      <c r="AS697" s="21">
        <f ca="1">SUM(IF(AN697&gt;H697, (AN697-H697), 0),IF(AF697&gt;G697,(AF697-G697),0),IF(X697&gt;F697,(X697-F697),0),IF(P697&gt;E697,(P697-E697),0))</f>
        <v>0</v>
      </c>
    </row>
    <row r="698" spans="1:45" x14ac:dyDescent="0.4">
      <c r="A698" s="15">
        <v>670</v>
      </c>
      <c r="B698" s="15">
        <f ca="1">IF(RAND() &lt; (8/12), 0, 1)</f>
        <v>0</v>
      </c>
      <c r="C698" s="20">
        <f ca="1">RAND()</f>
        <v>0.48774240695374704</v>
      </c>
      <c r="D698" s="15" t="str">
        <f ca="1">LOOKUP(C698,$H$13:$H$16,$F$13:$F$16)</f>
        <v>Airbus A380-800</v>
      </c>
      <c r="E698" s="15">
        <f ca="1">LOOKUP(D698,$F$6:$F$9,$I$6:$I$9)</f>
        <v>14</v>
      </c>
      <c r="F698" s="15">
        <f ca="1">LOOKUP(D698,$F$6:$F$9,$J$6:$J$9)</f>
        <v>76</v>
      </c>
      <c r="G698" s="15">
        <f ca="1">LOOKUP(D698,$F$6:$F$9,$K$6:$K$9)</f>
        <v>56</v>
      </c>
      <c r="H698" s="15">
        <f ca="1">LOOKUP(D698,$F$6:$F$9,$L$6:$L$9)</f>
        <v>341</v>
      </c>
      <c r="I698" s="20">
        <f ca="1">RAND()</f>
        <v>0.84368498923446456</v>
      </c>
      <c r="J698" s="15">
        <f ca="1">IF(B698=1, ROUND(_xlfn.NORM.INV(I698,$C$5,$C$6)*(1+$T$14), 0), ROUND(_xlfn.NORM.INV(I698, $D$5, $D$6)*(1+$T$14), 0))</f>
        <v>5</v>
      </c>
      <c r="K698" s="20">
        <f ca="1">RAND()</f>
        <v>7.4456308397706228E-2</v>
      </c>
      <c r="L698" s="18">
        <f ca="1">IF(B698=1, ROUND(_xlfn.NORM.INV(K698,$C$7,$C$8), 2), ROUND(_xlfn.NORM.INV(K698, $D$7, $D$8), 2))</f>
        <v>9834.5400000000009</v>
      </c>
      <c r="M698" s="15">
        <f ca="1">MIN(E698,J698)</f>
        <v>5</v>
      </c>
      <c r="N698" s="15">
        <f ca="1">RAND()</f>
        <v>0.51304226026885036</v>
      </c>
      <c r="O698" s="19">
        <f ca="1">(IF(B698=1, $G$21+($G$22-$G$21)*N698, $H$21+($H$22-$H$21)*N698))</f>
        <v>2.5391267808065512E-2</v>
      </c>
      <c r="P698" s="15">
        <f ca="1">ROUND(M698*(1-O698), 0)</f>
        <v>5</v>
      </c>
      <c r="Q698" s="20">
        <f ca="1">RAND()</f>
        <v>0.76289260946704229</v>
      </c>
      <c r="R698" s="15">
        <f ca="1">IF(B698=1, ROUND(_xlfn.NORM.INV(Q698,$C$9,$C$10)*(1+$T$14), 0), ROUND(_xlfn.NORM.INV(Q698, $D$9, $D$10)*(1+$T$14), 0))</f>
        <v>47</v>
      </c>
      <c r="S698" s="20">
        <f ca="1">RAND()</f>
        <v>0.71471676722352417</v>
      </c>
      <c r="T698" s="18">
        <f ca="1">IF(B698=1, ROUND(_xlfn.NORM.INV(S698,$C$11,$C$12), 2), ROUND(_xlfn.NORM.INV(S698, $D$11, $D$12), 2))</f>
        <v>5375.45</v>
      </c>
      <c r="U698" s="15">
        <f ca="1">MIN(F698,R698)</f>
        <v>47</v>
      </c>
      <c r="V698" s="15">
        <f ca="1">RAND()</f>
        <v>0.65019555095405634</v>
      </c>
      <c r="W698" s="19">
        <f ca="1">(IF(B698=1, $G$21+($G$22-$G$21)*V698, $H$21+($H$22-$H$21)*V698))</f>
        <v>2.9505866528621687E-2</v>
      </c>
      <c r="X698" s="15">
        <f ca="1">ROUND(U698*(1-W698), 0)</f>
        <v>46</v>
      </c>
      <c r="Y698" s="20">
        <f ca="1">RAND()</f>
        <v>0.58041035554071496</v>
      </c>
      <c r="Z698" s="15">
        <f ca="1">IF(B698=1, ROUND(_xlfn.NORM.INV(Y698,$C$13,$C$14)*(1+$T$14), 0), ROUND(_xlfn.NORM.INV(Y698, $D$13, $D$14)*(1+$T$14), 0))</f>
        <v>38</v>
      </c>
      <c r="AA698" s="20">
        <f ca="1">RAND()</f>
        <v>0.66153693148812853</v>
      </c>
      <c r="AB698" s="18">
        <f ca="1">IF(B698=1, ROUND(_xlfn.NORM.INV(AA698,$C$15,$C$16), 2), ROUND(_xlfn.NORM.INV(AA698, $D$15, $D$16), 2))</f>
        <v>2848.61</v>
      </c>
      <c r="AC698" s="15">
        <f ca="1">MIN(G698,Z698)</f>
        <v>38</v>
      </c>
      <c r="AD698" s="15">
        <f ca="1">RAND()</f>
        <v>0.75271535179964377</v>
      </c>
      <c r="AE698" s="19">
        <f ca="1">(IF(B698=1, $G$21+($G$22-$G$21)*AD698, $H$21+($H$22-$H$21)*AD698))</f>
        <v>3.2581460553989312E-2</v>
      </c>
      <c r="AF698" s="15">
        <f ca="1">ROUND(AC698*(1-AE698), 0)</f>
        <v>37</v>
      </c>
      <c r="AG698" s="20">
        <f ca="1">RAND()</f>
        <v>0.60214357245230332</v>
      </c>
      <c r="AH698" s="15">
        <f ca="1">IF(B698=1, ROUND(_xlfn.NORM.INV(AG698,$C$17,$C$18)*(1+$T$14), 0), ROUND(_xlfn.NORM.INV(AG698, $D$17, $D$18)*(1+$T$14), 0))</f>
        <v>213</v>
      </c>
      <c r="AI698" s="20">
        <f ca="1">RAND()</f>
        <v>0.27428930797604101</v>
      </c>
      <c r="AJ698" s="18">
        <f ca="1">IF(B698=1, ROUND(_xlfn.NORM.INV(AI698,$C$19,$C$20), 2), ROUND(_xlfn.NORM.INV(AI698, $D$19, $D$20), 2))</f>
        <v>1703.16</v>
      </c>
      <c r="AK698" s="15">
        <f ca="1">MIN(ROUND(H698*(1+$C$22),0),AH698)</f>
        <v>213</v>
      </c>
      <c r="AL698" s="20">
        <f ca="1">RAND()</f>
        <v>0.66048362642559832</v>
      </c>
      <c r="AM698" s="19">
        <f ca="1">(IF(B698=1, $G$21+($G$22-$G$21)*AL698, $H$21+($H$22-$H$21)*AL698))</f>
        <v>2.9814508792767952E-2</v>
      </c>
      <c r="AN698" s="15">
        <f ca="1">ROUND(AK698*(1-AM698), 0)</f>
        <v>207</v>
      </c>
      <c r="AO698" s="18">
        <f ca="1">SUM(IF(AN698&gt;H698, (AN698-H698)*($G$23+AJ698), 0),IF(AF698&gt;G698,(AF698-G698)*($G$23+AB698),0),IF(X698&gt;F698,(X698-F698)*($G$23+T698),0),IF(P698&gt;E698,(P698-E698)*($G$23+L698),0))</f>
        <v>0</v>
      </c>
      <c r="AP698" s="18">
        <f>-$C$24</f>
        <v>-313614.51120000001</v>
      </c>
      <c r="AQ698" s="17">
        <f ca="1">L698*P698+T698*X698+AB698*AF698+AJ698*AN698-AO698+AP698</f>
        <v>440781.57879999996</v>
      </c>
      <c r="AS698" s="21">
        <f ca="1">SUM(IF(AN698&gt;H698, (AN698-H698), 0),IF(AF698&gt;G698,(AF698-G698),0),IF(X698&gt;F698,(X698-F698),0),IF(P698&gt;E698,(P698-E698),0))</f>
        <v>0</v>
      </c>
    </row>
    <row r="699" spans="1:45" x14ac:dyDescent="0.4">
      <c r="A699" s="15">
        <v>671</v>
      </c>
      <c r="B699" s="15">
        <f ca="1">IF(RAND() &lt; (8/12), 0, 1)</f>
        <v>1</v>
      </c>
      <c r="C699" s="20">
        <f ca="1">RAND()</f>
        <v>0.77456466535903035</v>
      </c>
      <c r="D699" s="15" t="str">
        <f ca="1">LOOKUP(C699,$H$13:$H$16,$F$13:$F$16)</f>
        <v>Boeing 777-300ER</v>
      </c>
      <c r="E699" s="15">
        <f ca="1">LOOKUP(D699,$F$6:$F$9,$I$6:$I$9)</f>
        <v>8</v>
      </c>
      <c r="F699" s="15">
        <f ca="1">LOOKUP(D699,$F$6:$F$9,$J$6:$J$9)</f>
        <v>40</v>
      </c>
      <c r="G699" s="15">
        <f ca="1">LOOKUP(D699,$F$6:$F$9,$K$6:$K$9)</f>
        <v>24</v>
      </c>
      <c r="H699" s="15">
        <f ca="1">LOOKUP(D699,$F$6:$F$9,$L$6:$L$9)</f>
        <v>260</v>
      </c>
      <c r="I699" s="20">
        <f ca="1">RAND()</f>
        <v>3.1671831961353147E-2</v>
      </c>
      <c r="J699" s="15">
        <f ca="1">IF(B699=1, ROUND(_xlfn.NORM.INV(I699,$C$5,$C$6)*(1+$T$14), 0), ROUND(_xlfn.NORM.INV(I699, $D$5, $D$6)*(1+$T$14), 0))</f>
        <v>2</v>
      </c>
      <c r="K699" s="20">
        <f ca="1">RAND()</f>
        <v>0.82781200220435014</v>
      </c>
      <c r="L699" s="18">
        <f ca="1">IF(B699=1, ROUND(_xlfn.NORM.INV(K699,$C$7,$C$8), 2), ROUND(_xlfn.NORM.INV(K699, $D$7, $D$8), 2))</f>
        <v>15364.11</v>
      </c>
      <c r="M699" s="15">
        <f ca="1">MIN(E699,J699)</f>
        <v>2</v>
      </c>
      <c r="N699" s="15">
        <f ca="1">RAND()</f>
        <v>0.8257728879395051</v>
      </c>
      <c r="O699" s="19">
        <f ca="1">(IF(B699=1, $G$21+($G$22-$G$21)*N699, $H$21+($H$22-$H$21)*N699))</f>
        <v>4.3902051077882684E-2</v>
      </c>
      <c r="P699" s="15">
        <f ca="1">ROUND(M699*(1-O699), 0)</f>
        <v>2</v>
      </c>
      <c r="Q699" s="20">
        <f ca="1">RAND()</f>
        <v>0.62626073191607223</v>
      </c>
      <c r="R699" s="15">
        <f ca="1">IF(B699=1, ROUND(_xlfn.NORM.INV(Q699,$C$9,$C$10)*(1+$T$14), 0), ROUND(_xlfn.NORM.INV(Q699, $D$9, $D$10)*(1+$T$14), 0))</f>
        <v>69</v>
      </c>
      <c r="S699" s="20">
        <f ca="1">RAND()</f>
        <v>0.61700756902360132</v>
      </c>
      <c r="T699" s="18">
        <f ca="1">IF(B699=1, ROUND(_xlfn.NORM.INV(S699,$C$11,$C$12), 2), ROUND(_xlfn.NORM.INV(S699, $D$11, $D$12), 2))</f>
        <v>7097.82</v>
      </c>
      <c r="U699" s="15">
        <f ca="1">MIN(F699,R699)</f>
        <v>40</v>
      </c>
      <c r="V699" s="15">
        <f ca="1">RAND()</f>
        <v>0.99870310136460816</v>
      </c>
      <c r="W699" s="19">
        <f ca="1">(IF(B699=1, $G$21+($G$22-$G$21)*V699, $H$21+($H$22-$H$21)*V699))</f>
        <v>4.9954608547761285E-2</v>
      </c>
      <c r="X699" s="15">
        <f ca="1">ROUND(U699*(1-W699), 0)</f>
        <v>38</v>
      </c>
      <c r="Y699" s="20">
        <f ca="1">RAND()</f>
        <v>0.61281421305986028</v>
      </c>
      <c r="Z699" s="15">
        <f ca="1">IF(B699=1, ROUND(_xlfn.NORM.INV(Y699,$C$13,$C$14)*(1+$T$14), 0), ROUND(_xlfn.NORM.INV(Y699, $D$13, $D$14)*(1+$T$14), 0))</f>
        <v>61</v>
      </c>
      <c r="AA699" s="20">
        <f ca="1">RAND()</f>
        <v>0.19292964711631944</v>
      </c>
      <c r="AB699" s="18">
        <f ca="1">IF(B699=1, ROUND(_xlfn.NORM.INV(AA699,$C$15,$C$16), 2), ROUND(_xlfn.NORM.INV(AA699, $D$15, $D$16), 2))</f>
        <v>3225.34</v>
      </c>
      <c r="AC699" s="15">
        <f ca="1">MIN(G699,Z699)</f>
        <v>24</v>
      </c>
      <c r="AD699" s="15">
        <f ca="1">RAND()</f>
        <v>0.37346384917570807</v>
      </c>
      <c r="AE699" s="19">
        <f ca="1">(IF(B699=1, $G$21+($G$22-$G$21)*AD699, $H$21+($H$22-$H$21)*AD699))</f>
        <v>2.8071234721149783E-2</v>
      </c>
      <c r="AF699" s="15">
        <f ca="1">ROUND(AC699*(1-AE699), 0)</f>
        <v>23</v>
      </c>
      <c r="AG699" s="20">
        <f ca="1">RAND()</f>
        <v>0.9732399173147751</v>
      </c>
      <c r="AH699" s="15">
        <f ca="1">IF(B699=1, ROUND(_xlfn.NORM.INV(AG699,$C$17,$C$18)*(1+$T$14), 0), ROUND(_xlfn.NORM.INV(AG699, $D$17, $D$18)*(1+$T$14), 0))</f>
        <v>548</v>
      </c>
      <c r="AI699" s="20">
        <f ca="1">RAND()</f>
        <v>0.17377002307728739</v>
      </c>
      <c r="AJ699" s="18">
        <f ca="1">IF(B699=1, ROUND(_xlfn.NORM.INV(AI699,$C$19,$C$20), 2), ROUND(_xlfn.NORM.INV(AI699, $D$19, $D$20), 2))</f>
        <v>1994.13</v>
      </c>
      <c r="AK699" s="15">
        <f ca="1">MIN(ROUND(H699*(1+$C$22),0),AH699)</f>
        <v>273</v>
      </c>
      <c r="AL699" s="20">
        <f ca="1">RAND()</f>
        <v>0.36054078589694549</v>
      </c>
      <c r="AM699" s="19">
        <f ca="1">(IF(B699=1, $G$21+($G$22-$G$21)*AL699, $H$21+($H$22-$H$21)*AL699))</f>
        <v>2.7618927506393092E-2</v>
      </c>
      <c r="AN699" s="15">
        <f ca="1">ROUND(AK699*(1-AM699), 0)</f>
        <v>265</v>
      </c>
      <c r="AO699" s="18">
        <f ca="1">SUM(IF(AN699&gt;H699, (AN699-H699)*($G$23+AJ699), 0),IF(AF699&gt;G699,(AF699-G699)*($G$23+AB699),0),IF(X699&gt;F699,(X699-F699)*($G$23+T699),0),IF(P699&gt;E699,(P699-E699)*($G$23+L699),0))</f>
        <v>14225.650000000001</v>
      </c>
      <c r="AP699" s="18">
        <f>-$C$24</f>
        <v>-313614.51120000001</v>
      </c>
      <c r="AQ699" s="17">
        <f ca="1">L699*P699+T699*X699+AB699*AF699+AJ699*AN699-AO699+AP699</f>
        <v>575232.48880000017</v>
      </c>
      <c r="AS699" s="21">
        <f ca="1">SUM(IF(AN699&gt;H699, (AN699-H699), 0),IF(AF699&gt;G699,(AF699-G699),0),IF(X699&gt;F699,(X699-F699),0),IF(P699&gt;E699,(P699-E699),0))</f>
        <v>5</v>
      </c>
    </row>
    <row r="700" spans="1:45" x14ac:dyDescent="0.4">
      <c r="A700" s="15">
        <v>672</v>
      </c>
      <c r="B700" s="15">
        <f ca="1">IF(RAND() &lt; (8/12), 0, 1)</f>
        <v>0</v>
      </c>
      <c r="C700" s="20">
        <f ca="1">RAND()</f>
        <v>0.61558568952937154</v>
      </c>
      <c r="D700" s="15" t="str">
        <f ca="1">LOOKUP(C700,$H$13:$H$16,$F$13:$F$16)</f>
        <v>Boeing 777-300ER</v>
      </c>
      <c r="E700" s="15">
        <f ca="1">LOOKUP(D700,$F$6:$F$9,$I$6:$I$9)</f>
        <v>8</v>
      </c>
      <c r="F700" s="15">
        <f ca="1">LOOKUP(D700,$F$6:$F$9,$J$6:$J$9)</f>
        <v>40</v>
      </c>
      <c r="G700" s="15">
        <f ca="1">LOOKUP(D700,$F$6:$F$9,$K$6:$K$9)</f>
        <v>24</v>
      </c>
      <c r="H700" s="15">
        <f ca="1">LOOKUP(D700,$F$6:$F$9,$L$6:$L$9)</f>
        <v>260</v>
      </c>
      <c r="I700" s="20">
        <f ca="1">RAND()</f>
        <v>0.5110938243979577</v>
      </c>
      <c r="J700" s="15">
        <f ca="1">IF(B700=1, ROUND(_xlfn.NORM.INV(I700,$C$5,$C$6)*(1+$T$14), 0), ROUND(_xlfn.NORM.INV(I700, $D$5, $D$6)*(1+$T$14), 0))</f>
        <v>4</v>
      </c>
      <c r="K700" s="20">
        <f ca="1">RAND()</f>
        <v>0.27360601998700995</v>
      </c>
      <c r="L700" s="18">
        <f ca="1">IF(B700=1, ROUND(_xlfn.NORM.INV(K700,$C$7,$C$8), 2), ROUND(_xlfn.NORM.INV(K700, $D$7, $D$8), 2))</f>
        <v>10218.040000000001</v>
      </c>
      <c r="M700" s="15">
        <f ca="1">MIN(E700,J700)</f>
        <v>4</v>
      </c>
      <c r="N700" s="15">
        <f ca="1">RAND()</f>
        <v>0.24537060164088298</v>
      </c>
      <c r="O700" s="19">
        <f ca="1">(IF(B700=1, $G$21+($G$22-$G$21)*N700, $H$21+($H$22-$H$21)*N700))</f>
        <v>1.7361118049226489E-2</v>
      </c>
      <c r="P700" s="15">
        <f ca="1">ROUND(M700*(1-O700), 0)</f>
        <v>4</v>
      </c>
      <c r="Q700" s="20">
        <f ca="1">RAND()</f>
        <v>0.76963341267674201</v>
      </c>
      <c r="R700" s="15">
        <f ca="1">IF(B700=1, ROUND(_xlfn.NORM.INV(Q700,$C$9,$C$10)*(1+$T$14), 0), ROUND(_xlfn.NORM.INV(Q700, $D$9, $D$10)*(1+$T$14), 0))</f>
        <v>48</v>
      </c>
      <c r="S700" s="20">
        <f ca="1">RAND()</f>
        <v>0.40977263218474336</v>
      </c>
      <c r="T700" s="18">
        <f ca="1">IF(B700=1, ROUND(_xlfn.NORM.INV(S700,$C$11,$C$12), 2), ROUND(_xlfn.NORM.INV(S700, $D$11, $D$12), 2))</f>
        <v>5194.2</v>
      </c>
      <c r="U700" s="15">
        <f ca="1">MIN(F700,R700)</f>
        <v>40</v>
      </c>
      <c r="V700" s="15">
        <f ca="1">RAND()</f>
        <v>0.45583847756696017</v>
      </c>
      <c r="W700" s="19">
        <f ca="1">(IF(B700=1, $G$21+($G$22-$G$21)*V700, $H$21+($H$22-$H$21)*V700))</f>
        <v>2.3675154327008806E-2</v>
      </c>
      <c r="X700" s="15">
        <f ca="1">ROUND(U700*(1-W700), 0)</f>
        <v>39</v>
      </c>
      <c r="Y700" s="20">
        <f ca="1">RAND()</f>
        <v>7.541930761967286E-2</v>
      </c>
      <c r="Z700" s="15">
        <f ca="1">IF(B700=1, ROUND(_xlfn.NORM.INV(Y700,$C$13,$C$14)*(1+$T$14), 0), ROUND(_xlfn.NORM.INV(Y700, $D$13, $D$14)*(1+$T$14), 0))</f>
        <v>22</v>
      </c>
      <c r="AA700" s="20">
        <f ca="1">RAND()</f>
        <v>0.23362749050166276</v>
      </c>
      <c r="AB700" s="18">
        <f ca="1">IF(B700=1, ROUND(_xlfn.NORM.INV(AA700,$C$15,$C$16), 2), ROUND(_xlfn.NORM.INV(AA700, $D$15, $D$16), 2))</f>
        <v>2709.62</v>
      </c>
      <c r="AC700" s="15">
        <f ca="1">MIN(G700,Z700)</f>
        <v>22</v>
      </c>
      <c r="AD700" s="15">
        <f ca="1">RAND()</f>
        <v>0.83549869594072257</v>
      </c>
      <c r="AE700" s="19">
        <f ca="1">(IF(B700=1, $G$21+($G$22-$G$21)*AD700, $H$21+($H$22-$H$21)*AD700))</f>
        <v>3.5064960878221675E-2</v>
      </c>
      <c r="AF700" s="15">
        <f ca="1">ROUND(AC700*(1-AE700), 0)</f>
        <v>21</v>
      </c>
      <c r="AG700" s="20">
        <f ca="1">RAND()</f>
        <v>0.83448873472802088</v>
      </c>
      <c r="AH700" s="15">
        <f ca="1">IF(B700=1, ROUND(_xlfn.NORM.INV(AG700,$C$17,$C$18)*(1+$T$14), 0), ROUND(_xlfn.NORM.INV(AG700, $D$17, $D$18)*(1+$T$14), 0))</f>
        <v>251</v>
      </c>
      <c r="AI700" s="20">
        <f ca="1">RAND()</f>
        <v>0.33717859549914142</v>
      </c>
      <c r="AJ700" s="18">
        <f ca="1">IF(B700=1, ROUND(_xlfn.NORM.INV(AI700,$C$19,$C$20), 2), ROUND(_xlfn.NORM.INV(AI700, $D$19, $D$20), 2))</f>
        <v>1716.81</v>
      </c>
      <c r="AK700" s="15">
        <f ca="1">MIN(ROUND(H700*(1+$C$22),0),AH700)</f>
        <v>251</v>
      </c>
      <c r="AL700" s="20">
        <f ca="1">RAND()</f>
        <v>0.63918139046751044</v>
      </c>
      <c r="AM700" s="19">
        <f ca="1">(IF(B700=1, $G$21+($G$22-$G$21)*AL700, $H$21+($H$22-$H$21)*AL700))</f>
        <v>2.9175441714025314E-2</v>
      </c>
      <c r="AN700" s="15">
        <f ca="1">ROUND(AK700*(1-AM700), 0)</f>
        <v>244</v>
      </c>
      <c r="AO700" s="18">
        <f ca="1">SUM(IF(AN700&gt;H700, (AN700-H700)*($G$23+AJ700), 0),IF(AF700&gt;G700,(AF700-G700)*($G$23+AB700),0),IF(X700&gt;F700,(X700-F700)*($G$23+T700),0),IF(P700&gt;E700,(P700-E700)*($G$23+L700),0))</f>
        <v>0</v>
      </c>
      <c r="AP700" s="18">
        <f>-$C$24</f>
        <v>-313614.51120000001</v>
      </c>
      <c r="AQ700" s="17">
        <f ca="1">L700*P700+T700*X700+AB700*AF700+AJ700*AN700-AO700+AP700</f>
        <v>405635.10879999999</v>
      </c>
      <c r="AS700" s="21">
        <f ca="1">SUM(IF(AN700&gt;H700, (AN700-H700), 0),IF(AF700&gt;G700,(AF700-G700),0),IF(X700&gt;F700,(X700-F700),0),IF(P700&gt;E700,(P700-E700),0))</f>
        <v>0</v>
      </c>
    </row>
    <row r="701" spans="1:45" x14ac:dyDescent="0.4">
      <c r="A701" s="15">
        <v>673</v>
      </c>
      <c r="B701" s="15">
        <f ca="1">IF(RAND() &lt; (8/12), 0, 1)</f>
        <v>1</v>
      </c>
      <c r="C701" s="20">
        <f ca="1">RAND()</f>
        <v>0.40119971194301363</v>
      </c>
      <c r="D701" s="15" t="str">
        <f ca="1">LOOKUP(C701,$H$13:$H$16,$F$13:$F$16)</f>
        <v>Airbus A380-800</v>
      </c>
      <c r="E701" s="15">
        <f ca="1">LOOKUP(D701,$F$6:$F$9,$I$6:$I$9)</f>
        <v>14</v>
      </c>
      <c r="F701" s="15">
        <f ca="1">LOOKUP(D701,$F$6:$F$9,$J$6:$J$9)</f>
        <v>76</v>
      </c>
      <c r="G701" s="15">
        <f ca="1">LOOKUP(D701,$F$6:$F$9,$K$6:$K$9)</f>
        <v>56</v>
      </c>
      <c r="H701" s="15">
        <f ca="1">LOOKUP(D701,$F$6:$F$9,$L$6:$L$9)</f>
        <v>341</v>
      </c>
      <c r="I701" s="20">
        <f ca="1">RAND()</f>
        <v>0.20849110775542978</v>
      </c>
      <c r="J701" s="15">
        <f ca="1">IF(B701=1, ROUND(_xlfn.NORM.INV(I701,$C$5,$C$6)*(1+$T$14), 0), ROUND(_xlfn.NORM.INV(I701, $D$5, $D$6)*(1+$T$14), 0))</f>
        <v>5</v>
      </c>
      <c r="K701" s="20">
        <f ca="1">RAND()</f>
        <v>0.91840878454526509</v>
      </c>
      <c r="L701" s="18">
        <f ca="1">IF(B701=1, ROUND(_xlfn.NORM.INV(K701,$C$7,$C$8), 2), ROUND(_xlfn.NORM.INV(K701, $D$7, $D$8), 2))</f>
        <v>16173.65</v>
      </c>
      <c r="M701" s="15">
        <f ca="1">MIN(E701,J701)</f>
        <v>5</v>
      </c>
      <c r="N701" s="15">
        <f ca="1">RAND()</f>
        <v>0.37913374147113277</v>
      </c>
      <c r="O701" s="19">
        <f ca="1">(IF(B701=1, $G$21+($G$22-$G$21)*N701, $H$21+($H$22-$H$21)*N701))</f>
        <v>2.8269680951489649E-2</v>
      </c>
      <c r="P701" s="15">
        <f ca="1">ROUND(M701*(1-O701), 0)</f>
        <v>5</v>
      </c>
      <c r="Q701" s="20">
        <f ca="1">RAND()</f>
        <v>0.30835497925617683</v>
      </c>
      <c r="R701" s="15">
        <f ca="1">IF(B701=1, ROUND(_xlfn.NORM.INV(Q701,$C$9,$C$10)*(1+$T$14), 0), ROUND(_xlfn.NORM.INV(Q701, $D$9, $D$10)*(1+$T$14), 0))</f>
        <v>48</v>
      </c>
      <c r="S701" s="20">
        <f ca="1">RAND()</f>
        <v>0.14060466578063813</v>
      </c>
      <c r="T701" s="18">
        <f ca="1">IF(B701=1, ROUND(_xlfn.NORM.INV(S701,$C$11,$C$12), 2), ROUND(_xlfn.NORM.INV(S701, $D$11, $D$12), 2))</f>
        <v>5857.75</v>
      </c>
      <c r="U701" s="15">
        <f ca="1">MIN(F701,R701)</f>
        <v>48</v>
      </c>
      <c r="V701" s="15">
        <f ca="1">RAND()</f>
        <v>0.60914145012872067</v>
      </c>
      <c r="W701" s="19">
        <f ca="1">(IF(B701=1, $G$21+($G$22-$G$21)*V701, $H$21+($H$22-$H$21)*V701))</f>
        <v>3.6319950754505226E-2</v>
      </c>
      <c r="X701" s="15">
        <f ca="1">ROUND(U701*(1-W701), 0)</f>
        <v>46</v>
      </c>
      <c r="Y701" s="20">
        <f ca="1">RAND()</f>
        <v>0.37092689305698134</v>
      </c>
      <c r="Z701" s="15">
        <f ca="1">IF(B701=1, ROUND(_xlfn.NORM.INV(Y701,$C$13,$C$14)*(1+$T$14), 0), ROUND(_xlfn.NORM.INV(Y701, $D$13, $D$14)*(1+$T$14), 0))</f>
        <v>47</v>
      </c>
      <c r="AA701" s="20">
        <f ca="1">RAND()</f>
        <v>0.79625839313623925</v>
      </c>
      <c r="AB701" s="18">
        <f ca="1">IF(B701=1, ROUND(_xlfn.NORM.INV(AA701,$C$15,$C$16), 2), ROUND(_xlfn.NORM.INV(AA701, $D$15, $D$16), 2))</f>
        <v>4040.72</v>
      </c>
      <c r="AC701" s="15">
        <f ca="1">MIN(G701,Z701)</f>
        <v>47</v>
      </c>
      <c r="AD701" s="15">
        <f ca="1">RAND()</f>
        <v>0.78487622978359195</v>
      </c>
      <c r="AE701" s="19">
        <f ca="1">(IF(B701=1, $G$21+($G$22-$G$21)*AD701, $H$21+($H$22-$H$21)*AD701))</f>
        <v>4.2470668042425719E-2</v>
      </c>
      <c r="AF701" s="15">
        <f ca="1">ROUND(AC701*(1-AE701), 0)</f>
        <v>45</v>
      </c>
      <c r="AG701" s="20">
        <f ca="1">RAND()</f>
        <v>0.49561917799390731</v>
      </c>
      <c r="AH701" s="15">
        <f ca="1">IF(B701=1, ROUND(_xlfn.NORM.INV(AG701,$C$17,$C$18)*(1+$T$14), 0), ROUND(_xlfn.NORM.INV(AG701, $D$17, $D$18)*(1+$T$14), 0))</f>
        <v>303</v>
      </c>
      <c r="AI701" s="20">
        <f ca="1">RAND()</f>
        <v>0.23848828059972371</v>
      </c>
      <c r="AJ701" s="18">
        <f ca="1">IF(B701=1, ROUND(_xlfn.NORM.INV(AI701,$C$19,$C$20), 2), ROUND(_xlfn.NORM.INV(AI701, $D$19, $D$20), 2))</f>
        <v>2062.7199999999998</v>
      </c>
      <c r="AK701" s="15">
        <f ca="1">MIN(ROUND(H701*(1+$C$22),0),AH701)</f>
        <v>303</v>
      </c>
      <c r="AL701" s="20">
        <f ca="1">RAND()</f>
        <v>0.14437663725758187</v>
      </c>
      <c r="AM701" s="19">
        <f ca="1">(IF(B701=1, $G$21+($G$22-$G$21)*AL701, $H$21+($H$22-$H$21)*AL701))</f>
        <v>2.0053182304015364E-2</v>
      </c>
      <c r="AN701" s="15">
        <f ca="1">ROUND(AK701*(1-AM701), 0)</f>
        <v>297</v>
      </c>
      <c r="AO701" s="18">
        <f ca="1">SUM(IF(AN701&gt;H701, (AN701-H701)*($G$23+AJ701), 0),IF(AF701&gt;G701,(AF701-G701)*($G$23+AB701),0),IF(X701&gt;F701,(X701-F701)*($G$23+T701),0),IF(P701&gt;E701,(P701-E701)*($G$23+L701),0))</f>
        <v>0</v>
      </c>
      <c r="AP701" s="18">
        <f>-$C$24</f>
        <v>-313614.51120000001</v>
      </c>
      <c r="AQ701" s="17">
        <f ca="1">L701*P701+T701*X701+AB701*AF701+AJ701*AN701-AO701+AP701</f>
        <v>831170.47879999992</v>
      </c>
      <c r="AS701" s="21">
        <f ca="1">SUM(IF(AN701&gt;H701, (AN701-H701), 0),IF(AF701&gt;G701,(AF701-G701),0),IF(X701&gt;F701,(X701-F701),0),IF(P701&gt;E701,(P701-E701),0))</f>
        <v>0</v>
      </c>
    </row>
    <row r="702" spans="1:45" x14ac:dyDescent="0.4">
      <c r="A702" s="15">
        <v>674</v>
      </c>
      <c r="B702" s="15">
        <f ca="1">IF(RAND() &lt; (8/12), 0, 1)</f>
        <v>1</v>
      </c>
      <c r="C702" s="20">
        <f ca="1">RAND()</f>
        <v>0.8276550628254129</v>
      </c>
      <c r="D702" s="15" t="str">
        <f ca="1">LOOKUP(C702,$H$13:$H$16,$F$13:$F$16)</f>
        <v>Boeing 777-300ER</v>
      </c>
      <c r="E702" s="15">
        <f ca="1">LOOKUP(D702,$F$6:$F$9,$I$6:$I$9)</f>
        <v>8</v>
      </c>
      <c r="F702" s="15">
        <f ca="1">LOOKUP(D702,$F$6:$F$9,$J$6:$J$9)</f>
        <v>40</v>
      </c>
      <c r="G702" s="15">
        <f ca="1">LOOKUP(D702,$F$6:$F$9,$K$6:$K$9)</f>
        <v>24</v>
      </c>
      <c r="H702" s="15">
        <f ca="1">LOOKUP(D702,$F$6:$F$9,$L$6:$L$9)</f>
        <v>260</v>
      </c>
      <c r="I702" s="20">
        <f ca="1">RAND()</f>
        <v>0.49998379592277375</v>
      </c>
      <c r="J702" s="15">
        <f ca="1">IF(B702=1, ROUND(_xlfn.NORM.INV(I702,$C$5,$C$6)*(1+$T$14), 0), ROUND(_xlfn.NORM.INV(I702, $D$5, $D$6)*(1+$T$14), 0))</f>
        <v>6</v>
      </c>
      <c r="K702" s="20">
        <f ca="1">RAND()</f>
        <v>0.5899309601858832</v>
      </c>
      <c r="L702" s="18">
        <f ca="1">IF(B702=1, ROUND(_xlfn.NORM.INV(K702,$C$7,$C$8), 2), ROUND(_xlfn.NORM.INV(K702, $D$7, $D$8), 2))</f>
        <v>14068.92</v>
      </c>
      <c r="M702" s="15">
        <f ca="1">MIN(E702,J702)</f>
        <v>6</v>
      </c>
      <c r="N702" s="15">
        <f ca="1">RAND()</f>
        <v>0.74803949084194699</v>
      </c>
      <c r="O702" s="19">
        <f ca="1">(IF(B702=1, $G$21+($G$22-$G$21)*N702, $H$21+($H$22-$H$21)*N702))</f>
        <v>4.1181382179468151E-2</v>
      </c>
      <c r="P702" s="15">
        <f ca="1">ROUND(M702*(1-O702), 0)</f>
        <v>6</v>
      </c>
      <c r="Q702" s="20">
        <f ca="1">RAND()</f>
        <v>0.40957731321254243</v>
      </c>
      <c r="R702" s="15">
        <f ca="1">IF(B702=1, ROUND(_xlfn.NORM.INV(Q702,$C$9,$C$10)*(1+$T$14), 0), ROUND(_xlfn.NORM.INV(Q702, $D$9, $D$10)*(1+$T$14), 0))</f>
        <v>55</v>
      </c>
      <c r="S702" s="20">
        <f ca="1">RAND()</f>
        <v>0.11671178264950288</v>
      </c>
      <c r="T702" s="18">
        <f ca="1">IF(B702=1, ROUND(_xlfn.NORM.INV(S702,$C$11,$C$12), 2), ROUND(_xlfn.NORM.INV(S702, $D$11, $D$12), 2))</f>
        <v>5754.97</v>
      </c>
      <c r="U702" s="15">
        <f ca="1">MIN(F702,R702)</f>
        <v>40</v>
      </c>
      <c r="V702" s="15">
        <f ca="1">RAND()</f>
        <v>0.60988592162224553</v>
      </c>
      <c r="W702" s="19">
        <f ca="1">(IF(B702=1, $G$21+($G$22-$G$21)*V702, $H$21+($H$22-$H$21)*V702))</f>
        <v>3.6346007256778598E-2</v>
      </c>
      <c r="X702" s="15">
        <f ca="1">ROUND(U702*(1-W702), 0)</f>
        <v>39</v>
      </c>
      <c r="Y702" s="20">
        <f ca="1">RAND()</f>
        <v>0.47455910874177476</v>
      </c>
      <c r="Z702" s="15">
        <f ca="1">IF(B702=1, ROUND(_xlfn.NORM.INV(Y702,$C$13,$C$14)*(1+$T$14), 0), ROUND(_xlfn.NORM.INV(Y702, $D$13, $D$14)*(1+$T$14), 0))</f>
        <v>53</v>
      </c>
      <c r="AA702" s="20">
        <f ca="1">RAND()</f>
        <v>0.40750973497449339</v>
      </c>
      <c r="AB702" s="18">
        <f ca="1">IF(B702=1, ROUND(_xlfn.NORM.INV(AA702,$C$15,$C$16), 2), ROUND(_xlfn.NORM.INV(AA702, $D$15, $D$16), 2))</f>
        <v>3529.86</v>
      </c>
      <c r="AC702" s="15">
        <f ca="1">MIN(G702,Z702)</f>
        <v>24</v>
      </c>
      <c r="AD702" s="15">
        <f ca="1">RAND()</f>
        <v>0.41104940580453442</v>
      </c>
      <c r="AE702" s="19">
        <f ca="1">(IF(B702=1, $G$21+($G$22-$G$21)*AD702, $H$21+($H$22-$H$21)*AD702))</f>
        <v>2.9386729203158705E-2</v>
      </c>
      <c r="AF702" s="15">
        <f ca="1">ROUND(AC702*(1-AE702), 0)</f>
        <v>23</v>
      </c>
      <c r="AG702" s="20">
        <f ca="1">RAND()</f>
        <v>0.51766744928371222</v>
      </c>
      <c r="AH702" s="15">
        <f ca="1">IF(B702=1, ROUND(_xlfn.NORM.INV(AG702,$C$17,$C$18)*(1+$T$14), 0), ROUND(_xlfn.NORM.INV(AG702, $D$17, $D$18)*(1+$T$14), 0))</f>
        <v>310</v>
      </c>
      <c r="AI702" s="20">
        <f ca="1">RAND()</f>
        <v>0.34604213571102049</v>
      </c>
      <c r="AJ702" s="18">
        <f ca="1">IF(B702=1, ROUND(_xlfn.NORM.INV(AI702,$C$19,$C$20), 2), ROUND(_xlfn.NORM.INV(AI702, $D$19, $D$20), 2))</f>
        <v>2157.4499999999998</v>
      </c>
      <c r="AK702" s="15">
        <f ca="1">MIN(ROUND(H702*(1+$C$22),0),AH702)</f>
        <v>273</v>
      </c>
      <c r="AL702" s="20">
        <f ca="1">RAND()</f>
        <v>0.70566833398438877</v>
      </c>
      <c r="AM702" s="19">
        <f ca="1">(IF(B702=1, $G$21+($G$22-$G$21)*AL702, $H$21+($H$22-$H$21)*AL702))</f>
        <v>3.9698391689453605E-2</v>
      </c>
      <c r="AN702" s="15">
        <f ca="1">ROUND(AK702*(1-AM702), 0)</f>
        <v>262</v>
      </c>
      <c r="AO702" s="18">
        <f ca="1">SUM(IF(AN702&gt;H702, (AN702-H702)*($G$23+AJ702), 0),IF(AF702&gt;G702,(AF702-G702)*($G$23+AB702),0),IF(X702&gt;F702,(X702-F702)*($G$23+T702),0),IF(P702&gt;E702,(P702-E702)*($G$23+L702),0))</f>
        <v>6016.9</v>
      </c>
      <c r="AP702" s="18">
        <f>-$C$24</f>
        <v>-313614.51120000001</v>
      </c>
      <c r="AQ702" s="17">
        <f ca="1">L702*P702+T702*X702+AB702*AF702+AJ702*AN702-AO702+AP702</f>
        <v>635664.61879999982</v>
      </c>
      <c r="AS702" s="21">
        <f ca="1">SUM(IF(AN702&gt;H702, (AN702-H702), 0),IF(AF702&gt;G702,(AF702-G702),0),IF(X702&gt;F702,(X702-F702),0),IF(P702&gt;E702,(P702-E702),0))</f>
        <v>2</v>
      </c>
    </row>
    <row r="703" spans="1:45" x14ac:dyDescent="0.4">
      <c r="A703" s="15">
        <v>675</v>
      </c>
      <c r="B703" s="15">
        <f ca="1">IF(RAND() &lt; (8/12), 0, 1)</f>
        <v>1</v>
      </c>
      <c r="C703" s="20">
        <f ca="1">RAND()</f>
        <v>0.68330961611630781</v>
      </c>
      <c r="D703" s="15" t="str">
        <f ca="1">LOOKUP(C703,$H$13:$H$16,$F$13:$F$16)</f>
        <v>Boeing 777-300ER</v>
      </c>
      <c r="E703" s="15">
        <f ca="1">LOOKUP(D703,$F$6:$F$9,$I$6:$I$9)</f>
        <v>8</v>
      </c>
      <c r="F703" s="15">
        <f ca="1">LOOKUP(D703,$F$6:$F$9,$J$6:$J$9)</f>
        <v>40</v>
      </c>
      <c r="G703" s="15">
        <f ca="1">LOOKUP(D703,$F$6:$F$9,$K$6:$K$9)</f>
        <v>24</v>
      </c>
      <c r="H703" s="15">
        <f ca="1">LOOKUP(D703,$F$6:$F$9,$L$6:$L$9)</f>
        <v>260</v>
      </c>
      <c r="I703" s="20">
        <f ca="1">RAND()</f>
        <v>0.34366637230556163</v>
      </c>
      <c r="J703" s="15">
        <f ca="1">IF(B703=1, ROUND(_xlfn.NORM.INV(I703,$C$5,$C$6)*(1+$T$14), 0), ROUND(_xlfn.NORM.INV(I703, $D$5, $D$6)*(1+$T$14), 0))</f>
        <v>5</v>
      </c>
      <c r="K703" s="20">
        <f ca="1">RAND()</f>
        <v>0.36549820866956739</v>
      </c>
      <c r="L703" s="18">
        <f ca="1">IF(B703=1, ROUND(_xlfn.NORM.INV(K703,$C$7,$C$8), 2), ROUND(_xlfn.NORM.INV(K703, $D$7, $D$8), 2))</f>
        <v>13038.86</v>
      </c>
      <c r="M703" s="15">
        <f ca="1">MIN(E703,J703)</f>
        <v>5</v>
      </c>
      <c r="N703" s="15">
        <f ca="1">RAND()</f>
        <v>0.52409012590799819</v>
      </c>
      <c r="O703" s="19">
        <f ca="1">(IF(B703=1, $G$21+($G$22-$G$21)*N703, $H$21+($H$22-$H$21)*N703))</f>
        <v>3.3343154406779943E-2</v>
      </c>
      <c r="P703" s="15">
        <f ca="1">ROUND(M703*(1-O703), 0)</f>
        <v>5</v>
      </c>
      <c r="Q703" s="20">
        <f ca="1">RAND()</f>
        <v>1.0656687026627809E-3</v>
      </c>
      <c r="R703" s="15">
        <f ca="1">IF(B703=1, ROUND(_xlfn.NORM.INV(Q703,$C$9,$C$10)*(1+$T$14), 0), ROUND(_xlfn.NORM.INV(Q703, $D$9, $D$10)*(1+$T$14), 0))</f>
        <v>-16</v>
      </c>
      <c r="S703" s="20">
        <f ca="1">RAND()</f>
        <v>0.49196139133840444</v>
      </c>
      <c r="T703" s="18">
        <f ca="1">IF(B703=1, ROUND(_xlfn.NORM.INV(S703,$C$11,$C$12), 2), ROUND(_xlfn.NORM.INV(S703, $D$11, $D$12), 2))</f>
        <v>6811.27</v>
      </c>
      <c r="U703" s="15">
        <f ca="1">MIN(F703,R703)</f>
        <v>-16</v>
      </c>
      <c r="V703" s="15">
        <f ca="1">RAND()</f>
        <v>0.42386588109175916</v>
      </c>
      <c r="W703" s="19">
        <f ca="1">(IF(B703=1, $G$21+($G$22-$G$21)*V703, $H$21+($H$22-$H$21)*V703))</f>
        <v>2.9835305838211569E-2</v>
      </c>
      <c r="X703" s="15">
        <f ca="1">ROUND(U703*(1-W703), 0)</f>
        <v>-16</v>
      </c>
      <c r="Y703" s="20">
        <f ca="1">RAND()</f>
        <v>0.46833034176277499</v>
      </c>
      <c r="Z703" s="15">
        <f ca="1">IF(B703=1, ROUND(_xlfn.NORM.INV(Y703,$C$13,$C$14)*(1+$T$14), 0), ROUND(_xlfn.NORM.INV(Y703, $D$13, $D$14)*(1+$T$14), 0))</f>
        <v>53</v>
      </c>
      <c r="AA703" s="20">
        <f ca="1">RAND()</f>
        <v>0.88939876609655233</v>
      </c>
      <c r="AB703" s="18">
        <f ca="1">IF(B703=1, ROUND(_xlfn.NORM.INV(AA703,$C$15,$C$16), 2), ROUND(_xlfn.NORM.INV(AA703, $D$15, $D$16), 2))</f>
        <v>4230.6899999999996</v>
      </c>
      <c r="AC703" s="15">
        <f ca="1">MIN(G703,Z703)</f>
        <v>24</v>
      </c>
      <c r="AD703" s="15">
        <f ca="1">RAND()</f>
        <v>0.62616040332145917</v>
      </c>
      <c r="AE703" s="19">
        <f ca="1">(IF(B703=1, $G$21+($G$22-$G$21)*AD703, $H$21+($H$22-$H$21)*AD703))</f>
        <v>3.6915614116251078E-2</v>
      </c>
      <c r="AF703" s="15">
        <f ca="1">ROUND(AC703*(1-AE703), 0)</f>
        <v>23</v>
      </c>
      <c r="AG703" s="20">
        <f ca="1">RAND()</f>
        <v>0.65253414348183991</v>
      </c>
      <c r="AH703" s="15">
        <f ca="1">IF(B703=1, ROUND(_xlfn.NORM.INV(AG703,$C$17,$C$18)*(1+$T$14), 0), ROUND(_xlfn.NORM.INV(AG703, $D$17, $D$18)*(1+$T$14), 0))</f>
        <v>354</v>
      </c>
      <c r="AI703" s="20">
        <f ca="1">RAND()</f>
        <v>7.4060669274593982E-2</v>
      </c>
      <c r="AJ703" s="18">
        <f ca="1">IF(B703=1, ROUND(_xlfn.NORM.INV(AI703,$C$19,$C$20), 2), ROUND(_xlfn.NORM.INV(AI703, $D$19, $D$20), 2))</f>
        <v>1841.8</v>
      </c>
      <c r="AK703" s="15">
        <f ca="1">MIN(ROUND(H703*(1+$C$22),0),AH703)</f>
        <v>273</v>
      </c>
      <c r="AL703" s="20">
        <f ca="1">RAND()</f>
        <v>5.4157450714047872E-2</v>
      </c>
      <c r="AM703" s="19">
        <f ca="1">(IF(B703=1, $G$21+($G$22-$G$21)*AL703, $H$21+($H$22-$H$21)*AL703))</f>
        <v>1.6895510774991674E-2</v>
      </c>
      <c r="AN703" s="15">
        <f ca="1">ROUND(AK703*(1-AM703), 0)</f>
        <v>268</v>
      </c>
      <c r="AO703" s="18">
        <f ca="1">SUM(IF(AN703&gt;H703, (AN703-H703)*($G$23+AJ703), 0),IF(AF703&gt;G703,(AF703-G703)*($G$23+AB703),0),IF(X703&gt;F703,(X703-F703)*($G$23+T703),0),IF(P703&gt;E703,(P703-E703)*($G$23+L703),0))</f>
        <v>21542.400000000001</v>
      </c>
      <c r="AP703" s="18">
        <f>-$C$24</f>
        <v>-313614.51120000001</v>
      </c>
      <c r="AQ703" s="17">
        <f ca="1">L703*P703+T703*X703+AB703*AF703+AJ703*AN703-AO703+AP703</f>
        <v>211965.33879999997</v>
      </c>
      <c r="AS703" s="21">
        <f ca="1">SUM(IF(AN703&gt;H703, (AN703-H703), 0),IF(AF703&gt;G703,(AF703-G703),0),IF(X703&gt;F703,(X703-F703),0),IF(P703&gt;E703,(P703-E703),0))</f>
        <v>8</v>
      </c>
    </row>
    <row r="704" spans="1:45" x14ac:dyDescent="0.4">
      <c r="A704" s="15">
        <v>676</v>
      </c>
      <c r="B704" s="15">
        <f ca="1">IF(RAND() &lt; (8/12), 0, 1)</f>
        <v>0</v>
      </c>
      <c r="C704" s="20">
        <f ca="1">RAND()</f>
        <v>0.24046010302743037</v>
      </c>
      <c r="D704" s="15" t="str">
        <f ca="1">LOOKUP(C704,$H$13:$H$16,$F$13:$F$16)</f>
        <v>Airbus A380-800</v>
      </c>
      <c r="E704" s="15">
        <f ca="1">LOOKUP(D704,$F$6:$F$9,$I$6:$I$9)</f>
        <v>14</v>
      </c>
      <c r="F704" s="15">
        <f ca="1">LOOKUP(D704,$F$6:$F$9,$J$6:$J$9)</f>
        <v>76</v>
      </c>
      <c r="G704" s="15">
        <f ca="1">LOOKUP(D704,$F$6:$F$9,$K$6:$K$9)</f>
        <v>56</v>
      </c>
      <c r="H704" s="15">
        <f ca="1">LOOKUP(D704,$F$6:$F$9,$L$6:$L$9)</f>
        <v>341</v>
      </c>
      <c r="I704" s="20">
        <f ca="1">RAND()</f>
        <v>0.4097884107609121</v>
      </c>
      <c r="J704" s="15">
        <f ca="1">IF(B704=1, ROUND(_xlfn.NORM.INV(I704,$C$5,$C$6)*(1+$T$14), 0), ROUND(_xlfn.NORM.INV(I704, $D$5, $D$6)*(1+$T$14), 0))</f>
        <v>4</v>
      </c>
      <c r="K704" s="20">
        <f ca="1">RAND()</f>
        <v>4.8010932640262016E-2</v>
      </c>
      <c r="L704" s="18">
        <f ca="1">IF(B704=1, ROUND(_xlfn.NORM.INV(K704,$C$7,$C$8), 2), ROUND(_xlfn.NORM.INV(K704, $D$7, $D$8), 2))</f>
        <v>9733.7900000000009</v>
      </c>
      <c r="M704" s="15">
        <f ca="1">MIN(E704,J704)</f>
        <v>4</v>
      </c>
      <c r="N704" s="15">
        <f ca="1">RAND()</f>
        <v>0.89550221763182491</v>
      </c>
      <c r="O704" s="19">
        <f ca="1">(IF(B704=1, $G$21+($G$22-$G$21)*N704, $H$21+($H$22-$H$21)*N704))</f>
        <v>3.686506652895475E-2</v>
      </c>
      <c r="P704" s="15">
        <f ca="1">ROUND(M704*(1-O704), 0)</f>
        <v>4</v>
      </c>
      <c r="Q704" s="20">
        <f ca="1">RAND()</f>
        <v>0.57660522949693238</v>
      </c>
      <c r="R704" s="15">
        <f ca="1">IF(B704=1, ROUND(_xlfn.NORM.INV(Q704,$C$9,$C$10)*(1+$T$14), 0), ROUND(_xlfn.NORM.INV(Q704, $D$9, $D$10)*(1+$T$14), 0))</f>
        <v>42</v>
      </c>
      <c r="S704" s="20">
        <f ca="1">RAND()</f>
        <v>0.51270140623925753</v>
      </c>
      <c r="T704" s="18">
        <f ca="1">IF(B704=1, ROUND(_xlfn.NORM.INV(S704,$C$11,$C$12), 2), ROUND(_xlfn.NORM.INV(S704, $D$11, $D$12), 2))</f>
        <v>5253.45</v>
      </c>
      <c r="U704" s="15">
        <f ca="1">MIN(F704,R704)</f>
        <v>42</v>
      </c>
      <c r="V704" s="15">
        <f ca="1">RAND()</f>
        <v>0.55306866411411804</v>
      </c>
      <c r="W704" s="19">
        <f ca="1">(IF(B704=1, $G$21+($G$22-$G$21)*V704, $H$21+($H$22-$H$21)*V704))</f>
        <v>2.659205992342354E-2</v>
      </c>
      <c r="X704" s="15">
        <f ca="1">ROUND(U704*(1-W704), 0)</f>
        <v>41</v>
      </c>
      <c r="Y704" s="20">
        <f ca="1">RAND()</f>
        <v>0.7326832001937077</v>
      </c>
      <c r="Z704" s="15">
        <f ca="1">IF(B704=1, ROUND(_xlfn.NORM.INV(Y704,$C$13,$C$14)*(1+$T$14), 0), ROUND(_xlfn.NORM.INV(Y704, $D$13, $D$14)*(1+$T$14), 0))</f>
        <v>42</v>
      </c>
      <c r="AA704" s="20">
        <f ca="1">RAND()</f>
        <v>0.2048548072201225</v>
      </c>
      <c r="AB704" s="18">
        <f ca="1">IF(B704=1, ROUND(_xlfn.NORM.INV(AA704,$C$15,$C$16), 2), ROUND(_xlfn.NORM.INV(AA704, $D$15, $D$16), 2))</f>
        <v>2697.77</v>
      </c>
      <c r="AC704" s="15">
        <f ca="1">MIN(G704,Z704)</f>
        <v>42</v>
      </c>
      <c r="AD704" s="15">
        <f ca="1">RAND()</f>
        <v>7.9890435699477069E-2</v>
      </c>
      <c r="AE704" s="19">
        <f ca="1">(IF(B704=1, $G$21+($G$22-$G$21)*AD704, $H$21+($H$22-$H$21)*AD704))</f>
        <v>1.2396713070984312E-2</v>
      </c>
      <c r="AF704" s="15">
        <f ca="1">ROUND(AC704*(1-AE704), 0)</f>
        <v>41</v>
      </c>
      <c r="AG704" s="20">
        <f ca="1">RAND()</f>
        <v>0.43364271970247981</v>
      </c>
      <c r="AH704" s="15">
        <f ca="1">IF(B704=1, ROUND(_xlfn.NORM.INV(AG704,$C$17,$C$18)*(1+$T$14), 0), ROUND(_xlfn.NORM.INV(AG704, $D$17, $D$18)*(1+$T$14), 0))</f>
        <v>191</v>
      </c>
      <c r="AI704" s="20">
        <f ca="1">RAND()</f>
        <v>0.93233691847115441</v>
      </c>
      <c r="AJ704" s="18">
        <f ca="1">IF(B704=1, ROUND(_xlfn.NORM.INV(AI704,$C$19,$C$20), 2), ROUND(_xlfn.NORM.INV(AI704, $D$19, $D$20), 2))</f>
        <v>1862.17</v>
      </c>
      <c r="AK704" s="15">
        <f ca="1">MIN(ROUND(H704*(1+$C$22),0),AH704)</f>
        <v>191</v>
      </c>
      <c r="AL704" s="20">
        <f ca="1">RAND()</f>
        <v>0.7342956929533091</v>
      </c>
      <c r="AM704" s="19">
        <f ca="1">(IF(B704=1, $G$21+($G$22-$G$21)*AL704, $H$21+($H$22-$H$21)*AL704))</f>
        <v>3.202887078859927E-2</v>
      </c>
      <c r="AN704" s="15">
        <f ca="1">ROUND(AK704*(1-AM704), 0)</f>
        <v>185</v>
      </c>
      <c r="AO704" s="18">
        <f ca="1">SUM(IF(AN704&gt;H704, (AN704-H704)*($G$23+AJ704), 0),IF(AF704&gt;G704,(AF704-G704)*($G$23+AB704),0),IF(X704&gt;F704,(X704-F704)*($G$23+T704),0),IF(P704&gt;E704,(P704-E704)*($G$23+L704),0))</f>
        <v>0</v>
      </c>
      <c r="AP704" s="18">
        <f>-$C$24</f>
        <v>-313614.51120000001</v>
      </c>
      <c r="AQ704" s="17">
        <f ca="1">L704*P704+T704*X704+AB704*AF704+AJ704*AN704-AO704+AP704</f>
        <v>395822.1188</v>
      </c>
      <c r="AS704" s="21">
        <f ca="1">SUM(IF(AN704&gt;H704, (AN704-H704), 0),IF(AF704&gt;G704,(AF704-G704),0),IF(X704&gt;F704,(X704-F704),0),IF(P704&gt;E704,(P704-E704),0))</f>
        <v>0</v>
      </c>
    </row>
    <row r="705" spans="1:45" x14ac:dyDescent="0.4">
      <c r="A705" s="15">
        <v>677</v>
      </c>
      <c r="B705" s="15">
        <f ca="1">IF(RAND() &lt; (8/12), 0, 1)</f>
        <v>0</v>
      </c>
      <c r="C705" s="20">
        <f ca="1">RAND()</f>
        <v>0.4899560602228713</v>
      </c>
      <c r="D705" s="15" t="str">
        <f ca="1">LOOKUP(C705,$H$13:$H$16,$F$13:$F$16)</f>
        <v>Airbus A380-800</v>
      </c>
      <c r="E705" s="15">
        <f ca="1">LOOKUP(D705,$F$6:$F$9,$I$6:$I$9)</f>
        <v>14</v>
      </c>
      <c r="F705" s="15">
        <f ca="1">LOOKUP(D705,$F$6:$F$9,$J$6:$J$9)</f>
        <v>76</v>
      </c>
      <c r="G705" s="15">
        <f ca="1">LOOKUP(D705,$F$6:$F$9,$K$6:$K$9)</f>
        <v>56</v>
      </c>
      <c r="H705" s="15">
        <f ca="1">LOOKUP(D705,$F$6:$F$9,$L$6:$L$9)</f>
        <v>341</v>
      </c>
      <c r="I705" s="20">
        <f ca="1">RAND()</f>
        <v>0.10508803074768613</v>
      </c>
      <c r="J705" s="15">
        <f ca="1">IF(B705=1, ROUND(_xlfn.NORM.INV(I705,$C$5,$C$6)*(1+$T$14), 0), ROUND(_xlfn.NORM.INV(I705, $D$5, $D$6)*(1+$T$14), 0))</f>
        <v>3</v>
      </c>
      <c r="K705" s="20">
        <f ca="1">RAND()</f>
        <v>0.90937489755731127</v>
      </c>
      <c r="L705" s="18">
        <f ca="1">IF(B705=1, ROUND(_xlfn.NORM.INV(K705,$C$7,$C$8), 2), ROUND(_xlfn.NORM.INV(K705, $D$7, $D$8), 2))</f>
        <v>11101.69</v>
      </c>
      <c r="M705" s="15">
        <f ca="1">MIN(E705,J705)</f>
        <v>3</v>
      </c>
      <c r="N705" s="15">
        <f ca="1">RAND()</f>
        <v>0.83031096862807741</v>
      </c>
      <c r="O705" s="19">
        <f ca="1">(IF(B705=1, $G$21+($G$22-$G$21)*N705, $H$21+($H$22-$H$21)*N705))</f>
        <v>3.4909329058842323E-2</v>
      </c>
      <c r="P705" s="15">
        <f ca="1">ROUND(M705*(1-O705), 0)</f>
        <v>3</v>
      </c>
      <c r="Q705" s="20">
        <f ca="1">RAND()</f>
        <v>0.84108766548607383</v>
      </c>
      <c r="R705" s="15">
        <f ca="1">IF(B705=1, ROUND(_xlfn.NORM.INV(Q705,$C$9,$C$10)*(1+$T$14), 0), ROUND(_xlfn.NORM.INV(Q705, $D$9, $D$10)*(1+$T$14), 0))</f>
        <v>50</v>
      </c>
      <c r="S705" s="20">
        <f ca="1">RAND()</f>
        <v>0.35850772127236286</v>
      </c>
      <c r="T705" s="18">
        <f ca="1">IF(B705=1, ROUND(_xlfn.NORM.INV(S705,$C$11,$C$12), 2), ROUND(_xlfn.NORM.INV(S705, $D$11, $D$12), 2))</f>
        <v>5163.59</v>
      </c>
      <c r="U705" s="15">
        <f ca="1">MIN(F705,R705)</f>
        <v>50</v>
      </c>
      <c r="V705" s="15">
        <f ca="1">RAND()</f>
        <v>0.66727448404180179</v>
      </c>
      <c r="W705" s="19">
        <f ca="1">(IF(B705=1, $G$21+($G$22-$G$21)*V705, $H$21+($H$22-$H$21)*V705))</f>
        <v>3.0018234521254052E-2</v>
      </c>
      <c r="X705" s="15">
        <f ca="1">ROUND(U705*(1-W705), 0)</f>
        <v>48</v>
      </c>
      <c r="Y705" s="20">
        <f ca="1">RAND()</f>
        <v>0.1981309391346997</v>
      </c>
      <c r="Z705" s="15">
        <f ca="1">IF(B705=1, ROUND(_xlfn.NORM.INV(Y705,$C$13,$C$14)*(1+$T$14), 0), ROUND(_xlfn.NORM.INV(Y705, $D$13, $D$14)*(1+$T$14), 0))</f>
        <v>28</v>
      </c>
      <c r="AA705" s="20">
        <f ca="1">RAND()</f>
        <v>0.93840496729065093</v>
      </c>
      <c r="AB705" s="18">
        <f ca="1">IF(B705=1, ROUND(_xlfn.NORM.INV(AA705,$C$15,$C$16), 2), ROUND(_xlfn.NORM.INV(AA705, $D$15, $D$16), 2))</f>
        <v>2985.32</v>
      </c>
      <c r="AC705" s="15">
        <f ca="1">MIN(G705,Z705)</f>
        <v>28</v>
      </c>
      <c r="AD705" s="15">
        <f ca="1">RAND()</f>
        <v>0.38534234924080712</v>
      </c>
      <c r="AE705" s="19">
        <f ca="1">(IF(B705=1, $G$21+($G$22-$G$21)*AD705, $H$21+($H$22-$H$21)*AD705))</f>
        <v>2.1560270477224211E-2</v>
      </c>
      <c r="AF705" s="15">
        <f ca="1">ROUND(AC705*(1-AE705), 0)</f>
        <v>27</v>
      </c>
      <c r="AG705" s="20">
        <f ca="1">RAND()</f>
        <v>0.44080914555038098</v>
      </c>
      <c r="AH705" s="15">
        <f ca="1">IF(B705=1, ROUND(_xlfn.NORM.INV(AG705,$C$17,$C$18)*(1+$T$14), 0), ROUND(_xlfn.NORM.INV(AG705, $D$17, $D$18)*(1+$T$14), 0))</f>
        <v>192</v>
      </c>
      <c r="AI705" s="20">
        <f ca="1">RAND()</f>
        <v>0.29705380744104137</v>
      </c>
      <c r="AJ705" s="18">
        <f ca="1">IF(B705=1, ROUND(_xlfn.NORM.INV(AI705,$C$19,$C$20), 2), ROUND(_xlfn.NORM.INV(AI705, $D$19, $D$20), 2))</f>
        <v>1708.25</v>
      </c>
      <c r="AK705" s="15">
        <f ca="1">MIN(ROUND(H705*(1+$C$22),0),AH705)</f>
        <v>192</v>
      </c>
      <c r="AL705" s="20">
        <f ca="1">RAND()</f>
        <v>0.12117323597044993</v>
      </c>
      <c r="AM705" s="19">
        <f ca="1">(IF(B705=1, $G$21+($G$22-$G$21)*AL705, $H$21+($H$22-$H$21)*AL705))</f>
        <v>1.3635197079113499E-2</v>
      </c>
      <c r="AN705" s="15">
        <f ca="1">ROUND(AK705*(1-AM705), 0)</f>
        <v>189</v>
      </c>
      <c r="AO705" s="18">
        <f ca="1">SUM(IF(AN705&gt;H705, (AN705-H705)*($G$23+AJ705), 0),IF(AF705&gt;G705,(AF705-G705)*($G$23+AB705),0),IF(X705&gt;F705,(X705-F705)*($G$23+T705),0),IF(P705&gt;E705,(P705-E705)*($G$23+L705),0))</f>
        <v>0</v>
      </c>
      <c r="AP705" s="18">
        <f>-$C$24</f>
        <v>-313614.51120000001</v>
      </c>
      <c r="AQ705" s="17">
        <f ca="1">L705*P705+T705*X705+AB705*AF705+AJ705*AN705-AO705+AP705</f>
        <v>371005.76880000002</v>
      </c>
      <c r="AS705" s="21">
        <f ca="1">SUM(IF(AN705&gt;H705, (AN705-H705), 0),IF(AF705&gt;G705,(AF705-G705),0),IF(X705&gt;F705,(X705-F705),0),IF(P705&gt;E705,(P705-E705),0))</f>
        <v>0</v>
      </c>
    </row>
    <row r="706" spans="1:45" x14ac:dyDescent="0.4">
      <c r="A706" s="15">
        <v>678</v>
      </c>
      <c r="B706" s="15">
        <f ca="1">IF(RAND() &lt; (8/12), 0, 1)</f>
        <v>0</v>
      </c>
      <c r="C706" s="20">
        <f ca="1">RAND()</f>
        <v>0.7318642714584116</v>
      </c>
      <c r="D706" s="15" t="str">
        <f ca="1">LOOKUP(C706,$H$13:$H$16,$F$13:$F$16)</f>
        <v>Boeing 777-300ER</v>
      </c>
      <c r="E706" s="15">
        <f ca="1">LOOKUP(D706,$F$6:$F$9,$I$6:$I$9)</f>
        <v>8</v>
      </c>
      <c r="F706" s="15">
        <f ca="1">LOOKUP(D706,$F$6:$F$9,$J$6:$J$9)</f>
        <v>40</v>
      </c>
      <c r="G706" s="15">
        <f ca="1">LOOKUP(D706,$F$6:$F$9,$K$6:$K$9)</f>
        <v>24</v>
      </c>
      <c r="H706" s="15">
        <f ca="1">LOOKUP(D706,$F$6:$F$9,$L$6:$L$9)</f>
        <v>260</v>
      </c>
      <c r="I706" s="20">
        <f ca="1">RAND()</f>
        <v>0.32810088211392274</v>
      </c>
      <c r="J706" s="15">
        <f ca="1">IF(B706=1, ROUND(_xlfn.NORM.INV(I706,$C$5,$C$6)*(1+$T$14), 0), ROUND(_xlfn.NORM.INV(I706, $D$5, $D$6)*(1+$T$14), 0))</f>
        <v>4</v>
      </c>
      <c r="K706" s="20">
        <f ca="1">RAND()</f>
        <v>0.15600651887899253</v>
      </c>
      <c r="L706" s="18">
        <f ca="1">IF(B706=1, ROUND(_xlfn.NORM.INV(K706,$C$7,$C$8), 2), ROUND(_xlfn.NORM.INV(K706, $D$7, $D$8), 2))</f>
        <v>10031.6</v>
      </c>
      <c r="M706" s="15">
        <f ca="1">MIN(E706,J706)</f>
        <v>4</v>
      </c>
      <c r="N706" s="15">
        <f ca="1">RAND()</f>
        <v>0.68270899544962982</v>
      </c>
      <c r="O706" s="19">
        <f ca="1">(IF(B706=1, $G$21+($G$22-$G$21)*N706, $H$21+($H$22-$H$21)*N706))</f>
        <v>3.0481269863488897E-2</v>
      </c>
      <c r="P706" s="15">
        <f ca="1">ROUND(M706*(1-O706), 0)</f>
        <v>4</v>
      </c>
      <c r="Q706" s="20">
        <f ca="1">RAND()</f>
        <v>0.91679881431309151</v>
      </c>
      <c r="R706" s="15">
        <f ca="1">IF(B706=1, ROUND(_xlfn.NORM.INV(Q706,$C$9,$C$10)*(1+$T$14), 0), ROUND(_xlfn.NORM.INV(Q706, $D$9, $D$10)*(1+$T$14), 0))</f>
        <v>54</v>
      </c>
      <c r="S706" s="20">
        <f ca="1">RAND()</f>
        <v>0.14936770345751516</v>
      </c>
      <c r="T706" s="18">
        <f ca="1">IF(B706=1, ROUND(_xlfn.NORM.INV(S706,$C$11,$C$12), 2), ROUND(_xlfn.NORM.INV(S706, $D$11, $D$12), 2))</f>
        <v>5009.3900000000003</v>
      </c>
      <c r="U706" s="15">
        <f ca="1">MIN(F706,R706)</f>
        <v>40</v>
      </c>
      <c r="V706" s="15">
        <f ca="1">RAND()</f>
        <v>0.50354949287400275</v>
      </c>
      <c r="W706" s="19">
        <f ca="1">(IF(B706=1, $G$21+($G$22-$G$21)*V706, $H$21+($H$22-$H$21)*V706))</f>
        <v>2.510648478622008E-2</v>
      </c>
      <c r="X706" s="15">
        <f ca="1">ROUND(U706*(1-W706), 0)</f>
        <v>39</v>
      </c>
      <c r="Y706" s="20">
        <f ca="1">RAND()</f>
        <v>0.71220299515609076</v>
      </c>
      <c r="Z706" s="15">
        <f ca="1">IF(B706=1, ROUND(_xlfn.NORM.INV(Y706,$C$13,$C$14)*(1+$T$14), 0), ROUND(_xlfn.NORM.INV(Y706, $D$13, $D$14)*(1+$T$14), 0))</f>
        <v>41</v>
      </c>
      <c r="AA706" s="20">
        <f ca="1">RAND()</f>
        <v>1.1483347528175814E-2</v>
      </c>
      <c r="AB706" s="18">
        <f ca="1">IF(B706=1, ROUND(_xlfn.NORM.INV(AA706,$C$15,$C$16), 2), ROUND(_xlfn.NORM.INV(AA706, $D$15, $D$16), 2))</f>
        <v>2521.6</v>
      </c>
      <c r="AC706" s="15">
        <f ca="1">MIN(G706,Z706)</f>
        <v>24</v>
      </c>
      <c r="AD706" s="15">
        <f ca="1">RAND()</f>
        <v>0.10876060515851671</v>
      </c>
      <c r="AE706" s="19">
        <f ca="1">(IF(B706=1, $G$21+($G$22-$G$21)*AD706, $H$21+($H$22-$H$21)*AD706))</f>
        <v>1.3262818154755501E-2</v>
      </c>
      <c r="AF706" s="15">
        <f ca="1">ROUND(AC706*(1-AE706), 0)</f>
        <v>24</v>
      </c>
      <c r="AG706" s="20">
        <f ca="1">RAND()</f>
        <v>0.12251485009037533</v>
      </c>
      <c r="AH706" s="15">
        <f ca="1">IF(B706=1, ROUND(_xlfn.NORM.INV(AG706,$C$17,$C$18)*(1+$T$14), 0), ROUND(_xlfn.NORM.INV(AG706, $D$17, $D$18)*(1+$T$14), 0))</f>
        <v>138</v>
      </c>
      <c r="AI706" s="20">
        <f ca="1">RAND()</f>
        <v>0.92453601931465268</v>
      </c>
      <c r="AJ706" s="18">
        <f ca="1">IF(B706=1, ROUND(_xlfn.NORM.INV(AI706,$C$19,$C$20), 2), ROUND(_xlfn.NORM.INV(AI706, $D$19, $D$20), 2))</f>
        <v>1857.83</v>
      </c>
      <c r="AK706" s="15">
        <f ca="1">MIN(ROUND(H706*(1+$C$22),0),AH706)</f>
        <v>138</v>
      </c>
      <c r="AL706" s="20">
        <f ca="1">RAND()</f>
        <v>0.65314524538303387</v>
      </c>
      <c r="AM706" s="19">
        <f ca="1">(IF(B706=1, $G$21+($G$22-$G$21)*AL706, $H$21+($H$22-$H$21)*AL706))</f>
        <v>2.9594357361491012E-2</v>
      </c>
      <c r="AN706" s="15">
        <f ca="1">ROUND(AK706*(1-AM706), 0)</f>
        <v>134</v>
      </c>
      <c r="AO706" s="18">
        <f ca="1">SUM(IF(AN706&gt;H706, (AN706-H706)*($G$23+AJ706), 0),IF(AF706&gt;G706,(AF706-G706)*($G$23+AB706),0),IF(X706&gt;F706,(X706-F706)*($G$23+T706),0),IF(P706&gt;E706,(P706-E706)*($G$23+L706),0))</f>
        <v>0</v>
      </c>
      <c r="AP706" s="18">
        <f>-$C$24</f>
        <v>-313614.51120000001</v>
      </c>
      <c r="AQ706" s="17">
        <f ca="1">L706*P706+T706*X706+AB706*AF706+AJ706*AN706-AO706+AP706</f>
        <v>231345.71879999997</v>
      </c>
      <c r="AS706" s="21">
        <f ca="1">SUM(IF(AN706&gt;H706, (AN706-H706), 0),IF(AF706&gt;G706,(AF706-G706),0),IF(X706&gt;F706,(X706-F706),0),IF(P706&gt;E706,(P706-E706),0))</f>
        <v>0</v>
      </c>
    </row>
    <row r="707" spans="1:45" x14ac:dyDescent="0.4">
      <c r="A707" s="15">
        <v>679</v>
      </c>
      <c r="B707" s="15">
        <f ca="1">IF(RAND() &lt; (8/12), 0, 1)</f>
        <v>0</v>
      </c>
      <c r="C707" s="20">
        <f ca="1">RAND()</f>
        <v>0.77021171367572305</v>
      </c>
      <c r="D707" s="15" t="str">
        <f ca="1">LOOKUP(C707,$H$13:$H$16,$F$13:$F$16)</f>
        <v>Boeing 777-300ER</v>
      </c>
      <c r="E707" s="15">
        <f ca="1">LOOKUP(D707,$F$6:$F$9,$I$6:$I$9)</f>
        <v>8</v>
      </c>
      <c r="F707" s="15">
        <f ca="1">LOOKUP(D707,$F$6:$F$9,$J$6:$J$9)</f>
        <v>40</v>
      </c>
      <c r="G707" s="15">
        <f ca="1">LOOKUP(D707,$F$6:$F$9,$K$6:$K$9)</f>
        <v>24</v>
      </c>
      <c r="H707" s="15">
        <f ca="1">LOOKUP(D707,$F$6:$F$9,$L$6:$L$9)</f>
        <v>260</v>
      </c>
      <c r="I707" s="20">
        <f ca="1">RAND()</f>
        <v>0.88388663843116888</v>
      </c>
      <c r="J707" s="15">
        <f ca="1">IF(B707=1, ROUND(_xlfn.NORM.INV(I707,$C$5,$C$6)*(1+$T$14), 0), ROUND(_xlfn.NORM.INV(I707, $D$5, $D$6)*(1+$T$14), 0))</f>
        <v>5</v>
      </c>
      <c r="K707" s="20">
        <f ca="1">RAND()</f>
        <v>0.23013941875283506</v>
      </c>
      <c r="L707" s="18">
        <f ca="1">IF(B707=1, ROUND(_xlfn.NORM.INV(K707,$C$7,$C$8), 2), ROUND(_xlfn.NORM.INV(K707, $D$7, $D$8), 2))</f>
        <v>10155.85</v>
      </c>
      <c r="M707" s="15">
        <f ca="1">MIN(E707,J707)</f>
        <v>5</v>
      </c>
      <c r="N707" s="15">
        <f ca="1">RAND()</f>
        <v>0.74946589299147015</v>
      </c>
      <c r="O707" s="19">
        <f ca="1">(IF(B707=1, $G$21+($G$22-$G$21)*N707, $H$21+($H$22-$H$21)*N707))</f>
        <v>3.2483976789744101E-2</v>
      </c>
      <c r="P707" s="15">
        <f ca="1">ROUND(M707*(1-O707), 0)</f>
        <v>5</v>
      </c>
      <c r="Q707" s="20">
        <f ca="1">RAND()</f>
        <v>0.18778890599674503</v>
      </c>
      <c r="R707" s="15">
        <f ca="1">IF(B707=1, ROUND(_xlfn.NORM.INV(Q707,$C$9,$C$10)*(1+$T$14), 0), ROUND(_xlfn.NORM.INV(Q707, $D$9, $D$10)*(1+$T$14), 0))</f>
        <v>31</v>
      </c>
      <c r="S707" s="20">
        <f ca="1">RAND()</f>
        <v>0.38877929902283548</v>
      </c>
      <c r="T707" s="18">
        <f ca="1">IF(B707=1, ROUND(_xlfn.NORM.INV(S707,$C$11,$C$12), 2), ROUND(_xlfn.NORM.INV(S707, $D$11, $D$12), 2))</f>
        <v>5181.8100000000004</v>
      </c>
      <c r="U707" s="15">
        <f ca="1">MIN(F707,R707)</f>
        <v>31</v>
      </c>
      <c r="V707" s="15">
        <f ca="1">RAND()</f>
        <v>0.25558864385136881</v>
      </c>
      <c r="W707" s="19">
        <f ca="1">(IF(B707=1, $G$21+($G$22-$G$21)*V707, $H$21+($H$22-$H$21)*V707))</f>
        <v>1.7667659315541064E-2</v>
      </c>
      <c r="X707" s="15">
        <f ca="1">ROUND(U707*(1-W707), 0)</f>
        <v>30</v>
      </c>
      <c r="Y707" s="20">
        <f ca="1">RAND()</f>
        <v>0.35900810114098558</v>
      </c>
      <c r="Z707" s="15">
        <f ca="1">IF(B707=1, ROUND(_xlfn.NORM.INV(Y707,$C$13,$C$14)*(1+$T$14), 0), ROUND(_xlfn.NORM.INV(Y707, $D$13, $D$14)*(1+$T$14), 0))</f>
        <v>32</v>
      </c>
      <c r="AA707" s="20">
        <f ca="1">RAND()</f>
        <v>5.5785828491869971E-2</v>
      </c>
      <c r="AB707" s="18">
        <f ca="1">IF(B707=1, ROUND(_xlfn.NORM.INV(AA707,$C$15,$C$16), 2), ROUND(_xlfn.NORM.INV(AA707, $D$15, $D$16), 2))</f>
        <v>2604.58</v>
      </c>
      <c r="AC707" s="15">
        <f ca="1">MIN(G707,Z707)</f>
        <v>24</v>
      </c>
      <c r="AD707" s="15">
        <f ca="1">RAND()</f>
        <v>0.84292561154704404</v>
      </c>
      <c r="AE707" s="19">
        <f ca="1">(IF(B707=1, $G$21+($G$22-$G$21)*AD707, $H$21+($H$22-$H$21)*AD707))</f>
        <v>3.528776834641132E-2</v>
      </c>
      <c r="AF707" s="15">
        <f ca="1">ROUND(AC707*(1-AE707), 0)</f>
        <v>23</v>
      </c>
      <c r="AG707" s="20">
        <f ca="1">RAND()</f>
        <v>0.97060706821535092</v>
      </c>
      <c r="AH707" s="15">
        <f ca="1">IF(B707=1, ROUND(_xlfn.NORM.INV(AG707,$C$17,$C$18)*(1+$T$14), 0), ROUND(_xlfn.NORM.INV(AG707, $D$17, $D$18)*(1+$T$14), 0))</f>
        <v>299</v>
      </c>
      <c r="AI707" s="20">
        <f ca="1">RAND()</f>
        <v>0.8451760093794638</v>
      </c>
      <c r="AJ707" s="18">
        <f ca="1">IF(B707=1, ROUND(_xlfn.NORM.INV(AI707,$C$19,$C$20), 2), ROUND(_xlfn.NORM.INV(AI707, $D$19, $D$20), 2))</f>
        <v>1825.9</v>
      </c>
      <c r="AK707" s="15">
        <f ca="1">MIN(ROUND(H707*(1+$C$22),0),AH707)</f>
        <v>273</v>
      </c>
      <c r="AL707" s="20">
        <f ca="1">RAND()</f>
        <v>0.37093325847429282</v>
      </c>
      <c r="AM707" s="19">
        <f ca="1">(IF(B707=1, $G$21+($G$22-$G$21)*AL707, $H$21+($H$22-$H$21)*AL707))</f>
        <v>2.1127997754228786E-2</v>
      </c>
      <c r="AN707" s="15">
        <f ca="1">ROUND(AK707*(1-AM707), 0)</f>
        <v>267</v>
      </c>
      <c r="AO707" s="18">
        <f ca="1">SUM(IF(AN707&gt;H707, (AN707-H707)*($G$23+AJ707), 0),IF(AF707&gt;G707,(AF707-G707)*($G$23+AB707),0),IF(X707&gt;F707,(X707-F707)*($G$23+T707),0),IF(P707&gt;E707,(P707-E707)*($G$23+L707),0))</f>
        <v>18738.3</v>
      </c>
      <c r="AP707" s="18">
        <f>-$C$24</f>
        <v>-313614.51120000001</v>
      </c>
      <c r="AQ707" s="17">
        <f ca="1">L707*P707+T707*X707+AB707*AF707+AJ707*AN707-AO707+AP707</f>
        <v>421301.37880000001</v>
      </c>
      <c r="AS707" s="21">
        <f ca="1">SUM(IF(AN707&gt;H707, (AN707-H707), 0),IF(AF707&gt;G707,(AF707-G707),0),IF(X707&gt;F707,(X707-F707),0),IF(P707&gt;E707,(P707-E707),0))</f>
        <v>7</v>
      </c>
    </row>
    <row r="708" spans="1:45" x14ac:dyDescent="0.4">
      <c r="A708" s="15">
        <v>680</v>
      </c>
      <c r="B708" s="15">
        <f ca="1">IF(RAND() &lt; (8/12), 0, 1)</f>
        <v>0</v>
      </c>
      <c r="C708" s="20">
        <f ca="1">RAND()</f>
        <v>0.6133957965520247</v>
      </c>
      <c r="D708" s="15" t="str">
        <f ca="1">LOOKUP(C708,$H$13:$H$16,$F$13:$F$16)</f>
        <v>Boeing 777-300ER</v>
      </c>
      <c r="E708" s="15">
        <f ca="1">LOOKUP(D708,$F$6:$F$9,$I$6:$I$9)</f>
        <v>8</v>
      </c>
      <c r="F708" s="15">
        <f ca="1">LOOKUP(D708,$F$6:$F$9,$J$6:$J$9)</f>
        <v>40</v>
      </c>
      <c r="G708" s="15">
        <f ca="1">LOOKUP(D708,$F$6:$F$9,$K$6:$K$9)</f>
        <v>24</v>
      </c>
      <c r="H708" s="15">
        <f ca="1">LOOKUP(D708,$F$6:$F$9,$L$6:$L$9)</f>
        <v>260</v>
      </c>
      <c r="I708" s="20">
        <f ca="1">RAND()</f>
        <v>0.25896742703702236</v>
      </c>
      <c r="J708" s="15">
        <f ca="1">IF(B708=1, ROUND(_xlfn.NORM.INV(I708,$C$5,$C$6)*(1+$T$14), 0), ROUND(_xlfn.NORM.INV(I708, $D$5, $D$6)*(1+$T$14), 0))</f>
        <v>4</v>
      </c>
      <c r="K708" s="20">
        <f ca="1">RAND()</f>
        <v>0.43362498833554242</v>
      </c>
      <c r="L708" s="18">
        <f ca="1">IF(B708=1, ROUND(_xlfn.NORM.INV(K708,$C$7,$C$8), 2), ROUND(_xlfn.NORM.INV(K708, $D$7, $D$8), 2))</f>
        <v>10416.200000000001</v>
      </c>
      <c r="M708" s="15">
        <f ca="1">MIN(E708,J708)</f>
        <v>4</v>
      </c>
      <c r="N708" s="15">
        <f ca="1">RAND()</f>
        <v>7.600246139939848E-2</v>
      </c>
      <c r="O708" s="19">
        <f ca="1">(IF(B708=1, $G$21+($G$22-$G$21)*N708, $H$21+($H$22-$H$21)*N708))</f>
        <v>1.2280073841981955E-2</v>
      </c>
      <c r="P708" s="15">
        <f ca="1">ROUND(M708*(1-O708), 0)</f>
        <v>4</v>
      </c>
      <c r="Q708" s="20">
        <f ca="1">RAND()</f>
        <v>0.17596138513191739</v>
      </c>
      <c r="R708" s="15">
        <f ca="1">IF(B708=1, ROUND(_xlfn.NORM.INV(Q708,$C$9,$C$10)*(1+$T$14), 0), ROUND(_xlfn.NORM.INV(Q708, $D$9, $D$10)*(1+$T$14), 0))</f>
        <v>30</v>
      </c>
      <c r="S708" s="20">
        <f ca="1">RAND()</f>
        <v>0.43703169276969822</v>
      </c>
      <c r="T708" s="18">
        <f ca="1">IF(B708=1, ROUND(_xlfn.NORM.INV(S708,$C$11,$C$12), 2), ROUND(_xlfn.NORM.INV(S708, $D$11, $D$12), 2))</f>
        <v>5210.07</v>
      </c>
      <c r="U708" s="15">
        <f ca="1">MIN(F708,R708)</f>
        <v>30</v>
      </c>
      <c r="V708" s="15">
        <f ca="1">RAND()</f>
        <v>0.71767355111005204</v>
      </c>
      <c r="W708" s="19">
        <f ca="1">(IF(B708=1, $G$21+($G$22-$G$21)*V708, $H$21+($H$22-$H$21)*V708))</f>
        <v>3.1530206533301561E-2</v>
      </c>
      <c r="X708" s="15">
        <f ca="1">ROUND(U708*(1-W708), 0)</f>
        <v>29</v>
      </c>
      <c r="Y708" s="20">
        <f ca="1">RAND()</f>
        <v>0.61508933100070118</v>
      </c>
      <c r="Z708" s="15">
        <f ca="1">IF(B708=1, ROUND(_xlfn.NORM.INV(Y708,$C$13,$C$14)*(1+$T$14), 0), ROUND(_xlfn.NORM.INV(Y708, $D$13, $D$14)*(1+$T$14), 0))</f>
        <v>38</v>
      </c>
      <c r="AA708" s="20">
        <f ca="1">RAND()</f>
        <v>0.62045350519418407</v>
      </c>
      <c r="AB708" s="18">
        <f ca="1">IF(B708=1, ROUND(_xlfn.NORM.INV(AA708,$C$15,$C$16), 2), ROUND(_xlfn.NORM.INV(AA708, $D$15, $D$16), 2))</f>
        <v>2835.24</v>
      </c>
      <c r="AC708" s="15">
        <f ca="1">MIN(G708,Z708)</f>
        <v>24</v>
      </c>
      <c r="AD708" s="15">
        <f ca="1">RAND()</f>
        <v>0.11969234221809966</v>
      </c>
      <c r="AE708" s="19">
        <f ca="1">(IF(B708=1, $G$21+($G$22-$G$21)*AD708, $H$21+($H$22-$H$21)*AD708))</f>
        <v>1.3590770266542989E-2</v>
      </c>
      <c r="AF708" s="15">
        <f ca="1">ROUND(AC708*(1-AE708), 0)</f>
        <v>24</v>
      </c>
      <c r="AG708" s="20">
        <f ca="1">RAND()</f>
        <v>0.8793814915292959</v>
      </c>
      <c r="AH708" s="15">
        <f ca="1">IF(B708=1, ROUND(_xlfn.NORM.INV(AG708,$C$17,$C$18)*(1+$T$14), 0), ROUND(_xlfn.NORM.INV(AG708, $D$17, $D$18)*(1+$T$14), 0))</f>
        <v>261</v>
      </c>
      <c r="AI708" s="20">
        <f ca="1">RAND()</f>
        <v>0.93510744501067966</v>
      </c>
      <c r="AJ708" s="18">
        <f ca="1">IF(B708=1, ROUND(_xlfn.NORM.INV(AI708,$C$19,$C$20), 2), ROUND(_xlfn.NORM.INV(AI708, $D$19, $D$20), 2))</f>
        <v>1863.81</v>
      </c>
      <c r="AK708" s="15">
        <f ca="1">MIN(ROUND(H708*(1+$C$22),0),AH708)</f>
        <v>261</v>
      </c>
      <c r="AL708" s="20">
        <f ca="1">RAND()</f>
        <v>0.99814097182242245</v>
      </c>
      <c r="AM708" s="19">
        <f ca="1">(IF(B708=1, $G$21+($G$22-$G$21)*AL708, $H$21+($H$22-$H$21)*AL708))</f>
        <v>3.9944229154672675E-2</v>
      </c>
      <c r="AN708" s="15">
        <f ca="1">ROUND(AK708*(1-AM708), 0)</f>
        <v>251</v>
      </c>
      <c r="AO708" s="18">
        <f ca="1">SUM(IF(AN708&gt;H708, (AN708-H708)*($G$23+AJ708), 0),IF(AF708&gt;G708,(AF708-G708)*($G$23+AB708),0),IF(X708&gt;F708,(X708-F708)*($G$23+T708),0),IF(P708&gt;E708,(P708-E708)*($G$23+L708),0))</f>
        <v>0</v>
      </c>
      <c r="AP708" s="18">
        <f>-$C$24</f>
        <v>-313614.51120000001</v>
      </c>
      <c r="AQ708" s="17">
        <f ca="1">L708*P708+T708*X708+AB708*AF708+AJ708*AN708-AO708+AP708</f>
        <v>415004.38880000002</v>
      </c>
      <c r="AS708" s="21">
        <f ca="1">SUM(IF(AN708&gt;H708, (AN708-H708), 0),IF(AF708&gt;G708,(AF708-G708),0),IF(X708&gt;F708,(X708-F708),0),IF(P708&gt;E708,(P708-E708),0))</f>
        <v>0</v>
      </c>
    </row>
    <row r="709" spans="1:45" x14ac:dyDescent="0.4">
      <c r="A709" s="15">
        <v>681</v>
      </c>
      <c r="B709" s="15">
        <f ca="1">IF(RAND() &lt; (8/12), 0, 1)</f>
        <v>0</v>
      </c>
      <c r="C709" s="20">
        <f ca="1">RAND()</f>
        <v>5.9962044570076034E-2</v>
      </c>
      <c r="D709" s="15" t="str">
        <f ca="1">LOOKUP(C709,$H$13:$H$16,$F$13:$F$16)</f>
        <v>Airbus A350-900</v>
      </c>
      <c r="E709" s="15">
        <f ca="1">LOOKUP(D709,$F$6:$F$9,$I$6:$I$9)</f>
        <v>0</v>
      </c>
      <c r="F709" s="15">
        <f ca="1">LOOKUP(D709,$F$6:$F$9,$J$6:$J$9)</f>
        <v>32</v>
      </c>
      <c r="G709" s="15">
        <f ca="1">LOOKUP(D709,$F$6:$F$9,$K$6:$K$9)</f>
        <v>21</v>
      </c>
      <c r="H709" s="15">
        <f ca="1">LOOKUP(D709,$F$6:$F$9,$L$6:$L$9)</f>
        <v>259</v>
      </c>
      <c r="I709" s="20">
        <f ca="1">RAND()</f>
        <v>0.52455509062723338</v>
      </c>
      <c r="J709" s="15">
        <f ca="1">IF(B709=1, ROUND(_xlfn.NORM.INV(I709,$C$5,$C$6)*(1+$T$14), 0), ROUND(_xlfn.NORM.INV(I709, $D$5, $D$6)*(1+$T$14), 0))</f>
        <v>4</v>
      </c>
      <c r="K709" s="20">
        <f ca="1">RAND()</f>
        <v>0.17952122009608573</v>
      </c>
      <c r="L709" s="18">
        <f ca="1">IF(B709=1, ROUND(_xlfn.NORM.INV(K709,$C$7,$C$8), 2), ROUND(_xlfn.NORM.INV(K709, $D$7, $D$8), 2))</f>
        <v>10074.36</v>
      </c>
      <c r="M709" s="15">
        <f ca="1">MIN(E709,J709)</f>
        <v>0</v>
      </c>
      <c r="N709" s="15">
        <f ca="1">RAND()</f>
        <v>0.40919890753086063</v>
      </c>
      <c r="O709" s="19">
        <f ca="1">(IF(B709=1, $G$21+($G$22-$G$21)*N709, $H$21+($H$22-$H$21)*N709))</f>
        <v>2.227596722592582E-2</v>
      </c>
      <c r="P709" s="15">
        <f ca="1">ROUND(M709*(1-O709), 0)</f>
        <v>0</v>
      </c>
      <c r="Q709" s="20">
        <f ca="1">RAND()</f>
        <v>0.58387939747765016</v>
      </c>
      <c r="R709" s="15">
        <f ca="1">IF(B709=1, ROUND(_xlfn.NORM.INV(Q709,$C$9,$C$10)*(1+$T$14), 0), ROUND(_xlfn.NORM.INV(Q709, $D$9, $D$10)*(1+$T$14), 0))</f>
        <v>42</v>
      </c>
      <c r="S709" s="20">
        <f ca="1">RAND()</f>
        <v>0.37309534808328038</v>
      </c>
      <c r="T709" s="18">
        <f ca="1">IF(B709=1, ROUND(_xlfn.NORM.INV(S709,$C$11,$C$12), 2), ROUND(_xlfn.NORM.INV(S709, $D$11, $D$12), 2))</f>
        <v>5172.43</v>
      </c>
      <c r="U709" s="15">
        <f ca="1">MIN(F709,R709)</f>
        <v>32</v>
      </c>
      <c r="V709" s="15">
        <f ca="1">RAND()</f>
        <v>0.82212239326072944</v>
      </c>
      <c r="W709" s="19">
        <f ca="1">(IF(B709=1, $G$21+($G$22-$G$21)*V709, $H$21+($H$22-$H$21)*V709))</f>
        <v>3.4663671797821885E-2</v>
      </c>
      <c r="X709" s="15">
        <f ca="1">ROUND(U709*(1-W709), 0)</f>
        <v>31</v>
      </c>
      <c r="Y709" s="20">
        <f ca="1">RAND()</f>
        <v>0.19852518686576803</v>
      </c>
      <c r="Z709" s="15">
        <f ca="1">IF(B709=1, ROUND(_xlfn.NORM.INV(Y709,$C$13,$C$14)*(1+$T$14), 0), ROUND(_xlfn.NORM.INV(Y709, $D$13, $D$14)*(1+$T$14), 0))</f>
        <v>28</v>
      </c>
      <c r="AA709" s="20">
        <f ca="1">RAND()</f>
        <v>0.40683892375697395</v>
      </c>
      <c r="AB709" s="18">
        <f ca="1">IF(B709=1, ROUND(_xlfn.NORM.INV(AA709,$C$15,$C$16), 2), ROUND(_xlfn.NORM.INV(AA709, $D$15, $D$16), 2))</f>
        <v>2769.32</v>
      </c>
      <c r="AC709" s="15">
        <f ca="1">MIN(G709,Z709)</f>
        <v>21</v>
      </c>
      <c r="AD709" s="15">
        <f ca="1">RAND()</f>
        <v>0.41098713018109678</v>
      </c>
      <c r="AE709" s="19">
        <f ca="1">(IF(B709=1, $G$21+($G$22-$G$21)*AD709, $H$21+($H$22-$H$21)*AD709))</f>
        <v>2.2329613905432904E-2</v>
      </c>
      <c r="AF709" s="15">
        <f ca="1">ROUND(AC709*(1-AE709), 0)</f>
        <v>21</v>
      </c>
      <c r="AG709" s="20">
        <f ca="1">RAND()</f>
        <v>0.45040932195313421</v>
      </c>
      <c r="AH709" s="15">
        <f ca="1">IF(B709=1, ROUND(_xlfn.NORM.INV(AG709,$C$17,$C$18)*(1+$T$14), 0), ROUND(_xlfn.NORM.INV(AG709, $D$17, $D$18)*(1+$T$14), 0))</f>
        <v>193</v>
      </c>
      <c r="AI709" s="20">
        <f ca="1">RAND()</f>
        <v>0.10667163215925246</v>
      </c>
      <c r="AJ709" s="18">
        <f ca="1">IF(B709=1, ROUND(_xlfn.NORM.INV(AI709,$C$19,$C$20), 2), ROUND(_xlfn.NORM.INV(AI709, $D$19, $D$20), 2))</f>
        <v>1654.2</v>
      </c>
      <c r="AK709" s="15">
        <f ca="1">MIN(ROUND(H709*(1+$C$22),0),AH709)</f>
        <v>193</v>
      </c>
      <c r="AL709" s="20">
        <f ca="1">RAND()</f>
        <v>0.30093379684799926</v>
      </c>
      <c r="AM709" s="19">
        <f ca="1">(IF(B709=1, $G$21+($G$22-$G$21)*AL709, $H$21+($H$22-$H$21)*AL709))</f>
        <v>1.9028013905439976E-2</v>
      </c>
      <c r="AN709" s="15">
        <f ca="1">ROUND(AK709*(1-AM709), 0)</f>
        <v>189</v>
      </c>
      <c r="AO709" s="18">
        <f ca="1">SUM(IF(AN709&gt;H709, (AN709-H709)*($G$23+AJ709), 0),IF(AF709&gt;G709,(AF709-G709)*($G$23+AB709),0),IF(X709&gt;F709,(X709-F709)*($G$23+T709),0),IF(P709&gt;E709,(P709-E709)*($G$23+L709),0))</f>
        <v>0</v>
      </c>
      <c r="AP709" s="18">
        <f>-$C$24</f>
        <v>-313614.51120000001</v>
      </c>
      <c r="AQ709" s="17">
        <f ca="1">L709*P709+T709*X709+AB709*AF709+AJ709*AN709-AO709+AP709</f>
        <v>217530.33879999997</v>
      </c>
      <c r="AS709" s="21">
        <f ca="1">SUM(IF(AN709&gt;H709, (AN709-H709), 0),IF(AF709&gt;G709,(AF709-G709),0),IF(X709&gt;F709,(X709-F709),0),IF(P709&gt;E709,(P709-E709),0))</f>
        <v>0</v>
      </c>
    </row>
    <row r="710" spans="1:45" x14ac:dyDescent="0.4">
      <c r="A710" s="15">
        <v>682</v>
      </c>
      <c r="B710" s="15">
        <f ca="1">IF(RAND() &lt; (8/12), 0, 1)</f>
        <v>0</v>
      </c>
      <c r="C710" s="20">
        <f ca="1">RAND()</f>
        <v>0.72573515326293714</v>
      </c>
      <c r="D710" s="15" t="str">
        <f ca="1">LOOKUP(C710,$H$13:$H$16,$F$13:$F$16)</f>
        <v>Boeing 777-300ER</v>
      </c>
      <c r="E710" s="15">
        <f ca="1">LOOKUP(D710,$F$6:$F$9,$I$6:$I$9)</f>
        <v>8</v>
      </c>
      <c r="F710" s="15">
        <f ca="1">LOOKUP(D710,$F$6:$F$9,$J$6:$J$9)</f>
        <v>40</v>
      </c>
      <c r="G710" s="15">
        <f ca="1">LOOKUP(D710,$F$6:$F$9,$K$6:$K$9)</f>
        <v>24</v>
      </c>
      <c r="H710" s="15">
        <f ca="1">LOOKUP(D710,$F$6:$F$9,$L$6:$L$9)</f>
        <v>260</v>
      </c>
      <c r="I710" s="20">
        <f ca="1">RAND()</f>
        <v>0.54963433420539554</v>
      </c>
      <c r="J710" s="15">
        <f ca="1">IF(B710=1, ROUND(_xlfn.NORM.INV(I710,$C$5,$C$6)*(1+$T$14), 0), ROUND(_xlfn.NORM.INV(I710, $D$5, $D$6)*(1+$T$14), 0))</f>
        <v>4</v>
      </c>
      <c r="K710" s="20">
        <f ca="1">RAND()</f>
        <v>9.2449249852479709E-2</v>
      </c>
      <c r="L710" s="18">
        <f ca="1">IF(B710=1, ROUND(_xlfn.NORM.INV(K710,$C$7,$C$8), 2), ROUND(_xlfn.NORM.INV(K710, $D$7, $D$8), 2))</f>
        <v>9888.1200000000008</v>
      </c>
      <c r="M710" s="15">
        <f ca="1">MIN(E710,J710)</f>
        <v>4</v>
      </c>
      <c r="N710" s="15">
        <f ca="1">RAND()</f>
        <v>0.4739260697511003</v>
      </c>
      <c r="O710" s="19">
        <f ca="1">(IF(B710=1, $G$21+($G$22-$G$21)*N710, $H$21+($H$22-$H$21)*N710))</f>
        <v>2.4217782092533009E-2</v>
      </c>
      <c r="P710" s="15">
        <f ca="1">ROUND(M710*(1-O710), 0)</f>
        <v>4</v>
      </c>
      <c r="Q710" s="20">
        <f ca="1">RAND()</f>
        <v>0.32644025790460762</v>
      </c>
      <c r="R710" s="15">
        <f ca="1">IF(B710=1, ROUND(_xlfn.NORM.INV(Q710,$C$9,$C$10)*(1+$T$14), 0), ROUND(_xlfn.NORM.INV(Q710, $D$9, $D$10)*(1+$T$14), 0))</f>
        <v>35</v>
      </c>
      <c r="S710" s="20">
        <f ca="1">RAND()</f>
        <v>0.35536354797394187</v>
      </c>
      <c r="T710" s="18">
        <f ca="1">IF(B710=1, ROUND(_xlfn.NORM.INV(S710,$C$11,$C$12), 2), ROUND(_xlfn.NORM.INV(S710, $D$11, $D$12), 2))</f>
        <v>5161.67</v>
      </c>
      <c r="U710" s="15">
        <f ca="1">MIN(F710,R710)</f>
        <v>35</v>
      </c>
      <c r="V710" s="15">
        <f ca="1">RAND()</f>
        <v>0.53421320741652056</v>
      </c>
      <c r="W710" s="19">
        <f ca="1">(IF(B710=1, $G$21+($G$22-$G$21)*V710, $H$21+($H$22-$H$21)*V710))</f>
        <v>2.6026396222495619E-2</v>
      </c>
      <c r="X710" s="15">
        <f ca="1">ROUND(U710*(1-W710), 0)</f>
        <v>34</v>
      </c>
      <c r="Y710" s="20">
        <f ca="1">RAND()</f>
        <v>0.15441450763959497</v>
      </c>
      <c r="Z710" s="15">
        <f ca="1">IF(B710=1, ROUND(_xlfn.NORM.INV(Y710,$C$13,$C$14)*(1+$T$14), 0), ROUND(_xlfn.NORM.INV(Y710, $D$13, $D$14)*(1+$T$14), 0))</f>
        <v>26</v>
      </c>
      <c r="AA710" s="20">
        <f ca="1">RAND()</f>
        <v>4.0261009460741959E-2</v>
      </c>
      <c r="AB710" s="18">
        <f ca="1">IF(B710=1, ROUND(_xlfn.NORM.INV(AA710,$C$15,$C$16), 2), ROUND(_xlfn.NORM.INV(AA710, $D$15, $D$16), 2))</f>
        <v>2585.56</v>
      </c>
      <c r="AC710" s="15">
        <f ca="1">MIN(G710,Z710)</f>
        <v>24</v>
      </c>
      <c r="AD710" s="15">
        <f ca="1">RAND()</f>
        <v>0.99504212233893663</v>
      </c>
      <c r="AE710" s="19">
        <f ca="1">(IF(B710=1, $G$21+($G$22-$G$21)*AD710, $H$21+($H$22-$H$21)*AD710))</f>
        <v>3.9851263670168099E-2</v>
      </c>
      <c r="AF710" s="15">
        <f ca="1">ROUND(AC710*(1-AE710), 0)</f>
        <v>23</v>
      </c>
      <c r="AG710" s="20">
        <f ca="1">RAND()</f>
        <v>0.51847080102680143</v>
      </c>
      <c r="AH710" s="15">
        <f ca="1">IF(B710=1, ROUND(_xlfn.NORM.INV(AG710,$C$17,$C$18)*(1+$T$14), 0), ROUND(_xlfn.NORM.INV(AG710, $D$17, $D$18)*(1+$T$14), 0))</f>
        <v>202</v>
      </c>
      <c r="AI710" s="20">
        <f ca="1">RAND()</f>
        <v>8.4569603525614045E-2</v>
      </c>
      <c r="AJ710" s="18">
        <f ca="1">IF(B710=1, ROUND(_xlfn.NORM.INV(AI710,$C$19,$C$20), 2), ROUND(_xlfn.NORM.INV(AI710, $D$19, $D$20), 2))</f>
        <v>1644.29</v>
      </c>
      <c r="AK710" s="15">
        <f ca="1">MIN(ROUND(H710*(1+$C$22),0),AH710)</f>
        <v>202</v>
      </c>
      <c r="AL710" s="20">
        <f ca="1">RAND()</f>
        <v>0.83983268448503157</v>
      </c>
      <c r="AM710" s="19">
        <f ca="1">(IF(B710=1, $G$21+($G$22-$G$21)*AL710, $H$21+($H$22-$H$21)*AL710))</f>
        <v>3.5194980534550946E-2</v>
      </c>
      <c r="AN710" s="15">
        <f ca="1">ROUND(AK710*(1-AM710), 0)</f>
        <v>195</v>
      </c>
      <c r="AO710" s="18">
        <f ca="1">SUM(IF(AN710&gt;H710, (AN710-H710)*($G$23+AJ710), 0),IF(AF710&gt;G710,(AF710-G710)*($G$23+AB710),0),IF(X710&gt;F710,(X710-F710)*($G$23+T710),0),IF(P710&gt;E710,(P710-E710)*($G$23+L710),0))</f>
        <v>0</v>
      </c>
      <c r="AP710" s="18">
        <f>-$C$24</f>
        <v>-313614.51120000001</v>
      </c>
      <c r="AQ710" s="17">
        <f ca="1">L710*P710+T710*X710+AB710*AF710+AJ710*AN710-AO710+AP710</f>
        <v>281539.17879999994</v>
      </c>
      <c r="AS710" s="21">
        <f ca="1">SUM(IF(AN710&gt;H710, (AN710-H710), 0),IF(AF710&gt;G710,(AF710-G710),0),IF(X710&gt;F710,(X710-F710),0),IF(P710&gt;E710,(P710-E710),0))</f>
        <v>0</v>
      </c>
    </row>
    <row r="711" spans="1:45" x14ac:dyDescent="0.4">
      <c r="A711" s="15">
        <v>683</v>
      </c>
      <c r="B711" s="15">
        <f ca="1">IF(RAND() &lt; (8/12), 0, 1)</f>
        <v>1</v>
      </c>
      <c r="C711" s="20">
        <f ca="1">RAND()</f>
        <v>0.91395841217103324</v>
      </c>
      <c r="D711" s="15" t="str">
        <f ca="1">LOOKUP(C711,$H$13:$H$16,$F$13:$F$16)</f>
        <v>Boeing 777-300ER</v>
      </c>
      <c r="E711" s="15">
        <f ca="1">LOOKUP(D711,$F$6:$F$9,$I$6:$I$9)</f>
        <v>8</v>
      </c>
      <c r="F711" s="15">
        <f ca="1">LOOKUP(D711,$F$6:$F$9,$J$6:$J$9)</f>
        <v>40</v>
      </c>
      <c r="G711" s="15">
        <f ca="1">LOOKUP(D711,$F$6:$F$9,$K$6:$K$9)</f>
        <v>24</v>
      </c>
      <c r="H711" s="15">
        <f ca="1">LOOKUP(D711,$F$6:$F$9,$L$6:$L$9)</f>
        <v>260</v>
      </c>
      <c r="I711" s="20">
        <f ca="1">RAND()</f>
        <v>0.85962311483305298</v>
      </c>
      <c r="J711" s="15">
        <f ca="1">IF(B711=1, ROUND(_xlfn.NORM.INV(I711,$C$5,$C$6)*(1+$T$14), 0), ROUND(_xlfn.NORM.INV(I711, $D$5, $D$6)*(1+$T$14), 0))</f>
        <v>9</v>
      </c>
      <c r="K711" s="20">
        <f ca="1">RAND()</f>
        <v>0.99558097009070812</v>
      </c>
      <c r="L711" s="18">
        <f ca="1">IF(B711=1, ROUND(_xlfn.NORM.INV(K711,$C$7,$C$8), 2), ROUND(_xlfn.NORM.INV(K711, $D$7, $D$8), 2))</f>
        <v>18380.689999999999</v>
      </c>
      <c r="M711" s="15">
        <f ca="1">MIN(E711,J711)</f>
        <v>8</v>
      </c>
      <c r="N711" s="15">
        <f ca="1">RAND()</f>
        <v>0.19641059987809439</v>
      </c>
      <c r="O711" s="19">
        <f ca="1">(IF(B711=1, $G$21+($G$22-$G$21)*N711, $H$21+($H$22-$H$21)*N711))</f>
        <v>2.1874370995733305E-2</v>
      </c>
      <c r="P711" s="15">
        <f ca="1">ROUND(M711*(1-O711), 0)</f>
        <v>8</v>
      </c>
      <c r="Q711" s="20">
        <f ca="1">RAND()</f>
        <v>0.20914355593757106</v>
      </c>
      <c r="R711" s="15">
        <f ca="1">IF(B711=1, ROUND(_xlfn.NORM.INV(Q711,$C$9,$C$10)*(1+$T$14), 0), ROUND(_xlfn.NORM.INV(Q711, $D$9, $D$10)*(1+$T$14), 0))</f>
        <v>41</v>
      </c>
      <c r="S711" s="20">
        <f ca="1">RAND()</f>
        <v>0.30727976286912795</v>
      </c>
      <c r="T711" s="18">
        <f ca="1">IF(B711=1, ROUND(_xlfn.NORM.INV(S711,$C$11,$C$12), 2), ROUND(_xlfn.NORM.INV(S711, $D$11, $D$12), 2))</f>
        <v>6375.36</v>
      </c>
      <c r="U711" s="15">
        <f ca="1">MIN(F711,R711)</f>
        <v>40</v>
      </c>
      <c r="V711" s="15">
        <f ca="1">RAND()</f>
        <v>0.80193868075785446</v>
      </c>
      <c r="W711" s="19">
        <f ca="1">(IF(B711=1, $G$21+($G$22-$G$21)*V711, $H$21+($H$22-$H$21)*V711))</f>
        <v>4.3067853826524907E-2</v>
      </c>
      <c r="X711" s="15">
        <f ca="1">ROUND(U711*(1-W711), 0)</f>
        <v>38</v>
      </c>
      <c r="Y711" s="20">
        <f ca="1">RAND()</f>
        <v>0.90439280885070161</v>
      </c>
      <c r="Z711" s="15">
        <f ca="1">IF(B711=1, ROUND(_xlfn.NORM.INV(Y711,$C$13,$C$14)*(1+$T$14), 0), ROUND(_xlfn.NORM.INV(Y711, $D$13, $D$14)*(1+$T$14), 0))</f>
        <v>85</v>
      </c>
      <c r="AA711" s="20">
        <f ca="1">RAND()</f>
        <v>0.62555353964894989</v>
      </c>
      <c r="AB711" s="18">
        <f ca="1">IF(B711=1, ROUND(_xlfn.NORM.INV(AA711,$C$15,$C$16), 2), ROUND(_xlfn.NORM.INV(AA711, $D$15, $D$16), 2))</f>
        <v>3796.31</v>
      </c>
      <c r="AC711" s="15">
        <f ca="1">MIN(G711,Z711)</f>
        <v>24</v>
      </c>
      <c r="AD711" s="15">
        <f ca="1">RAND()</f>
        <v>0.51244189925033057</v>
      </c>
      <c r="AE711" s="19">
        <f ca="1">(IF(B711=1, $G$21+($G$22-$G$21)*AD711, $H$21+($H$22-$H$21)*AD711))</f>
        <v>3.2935466473761568E-2</v>
      </c>
      <c r="AF711" s="15">
        <f ca="1">ROUND(AC711*(1-AE711), 0)</f>
        <v>23</v>
      </c>
      <c r="AG711" s="20">
        <f ca="1">RAND()</f>
        <v>0.73529824972260494</v>
      </c>
      <c r="AH711" s="15">
        <f ca="1">IF(B711=1, ROUND(_xlfn.NORM.INV(AG711,$C$17,$C$18)*(1+$T$14), 0), ROUND(_xlfn.NORM.INV(AG711, $D$17, $D$18)*(1+$T$14), 0))</f>
        <v>384</v>
      </c>
      <c r="AI711" s="20">
        <f ca="1">RAND()</f>
        <v>0.34634801317331876</v>
      </c>
      <c r="AJ711" s="18">
        <f ca="1">IF(B711=1, ROUND(_xlfn.NORM.INV(AI711,$C$19,$C$20), 2), ROUND(_xlfn.NORM.INV(AI711, $D$19, $D$20), 2))</f>
        <v>2157.6999999999998</v>
      </c>
      <c r="AK711" s="15">
        <f ca="1">MIN(ROUND(H711*(1+$C$22),0),AH711)</f>
        <v>273</v>
      </c>
      <c r="AL711" s="20">
        <f ca="1">RAND()</f>
        <v>0.89207144898079827</v>
      </c>
      <c r="AM711" s="19">
        <f ca="1">(IF(B711=1, $G$21+($G$22-$G$21)*AL711, $H$21+($H$22-$H$21)*AL711))</f>
        <v>4.6222500714327944E-2</v>
      </c>
      <c r="AN711" s="15">
        <f ca="1">ROUND(AK711*(1-AM711), 0)</f>
        <v>260</v>
      </c>
      <c r="AO711" s="18">
        <f ca="1">SUM(IF(AN711&gt;H711, (AN711-H711)*($G$23+AJ711), 0),IF(AF711&gt;G711,(AF711-G711)*($G$23+AB711),0),IF(X711&gt;F711,(X711-F711)*($G$23+T711),0),IF(P711&gt;E711,(P711-E711)*($G$23+L711),0))</f>
        <v>0</v>
      </c>
      <c r="AP711" s="18">
        <f>-$C$24</f>
        <v>-313614.51120000001</v>
      </c>
      <c r="AQ711" s="17">
        <f ca="1">L711*P711+T711*X711+AB711*AF711+AJ711*AN711-AO711+AP711</f>
        <v>724011.81880000001</v>
      </c>
      <c r="AS711" s="21">
        <f ca="1">SUM(IF(AN711&gt;H711, (AN711-H711), 0),IF(AF711&gt;G711,(AF711-G711),0),IF(X711&gt;F711,(X711-F711),0),IF(P711&gt;E711,(P711-E711),0))</f>
        <v>0</v>
      </c>
    </row>
    <row r="712" spans="1:45" x14ac:dyDescent="0.4">
      <c r="A712" s="15">
        <v>684</v>
      </c>
      <c r="B712" s="15">
        <f ca="1">IF(RAND() &lt; (8/12), 0, 1)</f>
        <v>0</v>
      </c>
      <c r="C712" s="20">
        <f ca="1">RAND()</f>
        <v>1.2685174403377797E-2</v>
      </c>
      <c r="D712" s="15" t="str">
        <f ca="1">LOOKUP(C712,$H$13:$H$16,$F$13:$F$16)</f>
        <v>Airbus A350-900</v>
      </c>
      <c r="E712" s="15">
        <f ca="1">LOOKUP(D712,$F$6:$F$9,$I$6:$I$9)</f>
        <v>0</v>
      </c>
      <c r="F712" s="15">
        <f ca="1">LOOKUP(D712,$F$6:$F$9,$J$6:$J$9)</f>
        <v>32</v>
      </c>
      <c r="G712" s="15">
        <f ca="1">LOOKUP(D712,$F$6:$F$9,$K$6:$K$9)</f>
        <v>21</v>
      </c>
      <c r="H712" s="15">
        <f ca="1">LOOKUP(D712,$F$6:$F$9,$L$6:$L$9)</f>
        <v>259</v>
      </c>
      <c r="I712" s="20">
        <f ca="1">RAND()</f>
        <v>0.6555008047833718</v>
      </c>
      <c r="J712" s="15">
        <f ca="1">IF(B712=1, ROUND(_xlfn.NORM.INV(I712,$C$5,$C$6)*(1+$T$14), 0), ROUND(_xlfn.NORM.INV(I712, $D$5, $D$6)*(1+$T$14), 0))</f>
        <v>5</v>
      </c>
      <c r="K712" s="20">
        <f ca="1">RAND()</f>
        <v>0.58597723141355074</v>
      </c>
      <c r="L712" s="18">
        <f ca="1">IF(B712=1, ROUND(_xlfn.NORM.INV(K712,$C$7,$C$8), 2), ROUND(_xlfn.NORM.INV(K712, $D$7, $D$8), 2))</f>
        <v>10591.38</v>
      </c>
      <c r="M712" s="15">
        <f ca="1">MIN(E712,J712)</f>
        <v>0</v>
      </c>
      <c r="N712" s="15">
        <f ca="1">RAND()</f>
        <v>0.17869813576137372</v>
      </c>
      <c r="O712" s="19">
        <f ca="1">(IF(B712=1, $G$21+($G$22-$G$21)*N712, $H$21+($H$22-$H$21)*N712))</f>
        <v>1.5360944072841212E-2</v>
      </c>
      <c r="P712" s="15">
        <f ca="1">ROUND(M712*(1-O712), 0)</f>
        <v>0</v>
      </c>
      <c r="Q712" s="20">
        <f ca="1">RAND()</f>
        <v>0.24246057773428553</v>
      </c>
      <c r="R712" s="15">
        <f ca="1">IF(B712=1, ROUND(_xlfn.NORM.INV(Q712,$C$9,$C$10)*(1+$T$14), 0), ROUND(_xlfn.NORM.INV(Q712, $D$9, $D$10)*(1+$T$14), 0))</f>
        <v>33</v>
      </c>
      <c r="S712" s="20">
        <f ca="1">RAND()</f>
        <v>0.57763232284496246</v>
      </c>
      <c r="T712" s="18">
        <f ca="1">IF(B712=1, ROUND(_xlfn.NORM.INV(S712,$C$11,$C$12), 2), ROUND(_xlfn.NORM.INV(S712, $D$11, $D$12), 2))</f>
        <v>5290.82</v>
      </c>
      <c r="U712" s="15">
        <f ca="1">MIN(F712,R712)</f>
        <v>32</v>
      </c>
      <c r="V712" s="15">
        <f ca="1">RAND()</f>
        <v>0.38536195016833075</v>
      </c>
      <c r="W712" s="19">
        <f ca="1">(IF(B712=1, $G$21+($G$22-$G$21)*V712, $H$21+($H$22-$H$21)*V712))</f>
        <v>2.1560858505049921E-2</v>
      </c>
      <c r="X712" s="15">
        <f ca="1">ROUND(U712*(1-W712), 0)</f>
        <v>31</v>
      </c>
      <c r="Y712" s="20">
        <f ca="1">RAND()</f>
        <v>0.77217176336296223</v>
      </c>
      <c r="Z712" s="15">
        <f ca="1">IF(B712=1, ROUND(_xlfn.NORM.INV(Y712,$C$13,$C$14)*(1+$T$14), 0), ROUND(_xlfn.NORM.INV(Y712, $D$13, $D$14)*(1+$T$14), 0))</f>
        <v>43</v>
      </c>
      <c r="AA712" s="20">
        <f ca="1">RAND()</f>
        <v>0.97837109285394741</v>
      </c>
      <c r="AB712" s="18">
        <f ca="1">IF(B712=1, ROUND(_xlfn.NORM.INV(AA712,$C$15,$C$16), 2), ROUND(_xlfn.NORM.INV(AA712, $D$15, $D$16), 2))</f>
        <v>3043.62</v>
      </c>
      <c r="AC712" s="15">
        <f ca="1">MIN(G712,Z712)</f>
        <v>21</v>
      </c>
      <c r="AD712" s="15">
        <f ca="1">RAND()</f>
        <v>8.8338953520583074E-2</v>
      </c>
      <c r="AE712" s="19">
        <f ca="1">(IF(B712=1, $G$21+($G$22-$G$21)*AD712, $H$21+($H$22-$H$21)*AD712))</f>
        <v>1.2650168605617492E-2</v>
      </c>
      <c r="AF712" s="15">
        <f ca="1">ROUND(AC712*(1-AE712), 0)</f>
        <v>21</v>
      </c>
      <c r="AG712" s="20">
        <f ca="1">RAND()</f>
        <v>0.53839284577205515</v>
      </c>
      <c r="AH712" s="15">
        <f ca="1">IF(B712=1, ROUND(_xlfn.NORM.INV(AG712,$C$17,$C$18)*(1+$T$14), 0), ROUND(_xlfn.NORM.INV(AG712, $D$17, $D$18)*(1+$T$14), 0))</f>
        <v>205</v>
      </c>
      <c r="AI712" s="20">
        <f ca="1">RAND()</f>
        <v>0.5403754694876759</v>
      </c>
      <c r="AJ712" s="18">
        <f ca="1">IF(B712=1, ROUND(_xlfn.NORM.INV(AI712,$C$19,$C$20), 2), ROUND(_xlfn.NORM.INV(AI712, $D$19, $D$20), 2))</f>
        <v>1756.43</v>
      </c>
      <c r="AK712" s="15">
        <f ca="1">MIN(ROUND(H712*(1+$C$22),0),AH712)</f>
        <v>205</v>
      </c>
      <c r="AL712" s="20">
        <f ca="1">RAND()</f>
        <v>0.78304313342370713</v>
      </c>
      <c r="AM712" s="19">
        <f ca="1">(IF(B712=1, $G$21+($G$22-$G$21)*AL712, $H$21+($H$22-$H$21)*AL712))</f>
        <v>3.3491294002711211E-2</v>
      </c>
      <c r="AN712" s="15">
        <f ca="1">ROUND(AK712*(1-AM712), 0)</f>
        <v>198</v>
      </c>
      <c r="AO712" s="18">
        <f ca="1">SUM(IF(AN712&gt;H712, (AN712-H712)*($G$23+AJ712), 0),IF(AF712&gt;G712,(AF712-G712)*($G$23+AB712),0),IF(X712&gt;F712,(X712-F712)*($G$23+T712),0),IF(P712&gt;E712,(P712-E712)*($G$23+L712),0))</f>
        <v>0</v>
      </c>
      <c r="AP712" s="18">
        <f>-$C$24</f>
        <v>-313614.51120000001</v>
      </c>
      <c r="AQ712" s="17">
        <f ca="1">L712*P712+T712*X712+AB712*AF712+AJ712*AN712-AO712+AP712</f>
        <v>262090.06879999995</v>
      </c>
      <c r="AS712" s="21">
        <f ca="1">SUM(IF(AN712&gt;H712, (AN712-H712), 0),IF(AF712&gt;G712,(AF712-G712),0),IF(X712&gt;F712,(X712-F712),0),IF(P712&gt;E712,(P712-E712),0))</f>
        <v>0</v>
      </c>
    </row>
    <row r="713" spans="1:45" x14ac:dyDescent="0.4">
      <c r="A713" s="15">
        <v>685</v>
      </c>
      <c r="B713" s="15">
        <f ca="1">IF(RAND() &lt; (8/12), 0, 1)</f>
        <v>0</v>
      </c>
      <c r="C713" s="20">
        <f ca="1">RAND()</f>
        <v>0.58600630478913074</v>
      </c>
      <c r="D713" s="15" t="str">
        <f ca="1">LOOKUP(C713,$H$13:$H$16,$F$13:$F$16)</f>
        <v>Boeing 777-200LR</v>
      </c>
      <c r="E713" s="15">
        <f ca="1">LOOKUP(D713,$F$6:$F$9,$I$6:$I$9)</f>
        <v>0</v>
      </c>
      <c r="F713" s="15">
        <f ca="1">LOOKUP(D713,$F$6:$F$9,$J$6:$J$9)</f>
        <v>38</v>
      </c>
      <c r="G713" s="15">
        <f ca="1">LOOKUP(D713,$F$6:$F$9,$K$6:$K$9)</f>
        <v>0</v>
      </c>
      <c r="H713" s="15">
        <f ca="1">LOOKUP(D713,$F$6:$F$9,$L$6:$L$9)</f>
        <v>264</v>
      </c>
      <c r="I713" s="20">
        <f ca="1">RAND()</f>
        <v>0.17495062826557584</v>
      </c>
      <c r="J713" s="15">
        <f ca="1">IF(B713=1, ROUND(_xlfn.NORM.INV(I713,$C$5,$C$6)*(1+$T$14), 0), ROUND(_xlfn.NORM.INV(I713, $D$5, $D$6)*(1+$T$14), 0))</f>
        <v>3</v>
      </c>
      <c r="K713" s="20">
        <f ca="1">RAND()</f>
        <v>1.1616194742978925E-2</v>
      </c>
      <c r="L713" s="18">
        <f ca="1">IF(B713=1, ROUND(_xlfn.NORM.INV(K713,$C$7,$C$8), 2), ROUND(_xlfn.NORM.INV(K713, $D$7, $D$8), 2))</f>
        <v>9457.99</v>
      </c>
      <c r="M713" s="15">
        <f ca="1">MIN(E713,J713)</f>
        <v>0</v>
      </c>
      <c r="N713" s="15">
        <f ca="1">RAND()</f>
        <v>0.23615197078922456</v>
      </c>
      <c r="O713" s="19">
        <f ca="1">(IF(B713=1, $G$21+($G$22-$G$21)*N713, $H$21+($H$22-$H$21)*N713))</f>
        <v>1.7084559123676735E-2</v>
      </c>
      <c r="P713" s="15">
        <f ca="1">ROUND(M713*(1-O713), 0)</f>
        <v>0</v>
      </c>
      <c r="Q713" s="20">
        <f ca="1">RAND()</f>
        <v>0.81501028401609033</v>
      </c>
      <c r="R713" s="15">
        <f ca="1">IF(B713=1, ROUND(_xlfn.NORM.INV(Q713,$C$9,$C$10)*(1+$T$14), 0), ROUND(_xlfn.NORM.INV(Q713, $D$9, $D$10)*(1+$T$14), 0))</f>
        <v>49</v>
      </c>
      <c r="S713" s="20">
        <f ca="1">RAND()</f>
        <v>0.29632360651905321</v>
      </c>
      <c r="T713" s="18">
        <f ca="1">IF(B713=1, ROUND(_xlfn.NORM.INV(S713,$C$11,$C$12), 2), ROUND(_xlfn.NORM.INV(S713, $D$11, $D$12), 2))</f>
        <v>5124.2700000000004</v>
      </c>
      <c r="U713" s="15">
        <f ca="1">MIN(F713,R713)</f>
        <v>38</v>
      </c>
      <c r="V713" s="15">
        <f ca="1">RAND()</f>
        <v>0.46418872612614015</v>
      </c>
      <c r="W713" s="19">
        <f ca="1">(IF(B713=1, $G$21+($G$22-$G$21)*V713, $H$21+($H$22-$H$21)*V713))</f>
        <v>2.3925661783784205E-2</v>
      </c>
      <c r="X713" s="15">
        <f ca="1">ROUND(U713*(1-W713), 0)</f>
        <v>37</v>
      </c>
      <c r="Y713" s="20">
        <f ca="1">RAND()</f>
        <v>0.64263272347731693</v>
      </c>
      <c r="Z713" s="15">
        <f ca="1">IF(B713=1, ROUND(_xlfn.NORM.INV(Y713,$C$13,$C$14)*(1+$T$14), 0), ROUND(_xlfn.NORM.INV(Y713, $D$13, $D$14)*(1+$T$14), 0))</f>
        <v>39</v>
      </c>
      <c r="AA713" s="20">
        <f ca="1">RAND()</f>
        <v>0.14864290868873797</v>
      </c>
      <c r="AB713" s="18">
        <f ca="1">IF(B713=1, ROUND(_xlfn.NORM.INV(AA713,$C$15,$C$16), 2), ROUND(_xlfn.NORM.INV(AA713, $D$15, $D$16), 2))</f>
        <v>2671.29</v>
      </c>
      <c r="AC713" s="15">
        <f ca="1">MIN(G713,Z713)</f>
        <v>0</v>
      </c>
      <c r="AD713" s="15">
        <f ca="1">RAND()</f>
        <v>0.82571928741155021</v>
      </c>
      <c r="AE713" s="19">
        <f ca="1">(IF(B713=1, $G$21+($G$22-$G$21)*AD713, $H$21+($H$22-$H$21)*AD713))</f>
        <v>3.4771578622346505E-2</v>
      </c>
      <c r="AF713" s="15">
        <f ca="1">ROUND(AC713*(1-AE713), 0)</f>
        <v>0</v>
      </c>
      <c r="AG713" s="20">
        <f ca="1">RAND()</f>
        <v>0.41953724193034914</v>
      </c>
      <c r="AH713" s="15">
        <f ca="1">IF(B713=1, ROUND(_xlfn.NORM.INV(AG713,$C$17,$C$18)*(1+$T$14), 0), ROUND(_xlfn.NORM.INV(AG713, $D$17, $D$18)*(1+$T$14), 0))</f>
        <v>189</v>
      </c>
      <c r="AI713" s="20">
        <f ca="1">RAND()</f>
        <v>0.72133621026573413</v>
      </c>
      <c r="AJ713" s="18">
        <f ca="1">IF(B713=1, ROUND(_xlfn.NORM.INV(AI713,$C$19,$C$20), 2), ROUND(_xlfn.NORM.INV(AI713, $D$19, $D$20), 2))</f>
        <v>1793.3</v>
      </c>
      <c r="AK713" s="15">
        <f ca="1">MIN(ROUND(H713*(1+$C$22),0),AH713)</f>
        <v>189</v>
      </c>
      <c r="AL713" s="20">
        <f ca="1">RAND()</f>
        <v>0.91505287129263391</v>
      </c>
      <c r="AM713" s="19">
        <f ca="1">(IF(B713=1, $G$21+($G$22-$G$21)*AL713, $H$21+($H$22-$H$21)*AL713))</f>
        <v>3.7451586138779018E-2</v>
      </c>
      <c r="AN713" s="15">
        <f ca="1">ROUND(AK713*(1-AM713), 0)</f>
        <v>182</v>
      </c>
      <c r="AO713" s="18">
        <f ca="1">SUM(IF(AN713&gt;H713, (AN713-H713)*($G$23+AJ713), 0),IF(AF713&gt;G713,(AF713-G713)*($G$23+AB713),0),IF(X713&gt;F713,(X713-F713)*($G$23+T713),0),IF(P713&gt;E713,(P713-E713)*($G$23+L713),0))</f>
        <v>0</v>
      </c>
      <c r="AP713" s="18">
        <f>-$C$24</f>
        <v>-313614.51120000001</v>
      </c>
      <c r="AQ713" s="17">
        <f ca="1">L713*P713+T713*X713+AB713*AF713+AJ713*AN713-AO713+AP713</f>
        <v>202364.07879999996</v>
      </c>
      <c r="AS713" s="21">
        <f ca="1">SUM(IF(AN713&gt;H713, (AN713-H713), 0),IF(AF713&gt;G713,(AF713-G713),0),IF(X713&gt;F713,(X713-F713),0),IF(P713&gt;E713,(P713-E713),0))</f>
        <v>0</v>
      </c>
    </row>
    <row r="714" spans="1:45" x14ac:dyDescent="0.4">
      <c r="A714" s="15">
        <v>686</v>
      </c>
      <c r="B714" s="15">
        <f ca="1">IF(RAND() &lt; (8/12), 0, 1)</f>
        <v>0</v>
      </c>
      <c r="C714" s="20">
        <f ca="1">RAND()</f>
        <v>0.82776551299273238</v>
      </c>
      <c r="D714" s="15" t="str">
        <f ca="1">LOOKUP(C714,$H$13:$H$16,$F$13:$F$16)</f>
        <v>Boeing 777-300ER</v>
      </c>
      <c r="E714" s="15">
        <f ca="1">LOOKUP(D714,$F$6:$F$9,$I$6:$I$9)</f>
        <v>8</v>
      </c>
      <c r="F714" s="15">
        <f ca="1">LOOKUP(D714,$F$6:$F$9,$J$6:$J$9)</f>
        <v>40</v>
      </c>
      <c r="G714" s="15">
        <f ca="1">LOOKUP(D714,$F$6:$F$9,$K$6:$K$9)</f>
        <v>24</v>
      </c>
      <c r="H714" s="15">
        <f ca="1">LOOKUP(D714,$F$6:$F$9,$L$6:$L$9)</f>
        <v>260</v>
      </c>
      <c r="I714" s="20">
        <f ca="1">RAND()</f>
        <v>7.3473740753887462E-2</v>
      </c>
      <c r="J714" s="15">
        <f ca="1">IF(B714=1, ROUND(_xlfn.NORM.INV(I714,$C$5,$C$6)*(1+$T$14), 0), ROUND(_xlfn.NORM.INV(I714, $D$5, $D$6)*(1+$T$14), 0))</f>
        <v>3</v>
      </c>
      <c r="K714" s="20">
        <f ca="1">RAND()</f>
        <v>0.38147854375382251</v>
      </c>
      <c r="L714" s="18">
        <f ca="1">IF(B714=1, ROUND(_xlfn.NORM.INV(K714,$C$7,$C$8), 2), ROUND(_xlfn.NORM.INV(K714, $D$7, $D$8), 2))</f>
        <v>10354.92</v>
      </c>
      <c r="M714" s="15">
        <f ca="1">MIN(E714,J714)</f>
        <v>3</v>
      </c>
      <c r="N714" s="15">
        <f ca="1">RAND()</f>
        <v>0.75014070511771958</v>
      </c>
      <c r="O714" s="19">
        <f ca="1">(IF(B714=1, $G$21+($G$22-$G$21)*N714, $H$21+($H$22-$H$21)*N714))</f>
        <v>3.250422115353159E-2</v>
      </c>
      <c r="P714" s="15">
        <f ca="1">ROUND(M714*(1-O714), 0)</f>
        <v>3</v>
      </c>
      <c r="Q714" s="20">
        <f ca="1">RAND()</f>
        <v>0.84300208514961994</v>
      </c>
      <c r="R714" s="15">
        <f ca="1">IF(B714=1, ROUND(_xlfn.NORM.INV(Q714,$C$9,$C$10)*(1+$T$14), 0), ROUND(_xlfn.NORM.INV(Q714, $D$9, $D$10)*(1+$T$14), 0))</f>
        <v>50</v>
      </c>
      <c r="S714" s="20">
        <f ca="1">RAND()</f>
        <v>9.4534197311419654E-2</v>
      </c>
      <c r="T714" s="18">
        <f ca="1">IF(B714=1, ROUND(_xlfn.NORM.INV(S714,$C$11,$C$12), 2), ROUND(_xlfn.NORM.INV(S714, $D$11, $D$12), 2))</f>
        <v>4946.91</v>
      </c>
      <c r="U714" s="15">
        <f ca="1">MIN(F714,R714)</f>
        <v>40</v>
      </c>
      <c r="V714" s="15">
        <f ca="1">RAND()</f>
        <v>8.5201882646701921E-2</v>
      </c>
      <c r="W714" s="19">
        <f ca="1">(IF(B714=1, $G$21+($G$22-$G$21)*V714, $H$21+($H$22-$H$21)*V714))</f>
        <v>1.2556056479401058E-2</v>
      </c>
      <c r="X714" s="15">
        <f ca="1">ROUND(U714*(1-W714), 0)</f>
        <v>39</v>
      </c>
      <c r="Y714" s="20">
        <f ca="1">RAND()</f>
        <v>0.29853155901559048</v>
      </c>
      <c r="Z714" s="15">
        <f ca="1">IF(B714=1, ROUND(_xlfn.NORM.INV(Y714,$C$13,$C$14)*(1+$T$14), 0), ROUND(_xlfn.NORM.INV(Y714, $D$13, $D$14)*(1+$T$14), 0))</f>
        <v>31</v>
      </c>
      <c r="AA714" s="20">
        <f ca="1">RAND()</f>
        <v>0.44494039564962173</v>
      </c>
      <c r="AB714" s="18">
        <f ca="1">IF(B714=1, ROUND(_xlfn.NORM.INV(AA714,$C$15,$C$16), 2), ROUND(_xlfn.NORM.INV(AA714, $D$15, $D$16), 2))</f>
        <v>2781.14</v>
      </c>
      <c r="AC714" s="15">
        <f ca="1">MIN(G714,Z714)</f>
        <v>24</v>
      </c>
      <c r="AD714" s="15">
        <f ca="1">RAND()</f>
        <v>0.67147704240705608</v>
      </c>
      <c r="AE714" s="19">
        <f ca="1">(IF(B714=1, $G$21+($G$22-$G$21)*AD714, $H$21+($H$22-$H$21)*AD714))</f>
        <v>3.0144311272211684E-2</v>
      </c>
      <c r="AF714" s="15">
        <f ca="1">ROUND(AC714*(1-AE714), 0)</f>
        <v>23</v>
      </c>
      <c r="AG714" s="20">
        <f ca="1">RAND()</f>
        <v>0.74149959093649109</v>
      </c>
      <c r="AH714" s="15">
        <f ca="1">IF(B714=1, ROUND(_xlfn.NORM.INV(AG714,$C$17,$C$18)*(1+$T$14), 0), ROUND(_xlfn.NORM.INV(AG714, $D$17, $D$18)*(1+$T$14), 0))</f>
        <v>234</v>
      </c>
      <c r="AI714" s="20">
        <f ca="1">RAND()</f>
        <v>0.4669479022436781</v>
      </c>
      <c r="AJ714" s="18">
        <f ca="1">IF(B714=1, ROUND(_xlfn.NORM.INV(AI714,$C$19,$C$20), 2), ROUND(_xlfn.NORM.INV(AI714, $D$19, $D$20), 2))</f>
        <v>1742.43</v>
      </c>
      <c r="AK714" s="15">
        <f ca="1">MIN(ROUND(H714*(1+$C$22),0),AH714)</f>
        <v>234</v>
      </c>
      <c r="AL714" s="20">
        <f ca="1">RAND()</f>
        <v>0.95431572031356438</v>
      </c>
      <c r="AM714" s="19">
        <f ca="1">(IF(B714=1, $G$21+($G$22-$G$21)*AL714, $H$21+($H$22-$H$21)*AL714))</f>
        <v>3.8629471609406933E-2</v>
      </c>
      <c r="AN714" s="15">
        <f ca="1">ROUND(AK714*(1-AM714), 0)</f>
        <v>225</v>
      </c>
      <c r="AO714" s="18">
        <f ca="1">SUM(IF(AN714&gt;H714, (AN714-H714)*($G$23+AJ714), 0),IF(AF714&gt;G714,(AF714-G714)*($G$23+AB714),0),IF(X714&gt;F714,(X714-F714)*($G$23+T714),0),IF(P714&gt;E714,(P714-E714)*($G$23+L714),0))</f>
        <v>0</v>
      </c>
      <c r="AP714" s="18">
        <f>-$C$24</f>
        <v>-313614.51120000001</v>
      </c>
      <c r="AQ714" s="17">
        <f ca="1">L714*P714+T714*X714+AB714*AF714+AJ714*AN714-AO714+AP714</f>
        <v>366392.70879999996</v>
      </c>
      <c r="AS714" s="21">
        <f ca="1">SUM(IF(AN714&gt;H714, (AN714-H714), 0),IF(AF714&gt;G714,(AF714-G714),0),IF(X714&gt;F714,(X714-F714),0),IF(P714&gt;E714,(P714-E714),0))</f>
        <v>0</v>
      </c>
    </row>
    <row r="715" spans="1:45" x14ac:dyDescent="0.4">
      <c r="A715" s="15">
        <v>687</v>
      </c>
      <c r="B715" s="15">
        <f ca="1">IF(RAND() &lt; (8/12), 0, 1)</f>
        <v>0</v>
      </c>
      <c r="C715" s="20">
        <f ca="1">RAND()</f>
        <v>0.90906289588271827</v>
      </c>
      <c r="D715" s="15" t="str">
        <f ca="1">LOOKUP(C715,$H$13:$H$16,$F$13:$F$16)</f>
        <v>Boeing 777-300ER</v>
      </c>
      <c r="E715" s="15">
        <f ca="1">LOOKUP(D715,$F$6:$F$9,$I$6:$I$9)</f>
        <v>8</v>
      </c>
      <c r="F715" s="15">
        <f ca="1">LOOKUP(D715,$F$6:$F$9,$J$6:$J$9)</f>
        <v>40</v>
      </c>
      <c r="G715" s="15">
        <f ca="1">LOOKUP(D715,$F$6:$F$9,$K$6:$K$9)</f>
        <v>24</v>
      </c>
      <c r="H715" s="15">
        <f ca="1">LOOKUP(D715,$F$6:$F$9,$L$6:$L$9)</f>
        <v>260</v>
      </c>
      <c r="I715" s="20">
        <f ca="1">RAND()</f>
        <v>0.39729744742656048</v>
      </c>
      <c r="J715" s="15">
        <f ca="1">IF(B715=1, ROUND(_xlfn.NORM.INV(I715,$C$5,$C$6)*(1+$T$14), 0), ROUND(_xlfn.NORM.INV(I715, $D$5, $D$6)*(1+$T$14), 0))</f>
        <v>4</v>
      </c>
      <c r="K715" s="20">
        <f ca="1">RAND()</f>
        <v>1.3720050150954677E-2</v>
      </c>
      <c r="L715" s="18">
        <f ca="1">IF(B715=1, ROUND(_xlfn.NORM.INV(K715,$C$7,$C$8), 2), ROUND(_xlfn.NORM.INV(K715, $D$7, $D$8), 2))</f>
        <v>9487.34</v>
      </c>
      <c r="M715" s="15">
        <f ca="1">MIN(E715,J715)</f>
        <v>4</v>
      </c>
      <c r="N715" s="15">
        <f ca="1">RAND()</f>
        <v>0.91534948507457914</v>
      </c>
      <c r="O715" s="19">
        <f ca="1">(IF(B715=1, $G$21+($G$22-$G$21)*N715, $H$21+($H$22-$H$21)*N715))</f>
        <v>3.7460484552237376E-2</v>
      </c>
      <c r="P715" s="15">
        <f ca="1">ROUND(M715*(1-O715), 0)</f>
        <v>4</v>
      </c>
      <c r="Q715" s="20">
        <f ca="1">RAND()</f>
        <v>9.5964461824770808E-2</v>
      </c>
      <c r="R715" s="15">
        <f ca="1">IF(B715=1, ROUND(_xlfn.NORM.INV(Q715,$C$9,$C$10)*(1+$T$14), 0), ROUND(_xlfn.NORM.INV(Q715, $D$9, $D$10)*(1+$T$14), 0))</f>
        <v>26</v>
      </c>
      <c r="S715" s="20">
        <f ca="1">RAND()</f>
        <v>0.44186689315199534</v>
      </c>
      <c r="T715" s="18">
        <f ca="1">IF(B715=1, ROUND(_xlfn.NORM.INV(S715,$C$11,$C$12), 2), ROUND(_xlfn.NORM.INV(S715, $D$11, $D$12), 2))</f>
        <v>5212.87</v>
      </c>
      <c r="U715" s="15">
        <f ca="1">MIN(F715,R715)</f>
        <v>26</v>
      </c>
      <c r="V715" s="15">
        <f ca="1">RAND()</f>
        <v>0.58741171610328324</v>
      </c>
      <c r="W715" s="19">
        <f ca="1">(IF(B715=1, $G$21+($G$22-$G$21)*V715, $H$21+($H$22-$H$21)*V715))</f>
        <v>2.7622351483098495E-2</v>
      </c>
      <c r="X715" s="15">
        <f ca="1">ROUND(U715*(1-W715), 0)</f>
        <v>25</v>
      </c>
      <c r="Y715" s="20">
        <f ca="1">RAND()</f>
        <v>0.24221538586340685</v>
      </c>
      <c r="Z715" s="15">
        <f ca="1">IF(B715=1, ROUND(_xlfn.NORM.INV(Y715,$C$13,$C$14)*(1+$T$14), 0), ROUND(_xlfn.NORM.INV(Y715, $D$13, $D$14)*(1+$T$14), 0))</f>
        <v>29</v>
      </c>
      <c r="AA715" s="20">
        <f ca="1">RAND()</f>
        <v>0.81788552371733225</v>
      </c>
      <c r="AB715" s="18">
        <f ca="1">IF(B715=1, ROUND(_xlfn.NORM.INV(AA715,$C$15,$C$16), 2), ROUND(_xlfn.NORM.INV(AA715, $D$15, $D$16), 2))</f>
        <v>2908.24</v>
      </c>
      <c r="AC715" s="15">
        <f ca="1">MIN(G715,Z715)</f>
        <v>24</v>
      </c>
      <c r="AD715" s="15">
        <f ca="1">RAND()</f>
        <v>5.9363194351756188E-2</v>
      </c>
      <c r="AE715" s="19">
        <f ca="1">(IF(B715=1, $G$21+($G$22-$G$21)*AD715, $H$21+($H$22-$H$21)*AD715))</f>
        <v>1.1780895830552685E-2</v>
      </c>
      <c r="AF715" s="15">
        <f ca="1">ROUND(AC715*(1-AE715), 0)</f>
        <v>24</v>
      </c>
      <c r="AG715" s="20">
        <f ca="1">RAND()</f>
        <v>0.45811204088745283</v>
      </c>
      <c r="AH715" s="15">
        <f ca="1">IF(B715=1, ROUND(_xlfn.NORM.INV(AG715,$C$17,$C$18)*(1+$T$14), 0), ROUND(_xlfn.NORM.INV(AG715, $D$17, $D$18)*(1+$T$14), 0))</f>
        <v>194</v>
      </c>
      <c r="AI715" s="20">
        <f ca="1">RAND()</f>
        <v>0.70003427423822517</v>
      </c>
      <c r="AJ715" s="18">
        <f ca="1">IF(B715=1, ROUND(_xlfn.NORM.INV(AI715,$C$19,$C$20), 2), ROUND(_xlfn.NORM.INV(AI715, $D$19, $D$20), 2))</f>
        <v>1788.57</v>
      </c>
      <c r="AK715" s="15">
        <f ca="1">MIN(ROUND(H715*(1+$C$22),0),AH715)</f>
        <v>194</v>
      </c>
      <c r="AL715" s="20">
        <f ca="1">RAND()</f>
        <v>0.78763936753115593</v>
      </c>
      <c r="AM715" s="19">
        <f ca="1">(IF(B715=1, $G$21+($G$22-$G$21)*AL715, $H$21+($H$22-$H$21)*AL715))</f>
        <v>3.3629181025934679E-2</v>
      </c>
      <c r="AN715" s="15">
        <f ca="1">ROUND(AK715*(1-AM715), 0)</f>
        <v>187</v>
      </c>
      <c r="AO715" s="18">
        <f ca="1">SUM(IF(AN715&gt;H715, (AN715-H715)*($G$23+AJ715), 0),IF(AF715&gt;G715,(AF715-G715)*($G$23+AB715),0),IF(X715&gt;F715,(X715-F715)*($G$23+T715),0),IF(P715&gt;E715,(P715-E715)*($G$23+L715),0))</f>
        <v>0</v>
      </c>
      <c r="AP715" s="18">
        <f>-$C$24</f>
        <v>-313614.51120000001</v>
      </c>
      <c r="AQ715" s="17">
        <f ca="1">L715*P715+T715*X715+AB715*AF715+AJ715*AN715-AO715+AP715</f>
        <v>258916.94879999995</v>
      </c>
      <c r="AS715" s="21">
        <f ca="1">SUM(IF(AN715&gt;H715, (AN715-H715), 0),IF(AF715&gt;G715,(AF715-G715),0),IF(X715&gt;F715,(X715-F715),0),IF(P715&gt;E715,(P715-E715),0))</f>
        <v>0</v>
      </c>
    </row>
    <row r="716" spans="1:45" x14ac:dyDescent="0.4">
      <c r="A716" s="15">
        <v>688</v>
      </c>
      <c r="B716" s="15">
        <f ca="1">IF(RAND() &lt; (8/12), 0, 1)</f>
        <v>1</v>
      </c>
      <c r="C716" s="20">
        <f ca="1">RAND()</f>
        <v>0.57030718528066027</v>
      </c>
      <c r="D716" s="15" t="str">
        <f ca="1">LOOKUP(C716,$H$13:$H$16,$F$13:$F$16)</f>
        <v>Airbus A380-800</v>
      </c>
      <c r="E716" s="15">
        <f ca="1">LOOKUP(D716,$F$6:$F$9,$I$6:$I$9)</f>
        <v>14</v>
      </c>
      <c r="F716" s="15">
        <f ca="1">LOOKUP(D716,$F$6:$F$9,$J$6:$J$9)</f>
        <v>76</v>
      </c>
      <c r="G716" s="15">
        <f ca="1">LOOKUP(D716,$F$6:$F$9,$K$6:$K$9)</f>
        <v>56</v>
      </c>
      <c r="H716" s="15">
        <f ca="1">LOOKUP(D716,$F$6:$F$9,$L$6:$L$9)</f>
        <v>341</v>
      </c>
      <c r="I716" s="20">
        <f ca="1">RAND()</f>
        <v>0.68283860434719978</v>
      </c>
      <c r="J716" s="15">
        <f ca="1">IF(B716=1, ROUND(_xlfn.NORM.INV(I716,$C$5,$C$6)*(1+$T$14), 0), ROUND(_xlfn.NORM.INV(I716, $D$5, $D$6)*(1+$T$14), 0))</f>
        <v>7</v>
      </c>
      <c r="K716" s="20">
        <f ca="1">RAND()</f>
        <v>8.8838042826828278E-2</v>
      </c>
      <c r="L716" s="18">
        <f ca="1">IF(B716=1, ROUND(_xlfn.NORM.INV(K716,$C$7,$C$8), 2), ROUND(_xlfn.NORM.INV(K716, $D$7, $D$8), 2))</f>
        <v>11227.97</v>
      </c>
      <c r="M716" s="15">
        <f ca="1">MIN(E716,J716)</f>
        <v>7</v>
      </c>
      <c r="N716" s="15">
        <f ca="1">RAND()</f>
        <v>0.79657208144678493</v>
      </c>
      <c r="O716" s="19">
        <f ca="1">(IF(B716=1, $G$21+($G$22-$G$21)*N716, $H$21+($H$22-$H$21)*N716))</f>
        <v>4.2880022850637474E-2</v>
      </c>
      <c r="P716" s="15">
        <f ca="1">ROUND(M716*(1-O716), 0)</f>
        <v>7</v>
      </c>
      <c r="Q716" s="20">
        <f ca="1">RAND()</f>
        <v>0.78378252274096649</v>
      </c>
      <c r="R716" s="15">
        <f ca="1">IF(B716=1, ROUND(_xlfn.NORM.INV(Q716,$C$9,$C$10)*(1+$T$14), 0), ROUND(_xlfn.NORM.INV(Q716, $D$9, $D$10)*(1+$T$14), 0))</f>
        <v>81</v>
      </c>
      <c r="S716" s="20">
        <f ca="1">RAND()</f>
        <v>0.29137226533833016</v>
      </c>
      <c r="T716" s="18">
        <f ca="1">IF(B716=1, ROUND(_xlfn.NORM.INV(S716,$C$11,$C$12), 2), ROUND(_xlfn.NORM.INV(S716, $D$11, $D$12), 2))</f>
        <v>6334.06</v>
      </c>
      <c r="U716" s="15">
        <f ca="1">MIN(F716,R716)</f>
        <v>76</v>
      </c>
      <c r="V716" s="15">
        <f ca="1">RAND()</f>
        <v>0.80011820839299652</v>
      </c>
      <c r="W716" s="19">
        <f ca="1">(IF(B716=1, $G$21+($G$22-$G$21)*V716, $H$21+($H$22-$H$21)*V716))</f>
        <v>4.3004137293754879E-2</v>
      </c>
      <c r="X716" s="15">
        <f ca="1">ROUND(U716*(1-W716), 0)</f>
        <v>73</v>
      </c>
      <c r="Y716" s="20">
        <f ca="1">RAND()</f>
        <v>5.6741075352941817E-3</v>
      </c>
      <c r="Z716" s="15">
        <f ca="1">IF(B716=1, ROUND(_xlfn.NORM.INV(Y716,$C$13,$C$14)*(1+$T$14), 0), ROUND(_xlfn.NORM.INV(Y716, $D$13, $D$14)*(1+$T$14), 0))</f>
        <v>-4</v>
      </c>
      <c r="AA716" s="20">
        <f ca="1">RAND()</f>
        <v>0.38210172224835359</v>
      </c>
      <c r="AB716" s="18">
        <f ca="1">IF(B716=1, ROUND(_xlfn.NORM.INV(AA716,$C$15,$C$16), 2), ROUND(_xlfn.NORM.INV(AA716, $D$15, $D$16), 2))</f>
        <v>3498.11</v>
      </c>
      <c r="AC716" s="15">
        <f ca="1">MIN(G716,Z716)</f>
        <v>-4</v>
      </c>
      <c r="AD716" s="15">
        <f ca="1">RAND()</f>
        <v>3.8954924766950838E-2</v>
      </c>
      <c r="AE716" s="19">
        <f ca="1">(IF(B716=1, $G$21+($G$22-$G$21)*AD716, $H$21+($H$22-$H$21)*AD716))</f>
        <v>1.636342236684328E-2</v>
      </c>
      <c r="AF716" s="15">
        <f ca="1">ROUND(AC716*(1-AE716), 0)</f>
        <v>-4</v>
      </c>
      <c r="AG716" s="20">
        <f ca="1">RAND()</f>
        <v>0.47720790972380867</v>
      </c>
      <c r="AH716" s="15">
        <f ca="1">IF(B716=1, ROUND(_xlfn.NORM.INV(AG716,$C$17,$C$18)*(1+$T$14), 0), ROUND(_xlfn.NORM.INV(AG716, $D$17, $D$18)*(1+$T$14), 0))</f>
        <v>297</v>
      </c>
      <c r="AI716" s="20">
        <f ca="1">RAND()</f>
        <v>0.30827295095871121</v>
      </c>
      <c r="AJ716" s="18">
        <f ca="1">IF(B716=1, ROUND(_xlfn.NORM.INV(AI716,$C$19,$C$20), 2), ROUND(_xlfn.NORM.INV(AI716, $D$19, $D$20), 2))</f>
        <v>2125.9699999999998</v>
      </c>
      <c r="AK716" s="15">
        <f ca="1">MIN(ROUND(H716*(1+$C$22),0),AH716)</f>
        <v>297</v>
      </c>
      <c r="AL716" s="20">
        <f ca="1">RAND()</f>
        <v>0.69017681795544783</v>
      </c>
      <c r="AM716" s="19">
        <f ca="1">(IF(B716=1, $G$21+($G$22-$G$21)*AL716, $H$21+($H$22-$H$21)*AL716))</f>
        <v>3.9156188628440676E-2</v>
      </c>
      <c r="AN716" s="15">
        <f ca="1">ROUND(AK716*(1-AM716), 0)</f>
        <v>285</v>
      </c>
      <c r="AO716" s="18">
        <f ca="1">SUM(IF(AN716&gt;H716, (AN716-H716)*($G$23+AJ716), 0),IF(AF716&gt;G716,(AF716-G716)*($G$23+AB716),0),IF(X716&gt;F716,(X716-F716)*($G$23+T716),0),IF(P716&gt;E716,(P716-E716)*($G$23+L716),0))</f>
        <v>0</v>
      </c>
      <c r="AP716" s="18">
        <f>-$C$24</f>
        <v>-313614.51120000001</v>
      </c>
      <c r="AQ716" s="17">
        <f ca="1">L716*P716+T716*X716+AB716*AF716+AJ716*AN716-AO716+AP716</f>
        <v>819276.6688000001</v>
      </c>
      <c r="AS716" s="21">
        <f ca="1">SUM(IF(AN716&gt;H716, (AN716-H716), 0),IF(AF716&gt;G716,(AF716-G716),0),IF(X716&gt;F716,(X716-F716),0),IF(P716&gt;E716,(P716-E716),0))</f>
        <v>0</v>
      </c>
    </row>
    <row r="717" spans="1:45" x14ac:dyDescent="0.4">
      <c r="A717" s="15">
        <v>689</v>
      </c>
      <c r="B717" s="15">
        <f ca="1">IF(RAND() &lt; (8/12), 0, 1)</f>
        <v>0</v>
      </c>
      <c r="C717" s="20">
        <f ca="1">RAND()</f>
        <v>0.12150381126933152</v>
      </c>
      <c r="D717" s="15" t="str">
        <f ca="1">LOOKUP(C717,$H$13:$H$16,$F$13:$F$16)</f>
        <v>Airbus A350-900</v>
      </c>
      <c r="E717" s="15">
        <f ca="1">LOOKUP(D717,$F$6:$F$9,$I$6:$I$9)</f>
        <v>0</v>
      </c>
      <c r="F717" s="15">
        <f ca="1">LOOKUP(D717,$F$6:$F$9,$J$6:$J$9)</f>
        <v>32</v>
      </c>
      <c r="G717" s="15">
        <f ca="1">LOOKUP(D717,$F$6:$F$9,$K$6:$K$9)</f>
        <v>21</v>
      </c>
      <c r="H717" s="15">
        <f ca="1">LOOKUP(D717,$F$6:$F$9,$L$6:$L$9)</f>
        <v>259</v>
      </c>
      <c r="I717" s="20">
        <f ca="1">RAND()</f>
        <v>0.32514926563079993</v>
      </c>
      <c r="J717" s="15">
        <f ca="1">IF(B717=1, ROUND(_xlfn.NORM.INV(I717,$C$5,$C$6)*(1+$T$14), 0), ROUND(_xlfn.NORM.INV(I717, $D$5, $D$6)*(1+$T$14), 0))</f>
        <v>4</v>
      </c>
      <c r="K717" s="20">
        <f ca="1">RAND()</f>
        <v>0.48504198189733427</v>
      </c>
      <c r="L717" s="18">
        <f ca="1">IF(B717=1, ROUND(_xlfn.NORM.INV(K717,$C$7,$C$8), 2), ROUND(_xlfn.NORM.INV(K717, $D$7, $D$8), 2))</f>
        <v>10475.290000000001</v>
      </c>
      <c r="M717" s="15">
        <f ca="1">MIN(E717,J717)</f>
        <v>0</v>
      </c>
      <c r="N717" s="15">
        <f ca="1">RAND()</f>
        <v>3.6483061814119866E-3</v>
      </c>
      <c r="O717" s="19">
        <f ca="1">(IF(B717=1, $G$21+($G$22-$G$21)*N717, $H$21+($H$22-$H$21)*N717))</f>
        <v>1.0109449185442361E-2</v>
      </c>
      <c r="P717" s="15">
        <f ca="1">ROUND(M717*(1-O717), 0)</f>
        <v>0</v>
      </c>
      <c r="Q717" s="20">
        <f ca="1">RAND()</f>
        <v>0.21468072795066762</v>
      </c>
      <c r="R717" s="15">
        <f ca="1">IF(B717=1, ROUND(_xlfn.NORM.INV(Q717,$C$9,$C$10)*(1+$T$14), 0), ROUND(_xlfn.NORM.INV(Q717, $D$9, $D$10)*(1+$T$14), 0))</f>
        <v>32</v>
      </c>
      <c r="S717" s="20">
        <f ca="1">RAND()</f>
        <v>0.56936930069808644</v>
      </c>
      <c r="T717" s="18">
        <f ca="1">IF(B717=1, ROUND(_xlfn.NORM.INV(S717,$C$11,$C$12), 2), ROUND(_xlfn.NORM.INV(S717, $D$11, $D$12), 2))</f>
        <v>5286.02</v>
      </c>
      <c r="U717" s="15">
        <f ca="1">MIN(F717,R717)</f>
        <v>32</v>
      </c>
      <c r="V717" s="15">
        <f ca="1">RAND()</f>
        <v>0.43087965777340587</v>
      </c>
      <c r="W717" s="19">
        <f ca="1">(IF(B717=1, $G$21+($G$22-$G$21)*V717, $H$21+($H$22-$H$21)*V717))</f>
        <v>2.2926389733202178E-2</v>
      </c>
      <c r="X717" s="15">
        <f ca="1">ROUND(U717*(1-W717), 0)</f>
        <v>31</v>
      </c>
      <c r="Y717" s="20">
        <f ca="1">RAND()</f>
        <v>0.20376046625505928</v>
      </c>
      <c r="Z717" s="15">
        <f ca="1">IF(B717=1, ROUND(_xlfn.NORM.INV(Y717,$C$13,$C$14)*(1+$T$14), 0), ROUND(_xlfn.NORM.INV(Y717, $D$13, $D$14)*(1+$T$14), 0))</f>
        <v>28</v>
      </c>
      <c r="AA717" s="20">
        <f ca="1">RAND()</f>
        <v>0.9067023494555263</v>
      </c>
      <c r="AB717" s="18">
        <f ca="1">IF(B717=1, ROUND(_xlfn.NORM.INV(AA717,$C$15,$C$16), 2), ROUND(_xlfn.NORM.INV(AA717, $D$15, $D$16), 2))</f>
        <v>2958.48</v>
      </c>
      <c r="AC717" s="15">
        <f ca="1">MIN(G717,Z717)</f>
        <v>21</v>
      </c>
      <c r="AD717" s="15">
        <f ca="1">RAND()</f>
        <v>0.45044183741460109</v>
      </c>
      <c r="AE717" s="19">
        <f ca="1">(IF(B717=1, $G$21+($G$22-$G$21)*AD717, $H$21+($H$22-$H$21)*AD717))</f>
        <v>2.3513255122438032E-2</v>
      </c>
      <c r="AF717" s="15">
        <f ca="1">ROUND(AC717*(1-AE717), 0)</f>
        <v>21</v>
      </c>
      <c r="AG717" s="20">
        <f ca="1">RAND()</f>
        <v>0.24061406452707867</v>
      </c>
      <c r="AH717" s="15">
        <f ca="1">IF(B717=1, ROUND(_xlfn.NORM.INV(AG717,$C$17,$C$18)*(1+$T$14), 0), ROUND(_xlfn.NORM.INV(AG717, $D$17, $D$18)*(1+$T$14), 0))</f>
        <v>163</v>
      </c>
      <c r="AI717" s="20">
        <f ca="1">RAND()</f>
        <v>1.9192062717944491E-2</v>
      </c>
      <c r="AJ717" s="18">
        <f ca="1">IF(B717=1, ROUND(_xlfn.NORM.INV(AI717,$C$19,$C$20), 2), ROUND(_xlfn.NORM.INV(AI717, $D$19, $D$20), 2))</f>
        <v>1591.44</v>
      </c>
      <c r="AK717" s="15">
        <f ca="1">MIN(ROUND(H717*(1+$C$22),0),AH717)</f>
        <v>163</v>
      </c>
      <c r="AL717" s="20">
        <f ca="1">RAND()</f>
        <v>0.54201318915888996</v>
      </c>
      <c r="AM717" s="19">
        <f ca="1">(IF(B717=1, $G$21+($G$22-$G$21)*AL717, $H$21+($H$22-$H$21)*AL717))</f>
        <v>2.62603956747667E-2</v>
      </c>
      <c r="AN717" s="15">
        <f ca="1">ROUND(AK717*(1-AM717), 0)</f>
        <v>159</v>
      </c>
      <c r="AO717" s="18">
        <f ca="1">SUM(IF(AN717&gt;H717, (AN717-H717)*($G$23+AJ717), 0),IF(AF717&gt;G717,(AF717-G717)*($G$23+AB717),0),IF(X717&gt;F717,(X717-F717)*($G$23+T717),0),IF(P717&gt;E717,(P717-E717)*($G$23+L717),0))</f>
        <v>0</v>
      </c>
      <c r="AP717" s="18">
        <f>-$C$24</f>
        <v>-313614.51120000001</v>
      </c>
      <c r="AQ717" s="17">
        <f ca="1">L717*P717+T717*X717+AB717*AF717+AJ717*AN717-AO717+AP717</f>
        <v>165419.14880000002</v>
      </c>
      <c r="AS717" s="21">
        <f ca="1">SUM(IF(AN717&gt;H717, (AN717-H717), 0),IF(AF717&gt;G717,(AF717-G717),0),IF(X717&gt;F717,(X717-F717),0),IF(P717&gt;E717,(P717-E717),0))</f>
        <v>0</v>
      </c>
    </row>
    <row r="718" spans="1:45" x14ac:dyDescent="0.4">
      <c r="A718" s="15">
        <v>690</v>
      </c>
      <c r="B718" s="15">
        <f ca="1">IF(RAND() &lt; (8/12), 0, 1)</f>
        <v>1</v>
      </c>
      <c r="C718" s="20">
        <f ca="1">RAND()</f>
        <v>0.80495054802793697</v>
      </c>
      <c r="D718" s="15" t="str">
        <f ca="1">LOOKUP(C718,$H$13:$H$16,$F$13:$F$16)</f>
        <v>Boeing 777-300ER</v>
      </c>
      <c r="E718" s="15">
        <f ca="1">LOOKUP(D718,$F$6:$F$9,$I$6:$I$9)</f>
        <v>8</v>
      </c>
      <c r="F718" s="15">
        <f ca="1">LOOKUP(D718,$F$6:$F$9,$J$6:$J$9)</f>
        <v>40</v>
      </c>
      <c r="G718" s="15">
        <f ca="1">LOOKUP(D718,$F$6:$F$9,$K$6:$K$9)</f>
        <v>24</v>
      </c>
      <c r="H718" s="15">
        <f ca="1">LOOKUP(D718,$F$6:$F$9,$L$6:$L$9)</f>
        <v>260</v>
      </c>
      <c r="I718" s="20">
        <f ca="1">RAND()</f>
        <v>0.80095688448125435</v>
      </c>
      <c r="J718" s="15">
        <f ca="1">IF(B718=1, ROUND(_xlfn.NORM.INV(I718,$C$5,$C$6)*(1+$T$14), 0), ROUND(_xlfn.NORM.INV(I718, $D$5, $D$6)*(1+$T$14), 0))</f>
        <v>8</v>
      </c>
      <c r="K718" s="20">
        <f ca="1">RAND()</f>
        <v>0.37469333824614903</v>
      </c>
      <c r="L718" s="18">
        <f ca="1">IF(B718=1, ROUND(_xlfn.NORM.INV(K718,$C$7,$C$8), 2), ROUND(_xlfn.NORM.INV(K718, $D$7, $D$8), 2))</f>
        <v>13082.78</v>
      </c>
      <c r="M718" s="15">
        <f ca="1">MIN(E718,J718)</f>
        <v>8</v>
      </c>
      <c r="N718" s="15">
        <f ca="1">RAND()</f>
        <v>0.8130837283835044</v>
      </c>
      <c r="O718" s="19">
        <f ca="1">(IF(B718=1, $G$21+($G$22-$G$21)*N718, $H$21+($H$22-$H$21)*N718))</f>
        <v>4.3457930493422656E-2</v>
      </c>
      <c r="P718" s="15">
        <f ca="1">ROUND(M718*(1-O718), 0)</f>
        <v>8</v>
      </c>
      <c r="Q718" s="20">
        <f ca="1">RAND()</f>
        <v>0.84343878489913016</v>
      </c>
      <c r="R718" s="15">
        <f ca="1">IF(B718=1, ROUND(_xlfn.NORM.INV(Q718,$C$9,$C$10)*(1+$T$14), 0), ROUND(_xlfn.NORM.INV(Q718, $D$9, $D$10)*(1+$T$14), 0))</f>
        <v>86</v>
      </c>
      <c r="S718" s="20">
        <f ca="1">RAND()</f>
        <v>0.72369551184801129</v>
      </c>
      <c r="T718" s="18">
        <f ca="1">IF(B718=1, ROUND(_xlfn.NORM.INV(S718,$C$11,$C$12), 2), ROUND(_xlfn.NORM.INV(S718, $D$11, $D$12), 2))</f>
        <v>7364.93</v>
      </c>
      <c r="U718" s="15">
        <f ca="1">MIN(F718,R718)</f>
        <v>40</v>
      </c>
      <c r="V718" s="15">
        <f ca="1">RAND()</f>
        <v>0.63464996148953179</v>
      </c>
      <c r="W718" s="19">
        <f ca="1">(IF(B718=1, $G$21+($G$22-$G$21)*V718, $H$21+($H$22-$H$21)*V718))</f>
        <v>3.7212748652133615E-2</v>
      </c>
      <c r="X718" s="15">
        <f ca="1">ROUND(U718*(1-W718), 0)</f>
        <v>39</v>
      </c>
      <c r="Y718" s="20">
        <f ca="1">RAND()</f>
        <v>0.28937386447037228</v>
      </c>
      <c r="Z718" s="15">
        <f ca="1">IF(B718=1, ROUND(_xlfn.NORM.INV(Y718,$C$13,$C$14)*(1+$T$14), 0), ROUND(_xlfn.NORM.INV(Y718, $D$13, $D$14)*(1+$T$14), 0))</f>
        <v>42</v>
      </c>
      <c r="AA718" s="20">
        <f ca="1">RAND()</f>
        <v>0.14162535536326204</v>
      </c>
      <c r="AB718" s="18">
        <f ca="1">IF(B718=1, ROUND(_xlfn.NORM.INV(AA718,$C$15,$C$16), 2), ROUND(_xlfn.NORM.INV(AA718, $D$15, $D$16), 2))</f>
        <v>3126.33</v>
      </c>
      <c r="AC718" s="15">
        <f ca="1">MIN(G718,Z718)</f>
        <v>24</v>
      </c>
      <c r="AD718" s="15">
        <f ca="1">RAND()</f>
        <v>0.25264983799905238</v>
      </c>
      <c r="AE718" s="19">
        <f ca="1">(IF(B718=1, $G$21+($G$22-$G$21)*AD718, $H$21+($H$22-$H$21)*AD718))</f>
        <v>2.3842744329966834E-2</v>
      </c>
      <c r="AF718" s="15">
        <f ca="1">ROUND(AC718*(1-AE718), 0)</f>
        <v>23</v>
      </c>
      <c r="AG718" s="20">
        <f ca="1">RAND()</f>
        <v>0.26069559761788097</v>
      </c>
      <c r="AH718" s="15">
        <f ca="1">IF(B718=1, ROUND(_xlfn.NORM.INV(AG718,$C$17,$C$18)*(1+$T$14), 0), ROUND(_xlfn.NORM.INV(AG718, $D$17, $D$18)*(1+$T$14), 0))</f>
        <v>224</v>
      </c>
      <c r="AI718" s="20">
        <f ca="1">RAND()</f>
        <v>0.4023334028230322</v>
      </c>
      <c r="AJ718" s="18">
        <f ca="1">IF(B718=1, ROUND(_xlfn.NORM.INV(AI718,$C$19,$C$20), 2), ROUND(_xlfn.NORM.INV(AI718, $D$19, $D$20), 2))</f>
        <v>2202.15</v>
      </c>
      <c r="AK718" s="15">
        <f ca="1">MIN(ROUND(H718*(1+$C$22),0),AH718)</f>
        <v>224</v>
      </c>
      <c r="AL718" s="20">
        <f ca="1">RAND()</f>
        <v>0.93066256050703833</v>
      </c>
      <c r="AM718" s="19">
        <f ca="1">(IF(B718=1, $G$21+($G$22-$G$21)*AL718, $H$21+($H$22-$H$21)*AL718))</f>
        <v>4.7573189617746342E-2</v>
      </c>
      <c r="AN718" s="15">
        <f ca="1">ROUND(AK718*(1-AM718), 0)</f>
        <v>213</v>
      </c>
      <c r="AO718" s="18">
        <f ca="1">SUM(IF(AN718&gt;H718, (AN718-H718)*($G$23+AJ718), 0),IF(AF718&gt;G718,(AF718-G718)*($G$23+AB718),0),IF(X718&gt;F718,(X718-F718)*($G$23+T718),0),IF(P718&gt;E718,(P718-E718)*($G$23+L718),0))</f>
        <v>0</v>
      </c>
      <c r="AP718" s="18">
        <f>-$C$24</f>
        <v>-313614.51120000001</v>
      </c>
      <c r="AQ718" s="17">
        <f ca="1">L718*P718+T718*X718+AB718*AF718+AJ718*AN718-AO718+AP718</f>
        <v>619243.53879999998</v>
      </c>
      <c r="AS718" s="21">
        <f ca="1">SUM(IF(AN718&gt;H718, (AN718-H718), 0),IF(AF718&gt;G718,(AF718-G718),0),IF(X718&gt;F718,(X718-F718),0),IF(P718&gt;E718,(P718-E718),0))</f>
        <v>0</v>
      </c>
    </row>
    <row r="719" spans="1:45" x14ac:dyDescent="0.4">
      <c r="A719" s="15">
        <v>691</v>
      </c>
      <c r="B719" s="15">
        <f ca="1">IF(RAND() &lt; (8/12), 0, 1)</f>
        <v>0</v>
      </c>
      <c r="C719" s="20">
        <f ca="1">RAND()</f>
        <v>0.50755526694048403</v>
      </c>
      <c r="D719" s="15" t="str">
        <f ca="1">LOOKUP(C719,$H$13:$H$16,$F$13:$F$16)</f>
        <v>Airbus A380-800</v>
      </c>
      <c r="E719" s="15">
        <f ca="1">LOOKUP(D719,$F$6:$F$9,$I$6:$I$9)</f>
        <v>14</v>
      </c>
      <c r="F719" s="15">
        <f ca="1">LOOKUP(D719,$F$6:$F$9,$J$6:$J$9)</f>
        <v>76</v>
      </c>
      <c r="G719" s="15">
        <f ca="1">LOOKUP(D719,$F$6:$F$9,$K$6:$K$9)</f>
        <v>56</v>
      </c>
      <c r="H719" s="15">
        <f ca="1">LOOKUP(D719,$F$6:$F$9,$L$6:$L$9)</f>
        <v>341</v>
      </c>
      <c r="I719" s="20">
        <f ca="1">RAND()</f>
        <v>0.13341589211886051</v>
      </c>
      <c r="J719" s="15">
        <f ca="1">IF(B719=1, ROUND(_xlfn.NORM.INV(I719,$C$5,$C$6)*(1+$T$14), 0), ROUND(_xlfn.NORM.INV(I719, $D$5, $D$6)*(1+$T$14), 0))</f>
        <v>3</v>
      </c>
      <c r="K719" s="20">
        <f ca="1">RAND()</f>
        <v>0.31910260877319163</v>
      </c>
      <c r="L719" s="18">
        <f ca="1">IF(B719=1, ROUND(_xlfn.NORM.INV(K719,$C$7,$C$8), 2), ROUND(_xlfn.NORM.INV(K719, $D$7, $D$8), 2))</f>
        <v>10278.08</v>
      </c>
      <c r="M719" s="15">
        <f ca="1">MIN(E719,J719)</f>
        <v>3</v>
      </c>
      <c r="N719" s="15">
        <f ca="1">RAND()</f>
        <v>0.2325045136126459</v>
      </c>
      <c r="O719" s="19">
        <f ca="1">(IF(B719=1, $G$21+($G$22-$G$21)*N719, $H$21+($H$22-$H$21)*N719))</f>
        <v>1.6975135408379378E-2</v>
      </c>
      <c r="P719" s="15">
        <f ca="1">ROUND(M719*(1-O719), 0)</f>
        <v>3</v>
      </c>
      <c r="Q719" s="20">
        <f ca="1">RAND()</f>
        <v>0.35026566239415358</v>
      </c>
      <c r="R719" s="15">
        <f ca="1">IF(B719=1, ROUND(_xlfn.NORM.INV(Q719,$C$9,$C$10)*(1+$T$14), 0), ROUND(_xlfn.NORM.INV(Q719, $D$9, $D$10)*(1+$T$14), 0))</f>
        <v>36</v>
      </c>
      <c r="S719" s="20">
        <f ca="1">RAND()</f>
        <v>0.69241048186134369</v>
      </c>
      <c r="T719" s="18">
        <f ca="1">IF(B719=1, ROUND(_xlfn.NORM.INV(S719,$C$11,$C$12), 2), ROUND(_xlfn.NORM.INV(S719, $D$11, $D$12), 2))</f>
        <v>5360.74</v>
      </c>
      <c r="U719" s="15">
        <f ca="1">MIN(F719,R719)</f>
        <v>36</v>
      </c>
      <c r="V719" s="15">
        <f ca="1">RAND()</f>
        <v>0.46616325894922395</v>
      </c>
      <c r="W719" s="19">
        <f ca="1">(IF(B719=1, $G$21+($G$22-$G$21)*V719, $H$21+($H$22-$H$21)*V719))</f>
        <v>2.3984897768476718E-2</v>
      </c>
      <c r="X719" s="15">
        <f ca="1">ROUND(U719*(1-W719), 0)</f>
        <v>35</v>
      </c>
      <c r="Y719" s="20">
        <f ca="1">RAND()</f>
        <v>0.33252676075932486</v>
      </c>
      <c r="Z719" s="15">
        <f ca="1">IF(B719=1, ROUND(_xlfn.NORM.INV(Y719,$C$13,$C$14)*(1+$T$14), 0), ROUND(_xlfn.NORM.INV(Y719, $D$13, $D$14)*(1+$T$14), 0))</f>
        <v>32</v>
      </c>
      <c r="AA719" s="20">
        <f ca="1">RAND()</f>
        <v>0.79580875049980793</v>
      </c>
      <c r="AB719" s="18">
        <f ca="1">IF(B719=1, ROUND(_xlfn.NORM.INV(AA719,$C$15,$C$16), 2), ROUND(_xlfn.NORM.INV(AA719, $D$15, $D$16), 2))</f>
        <v>2898.45</v>
      </c>
      <c r="AC719" s="15">
        <f ca="1">MIN(G719,Z719)</f>
        <v>32</v>
      </c>
      <c r="AD719" s="15">
        <f ca="1">RAND()</f>
        <v>0.6855746534026278</v>
      </c>
      <c r="AE719" s="19">
        <f ca="1">(IF(B719=1, $G$21+($G$22-$G$21)*AD719, $H$21+($H$22-$H$21)*AD719))</f>
        <v>3.0567239602078834E-2</v>
      </c>
      <c r="AF719" s="15">
        <f ca="1">ROUND(AC719*(1-AE719), 0)</f>
        <v>31</v>
      </c>
      <c r="AG719" s="20">
        <f ca="1">RAND()</f>
        <v>0.82003426834327597</v>
      </c>
      <c r="AH719" s="15">
        <f ca="1">IF(B719=1, ROUND(_xlfn.NORM.INV(AG719,$C$17,$C$18)*(1+$T$14), 0), ROUND(_xlfn.NORM.INV(AG719, $D$17, $D$18)*(1+$T$14), 0))</f>
        <v>248</v>
      </c>
      <c r="AI719" s="20">
        <f ca="1">RAND()</f>
        <v>0.71201724766911878</v>
      </c>
      <c r="AJ719" s="18">
        <f ca="1">IF(B719=1, ROUND(_xlfn.NORM.INV(AI719,$C$19,$C$20), 2), ROUND(_xlfn.NORM.INV(AI719, $D$19, $D$20), 2))</f>
        <v>1791.21</v>
      </c>
      <c r="AK719" s="15">
        <f ca="1">MIN(ROUND(H719*(1+$C$22),0),AH719)</f>
        <v>248</v>
      </c>
      <c r="AL719" s="20">
        <f ca="1">RAND()</f>
        <v>0.92359112132754839</v>
      </c>
      <c r="AM719" s="19">
        <f ca="1">(IF(B719=1, $G$21+($G$22-$G$21)*AL719, $H$21+($H$22-$H$21)*AL719))</f>
        <v>3.7707733639826449E-2</v>
      </c>
      <c r="AN719" s="15">
        <f ca="1">ROUND(AK719*(1-AM719), 0)</f>
        <v>239</v>
      </c>
      <c r="AO719" s="18">
        <f ca="1">SUM(IF(AN719&gt;H719, (AN719-H719)*($G$23+AJ719), 0),IF(AF719&gt;G719,(AF719-G719)*($G$23+AB719),0),IF(X719&gt;F719,(X719-F719)*($G$23+T719),0),IF(P719&gt;E719,(P719-E719)*($G$23+L719),0))</f>
        <v>0</v>
      </c>
      <c r="AP719" s="18">
        <f>-$C$24</f>
        <v>-313614.51120000001</v>
      </c>
      <c r="AQ719" s="17">
        <f ca="1">L719*P719+T719*X719+AB719*AF719+AJ719*AN719-AO719+AP719</f>
        <v>422796.76880000002</v>
      </c>
      <c r="AS719" s="21">
        <f ca="1">SUM(IF(AN719&gt;H719, (AN719-H719), 0),IF(AF719&gt;G719,(AF719-G719),0),IF(X719&gt;F719,(X719-F719),0),IF(P719&gt;E719,(P719-E719),0))</f>
        <v>0</v>
      </c>
    </row>
    <row r="720" spans="1:45" x14ac:dyDescent="0.4">
      <c r="A720" s="15">
        <v>692</v>
      </c>
      <c r="B720" s="15">
        <f ca="1">IF(RAND() &lt; (8/12), 0, 1)</f>
        <v>0</v>
      </c>
      <c r="C720" s="20">
        <f ca="1">RAND()</f>
        <v>0.62894164187359292</v>
      </c>
      <c r="D720" s="15" t="str">
        <f ca="1">LOOKUP(C720,$H$13:$H$16,$F$13:$F$16)</f>
        <v>Boeing 777-300ER</v>
      </c>
      <c r="E720" s="15">
        <f ca="1">LOOKUP(D720,$F$6:$F$9,$I$6:$I$9)</f>
        <v>8</v>
      </c>
      <c r="F720" s="15">
        <f ca="1">LOOKUP(D720,$F$6:$F$9,$J$6:$J$9)</f>
        <v>40</v>
      </c>
      <c r="G720" s="15">
        <f ca="1">LOOKUP(D720,$F$6:$F$9,$K$6:$K$9)</f>
        <v>24</v>
      </c>
      <c r="H720" s="15">
        <f ca="1">LOOKUP(D720,$F$6:$F$9,$L$6:$L$9)</f>
        <v>260</v>
      </c>
      <c r="I720" s="20">
        <f ca="1">RAND()</f>
        <v>0.10490653054232446</v>
      </c>
      <c r="J720" s="15">
        <f ca="1">IF(B720=1, ROUND(_xlfn.NORM.INV(I720,$C$5,$C$6)*(1+$T$14), 0), ROUND(_xlfn.NORM.INV(I720, $D$5, $D$6)*(1+$T$14), 0))</f>
        <v>3</v>
      </c>
      <c r="K720" s="20">
        <f ca="1">RAND()</f>
        <v>0.35722798051771598</v>
      </c>
      <c r="L720" s="18">
        <f ca="1">IF(B720=1, ROUND(_xlfn.NORM.INV(K720,$C$7,$C$8), 2), ROUND(_xlfn.NORM.INV(K720, $D$7, $D$8), 2))</f>
        <v>10325.629999999999</v>
      </c>
      <c r="M720" s="15">
        <f ca="1">MIN(E720,J720)</f>
        <v>3</v>
      </c>
      <c r="N720" s="15">
        <f ca="1">RAND()</f>
        <v>0.96229473623298456</v>
      </c>
      <c r="O720" s="19">
        <f ca="1">(IF(B720=1, $G$21+($G$22-$G$21)*N720, $H$21+($H$22-$H$21)*N720))</f>
        <v>3.8868842086989534E-2</v>
      </c>
      <c r="P720" s="15">
        <f ca="1">ROUND(M720*(1-O720), 0)</f>
        <v>3</v>
      </c>
      <c r="Q720" s="20">
        <f ca="1">RAND()</f>
        <v>0.44677190476306983</v>
      </c>
      <c r="R720" s="15">
        <f ca="1">IF(B720=1, ROUND(_xlfn.NORM.INV(Q720,$C$9,$C$10)*(1+$T$14), 0), ROUND(_xlfn.NORM.INV(Q720, $D$9, $D$10)*(1+$T$14), 0))</f>
        <v>38</v>
      </c>
      <c r="S720" s="20">
        <f ca="1">RAND()</f>
        <v>0.37781460101839925</v>
      </c>
      <c r="T720" s="18">
        <f ca="1">IF(B720=1, ROUND(_xlfn.NORM.INV(S720,$C$11,$C$12), 2), ROUND(_xlfn.NORM.INV(S720, $D$11, $D$12), 2))</f>
        <v>5175.2700000000004</v>
      </c>
      <c r="U720" s="15">
        <f ca="1">MIN(F720,R720)</f>
        <v>38</v>
      </c>
      <c r="V720" s="15">
        <f ca="1">RAND()</f>
        <v>0.80048419801263171</v>
      </c>
      <c r="W720" s="19">
        <f ca="1">(IF(B720=1, $G$21+($G$22-$G$21)*V720, $H$21+($H$22-$H$21)*V720))</f>
        <v>3.4014525940378952E-2</v>
      </c>
      <c r="X720" s="15">
        <f ca="1">ROUND(U720*(1-W720), 0)</f>
        <v>37</v>
      </c>
      <c r="Y720" s="20">
        <f ca="1">RAND()</f>
        <v>0.33300020277817666</v>
      </c>
      <c r="Z720" s="15">
        <f ca="1">IF(B720=1, ROUND(_xlfn.NORM.INV(Y720,$C$13,$C$14)*(1+$T$14), 0), ROUND(_xlfn.NORM.INV(Y720, $D$13, $D$14)*(1+$T$14), 0))</f>
        <v>32</v>
      </c>
      <c r="AA720" s="20">
        <f ca="1">RAND()</f>
        <v>0.97819181972838154</v>
      </c>
      <c r="AB720" s="18">
        <f ca="1">IF(B720=1, ROUND(_xlfn.NORM.INV(AA720,$C$15,$C$16), 2), ROUND(_xlfn.NORM.INV(AA720, $D$15, $D$16), 2))</f>
        <v>3043.2</v>
      </c>
      <c r="AC720" s="15">
        <f ca="1">MIN(G720,Z720)</f>
        <v>24</v>
      </c>
      <c r="AD720" s="15">
        <f ca="1">RAND()</f>
        <v>0.28989438557307234</v>
      </c>
      <c r="AE720" s="19">
        <f ca="1">(IF(B720=1, $G$21+($G$22-$G$21)*AD720, $H$21+($H$22-$H$21)*AD720))</f>
        <v>1.8696831567192172E-2</v>
      </c>
      <c r="AF720" s="15">
        <f ca="1">ROUND(AC720*(1-AE720), 0)</f>
        <v>24</v>
      </c>
      <c r="AG720" s="20">
        <f ca="1">RAND()</f>
        <v>0.15350145085525968</v>
      </c>
      <c r="AH720" s="15">
        <f ca="1">IF(B720=1, ROUND(_xlfn.NORM.INV(AG720,$C$17,$C$18)*(1+$T$14), 0), ROUND(_xlfn.NORM.INV(AG720, $D$17, $D$18)*(1+$T$14), 0))</f>
        <v>146</v>
      </c>
      <c r="AI720" s="20">
        <f ca="1">RAND()</f>
        <v>0.20932508373393588</v>
      </c>
      <c r="AJ720" s="18">
        <f ca="1">IF(B720=1, ROUND(_xlfn.NORM.INV(AI720,$C$19,$C$20), 2), ROUND(_xlfn.NORM.INV(AI720, $D$19, $D$20), 2))</f>
        <v>1687.3</v>
      </c>
      <c r="AK720" s="15">
        <f ca="1">MIN(ROUND(H720*(1+$C$22),0),AH720)</f>
        <v>146</v>
      </c>
      <c r="AL720" s="20">
        <f ca="1">RAND()</f>
        <v>0.56052145655890218</v>
      </c>
      <c r="AM720" s="19">
        <f ca="1">(IF(B720=1, $G$21+($G$22-$G$21)*AL720, $H$21+($H$22-$H$21)*AL720))</f>
        <v>2.6815643696767068E-2</v>
      </c>
      <c r="AN720" s="15">
        <f ca="1">ROUND(AK720*(1-AM720), 0)</f>
        <v>142</v>
      </c>
      <c r="AO720" s="18">
        <f ca="1">SUM(IF(AN720&gt;H720, (AN720-H720)*($G$23+AJ720), 0),IF(AF720&gt;G720,(AF720-G720)*($G$23+AB720),0),IF(X720&gt;F720,(X720-F720)*($G$23+T720),0),IF(P720&gt;E720,(P720-E720)*($G$23+L720),0))</f>
        <v>0</v>
      </c>
      <c r="AP720" s="18">
        <f>-$C$24</f>
        <v>-313614.51120000001</v>
      </c>
      <c r="AQ720" s="17">
        <f ca="1">L720*P720+T720*X720+AB720*AF720+AJ720*AN720-AO720+AP720</f>
        <v>221480.76880000002</v>
      </c>
      <c r="AS720" s="21">
        <f ca="1">SUM(IF(AN720&gt;H720, (AN720-H720), 0),IF(AF720&gt;G720,(AF720-G720),0),IF(X720&gt;F720,(X720-F720),0),IF(P720&gt;E720,(P720-E720),0))</f>
        <v>0</v>
      </c>
    </row>
    <row r="721" spans="1:45" x14ac:dyDescent="0.4">
      <c r="A721" s="15">
        <v>693</v>
      </c>
      <c r="B721" s="15">
        <f ca="1">IF(RAND() &lt; (8/12), 0, 1)</f>
        <v>1</v>
      </c>
      <c r="C721" s="20">
        <f ca="1">RAND()</f>
        <v>0.34716250656544623</v>
      </c>
      <c r="D721" s="15" t="str">
        <f ca="1">LOOKUP(C721,$H$13:$H$16,$F$13:$F$16)</f>
        <v>Airbus A380-800</v>
      </c>
      <c r="E721" s="15">
        <f ca="1">LOOKUP(D721,$F$6:$F$9,$I$6:$I$9)</f>
        <v>14</v>
      </c>
      <c r="F721" s="15">
        <f ca="1">LOOKUP(D721,$F$6:$F$9,$J$6:$J$9)</f>
        <v>76</v>
      </c>
      <c r="G721" s="15">
        <f ca="1">LOOKUP(D721,$F$6:$F$9,$K$6:$K$9)</f>
        <v>56</v>
      </c>
      <c r="H721" s="15">
        <f ca="1">LOOKUP(D721,$F$6:$F$9,$L$6:$L$9)</f>
        <v>341</v>
      </c>
      <c r="I721" s="20">
        <f ca="1">RAND()</f>
        <v>0.26887376952782871</v>
      </c>
      <c r="J721" s="15">
        <f ca="1">IF(B721=1, ROUND(_xlfn.NORM.INV(I721,$C$5,$C$6)*(1+$T$14), 0), ROUND(_xlfn.NORM.INV(I721, $D$5, $D$6)*(1+$T$14), 0))</f>
        <v>5</v>
      </c>
      <c r="K721" s="20">
        <f ca="1">RAND()</f>
        <v>0.6871430341050293</v>
      </c>
      <c r="L721" s="18">
        <f ca="1">IF(B721=1, ROUND(_xlfn.NORM.INV(K721,$C$7,$C$8), 2), ROUND(_xlfn.NORM.INV(K721, $D$7, $D$8), 2))</f>
        <v>14538.53</v>
      </c>
      <c r="M721" s="15">
        <f ca="1">MIN(E721,J721)</f>
        <v>5</v>
      </c>
      <c r="N721" s="15">
        <f ca="1">RAND()</f>
        <v>0.18807685280510023</v>
      </c>
      <c r="O721" s="19">
        <f ca="1">(IF(B721=1, $G$21+($G$22-$G$21)*N721, $H$21+($H$22-$H$21)*N721))</f>
        <v>2.1582689848178509E-2</v>
      </c>
      <c r="P721" s="15">
        <f ca="1">ROUND(M721*(1-O721), 0)</f>
        <v>5</v>
      </c>
      <c r="Q721" s="20">
        <f ca="1">RAND()</f>
        <v>0.4771363307015194</v>
      </c>
      <c r="R721" s="15">
        <f ca="1">IF(B721=1, ROUND(_xlfn.NORM.INV(Q721,$C$9,$C$10)*(1+$T$14), 0), ROUND(_xlfn.NORM.INV(Q721, $D$9, $D$10)*(1+$T$14), 0))</f>
        <v>59</v>
      </c>
      <c r="S721" s="20">
        <f ca="1">RAND()</f>
        <v>0.61335059966029881</v>
      </c>
      <c r="T721" s="18">
        <f ca="1">IF(B721=1, ROUND(_xlfn.NORM.INV(S721,$C$11,$C$12), 2), ROUND(_xlfn.NORM.INV(S721, $D$11, $D$12), 2))</f>
        <v>7089.19</v>
      </c>
      <c r="U721" s="15">
        <f ca="1">MIN(F721,R721)</f>
        <v>59</v>
      </c>
      <c r="V721" s="15">
        <f ca="1">RAND()</f>
        <v>0.31760948408691492</v>
      </c>
      <c r="W721" s="19">
        <f ca="1">(IF(B721=1, $G$21+($G$22-$G$21)*V721, $H$21+($H$22-$H$21)*V721))</f>
        <v>2.6116331943042023E-2</v>
      </c>
      <c r="X721" s="15">
        <f ca="1">ROUND(U721*(1-W721), 0)</f>
        <v>57</v>
      </c>
      <c r="Y721" s="20">
        <f ca="1">RAND()</f>
        <v>4.8937099706797271E-2</v>
      </c>
      <c r="Z721" s="15">
        <f ca="1">IF(B721=1, ROUND(_xlfn.NORM.INV(Y721,$C$13,$C$14)*(1+$T$14), 0), ROUND(_xlfn.NORM.INV(Y721, $D$13, $D$14)*(1+$T$14), 0))</f>
        <v>16</v>
      </c>
      <c r="AA721" s="20">
        <f ca="1">RAND()</f>
        <v>0.69872485794826</v>
      </c>
      <c r="AB721" s="18">
        <f ca="1">IF(B721=1, ROUND(_xlfn.NORM.INV(AA721,$C$15,$C$16), 2), ROUND(_xlfn.NORM.INV(AA721, $D$15, $D$16), 2))</f>
        <v>3892.8</v>
      </c>
      <c r="AC721" s="15">
        <f ca="1">MIN(G721,Z721)</f>
        <v>16</v>
      </c>
      <c r="AD721" s="15">
        <f ca="1">RAND()</f>
        <v>9.7844916854031294E-2</v>
      </c>
      <c r="AE721" s="19">
        <f ca="1">(IF(B721=1, $G$21+($G$22-$G$21)*AD721, $H$21+($H$22-$H$21)*AD721))</f>
        <v>1.8424572089891095E-2</v>
      </c>
      <c r="AF721" s="15">
        <f ca="1">ROUND(AC721*(1-AE721), 0)</f>
        <v>16</v>
      </c>
      <c r="AG721" s="20">
        <f ca="1">RAND()</f>
        <v>0.7320895825780519</v>
      </c>
      <c r="AH721" s="15">
        <f ca="1">IF(B721=1, ROUND(_xlfn.NORM.INV(AG721,$C$17,$C$18)*(1+$T$14), 0), ROUND(_xlfn.NORM.INV(AG721, $D$17, $D$18)*(1+$T$14), 0))</f>
        <v>383</v>
      </c>
      <c r="AI721" s="20">
        <f ca="1">RAND()</f>
        <v>0.29984407793542478</v>
      </c>
      <c r="AJ721" s="18">
        <f ca="1">IF(B721=1, ROUND(_xlfn.NORM.INV(AI721,$C$19,$C$20), 2), ROUND(_xlfn.NORM.INV(AI721, $D$19, $D$20), 2))</f>
        <v>2118.73</v>
      </c>
      <c r="AK721" s="15">
        <f ca="1">MIN(ROUND(H721*(1+$C$22),0),AH721)</f>
        <v>358</v>
      </c>
      <c r="AL721" s="20">
        <f ca="1">RAND()</f>
        <v>0.2401808370365367</v>
      </c>
      <c r="AM721" s="19">
        <f ca="1">(IF(B721=1, $G$21+($G$22-$G$21)*AL721, $H$21+($H$22-$H$21)*AL721))</f>
        <v>2.3406329296278783E-2</v>
      </c>
      <c r="AN721" s="15">
        <f ca="1">ROUND(AK721*(1-AM721), 0)</f>
        <v>350</v>
      </c>
      <c r="AO721" s="18">
        <f ca="1">SUM(IF(AN721&gt;H721, (AN721-H721)*($G$23+AJ721), 0),IF(AF721&gt;G721,(AF721-G721)*($G$23+AB721),0),IF(X721&gt;F721,(X721-F721)*($G$23+T721),0),IF(P721&gt;E721,(P721-E721)*($G$23+L721),0))</f>
        <v>26727.57</v>
      </c>
      <c r="AP721" s="18">
        <f>-$C$24</f>
        <v>-313614.51120000001</v>
      </c>
      <c r="AQ721" s="17">
        <f ca="1">L721*P721+T721*X721+AB721*AF721+AJ721*AN721-AO721+AP721</f>
        <v>940274.6987999999</v>
      </c>
      <c r="AS721" s="21">
        <f ca="1">SUM(IF(AN721&gt;H721, (AN721-H721), 0),IF(AF721&gt;G721,(AF721-G721),0),IF(X721&gt;F721,(X721-F721),0),IF(P721&gt;E721,(P721-E721),0))</f>
        <v>9</v>
      </c>
    </row>
    <row r="722" spans="1:45" x14ac:dyDescent="0.4">
      <c r="A722" s="15">
        <v>694</v>
      </c>
      <c r="B722" s="15">
        <f ca="1">IF(RAND() &lt; (8/12), 0, 1)</f>
        <v>0</v>
      </c>
      <c r="C722" s="20">
        <f ca="1">RAND()</f>
        <v>0.50124524643325585</v>
      </c>
      <c r="D722" s="15" t="str">
        <f ca="1">LOOKUP(C722,$H$13:$H$16,$F$13:$F$16)</f>
        <v>Airbus A380-800</v>
      </c>
      <c r="E722" s="15">
        <f ca="1">LOOKUP(D722,$F$6:$F$9,$I$6:$I$9)</f>
        <v>14</v>
      </c>
      <c r="F722" s="15">
        <f ca="1">LOOKUP(D722,$F$6:$F$9,$J$6:$J$9)</f>
        <v>76</v>
      </c>
      <c r="G722" s="15">
        <f ca="1">LOOKUP(D722,$F$6:$F$9,$K$6:$K$9)</f>
        <v>56</v>
      </c>
      <c r="H722" s="15">
        <f ca="1">LOOKUP(D722,$F$6:$F$9,$L$6:$L$9)</f>
        <v>341</v>
      </c>
      <c r="I722" s="20">
        <f ca="1">RAND()</f>
        <v>0.80536883359409972</v>
      </c>
      <c r="J722" s="15">
        <f ca="1">IF(B722=1, ROUND(_xlfn.NORM.INV(I722,$C$5,$C$6)*(1+$T$14), 0), ROUND(_xlfn.NORM.INV(I722, $D$5, $D$6)*(1+$T$14), 0))</f>
        <v>5</v>
      </c>
      <c r="K722" s="20">
        <f ca="1">RAND()</f>
        <v>0.76670681780968364</v>
      </c>
      <c r="L722" s="18">
        <f ca="1">IF(B722=1, ROUND(_xlfn.NORM.INV(K722,$C$7,$C$8), 2), ROUND(_xlfn.NORM.INV(K722, $D$7, $D$8), 2))</f>
        <v>10824.19</v>
      </c>
      <c r="M722" s="15">
        <f ca="1">MIN(E722,J722)</f>
        <v>5</v>
      </c>
      <c r="N722" s="15">
        <f ca="1">RAND()</f>
        <v>0.96083176064348874</v>
      </c>
      <c r="O722" s="19">
        <f ca="1">(IF(B722=1, $G$21+($G$22-$G$21)*N722, $H$21+($H$22-$H$21)*N722))</f>
        <v>3.8824952819304662E-2</v>
      </c>
      <c r="P722" s="15">
        <f ca="1">ROUND(M722*(1-O722), 0)</f>
        <v>5</v>
      </c>
      <c r="Q722" s="20">
        <f ca="1">RAND()</f>
        <v>0.99338769698239415</v>
      </c>
      <c r="R722" s="15">
        <f ca="1">IF(B722=1, ROUND(_xlfn.NORM.INV(Q722,$C$9,$C$10)*(1+$T$14), 0), ROUND(_xlfn.NORM.INV(Q722, $D$9, $D$10)*(1+$T$14), 0))</f>
        <v>66</v>
      </c>
      <c r="S722" s="20">
        <f ca="1">RAND()</f>
        <v>0.43875096564257043</v>
      </c>
      <c r="T722" s="18">
        <f ca="1">IF(B722=1, ROUND(_xlfn.NORM.INV(S722,$C$11,$C$12), 2), ROUND(_xlfn.NORM.INV(S722, $D$11, $D$12), 2))</f>
        <v>5211.07</v>
      </c>
      <c r="U722" s="15">
        <f ca="1">MIN(F722,R722)</f>
        <v>66</v>
      </c>
      <c r="V722" s="15">
        <f ca="1">RAND()</f>
        <v>0.5981671517161824</v>
      </c>
      <c r="W722" s="19">
        <f ca="1">(IF(B722=1, $G$21+($G$22-$G$21)*V722, $H$21+($H$22-$H$21)*V722))</f>
        <v>2.7945014551485473E-2</v>
      </c>
      <c r="X722" s="15">
        <f ca="1">ROUND(U722*(1-W722), 0)</f>
        <v>64</v>
      </c>
      <c r="Y722" s="20">
        <f ca="1">RAND()</f>
        <v>0.24702328666542228</v>
      </c>
      <c r="Z722" s="15">
        <f ca="1">IF(B722=1, ROUND(_xlfn.NORM.INV(Y722,$C$13,$C$14)*(1+$T$14), 0), ROUND(_xlfn.NORM.INV(Y722, $D$13, $D$14)*(1+$T$14), 0))</f>
        <v>29</v>
      </c>
      <c r="AA722" s="20">
        <f ca="1">RAND()</f>
        <v>0.61175555723169073</v>
      </c>
      <c r="AB722" s="18">
        <f ca="1">IF(B722=1, ROUND(_xlfn.NORM.INV(AA722,$C$15,$C$16), 2), ROUND(_xlfn.NORM.INV(AA722, $D$15, $D$16), 2))</f>
        <v>2832.47</v>
      </c>
      <c r="AC722" s="15">
        <f ca="1">MIN(G722,Z722)</f>
        <v>29</v>
      </c>
      <c r="AD722" s="15">
        <f ca="1">RAND()</f>
        <v>0.57024860307657099</v>
      </c>
      <c r="AE722" s="19">
        <f ca="1">(IF(B722=1, $G$21+($G$22-$G$21)*AD722, $H$21+($H$22-$H$21)*AD722))</f>
        <v>2.7107458092297129E-2</v>
      </c>
      <c r="AF722" s="15">
        <f ca="1">ROUND(AC722*(1-AE722), 0)</f>
        <v>28</v>
      </c>
      <c r="AG722" s="20">
        <f ca="1">RAND()</f>
        <v>0.98709998955487455</v>
      </c>
      <c r="AH722" s="15">
        <f ca="1">IF(B722=1, ROUND(_xlfn.NORM.INV(AG722,$C$17,$C$18)*(1+$T$14), 0), ROUND(_xlfn.NORM.INV(AG722, $D$17, $D$18)*(1+$T$14), 0))</f>
        <v>317</v>
      </c>
      <c r="AI722" s="20">
        <f ca="1">RAND()</f>
        <v>0.46726451196112417</v>
      </c>
      <c r="AJ722" s="18">
        <f ca="1">IF(B722=1, ROUND(_xlfn.NORM.INV(AI722,$C$19,$C$20), 2), ROUND(_xlfn.NORM.INV(AI722, $D$19, $D$20), 2))</f>
        <v>1742.49</v>
      </c>
      <c r="AK722" s="15">
        <f ca="1">MIN(ROUND(H722*(1+$C$22),0),AH722)</f>
        <v>317</v>
      </c>
      <c r="AL722" s="20">
        <f ca="1">RAND()</f>
        <v>0.7819704897502382</v>
      </c>
      <c r="AM722" s="19">
        <f ca="1">(IF(B722=1, $G$21+($G$22-$G$21)*AL722, $H$21+($H$22-$H$21)*AL722))</f>
        <v>3.3459114692507147E-2</v>
      </c>
      <c r="AN722" s="15">
        <f ca="1">ROUND(AK722*(1-AM722), 0)</f>
        <v>306</v>
      </c>
      <c r="AO722" s="18">
        <f ca="1">SUM(IF(AN722&gt;H722, (AN722-H722)*($G$23+AJ722), 0),IF(AF722&gt;G722,(AF722-G722)*($G$23+AB722),0),IF(X722&gt;F722,(X722-F722)*($G$23+T722),0),IF(P722&gt;E722,(P722-E722)*($G$23+L722),0))</f>
        <v>0</v>
      </c>
      <c r="AP722" s="18">
        <f>-$C$24</f>
        <v>-313614.51120000001</v>
      </c>
      <c r="AQ722" s="17">
        <f ca="1">L722*P722+T722*X722+AB722*AF722+AJ722*AN722-AO722+AP722</f>
        <v>686526.01879999996</v>
      </c>
      <c r="AS722" s="21">
        <f ca="1">SUM(IF(AN722&gt;H722, (AN722-H722), 0),IF(AF722&gt;G722,(AF722-G722),0),IF(X722&gt;F722,(X722-F722),0),IF(P722&gt;E722,(P722-E722),0))</f>
        <v>0</v>
      </c>
    </row>
    <row r="723" spans="1:45" x14ac:dyDescent="0.4">
      <c r="A723" s="15">
        <v>695</v>
      </c>
      <c r="B723" s="15">
        <f ca="1">IF(RAND() &lt; (8/12), 0, 1)</f>
        <v>0</v>
      </c>
      <c r="C723" s="20">
        <f ca="1">RAND()</f>
        <v>0.9335537606166725</v>
      </c>
      <c r="D723" s="15" t="str">
        <f ca="1">LOOKUP(C723,$H$13:$H$16,$F$13:$F$16)</f>
        <v>Boeing 777-300ER</v>
      </c>
      <c r="E723" s="15">
        <f ca="1">LOOKUP(D723,$F$6:$F$9,$I$6:$I$9)</f>
        <v>8</v>
      </c>
      <c r="F723" s="15">
        <f ca="1">LOOKUP(D723,$F$6:$F$9,$J$6:$J$9)</f>
        <v>40</v>
      </c>
      <c r="G723" s="15">
        <f ca="1">LOOKUP(D723,$F$6:$F$9,$K$6:$K$9)</f>
        <v>24</v>
      </c>
      <c r="H723" s="15">
        <f ca="1">LOOKUP(D723,$F$6:$F$9,$L$6:$L$9)</f>
        <v>260</v>
      </c>
      <c r="I723" s="20">
        <f ca="1">RAND()</f>
        <v>6.089591592888155E-2</v>
      </c>
      <c r="J723" s="15">
        <f ca="1">IF(B723=1, ROUND(_xlfn.NORM.INV(I723,$C$5,$C$6)*(1+$T$14), 0), ROUND(_xlfn.NORM.INV(I723, $D$5, $D$6)*(1+$T$14), 0))</f>
        <v>3</v>
      </c>
      <c r="K723" s="20">
        <f ca="1">RAND()</f>
        <v>0.96313470857598671</v>
      </c>
      <c r="L723" s="18">
        <f ca="1">IF(B723=1, ROUND(_xlfn.NORM.INV(K723,$C$7,$C$8), 2), ROUND(_xlfn.NORM.INV(K723, $D$7, $D$8), 2))</f>
        <v>11307.41</v>
      </c>
      <c r="M723" s="15">
        <f ca="1">MIN(E723,J723)</f>
        <v>3</v>
      </c>
      <c r="N723" s="15">
        <f ca="1">RAND()</f>
        <v>0.38326212119024561</v>
      </c>
      <c r="O723" s="19">
        <f ca="1">(IF(B723=1, $G$21+($G$22-$G$21)*N723, $H$21+($H$22-$H$21)*N723))</f>
        <v>2.1497863635707368E-2</v>
      </c>
      <c r="P723" s="15">
        <f ca="1">ROUND(M723*(1-O723), 0)</f>
        <v>3</v>
      </c>
      <c r="Q723" s="20">
        <f ca="1">RAND()</f>
        <v>0.53316556553862127</v>
      </c>
      <c r="R723" s="15">
        <f ca="1">IF(B723=1, ROUND(_xlfn.NORM.INV(Q723,$C$9,$C$10)*(1+$T$14), 0), ROUND(_xlfn.NORM.INV(Q723, $D$9, $D$10)*(1+$T$14), 0))</f>
        <v>41</v>
      </c>
      <c r="S723" s="20">
        <f ca="1">RAND()</f>
        <v>0.86350840407985741</v>
      </c>
      <c r="T723" s="18">
        <f ca="1">IF(B723=1, ROUND(_xlfn.NORM.INV(S723,$C$11,$C$12), 2), ROUND(_xlfn.NORM.INV(S723, $D$11, $D$12), 2))</f>
        <v>5496</v>
      </c>
      <c r="U723" s="15">
        <f ca="1">MIN(F723,R723)</f>
        <v>40</v>
      </c>
      <c r="V723" s="15">
        <f ca="1">RAND()</f>
        <v>0.65150415906756165</v>
      </c>
      <c r="W723" s="19">
        <f ca="1">(IF(B723=1, $G$21+($G$22-$G$21)*V723, $H$21+($H$22-$H$21)*V723))</f>
        <v>2.9545124772026851E-2</v>
      </c>
      <c r="X723" s="15">
        <f ca="1">ROUND(U723*(1-W723), 0)</f>
        <v>39</v>
      </c>
      <c r="Y723" s="20">
        <f ca="1">RAND()</f>
        <v>0.78835514384886862</v>
      </c>
      <c r="Z723" s="15">
        <f ca="1">IF(B723=1, ROUND(_xlfn.NORM.INV(Y723,$C$13,$C$14)*(1+$T$14), 0), ROUND(_xlfn.NORM.INV(Y723, $D$13, $D$14)*(1+$T$14), 0))</f>
        <v>43</v>
      </c>
      <c r="AA723" s="20">
        <f ca="1">RAND()</f>
        <v>0.25700548374118382</v>
      </c>
      <c r="AB723" s="18">
        <f ca="1">IF(B723=1, ROUND(_xlfn.NORM.INV(AA723,$C$15,$C$16), 2), ROUND(_xlfn.NORM.INV(AA723, $D$15, $D$16), 2))</f>
        <v>2718.65</v>
      </c>
      <c r="AC723" s="15">
        <f ca="1">MIN(G723,Z723)</f>
        <v>24</v>
      </c>
      <c r="AD723" s="15">
        <f ca="1">RAND()</f>
        <v>0.91861308907096528</v>
      </c>
      <c r="AE723" s="19">
        <f ca="1">(IF(B723=1, $G$21+($G$22-$G$21)*AD723, $H$21+($H$22-$H$21)*AD723))</f>
        <v>3.755839267212896E-2</v>
      </c>
      <c r="AF723" s="15">
        <f ca="1">ROUND(AC723*(1-AE723), 0)</f>
        <v>23</v>
      </c>
      <c r="AG723" s="20">
        <f ca="1">RAND()</f>
        <v>1.2771630181395932E-2</v>
      </c>
      <c r="AH723" s="15">
        <f ca="1">IF(B723=1, ROUND(_xlfn.NORM.INV(AG723,$C$17,$C$18)*(1+$T$14), 0), ROUND(_xlfn.NORM.INV(AG723, $D$17, $D$18)*(1+$T$14), 0))</f>
        <v>82</v>
      </c>
      <c r="AI723" s="20">
        <f ca="1">RAND()</f>
        <v>1.5409076198650506E-2</v>
      </c>
      <c r="AJ723" s="18">
        <f ca="1">IF(B723=1, ROUND(_xlfn.NORM.INV(AI723,$C$19,$C$20), 2), ROUND(_xlfn.NORM.INV(AI723, $D$19, $D$20), 2))</f>
        <v>1584.7</v>
      </c>
      <c r="AK723" s="15">
        <f ca="1">MIN(ROUND(H723*(1+$C$22),0),AH723)</f>
        <v>82</v>
      </c>
      <c r="AL723" s="20">
        <f ca="1">RAND()</f>
        <v>0.96666522512216146</v>
      </c>
      <c r="AM723" s="19">
        <f ca="1">(IF(B723=1, $G$21+($G$22-$G$21)*AL723, $H$21+($H$22-$H$21)*AL723))</f>
        <v>3.8999956753664841E-2</v>
      </c>
      <c r="AN723" s="15">
        <f ca="1">ROUND(AK723*(1-AM723), 0)</f>
        <v>79</v>
      </c>
      <c r="AO723" s="18">
        <f ca="1">SUM(IF(AN723&gt;H723, (AN723-H723)*($G$23+AJ723), 0),IF(AF723&gt;G723,(AF723-G723)*($G$23+AB723),0),IF(X723&gt;F723,(X723-F723)*($G$23+T723),0),IF(P723&gt;E723,(P723-E723)*($G$23+L723),0))</f>
        <v>0</v>
      </c>
      <c r="AP723" s="18">
        <f>-$C$24</f>
        <v>-313614.51120000001</v>
      </c>
      <c r="AQ723" s="17">
        <f ca="1">L723*P723+T723*X723+AB723*AF723+AJ723*AN723-AO723+AP723</f>
        <v>122371.96879999997</v>
      </c>
      <c r="AS723" s="21">
        <f ca="1">SUM(IF(AN723&gt;H723, (AN723-H723), 0),IF(AF723&gt;G723,(AF723-G723),0),IF(X723&gt;F723,(X723-F723),0),IF(P723&gt;E723,(P723-E723),0))</f>
        <v>0</v>
      </c>
    </row>
    <row r="724" spans="1:45" x14ac:dyDescent="0.4">
      <c r="A724" s="15">
        <v>696</v>
      </c>
      <c r="B724" s="15">
        <f ca="1">IF(RAND() &lt; (8/12), 0, 1)</f>
        <v>1</v>
      </c>
      <c r="C724" s="20">
        <f ca="1">RAND()</f>
        <v>0.15029955101150849</v>
      </c>
      <c r="D724" s="15" t="str">
        <f ca="1">LOOKUP(C724,$H$13:$H$16,$F$13:$F$16)</f>
        <v>Airbus A350-900</v>
      </c>
      <c r="E724" s="15">
        <f ca="1">LOOKUP(D724,$F$6:$F$9,$I$6:$I$9)</f>
        <v>0</v>
      </c>
      <c r="F724" s="15">
        <f ca="1">LOOKUP(D724,$F$6:$F$9,$J$6:$J$9)</f>
        <v>32</v>
      </c>
      <c r="G724" s="15">
        <f ca="1">LOOKUP(D724,$F$6:$F$9,$K$6:$K$9)</f>
        <v>21</v>
      </c>
      <c r="H724" s="15">
        <f ca="1">LOOKUP(D724,$F$6:$F$9,$L$6:$L$9)</f>
        <v>259</v>
      </c>
      <c r="I724" s="20">
        <f ca="1">RAND()</f>
        <v>0.74055110046844586</v>
      </c>
      <c r="J724" s="15">
        <f ca="1">IF(B724=1, ROUND(_xlfn.NORM.INV(I724,$C$5,$C$6)*(1+$T$14), 0), ROUND(_xlfn.NORM.INV(I724, $D$5, $D$6)*(1+$T$14), 0))</f>
        <v>8</v>
      </c>
      <c r="K724" s="20">
        <f ca="1">RAND()</f>
        <v>0.79048087643825737</v>
      </c>
      <c r="L724" s="18">
        <f ca="1">IF(B724=1, ROUND(_xlfn.NORM.INV(K724,$C$7,$C$8), 2), ROUND(_xlfn.NORM.INV(K724, $D$7, $D$8), 2))</f>
        <v>15116.21</v>
      </c>
      <c r="M724" s="15">
        <f ca="1">MIN(E724,J724)</f>
        <v>0</v>
      </c>
      <c r="N724" s="15">
        <f ca="1">RAND()</f>
        <v>0.13740944272295208</v>
      </c>
      <c r="O724" s="19">
        <f ca="1">(IF(B724=1, $G$21+($G$22-$G$21)*N724, $H$21+($H$22-$H$21)*N724))</f>
        <v>1.9809330495303323E-2</v>
      </c>
      <c r="P724" s="15">
        <f ca="1">ROUND(M724*(1-O724), 0)</f>
        <v>0</v>
      </c>
      <c r="Q724" s="20">
        <f ca="1">RAND()</f>
        <v>0.12805865065959787</v>
      </c>
      <c r="R724" s="15">
        <f ca="1">IF(B724=1, ROUND(_xlfn.NORM.INV(Q724,$C$9,$C$10)*(1+$T$14), 0), ROUND(_xlfn.NORM.INV(Q724, $D$9, $D$10)*(1+$T$14), 0))</f>
        <v>32</v>
      </c>
      <c r="S724" s="20">
        <f ca="1">RAND()</f>
        <v>0.15865663658445661</v>
      </c>
      <c r="T724" s="18">
        <f ca="1">IF(B724=1, ROUND(_xlfn.NORM.INV(S724,$C$11,$C$12), 2), ROUND(_xlfn.NORM.INV(S724, $D$11, $D$12), 2))</f>
        <v>5927.74</v>
      </c>
      <c r="U724" s="15">
        <f ca="1">MIN(F724,R724)</f>
        <v>32</v>
      </c>
      <c r="V724" s="15">
        <f ca="1">RAND()</f>
        <v>0.61687766776233455</v>
      </c>
      <c r="W724" s="19">
        <f ca="1">(IF(B724=1, $G$21+($G$22-$G$21)*V724, $H$21+($H$22-$H$21)*V724))</f>
        <v>3.6590718371681707E-2</v>
      </c>
      <c r="X724" s="15">
        <f ca="1">ROUND(U724*(1-W724), 0)</f>
        <v>31</v>
      </c>
      <c r="Y724" s="20">
        <f ca="1">RAND()</f>
        <v>0.2111682824423613</v>
      </c>
      <c r="Z724" s="15">
        <f ca="1">IF(B724=1, ROUND(_xlfn.NORM.INV(Y724,$C$13,$C$14)*(1+$T$14), 0), ROUND(_xlfn.NORM.INV(Y724, $D$13, $D$14)*(1+$T$14), 0))</f>
        <v>36</v>
      </c>
      <c r="AA724" s="20">
        <f ca="1">RAND()</f>
        <v>0.76596929750091558</v>
      </c>
      <c r="AB724" s="18">
        <f ca="1">IF(B724=1, ROUND(_xlfn.NORM.INV(AA724,$C$15,$C$16), 2), ROUND(_xlfn.NORM.INV(AA724, $D$15, $D$16), 2))</f>
        <v>3991.34</v>
      </c>
      <c r="AC724" s="15">
        <f ca="1">MIN(G724,Z724)</f>
        <v>21</v>
      </c>
      <c r="AD724" s="15">
        <f ca="1">RAND()</f>
        <v>0.21555212288796155</v>
      </c>
      <c r="AE724" s="19">
        <f ca="1">(IF(B724=1, $G$21+($G$22-$G$21)*AD724, $H$21+($H$22-$H$21)*AD724))</f>
        <v>2.2544324301078653E-2</v>
      </c>
      <c r="AF724" s="15">
        <f ca="1">ROUND(AC724*(1-AE724), 0)</f>
        <v>21</v>
      </c>
      <c r="AG724" s="20">
        <f ca="1">RAND()</f>
        <v>0.24264396663864762</v>
      </c>
      <c r="AH724" s="15">
        <f ca="1">IF(B724=1, ROUND(_xlfn.NORM.INV(AG724,$C$17,$C$18)*(1+$T$14), 0), ROUND(_xlfn.NORM.INV(AG724, $D$17, $D$18)*(1+$T$14), 0))</f>
        <v>217</v>
      </c>
      <c r="AI724" s="20">
        <f ca="1">RAND()</f>
        <v>0.96560543780126062</v>
      </c>
      <c r="AJ724" s="18">
        <f ca="1">IF(B724=1, ROUND(_xlfn.NORM.INV(AI724,$C$19,$C$20), 2), ROUND(_xlfn.NORM.INV(AI724, $D$19, $D$20), 2))</f>
        <v>2823.46</v>
      </c>
      <c r="AK724" s="15">
        <f ca="1">MIN(ROUND(H724*(1+$C$22),0),AH724)</f>
        <v>217</v>
      </c>
      <c r="AL724" s="20">
        <f ca="1">RAND()</f>
        <v>0.20775650289058112</v>
      </c>
      <c r="AM724" s="19">
        <f ca="1">(IF(B724=1, $G$21+($G$22-$G$21)*AL724, $H$21+($H$22-$H$21)*AL724))</f>
        <v>2.2271477601170341E-2</v>
      </c>
      <c r="AN724" s="15">
        <f ca="1">ROUND(AK724*(1-AM724), 0)</f>
        <v>212</v>
      </c>
      <c r="AO724" s="18">
        <f ca="1">SUM(IF(AN724&gt;H724, (AN724-H724)*($G$23+AJ724), 0),IF(AF724&gt;G724,(AF724-G724)*($G$23+AB724),0),IF(X724&gt;F724,(X724-F724)*($G$23+T724),0),IF(P724&gt;E724,(P724-E724)*($G$23+L724),0))</f>
        <v>0</v>
      </c>
      <c r="AP724" s="18">
        <f>-$C$24</f>
        <v>-313614.51120000001</v>
      </c>
      <c r="AQ724" s="17">
        <f ca="1">L724*P724+T724*X724+AB724*AF724+AJ724*AN724-AO724+AP724</f>
        <v>552537.08880000003</v>
      </c>
      <c r="AS724" s="21">
        <f ca="1">SUM(IF(AN724&gt;H724, (AN724-H724), 0),IF(AF724&gt;G724,(AF724-G724),0),IF(X724&gt;F724,(X724-F724),0),IF(P724&gt;E724,(P724-E724),0))</f>
        <v>0</v>
      </c>
    </row>
    <row r="725" spans="1:45" x14ac:dyDescent="0.4">
      <c r="A725" s="15">
        <v>697</v>
      </c>
      <c r="B725" s="15">
        <f ca="1">IF(RAND() &lt; (8/12), 0, 1)</f>
        <v>0</v>
      </c>
      <c r="C725" s="20">
        <f ca="1">RAND()</f>
        <v>0.35350198790551401</v>
      </c>
      <c r="D725" s="15" t="str">
        <f ca="1">LOOKUP(C725,$H$13:$H$16,$F$13:$F$16)</f>
        <v>Airbus A380-800</v>
      </c>
      <c r="E725" s="15">
        <f ca="1">LOOKUP(D725,$F$6:$F$9,$I$6:$I$9)</f>
        <v>14</v>
      </c>
      <c r="F725" s="15">
        <f ca="1">LOOKUP(D725,$F$6:$F$9,$J$6:$J$9)</f>
        <v>76</v>
      </c>
      <c r="G725" s="15">
        <f ca="1">LOOKUP(D725,$F$6:$F$9,$K$6:$K$9)</f>
        <v>56</v>
      </c>
      <c r="H725" s="15">
        <f ca="1">LOOKUP(D725,$F$6:$F$9,$L$6:$L$9)</f>
        <v>341</v>
      </c>
      <c r="I725" s="20">
        <f ca="1">RAND()</f>
        <v>0.83550120134598016</v>
      </c>
      <c r="J725" s="15">
        <f ca="1">IF(B725=1, ROUND(_xlfn.NORM.INV(I725,$C$5,$C$6)*(1+$T$14), 0), ROUND(_xlfn.NORM.INV(I725, $D$5, $D$6)*(1+$T$14), 0))</f>
        <v>5</v>
      </c>
      <c r="K725" s="20">
        <f ca="1">RAND()</f>
        <v>0.1371142462270144</v>
      </c>
      <c r="L725" s="18">
        <f ca="1">IF(B725=1, ROUND(_xlfn.NORM.INV(K725,$C$7,$C$8), 2), ROUND(_xlfn.NORM.INV(K725, $D$7, $D$8), 2))</f>
        <v>9994.06</v>
      </c>
      <c r="M725" s="15">
        <f ca="1">MIN(E725,J725)</f>
        <v>5</v>
      </c>
      <c r="N725" s="15">
        <f ca="1">RAND()</f>
        <v>0.63997514572866976</v>
      </c>
      <c r="O725" s="19">
        <f ca="1">(IF(B725=1, $G$21+($G$22-$G$21)*N725, $H$21+($H$22-$H$21)*N725))</f>
        <v>2.9199254371860092E-2</v>
      </c>
      <c r="P725" s="15">
        <f ca="1">ROUND(M725*(1-O725), 0)</f>
        <v>5</v>
      </c>
      <c r="Q725" s="20">
        <f ca="1">RAND()</f>
        <v>0.5049112466630481</v>
      </c>
      <c r="R725" s="15">
        <f ca="1">IF(B725=1, ROUND(_xlfn.NORM.INV(Q725,$C$9,$C$10)*(1+$T$14), 0), ROUND(_xlfn.NORM.INV(Q725, $D$9, $D$10)*(1+$T$14), 0))</f>
        <v>40</v>
      </c>
      <c r="S725" s="20">
        <f ca="1">RAND()</f>
        <v>0.72464341767990181</v>
      </c>
      <c r="T725" s="18">
        <f ca="1">IF(B725=1, ROUND(_xlfn.NORM.INV(S725,$C$11,$C$12), 2), ROUND(_xlfn.NORM.INV(S725, $D$11, $D$12), 2))</f>
        <v>5382.16</v>
      </c>
      <c r="U725" s="15">
        <f ca="1">MIN(F725,R725)</f>
        <v>40</v>
      </c>
      <c r="V725" s="15">
        <f ca="1">RAND()</f>
        <v>0.72599622224434934</v>
      </c>
      <c r="W725" s="19">
        <f ca="1">(IF(B725=1, $G$21+($G$22-$G$21)*V725, $H$21+($H$22-$H$21)*V725))</f>
        <v>3.1779886667330483E-2</v>
      </c>
      <c r="X725" s="15">
        <f ca="1">ROUND(U725*(1-W725), 0)</f>
        <v>39</v>
      </c>
      <c r="Y725" s="20">
        <f ca="1">RAND()</f>
        <v>3.4648928477589491E-2</v>
      </c>
      <c r="Z725" s="15">
        <f ca="1">IF(B725=1, ROUND(_xlfn.NORM.INV(Y725,$C$13,$C$14)*(1+$T$14), 0), ROUND(_xlfn.NORM.INV(Y725, $D$13, $D$14)*(1+$T$14), 0))</f>
        <v>19</v>
      </c>
      <c r="AA725" s="20">
        <f ca="1">RAND()</f>
        <v>0.52736759403428357</v>
      </c>
      <c r="AB725" s="18">
        <f ca="1">IF(B725=1, ROUND(_xlfn.NORM.INV(AA725,$C$15,$C$16), 2), ROUND(_xlfn.NORM.INV(AA725, $D$15, $D$16), 2))</f>
        <v>2806.31</v>
      </c>
      <c r="AC725" s="15">
        <f ca="1">MIN(G725,Z725)</f>
        <v>19</v>
      </c>
      <c r="AD725" s="15">
        <f ca="1">RAND()</f>
        <v>0.72433567742930449</v>
      </c>
      <c r="AE725" s="19">
        <f ca="1">(IF(B725=1, $G$21+($G$22-$G$21)*AD725, $H$21+($H$22-$H$21)*AD725))</f>
        <v>3.1730070322879132E-2</v>
      </c>
      <c r="AF725" s="15">
        <f ca="1">ROUND(AC725*(1-AE725), 0)</f>
        <v>18</v>
      </c>
      <c r="AG725" s="20">
        <f ca="1">RAND()</f>
        <v>0.88841434375557127</v>
      </c>
      <c r="AH725" s="15">
        <f ca="1">IF(B725=1, ROUND(_xlfn.NORM.INV(AG725,$C$17,$C$18)*(1+$T$14), 0), ROUND(_xlfn.NORM.INV(AG725, $D$17, $D$18)*(1+$T$14), 0))</f>
        <v>263</v>
      </c>
      <c r="AI725" s="20">
        <f ca="1">RAND()</f>
        <v>9.9665343711663357E-2</v>
      </c>
      <c r="AJ725" s="18">
        <f ca="1">IF(B725=1, ROUND(_xlfn.NORM.INV(AI725,$C$19,$C$20), 2), ROUND(_xlfn.NORM.INV(AI725, $D$19, $D$20), 2))</f>
        <v>1651.24</v>
      </c>
      <c r="AK725" s="15">
        <f ca="1">MIN(ROUND(H725*(1+$C$22),0),AH725)</f>
        <v>263</v>
      </c>
      <c r="AL725" s="20">
        <f ca="1">RAND()</f>
        <v>0.30926085884622267</v>
      </c>
      <c r="AM725" s="19">
        <f ca="1">(IF(B725=1, $G$21+($G$22-$G$21)*AL725, $H$21+($H$22-$H$21)*AL725))</f>
        <v>1.927782576538668E-2</v>
      </c>
      <c r="AN725" s="15">
        <f ca="1">ROUND(AK725*(1-AM725), 0)</f>
        <v>258</v>
      </c>
      <c r="AO725" s="18">
        <f ca="1">SUM(IF(AN725&gt;H725, (AN725-H725)*($G$23+AJ725), 0),IF(AF725&gt;G725,(AF725-G725)*($G$23+AB725),0),IF(X725&gt;F725,(X725-F725)*($G$23+T725),0),IF(P725&gt;E725,(P725-E725)*($G$23+L725),0))</f>
        <v>0</v>
      </c>
      <c r="AP725" s="18">
        <f>-$C$24</f>
        <v>-313614.51120000001</v>
      </c>
      <c r="AQ725" s="17">
        <f ca="1">L725*P725+T725*X725+AB725*AF725+AJ725*AN725-AO725+AP725</f>
        <v>422793.52880000003</v>
      </c>
      <c r="AS725" s="21">
        <f ca="1">SUM(IF(AN725&gt;H725, (AN725-H725), 0),IF(AF725&gt;G725,(AF725-G725),0),IF(X725&gt;F725,(X725-F725),0),IF(P725&gt;E725,(P725-E725),0))</f>
        <v>0</v>
      </c>
    </row>
    <row r="726" spans="1:45" x14ac:dyDescent="0.4">
      <c r="A726" s="15">
        <v>698</v>
      </c>
      <c r="B726" s="15">
        <f ca="1">IF(RAND() &lt; (8/12), 0, 1)</f>
        <v>1</v>
      </c>
      <c r="C726" s="20">
        <f ca="1">RAND()</f>
        <v>0.4467525814216261</v>
      </c>
      <c r="D726" s="15" t="str">
        <f ca="1">LOOKUP(C726,$H$13:$H$16,$F$13:$F$16)</f>
        <v>Airbus A380-800</v>
      </c>
      <c r="E726" s="15">
        <f ca="1">LOOKUP(D726,$F$6:$F$9,$I$6:$I$9)</f>
        <v>14</v>
      </c>
      <c r="F726" s="15">
        <f ca="1">LOOKUP(D726,$F$6:$F$9,$J$6:$J$9)</f>
        <v>76</v>
      </c>
      <c r="G726" s="15">
        <f ca="1">LOOKUP(D726,$F$6:$F$9,$K$6:$K$9)</f>
        <v>56</v>
      </c>
      <c r="H726" s="15">
        <f ca="1">LOOKUP(D726,$F$6:$F$9,$L$6:$L$9)</f>
        <v>341</v>
      </c>
      <c r="I726" s="20">
        <f ca="1">RAND()</f>
        <v>0.40661036451691468</v>
      </c>
      <c r="J726" s="15">
        <f ca="1">IF(B726=1, ROUND(_xlfn.NORM.INV(I726,$C$5,$C$6)*(1+$T$14), 0), ROUND(_xlfn.NORM.INV(I726, $D$5, $D$6)*(1+$T$14), 0))</f>
        <v>6</v>
      </c>
      <c r="K726" s="20">
        <f ca="1">RAND()</f>
        <v>0.55977485790758874</v>
      </c>
      <c r="L726" s="18">
        <f ca="1">IF(B726=1, ROUND(_xlfn.NORM.INV(K726,$C$7,$C$8), 2), ROUND(_xlfn.NORM.INV(K726, $D$7, $D$8), 2))</f>
        <v>13930.11</v>
      </c>
      <c r="M726" s="15">
        <f ca="1">MIN(E726,J726)</f>
        <v>6</v>
      </c>
      <c r="N726" s="15">
        <f ca="1">RAND()</f>
        <v>0.58759218915019362</v>
      </c>
      <c r="O726" s="19">
        <f ca="1">(IF(B726=1, $G$21+($G$22-$G$21)*N726, $H$21+($H$22-$H$21)*N726))</f>
        <v>3.5565726620256782E-2</v>
      </c>
      <c r="P726" s="15">
        <f ca="1">ROUND(M726*(1-O726), 0)</f>
        <v>6</v>
      </c>
      <c r="Q726" s="20">
        <f ca="1">RAND()</f>
        <v>4.5757876364361905E-2</v>
      </c>
      <c r="R726" s="15">
        <f ca="1">IF(B726=1, ROUND(_xlfn.NORM.INV(Q726,$C$9,$C$10)*(1+$T$14), 0), ROUND(_xlfn.NORM.INV(Q726, $D$9, $D$10)*(1+$T$14), 0))</f>
        <v>18</v>
      </c>
      <c r="S726" s="20">
        <f ca="1">RAND()</f>
        <v>0.69805822222001368</v>
      </c>
      <c r="T726" s="18">
        <f ca="1">IF(B726=1, ROUND(_xlfn.NORM.INV(S726,$C$11,$C$12), 2), ROUND(_xlfn.NORM.INV(S726, $D$11, $D$12), 2))</f>
        <v>7297.27</v>
      </c>
      <c r="U726" s="15">
        <f ca="1">MIN(F726,R726)</f>
        <v>18</v>
      </c>
      <c r="V726" s="15">
        <f ca="1">RAND()</f>
        <v>0.4433934983149278</v>
      </c>
      <c r="W726" s="19">
        <f ca="1">(IF(B726=1, $G$21+($G$22-$G$21)*V726, $H$21+($H$22-$H$21)*V726))</f>
        <v>3.0518772441022475E-2</v>
      </c>
      <c r="X726" s="15">
        <f ca="1">ROUND(U726*(1-W726), 0)</f>
        <v>17</v>
      </c>
      <c r="Y726" s="20">
        <f ca="1">RAND()</f>
        <v>0.53377929910732902</v>
      </c>
      <c r="Z726" s="15">
        <f ca="1">IF(B726=1, ROUND(_xlfn.NORM.INV(Y726,$C$13,$C$14)*(1+$T$14), 0), ROUND(_xlfn.NORM.INV(Y726, $D$13, $D$14)*(1+$T$14), 0))</f>
        <v>57</v>
      </c>
      <c r="AA726" s="20">
        <f ca="1">RAND()</f>
        <v>0.24364139587342937</v>
      </c>
      <c r="AB726" s="18">
        <f ca="1">IF(B726=1, ROUND(_xlfn.NORM.INV(AA726,$C$15,$C$16), 2), ROUND(_xlfn.NORM.INV(AA726, $D$15, $D$16), 2))</f>
        <v>3308.31</v>
      </c>
      <c r="AC726" s="15">
        <f ca="1">MIN(G726,Z726)</f>
        <v>56</v>
      </c>
      <c r="AD726" s="15">
        <f ca="1">RAND()</f>
        <v>0.52763622840520341</v>
      </c>
      <c r="AE726" s="19">
        <f ca="1">(IF(B726=1, $G$21+($G$22-$G$21)*AD726, $H$21+($H$22-$H$21)*AD726))</f>
        <v>3.3467267994182121E-2</v>
      </c>
      <c r="AF726" s="15">
        <f ca="1">ROUND(AC726*(1-AE726), 0)</f>
        <v>54</v>
      </c>
      <c r="AG726" s="20">
        <f ca="1">RAND()</f>
        <v>0.37012675080402013</v>
      </c>
      <c r="AH726" s="15">
        <f ca="1">IF(B726=1, ROUND(_xlfn.NORM.INV(AG726,$C$17,$C$18)*(1+$T$14), 0), ROUND(_xlfn.NORM.INV(AG726, $D$17, $D$18)*(1+$T$14), 0))</f>
        <v>263</v>
      </c>
      <c r="AI726" s="20">
        <f ca="1">RAND()</f>
        <v>0.84079618473190332</v>
      </c>
      <c r="AJ726" s="18">
        <f ca="1">IF(B726=1, ROUND(_xlfn.NORM.INV(AI726,$C$19,$C$20), 2), ROUND(_xlfn.NORM.INV(AI726, $D$19, $D$20), 2))</f>
        <v>2576.37</v>
      </c>
      <c r="AK726" s="15">
        <f ca="1">MIN(ROUND(H726*(1+$C$22),0),AH726)</f>
        <v>263</v>
      </c>
      <c r="AL726" s="20">
        <f ca="1">RAND()</f>
        <v>0.75098280171536824</v>
      </c>
      <c r="AM726" s="19">
        <f ca="1">(IF(B726=1, $G$21+($G$22-$G$21)*AL726, $H$21+($H$22-$H$21)*AL726))</f>
        <v>4.1284398060037891E-2</v>
      </c>
      <c r="AN726" s="15">
        <f ca="1">ROUND(AK726*(1-AM726), 0)</f>
        <v>252</v>
      </c>
      <c r="AO726" s="18">
        <f ca="1">SUM(IF(AN726&gt;H726, (AN726-H726)*($G$23+AJ726), 0),IF(AF726&gt;G726,(AF726-G726)*($G$23+AB726),0),IF(X726&gt;F726,(X726-F726)*($G$23+T726),0),IF(P726&gt;E726,(P726-E726)*($G$23+L726),0))</f>
        <v>0</v>
      </c>
      <c r="AP726" s="18">
        <f>-$C$24</f>
        <v>-313614.51120000001</v>
      </c>
      <c r="AQ726" s="17">
        <f ca="1">L726*P726+T726*X726+AB726*AF726+AJ726*AN726-AO726+AP726</f>
        <v>721913.71879999992</v>
      </c>
      <c r="AS726" s="21">
        <f ca="1">SUM(IF(AN726&gt;H726, (AN726-H726), 0),IF(AF726&gt;G726,(AF726-G726),0),IF(X726&gt;F726,(X726-F726),0),IF(P726&gt;E726,(P726-E726),0))</f>
        <v>0</v>
      </c>
    </row>
    <row r="727" spans="1:45" x14ac:dyDescent="0.4">
      <c r="A727" s="15">
        <v>699</v>
      </c>
      <c r="B727" s="15">
        <f ca="1">IF(RAND() &lt; (8/12), 0, 1)</f>
        <v>0</v>
      </c>
      <c r="C727" s="20">
        <f ca="1">RAND()</f>
        <v>0.40663192060610687</v>
      </c>
      <c r="D727" s="15" t="str">
        <f ca="1">LOOKUP(C727,$H$13:$H$16,$F$13:$F$16)</f>
        <v>Airbus A380-800</v>
      </c>
      <c r="E727" s="15">
        <f ca="1">LOOKUP(D727,$F$6:$F$9,$I$6:$I$9)</f>
        <v>14</v>
      </c>
      <c r="F727" s="15">
        <f ca="1">LOOKUP(D727,$F$6:$F$9,$J$6:$J$9)</f>
        <v>76</v>
      </c>
      <c r="G727" s="15">
        <f ca="1">LOOKUP(D727,$F$6:$F$9,$K$6:$K$9)</f>
        <v>56</v>
      </c>
      <c r="H727" s="15">
        <f ca="1">LOOKUP(D727,$F$6:$F$9,$L$6:$L$9)</f>
        <v>341</v>
      </c>
      <c r="I727" s="20">
        <f ca="1">RAND()</f>
        <v>0.2574745387748566</v>
      </c>
      <c r="J727" s="15">
        <f ca="1">IF(B727=1, ROUND(_xlfn.NORM.INV(I727,$C$5,$C$6)*(1+$T$14), 0), ROUND(_xlfn.NORM.INV(I727, $D$5, $D$6)*(1+$T$14), 0))</f>
        <v>4</v>
      </c>
      <c r="K727" s="20">
        <f ca="1">RAND()</f>
        <v>0.27574477735575698</v>
      </c>
      <c r="L727" s="18">
        <f ca="1">IF(B727=1, ROUND(_xlfn.NORM.INV(K727,$C$7,$C$8), 2), ROUND(_xlfn.NORM.INV(K727, $D$7, $D$8), 2))</f>
        <v>10220.959999999999</v>
      </c>
      <c r="M727" s="15">
        <f ca="1">MIN(E727,J727)</f>
        <v>4</v>
      </c>
      <c r="N727" s="15">
        <f ca="1">RAND()</f>
        <v>0.99444522360443033</v>
      </c>
      <c r="O727" s="19">
        <f ca="1">(IF(B727=1, $G$21+($G$22-$G$21)*N727, $H$21+($H$22-$H$21)*N727))</f>
        <v>3.9833356708132907E-2</v>
      </c>
      <c r="P727" s="15">
        <f ca="1">ROUND(M727*(1-O727), 0)</f>
        <v>4</v>
      </c>
      <c r="Q727" s="20">
        <f ca="1">RAND()</f>
        <v>0.70611616631452478</v>
      </c>
      <c r="R727" s="15">
        <f ca="1">IF(B727=1, ROUND(_xlfn.NORM.INV(Q727,$C$9,$C$10)*(1+$T$14), 0), ROUND(_xlfn.NORM.INV(Q727, $D$9, $D$10)*(1+$T$14), 0))</f>
        <v>46</v>
      </c>
      <c r="S727" s="20">
        <f ca="1">RAND()</f>
        <v>0.3166525098807077</v>
      </c>
      <c r="T727" s="18">
        <f ca="1">IF(B727=1, ROUND(_xlfn.NORM.INV(S727,$C$11,$C$12), 2), ROUND(_xlfn.NORM.INV(S727, $D$11, $D$12), 2))</f>
        <v>5137.47</v>
      </c>
      <c r="U727" s="15">
        <f ca="1">MIN(F727,R727)</f>
        <v>46</v>
      </c>
      <c r="V727" s="15">
        <f ca="1">RAND()</f>
        <v>0.13382526441565556</v>
      </c>
      <c r="W727" s="19">
        <f ca="1">(IF(B727=1, $G$21+($G$22-$G$21)*V727, $H$21+($H$22-$H$21)*V727))</f>
        <v>1.4014757932469667E-2</v>
      </c>
      <c r="X727" s="15">
        <f ca="1">ROUND(U727*(1-W727), 0)</f>
        <v>45</v>
      </c>
      <c r="Y727" s="20">
        <f ca="1">RAND()</f>
        <v>0.16342570304938464</v>
      </c>
      <c r="Z727" s="15">
        <f ca="1">IF(B727=1, ROUND(_xlfn.NORM.INV(Y727,$C$13,$C$14)*(1+$T$14), 0), ROUND(_xlfn.NORM.INV(Y727, $D$13, $D$14)*(1+$T$14), 0))</f>
        <v>26</v>
      </c>
      <c r="AA727" s="20">
        <f ca="1">RAND()</f>
        <v>0.35715711630905733</v>
      </c>
      <c r="AB727" s="18">
        <f ca="1">IF(B727=1, ROUND(_xlfn.NORM.INV(AA727,$C$15,$C$16), 2), ROUND(_xlfn.NORM.INV(AA727, $D$15, $D$16), 2))</f>
        <v>2753.48</v>
      </c>
      <c r="AC727" s="15">
        <f ca="1">MIN(G727,Z727)</f>
        <v>26</v>
      </c>
      <c r="AD727" s="15">
        <f ca="1">RAND()</f>
        <v>0.61148506939663505</v>
      </c>
      <c r="AE727" s="19">
        <f ca="1">(IF(B727=1, $G$21+($G$22-$G$21)*AD727, $H$21+($H$22-$H$21)*AD727))</f>
        <v>2.8344552081899052E-2</v>
      </c>
      <c r="AF727" s="15">
        <f ca="1">ROUND(AC727*(1-AE727), 0)</f>
        <v>25</v>
      </c>
      <c r="AG727" s="20">
        <f ca="1">RAND()</f>
        <v>0.62710743923304557</v>
      </c>
      <c r="AH727" s="15">
        <f ca="1">IF(B727=1, ROUND(_xlfn.NORM.INV(AG727,$C$17,$C$18)*(1+$T$14), 0), ROUND(_xlfn.NORM.INV(AG727, $D$17, $D$18)*(1+$T$14), 0))</f>
        <v>217</v>
      </c>
      <c r="AI727" s="20">
        <f ca="1">RAND()</f>
        <v>0.1495593519446452</v>
      </c>
      <c r="AJ727" s="18">
        <f ca="1">IF(B727=1, ROUND(_xlfn.NORM.INV(AI727,$C$19,$C$20), 2), ROUND(_xlfn.NORM.INV(AI727, $D$19, $D$20), 2))</f>
        <v>1669.86</v>
      </c>
      <c r="AK727" s="15">
        <f ca="1">MIN(ROUND(H727*(1+$C$22),0),AH727)</f>
        <v>217</v>
      </c>
      <c r="AL727" s="20">
        <f ca="1">RAND()</f>
        <v>0.98864555714640368</v>
      </c>
      <c r="AM727" s="19">
        <f ca="1">(IF(B727=1, $G$21+($G$22-$G$21)*AL727, $H$21+($H$22-$H$21)*AL727))</f>
        <v>3.9659366714392109E-2</v>
      </c>
      <c r="AN727" s="15">
        <f ca="1">ROUND(AK727*(1-AM727), 0)</f>
        <v>208</v>
      </c>
      <c r="AO727" s="18">
        <f ca="1">SUM(IF(AN727&gt;H727, (AN727-H727)*($G$23+AJ727), 0),IF(AF727&gt;G727,(AF727-G727)*($G$23+AB727),0),IF(X727&gt;F727,(X727-F727)*($G$23+T727),0),IF(P727&gt;E727,(P727-E727)*($G$23+L727),0))</f>
        <v>0</v>
      </c>
      <c r="AP727" s="18">
        <f>-$C$24</f>
        <v>-313614.51120000001</v>
      </c>
      <c r="AQ727" s="17">
        <f ca="1">L727*P727+T727*X727+AB727*AF727+AJ727*AN727-AO727+AP727</f>
        <v>374623.35879999999</v>
      </c>
      <c r="AS727" s="21">
        <f ca="1">SUM(IF(AN727&gt;H727, (AN727-H727), 0),IF(AF727&gt;G727,(AF727-G727),0),IF(X727&gt;F727,(X727-F727),0),IF(P727&gt;E727,(P727-E727),0))</f>
        <v>0</v>
      </c>
    </row>
    <row r="728" spans="1:45" x14ac:dyDescent="0.4">
      <c r="A728" s="15">
        <v>700</v>
      </c>
      <c r="B728" s="15">
        <f ca="1">IF(RAND() &lt; (8/12), 0, 1)</f>
        <v>0</v>
      </c>
      <c r="C728" s="20">
        <f ca="1">RAND()</f>
        <v>0.80858618783661518</v>
      </c>
      <c r="D728" s="15" t="str">
        <f ca="1">LOOKUP(C728,$H$13:$H$16,$F$13:$F$16)</f>
        <v>Boeing 777-300ER</v>
      </c>
      <c r="E728" s="15">
        <f ca="1">LOOKUP(D728,$F$6:$F$9,$I$6:$I$9)</f>
        <v>8</v>
      </c>
      <c r="F728" s="15">
        <f ca="1">LOOKUP(D728,$F$6:$F$9,$J$6:$J$9)</f>
        <v>40</v>
      </c>
      <c r="G728" s="15">
        <f ca="1">LOOKUP(D728,$F$6:$F$9,$K$6:$K$9)</f>
        <v>24</v>
      </c>
      <c r="H728" s="15">
        <f ca="1">LOOKUP(D728,$F$6:$F$9,$L$6:$L$9)</f>
        <v>260</v>
      </c>
      <c r="I728" s="20">
        <f ca="1">RAND()</f>
        <v>0.51260170093250179</v>
      </c>
      <c r="J728" s="15">
        <f ca="1">IF(B728=1, ROUND(_xlfn.NORM.INV(I728,$C$5,$C$6)*(1+$T$14), 0), ROUND(_xlfn.NORM.INV(I728, $D$5, $D$6)*(1+$T$14), 0))</f>
        <v>4</v>
      </c>
      <c r="K728" s="20">
        <f ca="1">RAND()</f>
        <v>0.48308096353295027</v>
      </c>
      <c r="L728" s="18">
        <f ca="1">IF(B728=1, ROUND(_xlfn.NORM.INV(K728,$C$7,$C$8), 2), ROUND(_xlfn.NORM.INV(K728, $D$7, $D$8), 2))</f>
        <v>10473.049999999999</v>
      </c>
      <c r="M728" s="15">
        <f ca="1">MIN(E728,J728)</f>
        <v>4</v>
      </c>
      <c r="N728" s="15">
        <f ca="1">RAND()</f>
        <v>0.68006354199262409</v>
      </c>
      <c r="O728" s="19">
        <f ca="1">(IF(B728=1, $G$21+($G$22-$G$21)*N728, $H$21+($H$22-$H$21)*N728))</f>
        <v>3.0401906259778719E-2</v>
      </c>
      <c r="P728" s="15">
        <f ca="1">ROUND(M728*(1-O728), 0)</f>
        <v>4</v>
      </c>
      <c r="Q728" s="20">
        <f ca="1">RAND()</f>
        <v>3.0604777169191189E-2</v>
      </c>
      <c r="R728" s="15">
        <f ca="1">IF(B728=1, ROUND(_xlfn.NORM.INV(Q728,$C$9,$C$10)*(1+$T$14), 0), ROUND(_xlfn.NORM.INV(Q728, $D$9, $D$10)*(1+$T$14), 0))</f>
        <v>20</v>
      </c>
      <c r="S728" s="20">
        <f ca="1">RAND()</f>
        <v>0.87800599111641098</v>
      </c>
      <c r="T728" s="18">
        <f ca="1">IF(B728=1, ROUND(_xlfn.NORM.INV(S728,$C$11,$C$12), 2), ROUND(_xlfn.NORM.INV(S728, $D$11, $D$12), 2))</f>
        <v>5511.69</v>
      </c>
      <c r="U728" s="15">
        <f ca="1">MIN(F728,R728)</f>
        <v>20</v>
      </c>
      <c r="V728" s="15">
        <f ca="1">RAND()</f>
        <v>0.1348215145906797</v>
      </c>
      <c r="W728" s="19">
        <f ca="1">(IF(B728=1, $G$21+($G$22-$G$21)*V728, $H$21+($H$22-$H$21)*V728))</f>
        <v>1.4044645437720391E-2</v>
      </c>
      <c r="X728" s="15">
        <f ca="1">ROUND(U728*(1-W728), 0)</f>
        <v>20</v>
      </c>
      <c r="Y728" s="20">
        <f ca="1">RAND()</f>
        <v>0.1287029410512055</v>
      </c>
      <c r="Z728" s="15">
        <f ca="1">IF(B728=1, ROUND(_xlfn.NORM.INV(Y728,$C$13,$C$14)*(1+$T$14), 0), ROUND(_xlfn.NORM.INV(Y728, $D$13, $D$14)*(1+$T$14), 0))</f>
        <v>25</v>
      </c>
      <c r="AA728" s="20">
        <f ca="1">RAND()</f>
        <v>0.32693619591728551</v>
      </c>
      <c r="AB728" s="18">
        <f ca="1">IF(B728=1, ROUND(_xlfn.NORM.INV(AA728,$C$15,$C$16), 2), ROUND(_xlfn.NORM.INV(AA728, $D$15, $D$16), 2))</f>
        <v>2743.47</v>
      </c>
      <c r="AC728" s="15">
        <f ca="1">MIN(G728,Z728)</f>
        <v>24</v>
      </c>
      <c r="AD728" s="15">
        <f ca="1">RAND()</f>
        <v>0.59033884919863955</v>
      </c>
      <c r="AE728" s="19">
        <f ca="1">(IF(B728=1, $G$21+($G$22-$G$21)*AD728, $H$21+($H$22-$H$21)*AD728))</f>
        <v>2.7710165475959184E-2</v>
      </c>
      <c r="AF728" s="15">
        <f ca="1">ROUND(AC728*(1-AE728), 0)</f>
        <v>23</v>
      </c>
      <c r="AG728" s="20">
        <f ca="1">RAND()</f>
        <v>0.18052784759013774</v>
      </c>
      <c r="AH728" s="15">
        <f ca="1">IF(B728=1, ROUND(_xlfn.NORM.INV(AG728,$C$17,$C$18)*(1+$T$14), 0), ROUND(_xlfn.NORM.INV(AG728, $D$17, $D$18)*(1+$T$14), 0))</f>
        <v>152</v>
      </c>
      <c r="AI728" s="20">
        <f ca="1">RAND()</f>
        <v>8.9521986037116252E-2</v>
      </c>
      <c r="AJ728" s="18">
        <f ca="1">IF(B728=1, ROUND(_xlfn.NORM.INV(AI728,$C$19,$C$20), 2), ROUND(_xlfn.NORM.INV(AI728, $D$19, $D$20), 2))</f>
        <v>1646.66</v>
      </c>
      <c r="AK728" s="15">
        <f ca="1">MIN(ROUND(H728*(1+$C$22),0),AH728)</f>
        <v>152</v>
      </c>
      <c r="AL728" s="20">
        <f ca="1">RAND()</f>
        <v>1.1346827324466568E-3</v>
      </c>
      <c r="AM728" s="19">
        <f ca="1">(IF(B728=1, $G$21+($G$22-$G$21)*AL728, $H$21+($H$22-$H$21)*AL728))</f>
        <v>1.00340404819734E-2</v>
      </c>
      <c r="AN728" s="15">
        <f ca="1">ROUND(AK728*(1-AM728), 0)</f>
        <v>150</v>
      </c>
      <c r="AO728" s="18">
        <f ca="1">SUM(IF(AN728&gt;H728, (AN728-H728)*($G$23+AJ728), 0),IF(AF728&gt;G728,(AF728-G728)*($G$23+AB728),0),IF(X728&gt;F728,(X728-F728)*($G$23+T728),0),IF(P728&gt;E728,(P728-E728)*($G$23+L728),0))</f>
        <v>0</v>
      </c>
      <c r="AP728" s="18">
        <f>-$C$24</f>
        <v>-313614.51120000001</v>
      </c>
      <c r="AQ728" s="17">
        <f ca="1">L728*P728+T728*X728+AB728*AF728+AJ728*AN728-AO728+AP728</f>
        <v>148610.29879999999</v>
      </c>
      <c r="AS728" s="21">
        <f ca="1">SUM(IF(AN728&gt;H728, (AN728-H728), 0),IF(AF728&gt;G728,(AF728-G728),0),IF(X728&gt;F728,(X728-F728),0),IF(P728&gt;E728,(P728-E728),0))</f>
        <v>0</v>
      </c>
    </row>
    <row r="729" spans="1:45" x14ac:dyDescent="0.4">
      <c r="A729" s="15">
        <v>701</v>
      </c>
      <c r="B729" s="15">
        <f ca="1">IF(RAND() &lt; (8/12), 0, 1)</f>
        <v>0</v>
      </c>
      <c r="C729" s="20">
        <f ca="1">RAND()</f>
        <v>0.85158683313865124</v>
      </c>
      <c r="D729" s="15" t="str">
        <f ca="1">LOOKUP(C729,$H$13:$H$16,$F$13:$F$16)</f>
        <v>Boeing 777-300ER</v>
      </c>
      <c r="E729" s="15">
        <f ca="1">LOOKUP(D729,$F$6:$F$9,$I$6:$I$9)</f>
        <v>8</v>
      </c>
      <c r="F729" s="15">
        <f ca="1">LOOKUP(D729,$F$6:$F$9,$J$6:$J$9)</f>
        <v>40</v>
      </c>
      <c r="G729" s="15">
        <f ca="1">LOOKUP(D729,$F$6:$F$9,$K$6:$K$9)</f>
        <v>24</v>
      </c>
      <c r="H729" s="15">
        <f ca="1">LOOKUP(D729,$F$6:$F$9,$L$6:$L$9)</f>
        <v>260</v>
      </c>
      <c r="I729" s="20">
        <f ca="1">RAND()</f>
        <v>0.61085710039695085</v>
      </c>
      <c r="J729" s="15">
        <f ca="1">IF(B729=1, ROUND(_xlfn.NORM.INV(I729,$C$5,$C$6)*(1+$T$14), 0), ROUND(_xlfn.NORM.INV(I729, $D$5, $D$6)*(1+$T$14), 0))</f>
        <v>4</v>
      </c>
      <c r="K729" s="20">
        <f ca="1">RAND()</f>
        <v>0.77680746803900513</v>
      </c>
      <c r="L729" s="18">
        <f ca="1">IF(B729=1, ROUND(_xlfn.NORM.INV(K729,$C$7,$C$8), 2), ROUND(_xlfn.NORM.INV(K729, $D$7, $D$8), 2))</f>
        <v>10839.42</v>
      </c>
      <c r="M729" s="15">
        <f ca="1">MIN(E729,J729)</f>
        <v>4</v>
      </c>
      <c r="N729" s="15">
        <f ca="1">RAND()</f>
        <v>7.8058258122022051E-2</v>
      </c>
      <c r="O729" s="19">
        <f ca="1">(IF(B729=1, $G$21+($G$22-$G$21)*N729, $H$21+($H$22-$H$21)*N729))</f>
        <v>1.2341747743660661E-2</v>
      </c>
      <c r="P729" s="15">
        <f ca="1">ROUND(M729*(1-O729), 0)</f>
        <v>4</v>
      </c>
      <c r="Q729" s="20">
        <f ca="1">RAND()</f>
        <v>0.44312808921078317</v>
      </c>
      <c r="R729" s="15">
        <f ca="1">IF(B729=1, ROUND(_xlfn.NORM.INV(Q729,$C$9,$C$10)*(1+$T$14), 0), ROUND(_xlfn.NORM.INV(Q729, $D$9, $D$10)*(1+$T$14), 0))</f>
        <v>38</v>
      </c>
      <c r="S729" s="20">
        <f ca="1">RAND()</f>
        <v>0.94243448456991485</v>
      </c>
      <c r="T729" s="18">
        <f ca="1">IF(B729=1, ROUND(_xlfn.NORM.INV(S729,$C$11,$C$12), 2), ROUND(_xlfn.NORM.INV(S729, $D$11, $D$12), 2))</f>
        <v>5605.22</v>
      </c>
      <c r="U729" s="15">
        <f ca="1">MIN(F729,R729)</f>
        <v>38</v>
      </c>
      <c r="V729" s="15">
        <f ca="1">RAND()</f>
        <v>0.69139638710474638</v>
      </c>
      <c r="W729" s="19">
        <f ca="1">(IF(B729=1, $G$21+($G$22-$G$21)*V729, $H$21+($H$22-$H$21)*V729))</f>
        <v>3.0741891613142391E-2</v>
      </c>
      <c r="X729" s="15">
        <f ca="1">ROUND(U729*(1-W729), 0)</f>
        <v>37</v>
      </c>
      <c r="Y729" s="20">
        <f ca="1">RAND()</f>
        <v>0.12350550733325882</v>
      </c>
      <c r="Z729" s="15">
        <f ca="1">IF(B729=1, ROUND(_xlfn.NORM.INV(Y729,$C$13,$C$14)*(1+$T$14), 0), ROUND(_xlfn.NORM.INV(Y729, $D$13, $D$14)*(1+$T$14), 0))</f>
        <v>25</v>
      </c>
      <c r="AA729" s="20">
        <f ca="1">RAND()</f>
        <v>0.83969681064809776</v>
      </c>
      <c r="AB729" s="18">
        <f ca="1">IF(B729=1, ROUND(_xlfn.NORM.INV(AA729,$C$15,$C$16), 2), ROUND(_xlfn.NORM.INV(AA729, $D$15, $D$16), 2))</f>
        <v>2918.68</v>
      </c>
      <c r="AC729" s="15">
        <f ca="1">MIN(G729,Z729)</f>
        <v>24</v>
      </c>
      <c r="AD729" s="15">
        <f ca="1">RAND()</f>
        <v>0.10633885240940111</v>
      </c>
      <c r="AE729" s="19">
        <f ca="1">(IF(B729=1, $G$21+($G$22-$G$21)*AD729, $H$21+($H$22-$H$21)*AD729))</f>
        <v>1.3190165572282033E-2</v>
      </c>
      <c r="AF729" s="15">
        <f ca="1">ROUND(AC729*(1-AE729), 0)</f>
        <v>24</v>
      </c>
      <c r="AG729" s="20">
        <f ca="1">RAND()</f>
        <v>0.33440796889730962</v>
      </c>
      <c r="AH729" s="15">
        <f ca="1">IF(B729=1, ROUND(_xlfn.NORM.INV(AG729,$C$17,$C$18)*(1+$T$14), 0), ROUND(_xlfn.NORM.INV(AG729, $D$17, $D$18)*(1+$T$14), 0))</f>
        <v>177</v>
      </c>
      <c r="AI729" s="20">
        <f ca="1">RAND()</f>
        <v>0.3668647174884625</v>
      </c>
      <c r="AJ729" s="18">
        <f ca="1">IF(B729=1, ROUND(_xlfn.NORM.INV(AI729,$C$19,$C$20), 2), ROUND(_xlfn.NORM.INV(AI729, $D$19, $D$20), 2))</f>
        <v>1722.89</v>
      </c>
      <c r="AK729" s="15">
        <f ca="1">MIN(ROUND(H729*(1+$C$22),0),AH729)</f>
        <v>177</v>
      </c>
      <c r="AL729" s="20">
        <f ca="1">RAND()</f>
        <v>0.94059858814383623</v>
      </c>
      <c r="AM729" s="19">
        <f ca="1">(IF(B729=1, $G$21+($G$22-$G$21)*AL729, $H$21+($H$22-$H$21)*AL729))</f>
        <v>3.8217957644315084E-2</v>
      </c>
      <c r="AN729" s="15">
        <f ca="1">ROUND(AK729*(1-AM729), 0)</f>
        <v>170</v>
      </c>
      <c r="AO729" s="18">
        <f ca="1">SUM(IF(AN729&gt;H729, (AN729-H729)*($G$23+AJ729), 0),IF(AF729&gt;G729,(AF729-G729)*($G$23+AB729),0),IF(X729&gt;F729,(X729-F729)*($G$23+T729),0),IF(P729&gt;E729,(P729-E729)*($G$23+L729),0))</f>
        <v>0</v>
      </c>
      <c r="AP729" s="18">
        <f>-$C$24</f>
        <v>-313614.51120000001</v>
      </c>
      <c r="AQ729" s="17">
        <f ca="1">L729*P729+T729*X729+AB729*AF729+AJ729*AN729-AO729+AP729</f>
        <v>300075.92879999994</v>
      </c>
      <c r="AS729" s="21">
        <f ca="1">SUM(IF(AN729&gt;H729, (AN729-H729), 0),IF(AF729&gt;G729,(AF729-G729),0),IF(X729&gt;F729,(X729-F729),0),IF(P729&gt;E729,(P729-E729),0))</f>
        <v>0</v>
      </c>
    </row>
    <row r="730" spans="1:45" x14ac:dyDescent="0.4">
      <c r="A730" s="15">
        <v>702</v>
      </c>
      <c r="B730" s="15">
        <f ca="1">IF(RAND() &lt; (8/12), 0, 1)</f>
        <v>1</v>
      </c>
      <c r="C730" s="20">
        <f ca="1">RAND()</f>
        <v>0.77104782189957588</v>
      </c>
      <c r="D730" s="15" t="str">
        <f ca="1">LOOKUP(C730,$H$13:$H$16,$F$13:$F$16)</f>
        <v>Boeing 777-300ER</v>
      </c>
      <c r="E730" s="15">
        <f ca="1">LOOKUP(D730,$F$6:$F$9,$I$6:$I$9)</f>
        <v>8</v>
      </c>
      <c r="F730" s="15">
        <f ca="1">LOOKUP(D730,$F$6:$F$9,$J$6:$J$9)</f>
        <v>40</v>
      </c>
      <c r="G730" s="15">
        <f ca="1">LOOKUP(D730,$F$6:$F$9,$K$6:$K$9)</f>
        <v>24</v>
      </c>
      <c r="H730" s="15">
        <f ca="1">LOOKUP(D730,$F$6:$F$9,$L$6:$L$9)</f>
        <v>260</v>
      </c>
      <c r="I730" s="20">
        <f ca="1">RAND()</f>
        <v>0.77294903457015651</v>
      </c>
      <c r="J730" s="15">
        <f ca="1">IF(B730=1, ROUND(_xlfn.NORM.INV(I730,$C$5,$C$6)*(1+$T$14), 0), ROUND(_xlfn.NORM.INV(I730, $D$5, $D$6)*(1+$T$14), 0))</f>
        <v>8</v>
      </c>
      <c r="K730" s="20">
        <f ca="1">RAND()</f>
        <v>0.3324714340673145</v>
      </c>
      <c r="L730" s="18">
        <f ca="1">IF(B730=1, ROUND(_xlfn.NORM.INV(K730,$C$7,$C$8), 2), ROUND(_xlfn.NORM.INV(K730, $D$7, $D$8), 2))</f>
        <v>12877.82</v>
      </c>
      <c r="M730" s="15">
        <f ca="1">MIN(E730,J730)</f>
        <v>8</v>
      </c>
      <c r="N730" s="15">
        <f ca="1">RAND()</f>
        <v>0.1794759674940023</v>
      </c>
      <c r="O730" s="19">
        <f ca="1">(IF(B730=1, $G$21+($G$22-$G$21)*N730, $H$21+($H$22-$H$21)*N730))</f>
        <v>2.1281658862290082E-2</v>
      </c>
      <c r="P730" s="15">
        <f ca="1">ROUND(M730*(1-O730), 0)</f>
        <v>8</v>
      </c>
      <c r="Q730" s="20">
        <f ca="1">RAND()</f>
        <v>0.9144891796418515</v>
      </c>
      <c r="R730" s="15">
        <f ca="1">IF(B730=1, ROUND(_xlfn.NORM.INV(Q730,$C$9,$C$10)*(1+$T$14), 0), ROUND(_xlfn.NORM.INV(Q730, $D$9, $D$10)*(1+$T$14), 0))</f>
        <v>95</v>
      </c>
      <c r="S730" s="20">
        <f ca="1">RAND()</f>
        <v>0.49588300351423198</v>
      </c>
      <c r="T730" s="18">
        <f ca="1">IF(B730=1, ROUND(_xlfn.NORM.INV(S730,$C$11,$C$12), 2), ROUND(_xlfn.NORM.INV(S730, $D$11, $D$12), 2))</f>
        <v>6820.13</v>
      </c>
      <c r="U730" s="15">
        <f ca="1">MIN(F730,R730)</f>
        <v>40</v>
      </c>
      <c r="V730" s="15">
        <f ca="1">RAND()</f>
        <v>0.22728619295824515</v>
      </c>
      <c r="W730" s="19">
        <f ca="1">(IF(B730=1, $G$21+($G$22-$G$21)*V730, $H$21+($H$22-$H$21)*V730))</f>
        <v>2.295501675353858E-2</v>
      </c>
      <c r="X730" s="15">
        <f ca="1">ROUND(U730*(1-W730), 0)</f>
        <v>39</v>
      </c>
      <c r="Y730" s="20">
        <f ca="1">RAND()</f>
        <v>0.83530018451756993</v>
      </c>
      <c r="Z730" s="15">
        <f ca="1">IF(B730=1, ROUND(_xlfn.NORM.INV(Y730,$C$13,$C$14)*(1+$T$14), 0), ROUND(_xlfn.NORM.INV(Y730, $D$13, $D$14)*(1+$T$14), 0))</f>
        <v>77</v>
      </c>
      <c r="AA730" s="20">
        <f ca="1">RAND()</f>
        <v>0.18899569834394114</v>
      </c>
      <c r="AB730" s="18">
        <f ca="1">IF(B730=1, ROUND(_xlfn.NORM.INV(AA730,$C$15,$C$16), 2), ROUND(_xlfn.NORM.INV(AA730, $D$15, $D$16), 2))</f>
        <v>3218.39</v>
      </c>
      <c r="AC730" s="15">
        <f ca="1">MIN(G730,Z730)</f>
        <v>24</v>
      </c>
      <c r="AD730" s="15">
        <f ca="1">RAND()</f>
        <v>0.37492565001597311</v>
      </c>
      <c r="AE730" s="19">
        <f ca="1">(IF(B730=1, $G$21+($G$22-$G$21)*AD730, $H$21+($H$22-$H$21)*AD730))</f>
        <v>2.812239775055906E-2</v>
      </c>
      <c r="AF730" s="15">
        <f ca="1">ROUND(AC730*(1-AE730), 0)</f>
        <v>23</v>
      </c>
      <c r="AG730" s="20">
        <f ca="1">RAND()</f>
        <v>0.87795003730667243</v>
      </c>
      <c r="AH730" s="15">
        <f ca="1">IF(B730=1, ROUND(_xlfn.NORM.INV(AG730,$C$17,$C$18)*(1+$T$14), 0), ROUND(_xlfn.NORM.INV(AG730, $D$17, $D$18)*(1+$T$14), 0))</f>
        <v>451</v>
      </c>
      <c r="AI730" s="20">
        <f ca="1">RAND()</f>
        <v>0.32242629988470362</v>
      </c>
      <c r="AJ730" s="18">
        <f ca="1">IF(B730=1, ROUND(_xlfn.NORM.INV(AI730,$C$19,$C$20), 2), ROUND(_xlfn.NORM.INV(AI730, $D$19, $D$20), 2))</f>
        <v>2137.94</v>
      </c>
      <c r="AK730" s="15">
        <f ca="1">MIN(ROUND(H730*(1+$C$22),0),AH730)</f>
        <v>273</v>
      </c>
      <c r="AL730" s="20">
        <f ca="1">RAND()</f>
        <v>0.92474885654663941</v>
      </c>
      <c r="AM730" s="19">
        <f ca="1">(IF(B730=1, $G$21+($G$22-$G$21)*AL730, $H$21+($H$22-$H$21)*AL730))</f>
        <v>4.7366209979132379E-2</v>
      </c>
      <c r="AN730" s="15">
        <f ca="1">ROUND(AK730*(1-AM730), 0)</f>
        <v>260</v>
      </c>
      <c r="AO730" s="18">
        <f ca="1">SUM(IF(AN730&gt;H730, (AN730-H730)*($G$23+AJ730), 0),IF(AF730&gt;G730,(AF730-G730)*($G$23+AB730),0),IF(X730&gt;F730,(X730-F730)*($G$23+T730),0),IF(P730&gt;E730,(P730-E730)*($G$23+L730),0))</f>
        <v>0</v>
      </c>
      <c r="AP730" s="18">
        <f>-$C$24</f>
        <v>-313614.51120000001</v>
      </c>
      <c r="AQ730" s="17">
        <f ca="1">L730*P730+T730*X730+AB730*AF730+AJ730*AN730-AO730+AP730</f>
        <v>685280.48879999993</v>
      </c>
      <c r="AS730" s="21">
        <f ca="1">SUM(IF(AN730&gt;H730, (AN730-H730), 0),IF(AF730&gt;G730,(AF730-G730),0),IF(X730&gt;F730,(X730-F730),0),IF(P730&gt;E730,(P730-E730),0))</f>
        <v>0</v>
      </c>
    </row>
    <row r="731" spans="1:45" x14ac:dyDescent="0.4">
      <c r="A731" s="15">
        <v>703</v>
      </c>
      <c r="B731" s="15">
        <f ca="1">IF(RAND() &lt; (8/12), 0, 1)</f>
        <v>0</v>
      </c>
      <c r="C731" s="20">
        <f ca="1">RAND()</f>
        <v>4.9438503497706288E-2</v>
      </c>
      <c r="D731" s="15" t="str">
        <f ca="1">LOOKUP(C731,$H$13:$H$16,$F$13:$F$16)</f>
        <v>Airbus A350-900</v>
      </c>
      <c r="E731" s="15">
        <f ca="1">LOOKUP(D731,$F$6:$F$9,$I$6:$I$9)</f>
        <v>0</v>
      </c>
      <c r="F731" s="15">
        <f ca="1">LOOKUP(D731,$F$6:$F$9,$J$6:$J$9)</f>
        <v>32</v>
      </c>
      <c r="G731" s="15">
        <f ca="1">LOOKUP(D731,$F$6:$F$9,$K$6:$K$9)</f>
        <v>21</v>
      </c>
      <c r="H731" s="15">
        <f ca="1">LOOKUP(D731,$F$6:$F$9,$L$6:$L$9)</f>
        <v>259</v>
      </c>
      <c r="I731" s="20">
        <f ca="1">RAND()</f>
        <v>0.91421202199867102</v>
      </c>
      <c r="J731" s="15">
        <f ca="1">IF(B731=1, ROUND(_xlfn.NORM.INV(I731,$C$5,$C$6)*(1+$T$14), 0), ROUND(_xlfn.NORM.INV(I731, $D$5, $D$6)*(1+$T$14), 0))</f>
        <v>6</v>
      </c>
      <c r="K731" s="20">
        <f ca="1">RAND()</f>
        <v>0.3432387896633281</v>
      </c>
      <c r="L731" s="18">
        <f ca="1">IF(B731=1, ROUND(_xlfn.NORM.INV(K731,$C$7,$C$8), 2), ROUND(_xlfn.NORM.INV(K731, $D$7, $D$8), 2))</f>
        <v>10308.42</v>
      </c>
      <c r="M731" s="15">
        <f ca="1">MIN(E731,J731)</f>
        <v>0</v>
      </c>
      <c r="N731" s="15">
        <f ca="1">RAND()</f>
        <v>0.45727444040295584</v>
      </c>
      <c r="O731" s="19">
        <f ca="1">(IF(B731=1, $G$21+($G$22-$G$21)*N731, $H$21+($H$22-$H$21)*N731))</f>
        <v>2.3718233212088675E-2</v>
      </c>
      <c r="P731" s="15">
        <f ca="1">ROUND(M731*(1-O731), 0)</f>
        <v>0</v>
      </c>
      <c r="Q731" s="20">
        <f ca="1">RAND()</f>
        <v>0.49270405701410203</v>
      </c>
      <c r="R731" s="15">
        <f ca="1">IF(B731=1, ROUND(_xlfn.NORM.INV(Q731,$C$9,$C$10)*(1+$T$14), 0), ROUND(_xlfn.NORM.INV(Q731, $D$9, $D$10)*(1+$T$14), 0))</f>
        <v>40</v>
      </c>
      <c r="S731" s="20">
        <f ca="1">RAND()</f>
        <v>0.60838550717495221</v>
      </c>
      <c r="T731" s="18">
        <f ca="1">IF(B731=1, ROUND(_xlfn.NORM.INV(S731,$C$11,$C$12), 2), ROUND(_xlfn.NORM.INV(S731, $D$11, $D$12), 2))</f>
        <v>5308.88</v>
      </c>
      <c r="U731" s="15">
        <f ca="1">MIN(F731,R731)</f>
        <v>32</v>
      </c>
      <c r="V731" s="15">
        <f ca="1">RAND()</f>
        <v>0.35187378934986524</v>
      </c>
      <c r="W731" s="19">
        <f ca="1">(IF(B731=1, $G$21+($G$22-$G$21)*V731, $H$21+($H$22-$H$21)*V731))</f>
        <v>2.0556213680495955E-2</v>
      </c>
      <c r="X731" s="15">
        <f ca="1">ROUND(U731*(1-W731), 0)</f>
        <v>31</v>
      </c>
      <c r="Y731" s="20">
        <f ca="1">RAND()</f>
        <v>0.84496668027233612</v>
      </c>
      <c r="Z731" s="15">
        <f ca="1">IF(B731=1, ROUND(_xlfn.NORM.INV(Y731,$C$13,$C$14)*(1+$T$14), 0), ROUND(_xlfn.NORM.INV(Y731, $D$13, $D$14)*(1+$T$14), 0))</f>
        <v>45</v>
      </c>
      <c r="AA731" s="20">
        <f ca="1">RAND()</f>
        <v>0.60888313465453292</v>
      </c>
      <c r="AB731" s="18">
        <f ca="1">IF(B731=1, ROUND(_xlfn.NORM.INV(AA731,$C$15,$C$16), 2), ROUND(_xlfn.NORM.INV(AA731, $D$15, $D$16), 2))</f>
        <v>2831.56</v>
      </c>
      <c r="AC731" s="15">
        <f ca="1">MIN(G731,Z731)</f>
        <v>21</v>
      </c>
      <c r="AD731" s="15">
        <f ca="1">RAND()</f>
        <v>0.47314291223824767</v>
      </c>
      <c r="AE731" s="19">
        <f ca="1">(IF(B731=1, $G$21+($G$22-$G$21)*AD731, $H$21+($H$22-$H$21)*AD731))</f>
        <v>2.4194287367147432E-2</v>
      </c>
      <c r="AF731" s="15">
        <f ca="1">ROUND(AC731*(1-AE731), 0)</f>
        <v>20</v>
      </c>
      <c r="AG731" s="20">
        <f ca="1">RAND()</f>
        <v>0.87531037354835206</v>
      </c>
      <c r="AH731" s="15">
        <f ca="1">IF(B731=1, ROUND(_xlfn.NORM.INV(AG731,$C$17,$C$18)*(1+$T$14), 0), ROUND(_xlfn.NORM.INV(AG731, $D$17, $D$18)*(1+$T$14), 0))</f>
        <v>260</v>
      </c>
      <c r="AI731" s="20">
        <f ca="1">RAND()</f>
        <v>0.67757408311576306</v>
      </c>
      <c r="AJ731" s="18">
        <f ca="1">IF(B731=1, ROUND(_xlfn.NORM.INV(AI731,$C$19,$C$20), 2), ROUND(_xlfn.NORM.INV(AI731, $D$19, $D$20), 2))</f>
        <v>1783.74</v>
      </c>
      <c r="AK731" s="15">
        <f ca="1">MIN(ROUND(H731*(1+$C$22),0),AH731)</f>
        <v>260</v>
      </c>
      <c r="AL731" s="20">
        <f ca="1">RAND()</f>
        <v>0.88225174115791027</v>
      </c>
      <c r="AM731" s="19">
        <f ca="1">(IF(B731=1, $G$21+($G$22-$G$21)*AL731, $H$21+($H$22-$H$21)*AL731))</f>
        <v>3.6467552234737306E-2</v>
      </c>
      <c r="AN731" s="15">
        <f ca="1">ROUND(AK731*(1-AM731), 0)</f>
        <v>251</v>
      </c>
      <c r="AO731" s="18">
        <f ca="1">SUM(IF(AN731&gt;H731, (AN731-H731)*($G$23+AJ731), 0),IF(AF731&gt;G731,(AF731-G731)*($G$23+AB731),0),IF(X731&gt;F731,(X731-F731)*($G$23+T731),0),IF(P731&gt;E731,(P731-E731)*($G$23+L731),0))</f>
        <v>0</v>
      </c>
      <c r="AP731" s="18">
        <f>-$C$24</f>
        <v>-313614.51120000001</v>
      </c>
      <c r="AQ731" s="17">
        <f ca="1">L731*P731+T731*X731+AB731*AF731+AJ731*AN731-AO731+AP731</f>
        <v>355310.70879999996</v>
      </c>
      <c r="AS731" s="21">
        <f ca="1">SUM(IF(AN731&gt;H731, (AN731-H731), 0),IF(AF731&gt;G731,(AF731-G731),0),IF(X731&gt;F731,(X731-F731),0),IF(P731&gt;E731,(P731-E731),0))</f>
        <v>0</v>
      </c>
    </row>
    <row r="732" spans="1:45" x14ac:dyDescent="0.4">
      <c r="A732" s="15">
        <v>704</v>
      </c>
      <c r="B732" s="15">
        <f ca="1">IF(RAND() &lt; (8/12), 0, 1)</f>
        <v>0</v>
      </c>
      <c r="C732" s="20">
        <f ca="1">RAND()</f>
        <v>0.92491842746409181</v>
      </c>
      <c r="D732" s="15" t="str">
        <f ca="1">LOOKUP(C732,$H$13:$H$16,$F$13:$F$16)</f>
        <v>Boeing 777-300ER</v>
      </c>
      <c r="E732" s="15">
        <f ca="1">LOOKUP(D732,$F$6:$F$9,$I$6:$I$9)</f>
        <v>8</v>
      </c>
      <c r="F732" s="15">
        <f ca="1">LOOKUP(D732,$F$6:$F$9,$J$6:$J$9)</f>
        <v>40</v>
      </c>
      <c r="G732" s="15">
        <f ca="1">LOOKUP(D732,$F$6:$F$9,$K$6:$K$9)</f>
        <v>24</v>
      </c>
      <c r="H732" s="15">
        <f ca="1">LOOKUP(D732,$F$6:$F$9,$L$6:$L$9)</f>
        <v>260</v>
      </c>
      <c r="I732" s="20">
        <f ca="1">RAND()</f>
        <v>0.47483547997020303</v>
      </c>
      <c r="J732" s="15">
        <f ca="1">IF(B732=1, ROUND(_xlfn.NORM.INV(I732,$C$5,$C$6)*(1+$T$14), 0), ROUND(_xlfn.NORM.INV(I732, $D$5, $D$6)*(1+$T$14), 0))</f>
        <v>4</v>
      </c>
      <c r="K732" s="20">
        <f ca="1">RAND()</f>
        <v>0.98788324512083703</v>
      </c>
      <c r="L732" s="18">
        <f ca="1">IF(B732=1, ROUND(_xlfn.NORM.INV(K732,$C$7,$C$8), 2), ROUND(_xlfn.NORM.INV(K732, $D$7, $D$8), 2))</f>
        <v>11519.39</v>
      </c>
      <c r="M732" s="15">
        <f ca="1">MIN(E732,J732)</f>
        <v>4</v>
      </c>
      <c r="N732" s="15">
        <f ca="1">RAND()</f>
        <v>0.14755480058321035</v>
      </c>
      <c r="O732" s="19">
        <f ca="1">(IF(B732=1, $G$21+($G$22-$G$21)*N732, $H$21+($H$22-$H$21)*N732))</f>
        <v>1.4426644017496311E-2</v>
      </c>
      <c r="P732" s="15">
        <f ca="1">ROUND(M732*(1-O732), 0)</f>
        <v>4</v>
      </c>
      <c r="Q732" s="20">
        <f ca="1">RAND()</f>
        <v>0.35816015120327183</v>
      </c>
      <c r="R732" s="15">
        <f ca="1">IF(B732=1, ROUND(_xlfn.NORM.INV(Q732,$C$9,$C$10)*(1+$T$14), 0), ROUND(_xlfn.NORM.INV(Q732, $D$9, $D$10)*(1+$T$14), 0))</f>
        <v>36</v>
      </c>
      <c r="S732" s="20">
        <f ca="1">RAND()</f>
        <v>6.9602590619768812E-2</v>
      </c>
      <c r="T732" s="18">
        <f ca="1">IF(B732=1, ROUND(_xlfn.NORM.INV(S732,$C$11,$C$12), 2), ROUND(_xlfn.NORM.INV(S732, $D$11, $D$12), 2))</f>
        <v>4909.21</v>
      </c>
      <c r="U732" s="15">
        <f ca="1">MIN(F732,R732)</f>
        <v>36</v>
      </c>
      <c r="V732" s="15">
        <f ca="1">RAND()</f>
        <v>0.63331411174590446</v>
      </c>
      <c r="W732" s="19">
        <f ca="1">(IF(B732=1, $G$21+($G$22-$G$21)*V732, $H$21+($H$22-$H$21)*V732))</f>
        <v>2.8999423352377131E-2</v>
      </c>
      <c r="X732" s="15">
        <f ca="1">ROUND(U732*(1-W732), 0)</f>
        <v>35</v>
      </c>
      <c r="Y732" s="20">
        <f ca="1">RAND()</f>
        <v>0.57059921393953461</v>
      </c>
      <c r="Z732" s="15">
        <f ca="1">IF(B732=1, ROUND(_xlfn.NORM.INV(Y732,$C$13,$C$14)*(1+$T$14), 0), ROUND(_xlfn.NORM.INV(Y732, $D$13, $D$14)*(1+$T$14), 0))</f>
        <v>37</v>
      </c>
      <c r="AA732" s="20">
        <f ca="1">RAND()</f>
        <v>0.22518470267479374</v>
      </c>
      <c r="AB732" s="18">
        <f ca="1">IF(B732=1, ROUND(_xlfn.NORM.INV(AA732,$C$15,$C$16), 2), ROUND(_xlfn.NORM.INV(AA732, $D$15, $D$16), 2))</f>
        <v>2706.23</v>
      </c>
      <c r="AC732" s="15">
        <f ca="1">MIN(G732,Z732)</f>
        <v>24</v>
      </c>
      <c r="AD732" s="15">
        <f ca="1">RAND()</f>
        <v>0.66244568047378183</v>
      </c>
      <c r="AE732" s="19">
        <f ca="1">(IF(B732=1, $G$21+($G$22-$G$21)*AD732, $H$21+($H$22-$H$21)*AD732))</f>
        <v>2.9873370414213452E-2</v>
      </c>
      <c r="AF732" s="15">
        <f ca="1">ROUND(AC732*(1-AE732), 0)</f>
        <v>23</v>
      </c>
      <c r="AG732" s="20">
        <f ca="1">RAND()</f>
        <v>0.70054558910706766</v>
      </c>
      <c r="AH732" s="15">
        <f ca="1">IF(B732=1, ROUND(_xlfn.NORM.INV(AG732,$C$17,$C$18)*(1+$T$14), 0), ROUND(_xlfn.NORM.INV(AG732, $D$17, $D$18)*(1+$T$14), 0))</f>
        <v>227</v>
      </c>
      <c r="AI732" s="20">
        <f ca="1">RAND()</f>
        <v>0.29100636148143</v>
      </c>
      <c r="AJ732" s="18">
        <f ca="1">IF(B732=1, ROUND(_xlfn.NORM.INV(AI732,$C$19,$C$20), 2), ROUND(_xlfn.NORM.INV(AI732, $D$19, $D$20), 2))</f>
        <v>1706.92</v>
      </c>
      <c r="AK732" s="15">
        <f ca="1">MIN(ROUND(H732*(1+$C$22),0),AH732)</f>
        <v>227</v>
      </c>
      <c r="AL732" s="20">
        <f ca="1">RAND()</f>
        <v>0.74526919114236923</v>
      </c>
      <c r="AM732" s="19">
        <f ca="1">(IF(B732=1, $G$21+($G$22-$G$21)*AL732, $H$21+($H$22-$H$21)*AL732))</f>
        <v>3.2358075734271075E-2</v>
      </c>
      <c r="AN732" s="15">
        <f ca="1">ROUND(AK732*(1-AM732), 0)</f>
        <v>220</v>
      </c>
      <c r="AO732" s="18">
        <f ca="1">SUM(IF(AN732&gt;H732, (AN732-H732)*($G$23+AJ732), 0),IF(AF732&gt;G732,(AF732-G732)*($G$23+AB732),0),IF(X732&gt;F732,(X732-F732)*($G$23+T732),0),IF(P732&gt;E732,(P732-E732)*($G$23+L732),0))</f>
        <v>0</v>
      </c>
      <c r="AP732" s="18">
        <f>-$C$24</f>
        <v>-313614.51120000001</v>
      </c>
      <c r="AQ732" s="17">
        <f ca="1">L732*P732+T732*X732+AB732*AF732+AJ732*AN732-AO732+AP732</f>
        <v>342051.08880000009</v>
      </c>
      <c r="AS732" s="21">
        <f ca="1">SUM(IF(AN732&gt;H732, (AN732-H732), 0),IF(AF732&gt;G732,(AF732-G732),0),IF(X732&gt;F732,(X732-F732),0),IF(P732&gt;E732,(P732-E732),0))</f>
        <v>0</v>
      </c>
    </row>
    <row r="733" spans="1:45" x14ac:dyDescent="0.4">
      <c r="A733" s="15">
        <v>705</v>
      </c>
      <c r="B733" s="15">
        <f ca="1">IF(RAND() &lt; (8/12), 0, 1)</f>
        <v>0</v>
      </c>
      <c r="C733" s="20">
        <f ca="1">RAND()</f>
        <v>0.90190900067608859</v>
      </c>
      <c r="D733" s="15" t="str">
        <f ca="1">LOOKUP(C733,$H$13:$H$16,$F$13:$F$16)</f>
        <v>Boeing 777-300ER</v>
      </c>
      <c r="E733" s="15">
        <f ca="1">LOOKUP(D733,$F$6:$F$9,$I$6:$I$9)</f>
        <v>8</v>
      </c>
      <c r="F733" s="15">
        <f ca="1">LOOKUP(D733,$F$6:$F$9,$J$6:$J$9)</f>
        <v>40</v>
      </c>
      <c r="G733" s="15">
        <f ca="1">LOOKUP(D733,$F$6:$F$9,$K$6:$K$9)</f>
        <v>24</v>
      </c>
      <c r="H733" s="15">
        <f ca="1">LOOKUP(D733,$F$6:$F$9,$L$6:$L$9)</f>
        <v>260</v>
      </c>
      <c r="I733" s="20">
        <f ca="1">RAND()</f>
        <v>2.7451322639628239E-2</v>
      </c>
      <c r="J733" s="15">
        <f ca="1">IF(B733=1, ROUND(_xlfn.NORM.INV(I733,$C$5,$C$6)*(1+$T$14), 0), ROUND(_xlfn.NORM.INV(I733, $D$5, $D$6)*(1+$T$14), 0))</f>
        <v>2</v>
      </c>
      <c r="K733" s="20">
        <f ca="1">RAND()</f>
        <v>0.26140648924397625</v>
      </c>
      <c r="L733" s="18">
        <f ca="1">IF(B733=1, ROUND(_xlfn.NORM.INV(K733,$C$7,$C$8), 2), ROUND(_xlfn.NORM.INV(K733, $D$7, $D$8), 2))</f>
        <v>10201.14</v>
      </c>
      <c r="M733" s="15">
        <f ca="1">MIN(E733,J733)</f>
        <v>2</v>
      </c>
      <c r="N733" s="15">
        <f ca="1">RAND()</f>
        <v>0.35169760471022848</v>
      </c>
      <c r="O733" s="19">
        <f ca="1">(IF(B733=1, $G$21+($G$22-$G$21)*N733, $H$21+($H$22-$H$21)*N733))</f>
        <v>2.0550928141306855E-2</v>
      </c>
      <c r="P733" s="15">
        <f ca="1">ROUND(M733*(1-O733), 0)</f>
        <v>2</v>
      </c>
      <c r="Q733" s="20">
        <f ca="1">RAND()</f>
        <v>0.25672691961966954</v>
      </c>
      <c r="R733" s="15">
        <f ca="1">IF(B733=1, ROUND(_xlfn.NORM.INV(Q733,$C$9,$C$10)*(1+$T$14), 0), ROUND(_xlfn.NORM.INV(Q733, $D$9, $D$10)*(1+$T$14), 0))</f>
        <v>33</v>
      </c>
      <c r="S733" s="20">
        <f ca="1">RAND()</f>
        <v>0.15325519964611012</v>
      </c>
      <c r="T733" s="18">
        <f ca="1">IF(B733=1, ROUND(_xlfn.NORM.INV(S733,$C$11,$C$12), 2), ROUND(_xlfn.NORM.INV(S733, $D$11, $D$12), 2))</f>
        <v>5013.17</v>
      </c>
      <c r="U733" s="15">
        <f ca="1">MIN(F733,R733)</f>
        <v>33</v>
      </c>
      <c r="V733" s="15">
        <f ca="1">RAND()</f>
        <v>7.9510875701983674E-2</v>
      </c>
      <c r="W733" s="19">
        <f ca="1">(IF(B733=1, $G$21+($G$22-$G$21)*V733, $H$21+($H$22-$H$21)*V733))</f>
        <v>1.238532627105951E-2</v>
      </c>
      <c r="X733" s="15">
        <f ca="1">ROUND(U733*(1-W733), 0)</f>
        <v>33</v>
      </c>
      <c r="Y733" s="20">
        <f ca="1">RAND()</f>
        <v>0.29873402002374672</v>
      </c>
      <c r="Z733" s="15">
        <f ca="1">IF(B733=1, ROUND(_xlfn.NORM.INV(Y733,$C$13,$C$14)*(1+$T$14), 0), ROUND(_xlfn.NORM.INV(Y733, $D$13, $D$14)*(1+$T$14), 0))</f>
        <v>31</v>
      </c>
      <c r="AA733" s="20">
        <f ca="1">RAND()</f>
        <v>0.87060376202858292</v>
      </c>
      <c r="AB733" s="18">
        <f ca="1">IF(B733=1, ROUND(_xlfn.NORM.INV(AA733,$C$15,$C$16), 2), ROUND(_xlfn.NORM.INV(AA733, $D$15, $D$16), 2))</f>
        <v>2935.21</v>
      </c>
      <c r="AC733" s="15">
        <f ca="1">MIN(G733,Z733)</f>
        <v>24</v>
      </c>
      <c r="AD733" s="15">
        <f ca="1">RAND()</f>
        <v>0.93660679049166473</v>
      </c>
      <c r="AE733" s="19">
        <f ca="1">(IF(B733=1, $G$21+($G$22-$G$21)*AD733, $H$21+($H$22-$H$21)*AD733))</f>
        <v>3.8098203714749944E-2</v>
      </c>
      <c r="AF733" s="15">
        <f ca="1">ROUND(AC733*(1-AE733), 0)</f>
        <v>23</v>
      </c>
      <c r="AG733" s="20">
        <f ca="1">RAND()</f>
        <v>8.1443424183379909E-2</v>
      </c>
      <c r="AH733" s="15">
        <f ca="1">IF(B733=1, ROUND(_xlfn.NORM.INV(AG733,$C$17,$C$18)*(1+$T$14), 0), ROUND(_xlfn.NORM.INV(AG733, $D$17, $D$18)*(1+$T$14), 0))</f>
        <v>126</v>
      </c>
      <c r="AI733" s="20">
        <f ca="1">RAND()</f>
        <v>0.60065651605700376</v>
      </c>
      <c r="AJ733" s="18">
        <f ca="1">IF(B733=1, ROUND(_xlfn.NORM.INV(AI733,$C$19,$C$20), 2), ROUND(_xlfn.NORM.INV(AI733, $D$19, $D$20), 2))</f>
        <v>1768.1</v>
      </c>
      <c r="AK733" s="15">
        <f ca="1">MIN(ROUND(H733*(1+$C$22),0),AH733)</f>
        <v>126</v>
      </c>
      <c r="AL733" s="20">
        <f ca="1">RAND()</f>
        <v>0.82471186009301234</v>
      </c>
      <c r="AM733" s="19">
        <f ca="1">(IF(B733=1, $G$21+($G$22-$G$21)*AL733, $H$21+($H$22-$H$21)*AL733))</f>
        <v>3.474135580279037E-2</v>
      </c>
      <c r="AN733" s="15">
        <f ca="1">ROUND(AK733*(1-AM733), 0)</f>
        <v>122</v>
      </c>
      <c r="AO733" s="18">
        <f ca="1">SUM(IF(AN733&gt;H733, (AN733-H733)*($G$23+AJ733), 0),IF(AF733&gt;G733,(AF733-G733)*($G$23+AB733),0),IF(X733&gt;F733,(X733-F733)*($G$23+T733),0),IF(P733&gt;E733,(P733-E733)*($G$23+L733),0))</f>
        <v>0</v>
      </c>
      <c r="AP733" s="18">
        <f>-$C$24</f>
        <v>-313614.51120000001</v>
      </c>
      <c r="AQ733" s="17">
        <f ca="1">L733*P733+T733*X733+AB733*AF733+AJ733*AN733-AO733+AP733</f>
        <v>155440.40880000003</v>
      </c>
      <c r="AS733" s="21">
        <f ca="1">SUM(IF(AN733&gt;H733, (AN733-H733), 0),IF(AF733&gt;G733,(AF733-G733),0),IF(X733&gt;F733,(X733-F733),0),IF(P733&gt;E733,(P733-E733),0))</f>
        <v>0</v>
      </c>
    </row>
    <row r="734" spans="1:45" x14ac:dyDescent="0.4">
      <c r="A734" s="15">
        <v>706</v>
      </c>
      <c r="B734" s="15">
        <f ca="1">IF(RAND() &lt; (8/12), 0, 1)</f>
        <v>0</v>
      </c>
      <c r="C734" s="20">
        <f ca="1">RAND()</f>
        <v>0.77374179740295279</v>
      </c>
      <c r="D734" s="15" t="str">
        <f ca="1">LOOKUP(C734,$H$13:$H$16,$F$13:$F$16)</f>
        <v>Boeing 777-300ER</v>
      </c>
      <c r="E734" s="15">
        <f ca="1">LOOKUP(D734,$F$6:$F$9,$I$6:$I$9)</f>
        <v>8</v>
      </c>
      <c r="F734" s="15">
        <f ca="1">LOOKUP(D734,$F$6:$F$9,$J$6:$J$9)</f>
        <v>40</v>
      </c>
      <c r="G734" s="15">
        <f ca="1">LOOKUP(D734,$F$6:$F$9,$K$6:$K$9)</f>
        <v>24</v>
      </c>
      <c r="H734" s="15">
        <f ca="1">LOOKUP(D734,$F$6:$F$9,$L$6:$L$9)</f>
        <v>260</v>
      </c>
      <c r="I734" s="20">
        <f ca="1">RAND()</f>
        <v>0.92562139037434399</v>
      </c>
      <c r="J734" s="15">
        <f ca="1">IF(B734=1, ROUND(_xlfn.NORM.INV(I734,$C$5,$C$6)*(1+$T$14), 0), ROUND(_xlfn.NORM.INV(I734, $D$5, $D$6)*(1+$T$14), 0))</f>
        <v>6</v>
      </c>
      <c r="K734" s="20">
        <f ca="1">RAND()</f>
        <v>0.65063029828335162</v>
      </c>
      <c r="L734" s="18">
        <f ca="1">IF(B734=1, ROUND(_xlfn.NORM.INV(K734,$C$7,$C$8), 2), ROUND(_xlfn.NORM.INV(K734, $D$7, $D$8), 2))</f>
        <v>10668.77</v>
      </c>
      <c r="M734" s="15">
        <f ca="1">MIN(E734,J734)</f>
        <v>6</v>
      </c>
      <c r="N734" s="15">
        <f ca="1">RAND()</f>
        <v>0.63428302425975003</v>
      </c>
      <c r="O734" s="19">
        <f ca="1">(IF(B734=1, $G$21+($G$22-$G$21)*N734, $H$21+($H$22-$H$21)*N734))</f>
        <v>2.9028490727792497E-2</v>
      </c>
      <c r="P734" s="15">
        <f ca="1">ROUND(M734*(1-O734), 0)</f>
        <v>6</v>
      </c>
      <c r="Q734" s="20">
        <f ca="1">RAND()</f>
        <v>0.87310002616307658</v>
      </c>
      <c r="R734" s="15">
        <f ca="1">IF(B734=1, ROUND(_xlfn.NORM.INV(Q734,$C$9,$C$10)*(1+$T$14), 0), ROUND(_xlfn.NORM.INV(Q734, $D$9, $D$10)*(1+$T$14), 0))</f>
        <v>52</v>
      </c>
      <c r="S734" s="20">
        <f ca="1">RAND()</f>
        <v>0.3246787611367169</v>
      </c>
      <c r="T734" s="18">
        <f ca="1">IF(B734=1, ROUND(_xlfn.NORM.INV(S734,$C$11,$C$12), 2), ROUND(_xlfn.NORM.INV(S734, $D$11, $D$12), 2))</f>
        <v>5142.58</v>
      </c>
      <c r="U734" s="15">
        <f ca="1">MIN(F734,R734)</f>
        <v>40</v>
      </c>
      <c r="V734" s="15">
        <f ca="1">RAND()</f>
        <v>0.35856966110834099</v>
      </c>
      <c r="W734" s="19">
        <f ca="1">(IF(B734=1, $G$21+($G$22-$G$21)*V734, $H$21+($H$22-$H$21)*V734))</f>
        <v>2.0757089833250229E-2</v>
      </c>
      <c r="X734" s="15">
        <f ca="1">ROUND(U734*(1-W734), 0)</f>
        <v>39</v>
      </c>
      <c r="Y734" s="20">
        <f ca="1">RAND()</f>
        <v>1.1409438279499362E-2</v>
      </c>
      <c r="Z734" s="15">
        <f ca="1">IF(B734=1, ROUND(_xlfn.NORM.INV(Y734,$C$13,$C$14)*(1+$T$14), 0), ROUND(_xlfn.NORM.INV(Y734, $D$13, $D$14)*(1+$T$14), 0))</f>
        <v>14</v>
      </c>
      <c r="AA734" s="20">
        <f ca="1">RAND()</f>
        <v>0.65187976898860478</v>
      </c>
      <c r="AB734" s="18">
        <f ca="1">IF(B734=1, ROUND(_xlfn.NORM.INV(AA734,$C$15,$C$16), 2), ROUND(_xlfn.NORM.INV(AA734, $D$15, $D$16), 2))</f>
        <v>2845.42</v>
      </c>
      <c r="AC734" s="15">
        <f ca="1">MIN(G734,Z734)</f>
        <v>14</v>
      </c>
      <c r="AD734" s="15">
        <f ca="1">RAND()</f>
        <v>0.25334246389866544</v>
      </c>
      <c r="AE734" s="19">
        <f ca="1">(IF(B734=1, $G$21+($G$22-$G$21)*AD734, $H$21+($H$22-$H$21)*AD734))</f>
        <v>1.7600273916959962E-2</v>
      </c>
      <c r="AF734" s="15">
        <f ca="1">ROUND(AC734*(1-AE734), 0)</f>
        <v>14</v>
      </c>
      <c r="AG734" s="20">
        <f ca="1">RAND()</f>
        <v>3.0135141942400523E-2</v>
      </c>
      <c r="AH734" s="15">
        <f ca="1">IF(B734=1, ROUND(_xlfn.NORM.INV(AG734,$C$17,$C$18)*(1+$T$14), 0), ROUND(_xlfn.NORM.INV(AG734, $D$17, $D$18)*(1+$T$14), 0))</f>
        <v>101</v>
      </c>
      <c r="AI734" s="20">
        <f ca="1">RAND()</f>
        <v>0.32903653567623425</v>
      </c>
      <c r="AJ734" s="18">
        <f ca="1">IF(B734=1, ROUND(_xlfn.NORM.INV(AI734,$C$19,$C$20), 2), ROUND(_xlfn.NORM.INV(AI734, $D$19, $D$20), 2))</f>
        <v>1715.11</v>
      </c>
      <c r="AK734" s="15">
        <f ca="1">MIN(ROUND(H734*(1+$C$22),0),AH734)</f>
        <v>101</v>
      </c>
      <c r="AL734" s="20">
        <f ca="1">RAND()</f>
        <v>0.80109589697686534</v>
      </c>
      <c r="AM734" s="19">
        <f ca="1">(IF(B734=1, $G$21+($G$22-$G$21)*AL734, $H$21+($H$22-$H$21)*AL734))</f>
        <v>3.403287690930596E-2</v>
      </c>
      <c r="AN734" s="15">
        <f ca="1">ROUND(AK734*(1-AM734), 0)</f>
        <v>98</v>
      </c>
      <c r="AO734" s="18">
        <f ca="1">SUM(IF(AN734&gt;H734, (AN734-H734)*($G$23+AJ734), 0),IF(AF734&gt;G734,(AF734-G734)*($G$23+AB734),0),IF(X734&gt;F734,(X734-F734)*($G$23+T734),0),IF(P734&gt;E734,(P734-E734)*($G$23+L734),0))</f>
        <v>0</v>
      </c>
      <c r="AP734" s="18">
        <f>-$C$24</f>
        <v>-313614.51120000001</v>
      </c>
      <c r="AQ734" s="17">
        <f ca="1">L734*P734+T734*X734+AB734*AF734+AJ734*AN734-AO734+AP734</f>
        <v>158875.38880000002</v>
      </c>
      <c r="AS734" s="21">
        <f ca="1">SUM(IF(AN734&gt;H734, (AN734-H734), 0),IF(AF734&gt;G734,(AF734-G734),0),IF(X734&gt;F734,(X734-F734),0),IF(P734&gt;E734,(P734-E734),0))</f>
        <v>0</v>
      </c>
    </row>
    <row r="735" spans="1:45" x14ac:dyDescent="0.4">
      <c r="A735" s="15">
        <v>707</v>
      </c>
      <c r="B735" s="15">
        <f ca="1">IF(RAND() &lt; (8/12), 0, 1)</f>
        <v>0</v>
      </c>
      <c r="C735" s="20">
        <f ca="1">RAND()</f>
        <v>0.34543501752656658</v>
      </c>
      <c r="D735" s="15" t="str">
        <f ca="1">LOOKUP(C735,$H$13:$H$16,$F$13:$F$16)</f>
        <v>Airbus A380-800</v>
      </c>
      <c r="E735" s="15">
        <f ca="1">LOOKUP(D735,$F$6:$F$9,$I$6:$I$9)</f>
        <v>14</v>
      </c>
      <c r="F735" s="15">
        <f ca="1">LOOKUP(D735,$F$6:$F$9,$J$6:$J$9)</f>
        <v>76</v>
      </c>
      <c r="G735" s="15">
        <f ca="1">LOOKUP(D735,$F$6:$F$9,$K$6:$K$9)</f>
        <v>56</v>
      </c>
      <c r="H735" s="15">
        <f ca="1">LOOKUP(D735,$F$6:$F$9,$L$6:$L$9)</f>
        <v>341</v>
      </c>
      <c r="I735" s="20">
        <f ca="1">RAND()</f>
        <v>0.45563384119342021</v>
      </c>
      <c r="J735" s="15">
        <f ca="1">IF(B735=1, ROUND(_xlfn.NORM.INV(I735,$C$5,$C$6)*(1+$T$14), 0), ROUND(_xlfn.NORM.INV(I735, $D$5, $D$6)*(1+$T$14), 0))</f>
        <v>4</v>
      </c>
      <c r="K735" s="20">
        <f ca="1">RAND()</f>
        <v>0.45637796161917399</v>
      </c>
      <c r="L735" s="18">
        <f ca="1">IF(B735=1, ROUND(_xlfn.NORM.INV(K735,$C$7,$C$8), 2), ROUND(_xlfn.NORM.INV(K735, $D$7, $D$8), 2))</f>
        <v>10442.450000000001</v>
      </c>
      <c r="M735" s="15">
        <f ca="1">MIN(E735,J735)</f>
        <v>4</v>
      </c>
      <c r="N735" s="15">
        <f ca="1">RAND()</f>
        <v>0.69213704765077955</v>
      </c>
      <c r="O735" s="19">
        <f ca="1">(IF(B735=1, $G$21+($G$22-$G$21)*N735, $H$21+($H$22-$H$21)*N735))</f>
        <v>3.0764111429523386E-2</v>
      </c>
      <c r="P735" s="15">
        <f ca="1">ROUND(M735*(1-O735), 0)</f>
        <v>4</v>
      </c>
      <c r="Q735" s="20">
        <f ca="1">RAND()</f>
        <v>0.77003639319712425</v>
      </c>
      <c r="R735" s="15">
        <f ca="1">IF(B735=1, ROUND(_xlfn.NORM.INV(Q735,$C$9,$C$10)*(1+$T$14), 0), ROUND(_xlfn.NORM.INV(Q735, $D$9, $D$10)*(1+$T$14), 0))</f>
        <v>48</v>
      </c>
      <c r="S735" s="20">
        <f ca="1">RAND()</f>
        <v>0.17948011292955479</v>
      </c>
      <c r="T735" s="18">
        <f ca="1">IF(B735=1, ROUND(_xlfn.NORM.INV(S735,$C$11,$C$12), 2), ROUND(_xlfn.NORM.INV(S735, $D$11, $D$12), 2))</f>
        <v>5037.1400000000003</v>
      </c>
      <c r="U735" s="15">
        <f ca="1">MIN(F735,R735)</f>
        <v>48</v>
      </c>
      <c r="V735" s="15">
        <f ca="1">RAND()</f>
        <v>0.91112780325223952</v>
      </c>
      <c r="W735" s="19">
        <f ca="1">(IF(B735=1, $G$21+($G$22-$G$21)*V735, $H$21+($H$22-$H$21)*V735))</f>
        <v>3.7333834097567187E-2</v>
      </c>
      <c r="X735" s="15">
        <f ca="1">ROUND(U735*(1-W735), 0)</f>
        <v>46</v>
      </c>
      <c r="Y735" s="20">
        <f ca="1">RAND()</f>
        <v>7.9559914921777497E-2</v>
      </c>
      <c r="Z735" s="15">
        <f ca="1">IF(B735=1, ROUND(_xlfn.NORM.INV(Y735,$C$13,$C$14)*(1+$T$14), 0), ROUND(_xlfn.NORM.INV(Y735, $D$13, $D$14)*(1+$T$14), 0))</f>
        <v>22</v>
      </c>
      <c r="AA735" s="20">
        <f ca="1">RAND()</f>
        <v>0.20925330884883064</v>
      </c>
      <c r="AB735" s="18">
        <f ca="1">IF(B735=1, ROUND(_xlfn.NORM.INV(AA735,$C$15,$C$16), 2), ROUND(_xlfn.NORM.INV(AA735, $D$15, $D$16), 2))</f>
        <v>2699.64</v>
      </c>
      <c r="AC735" s="15">
        <f ca="1">MIN(G735,Z735)</f>
        <v>22</v>
      </c>
      <c r="AD735" s="15">
        <f ca="1">RAND()</f>
        <v>0.9812840089194379</v>
      </c>
      <c r="AE735" s="19">
        <f ca="1">(IF(B735=1, $G$21+($G$22-$G$21)*AD735, $H$21+($H$22-$H$21)*AD735))</f>
        <v>3.9438520267583134E-2</v>
      </c>
      <c r="AF735" s="15">
        <f ca="1">ROUND(AC735*(1-AE735), 0)</f>
        <v>21</v>
      </c>
      <c r="AG735" s="20">
        <f ca="1">RAND()</f>
        <v>0.44753700230699933</v>
      </c>
      <c r="AH735" s="15">
        <f ca="1">IF(B735=1, ROUND(_xlfn.NORM.INV(AG735,$C$17,$C$18)*(1+$T$14), 0), ROUND(_xlfn.NORM.INV(AG735, $D$17, $D$18)*(1+$T$14), 0))</f>
        <v>193</v>
      </c>
      <c r="AI735" s="20">
        <f ca="1">RAND()</f>
        <v>0.86165680781204956</v>
      </c>
      <c r="AJ735" s="18">
        <f ca="1">IF(B735=1, ROUND(_xlfn.NORM.INV(AI735,$C$19,$C$20), 2), ROUND(_xlfn.NORM.INV(AI735, $D$19, $D$20), 2))</f>
        <v>1831.36</v>
      </c>
      <c r="AK735" s="15">
        <f ca="1">MIN(ROUND(H735*(1+$C$22),0),AH735)</f>
        <v>193</v>
      </c>
      <c r="AL735" s="20">
        <f ca="1">RAND()</f>
        <v>0.33681049640337435</v>
      </c>
      <c r="AM735" s="19">
        <f ca="1">(IF(B735=1, $G$21+($G$22-$G$21)*AL735, $H$21+($H$22-$H$21)*AL735))</f>
        <v>2.0104314892101231E-2</v>
      </c>
      <c r="AN735" s="15">
        <f ca="1">ROUND(AK735*(1-AM735), 0)</f>
        <v>189</v>
      </c>
      <c r="AO735" s="18">
        <f ca="1">SUM(IF(AN735&gt;H735, (AN735-H735)*($G$23+AJ735), 0),IF(AF735&gt;G735,(AF735-G735)*($G$23+AB735),0),IF(X735&gt;F735,(X735-F735)*($G$23+T735),0),IF(P735&gt;E735,(P735-E735)*($G$23+L735),0))</f>
        <v>0</v>
      </c>
      <c r="AP735" s="18">
        <f>-$C$24</f>
        <v>-313614.51120000001</v>
      </c>
      <c r="AQ735" s="17">
        <f ca="1">L735*P735+T735*X735+AB735*AF735+AJ735*AN735-AO735+AP735</f>
        <v>362683.20879999996</v>
      </c>
      <c r="AS735" s="21">
        <f ca="1">SUM(IF(AN735&gt;H735, (AN735-H735), 0),IF(AF735&gt;G735,(AF735-G735),0),IF(X735&gt;F735,(X735-F735),0),IF(P735&gt;E735,(P735-E735),0))</f>
        <v>0</v>
      </c>
    </row>
    <row r="736" spans="1:45" x14ac:dyDescent="0.4">
      <c r="A736" s="15">
        <v>708</v>
      </c>
      <c r="B736" s="15">
        <f ca="1">IF(RAND() &lt; (8/12), 0, 1)</f>
        <v>0</v>
      </c>
      <c r="C736" s="20">
        <f ca="1">RAND()</f>
        <v>0.14246051093925294</v>
      </c>
      <c r="D736" s="15" t="str">
        <f ca="1">LOOKUP(C736,$H$13:$H$16,$F$13:$F$16)</f>
        <v>Airbus A350-900</v>
      </c>
      <c r="E736" s="15">
        <f ca="1">LOOKUP(D736,$F$6:$F$9,$I$6:$I$9)</f>
        <v>0</v>
      </c>
      <c r="F736" s="15">
        <f ca="1">LOOKUP(D736,$F$6:$F$9,$J$6:$J$9)</f>
        <v>32</v>
      </c>
      <c r="G736" s="15">
        <f ca="1">LOOKUP(D736,$F$6:$F$9,$K$6:$K$9)</f>
        <v>21</v>
      </c>
      <c r="H736" s="15">
        <f ca="1">LOOKUP(D736,$F$6:$F$9,$L$6:$L$9)</f>
        <v>259</v>
      </c>
      <c r="I736" s="20">
        <f ca="1">RAND()</f>
        <v>0.1675016697209819</v>
      </c>
      <c r="J736" s="15">
        <f ca="1">IF(B736=1, ROUND(_xlfn.NORM.INV(I736,$C$5,$C$6)*(1+$T$14), 0), ROUND(_xlfn.NORM.INV(I736, $D$5, $D$6)*(1+$T$14), 0))</f>
        <v>3</v>
      </c>
      <c r="K736" s="20">
        <f ca="1">RAND()</f>
        <v>0.71519604535218084</v>
      </c>
      <c r="L736" s="18">
        <f ca="1">IF(B736=1, ROUND(_xlfn.NORM.INV(K736,$C$7,$C$8), 2), ROUND(_xlfn.NORM.INV(K736, $D$7, $D$8), 2))</f>
        <v>10751.54</v>
      </c>
      <c r="M736" s="15">
        <f ca="1">MIN(E736,J736)</f>
        <v>0</v>
      </c>
      <c r="N736" s="15">
        <f ca="1">RAND()</f>
        <v>0.87491371763088188</v>
      </c>
      <c r="O736" s="19">
        <f ca="1">(IF(B736=1, $G$21+($G$22-$G$21)*N736, $H$21+($H$22-$H$21)*N736))</f>
        <v>3.6247411528926458E-2</v>
      </c>
      <c r="P736" s="15">
        <f ca="1">ROUND(M736*(1-O736), 0)</f>
        <v>0</v>
      </c>
      <c r="Q736" s="20">
        <f ca="1">RAND()</f>
        <v>0.1686152794264848</v>
      </c>
      <c r="R736" s="15">
        <f ca="1">IF(B736=1, ROUND(_xlfn.NORM.INV(Q736,$C$9,$C$10)*(1+$T$14), 0), ROUND(_xlfn.NORM.INV(Q736, $D$9, $D$10)*(1+$T$14), 0))</f>
        <v>30</v>
      </c>
      <c r="S736" s="20">
        <f ca="1">RAND()</f>
        <v>0.27279074063984754</v>
      </c>
      <c r="T736" s="18">
        <f ca="1">IF(B736=1, ROUND(_xlfn.NORM.INV(S736,$C$11,$C$12), 2), ROUND(_xlfn.NORM.INV(S736, $D$11, $D$12), 2))</f>
        <v>5108.46</v>
      </c>
      <c r="U736" s="15">
        <f ca="1">MIN(F736,R736)</f>
        <v>30</v>
      </c>
      <c r="V736" s="15">
        <f ca="1">RAND()</f>
        <v>0.35915833423237198</v>
      </c>
      <c r="W736" s="19">
        <f ca="1">(IF(B736=1, $G$21+($G$22-$G$21)*V736, $H$21+($H$22-$H$21)*V736))</f>
        <v>2.0774750026971159E-2</v>
      </c>
      <c r="X736" s="15">
        <f ca="1">ROUND(U736*(1-W736), 0)</f>
        <v>29</v>
      </c>
      <c r="Y736" s="20">
        <f ca="1">RAND()</f>
        <v>0.62204689286419179</v>
      </c>
      <c r="Z736" s="15">
        <f ca="1">IF(B736=1, ROUND(_xlfn.NORM.INV(Y736,$C$13,$C$14)*(1+$T$14), 0), ROUND(_xlfn.NORM.INV(Y736, $D$13, $D$14)*(1+$T$14), 0))</f>
        <v>39</v>
      </c>
      <c r="AA736" s="20">
        <f ca="1">RAND()</f>
        <v>0.88630991568872197</v>
      </c>
      <c r="AB736" s="18">
        <f ca="1">IF(B736=1, ROUND(_xlfn.NORM.INV(AA736,$C$15,$C$16), 2), ROUND(_xlfn.NORM.INV(AA736, $D$15, $D$16), 2))</f>
        <v>2944.68</v>
      </c>
      <c r="AC736" s="15">
        <f ca="1">MIN(G736,Z736)</f>
        <v>21</v>
      </c>
      <c r="AD736" s="15">
        <f ca="1">RAND()</f>
        <v>0.67715584355947622</v>
      </c>
      <c r="AE736" s="19">
        <f ca="1">(IF(B736=1, $G$21+($G$22-$G$21)*AD736, $H$21+($H$22-$H$21)*AD736))</f>
        <v>3.0314675306784285E-2</v>
      </c>
      <c r="AF736" s="15">
        <f ca="1">ROUND(AC736*(1-AE736), 0)</f>
        <v>20</v>
      </c>
      <c r="AG736" s="20">
        <f ca="1">RAND()</f>
        <v>0.82207390179175333</v>
      </c>
      <c r="AH736" s="15">
        <f ca="1">IF(B736=1, ROUND(_xlfn.NORM.INV(AG736,$C$17,$C$18)*(1+$T$14), 0), ROUND(_xlfn.NORM.INV(AG736, $D$17, $D$18)*(1+$T$14), 0))</f>
        <v>248</v>
      </c>
      <c r="AI736" s="20">
        <f ca="1">RAND()</f>
        <v>0.42704605378435623</v>
      </c>
      <c r="AJ736" s="18">
        <f ca="1">IF(B736=1, ROUND(_xlfn.NORM.INV(AI736,$C$19,$C$20), 2), ROUND(_xlfn.NORM.INV(AI736, $D$19, $D$20), 2))</f>
        <v>1734.76</v>
      </c>
      <c r="AK736" s="15">
        <f ca="1">MIN(ROUND(H736*(1+$C$22),0),AH736)</f>
        <v>248</v>
      </c>
      <c r="AL736" s="20">
        <f ca="1">RAND()</f>
        <v>0.99541456692910002</v>
      </c>
      <c r="AM736" s="19">
        <f ca="1">(IF(B736=1, $G$21+($G$22-$G$21)*AL736, $H$21+($H$22-$H$21)*AL736))</f>
        <v>3.9862437007873001E-2</v>
      </c>
      <c r="AN736" s="15">
        <f ca="1">ROUND(AK736*(1-AM736), 0)</f>
        <v>238</v>
      </c>
      <c r="AO736" s="18">
        <f ca="1">SUM(IF(AN736&gt;H736, (AN736-H736)*($G$23+AJ736), 0),IF(AF736&gt;G736,(AF736-G736)*($G$23+AB736),0),IF(X736&gt;F736,(X736-F736)*($G$23+T736),0),IF(P736&gt;E736,(P736-E736)*($G$23+L736),0))</f>
        <v>0</v>
      </c>
      <c r="AP736" s="18">
        <f>-$C$24</f>
        <v>-313614.51120000001</v>
      </c>
      <c r="AQ736" s="17">
        <f ca="1">L736*P736+T736*X736+AB736*AF736+AJ736*AN736-AO736+AP736</f>
        <v>306297.30880000006</v>
      </c>
      <c r="AS736" s="21">
        <f ca="1">SUM(IF(AN736&gt;H736, (AN736-H736), 0),IF(AF736&gt;G736,(AF736-G736),0),IF(X736&gt;F736,(X736-F736),0),IF(P736&gt;E736,(P736-E736),0))</f>
        <v>0</v>
      </c>
    </row>
    <row r="737" spans="1:45" x14ac:dyDescent="0.4">
      <c r="A737" s="15">
        <v>709</v>
      </c>
      <c r="B737" s="15">
        <f ca="1">IF(RAND() &lt; (8/12), 0, 1)</f>
        <v>1</v>
      </c>
      <c r="C737" s="20">
        <f ca="1">RAND()</f>
        <v>0.40540954868191947</v>
      </c>
      <c r="D737" s="15" t="str">
        <f ca="1">LOOKUP(C737,$H$13:$H$16,$F$13:$F$16)</f>
        <v>Airbus A380-800</v>
      </c>
      <c r="E737" s="15">
        <f ca="1">LOOKUP(D737,$F$6:$F$9,$I$6:$I$9)</f>
        <v>14</v>
      </c>
      <c r="F737" s="15">
        <f ca="1">LOOKUP(D737,$F$6:$F$9,$J$6:$J$9)</f>
        <v>76</v>
      </c>
      <c r="G737" s="15">
        <f ca="1">LOOKUP(D737,$F$6:$F$9,$K$6:$K$9)</f>
        <v>56</v>
      </c>
      <c r="H737" s="15">
        <f ca="1">LOOKUP(D737,$F$6:$F$9,$L$6:$L$9)</f>
        <v>341</v>
      </c>
      <c r="I737" s="20">
        <f ca="1">RAND()</f>
        <v>0.51327120127573655</v>
      </c>
      <c r="J737" s="15">
        <f ca="1">IF(B737=1, ROUND(_xlfn.NORM.INV(I737,$C$5,$C$6)*(1+$T$14), 0), ROUND(_xlfn.NORM.INV(I737, $D$5, $D$6)*(1+$T$14), 0))</f>
        <v>6</v>
      </c>
      <c r="K737" s="20">
        <f ca="1">RAND()</f>
        <v>0.54239845576835843</v>
      </c>
      <c r="L737" s="18">
        <f ca="1">IF(B737=1, ROUND(_xlfn.NORM.INV(K737,$C$7,$C$8), 2), ROUND(_xlfn.NORM.INV(K737, $D$7, $D$8), 2))</f>
        <v>13850.9</v>
      </c>
      <c r="M737" s="15">
        <f ca="1">MIN(E737,J737)</f>
        <v>6</v>
      </c>
      <c r="N737" s="15">
        <f ca="1">RAND()</f>
        <v>0.60042892820491933</v>
      </c>
      <c r="O737" s="19">
        <f ca="1">(IF(B737=1, $G$21+($G$22-$G$21)*N737, $H$21+($H$22-$H$21)*N737))</f>
        <v>3.6015012487172177E-2</v>
      </c>
      <c r="P737" s="15">
        <f ca="1">ROUND(M737*(1-O737), 0)</f>
        <v>6</v>
      </c>
      <c r="Q737" s="20">
        <f ca="1">RAND()</f>
        <v>0.87594469528563312</v>
      </c>
      <c r="R737" s="15">
        <f ca="1">IF(B737=1, ROUND(_xlfn.NORM.INV(Q737,$C$9,$C$10)*(1+$T$14), 0), ROUND(_xlfn.NORM.INV(Q737, $D$9, $D$10)*(1+$T$14), 0))</f>
        <v>90</v>
      </c>
      <c r="S737" s="20">
        <f ca="1">RAND()</f>
        <v>0.68665661030485103</v>
      </c>
      <c r="T737" s="18">
        <f ca="1">IF(B737=1, ROUND(_xlfn.NORM.INV(S737,$C$11,$C$12), 2), ROUND(_xlfn.NORM.INV(S737, $D$11, $D$12), 2))</f>
        <v>7268.03</v>
      </c>
      <c r="U737" s="15">
        <f ca="1">MIN(F737,R737)</f>
        <v>76</v>
      </c>
      <c r="V737" s="15">
        <f ca="1">RAND()</f>
        <v>0.94276501749696251</v>
      </c>
      <c r="W737" s="19">
        <f ca="1">(IF(B737=1, $G$21+($G$22-$G$21)*V737, $H$21+($H$22-$H$21)*V737))</f>
        <v>4.799677561239369E-2</v>
      </c>
      <c r="X737" s="15">
        <f ca="1">ROUND(U737*(1-W737), 0)</f>
        <v>72</v>
      </c>
      <c r="Y737" s="20">
        <f ca="1">RAND()</f>
        <v>0.56417907750898244</v>
      </c>
      <c r="Z737" s="15">
        <f ca="1">IF(B737=1, ROUND(_xlfn.NORM.INV(Y737,$C$13,$C$14)*(1+$T$14), 0), ROUND(_xlfn.NORM.INV(Y737, $D$13, $D$14)*(1+$T$14), 0))</f>
        <v>58</v>
      </c>
      <c r="AA737" s="20">
        <f ca="1">RAND()</f>
        <v>0.31717608251571117</v>
      </c>
      <c r="AB737" s="18">
        <f ca="1">IF(B737=1, ROUND(_xlfn.NORM.INV(AA737,$C$15,$C$16), 2), ROUND(_xlfn.NORM.INV(AA737, $D$15, $D$16), 2))</f>
        <v>3413.64</v>
      </c>
      <c r="AC737" s="15">
        <f ca="1">MIN(G737,Z737)</f>
        <v>56</v>
      </c>
      <c r="AD737" s="15">
        <f ca="1">RAND()</f>
        <v>0.29497021652257283</v>
      </c>
      <c r="AE737" s="19">
        <f ca="1">(IF(B737=1, $G$21+($G$22-$G$21)*AD737, $H$21+($H$22-$H$21)*AD737))</f>
        <v>2.5323957578290049E-2</v>
      </c>
      <c r="AF737" s="15">
        <f ca="1">ROUND(AC737*(1-AE737), 0)</f>
        <v>55</v>
      </c>
      <c r="AG737" s="20">
        <f ca="1">RAND()</f>
        <v>0.66503110171493274</v>
      </c>
      <c r="AH737" s="15">
        <f ca="1">IF(B737=1, ROUND(_xlfn.NORM.INV(AG737,$C$17,$C$18)*(1+$T$14), 0), ROUND(_xlfn.NORM.INV(AG737, $D$17, $D$18)*(1+$T$14), 0))</f>
        <v>358</v>
      </c>
      <c r="AI737" s="20">
        <f ca="1">RAND()</f>
        <v>0.80705015806516212</v>
      </c>
      <c r="AJ737" s="18">
        <f ca="1">IF(B737=1, ROUND(_xlfn.NORM.INV(AI737,$C$19,$C$20), 2), ROUND(_xlfn.NORM.INV(AI737, $D$19, $D$20), 2))</f>
        <v>2537.1</v>
      </c>
      <c r="AK737" s="15">
        <f ca="1">MIN(ROUND(H737*(1+$C$22),0),AH737)</f>
        <v>358</v>
      </c>
      <c r="AL737" s="20">
        <f ca="1">RAND()</f>
        <v>0.27326640743670583</v>
      </c>
      <c r="AM737" s="19">
        <f ca="1">(IF(B737=1, $G$21+($G$22-$G$21)*AL737, $H$21+($H$22-$H$21)*AL737))</f>
        <v>2.4564324260284702E-2</v>
      </c>
      <c r="AN737" s="15">
        <f ca="1">ROUND(AK737*(1-AM737), 0)</f>
        <v>349</v>
      </c>
      <c r="AO737" s="18">
        <f ca="1">SUM(IF(AN737&gt;H737, (AN737-H737)*($G$23+AJ737), 0),IF(AF737&gt;G737,(AF737-G737)*($G$23+AB737),0),IF(X737&gt;F737,(X737-F737)*($G$23+T737),0),IF(P737&gt;E737,(P737-E737)*($G$23+L737),0))</f>
        <v>27104.799999999999</v>
      </c>
      <c r="AP737" s="18">
        <f>-$C$24</f>
        <v>-313614.51120000001</v>
      </c>
      <c r="AQ737" s="17">
        <f ca="1">L737*P737+T737*X737+AB737*AF737+AJ737*AN737-AO737+AP737</f>
        <v>1338882.3487999998</v>
      </c>
      <c r="AS737" s="21">
        <f ca="1">SUM(IF(AN737&gt;H737, (AN737-H737), 0),IF(AF737&gt;G737,(AF737-G737),0),IF(X737&gt;F737,(X737-F737),0),IF(P737&gt;E737,(P737-E737),0))</f>
        <v>8</v>
      </c>
    </row>
    <row r="738" spans="1:45" x14ac:dyDescent="0.4">
      <c r="A738" s="15">
        <v>710</v>
      </c>
      <c r="B738" s="15">
        <f ca="1">IF(RAND() &lt; (8/12), 0, 1)</f>
        <v>0</v>
      </c>
      <c r="C738" s="20">
        <f ca="1">RAND()</f>
        <v>0.21689024420386316</v>
      </c>
      <c r="D738" s="15" t="str">
        <f ca="1">LOOKUP(C738,$H$13:$H$16,$F$13:$F$16)</f>
        <v>Airbus A380-800</v>
      </c>
      <c r="E738" s="15">
        <f ca="1">LOOKUP(D738,$F$6:$F$9,$I$6:$I$9)</f>
        <v>14</v>
      </c>
      <c r="F738" s="15">
        <f ca="1">LOOKUP(D738,$F$6:$F$9,$J$6:$J$9)</f>
        <v>76</v>
      </c>
      <c r="G738" s="15">
        <f ca="1">LOOKUP(D738,$F$6:$F$9,$K$6:$K$9)</f>
        <v>56</v>
      </c>
      <c r="H738" s="15">
        <f ca="1">LOOKUP(D738,$F$6:$F$9,$L$6:$L$9)</f>
        <v>341</v>
      </c>
      <c r="I738" s="20">
        <f ca="1">RAND()</f>
        <v>0.71958629980694366</v>
      </c>
      <c r="J738" s="15">
        <f ca="1">IF(B738=1, ROUND(_xlfn.NORM.INV(I738,$C$5,$C$6)*(1+$T$14), 0), ROUND(_xlfn.NORM.INV(I738, $D$5, $D$6)*(1+$T$14), 0))</f>
        <v>5</v>
      </c>
      <c r="K738" s="20">
        <f ca="1">RAND()</f>
        <v>0.500922316495794</v>
      </c>
      <c r="L738" s="18">
        <f ca="1">IF(B738=1, ROUND(_xlfn.NORM.INV(K738,$C$7,$C$8), 2), ROUND(_xlfn.NORM.INV(K738, $D$7, $D$8), 2))</f>
        <v>10493.43</v>
      </c>
      <c r="M738" s="15">
        <f ca="1">MIN(E738,J738)</f>
        <v>5</v>
      </c>
      <c r="N738" s="15">
        <f ca="1">RAND()</f>
        <v>0.69561834710890058</v>
      </c>
      <c r="O738" s="19">
        <f ca="1">(IF(B738=1, $G$21+($G$22-$G$21)*N738, $H$21+($H$22-$H$21)*N738))</f>
        <v>3.0868550413267019E-2</v>
      </c>
      <c r="P738" s="15">
        <f ca="1">ROUND(M738*(1-O738), 0)</f>
        <v>5</v>
      </c>
      <c r="Q738" s="20">
        <f ca="1">RAND()</f>
        <v>0.20695539450866351</v>
      </c>
      <c r="R738" s="15">
        <f ca="1">IF(B738=1, ROUND(_xlfn.NORM.INV(Q738,$C$9,$C$10)*(1+$T$14), 0), ROUND(_xlfn.NORM.INV(Q738, $D$9, $D$10)*(1+$T$14), 0))</f>
        <v>31</v>
      </c>
      <c r="S738" s="20">
        <f ca="1">RAND()</f>
        <v>0.33935290379140881</v>
      </c>
      <c r="T738" s="18">
        <f ca="1">IF(B738=1, ROUND(_xlfn.NORM.INV(S738,$C$11,$C$12), 2), ROUND(_xlfn.NORM.INV(S738, $D$11, $D$12), 2))</f>
        <v>5151.8</v>
      </c>
      <c r="U738" s="15">
        <f ca="1">MIN(F738,R738)</f>
        <v>31</v>
      </c>
      <c r="V738" s="15">
        <f ca="1">RAND()</f>
        <v>0.57968785576400872</v>
      </c>
      <c r="W738" s="19">
        <f ca="1">(IF(B738=1, $G$21+($G$22-$G$21)*V738, $H$21+($H$22-$H$21)*V738))</f>
        <v>2.7390635672920258E-2</v>
      </c>
      <c r="X738" s="15">
        <f ca="1">ROUND(U738*(1-W738), 0)</f>
        <v>30</v>
      </c>
      <c r="Y738" s="20">
        <f ca="1">RAND()</f>
        <v>0.74383810707725495</v>
      </c>
      <c r="Z738" s="15">
        <f ca="1">IF(B738=1, ROUND(_xlfn.NORM.INV(Y738,$C$13,$C$14)*(1+$T$14), 0), ROUND(_xlfn.NORM.INV(Y738, $D$13, $D$14)*(1+$T$14), 0))</f>
        <v>42</v>
      </c>
      <c r="AA738" s="20">
        <f ca="1">RAND()</f>
        <v>0.41567126762418871</v>
      </c>
      <c r="AB738" s="18">
        <f ca="1">IF(B738=1, ROUND(_xlfn.NORM.INV(AA738,$C$15,$C$16), 2), ROUND(_xlfn.NORM.INV(AA738, $D$15, $D$16), 2))</f>
        <v>2772.08</v>
      </c>
      <c r="AC738" s="15">
        <f ca="1">MIN(G738,Z738)</f>
        <v>42</v>
      </c>
      <c r="AD738" s="15">
        <f ca="1">RAND()</f>
        <v>0.5781730977198356</v>
      </c>
      <c r="AE738" s="19">
        <f ca="1">(IF(B738=1, $G$21+($G$22-$G$21)*AD738, $H$21+($H$22-$H$21)*AD738))</f>
        <v>2.7345192931595069E-2</v>
      </c>
      <c r="AF738" s="15">
        <f ca="1">ROUND(AC738*(1-AE738), 0)</f>
        <v>41</v>
      </c>
      <c r="AG738" s="20">
        <f ca="1">RAND()</f>
        <v>0.30538762236240113</v>
      </c>
      <c r="AH738" s="15">
        <f ca="1">IF(B738=1, ROUND(_xlfn.NORM.INV(AG738,$C$17,$C$18)*(1+$T$14), 0), ROUND(_xlfn.NORM.INV(AG738, $D$17, $D$18)*(1+$T$14), 0))</f>
        <v>173</v>
      </c>
      <c r="AI738" s="20">
        <f ca="1">RAND()</f>
        <v>8.4430137232646141E-2</v>
      </c>
      <c r="AJ738" s="18">
        <f ca="1">IF(B738=1, ROUND(_xlfn.NORM.INV(AI738,$C$19,$C$20), 2), ROUND(_xlfn.NORM.INV(AI738, $D$19, $D$20), 2))</f>
        <v>1644.22</v>
      </c>
      <c r="AK738" s="15">
        <f ca="1">MIN(ROUND(H738*(1+$C$22),0),AH738)</f>
        <v>173</v>
      </c>
      <c r="AL738" s="20">
        <f ca="1">RAND()</f>
        <v>0.30940652158709014</v>
      </c>
      <c r="AM738" s="19">
        <f ca="1">(IF(B738=1, $G$21+($G$22-$G$21)*AL738, $H$21+($H$22-$H$21)*AL738))</f>
        <v>1.9282195647612705E-2</v>
      </c>
      <c r="AN738" s="15">
        <f ca="1">ROUND(AK738*(1-AM738), 0)</f>
        <v>170</v>
      </c>
      <c r="AO738" s="18">
        <f ca="1">SUM(IF(AN738&gt;H738, (AN738-H738)*($G$23+AJ738), 0),IF(AF738&gt;G738,(AF738-G738)*($G$23+AB738),0),IF(X738&gt;F738,(X738-F738)*($G$23+T738),0),IF(P738&gt;E738,(P738-E738)*($G$23+L738),0))</f>
        <v>0</v>
      </c>
      <c r="AP738" s="18">
        <f>-$C$24</f>
        <v>-313614.51120000001</v>
      </c>
      <c r="AQ738" s="17">
        <f ca="1">L738*P738+T738*X738+AB738*AF738+AJ738*AN738-AO738+AP738</f>
        <v>286579.31880000007</v>
      </c>
      <c r="AS738" s="21">
        <f ca="1">SUM(IF(AN738&gt;H738, (AN738-H738), 0),IF(AF738&gt;G738,(AF738-G738),0),IF(X738&gt;F738,(X738-F738),0),IF(P738&gt;E738,(P738-E738),0))</f>
        <v>0</v>
      </c>
    </row>
    <row r="739" spans="1:45" x14ac:dyDescent="0.4">
      <c r="A739" s="15">
        <v>711</v>
      </c>
      <c r="B739" s="15">
        <f ca="1">IF(RAND() &lt; (8/12), 0, 1)</f>
        <v>0</v>
      </c>
      <c r="C739" s="20">
        <f ca="1">RAND()</f>
        <v>0.62354423744979437</v>
      </c>
      <c r="D739" s="15" t="str">
        <f ca="1">LOOKUP(C739,$H$13:$H$16,$F$13:$F$16)</f>
        <v>Boeing 777-300ER</v>
      </c>
      <c r="E739" s="15">
        <f ca="1">LOOKUP(D739,$F$6:$F$9,$I$6:$I$9)</f>
        <v>8</v>
      </c>
      <c r="F739" s="15">
        <f ca="1">LOOKUP(D739,$F$6:$F$9,$J$6:$J$9)</f>
        <v>40</v>
      </c>
      <c r="G739" s="15">
        <f ca="1">LOOKUP(D739,$F$6:$F$9,$K$6:$K$9)</f>
        <v>24</v>
      </c>
      <c r="H739" s="15">
        <f ca="1">LOOKUP(D739,$F$6:$F$9,$L$6:$L$9)</f>
        <v>260</v>
      </c>
      <c r="I739" s="20">
        <f ca="1">RAND()</f>
        <v>0.35904142378873571</v>
      </c>
      <c r="J739" s="15">
        <f ca="1">IF(B739=1, ROUND(_xlfn.NORM.INV(I739,$C$5,$C$6)*(1+$T$14), 0), ROUND(_xlfn.NORM.INV(I739, $D$5, $D$6)*(1+$T$14), 0))</f>
        <v>4</v>
      </c>
      <c r="K739" s="20">
        <f ca="1">RAND()</f>
        <v>5.0054306368729318E-2</v>
      </c>
      <c r="L739" s="18">
        <f ca="1">IF(B739=1, ROUND(_xlfn.NORM.INV(K739,$C$7,$C$8), 2), ROUND(_xlfn.NORM.INV(K739, $D$7, $D$8), 2))</f>
        <v>9742.9599999999991</v>
      </c>
      <c r="M739" s="15">
        <f ca="1">MIN(E739,J739)</f>
        <v>4</v>
      </c>
      <c r="N739" s="15">
        <f ca="1">RAND()</f>
        <v>0.59270292995569063</v>
      </c>
      <c r="O739" s="19">
        <f ca="1">(IF(B739=1, $G$21+($G$22-$G$21)*N739, $H$21+($H$22-$H$21)*N739))</f>
        <v>2.7781087898670717E-2</v>
      </c>
      <c r="P739" s="15">
        <f ca="1">ROUND(M739*(1-O739), 0)</f>
        <v>4</v>
      </c>
      <c r="Q739" s="20">
        <f ca="1">RAND()</f>
        <v>0.71833675662362628</v>
      </c>
      <c r="R739" s="15">
        <f ca="1">IF(B739=1, ROUND(_xlfn.NORM.INV(Q739,$C$9,$C$10)*(1+$T$14), 0), ROUND(_xlfn.NORM.INV(Q739, $D$9, $D$10)*(1+$T$14), 0))</f>
        <v>46</v>
      </c>
      <c r="S739" s="20">
        <f ca="1">RAND()</f>
        <v>0.23895252272061573</v>
      </c>
      <c r="T739" s="18">
        <f ca="1">IF(B739=1, ROUND(_xlfn.NORM.INV(S739,$C$11,$C$12), 2), ROUND(_xlfn.NORM.INV(S739, $D$11, $D$12), 2))</f>
        <v>5084.47</v>
      </c>
      <c r="U739" s="15">
        <f ca="1">MIN(F739,R739)</f>
        <v>40</v>
      </c>
      <c r="V739" s="15">
        <f ca="1">RAND()</f>
        <v>0.44478081385885604</v>
      </c>
      <c r="W739" s="19">
        <f ca="1">(IF(B739=1, $G$21+($G$22-$G$21)*V739, $H$21+($H$22-$H$21)*V739))</f>
        <v>2.334342441576568E-2</v>
      </c>
      <c r="X739" s="15">
        <f ca="1">ROUND(U739*(1-W739), 0)</f>
        <v>39</v>
      </c>
      <c r="Y739" s="20">
        <f ca="1">RAND()</f>
        <v>0.37957218180893981</v>
      </c>
      <c r="Z739" s="15">
        <f ca="1">IF(B739=1, ROUND(_xlfn.NORM.INV(Y739,$C$13,$C$14)*(1+$T$14), 0), ROUND(_xlfn.NORM.INV(Y739, $D$13, $D$14)*(1+$T$14), 0))</f>
        <v>33</v>
      </c>
      <c r="AA739" s="20">
        <f ca="1">RAND()</f>
        <v>0.45894604480737045</v>
      </c>
      <c r="AB739" s="18">
        <f ca="1">IF(B739=1, ROUND(_xlfn.NORM.INV(AA739,$C$15,$C$16), 2), ROUND(_xlfn.NORM.INV(AA739, $D$15, $D$16), 2))</f>
        <v>2785.44</v>
      </c>
      <c r="AC739" s="15">
        <f ca="1">MIN(G739,Z739)</f>
        <v>24</v>
      </c>
      <c r="AD739" s="15">
        <f ca="1">RAND()</f>
        <v>0.45635014065242441</v>
      </c>
      <c r="AE739" s="19">
        <f ca="1">(IF(B739=1, $G$21+($G$22-$G$21)*AD739, $H$21+($H$22-$H$21)*AD739))</f>
        <v>2.3690504219572733E-2</v>
      </c>
      <c r="AF739" s="15">
        <f ca="1">ROUND(AC739*(1-AE739), 0)</f>
        <v>23</v>
      </c>
      <c r="AG739" s="20">
        <f ca="1">RAND()</f>
        <v>3.1318732270317562E-2</v>
      </c>
      <c r="AH739" s="15">
        <f ca="1">IF(B739=1, ROUND(_xlfn.NORM.INV(AG739,$C$17,$C$18)*(1+$T$14), 0), ROUND(_xlfn.NORM.INV(AG739, $D$17, $D$18)*(1+$T$14), 0))</f>
        <v>102</v>
      </c>
      <c r="AI739" s="20">
        <f ca="1">RAND()</f>
        <v>0.5098247578146955</v>
      </c>
      <c r="AJ739" s="18">
        <f ca="1">IF(B739=1, ROUND(_xlfn.NORM.INV(AI739,$C$19,$C$20), 2), ROUND(_xlfn.NORM.INV(AI739, $D$19, $D$20), 2))</f>
        <v>1750.6</v>
      </c>
      <c r="AK739" s="15">
        <f ca="1">MIN(ROUND(H739*(1+$C$22),0),AH739)</f>
        <v>102</v>
      </c>
      <c r="AL739" s="20">
        <f ca="1">RAND()</f>
        <v>0.2124832015908571</v>
      </c>
      <c r="AM739" s="19">
        <f ca="1">(IF(B739=1, $G$21+($G$22-$G$21)*AL739, $H$21+($H$22-$H$21)*AL739))</f>
        <v>1.6374496047725715E-2</v>
      </c>
      <c r="AN739" s="15">
        <f ca="1">ROUND(AK739*(1-AM739), 0)</f>
        <v>100</v>
      </c>
      <c r="AO739" s="18">
        <f ca="1">SUM(IF(AN739&gt;H739, (AN739-H739)*($G$23+AJ739), 0),IF(AF739&gt;G739,(AF739-G739)*($G$23+AB739),0),IF(X739&gt;F739,(X739-F739)*($G$23+T739),0),IF(P739&gt;E739,(P739-E739)*($G$23+L739),0))</f>
        <v>0</v>
      </c>
      <c r="AP739" s="18">
        <f>-$C$24</f>
        <v>-313614.51120000001</v>
      </c>
      <c r="AQ739" s="17">
        <f ca="1">L739*P739+T739*X739+AB739*AF739+AJ739*AN739-AO739+AP739</f>
        <v>162776.77880000003</v>
      </c>
      <c r="AS739" s="21">
        <f ca="1">SUM(IF(AN739&gt;H739, (AN739-H739), 0),IF(AF739&gt;G739,(AF739-G739),0),IF(X739&gt;F739,(X739-F739),0),IF(P739&gt;E739,(P739-E739),0))</f>
        <v>0</v>
      </c>
    </row>
    <row r="740" spans="1:45" x14ac:dyDescent="0.4">
      <c r="A740" s="15">
        <v>712</v>
      </c>
      <c r="B740" s="15">
        <f ca="1">IF(RAND() &lt; (8/12), 0, 1)</f>
        <v>0</v>
      </c>
      <c r="C740" s="20">
        <f ca="1">RAND()</f>
        <v>0.78949601667878</v>
      </c>
      <c r="D740" s="15" t="str">
        <f ca="1">LOOKUP(C740,$H$13:$H$16,$F$13:$F$16)</f>
        <v>Boeing 777-300ER</v>
      </c>
      <c r="E740" s="15">
        <f ca="1">LOOKUP(D740,$F$6:$F$9,$I$6:$I$9)</f>
        <v>8</v>
      </c>
      <c r="F740" s="15">
        <f ca="1">LOOKUP(D740,$F$6:$F$9,$J$6:$J$9)</f>
        <v>40</v>
      </c>
      <c r="G740" s="15">
        <f ca="1">LOOKUP(D740,$F$6:$F$9,$K$6:$K$9)</f>
        <v>24</v>
      </c>
      <c r="H740" s="15">
        <f ca="1">LOOKUP(D740,$F$6:$F$9,$L$6:$L$9)</f>
        <v>260</v>
      </c>
      <c r="I740" s="20">
        <f ca="1">RAND()</f>
        <v>0.50667488226338342</v>
      </c>
      <c r="J740" s="15">
        <f ca="1">IF(B740=1, ROUND(_xlfn.NORM.INV(I740,$C$5,$C$6)*(1+$T$14), 0), ROUND(_xlfn.NORM.INV(I740, $D$5, $D$6)*(1+$T$14), 0))</f>
        <v>4</v>
      </c>
      <c r="K740" s="20">
        <f ca="1">RAND()</f>
        <v>0.3404965500367344</v>
      </c>
      <c r="L740" s="18">
        <f ca="1">IF(B740=1, ROUND(_xlfn.NORM.INV(K740,$C$7,$C$8), 2), ROUND(_xlfn.NORM.INV(K740, $D$7, $D$8), 2))</f>
        <v>10305.01</v>
      </c>
      <c r="M740" s="15">
        <f ca="1">MIN(E740,J740)</f>
        <v>4</v>
      </c>
      <c r="N740" s="15">
        <f ca="1">RAND()</f>
        <v>0.18361690360055416</v>
      </c>
      <c r="O740" s="19">
        <f ca="1">(IF(B740=1, $G$21+($G$22-$G$21)*N740, $H$21+($H$22-$H$21)*N740))</f>
        <v>1.5508507108016625E-2</v>
      </c>
      <c r="P740" s="15">
        <f ca="1">ROUND(M740*(1-O740), 0)</f>
        <v>4</v>
      </c>
      <c r="Q740" s="20">
        <f ca="1">RAND()</f>
        <v>0.36717332613775833</v>
      </c>
      <c r="R740" s="15">
        <f ca="1">IF(B740=1, ROUND(_xlfn.NORM.INV(Q740,$C$9,$C$10)*(1+$T$14), 0), ROUND(_xlfn.NORM.INV(Q740, $D$9, $D$10)*(1+$T$14), 0))</f>
        <v>36</v>
      </c>
      <c r="S740" s="20">
        <f ca="1">RAND()</f>
        <v>0.60684658875542064</v>
      </c>
      <c r="T740" s="18">
        <f ca="1">IF(B740=1, ROUND(_xlfn.NORM.INV(S740,$C$11,$C$12), 2), ROUND(_xlfn.NORM.INV(S740, $D$11, $D$12), 2))</f>
        <v>5307.97</v>
      </c>
      <c r="U740" s="15">
        <f ca="1">MIN(F740,R740)</f>
        <v>36</v>
      </c>
      <c r="V740" s="15">
        <f ca="1">RAND()</f>
        <v>0.38262351471797629</v>
      </c>
      <c r="W740" s="19">
        <f ca="1">(IF(B740=1, $G$21+($G$22-$G$21)*V740, $H$21+($H$22-$H$21)*V740))</f>
        <v>2.1478705441539288E-2</v>
      </c>
      <c r="X740" s="15">
        <f ca="1">ROUND(U740*(1-W740), 0)</f>
        <v>35</v>
      </c>
      <c r="Y740" s="20">
        <f ca="1">RAND()</f>
        <v>0.94078693324913387</v>
      </c>
      <c r="Z740" s="15">
        <f ca="1">IF(B740=1, ROUND(_xlfn.NORM.INV(Y740,$C$13,$C$14)*(1+$T$14), 0), ROUND(_xlfn.NORM.INV(Y740, $D$13, $D$14)*(1+$T$14), 0))</f>
        <v>50</v>
      </c>
      <c r="AA740" s="20">
        <f ca="1">RAND()</f>
        <v>0.3752113360374284</v>
      </c>
      <c r="AB740" s="18">
        <f ca="1">IF(B740=1, ROUND(_xlfn.NORM.INV(AA740,$C$15,$C$16), 2), ROUND(_xlfn.NORM.INV(AA740, $D$15, $D$16), 2))</f>
        <v>2759.31</v>
      </c>
      <c r="AC740" s="15">
        <f ca="1">MIN(G740,Z740)</f>
        <v>24</v>
      </c>
      <c r="AD740" s="15">
        <f ca="1">RAND()</f>
        <v>0.31503910767523091</v>
      </c>
      <c r="AE740" s="19">
        <f ca="1">(IF(B740=1, $G$21+($G$22-$G$21)*AD740, $H$21+($H$22-$H$21)*AD740))</f>
        <v>1.9451173230256927E-2</v>
      </c>
      <c r="AF740" s="15">
        <f ca="1">ROUND(AC740*(1-AE740), 0)</f>
        <v>24</v>
      </c>
      <c r="AG740" s="20">
        <f ca="1">RAND()</f>
        <v>0.52827273697239741</v>
      </c>
      <c r="AH740" s="15">
        <f ca="1">IF(B740=1, ROUND(_xlfn.NORM.INV(AG740,$C$17,$C$18)*(1+$T$14), 0), ROUND(_xlfn.NORM.INV(AG740, $D$17, $D$18)*(1+$T$14), 0))</f>
        <v>203</v>
      </c>
      <c r="AI740" s="20">
        <f ca="1">RAND()</f>
        <v>0.91781229722863322</v>
      </c>
      <c r="AJ740" s="18">
        <f ca="1">IF(B740=1, ROUND(_xlfn.NORM.INV(AI740,$C$19,$C$20), 2), ROUND(_xlfn.NORM.INV(AI740, $D$19, $D$20), 2))</f>
        <v>1854.35</v>
      </c>
      <c r="AK740" s="15">
        <f ca="1">MIN(ROUND(H740*(1+$C$22),0),AH740)</f>
        <v>203</v>
      </c>
      <c r="AL740" s="20">
        <f ca="1">RAND()</f>
        <v>0.69248069384712774</v>
      </c>
      <c r="AM740" s="19">
        <f ca="1">(IF(B740=1, $G$21+($G$22-$G$21)*AL740, $H$21+($H$22-$H$21)*AL740))</f>
        <v>3.077442081541383E-2</v>
      </c>
      <c r="AN740" s="15">
        <f ca="1">ROUND(AK740*(1-AM740), 0)</f>
        <v>197</v>
      </c>
      <c r="AO740" s="18">
        <f ca="1">SUM(IF(AN740&gt;H740, (AN740-H740)*($G$23+AJ740), 0),IF(AF740&gt;G740,(AF740-G740)*($G$23+AB740),0),IF(X740&gt;F740,(X740-F740)*($G$23+T740),0),IF(P740&gt;E740,(P740-E740)*($G$23+L740),0))</f>
        <v>0</v>
      </c>
      <c r="AP740" s="18">
        <f>-$C$24</f>
        <v>-313614.51120000001</v>
      </c>
      <c r="AQ740" s="17">
        <f ca="1">L740*P740+T740*X740+AB740*AF740+AJ740*AN740-AO740+AP740</f>
        <v>344914.8688</v>
      </c>
      <c r="AS740" s="21">
        <f ca="1">SUM(IF(AN740&gt;H740, (AN740-H740), 0),IF(AF740&gt;G740,(AF740-G740),0),IF(X740&gt;F740,(X740-F740),0),IF(P740&gt;E740,(P740-E740),0))</f>
        <v>0</v>
      </c>
    </row>
    <row r="741" spans="1:45" x14ac:dyDescent="0.4">
      <c r="A741" s="15">
        <v>713</v>
      </c>
      <c r="B741" s="15">
        <f ca="1">IF(RAND() &lt; (8/12), 0, 1)</f>
        <v>1</v>
      </c>
      <c r="C741" s="20">
        <f ca="1">RAND()</f>
        <v>0.88351909675368667</v>
      </c>
      <c r="D741" s="15" t="str">
        <f ca="1">LOOKUP(C741,$H$13:$H$16,$F$13:$F$16)</f>
        <v>Boeing 777-300ER</v>
      </c>
      <c r="E741" s="15">
        <f ca="1">LOOKUP(D741,$F$6:$F$9,$I$6:$I$9)</f>
        <v>8</v>
      </c>
      <c r="F741" s="15">
        <f ca="1">LOOKUP(D741,$F$6:$F$9,$J$6:$J$9)</f>
        <v>40</v>
      </c>
      <c r="G741" s="15">
        <f ca="1">LOOKUP(D741,$F$6:$F$9,$K$6:$K$9)</f>
        <v>24</v>
      </c>
      <c r="H741" s="15">
        <f ca="1">LOOKUP(D741,$F$6:$F$9,$L$6:$L$9)</f>
        <v>260</v>
      </c>
      <c r="I741" s="20">
        <f ca="1">RAND()</f>
        <v>0.54513768637272619</v>
      </c>
      <c r="J741" s="15">
        <f ca="1">IF(B741=1, ROUND(_xlfn.NORM.INV(I741,$C$5,$C$6)*(1+$T$14), 0), ROUND(_xlfn.NORM.INV(I741, $D$5, $D$6)*(1+$T$14), 0))</f>
        <v>7</v>
      </c>
      <c r="K741" s="20">
        <f ca="1">RAND()</f>
        <v>0.33566005738518501</v>
      </c>
      <c r="L741" s="18">
        <f ca="1">IF(B741=1, ROUND(_xlfn.NORM.INV(K741,$C$7,$C$8), 2), ROUND(_xlfn.NORM.INV(K741, $D$7, $D$8), 2))</f>
        <v>12893.62</v>
      </c>
      <c r="M741" s="15">
        <f ca="1">MIN(E741,J741)</f>
        <v>7</v>
      </c>
      <c r="N741" s="15">
        <f ca="1">RAND()</f>
        <v>0.73898311819348939</v>
      </c>
      <c r="O741" s="19">
        <f ca="1">(IF(B741=1, $G$21+($G$22-$G$21)*N741, $H$21+($H$22-$H$21)*N741))</f>
        <v>4.0864409136772126E-2</v>
      </c>
      <c r="P741" s="15">
        <f ca="1">ROUND(M741*(1-O741), 0)</f>
        <v>7</v>
      </c>
      <c r="Q741" s="20">
        <f ca="1">RAND()</f>
        <v>0.28038935067640525</v>
      </c>
      <c r="R741" s="15">
        <f ca="1">IF(B741=1, ROUND(_xlfn.NORM.INV(Q741,$C$9,$C$10)*(1+$T$14), 0), ROUND(_xlfn.NORM.INV(Q741, $D$9, $D$10)*(1+$T$14), 0))</f>
        <v>46</v>
      </c>
      <c r="S741" s="20">
        <f ca="1">RAND()</f>
        <v>0.66731614157494945</v>
      </c>
      <c r="T741" s="18">
        <f ca="1">IF(B741=1, ROUND(_xlfn.NORM.INV(S741,$C$11,$C$12), 2), ROUND(_xlfn.NORM.INV(S741, $D$11, $D$12), 2))</f>
        <v>7219.44</v>
      </c>
      <c r="U741" s="15">
        <f ca="1">MIN(F741,R741)</f>
        <v>40</v>
      </c>
      <c r="V741" s="15">
        <f ca="1">RAND()</f>
        <v>0.38980040906237279</v>
      </c>
      <c r="W741" s="19">
        <f ca="1">(IF(B741=1, $G$21+($G$22-$G$21)*V741, $H$21+($H$22-$H$21)*V741))</f>
        <v>2.8643014317183049E-2</v>
      </c>
      <c r="X741" s="15">
        <f ca="1">ROUND(U741*(1-W741), 0)</f>
        <v>39</v>
      </c>
      <c r="Y741" s="20">
        <f ca="1">RAND()</f>
        <v>0.44732099476114573</v>
      </c>
      <c r="Z741" s="15">
        <f ca="1">IF(B741=1, ROUND(_xlfn.NORM.INV(Y741,$C$13,$C$14)*(1+$T$14), 0), ROUND(_xlfn.NORM.INV(Y741, $D$13, $D$14)*(1+$T$14), 0))</f>
        <v>52</v>
      </c>
      <c r="AA741" s="20">
        <f ca="1">RAND()</f>
        <v>0.11643604083008641</v>
      </c>
      <c r="AB741" s="18">
        <f ca="1">IF(B741=1, ROUND(_xlfn.NORM.INV(AA741,$C$15,$C$16), 2), ROUND(_xlfn.NORM.INV(AA741, $D$15, $D$16), 2))</f>
        <v>3068.64</v>
      </c>
      <c r="AC741" s="15">
        <f ca="1">MIN(G741,Z741)</f>
        <v>24</v>
      </c>
      <c r="AD741" s="15">
        <f ca="1">RAND()</f>
        <v>2.0361573648341458E-2</v>
      </c>
      <c r="AE741" s="19">
        <f ca="1">(IF(B741=1, $G$21+($G$22-$G$21)*AD741, $H$21+($H$22-$H$21)*AD741))</f>
        <v>1.5712655077691949E-2</v>
      </c>
      <c r="AF741" s="15">
        <f ca="1">ROUND(AC741*(1-AE741), 0)</f>
        <v>24</v>
      </c>
      <c r="AG741" s="20">
        <f ca="1">RAND()</f>
        <v>7.8785006800887181E-2</v>
      </c>
      <c r="AH741" s="15">
        <f ca="1">IF(B741=1, ROUND(_xlfn.NORM.INV(AG741,$C$17,$C$18)*(1+$T$14), 0), ROUND(_xlfn.NORM.INV(AG741, $D$17, $D$18)*(1+$T$14), 0))</f>
        <v>126</v>
      </c>
      <c r="AI741" s="20">
        <f ca="1">RAND()</f>
        <v>0.29236157213801583</v>
      </c>
      <c r="AJ741" s="18">
        <f ca="1">IF(B741=1, ROUND(_xlfn.NORM.INV(AI741,$C$19,$C$20), 2), ROUND(_xlfn.NORM.INV(AI741, $D$19, $D$20), 2))</f>
        <v>2112.2199999999998</v>
      </c>
      <c r="AK741" s="15">
        <f ca="1">MIN(ROUND(H741*(1+$C$22),0),AH741)</f>
        <v>126</v>
      </c>
      <c r="AL741" s="20">
        <f ca="1">RAND()</f>
        <v>0.49525410164988171</v>
      </c>
      <c r="AM741" s="19">
        <f ca="1">(IF(B741=1, $G$21+($G$22-$G$21)*AL741, $H$21+($H$22-$H$21)*AL741))</f>
        <v>3.2333893557745866E-2</v>
      </c>
      <c r="AN741" s="15">
        <f ca="1">ROUND(AK741*(1-AM741), 0)</f>
        <v>122</v>
      </c>
      <c r="AO741" s="18">
        <f ca="1">SUM(IF(AN741&gt;H741, (AN741-H741)*($G$23+AJ741), 0),IF(AF741&gt;G741,(AF741-G741)*($G$23+AB741),0),IF(X741&gt;F741,(X741-F741)*($G$23+T741),0),IF(P741&gt;E741,(P741-E741)*($G$23+L741),0))</f>
        <v>0</v>
      </c>
      <c r="AP741" s="18">
        <f>-$C$24</f>
        <v>-313614.51120000001</v>
      </c>
      <c r="AQ741" s="17">
        <f ca="1">L741*P741+T741*X741+AB741*AF741+AJ741*AN741-AO741+AP741</f>
        <v>389537.18879999995</v>
      </c>
      <c r="AS741" s="21">
        <f ca="1">SUM(IF(AN741&gt;H741, (AN741-H741), 0),IF(AF741&gt;G741,(AF741-G741),0),IF(X741&gt;F741,(X741-F741),0),IF(P741&gt;E741,(P741-E741),0))</f>
        <v>0</v>
      </c>
    </row>
    <row r="742" spans="1:45" x14ac:dyDescent="0.4">
      <c r="A742" s="15">
        <v>714</v>
      </c>
      <c r="B742" s="15">
        <f ca="1">IF(RAND() &lt; (8/12), 0, 1)</f>
        <v>0</v>
      </c>
      <c r="C742" s="20">
        <f ca="1">RAND()</f>
        <v>0.44629050519066893</v>
      </c>
      <c r="D742" s="15" t="str">
        <f ca="1">LOOKUP(C742,$H$13:$H$16,$F$13:$F$16)</f>
        <v>Airbus A380-800</v>
      </c>
      <c r="E742" s="15">
        <f ca="1">LOOKUP(D742,$F$6:$F$9,$I$6:$I$9)</f>
        <v>14</v>
      </c>
      <c r="F742" s="15">
        <f ca="1">LOOKUP(D742,$F$6:$F$9,$J$6:$J$9)</f>
        <v>76</v>
      </c>
      <c r="G742" s="15">
        <f ca="1">LOOKUP(D742,$F$6:$F$9,$K$6:$K$9)</f>
        <v>56</v>
      </c>
      <c r="H742" s="15">
        <f ca="1">LOOKUP(D742,$F$6:$F$9,$L$6:$L$9)</f>
        <v>341</v>
      </c>
      <c r="I742" s="20">
        <f ca="1">RAND()</f>
        <v>0.61843322800265055</v>
      </c>
      <c r="J742" s="15">
        <f ca="1">IF(B742=1, ROUND(_xlfn.NORM.INV(I742,$C$5,$C$6)*(1+$T$14), 0), ROUND(_xlfn.NORM.INV(I742, $D$5, $D$6)*(1+$T$14), 0))</f>
        <v>5</v>
      </c>
      <c r="K742" s="20">
        <f ca="1">RAND()</f>
        <v>0.9683608387615511</v>
      </c>
      <c r="L742" s="18">
        <f ca="1">IF(B742=1, ROUND(_xlfn.NORM.INV(K742,$C$7,$C$8), 2), ROUND(_xlfn.NORM.INV(K742, $D$7, $D$8), 2))</f>
        <v>11338.83</v>
      </c>
      <c r="M742" s="15">
        <f ca="1">MIN(E742,J742)</f>
        <v>5</v>
      </c>
      <c r="N742" s="15">
        <f ca="1">RAND()</f>
        <v>0.85528128301701078</v>
      </c>
      <c r="O742" s="19">
        <f ca="1">(IF(B742=1, $G$21+($G$22-$G$21)*N742, $H$21+($H$22-$H$21)*N742))</f>
        <v>3.565843849051032E-2</v>
      </c>
      <c r="P742" s="15">
        <f ca="1">ROUND(M742*(1-O742), 0)</f>
        <v>5</v>
      </c>
      <c r="Q742" s="20">
        <f ca="1">RAND()</f>
        <v>0.12246668686902018</v>
      </c>
      <c r="R742" s="15">
        <f ca="1">IF(B742=1, ROUND(_xlfn.NORM.INV(Q742,$C$9,$C$10)*(1+$T$14), 0), ROUND(_xlfn.NORM.INV(Q742, $D$9, $D$10)*(1+$T$14), 0))</f>
        <v>28</v>
      </c>
      <c r="S742" s="20">
        <f ca="1">RAND()</f>
        <v>0.38927652928687873</v>
      </c>
      <c r="T742" s="18">
        <f ca="1">IF(B742=1, ROUND(_xlfn.NORM.INV(S742,$C$11,$C$12), 2), ROUND(_xlfn.NORM.INV(S742, $D$11, $D$12), 2))</f>
        <v>5182.1099999999997</v>
      </c>
      <c r="U742" s="15">
        <f ca="1">MIN(F742,R742)</f>
        <v>28</v>
      </c>
      <c r="V742" s="15">
        <f ca="1">RAND()</f>
        <v>0.90900246004734231</v>
      </c>
      <c r="W742" s="19">
        <f ca="1">(IF(B742=1, $G$21+($G$22-$G$21)*V742, $H$21+($H$22-$H$21)*V742))</f>
        <v>3.7270073801420271E-2</v>
      </c>
      <c r="X742" s="15">
        <f ca="1">ROUND(U742*(1-W742), 0)</f>
        <v>27</v>
      </c>
      <c r="Y742" s="20">
        <f ca="1">RAND()</f>
        <v>0.15243729686104845</v>
      </c>
      <c r="Z742" s="15">
        <f ca="1">IF(B742=1, ROUND(_xlfn.NORM.INV(Y742,$C$13,$C$14)*(1+$T$14), 0), ROUND(_xlfn.NORM.INV(Y742, $D$13, $D$14)*(1+$T$14), 0))</f>
        <v>26</v>
      </c>
      <c r="AA742" s="20">
        <f ca="1">RAND()</f>
        <v>4.7530804740277932E-2</v>
      </c>
      <c r="AB742" s="18">
        <f ca="1">IF(B742=1, ROUND(_xlfn.NORM.INV(AA742,$C$15,$C$16), 2), ROUND(_xlfn.NORM.INV(AA742, $D$15, $D$16), 2))</f>
        <v>2595.09</v>
      </c>
      <c r="AC742" s="15">
        <f ca="1">MIN(G742,Z742)</f>
        <v>26</v>
      </c>
      <c r="AD742" s="15">
        <f ca="1">RAND()</f>
        <v>0.89132779445112176</v>
      </c>
      <c r="AE742" s="19">
        <f ca="1">(IF(B742=1, $G$21+($G$22-$G$21)*AD742, $H$21+($H$22-$H$21)*AD742))</f>
        <v>3.6739833833533651E-2</v>
      </c>
      <c r="AF742" s="15">
        <f ca="1">ROUND(AC742*(1-AE742), 0)</f>
        <v>25</v>
      </c>
      <c r="AG742" s="20">
        <f ca="1">RAND()</f>
        <v>0.72749980622544652</v>
      </c>
      <c r="AH742" s="15">
        <f ca="1">IF(B742=1, ROUND(_xlfn.NORM.INV(AG742,$C$17,$C$18)*(1+$T$14), 0), ROUND(_xlfn.NORM.INV(AG742, $D$17, $D$18)*(1+$T$14), 0))</f>
        <v>231</v>
      </c>
      <c r="AI742" s="20">
        <f ca="1">RAND()</f>
        <v>0.29436435405173611</v>
      </c>
      <c r="AJ742" s="18">
        <f ca="1">IF(B742=1, ROUND(_xlfn.NORM.INV(AI742,$C$19,$C$20), 2), ROUND(_xlfn.NORM.INV(AI742, $D$19, $D$20), 2))</f>
        <v>1707.66</v>
      </c>
      <c r="AK742" s="15">
        <f ca="1">MIN(ROUND(H742*(1+$C$22),0),AH742)</f>
        <v>231</v>
      </c>
      <c r="AL742" s="20">
        <f ca="1">RAND()</f>
        <v>0.69346808425424467</v>
      </c>
      <c r="AM742" s="19">
        <f ca="1">(IF(B742=1, $G$21+($G$22-$G$21)*AL742, $H$21+($H$22-$H$21)*AL742))</f>
        <v>3.0804042527627341E-2</v>
      </c>
      <c r="AN742" s="15">
        <f ca="1">ROUND(AK742*(1-AM742), 0)</f>
        <v>224</v>
      </c>
      <c r="AO742" s="18">
        <f ca="1">SUM(IF(AN742&gt;H742, (AN742-H742)*($G$23+AJ742), 0),IF(AF742&gt;G742,(AF742-G742)*($G$23+AB742),0),IF(X742&gt;F742,(X742-F742)*($G$23+T742),0),IF(P742&gt;E742,(P742-E742)*($G$23+L742),0))</f>
        <v>0</v>
      </c>
      <c r="AP742" s="18">
        <f>-$C$24</f>
        <v>-313614.51120000001</v>
      </c>
      <c r="AQ742" s="17">
        <f ca="1">L742*P742+T742*X742+AB742*AF742+AJ742*AN742-AO742+AP742</f>
        <v>330389.69879999995</v>
      </c>
      <c r="AS742" s="21">
        <f ca="1">SUM(IF(AN742&gt;H742, (AN742-H742), 0),IF(AF742&gt;G742,(AF742-G742),0),IF(X742&gt;F742,(X742-F742),0),IF(P742&gt;E742,(P742-E742),0))</f>
        <v>0</v>
      </c>
    </row>
    <row r="743" spans="1:45" x14ac:dyDescent="0.4">
      <c r="A743" s="15">
        <v>715</v>
      </c>
      <c r="B743" s="15">
        <f ca="1">IF(RAND() &lt; (8/12), 0, 1)</f>
        <v>0</v>
      </c>
      <c r="C743" s="20">
        <f ca="1">RAND()</f>
        <v>0.47648311535135601</v>
      </c>
      <c r="D743" s="15" t="str">
        <f ca="1">LOOKUP(C743,$H$13:$H$16,$F$13:$F$16)</f>
        <v>Airbus A380-800</v>
      </c>
      <c r="E743" s="15">
        <f ca="1">LOOKUP(D743,$F$6:$F$9,$I$6:$I$9)</f>
        <v>14</v>
      </c>
      <c r="F743" s="15">
        <f ca="1">LOOKUP(D743,$F$6:$F$9,$J$6:$J$9)</f>
        <v>76</v>
      </c>
      <c r="G743" s="15">
        <f ca="1">LOOKUP(D743,$F$6:$F$9,$K$6:$K$9)</f>
        <v>56</v>
      </c>
      <c r="H743" s="15">
        <f ca="1">LOOKUP(D743,$F$6:$F$9,$L$6:$L$9)</f>
        <v>341</v>
      </c>
      <c r="I743" s="20">
        <f ca="1">RAND()</f>
        <v>0.95729437984875476</v>
      </c>
      <c r="J743" s="15">
        <f ca="1">IF(B743=1, ROUND(_xlfn.NORM.INV(I743,$C$5,$C$6)*(1+$T$14), 0), ROUND(_xlfn.NORM.INV(I743, $D$5, $D$6)*(1+$T$14), 0))</f>
        <v>6</v>
      </c>
      <c r="K743" s="20">
        <f ca="1">RAND()</f>
        <v>0.61533955490857228</v>
      </c>
      <c r="L743" s="18">
        <f ca="1">IF(B743=1, ROUND(_xlfn.NORM.INV(K743,$C$7,$C$8), 2), ROUND(_xlfn.NORM.INV(K743, $D$7, $D$8), 2))</f>
        <v>10626.04</v>
      </c>
      <c r="M743" s="15">
        <f ca="1">MIN(E743,J743)</f>
        <v>6</v>
      </c>
      <c r="N743" s="15">
        <f ca="1">RAND()</f>
        <v>0.99753358856735763</v>
      </c>
      <c r="O743" s="19">
        <f ca="1">(IF(B743=1, $G$21+($G$22-$G$21)*N743, $H$21+($H$22-$H$21)*N743))</f>
        <v>3.9926007657020729E-2</v>
      </c>
      <c r="P743" s="15">
        <f ca="1">ROUND(M743*(1-O743), 0)</f>
        <v>6</v>
      </c>
      <c r="Q743" s="20">
        <f ca="1">RAND()</f>
        <v>0.12082513224814773</v>
      </c>
      <c r="R743" s="15">
        <f ca="1">IF(B743=1, ROUND(_xlfn.NORM.INV(Q743,$C$9,$C$10)*(1+$T$14), 0), ROUND(_xlfn.NORM.INV(Q743, $D$9, $D$10)*(1+$T$14), 0))</f>
        <v>28</v>
      </c>
      <c r="S743" s="20">
        <f ca="1">RAND()</f>
        <v>0.34108905532460665</v>
      </c>
      <c r="T743" s="18">
        <f ca="1">IF(B743=1, ROUND(_xlfn.NORM.INV(S743,$C$11,$C$12), 2), ROUND(_xlfn.NORM.INV(S743, $D$11, $D$12), 2))</f>
        <v>5152.87</v>
      </c>
      <c r="U743" s="15">
        <f ca="1">MIN(F743,R743)</f>
        <v>28</v>
      </c>
      <c r="V743" s="15">
        <f ca="1">RAND()</f>
        <v>0.23425902068567661</v>
      </c>
      <c r="W743" s="19">
        <f ca="1">(IF(B743=1, $G$21+($G$22-$G$21)*V743, $H$21+($H$22-$H$21)*V743))</f>
        <v>1.7027770620570298E-2</v>
      </c>
      <c r="X743" s="15">
        <f ca="1">ROUND(U743*(1-W743), 0)</f>
        <v>28</v>
      </c>
      <c r="Y743" s="20">
        <f ca="1">RAND()</f>
        <v>0.31561902638268358</v>
      </c>
      <c r="Z743" s="15">
        <f ca="1">IF(B743=1, ROUND(_xlfn.NORM.INV(Y743,$C$13,$C$14)*(1+$T$14), 0), ROUND(_xlfn.NORM.INV(Y743, $D$13, $D$14)*(1+$T$14), 0))</f>
        <v>31</v>
      </c>
      <c r="AA743" s="20">
        <f ca="1">RAND()</f>
        <v>0.52826056247881703</v>
      </c>
      <c r="AB743" s="18">
        <f ca="1">IF(B743=1, ROUND(_xlfn.NORM.INV(AA743,$C$15,$C$16), 2), ROUND(_xlfn.NORM.INV(AA743, $D$15, $D$16), 2))</f>
        <v>2806.58</v>
      </c>
      <c r="AC743" s="15">
        <f ca="1">MIN(G743,Z743)</f>
        <v>31</v>
      </c>
      <c r="AD743" s="15">
        <f ca="1">RAND()</f>
        <v>0.6731438535956924</v>
      </c>
      <c r="AE743" s="19">
        <f ca="1">(IF(B743=1, $G$21+($G$22-$G$21)*AD743, $H$21+($H$22-$H$21)*AD743))</f>
        <v>3.0194315607870774E-2</v>
      </c>
      <c r="AF743" s="15">
        <f ca="1">ROUND(AC743*(1-AE743), 0)</f>
        <v>30</v>
      </c>
      <c r="AG743" s="20">
        <f ca="1">RAND()</f>
        <v>0.71689736275126104</v>
      </c>
      <c r="AH743" s="15">
        <f ca="1">IF(B743=1, ROUND(_xlfn.NORM.INV(AG743,$C$17,$C$18)*(1+$T$14), 0), ROUND(_xlfn.NORM.INV(AG743, $D$17, $D$18)*(1+$T$14), 0))</f>
        <v>230</v>
      </c>
      <c r="AI743" s="20">
        <f ca="1">RAND()</f>
        <v>0.86905714333604911</v>
      </c>
      <c r="AJ743" s="18">
        <f ca="1">IF(B743=1, ROUND(_xlfn.NORM.INV(AI743,$C$19,$C$20), 2), ROUND(_xlfn.NORM.INV(AI743, $D$19, $D$20), 2))</f>
        <v>1833.95</v>
      </c>
      <c r="AK743" s="15">
        <f ca="1">MIN(ROUND(H743*(1+$C$22),0),AH743)</f>
        <v>230</v>
      </c>
      <c r="AL743" s="20">
        <f ca="1">RAND()</f>
        <v>0.53592401903203102</v>
      </c>
      <c r="AM743" s="19">
        <f ca="1">(IF(B743=1, $G$21+($G$22-$G$21)*AL743, $H$21+($H$22-$H$21)*AL743))</f>
        <v>2.607772057096093E-2</v>
      </c>
      <c r="AN743" s="15">
        <f ca="1">ROUND(AK743*(1-AM743), 0)</f>
        <v>224</v>
      </c>
      <c r="AO743" s="18">
        <f ca="1">SUM(IF(AN743&gt;H743, (AN743-H743)*($G$23+AJ743), 0),IF(AF743&gt;G743,(AF743-G743)*($G$23+AB743),0),IF(X743&gt;F743,(X743-F743)*($G$23+T743),0),IF(P743&gt;E743,(P743-E743)*($G$23+L743),0))</f>
        <v>0</v>
      </c>
      <c r="AP743" s="18">
        <f>-$C$24</f>
        <v>-313614.51120000001</v>
      </c>
      <c r="AQ743" s="17">
        <f ca="1">L743*P743+T743*X743+AB743*AF743+AJ743*AN743-AO743+AP743</f>
        <v>389424.28880000004</v>
      </c>
      <c r="AS743" s="21">
        <f ca="1">SUM(IF(AN743&gt;H743, (AN743-H743), 0),IF(AF743&gt;G743,(AF743-G743),0),IF(X743&gt;F743,(X743-F743),0),IF(P743&gt;E743,(P743-E743),0))</f>
        <v>0</v>
      </c>
    </row>
    <row r="744" spans="1:45" x14ac:dyDescent="0.4">
      <c r="A744" s="15">
        <v>716</v>
      </c>
      <c r="B744" s="15">
        <f ca="1">IF(RAND() &lt; (8/12), 0, 1)</f>
        <v>0</v>
      </c>
      <c r="C744" s="20">
        <f ca="1">RAND()</f>
        <v>0.43174527785450667</v>
      </c>
      <c r="D744" s="15" t="str">
        <f ca="1">LOOKUP(C744,$H$13:$H$16,$F$13:$F$16)</f>
        <v>Airbus A380-800</v>
      </c>
      <c r="E744" s="15">
        <f ca="1">LOOKUP(D744,$F$6:$F$9,$I$6:$I$9)</f>
        <v>14</v>
      </c>
      <c r="F744" s="15">
        <f ca="1">LOOKUP(D744,$F$6:$F$9,$J$6:$J$9)</f>
        <v>76</v>
      </c>
      <c r="G744" s="15">
        <f ca="1">LOOKUP(D744,$F$6:$F$9,$K$6:$K$9)</f>
        <v>56</v>
      </c>
      <c r="H744" s="15">
        <f ca="1">LOOKUP(D744,$F$6:$F$9,$L$6:$L$9)</f>
        <v>341</v>
      </c>
      <c r="I744" s="20">
        <f ca="1">RAND()</f>
        <v>6.1980312036024166E-2</v>
      </c>
      <c r="J744" s="15">
        <f ca="1">IF(B744=1, ROUND(_xlfn.NORM.INV(I744,$C$5,$C$6)*(1+$T$14), 0), ROUND(_xlfn.NORM.INV(I744, $D$5, $D$6)*(1+$T$14), 0))</f>
        <v>3</v>
      </c>
      <c r="K744" s="20">
        <f ca="1">RAND()</f>
        <v>0.28227025148307006</v>
      </c>
      <c r="L744" s="18">
        <f ca="1">IF(B744=1, ROUND(_xlfn.NORM.INV(K744,$C$7,$C$8), 2), ROUND(_xlfn.NORM.INV(K744, $D$7, $D$8), 2))</f>
        <v>10229.81</v>
      </c>
      <c r="M744" s="15">
        <f ca="1">MIN(E744,J744)</f>
        <v>3</v>
      </c>
      <c r="N744" s="15">
        <f ca="1">RAND()</f>
        <v>0.59545614368769606</v>
      </c>
      <c r="O744" s="19">
        <f ca="1">(IF(B744=1, $G$21+($G$22-$G$21)*N744, $H$21+($H$22-$H$21)*N744))</f>
        <v>2.7863684310630882E-2</v>
      </c>
      <c r="P744" s="15">
        <f ca="1">ROUND(M744*(1-O744), 0)</f>
        <v>3</v>
      </c>
      <c r="Q744" s="20">
        <f ca="1">RAND()</f>
        <v>0.66127057375513221</v>
      </c>
      <c r="R744" s="15">
        <f ca="1">IF(B744=1, ROUND(_xlfn.NORM.INV(Q744,$C$9,$C$10)*(1+$T$14), 0), ROUND(_xlfn.NORM.INV(Q744, $D$9, $D$10)*(1+$T$14), 0))</f>
        <v>44</v>
      </c>
      <c r="S744" s="20">
        <f ca="1">RAND()</f>
        <v>0.29731863605319164</v>
      </c>
      <c r="T744" s="18">
        <f ca="1">IF(B744=1, ROUND(_xlfn.NORM.INV(S744,$C$11,$C$12), 2), ROUND(_xlfn.NORM.INV(S744, $D$11, $D$12), 2))</f>
        <v>5124.93</v>
      </c>
      <c r="U744" s="15">
        <f ca="1">MIN(F744,R744)</f>
        <v>44</v>
      </c>
      <c r="V744" s="15">
        <f ca="1">RAND()</f>
        <v>0.17922102214205871</v>
      </c>
      <c r="W744" s="19">
        <f ca="1">(IF(B744=1, $G$21+($G$22-$G$21)*V744, $H$21+($H$22-$H$21)*V744))</f>
        <v>1.5376630664261762E-2</v>
      </c>
      <c r="X744" s="15">
        <f ca="1">ROUND(U744*(1-W744), 0)</f>
        <v>43</v>
      </c>
      <c r="Y744" s="20">
        <f ca="1">RAND()</f>
        <v>0.19815331652563373</v>
      </c>
      <c r="Z744" s="15">
        <f ca="1">IF(B744=1, ROUND(_xlfn.NORM.INV(Y744,$C$13,$C$14)*(1+$T$14), 0), ROUND(_xlfn.NORM.INV(Y744, $D$13, $D$14)*(1+$T$14), 0))</f>
        <v>28</v>
      </c>
      <c r="AA744" s="20">
        <f ca="1">RAND()</f>
        <v>0.70567795734485772</v>
      </c>
      <c r="AB744" s="18">
        <f ca="1">IF(B744=1, ROUND(_xlfn.NORM.INV(AA744,$C$15,$C$16), 2), ROUND(_xlfn.NORM.INV(AA744, $D$15, $D$16), 2))</f>
        <v>2863.69</v>
      </c>
      <c r="AC744" s="15">
        <f ca="1">MIN(G744,Z744)</f>
        <v>28</v>
      </c>
      <c r="AD744" s="15">
        <f ca="1">RAND()</f>
        <v>0.34912909651926827</v>
      </c>
      <c r="AE744" s="19">
        <f ca="1">(IF(B744=1, $G$21+($G$22-$G$21)*AD744, $H$21+($H$22-$H$21)*AD744))</f>
        <v>2.0473872895578046E-2</v>
      </c>
      <c r="AF744" s="15">
        <f ca="1">ROUND(AC744*(1-AE744), 0)</f>
        <v>27</v>
      </c>
      <c r="AG744" s="20">
        <f ca="1">RAND()</f>
        <v>0.85277027146346474</v>
      </c>
      <c r="AH744" s="15">
        <f ca="1">IF(B744=1, ROUND(_xlfn.NORM.INV(AG744,$C$17,$C$18)*(1+$T$14), 0), ROUND(_xlfn.NORM.INV(AG744, $D$17, $D$18)*(1+$T$14), 0))</f>
        <v>255</v>
      </c>
      <c r="AI744" s="20">
        <f ca="1">RAND()</f>
        <v>0.63568374297980512</v>
      </c>
      <c r="AJ744" s="18">
        <f ca="1">IF(B744=1, ROUND(_xlfn.NORM.INV(AI744,$C$19,$C$20), 2), ROUND(_xlfn.NORM.INV(AI744, $D$19, $D$20), 2))</f>
        <v>1775.08</v>
      </c>
      <c r="AK744" s="15">
        <f ca="1">MIN(ROUND(H744*(1+$C$22),0),AH744)</f>
        <v>255</v>
      </c>
      <c r="AL744" s="20">
        <f ca="1">RAND()</f>
        <v>0.99050586982453104</v>
      </c>
      <c r="AM744" s="19">
        <f ca="1">(IF(B744=1, $G$21+($G$22-$G$21)*AL744, $H$21+($H$22-$H$21)*AL744))</f>
        <v>3.9715176094735932E-2</v>
      </c>
      <c r="AN744" s="15">
        <f ca="1">ROUND(AK744*(1-AM744), 0)</f>
        <v>245</v>
      </c>
      <c r="AO744" s="18">
        <f ca="1">SUM(IF(AN744&gt;H744, (AN744-H744)*($G$23+AJ744), 0),IF(AF744&gt;G744,(AF744-G744)*($G$23+AB744),0),IF(X744&gt;F744,(X744-F744)*($G$23+T744),0),IF(P744&gt;E744,(P744-E744)*($G$23+L744),0))</f>
        <v>0</v>
      </c>
      <c r="AP744" s="18">
        <f>-$C$24</f>
        <v>-313614.51120000001</v>
      </c>
      <c r="AQ744" s="17">
        <f ca="1">L744*P744+T744*X744+AB744*AF744+AJ744*AN744-AO744+AP744</f>
        <v>449661.13880000002</v>
      </c>
      <c r="AS744" s="21">
        <f ca="1">SUM(IF(AN744&gt;H744, (AN744-H744), 0),IF(AF744&gt;G744,(AF744-G744),0),IF(X744&gt;F744,(X744-F744),0),IF(P744&gt;E744,(P744-E744),0))</f>
        <v>0</v>
      </c>
    </row>
    <row r="745" spans="1:45" x14ac:dyDescent="0.4">
      <c r="A745" s="15">
        <v>717</v>
      </c>
      <c r="B745" s="15">
        <f ca="1">IF(RAND() &lt; (8/12), 0, 1)</f>
        <v>0</v>
      </c>
      <c r="C745" s="20">
        <f ca="1">RAND()</f>
        <v>6.0729278992351809E-2</v>
      </c>
      <c r="D745" s="15" t="str">
        <f ca="1">LOOKUP(C745,$H$13:$H$16,$F$13:$F$16)</f>
        <v>Airbus A350-900</v>
      </c>
      <c r="E745" s="15">
        <f ca="1">LOOKUP(D745,$F$6:$F$9,$I$6:$I$9)</f>
        <v>0</v>
      </c>
      <c r="F745" s="15">
        <f ca="1">LOOKUP(D745,$F$6:$F$9,$J$6:$J$9)</f>
        <v>32</v>
      </c>
      <c r="G745" s="15">
        <f ca="1">LOOKUP(D745,$F$6:$F$9,$K$6:$K$9)</f>
        <v>21</v>
      </c>
      <c r="H745" s="15">
        <f ca="1">LOOKUP(D745,$F$6:$F$9,$L$6:$L$9)</f>
        <v>259</v>
      </c>
      <c r="I745" s="20">
        <f ca="1">RAND()</f>
        <v>0.28495156814396994</v>
      </c>
      <c r="J745" s="15">
        <f ca="1">IF(B745=1, ROUND(_xlfn.NORM.INV(I745,$C$5,$C$6)*(1+$T$14), 0), ROUND(_xlfn.NORM.INV(I745, $D$5, $D$6)*(1+$T$14), 0))</f>
        <v>4</v>
      </c>
      <c r="K745" s="20">
        <f ca="1">RAND()</f>
        <v>0.80478102189782119</v>
      </c>
      <c r="L745" s="18">
        <f ca="1">IF(B745=1, ROUND(_xlfn.NORM.INV(K745,$C$7,$C$8), 2), ROUND(_xlfn.NORM.INV(K745, $D$7, $D$8), 2))</f>
        <v>10883.8</v>
      </c>
      <c r="M745" s="15">
        <f ca="1">MIN(E745,J745)</f>
        <v>0</v>
      </c>
      <c r="N745" s="15">
        <f ca="1">RAND()</f>
        <v>0.47357001725883052</v>
      </c>
      <c r="O745" s="19">
        <f ca="1">(IF(B745=1, $G$21+($G$22-$G$21)*N745, $H$21+($H$22-$H$21)*N745))</f>
        <v>2.4207100517764917E-2</v>
      </c>
      <c r="P745" s="15">
        <f ca="1">ROUND(M745*(1-O745), 0)</f>
        <v>0</v>
      </c>
      <c r="Q745" s="20">
        <f ca="1">RAND()</f>
        <v>0.27242628777468592</v>
      </c>
      <c r="R745" s="15">
        <f ca="1">IF(B745=1, ROUND(_xlfn.NORM.INV(Q745,$C$9,$C$10)*(1+$T$14), 0), ROUND(_xlfn.NORM.INV(Q745, $D$9, $D$10)*(1+$T$14), 0))</f>
        <v>34</v>
      </c>
      <c r="S745" s="20">
        <f ca="1">RAND()</f>
        <v>0.19228538942230089</v>
      </c>
      <c r="T745" s="18">
        <f ca="1">IF(B745=1, ROUND(_xlfn.NORM.INV(S745,$C$11,$C$12), 2), ROUND(_xlfn.NORM.INV(S745, $D$11, $D$12), 2))</f>
        <v>5048.05</v>
      </c>
      <c r="U745" s="15">
        <f ca="1">MIN(F745,R745)</f>
        <v>32</v>
      </c>
      <c r="V745" s="15">
        <f ca="1">RAND()</f>
        <v>0.28671423540923191</v>
      </c>
      <c r="W745" s="19">
        <f ca="1">(IF(B745=1, $G$21+($G$22-$G$21)*V745, $H$21+($H$22-$H$21)*V745))</f>
        <v>1.8601427062276958E-2</v>
      </c>
      <c r="X745" s="15">
        <f ca="1">ROUND(U745*(1-W745), 0)</f>
        <v>31</v>
      </c>
      <c r="Y745" s="20">
        <f ca="1">RAND()</f>
        <v>0.98489104844737896</v>
      </c>
      <c r="Z745" s="15">
        <f ca="1">IF(B745=1, ROUND(_xlfn.NORM.INV(Y745,$C$13,$C$14)*(1+$T$14), 0), ROUND(_xlfn.NORM.INV(Y745, $D$13, $D$14)*(1+$T$14), 0))</f>
        <v>56</v>
      </c>
      <c r="AA745" s="20">
        <f ca="1">RAND()</f>
        <v>0.23343498686277564</v>
      </c>
      <c r="AB745" s="18">
        <f ca="1">IF(B745=1, ROUND(_xlfn.NORM.INV(AA745,$C$15,$C$16), 2), ROUND(_xlfn.NORM.INV(AA745, $D$15, $D$16), 2))</f>
        <v>2709.54</v>
      </c>
      <c r="AC745" s="15">
        <f ca="1">MIN(G745,Z745)</f>
        <v>21</v>
      </c>
      <c r="AD745" s="15">
        <f ca="1">RAND()</f>
        <v>0.28494143719103648</v>
      </c>
      <c r="AE745" s="19">
        <f ca="1">(IF(B745=1, $G$21+($G$22-$G$21)*AD745, $H$21+($H$22-$H$21)*AD745))</f>
        <v>1.8548243115731094E-2</v>
      </c>
      <c r="AF745" s="15">
        <f ca="1">ROUND(AC745*(1-AE745), 0)</f>
        <v>21</v>
      </c>
      <c r="AG745" s="20">
        <f ca="1">RAND()</f>
        <v>0.81486391218157805</v>
      </c>
      <c r="AH745" s="15">
        <f ca="1">IF(B745=1, ROUND(_xlfn.NORM.INV(AG745,$C$17,$C$18)*(1+$T$14), 0), ROUND(_xlfn.NORM.INV(AG745, $D$17, $D$18)*(1+$T$14), 0))</f>
        <v>247</v>
      </c>
      <c r="AI745" s="20">
        <f ca="1">RAND()</f>
        <v>0.27069617101851651</v>
      </c>
      <c r="AJ745" s="18">
        <f ca="1">IF(B745=1, ROUND(_xlfn.NORM.INV(AI745,$C$19,$C$20), 2), ROUND(_xlfn.NORM.INV(AI745, $D$19, $D$20), 2))</f>
        <v>1702.34</v>
      </c>
      <c r="AK745" s="15">
        <f ca="1">MIN(ROUND(H745*(1+$C$22),0),AH745)</f>
        <v>247</v>
      </c>
      <c r="AL745" s="20">
        <f ca="1">RAND()</f>
        <v>0.97485537518114829</v>
      </c>
      <c r="AM745" s="19">
        <f ca="1">(IF(B745=1, $G$21+($G$22-$G$21)*AL745, $H$21+($H$22-$H$21)*AL745))</f>
        <v>3.9245661255434446E-2</v>
      </c>
      <c r="AN745" s="15">
        <f ca="1">ROUND(AK745*(1-AM745), 0)</f>
        <v>237</v>
      </c>
      <c r="AO745" s="18">
        <f ca="1">SUM(IF(AN745&gt;H745, (AN745-H745)*($G$23+AJ745), 0),IF(AF745&gt;G745,(AF745-G745)*($G$23+AB745),0),IF(X745&gt;F745,(X745-F745)*($G$23+T745),0),IF(P745&gt;E745,(P745-E745)*($G$23+L745),0))</f>
        <v>0</v>
      </c>
      <c r="AP745" s="18">
        <f>-$C$24</f>
        <v>-313614.51120000001</v>
      </c>
      <c r="AQ745" s="17">
        <f ca="1">L745*P745+T745*X745+AB745*AF745+AJ745*AN745-AO745+AP745</f>
        <v>303229.95879999996</v>
      </c>
      <c r="AS745" s="21">
        <f ca="1">SUM(IF(AN745&gt;H745, (AN745-H745), 0),IF(AF745&gt;G745,(AF745-G745),0),IF(X745&gt;F745,(X745-F745),0),IF(P745&gt;E745,(P745-E745),0))</f>
        <v>0</v>
      </c>
    </row>
    <row r="746" spans="1:45" x14ac:dyDescent="0.4">
      <c r="A746" s="15">
        <v>718</v>
      </c>
      <c r="B746" s="15">
        <f ca="1">IF(RAND() &lt; (8/12), 0, 1)</f>
        <v>0</v>
      </c>
      <c r="C746" s="20">
        <f ca="1">RAND()</f>
        <v>0.16716802508018724</v>
      </c>
      <c r="D746" s="15" t="str">
        <f ca="1">LOOKUP(C746,$H$13:$H$16,$F$13:$F$16)</f>
        <v>Airbus A350-900</v>
      </c>
      <c r="E746" s="15">
        <f ca="1">LOOKUP(D746,$F$6:$F$9,$I$6:$I$9)</f>
        <v>0</v>
      </c>
      <c r="F746" s="15">
        <f ca="1">LOOKUP(D746,$F$6:$F$9,$J$6:$J$9)</f>
        <v>32</v>
      </c>
      <c r="G746" s="15">
        <f ca="1">LOOKUP(D746,$F$6:$F$9,$K$6:$K$9)</f>
        <v>21</v>
      </c>
      <c r="H746" s="15">
        <f ca="1">LOOKUP(D746,$F$6:$F$9,$L$6:$L$9)</f>
        <v>259</v>
      </c>
      <c r="I746" s="20">
        <f ca="1">RAND()</f>
        <v>0.86995065782792225</v>
      </c>
      <c r="J746" s="15">
        <f ca="1">IF(B746=1, ROUND(_xlfn.NORM.INV(I746,$C$5,$C$6)*(1+$T$14), 0), ROUND(_xlfn.NORM.INV(I746, $D$5, $D$6)*(1+$T$14), 0))</f>
        <v>5</v>
      </c>
      <c r="K746" s="20">
        <f ca="1">RAND()</f>
        <v>0.55637231336758974</v>
      </c>
      <c r="L746" s="18">
        <f ca="1">IF(B746=1, ROUND(_xlfn.NORM.INV(K746,$C$7,$C$8), 2), ROUND(_xlfn.NORM.INV(K746, $D$7, $D$8), 2))</f>
        <v>10557</v>
      </c>
      <c r="M746" s="15">
        <f ca="1">MIN(E746,J746)</f>
        <v>0</v>
      </c>
      <c r="N746" s="15">
        <f ca="1">RAND()</f>
        <v>0.15531062757252545</v>
      </c>
      <c r="O746" s="19">
        <f ca="1">(IF(B746=1, $G$21+($G$22-$G$21)*N746, $H$21+($H$22-$H$21)*N746))</f>
        <v>1.4659318827175763E-2</v>
      </c>
      <c r="P746" s="15">
        <f ca="1">ROUND(M746*(1-O746), 0)</f>
        <v>0</v>
      </c>
      <c r="Q746" s="20">
        <f ca="1">RAND()</f>
        <v>6.3258412881835868E-3</v>
      </c>
      <c r="R746" s="15">
        <f ca="1">IF(B746=1, ROUND(_xlfn.NORM.INV(Q746,$C$9,$C$10)*(1+$T$14), 0), ROUND(_xlfn.NORM.INV(Q746, $D$9, $D$10)*(1+$T$14), 0))</f>
        <v>14</v>
      </c>
      <c r="S746" s="20">
        <f ca="1">RAND()</f>
        <v>0.74047876956026248</v>
      </c>
      <c r="T746" s="18">
        <f ca="1">IF(B746=1, ROUND(_xlfn.NORM.INV(S746,$C$11,$C$12), 2), ROUND(_xlfn.NORM.INV(S746, $D$11, $D$12), 2))</f>
        <v>5393.13</v>
      </c>
      <c r="U746" s="15">
        <f ca="1">MIN(F746,R746)</f>
        <v>14</v>
      </c>
      <c r="V746" s="15">
        <f ca="1">RAND()</f>
        <v>0.6900785562865126</v>
      </c>
      <c r="W746" s="19">
        <f ca="1">(IF(B746=1, $G$21+($G$22-$G$21)*V746, $H$21+($H$22-$H$21)*V746))</f>
        <v>3.0702356688595375E-2</v>
      </c>
      <c r="X746" s="15">
        <f ca="1">ROUND(U746*(1-W746), 0)</f>
        <v>14</v>
      </c>
      <c r="Y746" s="20">
        <f ca="1">RAND()</f>
        <v>0.18069426240235176</v>
      </c>
      <c r="Z746" s="15">
        <f ca="1">IF(B746=1, ROUND(_xlfn.NORM.INV(Y746,$C$13,$C$14)*(1+$T$14), 0), ROUND(_xlfn.NORM.INV(Y746, $D$13, $D$14)*(1+$T$14), 0))</f>
        <v>27</v>
      </c>
      <c r="AA746" s="20">
        <f ca="1">RAND()</f>
        <v>1.9908153613368285E-4</v>
      </c>
      <c r="AB746" s="18">
        <f ca="1">IF(B746=1, ROUND(_xlfn.NORM.INV(AA746,$C$15,$C$16), 2), ROUND(_xlfn.NORM.INV(AA746, $D$15, $D$16), 2))</f>
        <v>2367.5700000000002</v>
      </c>
      <c r="AC746" s="15">
        <f ca="1">MIN(G746,Z746)</f>
        <v>21</v>
      </c>
      <c r="AD746" s="15">
        <f ca="1">RAND()</f>
        <v>0.22528644980696877</v>
      </c>
      <c r="AE746" s="19">
        <f ca="1">(IF(B746=1, $G$21+($G$22-$G$21)*AD746, $H$21+($H$22-$H$21)*AD746))</f>
        <v>1.6758593494209065E-2</v>
      </c>
      <c r="AF746" s="15">
        <f ca="1">ROUND(AC746*(1-AE746), 0)</f>
        <v>21</v>
      </c>
      <c r="AG746" s="20">
        <f ca="1">RAND()</f>
        <v>0.36630635636279885</v>
      </c>
      <c r="AH746" s="15">
        <f ca="1">IF(B746=1, ROUND(_xlfn.NORM.INV(AG746,$C$17,$C$18)*(1+$T$14), 0), ROUND(_xlfn.NORM.INV(AG746, $D$17, $D$18)*(1+$T$14), 0))</f>
        <v>182</v>
      </c>
      <c r="AI746" s="20">
        <f ca="1">RAND()</f>
        <v>0.67718434554176421</v>
      </c>
      <c r="AJ746" s="18">
        <f ca="1">IF(B746=1, ROUND(_xlfn.NORM.INV(AI746,$C$19,$C$20), 2), ROUND(_xlfn.NORM.INV(AI746, $D$19, $D$20), 2))</f>
        <v>1783.66</v>
      </c>
      <c r="AK746" s="15">
        <f ca="1">MIN(ROUND(H746*(1+$C$22),0),AH746)</f>
        <v>182</v>
      </c>
      <c r="AL746" s="20">
        <f ca="1">RAND()</f>
        <v>0.97473736377322318</v>
      </c>
      <c r="AM746" s="19">
        <f ca="1">(IF(B746=1, $G$21+($G$22-$G$21)*AL746, $H$21+($H$22-$H$21)*AL746))</f>
        <v>3.9242120913196697E-2</v>
      </c>
      <c r="AN746" s="15">
        <f ca="1">ROUND(AK746*(1-AM746), 0)</f>
        <v>175</v>
      </c>
      <c r="AO746" s="18">
        <f ca="1">SUM(IF(AN746&gt;H746, (AN746-H746)*($G$23+AJ746), 0),IF(AF746&gt;G746,(AF746-G746)*($G$23+AB746),0),IF(X746&gt;F746,(X746-F746)*($G$23+T746),0),IF(P746&gt;E746,(P746-E746)*($G$23+L746),0))</f>
        <v>0</v>
      </c>
      <c r="AP746" s="18">
        <f>-$C$24</f>
        <v>-313614.51120000001</v>
      </c>
      <c r="AQ746" s="17">
        <f ca="1">L746*P746+T746*X746+AB746*AF746+AJ746*AN746-AO746+AP746</f>
        <v>123748.77880000003</v>
      </c>
      <c r="AS746" s="21">
        <f ca="1">SUM(IF(AN746&gt;H746, (AN746-H746), 0),IF(AF746&gt;G746,(AF746-G746),0),IF(X746&gt;F746,(X746-F746),0),IF(P746&gt;E746,(P746-E746),0))</f>
        <v>0</v>
      </c>
    </row>
    <row r="747" spans="1:45" x14ac:dyDescent="0.4">
      <c r="A747" s="15">
        <v>719</v>
      </c>
      <c r="B747" s="15">
        <f ca="1">IF(RAND() &lt; (8/12), 0, 1)</f>
        <v>0</v>
      </c>
      <c r="C747" s="20">
        <f ca="1">RAND()</f>
        <v>0.98370855012408809</v>
      </c>
      <c r="D747" s="15" t="str">
        <f ca="1">LOOKUP(C747,$H$13:$H$16,$F$13:$F$16)</f>
        <v>Boeing 777-300ER</v>
      </c>
      <c r="E747" s="15">
        <f ca="1">LOOKUP(D747,$F$6:$F$9,$I$6:$I$9)</f>
        <v>8</v>
      </c>
      <c r="F747" s="15">
        <f ca="1">LOOKUP(D747,$F$6:$F$9,$J$6:$J$9)</f>
        <v>40</v>
      </c>
      <c r="G747" s="15">
        <f ca="1">LOOKUP(D747,$F$6:$F$9,$K$6:$K$9)</f>
        <v>24</v>
      </c>
      <c r="H747" s="15">
        <f ca="1">LOOKUP(D747,$F$6:$F$9,$L$6:$L$9)</f>
        <v>260</v>
      </c>
      <c r="I747" s="20">
        <f ca="1">RAND()</f>
        <v>0.13844475594942574</v>
      </c>
      <c r="J747" s="15">
        <f ca="1">IF(B747=1, ROUND(_xlfn.NORM.INV(I747,$C$5,$C$6)*(1+$T$14), 0), ROUND(_xlfn.NORM.INV(I747, $D$5, $D$6)*(1+$T$14), 0))</f>
        <v>3</v>
      </c>
      <c r="K747" s="20">
        <f ca="1">RAND()</f>
        <v>0.64362900027364722</v>
      </c>
      <c r="L747" s="18">
        <f ca="1">IF(B747=1, ROUND(_xlfn.NORM.INV(K747,$C$7,$C$8), 2), ROUND(_xlfn.NORM.INV(K747, $D$7, $D$8), 2))</f>
        <v>10660.18</v>
      </c>
      <c r="M747" s="15">
        <f ca="1">MIN(E747,J747)</f>
        <v>3</v>
      </c>
      <c r="N747" s="15">
        <f ca="1">RAND()</f>
        <v>0.22415995006588973</v>
      </c>
      <c r="O747" s="19">
        <f ca="1">(IF(B747=1, $G$21+($G$22-$G$21)*N747, $H$21+($H$22-$H$21)*N747))</f>
        <v>1.6724798501976692E-2</v>
      </c>
      <c r="P747" s="15">
        <f ca="1">ROUND(M747*(1-O747), 0)</f>
        <v>3</v>
      </c>
      <c r="Q747" s="20">
        <f ca="1">RAND()</f>
        <v>0.66401927152197571</v>
      </c>
      <c r="R747" s="15">
        <f ca="1">IF(B747=1, ROUND(_xlfn.NORM.INV(Q747,$C$9,$C$10)*(1+$T$14), 0), ROUND(_xlfn.NORM.INV(Q747, $D$9, $D$10)*(1+$T$14), 0))</f>
        <v>44</v>
      </c>
      <c r="S747" s="20">
        <f ca="1">RAND()</f>
        <v>0.23340012548767108</v>
      </c>
      <c r="T747" s="18">
        <f ca="1">IF(B747=1, ROUND(_xlfn.NORM.INV(S747,$C$11,$C$12), 2), ROUND(_xlfn.NORM.INV(S747, $D$11, $D$12), 2))</f>
        <v>5080.3599999999997</v>
      </c>
      <c r="U747" s="15">
        <f ca="1">MIN(F747,R747)</f>
        <v>40</v>
      </c>
      <c r="V747" s="15">
        <f ca="1">RAND()</f>
        <v>0.72298484458663359</v>
      </c>
      <c r="W747" s="19">
        <f ca="1">(IF(B747=1, $G$21+($G$22-$G$21)*V747, $H$21+($H$22-$H$21)*V747))</f>
        <v>3.1689545337599004E-2</v>
      </c>
      <c r="X747" s="15">
        <f ca="1">ROUND(U747*(1-W747), 0)</f>
        <v>39</v>
      </c>
      <c r="Y747" s="20">
        <f ca="1">RAND()</f>
        <v>0.87375187528407516</v>
      </c>
      <c r="Z747" s="15">
        <f ca="1">IF(B747=1, ROUND(_xlfn.NORM.INV(Y747,$C$13,$C$14)*(1+$T$14), 0), ROUND(_xlfn.NORM.INV(Y747, $D$13, $D$14)*(1+$T$14), 0))</f>
        <v>47</v>
      </c>
      <c r="AA747" s="20">
        <f ca="1">RAND()</f>
        <v>0.90356724069430827</v>
      </c>
      <c r="AB747" s="18">
        <f ca="1">IF(B747=1, ROUND(_xlfn.NORM.INV(AA747,$C$15,$C$16), 2), ROUND(_xlfn.NORM.INV(AA747, $D$15, $D$16), 2))</f>
        <v>2956.23</v>
      </c>
      <c r="AC747" s="15">
        <f ca="1">MIN(G747,Z747)</f>
        <v>24</v>
      </c>
      <c r="AD747" s="15">
        <f ca="1">RAND()</f>
        <v>0.9791206510251147</v>
      </c>
      <c r="AE747" s="19">
        <f ca="1">(IF(B747=1, $G$21+($G$22-$G$21)*AD747, $H$21+($H$22-$H$21)*AD747))</f>
        <v>3.937361953075344E-2</v>
      </c>
      <c r="AF747" s="15">
        <f ca="1">ROUND(AC747*(1-AE747), 0)</f>
        <v>23</v>
      </c>
      <c r="AG747" s="20">
        <f ca="1">RAND()</f>
        <v>0.44986921318340889</v>
      </c>
      <c r="AH747" s="15">
        <f ca="1">IF(B747=1, ROUND(_xlfn.NORM.INV(AG747,$C$17,$C$18)*(1+$T$14), 0), ROUND(_xlfn.NORM.INV(AG747, $D$17, $D$18)*(1+$T$14), 0))</f>
        <v>193</v>
      </c>
      <c r="AI747" s="20">
        <f ca="1">RAND()</f>
        <v>0.43961855378501724</v>
      </c>
      <c r="AJ747" s="18">
        <f ca="1">IF(B747=1, ROUND(_xlfn.NORM.INV(AI747,$C$19,$C$20), 2), ROUND(_xlfn.NORM.INV(AI747, $D$19, $D$20), 2))</f>
        <v>1737.19</v>
      </c>
      <c r="AK747" s="15">
        <f ca="1">MIN(ROUND(H747*(1+$C$22),0),AH747)</f>
        <v>193</v>
      </c>
      <c r="AL747" s="20">
        <f ca="1">RAND()</f>
        <v>0.17319945044545293</v>
      </c>
      <c r="AM747" s="19">
        <f ca="1">(IF(B747=1, $G$21+($G$22-$G$21)*AL747, $H$21+($H$22-$H$21)*AL747))</f>
        <v>1.5195983513363587E-2</v>
      </c>
      <c r="AN747" s="15">
        <f ca="1">ROUND(AK747*(1-AM747), 0)</f>
        <v>190</v>
      </c>
      <c r="AO747" s="18">
        <f ca="1">SUM(IF(AN747&gt;H747, (AN747-H747)*($G$23+AJ747), 0),IF(AF747&gt;G747,(AF747-G747)*($G$23+AB747),0),IF(X747&gt;F747,(X747-F747)*($G$23+T747),0),IF(P747&gt;E747,(P747-E747)*($G$23+L747),0))</f>
        <v>0</v>
      </c>
      <c r="AP747" s="18">
        <f>-$C$24</f>
        <v>-313614.51120000001</v>
      </c>
      <c r="AQ747" s="17">
        <f ca="1">L747*P747+T747*X747+AB747*AF747+AJ747*AN747-AO747+AP747</f>
        <v>314559.45879999996</v>
      </c>
      <c r="AS747" s="21">
        <f ca="1">SUM(IF(AN747&gt;H747, (AN747-H747), 0),IF(AF747&gt;G747,(AF747-G747),0),IF(X747&gt;F747,(X747-F747),0),IF(P747&gt;E747,(P747-E747),0))</f>
        <v>0</v>
      </c>
    </row>
    <row r="748" spans="1:45" x14ac:dyDescent="0.4">
      <c r="A748" s="15">
        <v>720</v>
      </c>
      <c r="B748" s="15">
        <f ca="1">IF(RAND() &lt; (8/12), 0, 1)</f>
        <v>0</v>
      </c>
      <c r="C748" s="20">
        <f ca="1">RAND()</f>
        <v>0.50524138945867614</v>
      </c>
      <c r="D748" s="15" t="str">
        <f ca="1">LOOKUP(C748,$H$13:$H$16,$F$13:$F$16)</f>
        <v>Airbus A380-800</v>
      </c>
      <c r="E748" s="15">
        <f ca="1">LOOKUP(D748,$F$6:$F$9,$I$6:$I$9)</f>
        <v>14</v>
      </c>
      <c r="F748" s="15">
        <f ca="1">LOOKUP(D748,$F$6:$F$9,$J$6:$J$9)</f>
        <v>76</v>
      </c>
      <c r="G748" s="15">
        <f ca="1">LOOKUP(D748,$F$6:$F$9,$K$6:$K$9)</f>
        <v>56</v>
      </c>
      <c r="H748" s="15">
        <f ca="1">LOOKUP(D748,$F$6:$F$9,$L$6:$L$9)</f>
        <v>341</v>
      </c>
      <c r="I748" s="20">
        <f ca="1">RAND()</f>
        <v>0.56349458003739594</v>
      </c>
      <c r="J748" s="15">
        <f ca="1">IF(B748=1, ROUND(_xlfn.NORM.INV(I748,$C$5,$C$6)*(1+$T$14), 0), ROUND(_xlfn.NORM.INV(I748, $D$5, $D$6)*(1+$T$14), 0))</f>
        <v>4</v>
      </c>
      <c r="K748" s="20">
        <f ca="1">RAND()</f>
        <v>0.13809186103436633</v>
      </c>
      <c r="L748" s="18">
        <f ca="1">IF(B748=1, ROUND(_xlfn.NORM.INV(K748,$C$7,$C$8), 2), ROUND(_xlfn.NORM.INV(K748, $D$7, $D$8), 2))</f>
        <v>9996.09</v>
      </c>
      <c r="M748" s="15">
        <f ca="1">MIN(E748,J748)</f>
        <v>4</v>
      </c>
      <c r="N748" s="15">
        <f ca="1">RAND()</f>
        <v>0.57862544971712104</v>
      </c>
      <c r="O748" s="19">
        <f ca="1">(IF(B748=1, $G$21+($G$22-$G$21)*N748, $H$21+($H$22-$H$21)*N748))</f>
        <v>2.735876349151363E-2</v>
      </c>
      <c r="P748" s="15">
        <f ca="1">ROUND(M748*(1-O748), 0)</f>
        <v>4</v>
      </c>
      <c r="Q748" s="20">
        <f ca="1">RAND()</f>
        <v>0.62675827221687141</v>
      </c>
      <c r="R748" s="15">
        <f ca="1">IF(B748=1, ROUND(_xlfn.NORM.INV(Q748,$C$9,$C$10)*(1+$T$14), 0), ROUND(_xlfn.NORM.INV(Q748, $D$9, $D$10)*(1+$T$14), 0))</f>
        <v>43</v>
      </c>
      <c r="S748" s="20">
        <f ca="1">RAND()</f>
        <v>0.25219705214719146</v>
      </c>
      <c r="T748" s="18">
        <f ca="1">IF(B748=1, ROUND(_xlfn.NORM.INV(S748,$C$11,$C$12), 2), ROUND(_xlfn.NORM.INV(S748, $D$11, $D$12), 2))</f>
        <v>5094.0600000000004</v>
      </c>
      <c r="U748" s="15">
        <f ca="1">MIN(F748,R748)</f>
        <v>43</v>
      </c>
      <c r="V748" s="15">
        <f ca="1">RAND()</f>
        <v>0.69769217650368975</v>
      </c>
      <c r="W748" s="19">
        <f ca="1">(IF(B748=1, $G$21+($G$22-$G$21)*V748, $H$21+($H$22-$H$21)*V748))</f>
        <v>3.0930765295110692E-2</v>
      </c>
      <c r="X748" s="15">
        <f ca="1">ROUND(U748*(1-W748), 0)</f>
        <v>42</v>
      </c>
      <c r="Y748" s="20">
        <f ca="1">RAND()</f>
        <v>0.42229205325300423</v>
      </c>
      <c r="Z748" s="15">
        <f ca="1">IF(B748=1, ROUND(_xlfn.NORM.INV(Y748,$C$13,$C$14)*(1+$T$14), 0), ROUND(_xlfn.NORM.INV(Y748, $D$13, $D$14)*(1+$T$14), 0))</f>
        <v>34</v>
      </c>
      <c r="AA748" s="20">
        <f ca="1">RAND()</f>
        <v>0.66667763453756412</v>
      </c>
      <c r="AB748" s="18">
        <f ca="1">IF(B748=1, ROUND(_xlfn.NORM.INV(AA748,$C$15,$C$16), 2), ROUND(_xlfn.NORM.INV(AA748, $D$15, $D$16), 2))</f>
        <v>2850.32</v>
      </c>
      <c r="AC748" s="15">
        <f ca="1">MIN(G748,Z748)</f>
        <v>34</v>
      </c>
      <c r="AD748" s="15">
        <f ca="1">RAND()</f>
        <v>0.72765442495133981</v>
      </c>
      <c r="AE748" s="19">
        <f ca="1">(IF(B748=1, $G$21+($G$22-$G$21)*AD748, $H$21+($H$22-$H$21)*AD748))</f>
        <v>3.1829632748540192E-2</v>
      </c>
      <c r="AF748" s="15">
        <f ca="1">ROUND(AC748*(1-AE748), 0)</f>
        <v>33</v>
      </c>
      <c r="AG748" s="20">
        <f ca="1">RAND()</f>
        <v>0.97234939707669354</v>
      </c>
      <c r="AH748" s="15">
        <f ca="1">IF(B748=1, ROUND(_xlfn.NORM.INV(AG748,$C$17,$C$18)*(1+$T$14), 0), ROUND(_xlfn.NORM.INV(AG748, $D$17, $D$18)*(1+$T$14), 0))</f>
        <v>300</v>
      </c>
      <c r="AI748" s="20">
        <f ca="1">RAND()</f>
        <v>0.54576003786978144</v>
      </c>
      <c r="AJ748" s="18">
        <f ca="1">IF(B748=1, ROUND(_xlfn.NORM.INV(AI748,$C$19,$C$20), 2), ROUND(_xlfn.NORM.INV(AI748, $D$19, $D$20), 2))</f>
        <v>1757.46</v>
      </c>
      <c r="AK748" s="15">
        <f ca="1">MIN(ROUND(H748*(1+$C$22),0),AH748)</f>
        <v>300</v>
      </c>
      <c r="AL748" s="20">
        <f ca="1">RAND()</f>
        <v>6.9110914891353015E-2</v>
      </c>
      <c r="AM748" s="19">
        <f ca="1">(IF(B748=1, $G$21+($G$22-$G$21)*AL748, $H$21+($H$22-$H$21)*AL748))</f>
        <v>1.2073327446740591E-2</v>
      </c>
      <c r="AN748" s="15">
        <f ca="1">ROUND(AK748*(1-AM748), 0)</f>
        <v>296</v>
      </c>
      <c r="AO748" s="18">
        <f ca="1">SUM(IF(AN748&gt;H748, (AN748-H748)*($G$23+AJ748), 0),IF(AF748&gt;G748,(AF748-G748)*($G$23+AB748),0),IF(X748&gt;F748,(X748-F748)*($G$23+T748),0),IF(P748&gt;E748,(P748-E748)*($G$23+L748),0))</f>
        <v>0</v>
      </c>
      <c r="AP748" s="18">
        <f>-$C$24</f>
        <v>-313614.51120000001</v>
      </c>
      <c r="AQ748" s="17">
        <f ca="1">L748*P748+T748*X748+AB748*AF748+AJ748*AN748-AO748+AP748</f>
        <v>554589.08880000003</v>
      </c>
      <c r="AS748" s="21">
        <f ca="1">SUM(IF(AN748&gt;H748, (AN748-H748), 0),IF(AF748&gt;G748,(AF748-G748),0),IF(X748&gt;F748,(X748-F748),0),IF(P748&gt;E748,(P748-E748),0))</f>
        <v>0</v>
      </c>
    </row>
    <row r="749" spans="1:45" x14ac:dyDescent="0.4">
      <c r="A749" s="15">
        <v>721</v>
      </c>
      <c r="B749" s="15">
        <f ca="1">IF(RAND() &lt; (8/12), 0, 1)</f>
        <v>0</v>
      </c>
      <c r="C749" s="20">
        <f ca="1">RAND()</f>
        <v>0.25016890405348802</v>
      </c>
      <c r="D749" s="15" t="str">
        <f ca="1">LOOKUP(C749,$H$13:$H$16,$F$13:$F$16)</f>
        <v>Airbus A380-800</v>
      </c>
      <c r="E749" s="15">
        <f ca="1">LOOKUP(D749,$F$6:$F$9,$I$6:$I$9)</f>
        <v>14</v>
      </c>
      <c r="F749" s="15">
        <f ca="1">LOOKUP(D749,$F$6:$F$9,$J$6:$J$9)</f>
        <v>76</v>
      </c>
      <c r="G749" s="15">
        <f ca="1">LOOKUP(D749,$F$6:$F$9,$K$6:$K$9)</f>
        <v>56</v>
      </c>
      <c r="H749" s="15">
        <f ca="1">LOOKUP(D749,$F$6:$F$9,$L$6:$L$9)</f>
        <v>341</v>
      </c>
      <c r="I749" s="20">
        <f ca="1">RAND()</f>
        <v>0.7641761730212655</v>
      </c>
      <c r="J749" s="15">
        <f ca="1">IF(B749=1, ROUND(_xlfn.NORM.INV(I749,$C$5,$C$6)*(1+$T$14), 0), ROUND(_xlfn.NORM.INV(I749, $D$5, $D$6)*(1+$T$14), 0))</f>
        <v>5</v>
      </c>
      <c r="K749" s="20">
        <f ca="1">RAND()</f>
        <v>0.44238095405800049</v>
      </c>
      <c r="L749" s="18">
        <f ca="1">IF(B749=1, ROUND(_xlfn.NORM.INV(K749,$C$7,$C$8), 2), ROUND(_xlfn.NORM.INV(K749, $D$7, $D$8), 2))</f>
        <v>10426.32</v>
      </c>
      <c r="M749" s="15">
        <f ca="1">MIN(E749,J749)</f>
        <v>5</v>
      </c>
      <c r="N749" s="15">
        <f ca="1">RAND()</f>
        <v>0.88538059453269324</v>
      </c>
      <c r="O749" s="19">
        <f ca="1">(IF(B749=1, $G$21+($G$22-$G$21)*N749, $H$21+($H$22-$H$21)*N749))</f>
        <v>3.6561417835980797E-2</v>
      </c>
      <c r="P749" s="15">
        <f ca="1">ROUND(M749*(1-O749), 0)</f>
        <v>5</v>
      </c>
      <c r="Q749" s="20">
        <f ca="1">RAND()</f>
        <v>0.63111254451579879</v>
      </c>
      <c r="R749" s="15">
        <f ca="1">IF(B749=1, ROUND(_xlfn.NORM.INV(Q749,$C$9,$C$10)*(1+$T$14), 0), ROUND(_xlfn.NORM.INV(Q749, $D$9, $D$10)*(1+$T$14), 0))</f>
        <v>43</v>
      </c>
      <c r="S749" s="20">
        <f ca="1">RAND()</f>
        <v>0.13217609729771473</v>
      </c>
      <c r="T749" s="18">
        <f ca="1">IF(B749=1, ROUND(_xlfn.NORM.INV(S749,$C$11,$C$12), 2), ROUND(_xlfn.NORM.INV(S749, $D$11, $D$12), 2))</f>
        <v>4991.84</v>
      </c>
      <c r="U749" s="15">
        <f ca="1">MIN(F749,R749)</f>
        <v>43</v>
      </c>
      <c r="V749" s="15">
        <f ca="1">RAND()</f>
        <v>0.45148397407765228</v>
      </c>
      <c r="W749" s="19">
        <f ca="1">(IF(B749=1, $G$21+($G$22-$G$21)*V749, $H$21+($H$22-$H$21)*V749))</f>
        <v>2.3544519222329568E-2</v>
      </c>
      <c r="X749" s="15">
        <f ca="1">ROUND(U749*(1-W749), 0)</f>
        <v>42</v>
      </c>
      <c r="Y749" s="20">
        <f ca="1">RAND()</f>
        <v>0.20226858935450054</v>
      </c>
      <c r="Z749" s="15">
        <f ca="1">IF(B749=1, ROUND(_xlfn.NORM.INV(Y749,$C$13,$C$14)*(1+$T$14), 0), ROUND(_xlfn.NORM.INV(Y749, $D$13, $D$14)*(1+$T$14), 0))</f>
        <v>28</v>
      </c>
      <c r="AA749" s="20">
        <f ca="1">RAND()</f>
        <v>0.96768113023806834</v>
      </c>
      <c r="AB749" s="18">
        <f ca="1">IF(B749=1, ROUND(_xlfn.NORM.INV(AA749,$C$15,$C$16), 2), ROUND(_xlfn.NORM.INV(AA749, $D$15, $D$16), 2))</f>
        <v>3022.54</v>
      </c>
      <c r="AC749" s="15">
        <f ca="1">MIN(G749,Z749)</f>
        <v>28</v>
      </c>
      <c r="AD749" s="15">
        <f ca="1">RAND()</f>
        <v>0.55468154108125722</v>
      </c>
      <c r="AE749" s="19">
        <f ca="1">(IF(B749=1, $G$21+($G$22-$G$21)*AD749, $H$21+($H$22-$H$21)*AD749))</f>
        <v>2.6640446232437713E-2</v>
      </c>
      <c r="AF749" s="15">
        <f ca="1">ROUND(AC749*(1-AE749), 0)</f>
        <v>27</v>
      </c>
      <c r="AG749" s="20">
        <f ca="1">RAND()</f>
        <v>0.7160901745648337</v>
      </c>
      <c r="AH749" s="15">
        <f ca="1">IF(B749=1, ROUND(_xlfn.NORM.INV(AG749,$C$17,$C$18)*(1+$T$14), 0), ROUND(_xlfn.NORM.INV(AG749, $D$17, $D$18)*(1+$T$14), 0))</f>
        <v>229</v>
      </c>
      <c r="AI749" s="20">
        <f ca="1">RAND()</f>
        <v>1.0147738137172069E-2</v>
      </c>
      <c r="AJ749" s="18">
        <f ca="1">IF(B749=1, ROUND(_xlfn.NORM.INV(AI749,$C$19,$C$20), 2), ROUND(_xlfn.NORM.INV(AI749, $D$19, $D$20), 2))</f>
        <v>1572.44</v>
      </c>
      <c r="AK749" s="15">
        <f ca="1">MIN(ROUND(H749*(1+$C$22),0),AH749)</f>
        <v>229</v>
      </c>
      <c r="AL749" s="20">
        <f ca="1">RAND()</f>
        <v>0.22040661483333523</v>
      </c>
      <c r="AM749" s="19">
        <f ca="1">(IF(B749=1, $G$21+($G$22-$G$21)*AL749, $H$21+($H$22-$H$21)*AL749))</f>
        <v>1.6612198445000056E-2</v>
      </c>
      <c r="AN749" s="15">
        <f ca="1">ROUND(AK749*(1-AM749), 0)</f>
        <v>225</v>
      </c>
      <c r="AO749" s="18">
        <f ca="1">SUM(IF(AN749&gt;H749, (AN749-H749)*($G$23+AJ749), 0),IF(AF749&gt;G749,(AF749-G749)*($G$23+AB749),0),IF(X749&gt;F749,(X749-F749)*($G$23+T749),0),IF(P749&gt;E749,(P749-E749)*($G$23+L749),0))</f>
        <v>0</v>
      </c>
      <c r="AP749" s="18">
        <f>-$C$24</f>
        <v>-313614.51120000001</v>
      </c>
      <c r="AQ749" s="17">
        <f ca="1">L749*P749+T749*X749+AB749*AF749+AJ749*AN749-AO749+AP749</f>
        <v>383581.94879999995</v>
      </c>
      <c r="AS749" s="21">
        <f ca="1">SUM(IF(AN749&gt;H749, (AN749-H749), 0),IF(AF749&gt;G749,(AF749-G749),0),IF(X749&gt;F749,(X749-F749),0),IF(P749&gt;E749,(P749-E749),0))</f>
        <v>0</v>
      </c>
    </row>
    <row r="750" spans="1:45" x14ac:dyDescent="0.4">
      <c r="A750" s="15">
        <v>722</v>
      </c>
      <c r="B750" s="15">
        <f ca="1">IF(RAND() &lt; (8/12), 0, 1)</f>
        <v>0</v>
      </c>
      <c r="C750" s="20">
        <f ca="1">RAND()</f>
        <v>0.24315387467275584</v>
      </c>
      <c r="D750" s="15" t="str">
        <f ca="1">LOOKUP(C750,$H$13:$H$16,$F$13:$F$16)</f>
        <v>Airbus A380-800</v>
      </c>
      <c r="E750" s="15">
        <f ca="1">LOOKUP(D750,$F$6:$F$9,$I$6:$I$9)</f>
        <v>14</v>
      </c>
      <c r="F750" s="15">
        <f ca="1">LOOKUP(D750,$F$6:$F$9,$J$6:$J$9)</f>
        <v>76</v>
      </c>
      <c r="G750" s="15">
        <f ca="1">LOOKUP(D750,$F$6:$F$9,$K$6:$K$9)</f>
        <v>56</v>
      </c>
      <c r="H750" s="15">
        <f ca="1">LOOKUP(D750,$F$6:$F$9,$L$6:$L$9)</f>
        <v>341</v>
      </c>
      <c r="I750" s="20">
        <f ca="1">RAND()</f>
        <v>8.8353799422452473E-2</v>
      </c>
      <c r="J750" s="15">
        <f ca="1">IF(B750=1, ROUND(_xlfn.NORM.INV(I750,$C$5,$C$6)*(1+$T$14), 0), ROUND(_xlfn.NORM.INV(I750, $D$5, $D$6)*(1+$T$14), 0))</f>
        <v>3</v>
      </c>
      <c r="K750" s="20">
        <f ca="1">RAND()</f>
        <v>7.3357811779402371E-2</v>
      </c>
      <c r="L750" s="18">
        <f ca="1">IF(B750=1, ROUND(_xlfn.NORM.INV(K750,$C$7,$C$8), 2), ROUND(_xlfn.NORM.INV(K750, $D$7, $D$8), 2))</f>
        <v>9830.9699999999993</v>
      </c>
      <c r="M750" s="15">
        <f ca="1">MIN(E750,J750)</f>
        <v>3</v>
      </c>
      <c r="N750" s="15">
        <f ca="1">RAND()</f>
        <v>0.79843251506950697</v>
      </c>
      <c r="O750" s="19">
        <f ca="1">(IF(B750=1, $G$21+($G$22-$G$21)*N750, $H$21+($H$22-$H$21)*N750))</f>
        <v>3.3952975452085206E-2</v>
      </c>
      <c r="P750" s="15">
        <f ca="1">ROUND(M750*(1-O750), 0)</f>
        <v>3</v>
      </c>
      <c r="Q750" s="20">
        <f ca="1">RAND()</f>
        <v>0.17738020542683353</v>
      </c>
      <c r="R750" s="15">
        <f ca="1">IF(B750=1, ROUND(_xlfn.NORM.INV(Q750,$C$9,$C$10)*(1+$T$14), 0), ROUND(_xlfn.NORM.INV(Q750, $D$9, $D$10)*(1+$T$14), 0))</f>
        <v>30</v>
      </c>
      <c r="S750" s="20">
        <f ca="1">RAND()</f>
        <v>0.93115871255016558</v>
      </c>
      <c r="T750" s="18">
        <f ca="1">IF(B750=1, ROUND(_xlfn.NORM.INV(S750,$C$11,$C$12), 2), ROUND(_xlfn.NORM.INV(S750, $D$11, $D$12), 2))</f>
        <v>5584.47</v>
      </c>
      <c r="U750" s="15">
        <f ca="1">MIN(F750,R750)</f>
        <v>30</v>
      </c>
      <c r="V750" s="15">
        <f ca="1">RAND()</f>
        <v>0.5926168143199636</v>
      </c>
      <c r="W750" s="19">
        <f ca="1">(IF(B750=1, $G$21+($G$22-$G$21)*V750, $H$21+($H$22-$H$21)*V750))</f>
        <v>2.7778504429598908E-2</v>
      </c>
      <c r="X750" s="15">
        <f ca="1">ROUND(U750*(1-W750), 0)</f>
        <v>29</v>
      </c>
      <c r="Y750" s="20">
        <f ca="1">RAND()</f>
        <v>0.98035414857197767</v>
      </c>
      <c r="Z750" s="15">
        <f ca="1">IF(B750=1, ROUND(_xlfn.NORM.INV(Y750,$C$13,$C$14)*(1+$T$14), 0), ROUND(_xlfn.NORM.INV(Y750, $D$13, $D$14)*(1+$T$14), 0))</f>
        <v>55</v>
      </c>
      <c r="AA750" s="20">
        <f ca="1">RAND()</f>
        <v>5.9802330996739705E-2</v>
      </c>
      <c r="AB750" s="18">
        <f ca="1">IF(B750=1, ROUND(_xlfn.NORM.INV(AA750,$C$15,$C$16), 2), ROUND(_xlfn.NORM.INV(AA750, $D$15, $D$16), 2))</f>
        <v>2608.81</v>
      </c>
      <c r="AC750" s="15">
        <f ca="1">MIN(G750,Z750)</f>
        <v>55</v>
      </c>
      <c r="AD750" s="15">
        <f ca="1">RAND()</f>
        <v>0.8907092603306942</v>
      </c>
      <c r="AE750" s="19">
        <f ca="1">(IF(B750=1, $G$21+($G$22-$G$21)*AD750, $H$21+($H$22-$H$21)*AD750))</f>
        <v>3.6721277809920828E-2</v>
      </c>
      <c r="AF750" s="15">
        <f ca="1">ROUND(AC750*(1-AE750), 0)</f>
        <v>53</v>
      </c>
      <c r="AG750" s="20">
        <f ca="1">RAND()</f>
        <v>0.52710668935452698</v>
      </c>
      <c r="AH750" s="15">
        <f ca="1">IF(B750=1, ROUND(_xlfn.NORM.INV(AG750,$C$17,$C$18)*(1+$T$14), 0), ROUND(_xlfn.NORM.INV(AG750, $D$17, $D$18)*(1+$T$14), 0))</f>
        <v>203</v>
      </c>
      <c r="AI750" s="20">
        <f ca="1">RAND()</f>
        <v>0.70627106768982972</v>
      </c>
      <c r="AJ750" s="18">
        <f ca="1">IF(B750=1, ROUND(_xlfn.NORM.INV(AI750,$C$19,$C$20), 2), ROUND(_xlfn.NORM.INV(AI750, $D$19, $D$20), 2))</f>
        <v>1789.94</v>
      </c>
      <c r="AK750" s="15">
        <f ca="1">MIN(ROUND(H750*(1+$C$22),0),AH750)</f>
        <v>203</v>
      </c>
      <c r="AL750" s="20">
        <f ca="1">RAND()</f>
        <v>0.86012393511676311</v>
      </c>
      <c r="AM750" s="19">
        <f ca="1">(IF(B750=1, $G$21+($G$22-$G$21)*AL750, $H$21+($H$22-$H$21)*AL750))</f>
        <v>3.5803718053502895E-2</v>
      </c>
      <c r="AN750" s="15">
        <f ca="1">ROUND(AK750*(1-AM750), 0)</f>
        <v>196</v>
      </c>
      <c r="AO750" s="18">
        <f ca="1">SUM(IF(AN750&gt;H750, (AN750-H750)*($G$23+AJ750), 0),IF(AF750&gt;G750,(AF750-G750)*($G$23+AB750),0),IF(X750&gt;F750,(X750-F750)*($G$23+T750),0),IF(P750&gt;E750,(P750-E750)*($G$23+L750),0))</f>
        <v>0</v>
      </c>
      <c r="AP750" s="18">
        <f>-$C$24</f>
        <v>-313614.51120000001</v>
      </c>
      <c r="AQ750" s="17">
        <f ca="1">L750*P750+T750*X750+AB750*AF750+AJ750*AN750-AO750+AP750</f>
        <v>366923.19879999995</v>
      </c>
      <c r="AS750" s="21">
        <f ca="1">SUM(IF(AN750&gt;H750, (AN750-H750), 0),IF(AF750&gt;G750,(AF750-G750),0),IF(X750&gt;F750,(X750-F750),0),IF(P750&gt;E750,(P750-E750),0))</f>
        <v>0</v>
      </c>
    </row>
    <row r="751" spans="1:45" x14ac:dyDescent="0.4">
      <c r="A751" s="15">
        <v>723</v>
      </c>
      <c r="B751" s="15">
        <f ca="1">IF(RAND() &lt; (8/12), 0, 1)</f>
        <v>0</v>
      </c>
      <c r="C751" s="20">
        <f ca="1">RAND()</f>
        <v>0.67521780603264425</v>
      </c>
      <c r="D751" s="15" t="str">
        <f ca="1">LOOKUP(C751,$H$13:$H$16,$F$13:$F$16)</f>
        <v>Boeing 777-300ER</v>
      </c>
      <c r="E751" s="15">
        <f ca="1">LOOKUP(D751,$F$6:$F$9,$I$6:$I$9)</f>
        <v>8</v>
      </c>
      <c r="F751" s="15">
        <f ca="1">LOOKUP(D751,$F$6:$F$9,$J$6:$J$9)</f>
        <v>40</v>
      </c>
      <c r="G751" s="15">
        <f ca="1">LOOKUP(D751,$F$6:$F$9,$K$6:$K$9)</f>
        <v>24</v>
      </c>
      <c r="H751" s="15">
        <f ca="1">LOOKUP(D751,$F$6:$F$9,$L$6:$L$9)</f>
        <v>260</v>
      </c>
      <c r="I751" s="20">
        <f ca="1">RAND()</f>
        <v>0.4539087797279483</v>
      </c>
      <c r="J751" s="15">
        <f ca="1">IF(B751=1, ROUND(_xlfn.NORM.INV(I751,$C$5,$C$6)*(1+$T$14), 0), ROUND(_xlfn.NORM.INV(I751, $D$5, $D$6)*(1+$T$14), 0))</f>
        <v>4</v>
      </c>
      <c r="K751" s="20">
        <f ca="1">RAND()</f>
        <v>1.325254596305836E-3</v>
      </c>
      <c r="L751" s="18">
        <f ca="1">IF(B751=1, ROUND(_xlfn.NORM.INV(K751,$C$7,$C$8), 2), ROUND(_xlfn.NORM.INV(K751, $D$7, $D$8), 2))</f>
        <v>9122.5400000000009</v>
      </c>
      <c r="M751" s="15">
        <f ca="1">MIN(E751,J751)</f>
        <v>4</v>
      </c>
      <c r="N751" s="15">
        <f ca="1">RAND()</f>
        <v>0.48348092968672673</v>
      </c>
      <c r="O751" s="19">
        <f ca="1">(IF(B751=1, $G$21+($G$22-$G$21)*N751, $H$21+($H$22-$H$21)*N751))</f>
        <v>2.4504427890601803E-2</v>
      </c>
      <c r="P751" s="15">
        <f ca="1">ROUND(M751*(1-O751), 0)</f>
        <v>4</v>
      </c>
      <c r="Q751" s="20">
        <f ca="1">RAND()</f>
        <v>0.93392946067438321</v>
      </c>
      <c r="R751" s="15">
        <f ca="1">IF(B751=1, ROUND(_xlfn.NORM.INV(Q751,$C$9,$C$10)*(1+$T$14), 0), ROUND(_xlfn.NORM.INV(Q751, $D$9, $D$10)*(1+$T$14), 0))</f>
        <v>56</v>
      </c>
      <c r="S751" s="20">
        <f ca="1">RAND()</f>
        <v>0.93573008990658024</v>
      </c>
      <c r="T751" s="18">
        <f ca="1">IF(B751=1, ROUND(_xlfn.NORM.INV(S751,$C$11,$C$12), 2), ROUND(_xlfn.NORM.INV(S751, $D$11, $D$12), 2))</f>
        <v>5592.54</v>
      </c>
      <c r="U751" s="15">
        <f ca="1">MIN(F751,R751)</f>
        <v>40</v>
      </c>
      <c r="V751" s="15">
        <f ca="1">RAND()</f>
        <v>0.48130105659699596</v>
      </c>
      <c r="W751" s="19">
        <f ca="1">(IF(B751=1, $G$21+($G$22-$G$21)*V751, $H$21+($H$22-$H$21)*V751))</f>
        <v>2.4439031697909879E-2</v>
      </c>
      <c r="X751" s="15">
        <f ca="1">ROUND(U751*(1-W751), 0)</f>
        <v>39</v>
      </c>
      <c r="Y751" s="20">
        <f ca="1">RAND()</f>
        <v>0.56850928293778391</v>
      </c>
      <c r="Z751" s="15">
        <f ca="1">IF(B751=1, ROUND(_xlfn.NORM.INV(Y751,$C$13,$C$14)*(1+$T$14), 0), ROUND(_xlfn.NORM.INV(Y751, $D$13, $D$14)*(1+$T$14), 0))</f>
        <v>37</v>
      </c>
      <c r="AA751" s="20">
        <f ca="1">RAND()</f>
        <v>0.1503161127134317</v>
      </c>
      <c r="AB751" s="18">
        <f ca="1">IF(B751=1, ROUND(_xlfn.NORM.INV(AA751,$C$15,$C$16), 2), ROUND(_xlfn.NORM.INV(AA751, $D$15, $D$16), 2))</f>
        <v>2672.17</v>
      </c>
      <c r="AC751" s="15">
        <f ca="1">MIN(G751,Z751)</f>
        <v>24</v>
      </c>
      <c r="AD751" s="15">
        <f ca="1">RAND()</f>
        <v>0.95411711109567299</v>
      </c>
      <c r="AE751" s="19">
        <f ca="1">(IF(B751=1, $G$21+($G$22-$G$21)*AD751, $H$21+($H$22-$H$21)*AD751))</f>
        <v>3.8623513332870188E-2</v>
      </c>
      <c r="AF751" s="15">
        <f ca="1">ROUND(AC751*(1-AE751), 0)</f>
        <v>23</v>
      </c>
      <c r="AG751" s="20">
        <f ca="1">RAND()</f>
        <v>0.59514057968592926</v>
      </c>
      <c r="AH751" s="15">
        <f ca="1">IF(B751=1, ROUND(_xlfn.NORM.INV(AG751,$C$17,$C$18)*(1+$T$14), 0), ROUND(_xlfn.NORM.INV(AG751, $D$17, $D$18)*(1+$T$14), 0))</f>
        <v>212</v>
      </c>
      <c r="AI751" s="20">
        <f ca="1">RAND()</f>
        <v>0.42065679035045356</v>
      </c>
      <c r="AJ751" s="18">
        <f ca="1">IF(B751=1, ROUND(_xlfn.NORM.INV(AI751,$C$19,$C$20), 2), ROUND(_xlfn.NORM.INV(AI751, $D$19, $D$20), 2))</f>
        <v>1733.52</v>
      </c>
      <c r="AK751" s="15">
        <f ca="1">MIN(ROUND(H751*(1+$C$22),0),AH751)</f>
        <v>212</v>
      </c>
      <c r="AL751" s="20">
        <f ca="1">RAND()</f>
        <v>0.64983658139876277</v>
      </c>
      <c r="AM751" s="19">
        <f ca="1">(IF(B751=1, $G$21+($G$22-$G$21)*AL751, $H$21+($H$22-$H$21)*AL751))</f>
        <v>2.9495097441962881E-2</v>
      </c>
      <c r="AN751" s="15">
        <f ca="1">ROUND(AK751*(1-AM751), 0)</f>
        <v>206</v>
      </c>
      <c r="AO751" s="18">
        <f ca="1">SUM(IF(AN751&gt;H751, (AN751-H751)*($G$23+AJ751), 0),IF(AF751&gt;G751,(AF751-G751)*($G$23+AB751),0),IF(X751&gt;F751,(X751-F751)*($G$23+T751),0),IF(P751&gt;E751,(P751-E751)*($G$23+L751),0))</f>
        <v>0</v>
      </c>
      <c r="AP751" s="18">
        <f>-$C$24</f>
        <v>-313614.51120000001</v>
      </c>
      <c r="AQ751" s="17">
        <f ca="1">L751*P751+T751*X751+AB751*AF751+AJ751*AN751-AO751+AP751</f>
        <v>359549.73879999999</v>
      </c>
      <c r="AS751" s="21">
        <f ca="1">SUM(IF(AN751&gt;H751, (AN751-H751), 0),IF(AF751&gt;G751,(AF751-G751),0),IF(X751&gt;F751,(X751-F751),0),IF(P751&gt;E751,(P751-E751),0))</f>
        <v>0</v>
      </c>
    </row>
    <row r="752" spans="1:45" x14ac:dyDescent="0.4">
      <c r="A752" s="15">
        <v>724</v>
      </c>
      <c r="B752" s="15">
        <f ca="1">IF(RAND() &lt; (8/12), 0, 1)</f>
        <v>0</v>
      </c>
      <c r="C752" s="20">
        <f ca="1">RAND()</f>
        <v>0.20677530734841731</v>
      </c>
      <c r="D752" s="15" t="str">
        <f ca="1">LOOKUP(C752,$H$13:$H$16,$F$13:$F$16)</f>
        <v>Airbus A350-900</v>
      </c>
      <c r="E752" s="15">
        <f ca="1">LOOKUP(D752,$F$6:$F$9,$I$6:$I$9)</f>
        <v>0</v>
      </c>
      <c r="F752" s="15">
        <f ca="1">LOOKUP(D752,$F$6:$F$9,$J$6:$J$9)</f>
        <v>32</v>
      </c>
      <c r="G752" s="15">
        <f ca="1">LOOKUP(D752,$F$6:$F$9,$K$6:$K$9)</f>
        <v>21</v>
      </c>
      <c r="H752" s="15">
        <f ca="1">LOOKUP(D752,$F$6:$F$9,$L$6:$L$9)</f>
        <v>259</v>
      </c>
      <c r="I752" s="20">
        <f ca="1">RAND()</f>
        <v>0.48042057532201821</v>
      </c>
      <c r="J752" s="15">
        <f ca="1">IF(B752=1, ROUND(_xlfn.NORM.INV(I752,$C$5,$C$6)*(1+$T$14), 0), ROUND(_xlfn.NORM.INV(I752, $D$5, $D$6)*(1+$T$14), 0))</f>
        <v>4</v>
      </c>
      <c r="K752" s="20">
        <f ca="1">RAND()</f>
        <v>0.12721056433178846</v>
      </c>
      <c r="L752" s="18">
        <f ca="1">IF(B752=1, ROUND(_xlfn.NORM.INV(K752,$C$7,$C$8), 2), ROUND(_xlfn.NORM.INV(K752, $D$7, $D$8), 2))</f>
        <v>9972.9599999999991</v>
      </c>
      <c r="M752" s="15">
        <f ca="1">MIN(E752,J752)</f>
        <v>0</v>
      </c>
      <c r="N752" s="15">
        <f ca="1">RAND()</f>
        <v>0.60610614805817653</v>
      </c>
      <c r="O752" s="19">
        <f ca="1">(IF(B752=1, $G$21+($G$22-$G$21)*N752, $H$21+($H$22-$H$21)*N752))</f>
        <v>2.8183184441745293E-2</v>
      </c>
      <c r="P752" s="15">
        <f ca="1">ROUND(M752*(1-O752), 0)</f>
        <v>0</v>
      </c>
      <c r="Q752" s="20">
        <f ca="1">RAND()</f>
        <v>0.78602695868976069</v>
      </c>
      <c r="R752" s="15">
        <f ca="1">IF(B752=1, ROUND(_xlfn.NORM.INV(Q752,$C$9,$C$10)*(1+$T$14), 0), ROUND(_xlfn.NORM.INV(Q752, $D$9, $D$10)*(1+$T$14), 0))</f>
        <v>48</v>
      </c>
      <c r="S752" s="20">
        <f ca="1">RAND()</f>
        <v>0.14737202611577072</v>
      </c>
      <c r="T752" s="18">
        <f ca="1">IF(B752=1, ROUND(_xlfn.NORM.INV(S752,$C$11,$C$12), 2), ROUND(_xlfn.NORM.INV(S752, $D$11, $D$12), 2))</f>
        <v>5007.42</v>
      </c>
      <c r="U752" s="15">
        <f ca="1">MIN(F752,R752)</f>
        <v>32</v>
      </c>
      <c r="V752" s="15">
        <f ca="1">RAND()</f>
        <v>0.52126164813556197</v>
      </c>
      <c r="W752" s="19">
        <f ca="1">(IF(B752=1, $G$21+($G$22-$G$21)*V752, $H$21+($H$22-$H$21)*V752))</f>
        <v>2.5637849444066857E-2</v>
      </c>
      <c r="X752" s="15">
        <f ca="1">ROUND(U752*(1-W752), 0)</f>
        <v>31</v>
      </c>
      <c r="Y752" s="20">
        <f ca="1">RAND()</f>
        <v>0.75470296022185646</v>
      </c>
      <c r="Z752" s="15">
        <f ca="1">IF(B752=1, ROUND(_xlfn.NORM.INV(Y752,$C$13,$C$14)*(1+$T$14), 0), ROUND(_xlfn.NORM.INV(Y752, $D$13, $D$14)*(1+$T$14), 0))</f>
        <v>42</v>
      </c>
      <c r="AA752" s="20">
        <f ca="1">RAND()</f>
        <v>6.1389374868244029E-2</v>
      </c>
      <c r="AB752" s="18">
        <f ca="1">IF(B752=1, ROUND(_xlfn.NORM.INV(AA752,$C$15,$C$16), 2), ROUND(_xlfn.NORM.INV(AA752, $D$15, $D$16), 2))</f>
        <v>2610.41</v>
      </c>
      <c r="AC752" s="15">
        <f ca="1">MIN(G752,Z752)</f>
        <v>21</v>
      </c>
      <c r="AD752" s="15">
        <f ca="1">RAND()</f>
        <v>0.99525340394628659</v>
      </c>
      <c r="AE752" s="19">
        <f ca="1">(IF(B752=1, $G$21+($G$22-$G$21)*AD752, $H$21+($H$22-$H$21)*AD752))</f>
        <v>3.9857602118388596E-2</v>
      </c>
      <c r="AF752" s="15">
        <f ca="1">ROUND(AC752*(1-AE752), 0)</f>
        <v>20</v>
      </c>
      <c r="AG752" s="20">
        <f ca="1">RAND()</f>
        <v>0.52637501246951124</v>
      </c>
      <c r="AH752" s="15">
        <f ca="1">IF(B752=1, ROUND(_xlfn.NORM.INV(AG752,$C$17,$C$18)*(1+$T$14), 0), ROUND(_xlfn.NORM.INV(AG752, $D$17, $D$18)*(1+$T$14), 0))</f>
        <v>203</v>
      </c>
      <c r="AI752" s="20">
        <f ca="1">RAND()</f>
        <v>0.14811814760490838</v>
      </c>
      <c r="AJ752" s="18">
        <f ca="1">IF(B752=1, ROUND(_xlfn.NORM.INV(AI752,$C$19,$C$20), 2), ROUND(_xlfn.NORM.INV(AI752, $D$19, $D$20), 2))</f>
        <v>1669.39</v>
      </c>
      <c r="AK752" s="15">
        <f ca="1">MIN(ROUND(H752*(1+$C$22),0),AH752)</f>
        <v>203</v>
      </c>
      <c r="AL752" s="20">
        <f ca="1">RAND()</f>
        <v>0.29950794346086407</v>
      </c>
      <c r="AM752" s="19">
        <f ca="1">(IF(B752=1, $G$21+($G$22-$G$21)*AL752, $H$21+($H$22-$H$21)*AL752))</f>
        <v>1.8985238303825924E-2</v>
      </c>
      <c r="AN752" s="15">
        <f ca="1">ROUND(AK752*(1-AM752), 0)</f>
        <v>199</v>
      </c>
      <c r="AO752" s="18">
        <f ca="1">SUM(IF(AN752&gt;H752, (AN752-H752)*($G$23+AJ752), 0),IF(AF752&gt;G752,(AF752-G752)*($G$23+AB752),0),IF(X752&gt;F752,(X752-F752)*($G$23+T752),0),IF(P752&gt;E752,(P752-E752)*($G$23+L752),0))</f>
        <v>0</v>
      </c>
      <c r="AP752" s="18">
        <f>-$C$24</f>
        <v>-313614.51120000001</v>
      </c>
      <c r="AQ752" s="17">
        <f ca="1">L752*P752+T752*X752+AB752*AF752+AJ752*AN752-AO752+AP752</f>
        <v>226032.31880000007</v>
      </c>
      <c r="AS752" s="21">
        <f ca="1">SUM(IF(AN752&gt;H752, (AN752-H752), 0),IF(AF752&gt;G752,(AF752-G752),0),IF(X752&gt;F752,(X752-F752),0),IF(P752&gt;E752,(P752-E752),0))</f>
        <v>0</v>
      </c>
    </row>
    <row r="753" spans="1:45" x14ac:dyDescent="0.4">
      <c r="A753" s="15">
        <v>725</v>
      </c>
      <c r="B753" s="15">
        <f ca="1">IF(RAND() &lt; (8/12), 0, 1)</f>
        <v>0</v>
      </c>
      <c r="C753" s="20">
        <f ca="1">RAND()</f>
        <v>0.18445536384928785</v>
      </c>
      <c r="D753" s="15" t="str">
        <f ca="1">LOOKUP(C753,$H$13:$H$16,$F$13:$F$16)</f>
        <v>Airbus A350-900</v>
      </c>
      <c r="E753" s="15">
        <f ca="1">LOOKUP(D753,$F$6:$F$9,$I$6:$I$9)</f>
        <v>0</v>
      </c>
      <c r="F753" s="15">
        <f ca="1">LOOKUP(D753,$F$6:$F$9,$J$6:$J$9)</f>
        <v>32</v>
      </c>
      <c r="G753" s="15">
        <f ca="1">LOOKUP(D753,$F$6:$F$9,$K$6:$K$9)</f>
        <v>21</v>
      </c>
      <c r="H753" s="15">
        <f ca="1">LOOKUP(D753,$F$6:$F$9,$L$6:$L$9)</f>
        <v>259</v>
      </c>
      <c r="I753" s="20">
        <f ca="1">RAND()</f>
        <v>0.10721492265937893</v>
      </c>
      <c r="J753" s="15">
        <f ca="1">IF(B753=1, ROUND(_xlfn.NORM.INV(I753,$C$5,$C$6)*(1+$T$14), 0), ROUND(_xlfn.NORM.INV(I753, $D$5, $D$6)*(1+$T$14), 0))</f>
        <v>3</v>
      </c>
      <c r="K753" s="20">
        <f ca="1">RAND()</f>
        <v>0.52970399868271423</v>
      </c>
      <c r="L753" s="18">
        <f ca="1">IF(B753=1, ROUND(_xlfn.NORM.INV(K753,$C$7,$C$8), 2), ROUND(_xlfn.NORM.INV(K753, $D$7, $D$8), 2))</f>
        <v>10526.35</v>
      </c>
      <c r="M753" s="15">
        <f ca="1">MIN(E753,J753)</f>
        <v>0</v>
      </c>
      <c r="N753" s="15">
        <f ca="1">RAND()</f>
        <v>0.28363408892067188</v>
      </c>
      <c r="O753" s="19">
        <f ca="1">(IF(B753=1, $G$21+($G$22-$G$21)*N753, $H$21+($H$22-$H$21)*N753))</f>
        <v>1.8509022667620157E-2</v>
      </c>
      <c r="P753" s="15">
        <f ca="1">ROUND(M753*(1-O753), 0)</f>
        <v>0</v>
      </c>
      <c r="Q753" s="20">
        <f ca="1">RAND()</f>
        <v>0.30233697661577941</v>
      </c>
      <c r="R753" s="15">
        <f ca="1">IF(B753=1, ROUND(_xlfn.NORM.INV(Q753,$C$9,$C$10)*(1+$T$14), 0), ROUND(_xlfn.NORM.INV(Q753, $D$9, $D$10)*(1+$T$14), 0))</f>
        <v>34</v>
      </c>
      <c r="S753" s="20">
        <f ca="1">RAND()</f>
        <v>0.86071052023296335</v>
      </c>
      <c r="T753" s="18">
        <f ca="1">IF(B753=1, ROUND(_xlfn.NORM.INV(S753,$C$11,$C$12), 2), ROUND(_xlfn.NORM.INV(S753, $D$11, $D$12), 2))</f>
        <v>5493.1</v>
      </c>
      <c r="U753" s="15">
        <f ca="1">MIN(F753,R753)</f>
        <v>32</v>
      </c>
      <c r="V753" s="15">
        <f ca="1">RAND()</f>
        <v>0.19529835205663248</v>
      </c>
      <c r="W753" s="19">
        <f ca="1">(IF(B753=1, $G$21+($G$22-$G$21)*V753, $H$21+($H$22-$H$21)*V753))</f>
        <v>1.5858950561698976E-2</v>
      </c>
      <c r="X753" s="15">
        <f ca="1">ROUND(U753*(1-W753), 0)</f>
        <v>31</v>
      </c>
      <c r="Y753" s="20">
        <f ca="1">RAND()</f>
        <v>0.40901693880761525</v>
      </c>
      <c r="Z753" s="15">
        <f ca="1">IF(B753=1, ROUND(_xlfn.NORM.INV(Y753,$C$13,$C$14)*(1+$T$14), 0), ROUND(_xlfn.NORM.INV(Y753, $D$13, $D$14)*(1+$T$14), 0))</f>
        <v>34</v>
      </c>
      <c r="AA753" s="20">
        <f ca="1">RAND()</f>
        <v>4.2590321782180363E-2</v>
      </c>
      <c r="AB753" s="18">
        <f ca="1">IF(B753=1, ROUND(_xlfn.NORM.INV(AA753,$C$15,$C$16), 2), ROUND(_xlfn.NORM.INV(AA753, $D$15, $D$16), 2))</f>
        <v>2588.7600000000002</v>
      </c>
      <c r="AC753" s="15">
        <f ca="1">MIN(G753,Z753)</f>
        <v>21</v>
      </c>
      <c r="AD753" s="15">
        <f ca="1">RAND()</f>
        <v>0.89737268850410468</v>
      </c>
      <c r="AE753" s="19">
        <f ca="1">(IF(B753=1, $G$21+($G$22-$G$21)*AD753, $H$21+($H$22-$H$21)*AD753))</f>
        <v>3.6921180655123141E-2</v>
      </c>
      <c r="AF753" s="15">
        <f ca="1">ROUND(AC753*(1-AE753), 0)</f>
        <v>20</v>
      </c>
      <c r="AG753" s="20">
        <f ca="1">RAND()</f>
        <v>0.77458673205056672</v>
      </c>
      <c r="AH753" s="15">
        <f ca="1">IF(B753=1, ROUND(_xlfn.NORM.INV(AG753,$C$17,$C$18)*(1+$T$14), 0), ROUND(_xlfn.NORM.INV(AG753, $D$17, $D$18)*(1+$T$14), 0))</f>
        <v>239</v>
      </c>
      <c r="AI753" s="20">
        <f ca="1">RAND()</f>
        <v>0.60179977094177817</v>
      </c>
      <c r="AJ753" s="18">
        <f ca="1">IF(B753=1, ROUND(_xlfn.NORM.INV(AI753,$C$19,$C$20), 2), ROUND(_xlfn.NORM.INV(AI753, $D$19, $D$20), 2))</f>
        <v>1768.33</v>
      </c>
      <c r="AK753" s="15">
        <f ca="1">MIN(ROUND(H753*(1+$C$22),0),AH753)</f>
        <v>239</v>
      </c>
      <c r="AL753" s="20">
        <f ca="1">RAND()</f>
        <v>0.64115402037141922</v>
      </c>
      <c r="AM753" s="19">
        <f ca="1">(IF(B753=1, $G$21+($G$22-$G$21)*AL753, $H$21+($H$22-$H$21)*AL753))</f>
        <v>2.9234620611142577E-2</v>
      </c>
      <c r="AN753" s="15">
        <f ca="1">ROUND(AK753*(1-AM753), 0)</f>
        <v>232</v>
      </c>
      <c r="AO753" s="18">
        <f ca="1">SUM(IF(AN753&gt;H753, (AN753-H753)*($G$23+AJ753), 0),IF(AF753&gt;G753,(AF753-G753)*($G$23+AB753),0),IF(X753&gt;F753,(X753-F753)*($G$23+T753),0),IF(P753&gt;E753,(P753-E753)*($G$23+L753),0))</f>
        <v>0</v>
      </c>
      <c r="AP753" s="18">
        <f>-$C$24</f>
        <v>-313614.51120000001</v>
      </c>
      <c r="AQ753" s="17">
        <f ca="1">L753*P753+T753*X753+AB753*AF753+AJ753*AN753-AO753+AP753</f>
        <v>318699.34879999998</v>
      </c>
      <c r="AS753" s="21">
        <f ca="1">SUM(IF(AN753&gt;H753, (AN753-H753), 0),IF(AF753&gt;G753,(AF753-G753),0),IF(X753&gt;F753,(X753-F753),0),IF(P753&gt;E753,(P753-E753),0))</f>
        <v>0</v>
      </c>
    </row>
    <row r="754" spans="1:45" x14ac:dyDescent="0.4">
      <c r="A754" s="15">
        <v>726</v>
      </c>
      <c r="B754" s="15">
        <f ca="1">IF(RAND() &lt; (8/12), 0, 1)</f>
        <v>0</v>
      </c>
      <c r="C754" s="20">
        <f ca="1">RAND()</f>
        <v>9.0754500143670036E-2</v>
      </c>
      <c r="D754" s="15" t="str">
        <f ca="1">LOOKUP(C754,$H$13:$H$16,$F$13:$F$16)</f>
        <v>Airbus A350-900</v>
      </c>
      <c r="E754" s="15">
        <f ca="1">LOOKUP(D754,$F$6:$F$9,$I$6:$I$9)</f>
        <v>0</v>
      </c>
      <c r="F754" s="15">
        <f ca="1">LOOKUP(D754,$F$6:$F$9,$J$6:$J$9)</f>
        <v>32</v>
      </c>
      <c r="G754" s="15">
        <f ca="1">LOOKUP(D754,$F$6:$F$9,$K$6:$K$9)</f>
        <v>21</v>
      </c>
      <c r="H754" s="15">
        <f ca="1">LOOKUP(D754,$F$6:$F$9,$L$6:$L$9)</f>
        <v>259</v>
      </c>
      <c r="I754" s="20">
        <f ca="1">RAND()</f>
        <v>0.29832700403801304</v>
      </c>
      <c r="J754" s="15">
        <f ca="1">IF(B754=1, ROUND(_xlfn.NORM.INV(I754,$C$5,$C$6)*(1+$T$14), 0), ROUND(_xlfn.NORM.INV(I754, $D$5, $D$6)*(1+$T$14), 0))</f>
        <v>4</v>
      </c>
      <c r="K754" s="20">
        <f ca="1">RAND()</f>
        <v>0.51879237647342602</v>
      </c>
      <c r="L754" s="18">
        <f ca="1">IF(B754=1, ROUND(_xlfn.NORM.INV(K754,$C$7,$C$8), 2), ROUND(_xlfn.NORM.INV(K754, $D$7, $D$8), 2))</f>
        <v>10513.86</v>
      </c>
      <c r="M754" s="15">
        <f ca="1">MIN(E754,J754)</f>
        <v>0</v>
      </c>
      <c r="N754" s="15">
        <f ca="1">RAND()</f>
        <v>0.74530801187047635</v>
      </c>
      <c r="O754" s="19">
        <f ca="1">(IF(B754=1, $G$21+($G$22-$G$21)*N754, $H$21+($H$22-$H$21)*N754))</f>
        <v>3.2359240356114288E-2</v>
      </c>
      <c r="P754" s="15">
        <f ca="1">ROUND(M754*(1-O754), 0)</f>
        <v>0</v>
      </c>
      <c r="Q754" s="20">
        <f ca="1">RAND()</f>
        <v>0.27097270156117692</v>
      </c>
      <c r="R754" s="15">
        <f ca="1">IF(B754=1, ROUND(_xlfn.NORM.INV(Q754,$C$9,$C$10)*(1+$T$14), 0), ROUND(_xlfn.NORM.INV(Q754, $D$9, $D$10)*(1+$T$14), 0))</f>
        <v>33</v>
      </c>
      <c r="S754" s="20">
        <f ca="1">RAND()</f>
        <v>0.11760387272148243</v>
      </c>
      <c r="T754" s="18">
        <f ca="1">IF(B754=1, ROUND(_xlfn.NORM.INV(S754,$C$11,$C$12), 2), ROUND(_xlfn.NORM.INV(S754, $D$11, $D$12), 2))</f>
        <v>4975.68</v>
      </c>
      <c r="U754" s="15">
        <f ca="1">MIN(F754,R754)</f>
        <v>32</v>
      </c>
      <c r="V754" s="15">
        <f ca="1">RAND()</f>
        <v>0.76184749841817412</v>
      </c>
      <c r="W754" s="19">
        <f ca="1">(IF(B754=1, $G$21+($G$22-$G$21)*V754, $H$21+($H$22-$H$21)*V754))</f>
        <v>3.2855424952545224E-2</v>
      </c>
      <c r="X754" s="15">
        <f ca="1">ROUND(U754*(1-W754), 0)</f>
        <v>31</v>
      </c>
      <c r="Y754" s="20">
        <f ca="1">RAND()</f>
        <v>0.86336494109138062</v>
      </c>
      <c r="Z754" s="15">
        <f ca="1">IF(B754=1, ROUND(_xlfn.NORM.INV(Y754,$C$13,$C$14)*(1+$T$14), 0), ROUND(_xlfn.NORM.INV(Y754, $D$13, $D$14)*(1+$T$14), 0))</f>
        <v>46</v>
      </c>
      <c r="AA754" s="20">
        <f ca="1">RAND()</f>
        <v>0.62281281105873543</v>
      </c>
      <c r="AB754" s="18">
        <f ca="1">IF(B754=1, ROUND(_xlfn.NORM.INV(AA754,$C$15,$C$16), 2), ROUND(_xlfn.NORM.INV(AA754, $D$15, $D$16), 2))</f>
        <v>2835.99</v>
      </c>
      <c r="AC754" s="15">
        <f ca="1">MIN(G754,Z754)</f>
        <v>21</v>
      </c>
      <c r="AD754" s="15">
        <f ca="1">RAND()</f>
        <v>0.74789517540608463</v>
      </c>
      <c r="AE754" s="19">
        <f ca="1">(IF(B754=1, $G$21+($G$22-$G$21)*AD754, $H$21+($H$22-$H$21)*AD754))</f>
        <v>3.243685526218254E-2</v>
      </c>
      <c r="AF754" s="15">
        <f ca="1">ROUND(AC754*(1-AE754), 0)</f>
        <v>20</v>
      </c>
      <c r="AG754" s="20">
        <f ca="1">RAND()</f>
        <v>0.7566776670009141</v>
      </c>
      <c r="AH754" s="15">
        <f ca="1">IF(B754=1, ROUND(_xlfn.NORM.INV(AG754,$C$17,$C$18)*(1+$T$14), 0), ROUND(_xlfn.NORM.INV(AG754, $D$17, $D$18)*(1+$T$14), 0))</f>
        <v>236</v>
      </c>
      <c r="AI754" s="20">
        <f ca="1">RAND()</f>
        <v>0.11946974734546933</v>
      </c>
      <c r="AJ754" s="18">
        <f ca="1">IF(B754=1, ROUND(_xlfn.NORM.INV(AI754,$C$19,$C$20), 2), ROUND(_xlfn.NORM.INV(AI754, $D$19, $D$20), 2))</f>
        <v>1659.28</v>
      </c>
      <c r="AK754" s="15">
        <f ca="1">MIN(ROUND(H754*(1+$C$22),0),AH754)</f>
        <v>236</v>
      </c>
      <c r="AL754" s="20">
        <f ca="1">RAND()</f>
        <v>0.14649055492899854</v>
      </c>
      <c r="AM754" s="19">
        <f ca="1">(IF(B754=1, $G$21+($G$22-$G$21)*AL754, $H$21+($H$22-$H$21)*AL754))</f>
        <v>1.4394716647869957E-2</v>
      </c>
      <c r="AN754" s="15">
        <f ca="1">ROUND(AK754*(1-AM754), 0)</f>
        <v>233</v>
      </c>
      <c r="AO754" s="18">
        <f ca="1">SUM(IF(AN754&gt;H754, (AN754-H754)*($G$23+AJ754), 0),IF(AF754&gt;G754,(AF754-G754)*($G$23+AB754),0),IF(X754&gt;F754,(X754-F754)*($G$23+T754),0),IF(P754&gt;E754,(P754-E754)*($G$23+L754),0))</f>
        <v>0</v>
      </c>
      <c r="AP754" s="18">
        <f>-$C$24</f>
        <v>-313614.51120000001</v>
      </c>
      <c r="AQ754" s="17">
        <f ca="1">L754*P754+T754*X754+AB754*AF754+AJ754*AN754-AO754+AP754</f>
        <v>283963.60879999999</v>
      </c>
      <c r="AS754" s="21">
        <f ca="1">SUM(IF(AN754&gt;H754, (AN754-H754), 0),IF(AF754&gt;G754,(AF754-G754),0),IF(X754&gt;F754,(X754-F754),0),IF(P754&gt;E754,(P754-E754),0))</f>
        <v>0</v>
      </c>
    </row>
    <row r="755" spans="1:45" x14ac:dyDescent="0.4">
      <c r="A755" s="15">
        <v>727</v>
      </c>
      <c r="B755" s="15">
        <f ca="1">IF(RAND() &lt; (8/12), 0, 1)</f>
        <v>0</v>
      </c>
      <c r="C755" s="20">
        <f ca="1">RAND()</f>
        <v>0.4711069768457733</v>
      </c>
      <c r="D755" s="15" t="str">
        <f ca="1">LOOKUP(C755,$H$13:$H$16,$F$13:$F$16)</f>
        <v>Airbus A380-800</v>
      </c>
      <c r="E755" s="15">
        <f ca="1">LOOKUP(D755,$F$6:$F$9,$I$6:$I$9)</f>
        <v>14</v>
      </c>
      <c r="F755" s="15">
        <f ca="1">LOOKUP(D755,$F$6:$F$9,$J$6:$J$9)</f>
        <v>76</v>
      </c>
      <c r="G755" s="15">
        <f ca="1">LOOKUP(D755,$F$6:$F$9,$K$6:$K$9)</f>
        <v>56</v>
      </c>
      <c r="H755" s="15">
        <f ca="1">LOOKUP(D755,$F$6:$F$9,$L$6:$L$9)</f>
        <v>341</v>
      </c>
      <c r="I755" s="20">
        <f ca="1">RAND()</f>
        <v>0.99298631008508287</v>
      </c>
      <c r="J755" s="15">
        <f ca="1">IF(B755=1, ROUND(_xlfn.NORM.INV(I755,$C$5,$C$6)*(1+$T$14), 0), ROUND(_xlfn.NORM.INV(I755, $D$5, $D$6)*(1+$T$14), 0))</f>
        <v>7</v>
      </c>
      <c r="K755" s="20">
        <f ca="1">RAND()</f>
        <v>0.66802421133380618</v>
      </c>
      <c r="L755" s="18">
        <f ca="1">IF(B755=1, ROUND(_xlfn.NORM.INV(K755,$C$7,$C$8), 2), ROUND(_xlfn.NORM.INV(K755, $D$7, $D$8), 2))</f>
        <v>10690.39</v>
      </c>
      <c r="M755" s="15">
        <f ca="1">MIN(E755,J755)</f>
        <v>7</v>
      </c>
      <c r="N755" s="15">
        <f ca="1">RAND()</f>
        <v>0.14467298877550117</v>
      </c>
      <c r="O755" s="19">
        <f ca="1">(IF(B755=1, $G$21+($G$22-$G$21)*N755, $H$21+($H$22-$H$21)*N755))</f>
        <v>1.4340189663265035E-2</v>
      </c>
      <c r="P755" s="15">
        <f ca="1">ROUND(M755*(1-O755), 0)</f>
        <v>7</v>
      </c>
      <c r="Q755" s="20">
        <f ca="1">RAND()</f>
        <v>0.82143298567836587</v>
      </c>
      <c r="R755" s="15">
        <f ca="1">IF(B755=1, ROUND(_xlfn.NORM.INV(Q755,$C$9,$C$10)*(1+$T$14), 0), ROUND(_xlfn.NORM.INV(Q755, $D$9, $D$10)*(1+$T$14), 0))</f>
        <v>50</v>
      </c>
      <c r="S755" s="20">
        <f ca="1">RAND()</f>
        <v>0.898198997986702</v>
      </c>
      <c r="T755" s="18">
        <f ca="1">IF(B755=1, ROUND(_xlfn.NORM.INV(S755,$C$11,$C$12), 2), ROUND(_xlfn.NORM.INV(S755, $D$11, $D$12), 2))</f>
        <v>5535.91</v>
      </c>
      <c r="U755" s="15">
        <f ca="1">MIN(F755,R755)</f>
        <v>50</v>
      </c>
      <c r="V755" s="15">
        <f ca="1">RAND()</f>
        <v>0.49438237263474083</v>
      </c>
      <c r="W755" s="19">
        <f ca="1">(IF(B755=1, $G$21+($G$22-$G$21)*V755, $H$21+($H$22-$H$21)*V755))</f>
        <v>2.4831471179042226E-2</v>
      </c>
      <c r="X755" s="15">
        <f ca="1">ROUND(U755*(1-W755), 0)</f>
        <v>49</v>
      </c>
      <c r="Y755" s="20">
        <f ca="1">RAND()</f>
        <v>0.47418812093655949</v>
      </c>
      <c r="Z755" s="15">
        <f ca="1">IF(B755=1, ROUND(_xlfn.NORM.INV(Y755,$C$13,$C$14)*(1+$T$14), 0), ROUND(_xlfn.NORM.INV(Y755, $D$13, $D$14)*(1+$T$14), 0))</f>
        <v>35</v>
      </c>
      <c r="AA755" s="20">
        <f ca="1">RAND()</f>
        <v>0.31034301081067661</v>
      </c>
      <c r="AB755" s="18">
        <f ca="1">IF(B755=1, ROUND(_xlfn.NORM.INV(AA755,$C$15,$C$16), 2), ROUND(_xlfn.NORM.INV(AA755, $D$15, $D$16), 2))</f>
        <v>2737.82</v>
      </c>
      <c r="AC755" s="15">
        <f ca="1">MIN(G755,Z755)</f>
        <v>35</v>
      </c>
      <c r="AD755" s="15">
        <f ca="1">RAND()</f>
        <v>0.27180384232052879</v>
      </c>
      <c r="AE755" s="19">
        <f ca="1">(IF(B755=1, $G$21+($G$22-$G$21)*AD755, $H$21+($H$22-$H$21)*AD755))</f>
        <v>1.8154115269615863E-2</v>
      </c>
      <c r="AF755" s="15">
        <f ca="1">ROUND(AC755*(1-AE755), 0)</f>
        <v>34</v>
      </c>
      <c r="AG755" s="20">
        <f ca="1">RAND()</f>
        <v>0.80750338201246297</v>
      </c>
      <c r="AH755" s="15">
        <f ca="1">IF(B755=1, ROUND(_xlfn.NORM.INV(AG755,$C$17,$C$18)*(1+$T$14), 0), ROUND(_xlfn.NORM.INV(AG755, $D$17, $D$18)*(1+$T$14), 0))</f>
        <v>245</v>
      </c>
      <c r="AI755" s="20">
        <f ca="1">RAND()</f>
        <v>0.49370322073795525</v>
      </c>
      <c r="AJ755" s="18">
        <f ca="1">IF(B755=1, ROUND(_xlfn.NORM.INV(AI755,$C$19,$C$20), 2), ROUND(_xlfn.NORM.INV(AI755, $D$19, $D$20), 2))</f>
        <v>1747.53</v>
      </c>
      <c r="AK755" s="15">
        <f ca="1">MIN(ROUND(H755*(1+$C$22),0),AH755)</f>
        <v>245</v>
      </c>
      <c r="AL755" s="20">
        <f ca="1">RAND()</f>
        <v>0.79654669192561756</v>
      </c>
      <c r="AM755" s="19">
        <f ca="1">(IF(B755=1, $G$21+($G$22-$G$21)*AL755, $H$21+($H$22-$H$21)*AL755))</f>
        <v>3.3896400757768529E-2</v>
      </c>
      <c r="AN755" s="15">
        <f ca="1">ROUND(AK755*(1-AM755), 0)</f>
        <v>237</v>
      </c>
      <c r="AO755" s="18">
        <f ca="1">SUM(IF(AN755&gt;H755, (AN755-H755)*($G$23+AJ755), 0),IF(AF755&gt;G755,(AF755-G755)*($G$23+AB755),0),IF(X755&gt;F755,(X755-F755)*($G$23+T755),0),IF(P755&gt;E755,(P755-E755)*($G$23+L755),0))</f>
        <v>0</v>
      </c>
      <c r="AP755" s="18">
        <f>-$C$24</f>
        <v>-313614.51120000001</v>
      </c>
      <c r="AQ755" s="17">
        <f ca="1">L755*P755+T755*X755+AB755*AF755+AJ755*AN755-AO755+AP755</f>
        <v>539728.29879999999</v>
      </c>
      <c r="AS755" s="21">
        <f ca="1">SUM(IF(AN755&gt;H755, (AN755-H755), 0),IF(AF755&gt;G755,(AF755-G755),0),IF(X755&gt;F755,(X755-F755),0),IF(P755&gt;E755,(P755-E755),0))</f>
        <v>0</v>
      </c>
    </row>
    <row r="756" spans="1:45" x14ac:dyDescent="0.4">
      <c r="A756" s="15">
        <v>728</v>
      </c>
      <c r="B756" s="15">
        <f ca="1">IF(RAND() &lt; (8/12), 0, 1)</f>
        <v>0</v>
      </c>
      <c r="C756" s="20">
        <f ca="1">RAND()</f>
        <v>0.60281417757531985</v>
      </c>
      <c r="D756" s="15" t="str">
        <f ca="1">LOOKUP(C756,$H$13:$H$16,$F$13:$F$16)</f>
        <v>Boeing 777-200LR</v>
      </c>
      <c r="E756" s="15">
        <f ca="1">LOOKUP(D756,$F$6:$F$9,$I$6:$I$9)</f>
        <v>0</v>
      </c>
      <c r="F756" s="15">
        <f ca="1">LOOKUP(D756,$F$6:$F$9,$J$6:$J$9)</f>
        <v>38</v>
      </c>
      <c r="G756" s="15">
        <f ca="1">LOOKUP(D756,$F$6:$F$9,$K$6:$K$9)</f>
        <v>0</v>
      </c>
      <c r="H756" s="15">
        <f ca="1">LOOKUP(D756,$F$6:$F$9,$L$6:$L$9)</f>
        <v>264</v>
      </c>
      <c r="I756" s="20">
        <f ca="1">RAND()</f>
        <v>0.68911060028953941</v>
      </c>
      <c r="J756" s="15">
        <f ca="1">IF(B756=1, ROUND(_xlfn.NORM.INV(I756,$C$5,$C$6)*(1+$T$14), 0), ROUND(_xlfn.NORM.INV(I756, $D$5, $D$6)*(1+$T$14), 0))</f>
        <v>5</v>
      </c>
      <c r="K756" s="20">
        <f ca="1">RAND()</f>
        <v>0.9045139440316996</v>
      </c>
      <c r="L756" s="18">
        <f ca="1">IF(B756=1, ROUND(_xlfn.NORM.INV(K756,$C$7,$C$8), 2), ROUND(_xlfn.NORM.INV(K756, $D$7, $D$8), 2))</f>
        <v>11088.38</v>
      </c>
      <c r="M756" s="15">
        <f ca="1">MIN(E756,J756)</f>
        <v>0</v>
      </c>
      <c r="N756" s="15">
        <f ca="1">RAND()</f>
        <v>0.44953239196059769</v>
      </c>
      <c r="O756" s="19">
        <f ca="1">(IF(B756=1, $G$21+($G$22-$G$21)*N756, $H$21+($H$22-$H$21)*N756))</f>
        <v>2.348597175881793E-2</v>
      </c>
      <c r="P756" s="15">
        <f ca="1">ROUND(M756*(1-O756), 0)</f>
        <v>0</v>
      </c>
      <c r="Q756" s="20">
        <f ca="1">RAND()</f>
        <v>0.4996055949447854</v>
      </c>
      <c r="R756" s="15">
        <f ca="1">IF(B756=1, ROUND(_xlfn.NORM.INV(Q756,$C$9,$C$10)*(1+$T$14), 0), ROUND(_xlfn.NORM.INV(Q756, $D$9, $D$10)*(1+$T$14), 0))</f>
        <v>40</v>
      </c>
      <c r="S756" s="20">
        <f ca="1">RAND()</f>
        <v>0.75218025523810317</v>
      </c>
      <c r="T756" s="18">
        <f ca="1">IF(B756=1, ROUND(_xlfn.NORM.INV(S756,$C$11,$C$12), 2), ROUND(_xlfn.NORM.INV(S756, $D$11, $D$12), 2))</f>
        <v>5401.46</v>
      </c>
      <c r="U756" s="15">
        <f ca="1">MIN(F756,R756)</f>
        <v>38</v>
      </c>
      <c r="V756" s="15">
        <f ca="1">RAND()</f>
        <v>0.80103513910434432</v>
      </c>
      <c r="W756" s="19">
        <f ca="1">(IF(B756=1, $G$21+($G$22-$G$21)*V756, $H$21+($H$22-$H$21)*V756))</f>
        <v>3.4031054173130328E-2</v>
      </c>
      <c r="X756" s="15">
        <f ca="1">ROUND(U756*(1-W756), 0)</f>
        <v>37</v>
      </c>
      <c r="Y756" s="20">
        <f ca="1">RAND()</f>
        <v>0.45241413899469163</v>
      </c>
      <c r="Z756" s="15">
        <f ca="1">IF(B756=1, ROUND(_xlfn.NORM.INV(Y756,$C$13,$C$14)*(1+$T$14), 0), ROUND(_xlfn.NORM.INV(Y756, $D$13, $D$14)*(1+$T$14), 0))</f>
        <v>35</v>
      </c>
      <c r="AA756" s="20">
        <f ca="1">RAND()</f>
        <v>0.62777212416425043</v>
      </c>
      <c r="AB756" s="18">
        <f ca="1">IF(B756=1, ROUND(_xlfn.NORM.INV(AA756,$C$15,$C$16), 2), ROUND(_xlfn.NORM.INV(AA756, $D$15, $D$16), 2))</f>
        <v>2837.58</v>
      </c>
      <c r="AC756" s="15">
        <f ca="1">MIN(G756,Z756)</f>
        <v>0</v>
      </c>
      <c r="AD756" s="15">
        <f ca="1">RAND()</f>
        <v>0.31971712372602945</v>
      </c>
      <c r="AE756" s="19">
        <f ca="1">(IF(B756=1, $G$21+($G$22-$G$21)*AD756, $H$21+($H$22-$H$21)*AD756))</f>
        <v>1.9591513711780882E-2</v>
      </c>
      <c r="AF756" s="15">
        <f ca="1">ROUND(AC756*(1-AE756), 0)</f>
        <v>0</v>
      </c>
      <c r="AG756" s="20">
        <f ca="1">RAND()</f>
        <v>0.12223748089151565</v>
      </c>
      <c r="AH756" s="15">
        <f ca="1">IF(B756=1, ROUND(_xlfn.NORM.INV(AG756,$C$17,$C$18)*(1+$T$14), 0), ROUND(_xlfn.NORM.INV(AG756, $D$17, $D$18)*(1+$T$14), 0))</f>
        <v>138</v>
      </c>
      <c r="AI756" s="20">
        <f ca="1">RAND()</f>
        <v>0.83037578333249473</v>
      </c>
      <c r="AJ756" s="18">
        <f ca="1">IF(B756=1, ROUND(_xlfn.NORM.INV(AI756,$C$19,$C$20), 2), ROUND(_xlfn.NORM.INV(AI756, $D$19, $D$20), 2))</f>
        <v>1821.32</v>
      </c>
      <c r="AK756" s="15">
        <f ca="1">MIN(ROUND(H756*(1+$C$22),0),AH756)</f>
        <v>138</v>
      </c>
      <c r="AL756" s="20">
        <f ca="1">RAND()</f>
        <v>0.98695103737540812</v>
      </c>
      <c r="AM756" s="19">
        <f ca="1">(IF(B756=1, $G$21+($G$22-$G$21)*AL756, $H$21+($H$22-$H$21)*AL756))</f>
        <v>3.9608531121262246E-2</v>
      </c>
      <c r="AN756" s="15">
        <f ca="1">ROUND(AK756*(1-AM756), 0)</f>
        <v>133</v>
      </c>
      <c r="AO756" s="18">
        <f ca="1">SUM(IF(AN756&gt;H756, (AN756-H756)*($G$23+AJ756), 0),IF(AF756&gt;G756,(AF756-G756)*($G$23+AB756),0),IF(X756&gt;F756,(X756-F756)*($G$23+T756),0),IF(P756&gt;E756,(P756-E756)*($G$23+L756),0))</f>
        <v>0</v>
      </c>
      <c r="AP756" s="18">
        <f>-$C$24</f>
        <v>-313614.51120000001</v>
      </c>
      <c r="AQ756" s="17">
        <f ca="1">L756*P756+T756*X756+AB756*AF756+AJ756*AN756-AO756+AP756</f>
        <v>128475.06879999995</v>
      </c>
      <c r="AS756" s="21">
        <f ca="1">SUM(IF(AN756&gt;H756, (AN756-H756), 0),IF(AF756&gt;G756,(AF756-G756),0),IF(X756&gt;F756,(X756-F756),0),IF(P756&gt;E756,(P756-E756),0))</f>
        <v>0</v>
      </c>
    </row>
    <row r="757" spans="1:45" x14ac:dyDescent="0.4">
      <c r="A757" s="15">
        <v>729</v>
      </c>
      <c r="B757" s="15">
        <f ca="1">IF(RAND() &lt; (8/12), 0, 1)</f>
        <v>0</v>
      </c>
      <c r="C757" s="20">
        <f ca="1">RAND()</f>
        <v>0.89058426877099905</v>
      </c>
      <c r="D757" s="15" t="str">
        <f ca="1">LOOKUP(C757,$H$13:$H$16,$F$13:$F$16)</f>
        <v>Boeing 777-300ER</v>
      </c>
      <c r="E757" s="15">
        <f ca="1">LOOKUP(D757,$F$6:$F$9,$I$6:$I$9)</f>
        <v>8</v>
      </c>
      <c r="F757" s="15">
        <f ca="1">LOOKUP(D757,$F$6:$F$9,$J$6:$J$9)</f>
        <v>40</v>
      </c>
      <c r="G757" s="15">
        <f ca="1">LOOKUP(D757,$F$6:$F$9,$K$6:$K$9)</f>
        <v>24</v>
      </c>
      <c r="H757" s="15">
        <f ca="1">LOOKUP(D757,$F$6:$F$9,$L$6:$L$9)</f>
        <v>260</v>
      </c>
      <c r="I757" s="20">
        <f ca="1">RAND()</f>
        <v>0.12131236743137785</v>
      </c>
      <c r="J757" s="15">
        <f ca="1">IF(B757=1, ROUND(_xlfn.NORM.INV(I757,$C$5,$C$6)*(1+$T$14), 0), ROUND(_xlfn.NORM.INV(I757, $D$5, $D$6)*(1+$T$14), 0))</f>
        <v>3</v>
      </c>
      <c r="K757" s="20">
        <f ca="1">RAND()</f>
        <v>0.98216155694750207</v>
      </c>
      <c r="L757" s="18">
        <f ca="1">IF(B757=1, ROUND(_xlfn.NORM.INV(K757,$C$7,$C$8), 2), ROUND(_xlfn.NORM.INV(K757, $D$7, $D$8), 2))</f>
        <v>11449.75</v>
      </c>
      <c r="M757" s="15">
        <f ca="1">MIN(E757,J757)</f>
        <v>3</v>
      </c>
      <c r="N757" s="15">
        <f ca="1">RAND()</f>
        <v>0.79021605409874196</v>
      </c>
      <c r="O757" s="19">
        <f ca="1">(IF(B757=1, $G$21+($G$22-$G$21)*N757, $H$21+($H$22-$H$21)*N757))</f>
        <v>3.3706481622962262E-2</v>
      </c>
      <c r="P757" s="15">
        <f ca="1">ROUND(M757*(1-O757), 0)</f>
        <v>3</v>
      </c>
      <c r="Q757" s="20">
        <f ca="1">RAND()</f>
        <v>0.86752120109723696</v>
      </c>
      <c r="R757" s="15">
        <f ca="1">IF(B757=1, ROUND(_xlfn.NORM.INV(Q757,$C$9,$C$10)*(1+$T$14), 0), ROUND(_xlfn.NORM.INV(Q757, $D$9, $D$10)*(1+$T$14), 0))</f>
        <v>52</v>
      </c>
      <c r="S757" s="20">
        <f ca="1">RAND()</f>
        <v>5.2017327852812212E-2</v>
      </c>
      <c r="T757" s="18">
        <f ca="1">IF(B757=1, ROUND(_xlfn.NORM.INV(S757,$C$11,$C$12), 2), ROUND(_xlfn.NORM.INV(S757, $D$11, $D$12), 2))</f>
        <v>4875.75</v>
      </c>
      <c r="U757" s="15">
        <f ca="1">MIN(F757,R757)</f>
        <v>40</v>
      </c>
      <c r="V757" s="15">
        <f ca="1">RAND()</f>
        <v>0.71691322974502092</v>
      </c>
      <c r="W757" s="19">
        <f ca="1">(IF(B757=1, $G$21+($G$22-$G$21)*V757, $H$21+($H$22-$H$21)*V757))</f>
        <v>3.1507396892350624E-2</v>
      </c>
      <c r="X757" s="15">
        <f ca="1">ROUND(U757*(1-W757), 0)</f>
        <v>39</v>
      </c>
      <c r="Y757" s="20">
        <f ca="1">RAND()</f>
        <v>0.13857361084936359</v>
      </c>
      <c r="Z757" s="15">
        <f ca="1">IF(B757=1, ROUND(_xlfn.NORM.INV(Y757,$C$13,$C$14)*(1+$T$14), 0), ROUND(_xlfn.NORM.INV(Y757, $D$13, $D$14)*(1+$T$14), 0))</f>
        <v>25</v>
      </c>
      <c r="AA757" s="20">
        <f ca="1">RAND()</f>
        <v>0.66981369502922194</v>
      </c>
      <c r="AB757" s="18">
        <f ca="1">IF(B757=1, ROUND(_xlfn.NORM.INV(AA757,$C$15,$C$16), 2), ROUND(_xlfn.NORM.INV(AA757, $D$15, $D$16), 2))</f>
        <v>2851.37</v>
      </c>
      <c r="AC757" s="15">
        <f ca="1">MIN(G757,Z757)</f>
        <v>24</v>
      </c>
      <c r="AD757" s="15">
        <f ca="1">RAND()</f>
        <v>0.81763450520572201</v>
      </c>
      <c r="AE757" s="19">
        <f ca="1">(IF(B757=1, $G$21+($G$22-$G$21)*AD757, $H$21+($H$22-$H$21)*AD757))</f>
        <v>3.4529035156171659E-2</v>
      </c>
      <c r="AF757" s="15">
        <f ca="1">ROUND(AC757*(1-AE757), 0)</f>
        <v>23</v>
      </c>
      <c r="AG757" s="20">
        <f ca="1">RAND()</f>
        <v>0.52954434294459418</v>
      </c>
      <c r="AH757" s="15">
        <f ca="1">IF(B757=1, ROUND(_xlfn.NORM.INV(AG757,$C$17,$C$18)*(1+$T$14), 0), ROUND(_xlfn.NORM.INV(AG757, $D$17, $D$18)*(1+$T$14), 0))</f>
        <v>203</v>
      </c>
      <c r="AI757" s="20">
        <f ca="1">RAND()</f>
        <v>0.49422736727544092</v>
      </c>
      <c r="AJ757" s="18">
        <f ca="1">IF(B757=1, ROUND(_xlfn.NORM.INV(AI757,$C$19,$C$20), 2), ROUND(_xlfn.NORM.INV(AI757, $D$19, $D$20), 2))</f>
        <v>1747.63</v>
      </c>
      <c r="AK757" s="15">
        <f ca="1">MIN(ROUND(H757*(1+$C$22),0),AH757)</f>
        <v>203</v>
      </c>
      <c r="AL757" s="20">
        <f ca="1">RAND()</f>
        <v>0.64352517974850043</v>
      </c>
      <c r="AM757" s="19">
        <f ca="1">(IF(B757=1, $G$21+($G$22-$G$21)*AL757, $H$21+($H$22-$H$21)*AL757))</f>
        <v>2.9305755392455016E-2</v>
      </c>
      <c r="AN757" s="15">
        <f ca="1">ROUND(AK757*(1-AM757), 0)</f>
        <v>197</v>
      </c>
      <c r="AO757" s="18">
        <f ca="1">SUM(IF(AN757&gt;H757, (AN757-H757)*($G$23+AJ757), 0),IF(AF757&gt;G757,(AF757-G757)*($G$23+AB757),0),IF(X757&gt;F757,(X757-F757)*($G$23+T757),0),IF(P757&gt;E757,(P757-E757)*($G$23+L757),0))</f>
        <v>0</v>
      </c>
      <c r="AP757" s="18">
        <f>-$C$24</f>
        <v>-313614.51120000001</v>
      </c>
      <c r="AQ757" s="17">
        <f ca="1">L757*P757+T757*X757+AB757*AF757+AJ757*AN757-AO757+AP757</f>
        <v>320753.6088000001</v>
      </c>
      <c r="AS757" s="21">
        <f ca="1">SUM(IF(AN757&gt;H757, (AN757-H757), 0),IF(AF757&gt;G757,(AF757-G757),0),IF(X757&gt;F757,(X757-F757),0),IF(P757&gt;E757,(P757-E757),0))</f>
        <v>0</v>
      </c>
    </row>
    <row r="758" spans="1:45" x14ac:dyDescent="0.4">
      <c r="A758" s="15">
        <v>730</v>
      </c>
      <c r="B758" s="15">
        <f ca="1">IF(RAND() &lt; (8/12), 0, 1)</f>
        <v>0</v>
      </c>
      <c r="C758" s="20">
        <f ca="1">RAND()</f>
        <v>0.87805287147589239</v>
      </c>
      <c r="D758" s="15" t="str">
        <f ca="1">LOOKUP(C758,$H$13:$H$16,$F$13:$F$16)</f>
        <v>Boeing 777-300ER</v>
      </c>
      <c r="E758" s="15">
        <f ca="1">LOOKUP(D758,$F$6:$F$9,$I$6:$I$9)</f>
        <v>8</v>
      </c>
      <c r="F758" s="15">
        <f ca="1">LOOKUP(D758,$F$6:$F$9,$J$6:$J$9)</f>
        <v>40</v>
      </c>
      <c r="G758" s="15">
        <f ca="1">LOOKUP(D758,$F$6:$F$9,$K$6:$K$9)</f>
        <v>24</v>
      </c>
      <c r="H758" s="15">
        <f ca="1">LOOKUP(D758,$F$6:$F$9,$L$6:$L$9)</f>
        <v>260</v>
      </c>
      <c r="I758" s="20">
        <f ca="1">RAND()</f>
        <v>9.3953173912781573E-2</v>
      </c>
      <c r="J758" s="15">
        <f ca="1">IF(B758=1, ROUND(_xlfn.NORM.INV(I758,$C$5,$C$6)*(1+$T$14), 0), ROUND(_xlfn.NORM.INV(I758, $D$5, $D$6)*(1+$T$14), 0))</f>
        <v>3</v>
      </c>
      <c r="K758" s="20">
        <f ca="1">RAND()</f>
        <v>0.15793446747865081</v>
      </c>
      <c r="L758" s="18">
        <f ca="1">IF(B758=1, ROUND(_xlfn.NORM.INV(K758,$C$7,$C$8), 2), ROUND(_xlfn.NORM.INV(K758, $D$7, $D$8), 2))</f>
        <v>10035.26</v>
      </c>
      <c r="M758" s="15">
        <f ca="1">MIN(E758,J758)</f>
        <v>3</v>
      </c>
      <c r="N758" s="15">
        <f ca="1">RAND()</f>
        <v>0.64539712809177119</v>
      </c>
      <c r="O758" s="19">
        <f ca="1">(IF(B758=1, $G$21+($G$22-$G$21)*N758, $H$21+($H$22-$H$21)*N758))</f>
        <v>2.9361913842753135E-2</v>
      </c>
      <c r="P758" s="15">
        <f ca="1">ROUND(M758*(1-O758), 0)</f>
        <v>3</v>
      </c>
      <c r="Q758" s="20">
        <f ca="1">RAND()</f>
        <v>0.89892017506967159</v>
      </c>
      <c r="R758" s="15">
        <f ca="1">IF(B758=1, ROUND(_xlfn.NORM.INV(Q758,$C$9,$C$10)*(1+$T$14), 0), ROUND(_xlfn.NORM.INV(Q758, $D$9, $D$10)*(1+$T$14), 0))</f>
        <v>53</v>
      </c>
      <c r="S758" s="20">
        <f ca="1">RAND()</f>
        <v>0.73292450708733869</v>
      </c>
      <c r="T758" s="18">
        <f ca="1">IF(B758=1, ROUND(_xlfn.NORM.INV(S758,$C$11,$C$12), 2), ROUND(_xlfn.NORM.INV(S758, $D$11, $D$12), 2))</f>
        <v>5387.86</v>
      </c>
      <c r="U758" s="15">
        <f ca="1">MIN(F758,R758)</f>
        <v>40</v>
      </c>
      <c r="V758" s="15">
        <f ca="1">RAND()</f>
        <v>0.33902924367349996</v>
      </c>
      <c r="W758" s="19">
        <f ca="1">(IF(B758=1, $G$21+($G$22-$G$21)*V758, $H$21+($H$22-$H$21)*V758))</f>
        <v>2.0170877310204997E-2</v>
      </c>
      <c r="X758" s="15">
        <f ca="1">ROUND(U758*(1-W758), 0)</f>
        <v>39</v>
      </c>
      <c r="Y758" s="20">
        <f ca="1">RAND()</f>
        <v>0.38984830929759551</v>
      </c>
      <c r="Z758" s="15">
        <f ca="1">IF(B758=1, ROUND(_xlfn.NORM.INV(Y758,$C$13,$C$14)*(1+$T$14), 0), ROUND(_xlfn.NORM.INV(Y758, $D$13, $D$14)*(1+$T$14), 0))</f>
        <v>33</v>
      </c>
      <c r="AA758" s="20">
        <f ca="1">RAND()</f>
        <v>0.8712034713036777</v>
      </c>
      <c r="AB758" s="18">
        <f ca="1">IF(B758=1, ROUND(_xlfn.NORM.INV(AA758,$C$15,$C$16), 2), ROUND(_xlfn.NORM.INV(AA758, $D$15, $D$16), 2))</f>
        <v>2935.56</v>
      </c>
      <c r="AC758" s="15">
        <f ca="1">MIN(G758,Z758)</f>
        <v>24</v>
      </c>
      <c r="AD758" s="15">
        <f ca="1">RAND()</f>
        <v>0.60328759301561841</v>
      </c>
      <c r="AE758" s="19">
        <f ca="1">(IF(B758=1, $G$21+($G$22-$G$21)*AD758, $H$21+($H$22-$H$21)*AD758))</f>
        <v>2.8098627790468553E-2</v>
      </c>
      <c r="AF758" s="15">
        <f ca="1">ROUND(AC758*(1-AE758), 0)</f>
        <v>23</v>
      </c>
      <c r="AG758" s="20">
        <f ca="1">RAND()</f>
        <v>0.825531999478477</v>
      </c>
      <c r="AH758" s="15">
        <f ca="1">IF(B758=1, ROUND(_xlfn.NORM.INV(AG758,$C$17,$C$18)*(1+$T$14), 0), ROUND(_xlfn.NORM.INV(AG758, $D$17, $D$18)*(1+$T$14), 0))</f>
        <v>249</v>
      </c>
      <c r="AI758" s="20">
        <f ca="1">RAND()</f>
        <v>0.83421131705538831</v>
      </c>
      <c r="AJ758" s="18">
        <f ca="1">IF(B758=1, ROUND(_xlfn.NORM.INV(AI758,$C$19,$C$20), 2), ROUND(_xlfn.NORM.INV(AI758, $D$19, $D$20), 2))</f>
        <v>1822.48</v>
      </c>
      <c r="AK758" s="15">
        <f ca="1">MIN(ROUND(H758*(1+$C$22),0),AH758)</f>
        <v>249</v>
      </c>
      <c r="AL758" s="20">
        <f ca="1">RAND()</f>
        <v>0.58844259253899522</v>
      </c>
      <c r="AM758" s="19">
        <f ca="1">(IF(B758=1, $G$21+($G$22-$G$21)*AL758, $H$21+($H$22-$H$21)*AL758))</f>
        <v>2.7653277776169854E-2</v>
      </c>
      <c r="AN758" s="15">
        <f ca="1">ROUND(AK758*(1-AM758), 0)</f>
        <v>242</v>
      </c>
      <c r="AO758" s="18">
        <f ca="1">SUM(IF(AN758&gt;H758, (AN758-H758)*($G$23+AJ758), 0),IF(AF758&gt;G758,(AF758-G758)*($G$23+AB758),0),IF(X758&gt;F758,(X758-F758)*($G$23+T758),0),IF(P758&gt;E758,(P758-E758)*($G$23+L758),0))</f>
        <v>0</v>
      </c>
      <c r="AP758" s="18">
        <f>-$C$24</f>
        <v>-313614.51120000001</v>
      </c>
      <c r="AQ758" s="17">
        <f ca="1">L758*P758+T758*X758+AB758*AF758+AJ758*AN758-AO758+AP758</f>
        <v>435175.84879999998</v>
      </c>
      <c r="AS758" s="21">
        <f ca="1">SUM(IF(AN758&gt;H758, (AN758-H758), 0),IF(AF758&gt;G758,(AF758-G758),0),IF(X758&gt;F758,(X758-F758),0),IF(P758&gt;E758,(P758-E758),0))</f>
        <v>0</v>
      </c>
    </row>
    <row r="759" spans="1:45" x14ac:dyDescent="0.4">
      <c r="A759" s="15">
        <v>731</v>
      </c>
      <c r="B759" s="15">
        <f ca="1">IF(RAND() &lt; (8/12), 0, 1)</f>
        <v>0</v>
      </c>
      <c r="C759" s="20">
        <f ca="1">RAND()</f>
        <v>0.86434986042993889</v>
      </c>
      <c r="D759" s="15" t="str">
        <f ca="1">LOOKUP(C759,$H$13:$H$16,$F$13:$F$16)</f>
        <v>Boeing 777-300ER</v>
      </c>
      <c r="E759" s="15">
        <f ca="1">LOOKUP(D759,$F$6:$F$9,$I$6:$I$9)</f>
        <v>8</v>
      </c>
      <c r="F759" s="15">
        <f ca="1">LOOKUP(D759,$F$6:$F$9,$J$6:$J$9)</f>
        <v>40</v>
      </c>
      <c r="G759" s="15">
        <f ca="1">LOOKUP(D759,$F$6:$F$9,$K$6:$K$9)</f>
        <v>24</v>
      </c>
      <c r="H759" s="15">
        <f ca="1">LOOKUP(D759,$F$6:$F$9,$L$6:$L$9)</f>
        <v>260</v>
      </c>
      <c r="I759" s="20">
        <f ca="1">RAND()</f>
        <v>0.37478342702202805</v>
      </c>
      <c r="J759" s="15">
        <f ca="1">IF(B759=1, ROUND(_xlfn.NORM.INV(I759,$C$5,$C$6)*(1+$T$14), 0), ROUND(_xlfn.NORM.INV(I759, $D$5, $D$6)*(1+$T$14), 0))</f>
        <v>4</v>
      </c>
      <c r="K759" s="20">
        <f ca="1">RAND()</f>
        <v>0.11232266757385301</v>
      </c>
      <c r="L759" s="18">
        <f ca="1">IF(B759=1, ROUND(_xlfn.NORM.INV(K759,$C$7,$C$8), 2), ROUND(_xlfn.NORM.INV(K759, $D$7, $D$8), 2))</f>
        <v>9938.9699999999993</v>
      </c>
      <c r="M759" s="15">
        <f ca="1">MIN(E759,J759)</f>
        <v>4</v>
      </c>
      <c r="N759" s="15">
        <f ca="1">RAND()</f>
        <v>0.65877939735416102</v>
      </c>
      <c r="O759" s="19">
        <f ca="1">(IF(B759=1, $G$21+($G$22-$G$21)*N759, $H$21+($H$22-$H$21)*N759))</f>
        <v>2.9763381920624832E-2</v>
      </c>
      <c r="P759" s="15">
        <f ca="1">ROUND(M759*(1-O759), 0)</f>
        <v>4</v>
      </c>
      <c r="Q759" s="20">
        <f ca="1">RAND()</f>
        <v>0.89792087722236513</v>
      </c>
      <c r="R759" s="15">
        <f ca="1">IF(B759=1, ROUND(_xlfn.NORM.INV(Q759,$C$9,$C$10)*(1+$T$14), 0), ROUND(_xlfn.NORM.INV(Q759, $D$9, $D$10)*(1+$T$14), 0))</f>
        <v>53</v>
      </c>
      <c r="S759" s="20">
        <f ca="1">RAND()</f>
        <v>0.40399179720169298</v>
      </c>
      <c r="T759" s="18">
        <f ca="1">IF(B759=1, ROUND(_xlfn.NORM.INV(S759,$C$11,$C$12), 2), ROUND(_xlfn.NORM.INV(S759, $D$11, $D$12), 2))</f>
        <v>5190.8100000000004</v>
      </c>
      <c r="U759" s="15">
        <f ca="1">MIN(F759,R759)</f>
        <v>40</v>
      </c>
      <c r="V759" s="15">
        <f ca="1">RAND()</f>
        <v>0.6232299388249144</v>
      </c>
      <c r="W759" s="19">
        <f ca="1">(IF(B759=1, $G$21+($G$22-$G$21)*V759, $H$21+($H$22-$H$21)*V759))</f>
        <v>2.8696898164747429E-2</v>
      </c>
      <c r="X759" s="15">
        <f ca="1">ROUND(U759*(1-W759), 0)</f>
        <v>39</v>
      </c>
      <c r="Y759" s="20">
        <f ca="1">RAND()</f>
        <v>0.52495192815530578</v>
      </c>
      <c r="Z759" s="15">
        <f ca="1">IF(B759=1, ROUND(_xlfn.NORM.INV(Y759,$C$13,$C$14)*(1+$T$14), 0), ROUND(_xlfn.NORM.INV(Y759, $D$13, $D$14)*(1+$T$14), 0))</f>
        <v>36</v>
      </c>
      <c r="AA759" s="20">
        <f ca="1">RAND()</f>
        <v>0.97377549084831627</v>
      </c>
      <c r="AB759" s="18">
        <f ca="1">IF(B759=1, ROUND(_xlfn.NORM.INV(AA759,$C$15,$C$16), 2), ROUND(_xlfn.NORM.INV(AA759, $D$15, $D$16), 2))</f>
        <v>3033.68</v>
      </c>
      <c r="AC759" s="15">
        <f ca="1">MIN(G759,Z759)</f>
        <v>24</v>
      </c>
      <c r="AD759" s="15">
        <f ca="1">RAND()</f>
        <v>0.96311231280161103</v>
      </c>
      <c r="AE759" s="19">
        <f ca="1">(IF(B759=1, $G$21+($G$22-$G$21)*AD759, $H$21+($H$22-$H$21)*AD759))</f>
        <v>3.8893369384048332E-2</v>
      </c>
      <c r="AF759" s="15">
        <f ca="1">ROUND(AC759*(1-AE759), 0)</f>
        <v>23</v>
      </c>
      <c r="AG759" s="20">
        <f ca="1">RAND()</f>
        <v>0.77326277194065007</v>
      </c>
      <c r="AH759" s="15">
        <f ca="1">IF(B759=1, ROUND(_xlfn.NORM.INV(AG759,$C$17,$C$18)*(1+$T$14), 0), ROUND(_xlfn.NORM.INV(AG759, $D$17, $D$18)*(1+$T$14), 0))</f>
        <v>239</v>
      </c>
      <c r="AI759" s="20">
        <f ca="1">RAND()</f>
        <v>0.76644076080774648</v>
      </c>
      <c r="AJ759" s="18">
        <f ca="1">IF(B759=1, ROUND(_xlfn.NORM.INV(AI759,$C$19,$C$20), 2), ROUND(_xlfn.NORM.INV(AI759, $D$19, $D$20), 2))</f>
        <v>1803.97</v>
      </c>
      <c r="AK759" s="15">
        <f ca="1">MIN(ROUND(H759*(1+$C$22),0),AH759)</f>
        <v>239</v>
      </c>
      <c r="AL759" s="20">
        <f ca="1">RAND()</f>
        <v>0.69793115444738307</v>
      </c>
      <c r="AM759" s="19">
        <f ca="1">(IF(B759=1, $G$21+($G$22-$G$21)*AL759, $H$21+($H$22-$H$21)*AL759))</f>
        <v>3.0937934633421489E-2</v>
      </c>
      <c r="AN759" s="15">
        <f ca="1">ROUND(AK759*(1-AM759), 0)</f>
        <v>232</v>
      </c>
      <c r="AO759" s="18">
        <f ca="1">SUM(IF(AN759&gt;H759, (AN759-H759)*($G$23+AJ759), 0),IF(AF759&gt;G759,(AF759-G759)*($G$23+AB759),0),IF(X759&gt;F759,(X759-F759)*($G$23+T759),0),IF(P759&gt;E759,(P759-E759)*($G$23+L759),0))</f>
        <v>0</v>
      </c>
      <c r="AP759" s="18">
        <f>-$C$24</f>
        <v>-313614.51120000001</v>
      </c>
      <c r="AQ759" s="17">
        <f ca="1">L759*P759+T759*X759+AB759*AF759+AJ759*AN759-AO759+AP759</f>
        <v>416878.63880000002</v>
      </c>
      <c r="AS759" s="21">
        <f ca="1">SUM(IF(AN759&gt;H759, (AN759-H759), 0),IF(AF759&gt;G759,(AF759-G759),0),IF(X759&gt;F759,(X759-F759),0),IF(P759&gt;E759,(P759-E759),0))</f>
        <v>0</v>
      </c>
    </row>
    <row r="760" spans="1:45" x14ac:dyDescent="0.4">
      <c r="A760" s="15">
        <v>732</v>
      </c>
      <c r="B760" s="15">
        <f ca="1">IF(RAND() &lt; (8/12), 0, 1)</f>
        <v>0</v>
      </c>
      <c r="C760" s="20">
        <f ca="1">RAND()</f>
        <v>0.22110687072200319</v>
      </c>
      <c r="D760" s="15" t="str">
        <f ca="1">LOOKUP(C760,$H$13:$H$16,$F$13:$F$16)</f>
        <v>Airbus A380-800</v>
      </c>
      <c r="E760" s="15">
        <f ca="1">LOOKUP(D760,$F$6:$F$9,$I$6:$I$9)</f>
        <v>14</v>
      </c>
      <c r="F760" s="15">
        <f ca="1">LOOKUP(D760,$F$6:$F$9,$J$6:$J$9)</f>
        <v>76</v>
      </c>
      <c r="G760" s="15">
        <f ca="1">LOOKUP(D760,$F$6:$F$9,$K$6:$K$9)</f>
        <v>56</v>
      </c>
      <c r="H760" s="15">
        <f ca="1">LOOKUP(D760,$F$6:$F$9,$L$6:$L$9)</f>
        <v>341</v>
      </c>
      <c r="I760" s="20">
        <f ca="1">RAND()</f>
        <v>0.32250609100264493</v>
      </c>
      <c r="J760" s="15">
        <f ca="1">IF(B760=1, ROUND(_xlfn.NORM.INV(I760,$C$5,$C$6)*(1+$T$14), 0), ROUND(_xlfn.NORM.INV(I760, $D$5, $D$6)*(1+$T$14), 0))</f>
        <v>4</v>
      </c>
      <c r="K760" s="20">
        <f ca="1">RAND()</f>
        <v>0.5518122534853388</v>
      </c>
      <c r="L760" s="18">
        <f ca="1">IF(B760=1, ROUND(_xlfn.NORM.INV(K760,$C$7,$C$8), 2), ROUND(_xlfn.NORM.INV(K760, $D$7, $D$8), 2))</f>
        <v>10551.74</v>
      </c>
      <c r="M760" s="15">
        <f ca="1">MIN(E760,J760)</f>
        <v>4</v>
      </c>
      <c r="N760" s="15">
        <f ca="1">RAND()</f>
        <v>0.54918382022047652</v>
      </c>
      <c r="O760" s="19">
        <f ca="1">(IF(B760=1, $G$21+($G$22-$G$21)*N760, $H$21+($H$22-$H$21)*N760))</f>
        <v>2.6475514606614292E-2</v>
      </c>
      <c r="P760" s="15">
        <f ca="1">ROUND(M760*(1-O760), 0)</f>
        <v>4</v>
      </c>
      <c r="Q760" s="20">
        <f ca="1">RAND()</f>
        <v>3.6768406342396309E-2</v>
      </c>
      <c r="R760" s="15">
        <f ca="1">IF(B760=1, ROUND(_xlfn.NORM.INV(Q760,$C$9,$C$10)*(1+$T$14), 0), ROUND(_xlfn.NORM.INV(Q760, $D$9, $D$10)*(1+$T$14), 0))</f>
        <v>21</v>
      </c>
      <c r="S760" s="20">
        <f ca="1">RAND()</f>
        <v>0.34508423753582274</v>
      </c>
      <c r="T760" s="18">
        <f ca="1">IF(B760=1, ROUND(_xlfn.NORM.INV(S760,$C$11,$C$12), 2), ROUND(_xlfn.NORM.INV(S760, $D$11, $D$12), 2))</f>
        <v>5155.3500000000004</v>
      </c>
      <c r="U760" s="15">
        <f ca="1">MIN(F760,R760)</f>
        <v>21</v>
      </c>
      <c r="V760" s="15">
        <f ca="1">RAND()</f>
        <v>0.79147857618929995</v>
      </c>
      <c r="W760" s="19">
        <f ca="1">(IF(B760=1, $G$21+($G$22-$G$21)*V760, $H$21+($H$22-$H$21)*V760))</f>
        <v>3.3744357285678997E-2</v>
      </c>
      <c r="X760" s="15">
        <f ca="1">ROUND(U760*(1-W760), 0)</f>
        <v>20</v>
      </c>
      <c r="Y760" s="20">
        <f ca="1">RAND()</f>
        <v>0.97724165557757958</v>
      </c>
      <c r="Z760" s="15">
        <f ca="1">IF(B760=1, ROUND(_xlfn.NORM.INV(Y760,$C$13,$C$14)*(1+$T$14), 0), ROUND(_xlfn.NORM.INV(Y760, $D$13, $D$14)*(1+$T$14), 0))</f>
        <v>55</v>
      </c>
      <c r="AA760" s="20">
        <f ca="1">RAND()</f>
        <v>0.2556929562349044</v>
      </c>
      <c r="AB760" s="18">
        <f ca="1">IF(B760=1, ROUND(_xlfn.NORM.INV(AA760,$C$15,$C$16), 2), ROUND(_xlfn.NORM.INV(AA760, $D$15, $D$16), 2))</f>
        <v>2718.16</v>
      </c>
      <c r="AC760" s="15">
        <f ca="1">MIN(G760,Z760)</f>
        <v>55</v>
      </c>
      <c r="AD760" s="15">
        <f ca="1">RAND()</f>
        <v>0.41390134234415954</v>
      </c>
      <c r="AE760" s="19">
        <f ca="1">(IF(B760=1, $G$21+($G$22-$G$21)*AD760, $H$21+($H$22-$H$21)*AD760))</f>
        <v>2.2417040270324786E-2</v>
      </c>
      <c r="AF760" s="15">
        <f ca="1">ROUND(AC760*(1-AE760), 0)</f>
        <v>54</v>
      </c>
      <c r="AG760" s="20">
        <f ca="1">RAND()</f>
        <v>0.7257543039910801</v>
      </c>
      <c r="AH760" s="15">
        <f ca="1">IF(B760=1, ROUND(_xlfn.NORM.INV(AG760,$C$17,$C$18)*(1+$T$14), 0), ROUND(_xlfn.NORM.INV(AG760, $D$17, $D$18)*(1+$T$14), 0))</f>
        <v>231</v>
      </c>
      <c r="AI760" s="20">
        <f ca="1">RAND()</f>
        <v>0.7121911127569196</v>
      </c>
      <c r="AJ760" s="18">
        <f ca="1">IF(B760=1, ROUND(_xlfn.NORM.INV(AI760,$C$19,$C$20), 2), ROUND(_xlfn.NORM.INV(AI760, $D$19, $D$20), 2))</f>
        <v>1791.25</v>
      </c>
      <c r="AK760" s="15">
        <f ca="1">MIN(ROUND(H760*(1+$C$22),0),AH760)</f>
        <v>231</v>
      </c>
      <c r="AL760" s="20">
        <f ca="1">RAND()</f>
        <v>0.44154399039412662</v>
      </c>
      <c r="AM760" s="19">
        <f ca="1">(IF(B760=1, $G$21+($G$22-$G$21)*AL760, $H$21+($H$22-$H$21)*AL760))</f>
        <v>2.3246319711823796E-2</v>
      </c>
      <c r="AN760" s="15">
        <f ca="1">ROUND(AK760*(1-AM760), 0)</f>
        <v>226</v>
      </c>
      <c r="AO760" s="18">
        <f ca="1">SUM(IF(AN760&gt;H760, (AN760-H760)*($G$23+AJ760), 0),IF(AF760&gt;G760,(AF760-G760)*($G$23+AB760),0),IF(X760&gt;F760,(X760-F760)*($G$23+T760),0),IF(P760&gt;E760,(P760-E760)*($G$23+L760),0))</f>
        <v>0</v>
      </c>
      <c r="AP760" s="18">
        <f>-$C$24</f>
        <v>-313614.51120000001</v>
      </c>
      <c r="AQ760" s="17">
        <f ca="1">L760*P760+T760*X760+AB760*AF760+AJ760*AN760-AO760+AP760</f>
        <v>383302.58879999997</v>
      </c>
      <c r="AS760" s="21">
        <f ca="1">SUM(IF(AN760&gt;H760, (AN760-H760), 0),IF(AF760&gt;G760,(AF760-G760),0),IF(X760&gt;F760,(X760-F760),0),IF(P760&gt;E760,(P760-E760),0))</f>
        <v>0</v>
      </c>
    </row>
    <row r="761" spans="1:45" x14ac:dyDescent="0.4">
      <c r="A761" s="15">
        <v>733</v>
      </c>
      <c r="B761" s="15">
        <f ca="1">IF(RAND() &lt; (8/12), 0, 1)</f>
        <v>0</v>
      </c>
      <c r="C761" s="20">
        <f ca="1">RAND()</f>
        <v>0.54587978455746655</v>
      </c>
      <c r="D761" s="15" t="str">
        <f ca="1">LOOKUP(C761,$H$13:$H$16,$F$13:$F$16)</f>
        <v>Airbus A380-800</v>
      </c>
      <c r="E761" s="15">
        <f ca="1">LOOKUP(D761,$F$6:$F$9,$I$6:$I$9)</f>
        <v>14</v>
      </c>
      <c r="F761" s="15">
        <f ca="1">LOOKUP(D761,$F$6:$F$9,$J$6:$J$9)</f>
        <v>76</v>
      </c>
      <c r="G761" s="15">
        <f ca="1">LOOKUP(D761,$F$6:$F$9,$K$6:$K$9)</f>
        <v>56</v>
      </c>
      <c r="H761" s="15">
        <f ca="1">LOOKUP(D761,$F$6:$F$9,$L$6:$L$9)</f>
        <v>341</v>
      </c>
      <c r="I761" s="20">
        <f ca="1">RAND()</f>
        <v>0.58707202064554564</v>
      </c>
      <c r="J761" s="15">
        <f ca="1">IF(B761=1, ROUND(_xlfn.NORM.INV(I761,$C$5,$C$6)*(1+$T$14), 0), ROUND(_xlfn.NORM.INV(I761, $D$5, $D$6)*(1+$T$14), 0))</f>
        <v>4</v>
      </c>
      <c r="K761" s="20">
        <f ca="1">RAND()</f>
        <v>0.81890369933068208</v>
      </c>
      <c r="L761" s="18">
        <f ca="1">IF(B761=1, ROUND(_xlfn.NORM.INV(K761,$C$7,$C$8), 2), ROUND(_xlfn.NORM.INV(K761, $D$7, $D$8), 2))</f>
        <v>10907.67</v>
      </c>
      <c r="M761" s="15">
        <f ca="1">MIN(E761,J761)</f>
        <v>4</v>
      </c>
      <c r="N761" s="15">
        <f ca="1">RAND()</f>
        <v>0.20551802051234913</v>
      </c>
      <c r="O761" s="19">
        <f ca="1">(IF(B761=1, $G$21+($G$22-$G$21)*N761, $H$21+($H$22-$H$21)*N761))</f>
        <v>1.6165540615370476E-2</v>
      </c>
      <c r="P761" s="15">
        <f ca="1">ROUND(M761*(1-O761), 0)</f>
        <v>4</v>
      </c>
      <c r="Q761" s="20">
        <f ca="1">RAND()</f>
        <v>0.91347139326194282</v>
      </c>
      <c r="R761" s="15">
        <f ca="1">IF(B761=1, ROUND(_xlfn.NORM.INV(Q761,$C$9,$C$10)*(1+$T$14), 0), ROUND(_xlfn.NORM.INV(Q761, $D$9, $D$10)*(1+$T$14), 0))</f>
        <v>54</v>
      </c>
      <c r="S761" s="20">
        <f ca="1">RAND()</f>
        <v>0.34238010043085376</v>
      </c>
      <c r="T761" s="18">
        <f ca="1">IF(B761=1, ROUND(_xlfn.NORM.INV(S761,$C$11,$C$12), 2), ROUND(_xlfn.NORM.INV(S761, $D$11, $D$12), 2))</f>
        <v>5153.68</v>
      </c>
      <c r="U761" s="15">
        <f ca="1">MIN(F761,R761)</f>
        <v>54</v>
      </c>
      <c r="V761" s="15">
        <f ca="1">RAND()</f>
        <v>0.82874372231399263</v>
      </c>
      <c r="W761" s="19">
        <f ca="1">(IF(B761=1, $G$21+($G$22-$G$21)*V761, $H$21+($H$22-$H$21)*V761))</f>
        <v>3.4862311669419777E-2</v>
      </c>
      <c r="X761" s="15">
        <f ca="1">ROUND(U761*(1-W761), 0)</f>
        <v>52</v>
      </c>
      <c r="Y761" s="20">
        <f ca="1">RAND()</f>
        <v>0.90686237448334228</v>
      </c>
      <c r="Z761" s="15">
        <f ca="1">IF(B761=1, ROUND(_xlfn.NORM.INV(Y761,$C$13,$C$14)*(1+$T$14), 0), ROUND(_xlfn.NORM.INV(Y761, $D$13, $D$14)*(1+$T$14), 0))</f>
        <v>48</v>
      </c>
      <c r="AA761" s="20">
        <f ca="1">RAND()</f>
        <v>0.1330095990630733</v>
      </c>
      <c r="AB761" s="18">
        <f ca="1">IF(B761=1, ROUND(_xlfn.NORM.INV(AA761,$C$15,$C$16), 2), ROUND(_xlfn.NORM.INV(AA761, $D$15, $D$16), 2))</f>
        <v>2662.79</v>
      </c>
      <c r="AC761" s="15">
        <f ca="1">MIN(G761,Z761)</f>
        <v>48</v>
      </c>
      <c r="AD761" s="15">
        <f ca="1">RAND()</f>
        <v>0.36924350249647719</v>
      </c>
      <c r="AE761" s="19">
        <f ca="1">(IF(B761=1, $G$21+($G$22-$G$21)*AD761, $H$21+($H$22-$H$21)*AD761))</f>
        <v>2.1077305074894317E-2</v>
      </c>
      <c r="AF761" s="15">
        <f ca="1">ROUND(AC761*(1-AE761), 0)</f>
        <v>47</v>
      </c>
      <c r="AG761" s="20">
        <f ca="1">RAND()</f>
        <v>0.53280414362319184</v>
      </c>
      <c r="AH761" s="15">
        <f ca="1">IF(B761=1, ROUND(_xlfn.NORM.INV(AG761,$C$17,$C$18)*(1+$T$14), 0), ROUND(_xlfn.NORM.INV(AG761, $D$17, $D$18)*(1+$T$14), 0))</f>
        <v>204</v>
      </c>
      <c r="AI761" s="20">
        <f ca="1">RAND()</f>
        <v>0.86407120741204613</v>
      </c>
      <c r="AJ761" s="18">
        <f ca="1">IF(B761=1, ROUND(_xlfn.NORM.INV(AI761,$C$19,$C$20), 2), ROUND(_xlfn.NORM.INV(AI761, $D$19, $D$20), 2))</f>
        <v>1832.19</v>
      </c>
      <c r="AK761" s="15">
        <f ca="1">MIN(ROUND(H761*(1+$C$22),0),AH761)</f>
        <v>204</v>
      </c>
      <c r="AL761" s="20">
        <f ca="1">RAND()</f>
        <v>0.54662663236441167</v>
      </c>
      <c r="AM761" s="19">
        <f ca="1">(IF(B761=1, $G$21+($G$22-$G$21)*AL761, $H$21+($H$22-$H$21)*AL761))</f>
        <v>2.639879897093235E-2</v>
      </c>
      <c r="AN761" s="15">
        <f ca="1">ROUND(AK761*(1-AM761), 0)</f>
        <v>199</v>
      </c>
      <c r="AO761" s="18">
        <f ca="1">SUM(IF(AN761&gt;H761, (AN761-H761)*($G$23+AJ761), 0),IF(AF761&gt;G761,(AF761-G761)*($G$23+AB761),0),IF(X761&gt;F761,(X761-F761)*($G$23+T761),0),IF(P761&gt;E761,(P761-E761)*($G$23+L761),0))</f>
        <v>0</v>
      </c>
      <c r="AP761" s="18">
        <f>-$C$24</f>
        <v>-313614.51120000001</v>
      </c>
      <c r="AQ761" s="17">
        <f ca="1">L761*P761+T761*X761+AB761*AF761+AJ761*AN761-AO761+AP761</f>
        <v>487764.46879999997</v>
      </c>
      <c r="AS761" s="21">
        <f ca="1">SUM(IF(AN761&gt;H761, (AN761-H761), 0),IF(AF761&gt;G761,(AF761-G761),0),IF(X761&gt;F761,(X761-F761),0),IF(P761&gt;E761,(P761-E761),0))</f>
        <v>0</v>
      </c>
    </row>
    <row r="762" spans="1:45" x14ac:dyDescent="0.4">
      <c r="A762" s="15">
        <v>734</v>
      </c>
      <c r="B762" s="15">
        <f ca="1">IF(RAND() &lt; (8/12), 0, 1)</f>
        <v>0</v>
      </c>
      <c r="C762" s="20">
        <f ca="1">RAND()</f>
        <v>0.89515413753730955</v>
      </c>
      <c r="D762" s="15" t="str">
        <f ca="1">LOOKUP(C762,$H$13:$H$16,$F$13:$F$16)</f>
        <v>Boeing 777-300ER</v>
      </c>
      <c r="E762" s="15">
        <f ca="1">LOOKUP(D762,$F$6:$F$9,$I$6:$I$9)</f>
        <v>8</v>
      </c>
      <c r="F762" s="15">
        <f ca="1">LOOKUP(D762,$F$6:$F$9,$J$6:$J$9)</f>
        <v>40</v>
      </c>
      <c r="G762" s="15">
        <f ca="1">LOOKUP(D762,$F$6:$F$9,$K$6:$K$9)</f>
        <v>24</v>
      </c>
      <c r="H762" s="15">
        <f ca="1">LOOKUP(D762,$F$6:$F$9,$L$6:$L$9)</f>
        <v>260</v>
      </c>
      <c r="I762" s="20">
        <f ca="1">RAND()</f>
        <v>2.691141718616441E-2</v>
      </c>
      <c r="J762" s="15">
        <f ca="1">IF(B762=1, ROUND(_xlfn.NORM.INV(I762,$C$5,$C$6)*(1+$T$14), 0), ROUND(_xlfn.NORM.INV(I762, $D$5, $D$6)*(1+$T$14), 0))</f>
        <v>2</v>
      </c>
      <c r="K762" s="20">
        <f ca="1">RAND()</f>
        <v>0.4348287836156487</v>
      </c>
      <c r="L762" s="18">
        <f ca="1">IF(B762=1, ROUND(_xlfn.NORM.INV(K762,$C$7,$C$8), 2), ROUND(_xlfn.NORM.INV(K762, $D$7, $D$8), 2))</f>
        <v>10417.59</v>
      </c>
      <c r="M762" s="15">
        <f ca="1">MIN(E762,J762)</f>
        <v>2</v>
      </c>
      <c r="N762" s="15">
        <f ca="1">RAND()</f>
        <v>0.32407251359763234</v>
      </c>
      <c r="O762" s="19">
        <f ca="1">(IF(B762=1, $G$21+($G$22-$G$21)*N762, $H$21+($H$22-$H$21)*N762))</f>
        <v>1.972217540792897E-2</v>
      </c>
      <c r="P762" s="15">
        <f ca="1">ROUND(M762*(1-O762), 0)</f>
        <v>2</v>
      </c>
      <c r="Q762" s="20">
        <f ca="1">RAND()</f>
        <v>0.140883016292491</v>
      </c>
      <c r="R762" s="15">
        <f ca="1">IF(B762=1, ROUND(_xlfn.NORM.INV(Q762,$C$9,$C$10)*(1+$T$14), 0), ROUND(_xlfn.NORM.INV(Q762, $D$9, $D$10)*(1+$T$14), 0))</f>
        <v>29</v>
      </c>
      <c r="S762" s="20">
        <f ca="1">RAND()</f>
        <v>0.27854390827794839</v>
      </c>
      <c r="T762" s="18">
        <f ca="1">IF(B762=1, ROUND(_xlfn.NORM.INV(S762,$C$11,$C$12), 2), ROUND(_xlfn.NORM.INV(S762, $D$11, $D$12), 2))</f>
        <v>5112.3900000000003</v>
      </c>
      <c r="U762" s="15">
        <f ca="1">MIN(F762,R762)</f>
        <v>29</v>
      </c>
      <c r="V762" s="15">
        <f ca="1">RAND()</f>
        <v>0.55837240158678447</v>
      </c>
      <c r="W762" s="19">
        <f ca="1">(IF(B762=1, $G$21+($G$22-$G$21)*V762, $H$21+($H$22-$H$21)*V762))</f>
        <v>2.6751172047603536E-2</v>
      </c>
      <c r="X762" s="15">
        <f ca="1">ROUND(U762*(1-W762), 0)</f>
        <v>28</v>
      </c>
      <c r="Y762" s="20">
        <f ca="1">RAND()</f>
        <v>0.78424050760908237</v>
      </c>
      <c r="Z762" s="15">
        <f ca="1">IF(B762=1, ROUND(_xlfn.NORM.INV(Y762,$C$13,$C$14)*(1+$T$14), 0), ROUND(_xlfn.NORM.INV(Y762, $D$13, $D$14)*(1+$T$14), 0))</f>
        <v>43</v>
      </c>
      <c r="AA762" s="20">
        <f ca="1">RAND()</f>
        <v>0.79806189743608391</v>
      </c>
      <c r="AB762" s="18">
        <f ca="1">IF(B762=1, ROUND(_xlfn.NORM.INV(AA762,$C$15,$C$16), 2), ROUND(_xlfn.NORM.INV(AA762, $D$15, $D$16), 2))</f>
        <v>2899.42</v>
      </c>
      <c r="AC762" s="15">
        <f ca="1">MIN(G762,Z762)</f>
        <v>24</v>
      </c>
      <c r="AD762" s="15">
        <f ca="1">RAND()</f>
        <v>0.39456825326546729</v>
      </c>
      <c r="AE762" s="19">
        <f ca="1">(IF(B762=1, $G$21+($G$22-$G$21)*AD762, $H$21+($H$22-$H$21)*AD762))</f>
        <v>2.1837047597964017E-2</v>
      </c>
      <c r="AF762" s="15">
        <f ca="1">ROUND(AC762*(1-AE762), 0)</f>
        <v>23</v>
      </c>
      <c r="AG762" s="20">
        <f ca="1">RAND()</f>
        <v>0.3580969081087757</v>
      </c>
      <c r="AH762" s="15">
        <f ca="1">IF(B762=1, ROUND(_xlfn.NORM.INV(AG762,$C$17,$C$18)*(1+$T$14), 0), ROUND(_xlfn.NORM.INV(AG762, $D$17, $D$18)*(1+$T$14), 0))</f>
        <v>180</v>
      </c>
      <c r="AI762" s="20">
        <f ca="1">RAND()</f>
        <v>5.6831190842849599E-2</v>
      </c>
      <c r="AJ762" s="18">
        <f ca="1">IF(B762=1, ROUND(_xlfn.NORM.INV(AI762,$C$19,$C$20), 2), ROUND(_xlfn.NORM.INV(AI762, $D$19, $D$20), 2))</f>
        <v>1628.57</v>
      </c>
      <c r="AK762" s="15">
        <f ca="1">MIN(ROUND(H762*(1+$C$22),0),AH762)</f>
        <v>180</v>
      </c>
      <c r="AL762" s="20">
        <f ca="1">RAND()</f>
        <v>0.68784454746059176</v>
      </c>
      <c r="AM762" s="19">
        <f ca="1">(IF(B762=1, $G$21+($G$22-$G$21)*AL762, $H$21+($H$22-$H$21)*AL762))</f>
        <v>3.0635336423817751E-2</v>
      </c>
      <c r="AN762" s="15">
        <f ca="1">ROUND(AK762*(1-AM762), 0)</f>
        <v>174</v>
      </c>
      <c r="AO762" s="18">
        <f ca="1">SUM(IF(AN762&gt;H762, (AN762-H762)*($G$23+AJ762), 0),IF(AF762&gt;G762,(AF762-G762)*($G$23+AB762),0),IF(X762&gt;F762,(X762-F762)*($G$23+T762),0),IF(P762&gt;E762,(P762-E762)*($G$23+L762),0))</f>
        <v>0</v>
      </c>
      <c r="AP762" s="18">
        <f>-$C$24</f>
        <v>-313614.51120000001</v>
      </c>
      <c r="AQ762" s="17">
        <f ca="1">L762*P762+T762*X762+AB762*AF762+AJ762*AN762-AO762+AP762</f>
        <v>200425.42879999999</v>
      </c>
      <c r="AS762" s="21">
        <f ca="1">SUM(IF(AN762&gt;H762, (AN762-H762), 0),IF(AF762&gt;G762,(AF762-G762),0),IF(X762&gt;F762,(X762-F762),0),IF(P762&gt;E762,(P762-E762),0))</f>
        <v>0</v>
      </c>
    </row>
    <row r="763" spans="1:45" x14ac:dyDescent="0.4">
      <c r="A763" s="15">
        <v>735</v>
      </c>
      <c r="B763" s="15">
        <f ca="1">IF(RAND() &lt; (8/12), 0, 1)</f>
        <v>1</v>
      </c>
      <c r="C763" s="20">
        <f ca="1">RAND()</f>
        <v>0.20746136753230149</v>
      </c>
      <c r="D763" s="15" t="str">
        <f ca="1">LOOKUP(C763,$H$13:$H$16,$F$13:$F$16)</f>
        <v>Airbus A380-800</v>
      </c>
      <c r="E763" s="15">
        <f ca="1">LOOKUP(D763,$F$6:$F$9,$I$6:$I$9)</f>
        <v>14</v>
      </c>
      <c r="F763" s="15">
        <f ca="1">LOOKUP(D763,$F$6:$F$9,$J$6:$J$9)</f>
        <v>76</v>
      </c>
      <c r="G763" s="15">
        <f ca="1">LOOKUP(D763,$F$6:$F$9,$K$6:$K$9)</f>
        <v>56</v>
      </c>
      <c r="H763" s="15">
        <f ca="1">LOOKUP(D763,$F$6:$F$9,$L$6:$L$9)</f>
        <v>341</v>
      </c>
      <c r="I763" s="20">
        <f ca="1">RAND()</f>
        <v>0.38189873792135864</v>
      </c>
      <c r="J763" s="15">
        <f ca="1">IF(B763=1, ROUND(_xlfn.NORM.INV(I763,$C$5,$C$6)*(1+$T$14), 0), ROUND(_xlfn.NORM.INV(I763, $D$5, $D$6)*(1+$T$14), 0))</f>
        <v>6</v>
      </c>
      <c r="K763" s="20">
        <f ca="1">RAND()</f>
        <v>0.78914851492244331</v>
      </c>
      <c r="L763" s="18">
        <f ca="1">IF(B763=1, ROUND(_xlfn.NORM.INV(K763,$C$7,$C$8), 2), ROUND(_xlfn.NORM.INV(K763, $D$7, $D$8), 2))</f>
        <v>15107.87</v>
      </c>
      <c r="M763" s="15">
        <f ca="1">MIN(E763,J763)</f>
        <v>6</v>
      </c>
      <c r="N763" s="15">
        <f ca="1">RAND()</f>
        <v>0.72821140933004402</v>
      </c>
      <c r="O763" s="19">
        <f ca="1">(IF(B763=1, $G$21+($G$22-$G$21)*N763, $H$21+($H$22-$H$21)*N763))</f>
        <v>4.0487399326551543E-2</v>
      </c>
      <c r="P763" s="15">
        <f ca="1">ROUND(M763*(1-O763), 0)</f>
        <v>6</v>
      </c>
      <c r="Q763" s="20">
        <f ca="1">RAND()</f>
        <v>0.90627396817959671</v>
      </c>
      <c r="R763" s="15">
        <f ca="1">IF(B763=1, ROUND(_xlfn.NORM.INV(Q763,$C$9,$C$10)*(1+$T$14), 0), ROUND(_xlfn.NORM.INV(Q763, $D$9, $D$10)*(1+$T$14), 0))</f>
        <v>94</v>
      </c>
      <c r="S763" s="20">
        <f ca="1">RAND()</f>
        <v>0.11366307212147664</v>
      </c>
      <c r="T763" s="18">
        <f ca="1">IF(B763=1, ROUND(_xlfn.NORM.INV(S763,$C$11,$C$12), 2), ROUND(_xlfn.NORM.INV(S763, $D$11, $D$12), 2))</f>
        <v>5740.83</v>
      </c>
      <c r="U763" s="15">
        <f ca="1">MIN(F763,R763)</f>
        <v>76</v>
      </c>
      <c r="V763" s="15">
        <f ca="1">RAND()</f>
        <v>0.77159863920447413</v>
      </c>
      <c r="W763" s="19">
        <f ca="1">(IF(B763=1, $G$21+($G$22-$G$21)*V763, $H$21+($H$22-$H$21)*V763))</f>
        <v>4.2005952372156596E-2</v>
      </c>
      <c r="X763" s="15">
        <f ca="1">ROUND(U763*(1-W763), 0)</f>
        <v>73</v>
      </c>
      <c r="Y763" s="20">
        <f ca="1">RAND()</f>
        <v>0.30717605976515683</v>
      </c>
      <c r="Z763" s="15">
        <f ca="1">IF(B763=1, ROUND(_xlfn.NORM.INV(Y763,$C$13,$C$14)*(1+$T$14), 0), ROUND(_xlfn.NORM.INV(Y763, $D$13, $D$14)*(1+$T$14), 0))</f>
        <v>43</v>
      </c>
      <c r="AA763" s="20">
        <f ca="1">RAND()</f>
        <v>0.49898398702516367</v>
      </c>
      <c r="AB763" s="18">
        <f ca="1">IF(B763=1, ROUND(_xlfn.NORM.INV(AA763,$C$15,$C$16), 2), ROUND(_xlfn.NORM.INV(AA763, $D$15, $D$16), 2))</f>
        <v>3641.14</v>
      </c>
      <c r="AC763" s="15">
        <f ca="1">MIN(G763,Z763)</f>
        <v>43</v>
      </c>
      <c r="AD763" s="15">
        <f ca="1">RAND()</f>
        <v>0.42361219323942723</v>
      </c>
      <c r="AE763" s="19">
        <f ca="1">(IF(B763=1, $G$21+($G$22-$G$21)*AD763, $H$21+($H$22-$H$21)*AD763))</f>
        <v>2.9826426763379953E-2</v>
      </c>
      <c r="AF763" s="15">
        <f ca="1">ROUND(AC763*(1-AE763), 0)</f>
        <v>42</v>
      </c>
      <c r="AG763" s="20">
        <f ca="1">RAND()</f>
        <v>0.94469259295289776</v>
      </c>
      <c r="AH763" s="15">
        <f ca="1">IF(B763=1, ROUND(_xlfn.NORM.INV(AG763,$C$17,$C$18)*(1+$T$14), 0), ROUND(_xlfn.NORM.INV(AG763, $D$17, $D$18)*(1+$T$14), 0))</f>
        <v>506</v>
      </c>
      <c r="AI763" s="20">
        <f ca="1">RAND()</f>
        <v>0.55425501167349178</v>
      </c>
      <c r="AJ763" s="18">
        <f ca="1">IF(B763=1, ROUND(_xlfn.NORM.INV(AI763,$C$19,$C$20), 2), ROUND(_xlfn.NORM.INV(AI763, $D$19, $D$20), 2))</f>
        <v>2317.48</v>
      </c>
      <c r="AK763" s="15">
        <f ca="1">MIN(ROUND(H763*(1+$C$22),0),AH763)</f>
        <v>358</v>
      </c>
      <c r="AL763" s="20">
        <f ca="1">RAND()</f>
        <v>0.61608329509895887</v>
      </c>
      <c r="AM763" s="19">
        <f ca="1">(IF(B763=1, $G$21+($G$22-$G$21)*AL763, $H$21+($H$22-$H$21)*AL763))</f>
        <v>3.6562915328463563E-2</v>
      </c>
      <c r="AN763" s="15">
        <f ca="1">ROUND(AK763*(1-AM763), 0)</f>
        <v>345</v>
      </c>
      <c r="AO763" s="18">
        <f ca="1">SUM(IF(AN763&gt;H763, (AN763-H763)*($G$23+AJ763), 0),IF(AF763&gt;G763,(AF763-G763)*($G$23+AB763),0),IF(X763&gt;F763,(X763-F763)*($G$23+T763),0),IF(P763&gt;E763,(P763-E763)*($G$23+L763),0))</f>
        <v>12673.92</v>
      </c>
      <c r="AP763" s="18">
        <f>-$C$24</f>
        <v>-313614.51120000001</v>
      </c>
      <c r="AQ763" s="17">
        <f ca="1">L763*P763+T763*X763+AB763*AF763+AJ763*AN763-AO763+AP763</f>
        <v>1135897.8588</v>
      </c>
      <c r="AS763" s="21">
        <f ca="1">SUM(IF(AN763&gt;H763, (AN763-H763), 0),IF(AF763&gt;G763,(AF763-G763),0),IF(X763&gt;F763,(X763-F763),0),IF(P763&gt;E763,(P763-E763),0))</f>
        <v>4</v>
      </c>
    </row>
    <row r="764" spans="1:45" x14ac:dyDescent="0.4">
      <c r="A764" s="15">
        <v>736</v>
      </c>
      <c r="B764" s="15">
        <f ca="1">IF(RAND() &lt; (8/12), 0, 1)</f>
        <v>0</v>
      </c>
      <c r="C764" s="20">
        <f ca="1">RAND()</f>
        <v>0.26954988587749451</v>
      </c>
      <c r="D764" s="15" t="str">
        <f ca="1">LOOKUP(C764,$H$13:$H$16,$F$13:$F$16)</f>
        <v>Airbus A380-800</v>
      </c>
      <c r="E764" s="15">
        <f ca="1">LOOKUP(D764,$F$6:$F$9,$I$6:$I$9)</f>
        <v>14</v>
      </c>
      <c r="F764" s="15">
        <f ca="1">LOOKUP(D764,$F$6:$F$9,$J$6:$J$9)</f>
        <v>76</v>
      </c>
      <c r="G764" s="15">
        <f ca="1">LOOKUP(D764,$F$6:$F$9,$K$6:$K$9)</f>
        <v>56</v>
      </c>
      <c r="H764" s="15">
        <f ca="1">LOOKUP(D764,$F$6:$F$9,$L$6:$L$9)</f>
        <v>341</v>
      </c>
      <c r="I764" s="20">
        <f ca="1">RAND()</f>
        <v>0.81804731633883876</v>
      </c>
      <c r="J764" s="15">
        <f ca="1">IF(B764=1, ROUND(_xlfn.NORM.INV(I764,$C$5,$C$6)*(1+$T$14), 0), ROUND(_xlfn.NORM.INV(I764, $D$5, $D$6)*(1+$T$14), 0))</f>
        <v>5</v>
      </c>
      <c r="K764" s="20">
        <f ca="1">RAND()</f>
        <v>0.73987757094315654</v>
      </c>
      <c r="L764" s="18">
        <f ca="1">IF(B764=1, ROUND(_xlfn.NORM.INV(K764,$C$7,$C$8), 2), ROUND(_xlfn.NORM.INV(K764, $D$7, $D$8), 2))</f>
        <v>10785.42</v>
      </c>
      <c r="M764" s="15">
        <f ca="1">MIN(E764,J764)</f>
        <v>5</v>
      </c>
      <c r="N764" s="15">
        <f ca="1">RAND()</f>
        <v>9.1544094026264178E-2</v>
      </c>
      <c r="O764" s="19">
        <f ca="1">(IF(B764=1, $G$21+($G$22-$G$21)*N764, $H$21+($H$22-$H$21)*N764))</f>
        <v>1.2746322820787925E-2</v>
      </c>
      <c r="P764" s="15">
        <f ca="1">ROUND(M764*(1-O764), 0)</f>
        <v>5</v>
      </c>
      <c r="Q764" s="20">
        <f ca="1">RAND()</f>
        <v>0.26719282897876429</v>
      </c>
      <c r="R764" s="15">
        <f ca="1">IF(B764=1, ROUND(_xlfn.NORM.INV(Q764,$C$9,$C$10)*(1+$T$14), 0), ROUND(_xlfn.NORM.INV(Q764, $D$9, $D$10)*(1+$T$14), 0))</f>
        <v>33</v>
      </c>
      <c r="S764" s="20">
        <f ca="1">RAND()</f>
        <v>0.66045317379686086</v>
      </c>
      <c r="T764" s="18">
        <f ca="1">IF(B764=1, ROUND(_xlfn.NORM.INV(S764,$C$11,$C$12), 2), ROUND(_xlfn.NORM.INV(S764, $D$11, $D$12), 2))</f>
        <v>5340.46</v>
      </c>
      <c r="U764" s="15">
        <f ca="1">MIN(F764,R764)</f>
        <v>33</v>
      </c>
      <c r="V764" s="15">
        <f ca="1">RAND()</f>
        <v>0.24897857559231207</v>
      </c>
      <c r="W764" s="19">
        <f ca="1">(IF(B764=1, $G$21+($G$22-$G$21)*V764, $H$21+($H$22-$H$21)*V764))</f>
        <v>1.746935726776936E-2</v>
      </c>
      <c r="X764" s="15">
        <f ca="1">ROUND(U764*(1-W764), 0)</f>
        <v>32</v>
      </c>
      <c r="Y764" s="20">
        <f ca="1">RAND()</f>
        <v>0.67662359374718573</v>
      </c>
      <c r="Z764" s="15">
        <f ca="1">IF(B764=1, ROUND(_xlfn.NORM.INV(Y764,$C$13,$C$14)*(1+$T$14), 0), ROUND(_xlfn.NORM.INV(Y764, $D$13, $D$14)*(1+$T$14), 0))</f>
        <v>40</v>
      </c>
      <c r="AA764" s="20">
        <f ca="1">RAND()</f>
        <v>0.61954942712530781</v>
      </c>
      <c r="AB764" s="18">
        <f ca="1">IF(B764=1, ROUND(_xlfn.NORM.INV(AA764,$C$15,$C$16), 2), ROUND(_xlfn.NORM.INV(AA764, $D$15, $D$16), 2))</f>
        <v>2834.95</v>
      </c>
      <c r="AC764" s="15">
        <f ca="1">MIN(G764,Z764)</f>
        <v>40</v>
      </c>
      <c r="AD764" s="15">
        <f ca="1">RAND()</f>
        <v>0.5334970358564084</v>
      </c>
      <c r="AE764" s="19">
        <f ca="1">(IF(B764=1, $G$21+($G$22-$G$21)*AD764, $H$21+($H$22-$H$21)*AD764))</f>
        <v>2.600491107569225E-2</v>
      </c>
      <c r="AF764" s="15">
        <f ca="1">ROUND(AC764*(1-AE764), 0)</f>
        <v>39</v>
      </c>
      <c r="AG764" s="20">
        <f ca="1">RAND()</f>
        <v>0.82039730524743049</v>
      </c>
      <c r="AH764" s="15">
        <f ca="1">IF(B764=1, ROUND(_xlfn.NORM.INV(AG764,$C$17,$C$18)*(1+$T$14), 0), ROUND(_xlfn.NORM.INV(AG764, $D$17, $D$18)*(1+$T$14), 0))</f>
        <v>248</v>
      </c>
      <c r="AI764" s="20">
        <f ca="1">RAND()</f>
        <v>3.0599503235245296E-2</v>
      </c>
      <c r="AJ764" s="18">
        <f ca="1">IF(B764=1, ROUND(_xlfn.NORM.INV(AI764,$C$19,$C$20), 2), ROUND(_xlfn.NORM.INV(AI764, $D$19, $D$20), 2))</f>
        <v>1606.53</v>
      </c>
      <c r="AK764" s="15">
        <f ca="1">MIN(ROUND(H764*(1+$C$22),0),AH764)</f>
        <v>248</v>
      </c>
      <c r="AL764" s="20">
        <f ca="1">RAND()</f>
        <v>0.42686039576608081</v>
      </c>
      <c r="AM764" s="19">
        <f ca="1">(IF(B764=1, $G$21+($G$22-$G$21)*AL764, $H$21+($H$22-$H$21)*AL764))</f>
        <v>2.2805811872982425E-2</v>
      </c>
      <c r="AN764" s="15">
        <f ca="1">ROUND(AK764*(1-AM764), 0)</f>
        <v>242</v>
      </c>
      <c r="AO764" s="18">
        <f ca="1">SUM(IF(AN764&gt;H764, (AN764-H764)*($G$23+AJ764), 0),IF(AF764&gt;G764,(AF764-G764)*($G$23+AB764),0),IF(X764&gt;F764,(X764-F764)*($G$23+T764),0),IF(P764&gt;E764,(P764-E764)*($G$23+L764),0))</f>
        <v>0</v>
      </c>
      <c r="AP764" s="18">
        <f>-$C$24</f>
        <v>-313614.51120000001</v>
      </c>
      <c r="AQ764" s="17">
        <f ca="1">L764*P764+T764*X764+AB764*AF764+AJ764*AN764-AO764+AP764</f>
        <v>410550.6188</v>
      </c>
      <c r="AS764" s="21">
        <f ca="1">SUM(IF(AN764&gt;H764, (AN764-H764), 0),IF(AF764&gt;G764,(AF764-G764),0),IF(X764&gt;F764,(X764-F764),0),IF(P764&gt;E764,(P764-E764),0))</f>
        <v>0</v>
      </c>
    </row>
    <row r="765" spans="1:45" x14ac:dyDescent="0.4">
      <c r="A765" s="15">
        <v>737</v>
      </c>
      <c r="B765" s="15">
        <f ca="1">IF(RAND() &lt; (8/12), 0, 1)</f>
        <v>1</v>
      </c>
      <c r="C765" s="20">
        <f ca="1">RAND()</f>
        <v>0.87300053173308556</v>
      </c>
      <c r="D765" s="15" t="str">
        <f ca="1">LOOKUP(C765,$H$13:$H$16,$F$13:$F$16)</f>
        <v>Boeing 777-300ER</v>
      </c>
      <c r="E765" s="15">
        <f ca="1">LOOKUP(D765,$F$6:$F$9,$I$6:$I$9)</f>
        <v>8</v>
      </c>
      <c r="F765" s="15">
        <f ca="1">LOOKUP(D765,$F$6:$F$9,$J$6:$J$9)</f>
        <v>40</v>
      </c>
      <c r="G765" s="15">
        <f ca="1">LOOKUP(D765,$F$6:$F$9,$K$6:$K$9)</f>
        <v>24</v>
      </c>
      <c r="H765" s="15">
        <f ca="1">LOOKUP(D765,$F$6:$F$9,$L$6:$L$9)</f>
        <v>260</v>
      </c>
      <c r="I765" s="20">
        <f ca="1">RAND()</f>
        <v>0.13899635836163893</v>
      </c>
      <c r="J765" s="15">
        <f ca="1">IF(B765=1, ROUND(_xlfn.NORM.INV(I765,$C$5,$C$6)*(1+$T$14), 0), ROUND(_xlfn.NORM.INV(I765, $D$5, $D$6)*(1+$T$14), 0))</f>
        <v>4</v>
      </c>
      <c r="K765" s="20">
        <f ca="1">RAND()</f>
        <v>0.25473693577348033</v>
      </c>
      <c r="L765" s="18">
        <f ca="1">IF(B765=1, ROUND(_xlfn.NORM.INV(K765,$C$7,$C$8), 2), ROUND(_xlfn.NORM.INV(K765, $D$7, $D$8), 2))</f>
        <v>12469.24</v>
      </c>
      <c r="M765" s="15">
        <f ca="1">MIN(E765,J765)</f>
        <v>4</v>
      </c>
      <c r="N765" s="15">
        <f ca="1">RAND()</f>
        <v>0.16626480425560142</v>
      </c>
      <c r="O765" s="19">
        <f ca="1">(IF(B765=1, $G$21+($G$22-$G$21)*N765, $H$21+($H$22-$H$21)*N765))</f>
        <v>2.0819268148946048E-2</v>
      </c>
      <c r="P765" s="15">
        <f ca="1">ROUND(M765*(1-O765), 0)</f>
        <v>4</v>
      </c>
      <c r="Q765" s="20">
        <f ca="1">RAND()</f>
        <v>0.76652333795814487</v>
      </c>
      <c r="R765" s="15">
        <f ca="1">IF(B765=1, ROUND(_xlfn.NORM.INV(Q765,$C$9,$C$10)*(1+$T$14), 0), ROUND(_xlfn.NORM.INV(Q765, $D$9, $D$10)*(1+$T$14), 0))</f>
        <v>79</v>
      </c>
      <c r="S765" s="20">
        <f ca="1">RAND()</f>
        <v>0.88141195663147154</v>
      </c>
      <c r="T765" s="18">
        <f ca="1">IF(B765=1, ROUND(_xlfn.NORM.INV(S765,$C$11,$C$12), 2), ROUND(_xlfn.NORM.INV(S765, $D$11, $D$12), 2))</f>
        <v>7895.33</v>
      </c>
      <c r="U765" s="15">
        <f ca="1">MIN(F765,R765)</f>
        <v>40</v>
      </c>
      <c r="V765" s="15">
        <f ca="1">RAND()</f>
        <v>0.88070541825485915</v>
      </c>
      <c r="W765" s="19">
        <f ca="1">(IF(B765=1, $G$21+($G$22-$G$21)*V765, $H$21+($H$22-$H$21)*V765))</f>
        <v>4.5824689638920071E-2</v>
      </c>
      <c r="X765" s="15">
        <f ca="1">ROUND(U765*(1-W765), 0)</f>
        <v>38</v>
      </c>
      <c r="Y765" s="20">
        <f ca="1">RAND()</f>
        <v>2.4721827508534799E-2</v>
      </c>
      <c r="Z765" s="15">
        <f ca="1">IF(B765=1, ROUND(_xlfn.NORM.INV(Y765,$C$13,$C$14)*(1+$T$14), 0), ROUND(_xlfn.NORM.INV(Y765, $D$13, $D$14)*(1+$T$14), 0))</f>
        <v>9</v>
      </c>
      <c r="AA765" s="20">
        <f ca="1">RAND()</f>
        <v>6.8446501229737944E-2</v>
      </c>
      <c r="AB765" s="18">
        <f ca="1">IF(B765=1, ROUND(_xlfn.NORM.INV(AA765,$C$15,$C$16), 2), ROUND(_xlfn.NORM.INV(AA765, $D$15, $D$16), 2))</f>
        <v>2927.03</v>
      </c>
      <c r="AC765" s="15">
        <f ca="1">MIN(G765,Z765)</f>
        <v>9</v>
      </c>
      <c r="AD765" s="15">
        <f ca="1">RAND()</f>
        <v>0.88421899945108451</v>
      </c>
      <c r="AE765" s="19">
        <f ca="1">(IF(B765=1, $G$21+($G$22-$G$21)*AD765, $H$21+($H$22-$H$21)*AD765))</f>
        <v>4.5947664980787964E-2</v>
      </c>
      <c r="AF765" s="15">
        <f ca="1">ROUND(AC765*(1-AE765), 0)</f>
        <v>9</v>
      </c>
      <c r="AG765" s="20">
        <f ca="1">RAND()</f>
        <v>0.92486922815450545</v>
      </c>
      <c r="AH765" s="15">
        <f ca="1">IF(B765=1, ROUND(_xlfn.NORM.INV(AG765,$C$17,$C$18)*(1+$T$14), 0), ROUND(_xlfn.NORM.INV(AG765, $D$17, $D$18)*(1+$T$14), 0))</f>
        <v>486</v>
      </c>
      <c r="AI765" s="20">
        <f ca="1">RAND()</f>
        <v>0.57040937604551212</v>
      </c>
      <c r="AJ765" s="18">
        <f ca="1">IF(B765=1, ROUND(_xlfn.NORM.INV(AI765,$C$19,$C$20), 2), ROUND(_xlfn.NORM.INV(AI765, $D$19, $D$20), 2))</f>
        <v>2329.81</v>
      </c>
      <c r="AK765" s="15">
        <f ca="1">MIN(ROUND(H765*(1+$C$22),0),AH765)</f>
        <v>273</v>
      </c>
      <c r="AL765" s="20">
        <f ca="1">RAND()</f>
        <v>0.31471441113243992</v>
      </c>
      <c r="AM765" s="19">
        <f ca="1">(IF(B765=1, $G$21+($G$22-$G$21)*AL765, $H$21+($H$22-$H$21)*AL765))</f>
        <v>2.6015004389635398E-2</v>
      </c>
      <c r="AN765" s="15">
        <f ca="1">ROUND(AK765*(1-AM765), 0)</f>
        <v>266</v>
      </c>
      <c r="AO765" s="18">
        <f ca="1">SUM(IF(AN765&gt;H765, (AN765-H765)*($G$23+AJ765), 0),IF(AF765&gt;G765,(AF765-G765)*($G$23+AB765),0),IF(X765&gt;F765,(X765-F765)*($G$23+T765),0),IF(P765&gt;E765,(P765-E765)*($G$23+L765),0))</f>
        <v>19084.86</v>
      </c>
      <c r="AP765" s="18">
        <f>-$C$24</f>
        <v>-313614.51120000001</v>
      </c>
      <c r="AQ765" s="17">
        <f ca="1">L765*P765+T765*X765+AB765*AF765+AJ765*AN765-AO765+AP765</f>
        <v>663272.85880000005</v>
      </c>
      <c r="AS765" s="21">
        <f ca="1">SUM(IF(AN765&gt;H765, (AN765-H765), 0),IF(AF765&gt;G765,(AF765-G765),0),IF(X765&gt;F765,(X765-F765),0),IF(P765&gt;E765,(P765-E765),0))</f>
        <v>6</v>
      </c>
    </row>
    <row r="766" spans="1:45" x14ac:dyDescent="0.4">
      <c r="A766" s="15">
        <v>738</v>
      </c>
      <c r="B766" s="15">
        <f ca="1">IF(RAND() &lt; (8/12), 0, 1)</f>
        <v>1</v>
      </c>
      <c r="C766" s="20">
        <f ca="1">RAND()</f>
        <v>0.48394062667404125</v>
      </c>
      <c r="D766" s="15" t="str">
        <f ca="1">LOOKUP(C766,$H$13:$H$16,$F$13:$F$16)</f>
        <v>Airbus A380-800</v>
      </c>
      <c r="E766" s="15">
        <f ca="1">LOOKUP(D766,$F$6:$F$9,$I$6:$I$9)</f>
        <v>14</v>
      </c>
      <c r="F766" s="15">
        <f ca="1">LOOKUP(D766,$F$6:$F$9,$J$6:$J$9)</f>
        <v>76</v>
      </c>
      <c r="G766" s="15">
        <f ca="1">LOOKUP(D766,$F$6:$F$9,$K$6:$K$9)</f>
        <v>56</v>
      </c>
      <c r="H766" s="15">
        <f ca="1">LOOKUP(D766,$F$6:$F$9,$L$6:$L$9)</f>
        <v>341</v>
      </c>
      <c r="I766" s="20">
        <f ca="1">RAND()</f>
        <v>0.4326236364699213</v>
      </c>
      <c r="J766" s="15">
        <f ca="1">IF(B766=1, ROUND(_xlfn.NORM.INV(I766,$C$5,$C$6)*(1+$T$14), 0), ROUND(_xlfn.NORM.INV(I766, $D$5, $D$6)*(1+$T$14), 0))</f>
        <v>6</v>
      </c>
      <c r="K766" s="20">
        <f ca="1">RAND()</f>
        <v>0.70126871365963572</v>
      </c>
      <c r="L766" s="18">
        <f ca="1">IF(B766=1, ROUND(_xlfn.NORM.INV(K766,$C$7,$C$8), 2), ROUND(_xlfn.NORM.INV(K766, $D$7, $D$8), 2))</f>
        <v>14611.18</v>
      </c>
      <c r="M766" s="15">
        <f ca="1">MIN(E766,J766)</f>
        <v>6</v>
      </c>
      <c r="N766" s="15">
        <f ca="1">RAND()</f>
        <v>0.35717043744875865</v>
      </c>
      <c r="O766" s="19">
        <f ca="1">(IF(B766=1, $G$21+($G$22-$G$21)*N766, $H$21+($H$22-$H$21)*N766))</f>
        <v>2.7500965310706553E-2</v>
      </c>
      <c r="P766" s="15">
        <f ca="1">ROUND(M766*(1-O766), 0)</f>
        <v>6</v>
      </c>
      <c r="Q766" s="20">
        <f ca="1">RAND()</f>
        <v>0.2341789771599263</v>
      </c>
      <c r="R766" s="15">
        <f ca="1">IF(B766=1, ROUND(_xlfn.NORM.INV(Q766,$C$9,$C$10)*(1+$T$14), 0), ROUND(_xlfn.NORM.INV(Q766, $D$9, $D$10)*(1+$T$14), 0))</f>
        <v>43</v>
      </c>
      <c r="S766" s="20">
        <f ca="1">RAND()</f>
        <v>0.12763667512075716</v>
      </c>
      <c r="T766" s="18">
        <f ca="1">IF(B766=1, ROUND(_xlfn.NORM.INV(S766,$C$11,$C$12), 2), ROUND(_xlfn.NORM.INV(S766, $D$11, $D$12), 2))</f>
        <v>5803.62</v>
      </c>
      <c r="U766" s="15">
        <f ca="1">MIN(F766,R766)</f>
        <v>43</v>
      </c>
      <c r="V766" s="15">
        <f ca="1">RAND()</f>
        <v>0.6078143200540489</v>
      </c>
      <c r="W766" s="19">
        <f ca="1">(IF(B766=1, $G$21+($G$22-$G$21)*V766, $H$21+($H$22-$H$21)*V766))</f>
        <v>3.6273501201891711E-2</v>
      </c>
      <c r="X766" s="15">
        <f ca="1">ROUND(U766*(1-W766), 0)</f>
        <v>41</v>
      </c>
      <c r="Y766" s="20">
        <f ca="1">RAND()</f>
        <v>0.98470303359906086</v>
      </c>
      <c r="Z766" s="15">
        <f ca="1">IF(B766=1, ROUND(_xlfn.NORM.INV(Y766,$C$13,$C$14)*(1+$T$14), 0), ROUND(_xlfn.NORM.INV(Y766, $D$13, $D$14)*(1+$T$14), 0))</f>
        <v>105</v>
      </c>
      <c r="AA766" s="20">
        <f ca="1">RAND()</f>
        <v>0.16323809088581953</v>
      </c>
      <c r="AB766" s="18">
        <f ca="1">IF(B766=1, ROUND(_xlfn.NORM.INV(AA766,$C$15,$C$16), 2), ROUND(_xlfn.NORM.INV(AA766, $D$15, $D$16), 2))</f>
        <v>3170.48</v>
      </c>
      <c r="AC766" s="15">
        <f ca="1">MIN(G766,Z766)</f>
        <v>56</v>
      </c>
      <c r="AD766" s="15">
        <f ca="1">RAND()</f>
        <v>0.23077339152103071</v>
      </c>
      <c r="AE766" s="19">
        <f ca="1">(IF(B766=1, $G$21+($G$22-$G$21)*AD766, $H$21+($H$22-$H$21)*AD766))</f>
        <v>2.3077068703236073E-2</v>
      </c>
      <c r="AF766" s="15">
        <f ca="1">ROUND(AC766*(1-AE766), 0)</f>
        <v>55</v>
      </c>
      <c r="AG766" s="20">
        <f ca="1">RAND()</f>
        <v>0.13170897240591473</v>
      </c>
      <c r="AH766" s="15">
        <f ca="1">IF(B766=1, ROUND(_xlfn.NORM.INV(AG766,$C$17,$C$18)*(1+$T$14), 0), ROUND(_xlfn.NORM.INV(AG766, $D$17, $D$18)*(1+$T$14), 0))</f>
        <v>164</v>
      </c>
      <c r="AI766" s="20">
        <f ca="1">RAND()</f>
        <v>0.91989595665530133</v>
      </c>
      <c r="AJ766" s="18">
        <f ca="1">IF(B766=1, ROUND(_xlfn.NORM.INV(AI766,$C$19,$C$20), 2), ROUND(_xlfn.NORM.INV(AI766, $D$19, $D$20), 2))</f>
        <v>2698.59</v>
      </c>
      <c r="AK766" s="15">
        <f ca="1">MIN(ROUND(H766*(1+$C$22),0),AH766)</f>
        <v>164</v>
      </c>
      <c r="AL766" s="20">
        <f ca="1">RAND()</f>
        <v>0.94048057665039675</v>
      </c>
      <c r="AM766" s="19">
        <f ca="1">(IF(B766=1, $G$21+($G$22-$G$21)*AL766, $H$21+($H$22-$H$21)*AL766))</f>
        <v>4.7916820182763886E-2</v>
      </c>
      <c r="AN766" s="15">
        <f ca="1">ROUND(AK766*(1-AM766), 0)</f>
        <v>156</v>
      </c>
      <c r="AO766" s="18">
        <f ca="1">SUM(IF(AN766&gt;H766, (AN766-H766)*($G$23+AJ766), 0),IF(AF766&gt;G766,(AF766-G766)*($G$23+AB766),0),IF(X766&gt;F766,(X766-F766)*($G$23+T766),0),IF(P766&gt;E766,(P766-E766)*($G$23+L766),0))</f>
        <v>0</v>
      </c>
      <c r="AP766" s="18">
        <f>-$C$24</f>
        <v>-313614.51120000001</v>
      </c>
      <c r="AQ766" s="17">
        <f ca="1">L766*P766+T766*X766+AB766*AF766+AJ766*AN766-AO766+AP766</f>
        <v>607357.42880000011</v>
      </c>
      <c r="AS766" s="21">
        <f ca="1">SUM(IF(AN766&gt;H766, (AN766-H766), 0),IF(AF766&gt;G766,(AF766-G766),0),IF(X766&gt;F766,(X766-F766),0),IF(P766&gt;E766,(P766-E766),0))</f>
        <v>0</v>
      </c>
    </row>
    <row r="767" spans="1:45" x14ac:dyDescent="0.4">
      <c r="A767" s="15">
        <v>739</v>
      </c>
      <c r="B767" s="15">
        <f ca="1">IF(RAND() &lt; (8/12), 0, 1)</f>
        <v>0</v>
      </c>
      <c r="C767" s="20">
        <f ca="1">RAND()</f>
        <v>0.87272622024454616</v>
      </c>
      <c r="D767" s="15" t="str">
        <f ca="1">LOOKUP(C767,$H$13:$H$16,$F$13:$F$16)</f>
        <v>Boeing 777-300ER</v>
      </c>
      <c r="E767" s="15">
        <f ca="1">LOOKUP(D767,$F$6:$F$9,$I$6:$I$9)</f>
        <v>8</v>
      </c>
      <c r="F767" s="15">
        <f ca="1">LOOKUP(D767,$F$6:$F$9,$J$6:$J$9)</f>
        <v>40</v>
      </c>
      <c r="G767" s="15">
        <f ca="1">LOOKUP(D767,$F$6:$F$9,$K$6:$K$9)</f>
        <v>24</v>
      </c>
      <c r="H767" s="15">
        <f ca="1">LOOKUP(D767,$F$6:$F$9,$L$6:$L$9)</f>
        <v>260</v>
      </c>
      <c r="I767" s="20">
        <f ca="1">RAND()</f>
        <v>0.167790551795166</v>
      </c>
      <c r="J767" s="15">
        <f ca="1">IF(B767=1, ROUND(_xlfn.NORM.INV(I767,$C$5,$C$6)*(1+$T$14), 0), ROUND(_xlfn.NORM.INV(I767, $D$5, $D$6)*(1+$T$14), 0))</f>
        <v>3</v>
      </c>
      <c r="K767" s="20">
        <f ca="1">RAND()</f>
        <v>0.53660602617395492</v>
      </c>
      <c r="L767" s="18">
        <f ca="1">IF(B767=1, ROUND(_xlfn.NORM.INV(K767,$C$7,$C$8), 2), ROUND(_xlfn.NORM.INV(K767, $D$7, $D$8), 2))</f>
        <v>10534.26</v>
      </c>
      <c r="M767" s="15">
        <f ca="1">MIN(E767,J767)</f>
        <v>3</v>
      </c>
      <c r="N767" s="15">
        <f ca="1">RAND()</f>
        <v>0.30659446126788925</v>
      </c>
      <c r="O767" s="19">
        <f ca="1">(IF(B767=1, $G$21+($G$22-$G$21)*N767, $H$21+($H$22-$H$21)*N767))</f>
        <v>1.9197833838036679E-2</v>
      </c>
      <c r="P767" s="15">
        <f ca="1">ROUND(M767*(1-O767), 0)</f>
        <v>3</v>
      </c>
      <c r="Q767" s="20">
        <f ca="1">RAND()</f>
        <v>0.59591304721893279</v>
      </c>
      <c r="R767" s="15">
        <f ca="1">IF(B767=1, ROUND(_xlfn.NORM.INV(Q767,$C$9,$C$10)*(1+$T$14), 0), ROUND(_xlfn.NORM.INV(Q767, $D$9, $D$10)*(1+$T$14), 0))</f>
        <v>42</v>
      </c>
      <c r="S767" s="20">
        <f ca="1">RAND()</f>
        <v>0.1745241754253708</v>
      </c>
      <c r="T767" s="18">
        <f ca="1">IF(B767=1, ROUND(_xlfn.NORM.INV(S767,$C$11,$C$12), 2), ROUND(_xlfn.NORM.INV(S767, $D$11, $D$12), 2))</f>
        <v>5032.79</v>
      </c>
      <c r="U767" s="15">
        <f ca="1">MIN(F767,R767)</f>
        <v>40</v>
      </c>
      <c r="V767" s="15">
        <f ca="1">RAND()</f>
        <v>0.22071986326259307</v>
      </c>
      <c r="W767" s="19">
        <f ca="1">(IF(B767=1, $G$21+($G$22-$G$21)*V767, $H$21+($H$22-$H$21)*V767))</f>
        <v>1.6621595897877792E-2</v>
      </c>
      <c r="X767" s="15">
        <f ca="1">ROUND(U767*(1-W767), 0)</f>
        <v>39</v>
      </c>
      <c r="Y767" s="20">
        <f ca="1">RAND()</f>
        <v>0.34668183815896148</v>
      </c>
      <c r="Z767" s="15">
        <f ca="1">IF(B767=1, ROUND(_xlfn.NORM.INV(Y767,$C$13,$C$14)*(1+$T$14), 0), ROUND(_xlfn.NORM.INV(Y767, $D$13, $D$14)*(1+$T$14), 0))</f>
        <v>32</v>
      </c>
      <c r="AA767" s="20">
        <f ca="1">RAND()</f>
        <v>0.87362981769843218</v>
      </c>
      <c r="AB767" s="18">
        <f ca="1">IF(B767=1, ROUND(_xlfn.NORM.INV(AA767,$C$15,$C$16), 2), ROUND(_xlfn.NORM.INV(AA767, $D$15, $D$16), 2))</f>
        <v>2936.97</v>
      </c>
      <c r="AC767" s="15">
        <f ca="1">MIN(G767,Z767)</f>
        <v>24</v>
      </c>
      <c r="AD767" s="15">
        <f ca="1">RAND()</f>
        <v>0.56440800477272246</v>
      </c>
      <c r="AE767" s="19">
        <f ca="1">(IF(B767=1, $G$21+($G$22-$G$21)*AD767, $H$21+($H$22-$H$21)*AD767))</f>
        <v>2.6932240143181671E-2</v>
      </c>
      <c r="AF767" s="15">
        <f ca="1">ROUND(AC767*(1-AE767), 0)</f>
        <v>23</v>
      </c>
      <c r="AG767" s="20">
        <f ca="1">RAND()</f>
        <v>6.4909389165900722E-2</v>
      </c>
      <c r="AH767" s="15">
        <f ca="1">IF(B767=1, ROUND(_xlfn.NORM.INV(AG767,$C$17,$C$18)*(1+$T$14), 0), ROUND(_xlfn.NORM.INV(AG767, $D$17, $D$18)*(1+$T$14), 0))</f>
        <v>120</v>
      </c>
      <c r="AI767" s="20">
        <f ca="1">RAND()</f>
        <v>0.49930203436413589</v>
      </c>
      <c r="AJ767" s="18">
        <f ca="1">IF(B767=1, ROUND(_xlfn.NORM.INV(AI767,$C$19,$C$20), 2), ROUND(_xlfn.NORM.INV(AI767, $D$19, $D$20), 2))</f>
        <v>1748.6</v>
      </c>
      <c r="AK767" s="15">
        <f ca="1">MIN(ROUND(H767*(1+$C$22),0),AH767)</f>
        <v>120</v>
      </c>
      <c r="AL767" s="20">
        <f ca="1">RAND()</f>
        <v>7.96477177583651E-2</v>
      </c>
      <c r="AM767" s="19">
        <f ca="1">(IF(B767=1, $G$21+($G$22-$G$21)*AL767, $H$21+($H$22-$H$21)*AL767))</f>
        <v>1.2389431532750954E-2</v>
      </c>
      <c r="AN767" s="15">
        <f ca="1">ROUND(AK767*(1-AM767), 0)</f>
        <v>119</v>
      </c>
      <c r="AO767" s="18">
        <f ca="1">SUM(IF(AN767&gt;H767, (AN767-H767)*($G$23+AJ767), 0),IF(AF767&gt;G767,(AF767-G767)*($G$23+AB767),0),IF(X767&gt;F767,(X767-F767)*($G$23+T767),0),IF(P767&gt;E767,(P767-E767)*($G$23+L767),0))</f>
        <v>0</v>
      </c>
      <c r="AP767" s="18">
        <f>-$C$24</f>
        <v>-313614.51120000001</v>
      </c>
      <c r="AQ767" s="17">
        <f ca="1">L767*P767+T767*X767+AB767*AF767+AJ767*AN767-AO767+AP767</f>
        <v>189900.78880000004</v>
      </c>
      <c r="AS767" s="21">
        <f ca="1">SUM(IF(AN767&gt;H767, (AN767-H767), 0),IF(AF767&gt;G767,(AF767-G767),0),IF(X767&gt;F767,(X767-F767),0),IF(P767&gt;E767,(P767-E767),0))</f>
        <v>0</v>
      </c>
    </row>
    <row r="768" spans="1:45" x14ac:dyDescent="0.4">
      <c r="A768" s="15">
        <v>740</v>
      </c>
      <c r="B768" s="15">
        <f ca="1">IF(RAND() &lt; (8/12), 0, 1)</f>
        <v>0</v>
      </c>
      <c r="C768" s="20">
        <f ca="1">RAND()</f>
        <v>0.64876473724394867</v>
      </c>
      <c r="D768" s="15" t="str">
        <f ca="1">LOOKUP(C768,$H$13:$H$16,$F$13:$F$16)</f>
        <v>Boeing 777-300ER</v>
      </c>
      <c r="E768" s="15">
        <f ca="1">LOOKUP(D768,$F$6:$F$9,$I$6:$I$9)</f>
        <v>8</v>
      </c>
      <c r="F768" s="15">
        <f ca="1">LOOKUP(D768,$F$6:$F$9,$J$6:$J$9)</f>
        <v>40</v>
      </c>
      <c r="G768" s="15">
        <f ca="1">LOOKUP(D768,$F$6:$F$9,$K$6:$K$9)</f>
        <v>24</v>
      </c>
      <c r="H768" s="15">
        <f ca="1">LOOKUP(D768,$F$6:$F$9,$L$6:$L$9)</f>
        <v>260</v>
      </c>
      <c r="I768" s="20">
        <f ca="1">RAND()</f>
        <v>3.58776960981948E-2</v>
      </c>
      <c r="J768" s="15">
        <f ca="1">IF(B768=1, ROUND(_xlfn.NORM.INV(I768,$C$5,$C$6)*(1+$T$14), 0), ROUND(_xlfn.NORM.INV(I768, $D$5, $D$6)*(1+$T$14), 0))</f>
        <v>2</v>
      </c>
      <c r="K768" s="20">
        <f ca="1">RAND()</f>
        <v>0.70031324372183079</v>
      </c>
      <c r="L768" s="18">
        <f ca="1">IF(B768=1, ROUND(_xlfn.NORM.INV(K768,$C$7,$C$8), 2), ROUND(_xlfn.NORM.INV(K768, $D$7, $D$8), 2))</f>
        <v>10731.79</v>
      </c>
      <c r="M768" s="15">
        <f ca="1">MIN(E768,J768)</f>
        <v>2</v>
      </c>
      <c r="N768" s="15">
        <f ca="1">RAND()</f>
        <v>0.46100277234226994</v>
      </c>
      <c r="O768" s="19">
        <f ca="1">(IF(B768=1, $G$21+($G$22-$G$21)*N768, $H$21+($H$22-$H$21)*N768))</f>
        <v>2.38300831702681E-2</v>
      </c>
      <c r="P768" s="15">
        <f ca="1">ROUND(M768*(1-O768), 0)</f>
        <v>2</v>
      </c>
      <c r="Q768" s="20">
        <f ca="1">RAND()</f>
        <v>0.74033017757190345</v>
      </c>
      <c r="R768" s="15">
        <f ca="1">IF(B768=1, ROUND(_xlfn.NORM.INV(Q768,$C$9,$C$10)*(1+$T$14), 0), ROUND(_xlfn.NORM.INV(Q768, $D$9, $D$10)*(1+$T$14), 0))</f>
        <v>47</v>
      </c>
      <c r="S768" s="20">
        <f ca="1">RAND()</f>
        <v>0.45788477641225889</v>
      </c>
      <c r="T768" s="18">
        <f ca="1">IF(B768=1, ROUND(_xlfn.NORM.INV(S768,$C$11,$C$12), 2), ROUND(_xlfn.NORM.INV(S768, $D$11, $D$12), 2))</f>
        <v>5222.09</v>
      </c>
      <c r="U768" s="15">
        <f ca="1">MIN(F768,R768)</f>
        <v>40</v>
      </c>
      <c r="V768" s="15">
        <f ca="1">RAND()</f>
        <v>0.37976027617141594</v>
      </c>
      <c r="W768" s="19">
        <f ca="1">(IF(B768=1, $G$21+($G$22-$G$21)*V768, $H$21+($H$22-$H$21)*V768))</f>
        <v>2.1392808285142478E-2</v>
      </c>
      <c r="X768" s="15">
        <f ca="1">ROUND(U768*(1-W768), 0)</f>
        <v>39</v>
      </c>
      <c r="Y768" s="20">
        <f ca="1">RAND()</f>
        <v>0.37150684213667129</v>
      </c>
      <c r="Z768" s="15">
        <f ca="1">IF(B768=1, ROUND(_xlfn.NORM.INV(Y768,$C$13,$C$14)*(1+$T$14), 0), ROUND(_xlfn.NORM.INV(Y768, $D$13, $D$14)*(1+$T$14), 0))</f>
        <v>33</v>
      </c>
      <c r="AA768" s="20">
        <f ca="1">RAND()</f>
        <v>0.22526222611036295</v>
      </c>
      <c r="AB768" s="18">
        <f ca="1">IF(B768=1, ROUND(_xlfn.NORM.INV(AA768,$C$15,$C$16), 2), ROUND(_xlfn.NORM.INV(AA768, $D$15, $D$16), 2))</f>
        <v>2706.26</v>
      </c>
      <c r="AC768" s="15">
        <f ca="1">MIN(G768,Z768)</f>
        <v>24</v>
      </c>
      <c r="AD768" s="15">
        <f ca="1">RAND()</f>
        <v>0.48851950984002224</v>
      </c>
      <c r="AE768" s="19">
        <f ca="1">(IF(B768=1, $G$21+($G$22-$G$21)*AD768, $H$21+($H$22-$H$21)*AD768))</f>
        <v>2.4655585295200667E-2</v>
      </c>
      <c r="AF768" s="15">
        <f ca="1">ROUND(AC768*(1-AE768), 0)</f>
        <v>23</v>
      </c>
      <c r="AG768" s="20">
        <f ca="1">RAND()</f>
        <v>0.47723384915232103</v>
      </c>
      <c r="AH768" s="15">
        <f ca="1">IF(B768=1, ROUND(_xlfn.NORM.INV(AG768,$C$17,$C$18)*(1+$T$14), 0), ROUND(_xlfn.NORM.INV(AG768, $D$17, $D$18)*(1+$T$14), 0))</f>
        <v>197</v>
      </c>
      <c r="AI768" s="20">
        <f ca="1">RAND()</f>
        <v>0.70350912517705799</v>
      </c>
      <c r="AJ768" s="18">
        <f ca="1">IF(B768=1, ROUND(_xlfn.NORM.INV(AI768,$C$19,$C$20), 2), ROUND(_xlfn.NORM.INV(AI768, $D$19, $D$20), 2))</f>
        <v>1789.33</v>
      </c>
      <c r="AK768" s="15">
        <f ca="1">MIN(ROUND(H768*(1+$C$22),0),AH768)</f>
        <v>197</v>
      </c>
      <c r="AL768" s="20">
        <f ca="1">RAND()</f>
        <v>0.79419890264591952</v>
      </c>
      <c r="AM768" s="19">
        <f ca="1">(IF(B768=1, $G$21+($G$22-$G$21)*AL768, $H$21+($H$22-$H$21)*AL768))</f>
        <v>3.3825967079377586E-2</v>
      </c>
      <c r="AN768" s="15">
        <f ca="1">ROUND(AK768*(1-AM768), 0)</f>
        <v>190</v>
      </c>
      <c r="AO768" s="18">
        <f ca="1">SUM(IF(AN768&gt;H768, (AN768-H768)*($G$23+AJ768), 0),IF(AF768&gt;G768,(AF768-G768)*($G$23+AB768),0),IF(X768&gt;F768,(X768-F768)*($G$23+T768),0),IF(P768&gt;E768,(P768-E768)*($G$23+L768),0))</f>
        <v>0</v>
      </c>
      <c r="AP768" s="18">
        <f>-$C$24</f>
        <v>-313614.51120000001</v>
      </c>
      <c r="AQ768" s="17">
        <f ca="1">L768*P768+T768*X768+AB768*AF768+AJ768*AN768-AO768+AP768</f>
        <v>313727.25880000001</v>
      </c>
      <c r="AS768" s="21">
        <f ca="1">SUM(IF(AN768&gt;H768, (AN768-H768), 0),IF(AF768&gt;G768,(AF768-G768),0),IF(X768&gt;F768,(X768-F768),0),IF(P768&gt;E768,(P768-E768),0))</f>
        <v>0</v>
      </c>
    </row>
    <row r="769" spans="1:45" x14ac:dyDescent="0.4">
      <c r="A769" s="15">
        <v>741</v>
      </c>
      <c r="B769" s="15">
        <f ca="1">IF(RAND() &lt; (8/12), 0, 1)</f>
        <v>0</v>
      </c>
      <c r="C769" s="20">
        <f ca="1">RAND()</f>
        <v>0.55861084097136016</v>
      </c>
      <c r="D769" s="15" t="str">
        <f ca="1">LOOKUP(C769,$H$13:$H$16,$F$13:$F$16)</f>
        <v>Airbus A380-800</v>
      </c>
      <c r="E769" s="15">
        <f ca="1">LOOKUP(D769,$F$6:$F$9,$I$6:$I$9)</f>
        <v>14</v>
      </c>
      <c r="F769" s="15">
        <f ca="1">LOOKUP(D769,$F$6:$F$9,$J$6:$J$9)</f>
        <v>76</v>
      </c>
      <c r="G769" s="15">
        <f ca="1">LOOKUP(D769,$F$6:$F$9,$K$6:$K$9)</f>
        <v>56</v>
      </c>
      <c r="H769" s="15">
        <f ca="1">LOOKUP(D769,$F$6:$F$9,$L$6:$L$9)</f>
        <v>341</v>
      </c>
      <c r="I769" s="20">
        <f ca="1">RAND()</f>
        <v>0.85655970020522376</v>
      </c>
      <c r="J769" s="15">
        <f ca="1">IF(B769=1, ROUND(_xlfn.NORM.INV(I769,$C$5,$C$6)*(1+$T$14), 0), ROUND(_xlfn.NORM.INV(I769, $D$5, $D$6)*(1+$T$14), 0))</f>
        <v>5</v>
      </c>
      <c r="K769" s="20">
        <f ca="1">RAND()</f>
        <v>0.74334956651199957</v>
      </c>
      <c r="L769" s="18">
        <f ca="1">IF(B769=1, ROUND(_xlfn.NORM.INV(K769,$C$7,$C$8), 2), ROUND(_xlfn.NORM.INV(K769, $D$7, $D$8), 2))</f>
        <v>10790.31</v>
      </c>
      <c r="M769" s="15">
        <f ca="1">MIN(E769,J769)</f>
        <v>5</v>
      </c>
      <c r="N769" s="15">
        <f ca="1">RAND()</f>
        <v>0.98383727176652624</v>
      </c>
      <c r="O769" s="19">
        <f ca="1">(IF(B769=1, $G$21+($G$22-$G$21)*N769, $H$21+($H$22-$H$21)*N769))</f>
        <v>3.9515118152995785E-2</v>
      </c>
      <c r="P769" s="15">
        <f ca="1">ROUND(M769*(1-O769), 0)</f>
        <v>5</v>
      </c>
      <c r="Q769" s="20">
        <f ca="1">RAND()</f>
        <v>0.25880170280594705</v>
      </c>
      <c r="R769" s="15">
        <f ca="1">IF(B769=1, ROUND(_xlfn.NORM.INV(Q769,$C$9,$C$10)*(1+$T$14), 0), ROUND(_xlfn.NORM.INV(Q769, $D$9, $D$10)*(1+$T$14), 0))</f>
        <v>33</v>
      </c>
      <c r="S769" s="20">
        <f ca="1">RAND()</f>
        <v>0.67234422951348261</v>
      </c>
      <c r="T769" s="18">
        <f ca="1">IF(B769=1, ROUND(_xlfn.NORM.INV(S769,$C$11,$C$12), 2), ROUND(_xlfn.NORM.INV(S769, $D$11, $D$12), 2))</f>
        <v>5347.91</v>
      </c>
      <c r="U769" s="15">
        <f ca="1">MIN(F769,R769)</f>
        <v>33</v>
      </c>
      <c r="V769" s="15">
        <f ca="1">RAND()</f>
        <v>0.34516035583733895</v>
      </c>
      <c r="W769" s="19">
        <f ca="1">(IF(B769=1, $G$21+($G$22-$G$21)*V769, $H$21+($H$22-$H$21)*V769))</f>
        <v>2.0354810675120169E-2</v>
      </c>
      <c r="X769" s="15">
        <f ca="1">ROUND(U769*(1-W769), 0)</f>
        <v>32</v>
      </c>
      <c r="Y769" s="20">
        <f ca="1">RAND()</f>
        <v>0.81411448952170218</v>
      </c>
      <c r="Z769" s="15">
        <f ca="1">IF(B769=1, ROUND(_xlfn.NORM.INV(Y769,$C$13,$C$14)*(1+$T$14), 0), ROUND(_xlfn.NORM.INV(Y769, $D$13, $D$14)*(1+$T$14), 0))</f>
        <v>44</v>
      </c>
      <c r="AA769" s="20">
        <f ca="1">RAND()</f>
        <v>0.48728789955693819</v>
      </c>
      <c r="AB769" s="18">
        <f ca="1">IF(B769=1, ROUND(_xlfn.NORM.INV(AA769,$C$15,$C$16), 2), ROUND(_xlfn.NORM.INV(AA769, $D$15, $D$16), 2))</f>
        <v>2794.09</v>
      </c>
      <c r="AC769" s="15">
        <f ca="1">MIN(G769,Z769)</f>
        <v>44</v>
      </c>
      <c r="AD769" s="15">
        <f ca="1">RAND()</f>
        <v>7.146982065575247E-2</v>
      </c>
      <c r="AE769" s="19">
        <f ca="1">(IF(B769=1, $G$21+($G$22-$G$21)*AD769, $H$21+($H$22-$H$21)*AD769))</f>
        <v>1.2144094619672575E-2</v>
      </c>
      <c r="AF769" s="15">
        <f ca="1">ROUND(AC769*(1-AE769), 0)</f>
        <v>43</v>
      </c>
      <c r="AG769" s="20">
        <f ca="1">RAND()</f>
        <v>0.97975962619324908</v>
      </c>
      <c r="AH769" s="15">
        <f ca="1">IF(B769=1, ROUND(_xlfn.NORM.INV(AG769,$C$17,$C$18)*(1+$T$14), 0), ROUND(_xlfn.NORM.INV(AG769, $D$17, $D$18)*(1+$T$14), 0))</f>
        <v>307</v>
      </c>
      <c r="AI769" s="20">
        <f ca="1">RAND()</f>
        <v>3.0287030230687462E-2</v>
      </c>
      <c r="AJ769" s="18">
        <f ca="1">IF(B769=1, ROUND(_xlfn.NORM.INV(AI769,$C$19,$C$20), 2), ROUND(_xlfn.NORM.INV(AI769, $D$19, $D$20), 2))</f>
        <v>1606.18</v>
      </c>
      <c r="AK769" s="15">
        <f ca="1">MIN(ROUND(H769*(1+$C$22),0),AH769)</f>
        <v>307</v>
      </c>
      <c r="AL769" s="20">
        <f ca="1">RAND()</f>
        <v>0.12401490689303973</v>
      </c>
      <c r="AM769" s="19">
        <f ca="1">(IF(B769=1, $G$21+($G$22-$G$21)*AL769, $H$21+($H$22-$H$21)*AL769))</f>
        <v>1.3720447206791192E-2</v>
      </c>
      <c r="AN769" s="15">
        <f ca="1">ROUND(AK769*(1-AM769), 0)</f>
        <v>303</v>
      </c>
      <c r="AO769" s="18">
        <f ca="1">SUM(IF(AN769&gt;H769, (AN769-H769)*($G$23+AJ769), 0),IF(AF769&gt;G769,(AF769-G769)*($G$23+AB769),0),IF(X769&gt;F769,(X769-F769)*($G$23+T769),0),IF(P769&gt;E769,(P769-E769)*($G$23+L769),0))</f>
        <v>0</v>
      </c>
      <c r="AP769" s="18">
        <f>-$C$24</f>
        <v>-313614.51120000001</v>
      </c>
      <c r="AQ769" s="17">
        <f ca="1">L769*P769+T769*X769+AB769*AF769+AJ769*AN769-AO769+AP769</f>
        <v>518288.56880000007</v>
      </c>
      <c r="AS769" s="21">
        <f ca="1">SUM(IF(AN769&gt;H769, (AN769-H769), 0),IF(AF769&gt;G769,(AF769-G769),0),IF(X769&gt;F769,(X769-F769),0),IF(P769&gt;E769,(P769-E769),0))</f>
        <v>0</v>
      </c>
    </row>
    <row r="770" spans="1:45" x14ac:dyDescent="0.4">
      <c r="A770" s="15">
        <v>742</v>
      </c>
      <c r="B770" s="15">
        <f ca="1">IF(RAND() &lt; (8/12), 0, 1)</f>
        <v>1</v>
      </c>
      <c r="C770" s="20">
        <f ca="1">RAND()</f>
        <v>9.3779890450882974E-2</v>
      </c>
      <c r="D770" s="15" t="str">
        <f ca="1">LOOKUP(C770,$H$13:$H$16,$F$13:$F$16)</f>
        <v>Airbus A350-900</v>
      </c>
      <c r="E770" s="15">
        <f ca="1">LOOKUP(D770,$F$6:$F$9,$I$6:$I$9)</f>
        <v>0</v>
      </c>
      <c r="F770" s="15">
        <f ca="1">LOOKUP(D770,$F$6:$F$9,$J$6:$J$9)</f>
        <v>32</v>
      </c>
      <c r="G770" s="15">
        <f ca="1">LOOKUP(D770,$F$6:$F$9,$K$6:$K$9)</f>
        <v>21</v>
      </c>
      <c r="H770" s="15">
        <f ca="1">LOOKUP(D770,$F$6:$F$9,$L$6:$L$9)</f>
        <v>259</v>
      </c>
      <c r="I770" s="20">
        <f ca="1">RAND()</f>
        <v>0.62980199695941974</v>
      </c>
      <c r="J770" s="15">
        <f ca="1">IF(B770=1, ROUND(_xlfn.NORM.INV(I770,$C$5,$C$6)*(1+$T$14), 0), ROUND(_xlfn.NORM.INV(I770, $D$5, $D$6)*(1+$T$14), 0))</f>
        <v>7</v>
      </c>
      <c r="K770" s="20">
        <f ca="1">RAND()</f>
        <v>0.80955726269047024</v>
      </c>
      <c r="L770" s="18">
        <f ca="1">IF(B770=1, ROUND(_xlfn.NORM.INV(K770,$C$7,$C$8), 2), ROUND(_xlfn.NORM.INV(K770, $D$7, $D$8), 2))</f>
        <v>15239.16</v>
      </c>
      <c r="M770" s="15">
        <f ca="1">MIN(E770,J770)</f>
        <v>0</v>
      </c>
      <c r="N770" s="15">
        <f ca="1">RAND()</f>
        <v>0.47337226305530777</v>
      </c>
      <c r="O770" s="19">
        <f ca="1">(IF(B770=1, $G$21+($G$22-$G$21)*N770, $H$21+($H$22-$H$21)*N770))</f>
        <v>3.1568029206935772E-2</v>
      </c>
      <c r="P770" s="15">
        <f ca="1">ROUND(M770*(1-O770), 0)</f>
        <v>0</v>
      </c>
      <c r="Q770" s="20">
        <f ca="1">RAND()</f>
        <v>0.42563101267967873</v>
      </c>
      <c r="R770" s="15">
        <f ca="1">IF(B770=1, ROUND(_xlfn.NORM.INV(Q770,$C$9,$C$10)*(1+$T$14), 0), ROUND(_xlfn.NORM.INV(Q770, $D$9, $D$10)*(1+$T$14), 0))</f>
        <v>56</v>
      </c>
      <c r="S770" s="20">
        <f ca="1">RAND()</f>
        <v>0.13146631684291854</v>
      </c>
      <c r="T770" s="18">
        <f ca="1">IF(B770=1, ROUND(_xlfn.NORM.INV(S770,$C$11,$C$12), 2), ROUND(_xlfn.NORM.INV(S770, $D$11, $D$12), 2))</f>
        <v>5819.99</v>
      </c>
      <c r="U770" s="15">
        <f ca="1">MIN(F770,R770)</f>
        <v>32</v>
      </c>
      <c r="V770" s="15">
        <f ca="1">RAND()</f>
        <v>0.70506816744950074</v>
      </c>
      <c r="W770" s="19">
        <f ca="1">(IF(B770=1, $G$21+($G$22-$G$21)*V770, $H$21+($H$22-$H$21)*V770))</f>
        <v>3.9677385860732522E-2</v>
      </c>
      <c r="X770" s="15">
        <f ca="1">ROUND(U770*(1-W770), 0)</f>
        <v>31</v>
      </c>
      <c r="Y770" s="20">
        <f ca="1">RAND()</f>
        <v>4.4072052467366563E-2</v>
      </c>
      <c r="Z770" s="15">
        <f ca="1">IF(B770=1, ROUND(_xlfn.NORM.INV(Y770,$C$13,$C$14)*(1+$T$14), 0), ROUND(_xlfn.NORM.INV(Y770, $D$13, $D$14)*(1+$T$14), 0))</f>
        <v>15</v>
      </c>
      <c r="AA770" s="20">
        <f ca="1">RAND()</f>
        <v>0.41301776159084014</v>
      </c>
      <c r="AB770" s="18">
        <f ca="1">IF(B770=1, ROUND(_xlfn.NORM.INV(AA770,$C$15,$C$16), 2), ROUND(_xlfn.NORM.INV(AA770, $D$15, $D$16), 2))</f>
        <v>3536.67</v>
      </c>
      <c r="AC770" s="15">
        <f ca="1">MIN(G770,Z770)</f>
        <v>15</v>
      </c>
      <c r="AD770" s="15">
        <f ca="1">RAND()</f>
        <v>0.21034321542924084</v>
      </c>
      <c r="AE770" s="19">
        <f ca="1">(IF(B770=1, $G$21+($G$22-$G$21)*AD770, $H$21+($H$22-$H$21)*AD770))</f>
        <v>2.2362012540023429E-2</v>
      </c>
      <c r="AF770" s="15">
        <f ca="1">ROUND(AC770*(1-AE770), 0)</f>
        <v>15</v>
      </c>
      <c r="AG770" s="20">
        <f ca="1">RAND()</f>
        <v>0.14221811001234808</v>
      </c>
      <c r="AH770" s="15">
        <f ca="1">IF(B770=1, ROUND(_xlfn.NORM.INV(AG770,$C$17,$C$18)*(1+$T$14), 0), ROUND(_xlfn.NORM.INV(AG770, $D$17, $D$18)*(1+$T$14), 0))</f>
        <v>170</v>
      </c>
      <c r="AI770" s="20">
        <f ca="1">RAND()</f>
        <v>0.56703471876337541</v>
      </c>
      <c r="AJ770" s="18">
        <f ca="1">IF(B770=1, ROUND(_xlfn.NORM.INV(AI770,$C$19,$C$20), 2), ROUND(_xlfn.NORM.INV(AI770, $D$19, $D$20), 2))</f>
        <v>2327.23</v>
      </c>
      <c r="AK770" s="15">
        <f ca="1">MIN(ROUND(H770*(1+$C$22),0),AH770)</f>
        <v>170</v>
      </c>
      <c r="AL770" s="20">
        <f ca="1">RAND()</f>
        <v>0.87619561247201549</v>
      </c>
      <c r="AM770" s="19">
        <f ca="1">(IF(B770=1, $G$21+($G$22-$G$21)*AL770, $H$21+($H$22-$H$21)*AL770))</f>
        <v>4.5666846436520546E-2</v>
      </c>
      <c r="AN770" s="15">
        <f ca="1">ROUND(AK770*(1-AM770), 0)</f>
        <v>162</v>
      </c>
      <c r="AO770" s="18">
        <f ca="1">SUM(IF(AN770&gt;H770, (AN770-H770)*($G$23+AJ770), 0),IF(AF770&gt;G770,(AF770-G770)*($G$23+AB770),0),IF(X770&gt;F770,(X770-F770)*($G$23+T770),0),IF(P770&gt;E770,(P770-E770)*($G$23+L770),0))</f>
        <v>0</v>
      </c>
      <c r="AP770" s="18">
        <f>-$C$24</f>
        <v>-313614.51120000001</v>
      </c>
      <c r="AQ770" s="17">
        <f ca="1">L770*P770+T770*X770+AB770*AF770+AJ770*AN770-AO770+AP770</f>
        <v>296866.48879999999</v>
      </c>
      <c r="AS770" s="21">
        <f ca="1">SUM(IF(AN770&gt;H770, (AN770-H770), 0),IF(AF770&gt;G770,(AF770-G770),0),IF(X770&gt;F770,(X770-F770),0),IF(P770&gt;E770,(P770-E770),0))</f>
        <v>0</v>
      </c>
    </row>
    <row r="771" spans="1:45" x14ac:dyDescent="0.4">
      <c r="A771" s="15">
        <v>743</v>
      </c>
      <c r="B771" s="15">
        <f ca="1">IF(RAND() &lt; (8/12), 0, 1)</f>
        <v>0</v>
      </c>
      <c r="C771" s="20">
        <f ca="1">RAND()</f>
        <v>3.4926954265200316E-2</v>
      </c>
      <c r="D771" s="15" t="str">
        <f ca="1">LOOKUP(C771,$H$13:$H$16,$F$13:$F$16)</f>
        <v>Airbus A350-900</v>
      </c>
      <c r="E771" s="15">
        <f ca="1">LOOKUP(D771,$F$6:$F$9,$I$6:$I$9)</f>
        <v>0</v>
      </c>
      <c r="F771" s="15">
        <f ca="1">LOOKUP(D771,$F$6:$F$9,$J$6:$J$9)</f>
        <v>32</v>
      </c>
      <c r="G771" s="15">
        <f ca="1">LOOKUP(D771,$F$6:$F$9,$K$6:$K$9)</f>
        <v>21</v>
      </c>
      <c r="H771" s="15">
        <f ca="1">LOOKUP(D771,$F$6:$F$9,$L$6:$L$9)</f>
        <v>259</v>
      </c>
      <c r="I771" s="20">
        <f ca="1">RAND()</f>
        <v>0.63570483487494811</v>
      </c>
      <c r="J771" s="15">
        <f ca="1">IF(B771=1, ROUND(_xlfn.NORM.INV(I771,$C$5,$C$6)*(1+$T$14), 0), ROUND(_xlfn.NORM.INV(I771, $D$5, $D$6)*(1+$T$14), 0))</f>
        <v>5</v>
      </c>
      <c r="K771" s="20">
        <f ca="1">RAND()</f>
        <v>0.70924107268162284</v>
      </c>
      <c r="L771" s="18">
        <f ca="1">IF(B771=1, ROUND(_xlfn.NORM.INV(K771,$C$7,$C$8), 2), ROUND(_xlfn.NORM.INV(K771, $D$7, $D$8), 2))</f>
        <v>10743.58</v>
      </c>
      <c r="M771" s="15">
        <f ca="1">MIN(E771,J771)</f>
        <v>0</v>
      </c>
      <c r="N771" s="15">
        <f ca="1">RAND()</f>
        <v>0.67020486302000426</v>
      </c>
      <c r="O771" s="19">
        <f ca="1">(IF(B771=1, $G$21+($G$22-$G$21)*N771, $H$21+($H$22-$H$21)*N771))</f>
        <v>3.0106145890600129E-2</v>
      </c>
      <c r="P771" s="15">
        <f ca="1">ROUND(M771*(1-O771), 0)</f>
        <v>0</v>
      </c>
      <c r="Q771" s="20">
        <f ca="1">RAND()</f>
        <v>0.38771219718473515</v>
      </c>
      <c r="R771" s="15">
        <f ca="1">IF(B771=1, ROUND(_xlfn.NORM.INV(Q771,$C$9,$C$10)*(1+$T$14), 0), ROUND(_xlfn.NORM.INV(Q771, $D$9, $D$10)*(1+$T$14), 0))</f>
        <v>37</v>
      </c>
      <c r="S771" s="20">
        <f ca="1">RAND()</f>
        <v>0.86591455166869391</v>
      </c>
      <c r="T771" s="18">
        <f ca="1">IF(B771=1, ROUND(_xlfn.NORM.INV(S771,$C$11,$C$12), 2), ROUND(_xlfn.NORM.INV(S771, $D$11, $D$12), 2))</f>
        <v>5498.52</v>
      </c>
      <c r="U771" s="15">
        <f ca="1">MIN(F771,R771)</f>
        <v>32</v>
      </c>
      <c r="V771" s="15">
        <f ca="1">RAND()</f>
        <v>6.4515652965476566E-2</v>
      </c>
      <c r="W771" s="19">
        <f ca="1">(IF(B771=1, $G$21+($G$22-$G$21)*V771, $H$21+($H$22-$H$21)*V771))</f>
        <v>1.1935469588964298E-2</v>
      </c>
      <c r="X771" s="15">
        <f ca="1">ROUND(U771*(1-W771), 0)</f>
        <v>32</v>
      </c>
      <c r="Y771" s="20">
        <f ca="1">RAND()</f>
        <v>0.9371901461018709</v>
      </c>
      <c r="Z771" s="15">
        <f ca="1">IF(B771=1, ROUND(_xlfn.NORM.INV(Y771,$C$13,$C$14)*(1+$T$14), 0), ROUND(_xlfn.NORM.INV(Y771, $D$13, $D$14)*(1+$T$14), 0))</f>
        <v>50</v>
      </c>
      <c r="AA771" s="20">
        <f ca="1">RAND()</f>
        <v>0.95262711788923216</v>
      </c>
      <c r="AB771" s="18">
        <f ca="1">IF(B771=1, ROUND(_xlfn.NORM.INV(AA771,$C$15,$C$16), 2), ROUND(_xlfn.NORM.INV(AA771, $D$15, $D$16), 2))</f>
        <v>3001.04</v>
      </c>
      <c r="AC771" s="15">
        <f ca="1">MIN(G771,Z771)</f>
        <v>21</v>
      </c>
      <c r="AD771" s="15">
        <f ca="1">RAND()</f>
        <v>0.94107161098707304</v>
      </c>
      <c r="AE771" s="19">
        <f ca="1">(IF(B771=1, $G$21+($G$22-$G$21)*AD771, $H$21+($H$22-$H$21)*AD771))</f>
        <v>3.8232148329612192E-2</v>
      </c>
      <c r="AF771" s="15">
        <f ca="1">ROUND(AC771*(1-AE771), 0)</f>
        <v>20</v>
      </c>
      <c r="AG771" s="20">
        <f ca="1">RAND()</f>
        <v>0.29703186812743687</v>
      </c>
      <c r="AH771" s="15">
        <f ca="1">IF(B771=1, ROUND(_xlfn.NORM.INV(AG771,$C$17,$C$18)*(1+$T$14), 0), ROUND(_xlfn.NORM.INV(AG771, $D$17, $D$18)*(1+$T$14), 0))</f>
        <v>172</v>
      </c>
      <c r="AI771" s="20">
        <f ca="1">RAND()</f>
        <v>0.16687956611854793</v>
      </c>
      <c r="AJ771" s="18">
        <f ca="1">IF(B771=1, ROUND(_xlfn.NORM.INV(AI771,$C$19,$C$20), 2), ROUND(_xlfn.NORM.INV(AI771, $D$19, $D$20), 2))</f>
        <v>1675.31</v>
      </c>
      <c r="AK771" s="15">
        <f ca="1">MIN(ROUND(H771*(1+$C$22),0),AH771)</f>
        <v>172</v>
      </c>
      <c r="AL771" s="20">
        <f ca="1">RAND()</f>
        <v>0.20712447917481402</v>
      </c>
      <c r="AM771" s="19">
        <f ca="1">(IF(B771=1, $G$21+($G$22-$G$21)*AL771, $H$21+($H$22-$H$21)*AL771))</f>
        <v>1.6213734375244419E-2</v>
      </c>
      <c r="AN771" s="15">
        <f ca="1">ROUND(AK771*(1-AM771), 0)</f>
        <v>169</v>
      </c>
      <c r="AO771" s="18">
        <f ca="1">SUM(IF(AN771&gt;H771, (AN771-H771)*($G$23+AJ771), 0),IF(AF771&gt;G771,(AF771-G771)*($G$23+AB771),0),IF(X771&gt;F771,(X771-F771)*($G$23+T771),0),IF(P771&gt;E771,(P771-E771)*($G$23+L771),0))</f>
        <v>0</v>
      </c>
      <c r="AP771" s="18">
        <f>-$C$24</f>
        <v>-313614.51120000001</v>
      </c>
      <c r="AQ771" s="17">
        <f ca="1">L771*P771+T771*X771+AB771*AF771+AJ771*AN771-AO771+AP771</f>
        <v>205486.31880000001</v>
      </c>
      <c r="AS771" s="21">
        <f ca="1">SUM(IF(AN771&gt;H771, (AN771-H771), 0),IF(AF771&gt;G771,(AF771-G771),0),IF(X771&gt;F771,(X771-F771),0),IF(P771&gt;E771,(P771-E771),0))</f>
        <v>0</v>
      </c>
    </row>
    <row r="772" spans="1:45" x14ac:dyDescent="0.4">
      <c r="A772" s="15">
        <v>744</v>
      </c>
      <c r="B772" s="15">
        <f ca="1">IF(RAND() &lt; (8/12), 0, 1)</f>
        <v>0</v>
      </c>
      <c r="C772" s="20">
        <f ca="1">RAND()</f>
        <v>0.17621014696619641</v>
      </c>
      <c r="D772" s="15" t="str">
        <f ca="1">LOOKUP(C772,$H$13:$H$16,$F$13:$F$16)</f>
        <v>Airbus A350-900</v>
      </c>
      <c r="E772" s="15">
        <f ca="1">LOOKUP(D772,$F$6:$F$9,$I$6:$I$9)</f>
        <v>0</v>
      </c>
      <c r="F772" s="15">
        <f ca="1">LOOKUP(D772,$F$6:$F$9,$J$6:$J$9)</f>
        <v>32</v>
      </c>
      <c r="G772" s="15">
        <f ca="1">LOOKUP(D772,$F$6:$F$9,$K$6:$K$9)</f>
        <v>21</v>
      </c>
      <c r="H772" s="15">
        <f ca="1">LOOKUP(D772,$F$6:$F$9,$L$6:$L$9)</f>
        <v>259</v>
      </c>
      <c r="I772" s="20">
        <f ca="1">RAND()</f>
        <v>0.35659351960999708</v>
      </c>
      <c r="J772" s="15">
        <f ca="1">IF(B772=1, ROUND(_xlfn.NORM.INV(I772,$C$5,$C$6)*(1+$T$14), 0), ROUND(_xlfn.NORM.INV(I772, $D$5, $D$6)*(1+$T$14), 0))</f>
        <v>4</v>
      </c>
      <c r="K772" s="20">
        <f ca="1">RAND()</f>
        <v>0.95234079981118003</v>
      </c>
      <c r="L772" s="18">
        <f ca="1">IF(B772=1, ROUND(_xlfn.NORM.INV(K772,$C$7,$C$8), 2), ROUND(_xlfn.NORM.INV(K772, $D$7, $D$8), 2))</f>
        <v>11252.58</v>
      </c>
      <c r="M772" s="15">
        <f ca="1">MIN(E772,J772)</f>
        <v>0</v>
      </c>
      <c r="N772" s="15">
        <f ca="1">RAND()</f>
        <v>0.51002209803424758</v>
      </c>
      <c r="O772" s="19">
        <f ca="1">(IF(B772=1, $G$21+($G$22-$G$21)*N772, $H$21+($H$22-$H$21)*N772))</f>
        <v>2.5300662941027428E-2</v>
      </c>
      <c r="P772" s="15">
        <f ca="1">ROUND(M772*(1-O772), 0)</f>
        <v>0</v>
      </c>
      <c r="Q772" s="20">
        <f ca="1">RAND()</f>
        <v>0.63897958430265733</v>
      </c>
      <c r="R772" s="15">
        <f ca="1">IF(B772=1, ROUND(_xlfn.NORM.INV(Q772,$C$9,$C$10)*(1+$T$14), 0), ROUND(_xlfn.NORM.INV(Q772, $D$9, $D$10)*(1+$T$14), 0))</f>
        <v>44</v>
      </c>
      <c r="S772" s="20">
        <f ca="1">RAND()</f>
        <v>0.41825570011039925</v>
      </c>
      <c r="T772" s="18">
        <f ca="1">IF(B772=1, ROUND(_xlfn.NORM.INV(S772,$C$11,$C$12), 2), ROUND(_xlfn.NORM.INV(S772, $D$11, $D$12), 2))</f>
        <v>5199.17</v>
      </c>
      <c r="U772" s="15">
        <f ca="1">MIN(F772,R772)</f>
        <v>32</v>
      </c>
      <c r="V772" s="15">
        <f ca="1">RAND()</f>
        <v>0.14609310109517415</v>
      </c>
      <c r="W772" s="19">
        <f ca="1">(IF(B772=1, $G$21+($G$22-$G$21)*V772, $H$21+($H$22-$H$21)*V772))</f>
        <v>1.4382793032855223E-2</v>
      </c>
      <c r="X772" s="15">
        <f ca="1">ROUND(U772*(1-W772), 0)</f>
        <v>32</v>
      </c>
      <c r="Y772" s="20">
        <f ca="1">RAND()</f>
        <v>0.25595685734808149</v>
      </c>
      <c r="Z772" s="15">
        <f ca="1">IF(B772=1, ROUND(_xlfn.NORM.INV(Y772,$C$13,$C$14)*(1+$T$14), 0), ROUND(_xlfn.NORM.INV(Y772, $D$13, $D$14)*(1+$T$14), 0))</f>
        <v>30</v>
      </c>
      <c r="AA772" s="20">
        <f ca="1">RAND()</f>
        <v>7.5026199312411279E-3</v>
      </c>
      <c r="AB772" s="18">
        <f ca="1">IF(B772=1, ROUND(_xlfn.NORM.INV(AA772,$C$15,$C$16), 2), ROUND(_xlfn.NORM.INV(AA772, $D$15, $D$16), 2))</f>
        <v>2502.36</v>
      </c>
      <c r="AC772" s="15">
        <f ca="1">MIN(G772,Z772)</f>
        <v>21</v>
      </c>
      <c r="AD772" s="15">
        <f ca="1">RAND()</f>
        <v>0.96275843460009491</v>
      </c>
      <c r="AE772" s="19">
        <f ca="1">(IF(B772=1, $G$21+($G$22-$G$21)*AD772, $H$21+($H$22-$H$21)*AD772))</f>
        <v>3.888275303800285E-2</v>
      </c>
      <c r="AF772" s="15">
        <f ca="1">ROUND(AC772*(1-AE772), 0)</f>
        <v>20</v>
      </c>
      <c r="AG772" s="20">
        <f ca="1">RAND()</f>
        <v>0.49539682879862568</v>
      </c>
      <c r="AH772" s="15">
        <f ca="1">IF(B772=1, ROUND(_xlfn.NORM.INV(AG772,$C$17,$C$18)*(1+$T$14), 0), ROUND(_xlfn.NORM.INV(AG772, $D$17, $D$18)*(1+$T$14), 0))</f>
        <v>199</v>
      </c>
      <c r="AI772" s="20">
        <f ca="1">RAND()</f>
        <v>0.94156884132966356</v>
      </c>
      <c r="AJ772" s="18">
        <f ca="1">IF(B772=1, ROUND(_xlfn.NORM.INV(AI772,$C$19,$C$20), 2), ROUND(_xlfn.NORM.INV(AI772, $D$19, $D$20), 2))</f>
        <v>1867.84</v>
      </c>
      <c r="AK772" s="15">
        <f ca="1">MIN(ROUND(H772*(1+$C$22),0),AH772)</f>
        <v>199</v>
      </c>
      <c r="AL772" s="20">
        <f ca="1">RAND()</f>
        <v>0.82809033611430494</v>
      </c>
      <c r="AM772" s="19">
        <f ca="1">(IF(B772=1, $G$21+($G$22-$G$21)*AL772, $H$21+($H$22-$H$21)*AL772))</f>
        <v>3.4842710083429144E-2</v>
      </c>
      <c r="AN772" s="15">
        <f ca="1">ROUND(AK772*(1-AM772), 0)</f>
        <v>192</v>
      </c>
      <c r="AO772" s="18">
        <f ca="1">SUM(IF(AN772&gt;H772, (AN772-H772)*($G$23+AJ772), 0),IF(AF772&gt;G772,(AF772-G772)*($G$23+AB772),0),IF(X772&gt;F772,(X772-F772)*($G$23+T772),0),IF(P772&gt;E772,(P772-E772)*($G$23+L772),0))</f>
        <v>0</v>
      </c>
      <c r="AP772" s="18">
        <f>-$C$24</f>
        <v>-313614.51120000001</v>
      </c>
      <c r="AQ772" s="17">
        <f ca="1">L772*P772+T772*X772+AB772*AF772+AJ772*AN772-AO772+AP772</f>
        <v>261431.40879999992</v>
      </c>
      <c r="AS772" s="21">
        <f ca="1">SUM(IF(AN772&gt;H772, (AN772-H772), 0),IF(AF772&gt;G772,(AF772-G772),0),IF(X772&gt;F772,(X772-F772),0),IF(P772&gt;E772,(P772-E772),0))</f>
        <v>0</v>
      </c>
    </row>
    <row r="773" spans="1:45" x14ac:dyDescent="0.4">
      <c r="A773" s="15">
        <v>745</v>
      </c>
      <c r="B773" s="15">
        <f ca="1">IF(RAND() &lt; (8/12), 0, 1)</f>
        <v>0</v>
      </c>
      <c r="C773" s="20">
        <f ca="1">RAND()</f>
        <v>0.28141486006791672</v>
      </c>
      <c r="D773" s="15" t="str">
        <f ca="1">LOOKUP(C773,$H$13:$H$16,$F$13:$F$16)</f>
        <v>Airbus A380-800</v>
      </c>
      <c r="E773" s="15">
        <f ca="1">LOOKUP(D773,$F$6:$F$9,$I$6:$I$9)</f>
        <v>14</v>
      </c>
      <c r="F773" s="15">
        <f ca="1">LOOKUP(D773,$F$6:$F$9,$J$6:$J$9)</f>
        <v>76</v>
      </c>
      <c r="G773" s="15">
        <f ca="1">LOOKUP(D773,$F$6:$F$9,$K$6:$K$9)</f>
        <v>56</v>
      </c>
      <c r="H773" s="15">
        <f ca="1">LOOKUP(D773,$F$6:$F$9,$L$6:$L$9)</f>
        <v>341</v>
      </c>
      <c r="I773" s="20">
        <f ca="1">RAND()</f>
        <v>0.86436871989679775</v>
      </c>
      <c r="J773" s="15">
        <f ca="1">IF(B773=1, ROUND(_xlfn.NORM.INV(I773,$C$5,$C$6)*(1+$T$14), 0), ROUND(_xlfn.NORM.INV(I773, $D$5, $D$6)*(1+$T$14), 0))</f>
        <v>5</v>
      </c>
      <c r="K773" s="20">
        <f ca="1">RAND()</f>
        <v>0.93828792941996109</v>
      </c>
      <c r="L773" s="18">
        <f ca="1">IF(B773=1, ROUND(_xlfn.NORM.INV(K773,$C$7,$C$8), 2), ROUND(_xlfn.NORM.INV(K773, $D$7, $D$8), 2))</f>
        <v>11194.51</v>
      </c>
      <c r="M773" s="15">
        <f ca="1">MIN(E773,J773)</f>
        <v>5</v>
      </c>
      <c r="N773" s="15">
        <f ca="1">RAND()</f>
        <v>0.69756236436046715</v>
      </c>
      <c r="O773" s="19">
        <f ca="1">(IF(B773=1, $G$21+($G$22-$G$21)*N773, $H$21+($H$22-$H$21)*N773))</f>
        <v>3.0926870930814011E-2</v>
      </c>
      <c r="P773" s="15">
        <f ca="1">ROUND(M773*(1-O773), 0)</f>
        <v>5</v>
      </c>
      <c r="Q773" s="20">
        <f ca="1">RAND()</f>
        <v>0.32103084514117364</v>
      </c>
      <c r="R773" s="15">
        <f ca="1">IF(B773=1, ROUND(_xlfn.NORM.INV(Q773,$C$9,$C$10)*(1+$T$14), 0), ROUND(_xlfn.NORM.INV(Q773, $D$9, $D$10)*(1+$T$14), 0))</f>
        <v>35</v>
      </c>
      <c r="S773" s="20">
        <f ca="1">RAND()</f>
        <v>0.14473689749760377</v>
      </c>
      <c r="T773" s="18">
        <f ca="1">IF(B773=1, ROUND(_xlfn.NORM.INV(S773,$C$11,$C$12), 2), ROUND(_xlfn.NORM.INV(S773, $D$11, $D$12), 2))</f>
        <v>5004.8</v>
      </c>
      <c r="U773" s="15">
        <f ca="1">MIN(F773,R773)</f>
        <v>35</v>
      </c>
      <c r="V773" s="15">
        <f ca="1">RAND()</f>
        <v>0.89984506525385899</v>
      </c>
      <c r="W773" s="19">
        <f ca="1">(IF(B773=1, $G$21+($G$22-$G$21)*V773, $H$21+($H$22-$H$21)*V773))</f>
        <v>3.6995351957615767E-2</v>
      </c>
      <c r="X773" s="15">
        <f ca="1">ROUND(U773*(1-W773), 0)</f>
        <v>34</v>
      </c>
      <c r="Y773" s="20">
        <f ca="1">RAND()</f>
        <v>1.8024419388205315E-2</v>
      </c>
      <c r="Z773" s="15">
        <f ca="1">IF(B773=1, ROUND(_xlfn.NORM.INV(Y773,$C$13,$C$14)*(1+$T$14), 0), ROUND(_xlfn.NORM.INV(Y773, $D$13, $D$14)*(1+$T$14), 0))</f>
        <v>16</v>
      </c>
      <c r="AA773" s="20">
        <f ca="1">RAND()</f>
        <v>0.19656173821881628</v>
      </c>
      <c r="AB773" s="18">
        <f ca="1">IF(B773=1, ROUND(_xlfn.NORM.INV(AA773,$C$15,$C$16), 2), ROUND(_xlfn.NORM.INV(AA773, $D$15, $D$16), 2))</f>
        <v>2694.18</v>
      </c>
      <c r="AC773" s="15">
        <f ca="1">MIN(G773,Z773)</f>
        <v>16</v>
      </c>
      <c r="AD773" s="15">
        <f ca="1">RAND()</f>
        <v>0.57343330952883154</v>
      </c>
      <c r="AE773" s="19">
        <f ca="1">(IF(B773=1, $G$21+($G$22-$G$21)*AD773, $H$21+($H$22-$H$21)*AD773))</f>
        <v>2.7202999285864948E-2</v>
      </c>
      <c r="AF773" s="15">
        <f ca="1">ROUND(AC773*(1-AE773), 0)</f>
        <v>16</v>
      </c>
      <c r="AG773" s="20">
        <f ca="1">RAND()</f>
        <v>0.79600355940592671</v>
      </c>
      <c r="AH773" s="15">
        <f ca="1">IF(B773=1, ROUND(_xlfn.NORM.INV(AG773,$C$17,$C$18)*(1+$T$14), 0), ROUND(_xlfn.NORM.INV(AG773, $D$17, $D$18)*(1+$T$14), 0))</f>
        <v>243</v>
      </c>
      <c r="AI773" s="20">
        <f ca="1">RAND()</f>
        <v>6.6498498092616209E-2</v>
      </c>
      <c r="AJ773" s="18">
        <f ca="1">IF(B773=1, ROUND(_xlfn.NORM.INV(AI773,$C$19,$C$20), 2), ROUND(_xlfn.NORM.INV(AI773, $D$19, $D$20), 2))</f>
        <v>1634.61</v>
      </c>
      <c r="AK773" s="15">
        <f ca="1">MIN(ROUND(H773*(1+$C$22),0),AH773)</f>
        <v>243</v>
      </c>
      <c r="AL773" s="20">
        <f ca="1">RAND()</f>
        <v>0.12563405118431548</v>
      </c>
      <c r="AM773" s="19">
        <f ca="1">(IF(B773=1, $G$21+($G$22-$G$21)*AL773, $H$21+($H$22-$H$21)*AL773))</f>
        <v>1.3769021535529464E-2</v>
      </c>
      <c r="AN773" s="15">
        <f ca="1">ROUND(AK773*(1-AM773), 0)</f>
        <v>240</v>
      </c>
      <c r="AO773" s="18">
        <f ca="1">SUM(IF(AN773&gt;H773, (AN773-H773)*($G$23+AJ773), 0),IF(AF773&gt;G773,(AF773-G773)*($G$23+AB773),0),IF(X773&gt;F773,(X773-F773)*($G$23+T773),0),IF(P773&gt;E773,(P773-E773)*($G$23+L773),0))</f>
        <v>0</v>
      </c>
      <c r="AP773" s="18">
        <f>-$C$24</f>
        <v>-313614.51120000001</v>
      </c>
      <c r="AQ773" s="17">
        <f ca="1">L773*P773+T773*X773+AB773*AF773+AJ773*AN773-AO773+AP773</f>
        <v>347934.51880000002</v>
      </c>
      <c r="AS773" s="21">
        <f ca="1">SUM(IF(AN773&gt;H773, (AN773-H773), 0),IF(AF773&gt;G773,(AF773-G773),0),IF(X773&gt;F773,(X773-F773),0),IF(P773&gt;E773,(P773-E773),0))</f>
        <v>0</v>
      </c>
    </row>
    <row r="774" spans="1:45" x14ac:dyDescent="0.4">
      <c r="A774" s="15">
        <v>746</v>
      </c>
      <c r="B774" s="15">
        <f ca="1">IF(RAND() &lt; (8/12), 0, 1)</f>
        <v>1</v>
      </c>
      <c r="C774" s="20">
        <f ca="1">RAND()</f>
        <v>0.29544346082922923</v>
      </c>
      <c r="D774" s="15" t="str">
        <f ca="1">LOOKUP(C774,$H$13:$H$16,$F$13:$F$16)</f>
        <v>Airbus A380-800</v>
      </c>
      <c r="E774" s="15">
        <f ca="1">LOOKUP(D774,$F$6:$F$9,$I$6:$I$9)</f>
        <v>14</v>
      </c>
      <c r="F774" s="15">
        <f ca="1">LOOKUP(D774,$F$6:$F$9,$J$6:$J$9)</f>
        <v>76</v>
      </c>
      <c r="G774" s="15">
        <f ca="1">LOOKUP(D774,$F$6:$F$9,$K$6:$K$9)</f>
        <v>56</v>
      </c>
      <c r="H774" s="15">
        <f ca="1">LOOKUP(D774,$F$6:$F$9,$L$6:$L$9)</f>
        <v>341</v>
      </c>
      <c r="I774" s="20">
        <f ca="1">RAND()</f>
        <v>0.60147734330994418</v>
      </c>
      <c r="J774" s="15">
        <f ca="1">IF(B774=1, ROUND(_xlfn.NORM.INV(I774,$C$5,$C$6)*(1+$T$14), 0), ROUND(_xlfn.NORM.INV(I774, $D$5, $D$6)*(1+$T$14), 0))</f>
        <v>7</v>
      </c>
      <c r="K774" s="20">
        <f ca="1">RAND()</f>
        <v>0.79953735538703108</v>
      </c>
      <c r="L774" s="18">
        <f ca="1">IF(B774=1, ROUND(_xlfn.NORM.INV(K774,$C$7,$C$8), 2), ROUND(_xlfn.NORM.INV(K774, $D$7, $D$8), 2))</f>
        <v>15173.7</v>
      </c>
      <c r="M774" s="15">
        <f ca="1">MIN(E774,J774)</f>
        <v>7</v>
      </c>
      <c r="N774" s="15">
        <f ca="1">RAND()</f>
        <v>0.55481631028479028</v>
      </c>
      <c r="O774" s="19">
        <f ca="1">(IF(B774=1, $G$21+($G$22-$G$21)*N774, $H$21+($H$22-$H$21)*N774))</f>
        <v>3.4418570859967662E-2</v>
      </c>
      <c r="P774" s="15">
        <f ca="1">ROUND(M774*(1-O774), 0)</f>
        <v>7</v>
      </c>
      <c r="Q774" s="20">
        <f ca="1">RAND()</f>
        <v>0.40420910261160259</v>
      </c>
      <c r="R774" s="15">
        <f ca="1">IF(B774=1, ROUND(_xlfn.NORM.INV(Q774,$C$9,$C$10)*(1+$T$14), 0), ROUND(_xlfn.NORM.INV(Q774, $D$9, $D$10)*(1+$T$14), 0))</f>
        <v>55</v>
      </c>
      <c r="S774" s="20">
        <f ca="1">RAND()</f>
        <v>0.39992896551788704</v>
      </c>
      <c r="T774" s="18">
        <f ca="1">IF(B774=1, ROUND(_xlfn.NORM.INV(S774,$C$11,$C$12), 2), ROUND(_xlfn.NORM.INV(S774, $D$11, $D$12), 2))</f>
        <v>6600.83</v>
      </c>
      <c r="U774" s="15">
        <f ca="1">MIN(F774,R774)</f>
        <v>55</v>
      </c>
      <c r="V774" s="15">
        <f ca="1">RAND()</f>
        <v>0.83705253116885503</v>
      </c>
      <c r="W774" s="19">
        <f ca="1">(IF(B774=1, $G$21+($G$22-$G$21)*V774, $H$21+($H$22-$H$21)*V774))</f>
        <v>4.4296838590909923E-2</v>
      </c>
      <c r="X774" s="15">
        <f ca="1">ROUND(U774*(1-W774), 0)</f>
        <v>53</v>
      </c>
      <c r="Y774" s="20">
        <f ca="1">RAND()</f>
        <v>0.36008514052642682</v>
      </c>
      <c r="Z774" s="15">
        <f ca="1">IF(B774=1, ROUND(_xlfn.NORM.INV(Y774,$C$13,$C$14)*(1+$T$14), 0), ROUND(_xlfn.NORM.INV(Y774, $D$13, $D$14)*(1+$T$14), 0))</f>
        <v>46</v>
      </c>
      <c r="AA774" s="20">
        <f ca="1">RAND()</f>
        <v>0.52381258703215172</v>
      </c>
      <c r="AB774" s="18">
        <f ca="1">IF(B774=1, ROUND(_xlfn.NORM.INV(AA774,$C$15,$C$16), 2), ROUND(_xlfn.NORM.INV(AA774, $D$15, $D$16), 2))</f>
        <v>3671.09</v>
      </c>
      <c r="AC774" s="15">
        <f ca="1">MIN(G774,Z774)</f>
        <v>46</v>
      </c>
      <c r="AD774" s="15">
        <f ca="1">RAND()</f>
        <v>0.69617521439897023</v>
      </c>
      <c r="AE774" s="19">
        <f ca="1">(IF(B774=1, $G$21+($G$22-$G$21)*AD774, $H$21+($H$22-$H$21)*AD774))</f>
        <v>3.9366132503963959E-2</v>
      </c>
      <c r="AF774" s="15">
        <f ca="1">ROUND(AC774*(1-AE774), 0)</f>
        <v>44</v>
      </c>
      <c r="AG774" s="20">
        <f ca="1">RAND()</f>
        <v>0.24986559353151849</v>
      </c>
      <c r="AH774" s="15">
        <f ca="1">IF(B774=1, ROUND(_xlfn.NORM.INV(AG774,$C$17,$C$18)*(1+$T$14), 0), ROUND(_xlfn.NORM.INV(AG774, $D$17, $D$18)*(1+$T$14), 0))</f>
        <v>219</v>
      </c>
      <c r="AI774" s="20">
        <f ca="1">RAND()</f>
        <v>0.21844708639434596</v>
      </c>
      <c r="AJ774" s="18">
        <f ca="1">IF(B774=1, ROUND(_xlfn.NORM.INV(AI774,$C$19,$C$20), 2), ROUND(_xlfn.NORM.INV(AI774, $D$19, $D$20), 2))</f>
        <v>2042.8</v>
      </c>
      <c r="AK774" s="15">
        <f ca="1">MIN(ROUND(H774*(1+$C$22),0),AH774)</f>
        <v>219</v>
      </c>
      <c r="AL774" s="20">
        <f ca="1">RAND()</f>
        <v>0.54148756375081164</v>
      </c>
      <c r="AM774" s="19">
        <f ca="1">(IF(B774=1, $G$21+($G$22-$G$21)*AL774, $H$21+($H$22-$H$21)*AL774))</f>
        <v>3.395206473127841E-2</v>
      </c>
      <c r="AN774" s="15">
        <f ca="1">ROUND(AK774*(1-AM774), 0)</f>
        <v>212</v>
      </c>
      <c r="AO774" s="18">
        <f ca="1">SUM(IF(AN774&gt;H774, (AN774-H774)*($G$23+AJ774), 0),IF(AF774&gt;G774,(AF774-G774)*($G$23+AB774),0),IF(X774&gt;F774,(X774-F774)*($G$23+T774),0),IF(P774&gt;E774,(P774-E774)*($G$23+L774),0))</f>
        <v>0</v>
      </c>
      <c r="AP774" s="18">
        <f>-$C$24</f>
        <v>-313614.51120000001</v>
      </c>
      <c r="AQ774" s="17">
        <f ca="1">L774*P774+T774*X774+AB774*AF774+AJ774*AN774-AO774+AP774</f>
        <v>737046.93880000012</v>
      </c>
      <c r="AS774" s="21">
        <f ca="1">SUM(IF(AN774&gt;H774, (AN774-H774), 0),IF(AF774&gt;G774,(AF774-G774),0),IF(X774&gt;F774,(X774-F774),0),IF(P774&gt;E774,(P774-E774),0))</f>
        <v>0</v>
      </c>
    </row>
    <row r="775" spans="1:45" x14ac:dyDescent="0.4">
      <c r="A775" s="15">
        <v>747</v>
      </c>
      <c r="B775" s="15">
        <f ca="1">IF(RAND() &lt; (8/12), 0, 1)</f>
        <v>0</v>
      </c>
      <c r="C775" s="20">
        <f ca="1">RAND()</f>
        <v>0.55182754994731276</v>
      </c>
      <c r="D775" s="15" t="str">
        <f ca="1">LOOKUP(C775,$H$13:$H$16,$F$13:$F$16)</f>
        <v>Airbus A380-800</v>
      </c>
      <c r="E775" s="15">
        <f ca="1">LOOKUP(D775,$F$6:$F$9,$I$6:$I$9)</f>
        <v>14</v>
      </c>
      <c r="F775" s="15">
        <f ca="1">LOOKUP(D775,$F$6:$F$9,$J$6:$J$9)</f>
        <v>76</v>
      </c>
      <c r="G775" s="15">
        <f ca="1">LOOKUP(D775,$F$6:$F$9,$K$6:$K$9)</f>
        <v>56</v>
      </c>
      <c r="H775" s="15">
        <f ca="1">LOOKUP(D775,$F$6:$F$9,$L$6:$L$9)</f>
        <v>341</v>
      </c>
      <c r="I775" s="20">
        <f ca="1">RAND()</f>
        <v>1.6214915987282086E-2</v>
      </c>
      <c r="J775" s="15">
        <f ca="1">IF(B775=1, ROUND(_xlfn.NORM.INV(I775,$C$5,$C$6)*(1+$T$14), 0), ROUND(_xlfn.NORM.INV(I775, $D$5, $D$6)*(1+$T$14), 0))</f>
        <v>2</v>
      </c>
      <c r="K775" s="20">
        <f ca="1">RAND()</f>
        <v>0.84120802596087119</v>
      </c>
      <c r="L775" s="18">
        <f ca="1">IF(B775=1, ROUND(_xlfn.NORM.INV(K775,$C$7,$C$8), 2), ROUND(_xlfn.NORM.INV(K775, $D$7, $D$8), 2))</f>
        <v>10947.88</v>
      </c>
      <c r="M775" s="15">
        <f ca="1">MIN(E775,J775)</f>
        <v>2</v>
      </c>
      <c r="N775" s="15">
        <f ca="1">RAND()</f>
        <v>0.64580596475908358</v>
      </c>
      <c r="O775" s="19">
        <f ca="1">(IF(B775=1, $G$21+($G$22-$G$21)*N775, $H$21+($H$22-$H$21)*N775))</f>
        <v>2.9374178942772507E-2</v>
      </c>
      <c r="P775" s="15">
        <f ca="1">ROUND(M775*(1-O775), 0)</f>
        <v>2</v>
      </c>
      <c r="Q775" s="20">
        <f ca="1">RAND()</f>
        <v>0.64758150782702206</v>
      </c>
      <c r="R775" s="15">
        <f ca="1">IF(B775=1, ROUND(_xlfn.NORM.INV(Q775,$C$9,$C$10)*(1+$T$14), 0), ROUND(_xlfn.NORM.INV(Q775, $D$9, $D$10)*(1+$T$14), 0))</f>
        <v>44</v>
      </c>
      <c r="S775" s="20">
        <f ca="1">RAND()</f>
        <v>0.36657745320650259</v>
      </c>
      <c r="T775" s="18">
        <f ca="1">IF(B775=1, ROUND(_xlfn.NORM.INV(S775,$C$11,$C$12), 2), ROUND(_xlfn.NORM.INV(S775, $D$11, $D$12), 2))</f>
        <v>5168.5</v>
      </c>
      <c r="U775" s="15">
        <f ca="1">MIN(F775,R775)</f>
        <v>44</v>
      </c>
      <c r="V775" s="15">
        <f ca="1">RAND()</f>
        <v>0.35936675536229723</v>
      </c>
      <c r="W775" s="19">
        <f ca="1">(IF(B775=1, $G$21+($G$22-$G$21)*V775, $H$21+($H$22-$H$21)*V775))</f>
        <v>2.0781002660868915E-2</v>
      </c>
      <c r="X775" s="15">
        <f ca="1">ROUND(U775*(1-W775), 0)</f>
        <v>43</v>
      </c>
      <c r="Y775" s="20">
        <f ca="1">RAND()</f>
        <v>0.127414733595271</v>
      </c>
      <c r="Z775" s="15">
        <f ca="1">IF(B775=1, ROUND(_xlfn.NORM.INV(Y775,$C$13,$C$14)*(1+$T$14), 0), ROUND(_xlfn.NORM.INV(Y775, $D$13, $D$14)*(1+$T$14), 0))</f>
        <v>25</v>
      </c>
      <c r="AA775" s="20">
        <f ca="1">RAND()</f>
        <v>0.52149477725203797</v>
      </c>
      <c r="AB775" s="18">
        <f ca="1">IF(B775=1, ROUND(_xlfn.NORM.INV(AA775,$C$15,$C$16), 2), ROUND(_xlfn.NORM.INV(AA775, $D$15, $D$16), 2))</f>
        <v>2804.52</v>
      </c>
      <c r="AC775" s="15">
        <f ca="1">MIN(G775,Z775)</f>
        <v>25</v>
      </c>
      <c r="AD775" s="15">
        <f ca="1">RAND()</f>
        <v>0.21456477992436651</v>
      </c>
      <c r="AE775" s="19">
        <f ca="1">(IF(B775=1, $G$21+($G$22-$G$21)*AD775, $H$21+($H$22-$H$21)*AD775))</f>
        <v>1.6436943397730996E-2</v>
      </c>
      <c r="AF775" s="15">
        <f ca="1">ROUND(AC775*(1-AE775), 0)</f>
        <v>25</v>
      </c>
      <c r="AG775" s="20">
        <f ca="1">RAND()</f>
        <v>0.42003429221407818</v>
      </c>
      <c r="AH775" s="15">
        <f ca="1">IF(B775=1, ROUND(_xlfn.NORM.INV(AG775,$C$17,$C$18)*(1+$T$14), 0), ROUND(_xlfn.NORM.INV(AG775, $D$17, $D$18)*(1+$T$14), 0))</f>
        <v>189</v>
      </c>
      <c r="AI775" s="20">
        <f ca="1">RAND()</f>
        <v>0.71200232823636778</v>
      </c>
      <c r="AJ775" s="18">
        <f ca="1">IF(B775=1, ROUND(_xlfn.NORM.INV(AI775,$C$19,$C$20), 2), ROUND(_xlfn.NORM.INV(AI775, $D$19, $D$20), 2))</f>
        <v>1791.21</v>
      </c>
      <c r="AK775" s="15">
        <f ca="1">MIN(ROUND(H775*(1+$C$22),0),AH775)</f>
        <v>189</v>
      </c>
      <c r="AL775" s="20">
        <f ca="1">RAND()</f>
        <v>0.26067927201495023</v>
      </c>
      <c r="AM775" s="19">
        <f ca="1">(IF(B775=1, $G$21+($G$22-$G$21)*AL775, $H$21+($H$22-$H$21)*AL775))</f>
        <v>1.7820378160448506E-2</v>
      </c>
      <c r="AN775" s="15">
        <f ca="1">ROUND(AK775*(1-AM775), 0)</f>
        <v>186</v>
      </c>
      <c r="AO775" s="18">
        <f ca="1">SUM(IF(AN775&gt;H775, (AN775-H775)*($G$23+AJ775), 0),IF(AF775&gt;G775,(AF775-G775)*($G$23+AB775),0),IF(X775&gt;F775,(X775-F775)*($G$23+T775),0),IF(P775&gt;E775,(P775-E775)*($G$23+L775),0))</f>
        <v>0</v>
      </c>
      <c r="AP775" s="18">
        <f>-$C$24</f>
        <v>-313614.51120000001</v>
      </c>
      <c r="AQ775" s="17">
        <f ca="1">L775*P775+T775*X775+AB775*AF775+AJ775*AN775-AO775+AP775</f>
        <v>333804.80880000006</v>
      </c>
      <c r="AS775" s="21">
        <f ca="1">SUM(IF(AN775&gt;H775, (AN775-H775), 0),IF(AF775&gt;G775,(AF775-G775),0),IF(X775&gt;F775,(X775-F775),0),IF(P775&gt;E775,(P775-E775),0))</f>
        <v>0</v>
      </c>
    </row>
    <row r="776" spans="1:45" x14ac:dyDescent="0.4">
      <c r="A776" s="15">
        <v>748</v>
      </c>
      <c r="B776" s="15">
        <f ca="1">IF(RAND() &lt; (8/12), 0, 1)</f>
        <v>0</v>
      </c>
      <c r="C776" s="20">
        <f ca="1">RAND()</f>
        <v>0.29998736619409549</v>
      </c>
      <c r="D776" s="15" t="str">
        <f ca="1">LOOKUP(C776,$H$13:$H$16,$F$13:$F$16)</f>
        <v>Airbus A380-800</v>
      </c>
      <c r="E776" s="15">
        <f ca="1">LOOKUP(D776,$F$6:$F$9,$I$6:$I$9)</f>
        <v>14</v>
      </c>
      <c r="F776" s="15">
        <f ca="1">LOOKUP(D776,$F$6:$F$9,$J$6:$J$9)</f>
        <v>76</v>
      </c>
      <c r="G776" s="15">
        <f ca="1">LOOKUP(D776,$F$6:$F$9,$K$6:$K$9)</f>
        <v>56</v>
      </c>
      <c r="H776" s="15">
        <f ca="1">LOOKUP(D776,$F$6:$F$9,$L$6:$L$9)</f>
        <v>341</v>
      </c>
      <c r="I776" s="20">
        <f ca="1">RAND()</f>
        <v>0.42202887495800678</v>
      </c>
      <c r="J776" s="15">
        <f ca="1">IF(B776=1, ROUND(_xlfn.NORM.INV(I776,$C$5,$C$6)*(1+$T$14), 0), ROUND(_xlfn.NORM.INV(I776, $D$5, $D$6)*(1+$T$14), 0))</f>
        <v>4</v>
      </c>
      <c r="K776" s="20">
        <f ca="1">RAND()</f>
        <v>0.37427555951568892</v>
      </c>
      <c r="L776" s="18">
        <f ca="1">IF(B776=1, ROUND(_xlfn.NORM.INV(K776,$C$7,$C$8), 2), ROUND(_xlfn.NORM.INV(K776, $D$7, $D$8), 2))</f>
        <v>10346.290000000001</v>
      </c>
      <c r="M776" s="15">
        <f ca="1">MIN(E776,J776)</f>
        <v>4</v>
      </c>
      <c r="N776" s="15">
        <f ca="1">RAND()</f>
        <v>8.149234202418798E-2</v>
      </c>
      <c r="O776" s="19">
        <f ca="1">(IF(B776=1, $G$21+($G$22-$G$21)*N776, $H$21+($H$22-$H$21)*N776))</f>
        <v>1.244477026072564E-2</v>
      </c>
      <c r="P776" s="15">
        <f ca="1">ROUND(M776*(1-O776), 0)</f>
        <v>4</v>
      </c>
      <c r="Q776" s="20">
        <f ca="1">RAND()</f>
        <v>0.32300417284618776</v>
      </c>
      <c r="R776" s="15">
        <f ca="1">IF(B776=1, ROUND(_xlfn.NORM.INV(Q776,$C$9,$C$10)*(1+$T$14), 0), ROUND(_xlfn.NORM.INV(Q776, $D$9, $D$10)*(1+$T$14), 0))</f>
        <v>35</v>
      </c>
      <c r="S776" s="20">
        <f ca="1">RAND()</f>
        <v>0.17180243422083408</v>
      </c>
      <c r="T776" s="18">
        <f ca="1">IF(B776=1, ROUND(_xlfn.NORM.INV(S776,$C$11,$C$12), 2), ROUND(_xlfn.NORM.INV(S776, $D$11, $D$12), 2))</f>
        <v>5030.37</v>
      </c>
      <c r="U776" s="15">
        <f ca="1">MIN(F776,R776)</f>
        <v>35</v>
      </c>
      <c r="V776" s="15">
        <f ca="1">RAND()</f>
        <v>0.85785917676978274</v>
      </c>
      <c r="W776" s="19">
        <f ca="1">(IF(B776=1, $G$21+($G$22-$G$21)*V776, $H$21+($H$22-$H$21)*V776))</f>
        <v>3.5735775303093478E-2</v>
      </c>
      <c r="X776" s="15">
        <f ca="1">ROUND(U776*(1-W776), 0)</f>
        <v>34</v>
      </c>
      <c r="Y776" s="20">
        <f ca="1">RAND()</f>
        <v>0.21736367368844001</v>
      </c>
      <c r="Z776" s="15">
        <f ca="1">IF(B776=1, ROUND(_xlfn.NORM.INV(Y776,$C$13,$C$14)*(1+$T$14), 0), ROUND(_xlfn.NORM.INV(Y776, $D$13, $D$14)*(1+$T$14), 0))</f>
        <v>28</v>
      </c>
      <c r="AA776" s="20">
        <f ca="1">RAND()</f>
        <v>0.38148984959802057</v>
      </c>
      <c r="AB776" s="18">
        <f ca="1">IF(B776=1, ROUND(_xlfn.NORM.INV(AA776,$C$15,$C$16), 2), ROUND(_xlfn.NORM.INV(AA776, $D$15, $D$16), 2))</f>
        <v>2761.32</v>
      </c>
      <c r="AC776" s="15">
        <f ca="1">MIN(G776,Z776)</f>
        <v>28</v>
      </c>
      <c r="AD776" s="15">
        <f ca="1">RAND()</f>
        <v>0.83603535363517478</v>
      </c>
      <c r="AE776" s="19">
        <f ca="1">(IF(B776=1, $G$21+($G$22-$G$21)*AD776, $H$21+($H$22-$H$21)*AD776))</f>
        <v>3.5081060609055241E-2</v>
      </c>
      <c r="AF776" s="15">
        <f ca="1">ROUND(AC776*(1-AE776), 0)</f>
        <v>27</v>
      </c>
      <c r="AG776" s="20">
        <f ca="1">RAND()</f>
        <v>0.71025041650541432</v>
      </c>
      <c r="AH776" s="15">
        <f ca="1">IF(B776=1, ROUND(_xlfn.NORM.INV(AG776,$C$17,$C$18)*(1+$T$14), 0), ROUND(_xlfn.NORM.INV(AG776, $D$17, $D$18)*(1+$T$14), 0))</f>
        <v>229</v>
      </c>
      <c r="AI776" s="20">
        <f ca="1">RAND()</f>
        <v>9.1352177613438501E-2</v>
      </c>
      <c r="AJ776" s="18">
        <f ca="1">IF(B776=1, ROUND(_xlfn.NORM.INV(AI776,$C$19,$C$20), 2), ROUND(_xlfn.NORM.INV(AI776, $D$19, $D$20), 2))</f>
        <v>1647.52</v>
      </c>
      <c r="AK776" s="15">
        <f ca="1">MIN(ROUND(H776*(1+$C$22),0),AH776)</f>
        <v>229</v>
      </c>
      <c r="AL776" s="20">
        <f ca="1">RAND()</f>
        <v>0.79706795037649991</v>
      </c>
      <c r="AM776" s="19">
        <f ca="1">(IF(B776=1, $G$21+($G$22-$G$21)*AL776, $H$21+($H$22-$H$21)*AL776))</f>
        <v>3.3912038511294998E-2</v>
      </c>
      <c r="AN776" s="15">
        <f ca="1">ROUND(AK776*(1-AM776), 0)</f>
        <v>221</v>
      </c>
      <c r="AO776" s="18">
        <f ca="1">SUM(IF(AN776&gt;H776, (AN776-H776)*($G$23+AJ776), 0),IF(AF776&gt;G776,(AF776-G776)*($G$23+AB776),0),IF(X776&gt;F776,(X776-F776)*($G$23+T776),0),IF(P776&gt;E776,(P776-E776)*($G$23+L776),0))</f>
        <v>0</v>
      </c>
      <c r="AP776" s="18">
        <f>-$C$24</f>
        <v>-313614.51120000001</v>
      </c>
      <c r="AQ776" s="17">
        <f ca="1">L776*P776+T776*X776+AB776*AF776+AJ776*AN776-AO776+AP776</f>
        <v>337460.78880000004</v>
      </c>
      <c r="AS776" s="21">
        <f ca="1">SUM(IF(AN776&gt;H776, (AN776-H776), 0),IF(AF776&gt;G776,(AF776-G776),0),IF(X776&gt;F776,(X776-F776),0),IF(P776&gt;E776,(P776-E776),0))</f>
        <v>0</v>
      </c>
    </row>
    <row r="777" spans="1:45" x14ac:dyDescent="0.4">
      <c r="A777" s="15">
        <v>749</v>
      </c>
      <c r="B777" s="15">
        <f ca="1">IF(RAND() &lt; (8/12), 0, 1)</f>
        <v>0</v>
      </c>
      <c r="C777" s="20">
        <f ca="1">RAND()</f>
        <v>0.34617211104812751</v>
      </c>
      <c r="D777" s="15" t="str">
        <f ca="1">LOOKUP(C777,$H$13:$H$16,$F$13:$F$16)</f>
        <v>Airbus A380-800</v>
      </c>
      <c r="E777" s="15">
        <f ca="1">LOOKUP(D777,$F$6:$F$9,$I$6:$I$9)</f>
        <v>14</v>
      </c>
      <c r="F777" s="15">
        <f ca="1">LOOKUP(D777,$F$6:$F$9,$J$6:$J$9)</f>
        <v>76</v>
      </c>
      <c r="G777" s="15">
        <f ca="1">LOOKUP(D777,$F$6:$F$9,$K$6:$K$9)</f>
        <v>56</v>
      </c>
      <c r="H777" s="15">
        <f ca="1">LOOKUP(D777,$F$6:$F$9,$L$6:$L$9)</f>
        <v>341</v>
      </c>
      <c r="I777" s="20">
        <f ca="1">RAND()</f>
        <v>0.45272456401810202</v>
      </c>
      <c r="J777" s="15">
        <f ca="1">IF(B777=1, ROUND(_xlfn.NORM.INV(I777,$C$5,$C$6)*(1+$T$14), 0), ROUND(_xlfn.NORM.INV(I777, $D$5, $D$6)*(1+$T$14), 0))</f>
        <v>4</v>
      </c>
      <c r="K777" s="20">
        <f ca="1">RAND()</f>
        <v>0.44796881002180733</v>
      </c>
      <c r="L777" s="18">
        <f ca="1">IF(B777=1, ROUND(_xlfn.NORM.INV(K777,$C$7,$C$8), 2), ROUND(_xlfn.NORM.INV(K777, $D$7, $D$8), 2))</f>
        <v>10432.77</v>
      </c>
      <c r="M777" s="15">
        <f ca="1">MIN(E777,J777)</f>
        <v>4</v>
      </c>
      <c r="N777" s="15">
        <f ca="1">RAND()</f>
        <v>0.377197984275358</v>
      </c>
      <c r="O777" s="19">
        <f ca="1">(IF(B777=1, $G$21+($G$22-$G$21)*N777, $H$21+($H$22-$H$21)*N777))</f>
        <v>2.131593952826074E-2</v>
      </c>
      <c r="P777" s="15">
        <f ca="1">ROUND(M777*(1-O777), 0)</f>
        <v>4</v>
      </c>
      <c r="Q777" s="20">
        <f ca="1">RAND()</f>
        <v>0.21566999347279825</v>
      </c>
      <c r="R777" s="15">
        <f ca="1">IF(B777=1, ROUND(_xlfn.NORM.INV(Q777,$C$9,$C$10)*(1+$T$14), 0), ROUND(_xlfn.NORM.INV(Q777, $D$9, $D$10)*(1+$T$14), 0))</f>
        <v>32</v>
      </c>
      <c r="S777" s="20">
        <f ca="1">RAND()</f>
        <v>0.42854344502080677</v>
      </c>
      <c r="T777" s="18">
        <f ca="1">IF(B777=1, ROUND(_xlfn.NORM.INV(S777,$C$11,$C$12), 2), ROUND(_xlfn.NORM.INV(S777, $D$11, $D$12), 2))</f>
        <v>5205.1499999999996</v>
      </c>
      <c r="U777" s="15">
        <f ca="1">MIN(F777,R777)</f>
        <v>32</v>
      </c>
      <c r="V777" s="15">
        <f ca="1">RAND()</f>
        <v>0.95321125855995681</v>
      </c>
      <c r="W777" s="19">
        <f ca="1">(IF(B777=1, $G$21+($G$22-$G$21)*V777, $H$21+($H$22-$H$21)*V777))</f>
        <v>3.8596337756798701E-2</v>
      </c>
      <c r="X777" s="15">
        <f ca="1">ROUND(U777*(1-W777), 0)</f>
        <v>31</v>
      </c>
      <c r="Y777" s="20">
        <f ca="1">RAND()</f>
        <v>0.10815673928358316</v>
      </c>
      <c r="Z777" s="15">
        <f ca="1">IF(B777=1, ROUND(_xlfn.NORM.INV(Y777,$C$13,$C$14)*(1+$T$14), 0), ROUND(_xlfn.NORM.INV(Y777, $D$13, $D$14)*(1+$T$14), 0))</f>
        <v>24</v>
      </c>
      <c r="AA777" s="20">
        <f ca="1">RAND()</f>
        <v>0.1683992783501157</v>
      </c>
      <c r="AB777" s="18">
        <f ca="1">IF(B777=1, ROUND(_xlfn.NORM.INV(AA777,$C$15,$C$16), 2), ROUND(_xlfn.NORM.INV(AA777, $D$15, $D$16), 2))</f>
        <v>2681.23</v>
      </c>
      <c r="AC777" s="15">
        <f ca="1">MIN(G777,Z777)</f>
        <v>24</v>
      </c>
      <c r="AD777" s="15">
        <f ca="1">RAND()</f>
        <v>0.10835803842331293</v>
      </c>
      <c r="AE777" s="19">
        <f ca="1">(IF(B777=1, $G$21+($G$22-$G$21)*AD777, $H$21+($H$22-$H$21)*AD777))</f>
        <v>1.3250741152699388E-2</v>
      </c>
      <c r="AF777" s="15">
        <f ca="1">ROUND(AC777*(1-AE777), 0)</f>
        <v>24</v>
      </c>
      <c r="AG777" s="20">
        <f ca="1">RAND()</f>
        <v>0.62373931161135854</v>
      </c>
      <c r="AH777" s="15">
        <f ca="1">IF(B777=1, ROUND(_xlfn.NORM.INV(AG777,$C$17,$C$18)*(1+$T$14), 0), ROUND(_xlfn.NORM.INV(AG777, $D$17, $D$18)*(1+$T$14), 0))</f>
        <v>216</v>
      </c>
      <c r="AI777" s="20">
        <f ca="1">RAND()</f>
        <v>0.44307804860966138</v>
      </c>
      <c r="AJ777" s="18">
        <f ca="1">IF(B777=1, ROUND(_xlfn.NORM.INV(AI777,$C$19,$C$20), 2), ROUND(_xlfn.NORM.INV(AI777, $D$19, $D$20), 2))</f>
        <v>1737.85</v>
      </c>
      <c r="AK777" s="15">
        <f ca="1">MIN(ROUND(H777*(1+$C$22),0),AH777)</f>
        <v>216</v>
      </c>
      <c r="AL777" s="20">
        <f ca="1">RAND()</f>
        <v>0.42862803318285458</v>
      </c>
      <c r="AM777" s="19">
        <f ca="1">(IF(B777=1, $G$21+($G$22-$G$21)*AL777, $H$21+($H$22-$H$21)*AL777))</f>
        <v>2.2858840995485637E-2</v>
      </c>
      <c r="AN777" s="15">
        <f ca="1">ROUND(AK777*(1-AM777), 0)</f>
        <v>211</v>
      </c>
      <c r="AO777" s="18">
        <f ca="1">SUM(IF(AN777&gt;H777, (AN777-H777)*($G$23+AJ777), 0),IF(AF777&gt;G777,(AF777-G777)*($G$23+AB777),0),IF(X777&gt;F777,(X777-F777)*($G$23+T777),0),IF(P777&gt;E777,(P777-E777)*($G$23+L777),0))</f>
        <v>0</v>
      </c>
      <c r="AP777" s="18">
        <f>-$C$24</f>
        <v>-313614.51120000001</v>
      </c>
      <c r="AQ777" s="17">
        <f ca="1">L777*P777+T777*X777+AB777*AF777+AJ777*AN777-AO777+AP777</f>
        <v>320512.08879999997</v>
      </c>
      <c r="AS777" s="21">
        <f ca="1">SUM(IF(AN777&gt;H777, (AN777-H777), 0),IF(AF777&gt;G777,(AF777-G777),0),IF(X777&gt;F777,(X777-F777),0),IF(P777&gt;E777,(P777-E777),0))</f>
        <v>0</v>
      </c>
    </row>
    <row r="778" spans="1:45" x14ac:dyDescent="0.4">
      <c r="A778" s="15">
        <v>750</v>
      </c>
      <c r="B778" s="15">
        <f ca="1">IF(RAND() &lt; (8/12), 0, 1)</f>
        <v>1</v>
      </c>
      <c r="C778" s="20">
        <f ca="1">RAND()</f>
        <v>0.30151114189639028</v>
      </c>
      <c r="D778" s="15" t="str">
        <f ca="1">LOOKUP(C778,$H$13:$H$16,$F$13:$F$16)</f>
        <v>Airbus A380-800</v>
      </c>
      <c r="E778" s="15">
        <f ca="1">LOOKUP(D778,$F$6:$F$9,$I$6:$I$9)</f>
        <v>14</v>
      </c>
      <c r="F778" s="15">
        <f ca="1">LOOKUP(D778,$F$6:$F$9,$J$6:$J$9)</f>
        <v>76</v>
      </c>
      <c r="G778" s="15">
        <f ca="1">LOOKUP(D778,$F$6:$F$9,$K$6:$K$9)</f>
        <v>56</v>
      </c>
      <c r="H778" s="15">
        <f ca="1">LOOKUP(D778,$F$6:$F$9,$L$6:$L$9)</f>
        <v>341</v>
      </c>
      <c r="I778" s="20">
        <f ca="1">RAND()</f>
        <v>0.72539487177304496</v>
      </c>
      <c r="J778" s="15">
        <f ca="1">IF(B778=1, ROUND(_xlfn.NORM.INV(I778,$C$5,$C$6)*(1+$T$14), 0), ROUND(_xlfn.NORM.INV(I778, $D$5, $D$6)*(1+$T$14), 0))</f>
        <v>8</v>
      </c>
      <c r="K778" s="20">
        <f ca="1">RAND()</f>
        <v>8.1750961731220873E-2</v>
      </c>
      <c r="L778" s="18">
        <f ca="1">IF(B778=1, ROUND(_xlfn.NORM.INV(K778,$C$7,$C$8), 2), ROUND(_xlfn.NORM.INV(K778, $D$7, $D$8), 2))</f>
        <v>11146.01</v>
      </c>
      <c r="M778" s="15">
        <f ca="1">MIN(E778,J778)</f>
        <v>8</v>
      </c>
      <c r="N778" s="15">
        <f ca="1">RAND()</f>
        <v>3.6488554392521966E-3</v>
      </c>
      <c r="O778" s="19">
        <f ca="1">(IF(B778=1, $G$21+($G$22-$G$21)*N778, $H$21+($H$22-$H$21)*N778))</f>
        <v>1.5127709940373827E-2</v>
      </c>
      <c r="P778" s="15">
        <f ca="1">ROUND(M778*(1-O778), 0)</f>
        <v>8</v>
      </c>
      <c r="Q778" s="20">
        <f ca="1">RAND()</f>
        <v>0.33150548714070105</v>
      </c>
      <c r="R778" s="15">
        <f ca="1">IF(B778=1, ROUND(_xlfn.NORM.INV(Q778,$C$9,$C$10)*(1+$T$14), 0), ROUND(_xlfn.NORM.INV(Q778, $D$9, $D$10)*(1+$T$14), 0))</f>
        <v>50</v>
      </c>
      <c r="S778" s="20">
        <f ca="1">RAND()</f>
        <v>0.35472015220357145</v>
      </c>
      <c r="T778" s="18">
        <f ca="1">IF(B778=1, ROUND(_xlfn.NORM.INV(S778,$C$11,$C$12), 2), ROUND(_xlfn.NORM.INV(S778, $D$11, $D$12), 2))</f>
        <v>6493.46</v>
      </c>
      <c r="U778" s="15">
        <f ca="1">MIN(F778,R778)</f>
        <v>50</v>
      </c>
      <c r="V778" s="15">
        <f ca="1">RAND()</f>
        <v>0.86237288800189382</v>
      </c>
      <c r="W778" s="19">
        <f ca="1">(IF(B778=1, $G$21+($G$22-$G$21)*V778, $H$21+($H$22-$H$21)*V778))</f>
        <v>4.5183051080066289E-2</v>
      </c>
      <c r="X778" s="15">
        <f ca="1">ROUND(U778*(1-W778), 0)</f>
        <v>48</v>
      </c>
      <c r="Y778" s="20">
        <f ca="1">RAND()</f>
        <v>0.41113130323862879</v>
      </c>
      <c r="Z778" s="15">
        <f ca="1">IF(B778=1, ROUND(_xlfn.NORM.INV(Y778,$C$13,$C$14)*(1+$T$14), 0), ROUND(_xlfn.NORM.INV(Y778, $D$13, $D$14)*(1+$T$14), 0))</f>
        <v>49</v>
      </c>
      <c r="AA778" s="20">
        <f ca="1">RAND()</f>
        <v>0.68293041682965205</v>
      </c>
      <c r="AB778" s="18">
        <f ca="1">IF(B778=1, ROUND(_xlfn.NORM.INV(AA778,$C$15,$C$16), 2), ROUND(_xlfn.NORM.INV(AA778, $D$15, $D$16), 2))</f>
        <v>3871.24</v>
      </c>
      <c r="AC778" s="15">
        <f ca="1">MIN(G778,Z778)</f>
        <v>49</v>
      </c>
      <c r="AD778" s="15">
        <f ca="1">RAND()</f>
        <v>0.81782740511976448</v>
      </c>
      <c r="AE778" s="19">
        <f ca="1">(IF(B778=1, $G$21+($G$22-$G$21)*AD778, $H$21+($H$22-$H$21)*AD778))</f>
        <v>4.3623959179191762E-2</v>
      </c>
      <c r="AF778" s="15">
        <f ca="1">ROUND(AC778*(1-AE778), 0)</f>
        <v>47</v>
      </c>
      <c r="AG778" s="20">
        <f ca="1">RAND()</f>
        <v>0.9266304511936565</v>
      </c>
      <c r="AH778" s="15">
        <f ca="1">IF(B778=1, ROUND(_xlfn.NORM.INV(AG778,$C$17,$C$18)*(1+$T$14), 0), ROUND(_xlfn.NORM.INV(AG778, $D$17, $D$18)*(1+$T$14), 0))</f>
        <v>487</v>
      </c>
      <c r="AI778" s="20">
        <f ca="1">RAND()</f>
        <v>0.28524914362459219</v>
      </c>
      <c r="AJ778" s="18">
        <f ca="1">IF(B778=1, ROUND(_xlfn.NORM.INV(AI778,$C$19,$C$20), 2), ROUND(_xlfn.NORM.INV(AI778, $D$19, $D$20), 2))</f>
        <v>2105.96</v>
      </c>
      <c r="AK778" s="15">
        <f ca="1">MIN(ROUND(H778*(1+$C$22),0),AH778)</f>
        <v>358</v>
      </c>
      <c r="AL778" s="20">
        <f ca="1">RAND()</f>
        <v>0.72500999281512812</v>
      </c>
      <c r="AM778" s="19">
        <f ca="1">(IF(B778=1, $G$21+($G$22-$G$21)*AL778, $H$21+($H$22-$H$21)*AL778))</f>
        <v>4.0375349748529486E-2</v>
      </c>
      <c r="AN778" s="15">
        <f ca="1">ROUND(AK778*(1-AM778), 0)</f>
        <v>344</v>
      </c>
      <c r="AO778" s="18">
        <f ca="1">SUM(IF(AN778&gt;H778, (AN778-H778)*($G$23+AJ778), 0),IF(AF778&gt;G778,(AF778-G778)*($G$23+AB778),0),IF(X778&gt;F778,(X778-F778)*($G$23+T778),0),IF(P778&gt;E778,(P778-E778)*($G$23+L778),0))</f>
        <v>8870.880000000001</v>
      </c>
      <c r="AP778" s="18">
        <f>-$C$24</f>
        <v>-313614.51120000001</v>
      </c>
      <c r="AQ778" s="17">
        <f ca="1">L778*P778+T778*X778+AB778*AF778+AJ778*AN778-AO778+AP778</f>
        <v>984767.28880000021</v>
      </c>
      <c r="AS778" s="21">
        <f ca="1">SUM(IF(AN778&gt;H778, (AN778-H778), 0),IF(AF778&gt;G778,(AF778-G778),0),IF(X778&gt;F778,(X778-F778),0),IF(P778&gt;E778,(P778-E778),0))</f>
        <v>3</v>
      </c>
    </row>
    <row r="779" spans="1:45" x14ac:dyDescent="0.4">
      <c r="A779" s="15">
        <v>751</v>
      </c>
      <c r="B779" s="15">
        <f ca="1">IF(RAND() &lt; (8/12), 0, 1)</f>
        <v>1</v>
      </c>
      <c r="C779" s="20">
        <f ca="1">RAND()</f>
        <v>0.13813418860554139</v>
      </c>
      <c r="D779" s="15" t="str">
        <f ca="1">LOOKUP(C779,$H$13:$H$16,$F$13:$F$16)</f>
        <v>Airbus A350-900</v>
      </c>
      <c r="E779" s="15">
        <f ca="1">LOOKUP(D779,$F$6:$F$9,$I$6:$I$9)</f>
        <v>0</v>
      </c>
      <c r="F779" s="15">
        <f ca="1">LOOKUP(D779,$F$6:$F$9,$J$6:$J$9)</f>
        <v>32</v>
      </c>
      <c r="G779" s="15">
        <f ca="1">LOOKUP(D779,$F$6:$F$9,$K$6:$K$9)</f>
        <v>21</v>
      </c>
      <c r="H779" s="15">
        <f ca="1">LOOKUP(D779,$F$6:$F$9,$L$6:$L$9)</f>
        <v>259</v>
      </c>
      <c r="I779" s="20">
        <f ca="1">RAND()</f>
        <v>0.32891319837482647</v>
      </c>
      <c r="J779" s="15">
        <f ca="1">IF(B779=1, ROUND(_xlfn.NORM.INV(I779,$C$5,$C$6)*(1+$T$14), 0), ROUND(_xlfn.NORM.INV(I779, $D$5, $D$6)*(1+$T$14), 0))</f>
        <v>5</v>
      </c>
      <c r="K779" s="20">
        <f ca="1">RAND()</f>
        <v>0.47641336637329357</v>
      </c>
      <c r="L779" s="18">
        <f ca="1">IF(B779=1, ROUND(_xlfn.NORM.INV(K779,$C$7,$C$8), 2), ROUND(_xlfn.NORM.INV(K779, $D$7, $D$8), 2))</f>
        <v>13552.19</v>
      </c>
      <c r="M779" s="15">
        <f ca="1">MIN(E779,J779)</f>
        <v>0</v>
      </c>
      <c r="N779" s="15">
        <f ca="1">RAND()</f>
        <v>0.30499948584020153</v>
      </c>
      <c r="O779" s="19">
        <f ca="1">(IF(B779=1, $G$21+($G$22-$G$21)*N779, $H$21+($H$22-$H$21)*N779))</f>
        <v>2.5674982004407054E-2</v>
      </c>
      <c r="P779" s="15">
        <f ca="1">ROUND(M779*(1-O779), 0)</f>
        <v>0</v>
      </c>
      <c r="Q779" s="20">
        <f ca="1">RAND()</f>
        <v>0.9665454544791986</v>
      </c>
      <c r="R779" s="15">
        <f ca="1">IF(B779=1, ROUND(_xlfn.NORM.INV(Q779,$C$9,$C$10)*(1+$T$14), 0), ROUND(_xlfn.NORM.INV(Q779, $D$9, $D$10)*(1+$T$14), 0))</f>
        <v>107</v>
      </c>
      <c r="S779" s="20">
        <f ca="1">RAND()</f>
        <v>0.77840463703627227</v>
      </c>
      <c r="T779" s="18">
        <f ca="1">IF(B779=1, ROUND(_xlfn.NORM.INV(S779,$C$11,$C$12), 2), ROUND(_xlfn.NORM.INV(S779, $D$11, $D$12), 2))</f>
        <v>7520.89</v>
      </c>
      <c r="U779" s="15">
        <f ca="1">MIN(F779,R779)</f>
        <v>32</v>
      </c>
      <c r="V779" s="15">
        <f ca="1">RAND()</f>
        <v>0.29811568061020066</v>
      </c>
      <c r="W779" s="19">
        <f ca="1">(IF(B779=1, $G$21+($G$22-$G$21)*V779, $H$21+($H$22-$H$21)*V779))</f>
        <v>2.5434048821357025E-2</v>
      </c>
      <c r="X779" s="15">
        <f ca="1">ROUND(U779*(1-W779), 0)</f>
        <v>31</v>
      </c>
      <c r="Y779" s="20">
        <f ca="1">RAND()</f>
        <v>0.25077932255318036</v>
      </c>
      <c r="Z779" s="15">
        <f ca="1">IF(B779=1, ROUND(_xlfn.NORM.INV(Y779,$C$13,$C$14)*(1+$T$14), 0), ROUND(_xlfn.NORM.INV(Y779, $D$13, $D$14)*(1+$T$14), 0))</f>
        <v>39</v>
      </c>
      <c r="AA779" s="20">
        <f ca="1">RAND()</f>
        <v>0.60627589174859453</v>
      </c>
      <c r="AB779" s="18">
        <f ca="1">IF(B779=1, ROUND(_xlfn.NORM.INV(AA779,$C$15,$C$16), 2), ROUND(_xlfn.NORM.INV(AA779, $D$15, $D$16), 2))</f>
        <v>3772.03</v>
      </c>
      <c r="AC779" s="15">
        <f ca="1">MIN(G779,Z779)</f>
        <v>21</v>
      </c>
      <c r="AD779" s="15">
        <f ca="1">RAND()</f>
        <v>0.66738921924638339</v>
      </c>
      <c r="AE779" s="19">
        <f ca="1">(IF(B779=1, $G$21+($G$22-$G$21)*AD779, $H$21+($H$22-$H$21)*AD779))</f>
        <v>3.8358622673623416E-2</v>
      </c>
      <c r="AF779" s="15">
        <f ca="1">ROUND(AC779*(1-AE779), 0)</f>
        <v>20</v>
      </c>
      <c r="AG779" s="20">
        <f ca="1">RAND()</f>
        <v>0.98399433755064103</v>
      </c>
      <c r="AH779" s="15">
        <f ca="1">IF(B779=1, ROUND(_xlfn.NORM.INV(AG779,$C$17,$C$18)*(1+$T$14), 0), ROUND(_xlfn.NORM.INV(AG779, $D$17, $D$18)*(1+$T$14), 0))</f>
        <v>575</v>
      </c>
      <c r="AI779" s="20">
        <f ca="1">RAND()</f>
        <v>0.22589878735048297</v>
      </c>
      <c r="AJ779" s="18">
        <f ca="1">IF(B779=1, ROUND(_xlfn.NORM.INV(AI779,$C$19,$C$20), 2), ROUND(_xlfn.NORM.INV(AI779, $D$19, $D$20), 2))</f>
        <v>2050.3200000000002</v>
      </c>
      <c r="AK779" s="15">
        <f ca="1">MIN(ROUND(H779*(1+$C$22),0),AH779)</f>
        <v>272</v>
      </c>
      <c r="AL779" s="20">
        <f ca="1">RAND()</f>
        <v>0.26540053496187976</v>
      </c>
      <c r="AM779" s="19">
        <f ca="1">(IF(B779=1, $G$21+($G$22-$G$21)*AL779, $H$21+($H$22-$H$21)*AL779))</f>
        <v>2.428901872366579E-2</v>
      </c>
      <c r="AN779" s="15">
        <f ca="1">ROUND(AK779*(1-AM779), 0)</f>
        <v>265</v>
      </c>
      <c r="AO779" s="18">
        <f ca="1">SUM(IF(AN779&gt;H779, (AN779-H779)*($G$23+AJ779), 0),IF(AF779&gt;G779,(AF779-G779)*($G$23+AB779),0),IF(X779&gt;F779,(X779-F779)*($G$23+T779),0),IF(P779&gt;E779,(P779-E779)*($G$23+L779),0))</f>
        <v>17407.920000000002</v>
      </c>
      <c r="AP779" s="18">
        <f>-$C$24</f>
        <v>-313614.51120000001</v>
      </c>
      <c r="AQ779" s="17">
        <f ca="1">L779*P779+T779*X779+AB779*AF779+AJ779*AN779-AO779+AP779</f>
        <v>520900.55879999994</v>
      </c>
      <c r="AS779" s="21">
        <f ca="1">SUM(IF(AN779&gt;H779, (AN779-H779), 0),IF(AF779&gt;G779,(AF779-G779),0),IF(X779&gt;F779,(X779-F779),0),IF(P779&gt;E779,(P779-E779),0))</f>
        <v>6</v>
      </c>
    </row>
    <row r="780" spans="1:45" x14ac:dyDescent="0.4">
      <c r="A780" s="15">
        <v>752</v>
      </c>
      <c r="B780" s="15">
        <f ca="1">IF(RAND() &lt; (8/12), 0, 1)</f>
        <v>1</v>
      </c>
      <c r="C780" s="20">
        <f ca="1">RAND()</f>
        <v>0.22583487345085729</v>
      </c>
      <c r="D780" s="15" t="str">
        <f ca="1">LOOKUP(C780,$H$13:$H$16,$F$13:$F$16)</f>
        <v>Airbus A380-800</v>
      </c>
      <c r="E780" s="15">
        <f ca="1">LOOKUP(D780,$F$6:$F$9,$I$6:$I$9)</f>
        <v>14</v>
      </c>
      <c r="F780" s="15">
        <f ca="1">LOOKUP(D780,$F$6:$F$9,$J$6:$J$9)</f>
        <v>76</v>
      </c>
      <c r="G780" s="15">
        <f ca="1">LOOKUP(D780,$F$6:$F$9,$K$6:$K$9)</f>
        <v>56</v>
      </c>
      <c r="H780" s="15">
        <f ca="1">LOOKUP(D780,$F$6:$F$9,$L$6:$L$9)</f>
        <v>341</v>
      </c>
      <c r="I780" s="20">
        <f ca="1">RAND()</f>
        <v>0.92311871191651274</v>
      </c>
      <c r="J780" s="15">
        <f ca="1">IF(B780=1, ROUND(_xlfn.NORM.INV(I780,$C$5,$C$6)*(1+$T$14), 0), ROUND(_xlfn.NORM.INV(I780, $D$5, $D$6)*(1+$T$14), 0))</f>
        <v>9</v>
      </c>
      <c r="K780" s="20">
        <f ca="1">RAND()</f>
        <v>0.56037922015134711</v>
      </c>
      <c r="L780" s="18">
        <f ca="1">IF(B780=1, ROUND(_xlfn.NORM.INV(K780,$C$7,$C$8), 2), ROUND(_xlfn.NORM.INV(K780, $D$7, $D$8), 2))</f>
        <v>13932.87</v>
      </c>
      <c r="M780" s="15">
        <f ca="1">MIN(E780,J780)</f>
        <v>9</v>
      </c>
      <c r="N780" s="15">
        <f ca="1">RAND()</f>
        <v>0.71321720760630791</v>
      </c>
      <c r="O780" s="19">
        <f ca="1">(IF(B780=1, $G$21+($G$22-$G$21)*N780, $H$21+($H$22-$H$21)*N780))</f>
        <v>3.9962602266220781E-2</v>
      </c>
      <c r="P780" s="15">
        <f ca="1">ROUND(M780*(1-O780), 0)</f>
        <v>9</v>
      </c>
      <c r="Q780" s="20">
        <f ca="1">RAND()</f>
        <v>0.15023619200747995</v>
      </c>
      <c r="R780" s="15">
        <f ca="1">IF(B780=1, ROUND(_xlfn.NORM.INV(Q780,$C$9,$C$10)*(1+$T$14), 0), ROUND(_xlfn.NORM.INV(Q780, $D$9, $D$10)*(1+$T$14), 0))</f>
        <v>35</v>
      </c>
      <c r="S780" s="20">
        <f ca="1">RAND()</f>
        <v>0.52968751178600892</v>
      </c>
      <c r="T780" s="18">
        <f ca="1">IF(B780=1, ROUND(_xlfn.NORM.INV(S780,$C$11,$C$12), 2), ROUND(_xlfn.NORM.INV(S780, $D$11, $D$12), 2))</f>
        <v>6896.6</v>
      </c>
      <c r="U780" s="15">
        <f ca="1">MIN(F780,R780)</f>
        <v>35</v>
      </c>
      <c r="V780" s="15">
        <f ca="1">RAND()</f>
        <v>0.80878871447511469</v>
      </c>
      <c r="W780" s="19">
        <f ca="1">(IF(B780=1, $G$21+($G$22-$G$21)*V780, $H$21+($H$22-$H$21)*V780))</f>
        <v>4.3307605006629016E-2</v>
      </c>
      <c r="X780" s="15">
        <f ca="1">ROUND(U780*(1-W780), 0)</f>
        <v>33</v>
      </c>
      <c r="Y780" s="20">
        <f ca="1">RAND()</f>
        <v>0.49452534568586559</v>
      </c>
      <c r="Z780" s="15">
        <f ca="1">IF(B780=1, ROUND(_xlfn.NORM.INV(Y780,$C$13,$C$14)*(1+$T$14), 0), ROUND(_xlfn.NORM.INV(Y780, $D$13, $D$14)*(1+$T$14), 0))</f>
        <v>54</v>
      </c>
      <c r="AA780" s="20">
        <f ca="1">RAND()</f>
        <v>0.19017112737118347</v>
      </c>
      <c r="AB780" s="18">
        <f ca="1">IF(B780=1, ROUND(_xlfn.NORM.INV(AA780,$C$15,$C$16), 2), ROUND(_xlfn.NORM.INV(AA780, $D$15, $D$16), 2))</f>
        <v>3220.48</v>
      </c>
      <c r="AC780" s="15">
        <f ca="1">MIN(G780,Z780)</f>
        <v>54</v>
      </c>
      <c r="AD780" s="15">
        <f ca="1">RAND()</f>
        <v>0.86892887200690849</v>
      </c>
      <c r="AE780" s="19">
        <f ca="1">(IF(B780=1, $G$21+($G$22-$G$21)*AD780, $H$21+($H$22-$H$21)*AD780))</f>
        <v>4.5412510520241797E-2</v>
      </c>
      <c r="AF780" s="15">
        <f ca="1">ROUND(AC780*(1-AE780), 0)</f>
        <v>52</v>
      </c>
      <c r="AG780" s="20">
        <f ca="1">RAND()</f>
        <v>3.4182834489954961E-2</v>
      </c>
      <c r="AH780" s="15">
        <f ca="1">IF(B780=1, ROUND(_xlfn.NORM.INV(AG780,$C$17,$C$18)*(1+$T$14), 0), ROUND(_xlfn.NORM.INV(AG780, $D$17, $D$18)*(1+$T$14), 0))</f>
        <v>75</v>
      </c>
      <c r="AI780" s="20">
        <f ca="1">RAND()</f>
        <v>0.93082264374207513</v>
      </c>
      <c r="AJ780" s="18">
        <f ca="1">IF(B780=1, ROUND(_xlfn.NORM.INV(AI780,$C$19,$C$20), 2), ROUND(_xlfn.NORM.INV(AI780, $D$19, $D$20), 2))</f>
        <v>2721.91</v>
      </c>
      <c r="AK780" s="15">
        <f ca="1">MIN(ROUND(H780*(1+$C$22),0),AH780)</f>
        <v>75</v>
      </c>
      <c r="AL780" s="20">
        <f ca="1">RAND()</f>
        <v>0.51857006490998969</v>
      </c>
      <c r="AM780" s="19">
        <f ca="1">(IF(B780=1, $G$21+($G$22-$G$21)*AL780, $H$21+($H$22-$H$21)*AL780))</f>
        <v>3.3149952271849636E-2</v>
      </c>
      <c r="AN780" s="15">
        <f ca="1">ROUND(AK780*(1-AM780), 0)</f>
        <v>73</v>
      </c>
      <c r="AO780" s="18">
        <f ca="1">SUM(IF(AN780&gt;H780, (AN780-H780)*($G$23+AJ780), 0),IF(AF780&gt;G780,(AF780-G780)*($G$23+AB780),0),IF(X780&gt;F780,(X780-F780)*($G$23+T780),0),IF(P780&gt;E780,(P780-E780)*($G$23+L780),0))</f>
        <v>0</v>
      </c>
      <c r="AP780" s="18">
        <f>-$C$24</f>
        <v>-313614.51120000001</v>
      </c>
      <c r="AQ780" s="17">
        <f ca="1">L780*P780+T780*X780+AB780*AF780+AJ780*AN780-AO780+AP780</f>
        <v>405533.50880000001</v>
      </c>
      <c r="AS780" s="21">
        <f ca="1">SUM(IF(AN780&gt;H780, (AN780-H780), 0),IF(AF780&gt;G780,(AF780-G780),0),IF(X780&gt;F780,(X780-F780),0),IF(P780&gt;E780,(P780-E780),0))</f>
        <v>0</v>
      </c>
    </row>
    <row r="781" spans="1:45" x14ac:dyDescent="0.4">
      <c r="A781" s="15">
        <v>753</v>
      </c>
      <c r="B781" s="15">
        <f ca="1">IF(RAND() &lt; (8/12), 0, 1)</f>
        <v>1</v>
      </c>
      <c r="C781" s="20">
        <f ca="1">RAND()</f>
        <v>0.54042964041532959</v>
      </c>
      <c r="D781" s="15" t="str">
        <f ca="1">LOOKUP(C781,$H$13:$H$16,$F$13:$F$16)</f>
        <v>Airbus A380-800</v>
      </c>
      <c r="E781" s="15">
        <f ca="1">LOOKUP(D781,$F$6:$F$9,$I$6:$I$9)</f>
        <v>14</v>
      </c>
      <c r="F781" s="15">
        <f ca="1">LOOKUP(D781,$F$6:$F$9,$J$6:$J$9)</f>
        <v>76</v>
      </c>
      <c r="G781" s="15">
        <f ca="1">LOOKUP(D781,$F$6:$F$9,$K$6:$K$9)</f>
        <v>56</v>
      </c>
      <c r="H781" s="15">
        <f ca="1">LOOKUP(D781,$F$6:$F$9,$L$6:$L$9)</f>
        <v>341</v>
      </c>
      <c r="I781" s="20">
        <f ca="1">RAND()</f>
        <v>0.17117324371900711</v>
      </c>
      <c r="J781" s="15">
        <f ca="1">IF(B781=1, ROUND(_xlfn.NORM.INV(I781,$C$5,$C$6)*(1+$T$14), 0), ROUND(_xlfn.NORM.INV(I781, $D$5, $D$6)*(1+$T$14), 0))</f>
        <v>4</v>
      </c>
      <c r="K781" s="20">
        <f ca="1">RAND()</f>
        <v>0.19527501113444878</v>
      </c>
      <c r="L781" s="18">
        <f ca="1">IF(B781=1, ROUND(_xlfn.NORM.INV(K781,$C$7,$C$8), 2), ROUND(_xlfn.NORM.INV(K781, $D$7, $D$8), 2))</f>
        <v>12110.43</v>
      </c>
      <c r="M781" s="15">
        <f ca="1">MIN(E781,J781)</f>
        <v>4</v>
      </c>
      <c r="N781" s="15">
        <f ca="1">RAND()</f>
        <v>0.53159968365025434</v>
      </c>
      <c r="O781" s="19">
        <f ca="1">(IF(B781=1, $G$21+($G$22-$G$21)*N781, $H$21+($H$22-$H$21)*N781))</f>
        <v>3.3605988927758901E-2</v>
      </c>
      <c r="P781" s="15">
        <f ca="1">ROUND(M781*(1-O781), 0)</f>
        <v>4</v>
      </c>
      <c r="Q781" s="20">
        <f ca="1">RAND()</f>
        <v>0.66111985392726302</v>
      </c>
      <c r="R781" s="15">
        <f ca="1">IF(B781=1, ROUND(_xlfn.NORM.INV(Q781,$C$9,$C$10)*(1+$T$14), 0), ROUND(_xlfn.NORM.INV(Q781, $D$9, $D$10)*(1+$T$14), 0))</f>
        <v>71</v>
      </c>
      <c r="S781" s="20">
        <f ca="1">RAND()</f>
        <v>0.61543735838531999</v>
      </c>
      <c r="T781" s="18">
        <f ca="1">IF(B781=1, ROUND(_xlfn.NORM.INV(S781,$C$11,$C$12), 2), ROUND(_xlfn.NORM.INV(S781, $D$11, $D$12), 2))</f>
        <v>7094.11</v>
      </c>
      <c r="U781" s="15">
        <f ca="1">MIN(F781,R781)</f>
        <v>71</v>
      </c>
      <c r="V781" s="15">
        <f ca="1">RAND()</f>
        <v>0.48509288014136565</v>
      </c>
      <c r="W781" s="19">
        <f ca="1">(IF(B781=1, $G$21+($G$22-$G$21)*V781, $H$21+($H$22-$H$21)*V781))</f>
        <v>3.1978250804947803E-2</v>
      </c>
      <c r="X781" s="15">
        <f ca="1">ROUND(U781*(1-W781), 0)</f>
        <v>69</v>
      </c>
      <c r="Y781" s="20">
        <f ca="1">RAND()</f>
        <v>3.7877112174354188E-2</v>
      </c>
      <c r="Z781" s="15">
        <f ca="1">IF(B781=1, ROUND(_xlfn.NORM.INV(Y781,$C$13,$C$14)*(1+$T$14), 0), ROUND(_xlfn.NORM.INV(Y781, $D$13, $D$14)*(1+$T$14), 0))</f>
        <v>14</v>
      </c>
      <c r="AA781" s="20">
        <f ca="1">RAND()</f>
        <v>0.34867817009118285</v>
      </c>
      <c r="AB781" s="18">
        <f ca="1">IF(B781=1, ROUND(_xlfn.NORM.INV(AA781,$C$15,$C$16), 2), ROUND(_xlfn.NORM.INV(AA781, $D$15, $D$16), 2))</f>
        <v>3455.35</v>
      </c>
      <c r="AC781" s="15">
        <f ca="1">MIN(G781,Z781)</f>
        <v>14</v>
      </c>
      <c r="AD781" s="15">
        <f ca="1">RAND()</f>
        <v>4.72691534181503E-2</v>
      </c>
      <c r="AE781" s="19">
        <f ca="1">(IF(B781=1, $G$21+($G$22-$G$21)*AD781, $H$21+($H$22-$H$21)*AD781))</f>
        <v>1.665442036963526E-2</v>
      </c>
      <c r="AF781" s="15">
        <f ca="1">ROUND(AC781*(1-AE781), 0)</f>
        <v>14</v>
      </c>
      <c r="AG781" s="20">
        <f ca="1">RAND()</f>
        <v>0.78601675995859877</v>
      </c>
      <c r="AH781" s="15">
        <f ca="1">IF(B781=1, ROUND(_xlfn.NORM.INV(AG781,$C$17,$C$18)*(1+$T$14), 0), ROUND(_xlfn.NORM.INV(AG781, $D$17, $D$18)*(1+$T$14), 0))</f>
        <v>404</v>
      </c>
      <c r="AI781" s="20">
        <f ca="1">RAND()</f>
        <v>0.90542257303867801</v>
      </c>
      <c r="AJ781" s="18">
        <f ca="1">IF(B781=1, ROUND(_xlfn.NORM.INV(AI781,$C$19,$C$20), 2), ROUND(_xlfn.NORM.INV(AI781, $D$19, $D$20), 2))</f>
        <v>2671.15</v>
      </c>
      <c r="AK781" s="15">
        <f ca="1">MIN(ROUND(H781*(1+$C$22),0),AH781)</f>
        <v>358</v>
      </c>
      <c r="AL781" s="20">
        <f ca="1">RAND()</f>
        <v>0.80879709945985589</v>
      </c>
      <c r="AM781" s="19">
        <f ca="1">(IF(B781=1, $G$21+($G$22-$G$21)*AL781, $H$21+($H$22-$H$21)*AL781))</f>
        <v>4.330789848109496E-2</v>
      </c>
      <c r="AN781" s="15">
        <f ca="1">ROUND(AK781*(1-AM781), 0)</f>
        <v>342</v>
      </c>
      <c r="AO781" s="18">
        <f ca="1">SUM(IF(AN781&gt;H781, (AN781-H781)*($G$23+AJ781), 0),IF(AF781&gt;G781,(AF781-G781)*($G$23+AB781),0),IF(X781&gt;F781,(X781-F781)*($G$23+T781),0),IF(P781&gt;E781,(P781-E781)*($G$23+L781),0))</f>
        <v>3522.15</v>
      </c>
      <c r="AP781" s="18">
        <f>-$C$24</f>
        <v>-313614.51120000001</v>
      </c>
      <c r="AQ781" s="17">
        <f ca="1">L781*P781+T781*X781+AB781*AF781+AJ781*AN781-AO781+AP781</f>
        <v>1182706.8488</v>
      </c>
      <c r="AS781" s="21">
        <f ca="1">SUM(IF(AN781&gt;H781, (AN781-H781), 0),IF(AF781&gt;G781,(AF781-G781),0),IF(X781&gt;F781,(X781-F781),0),IF(P781&gt;E781,(P781-E781),0))</f>
        <v>1</v>
      </c>
    </row>
    <row r="782" spans="1:45" x14ac:dyDescent="0.4">
      <c r="A782" s="15">
        <v>754</v>
      </c>
      <c r="B782" s="15">
        <f ca="1">IF(RAND() &lt; (8/12), 0, 1)</f>
        <v>0</v>
      </c>
      <c r="C782" s="20">
        <f ca="1">RAND()</f>
        <v>0.42292929178494088</v>
      </c>
      <c r="D782" s="15" t="str">
        <f ca="1">LOOKUP(C782,$H$13:$H$16,$F$13:$F$16)</f>
        <v>Airbus A380-800</v>
      </c>
      <c r="E782" s="15">
        <f ca="1">LOOKUP(D782,$F$6:$F$9,$I$6:$I$9)</f>
        <v>14</v>
      </c>
      <c r="F782" s="15">
        <f ca="1">LOOKUP(D782,$F$6:$F$9,$J$6:$J$9)</f>
        <v>76</v>
      </c>
      <c r="G782" s="15">
        <f ca="1">LOOKUP(D782,$F$6:$F$9,$K$6:$K$9)</f>
        <v>56</v>
      </c>
      <c r="H782" s="15">
        <f ca="1">LOOKUP(D782,$F$6:$F$9,$L$6:$L$9)</f>
        <v>341</v>
      </c>
      <c r="I782" s="20">
        <f ca="1">RAND()</f>
        <v>0.76867196603754906</v>
      </c>
      <c r="J782" s="15">
        <f ca="1">IF(B782=1, ROUND(_xlfn.NORM.INV(I782,$C$5,$C$6)*(1+$T$14), 0), ROUND(_xlfn.NORM.INV(I782, $D$5, $D$6)*(1+$T$14), 0))</f>
        <v>5</v>
      </c>
      <c r="K782" s="20">
        <f ca="1">RAND()</f>
        <v>1.6295867631008654E-2</v>
      </c>
      <c r="L782" s="18">
        <f ca="1">IF(B782=1, ROUND(_xlfn.NORM.INV(K782,$C$7,$C$8), 2), ROUND(_xlfn.NORM.INV(K782, $D$7, $D$8), 2))</f>
        <v>9518.39</v>
      </c>
      <c r="M782" s="15">
        <f ca="1">MIN(E782,J782)</f>
        <v>5</v>
      </c>
      <c r="N782" s="15">
        <f ca="1">RAND()</f>
        <v>0.18017909115980835</v>
      </c>
      <c r="O782" s="19">
        <f ca="1">(IF(B782=1, $G$21+($G$22-$G$21)*N782, $H$21+($H$22-$H$21)*N782))</f>
        <v>1.540537273479425E-2</v>
      </c>
      <c r="P782" s="15">
        <f ca="1">ROUND(M782*(1-O782), 0)</f>
        <v>5</v>
      </c>
      <c r="Q782" s="20">
        <f ca="1">RAND()</f>
        <v>0.46407008901150881</v>
      </c>
      <c r="R782" s="15">
        <f ca="1">IF(B782=1, ROUND(_xlfn.NORM.INV(Q782,$C$9,$C$10)*(1+$T$14), 0), ROUND(_xlfn.NORM.INV(Q782, $D$9, $D$10)*(1+$T$14), 0))</f>
        <v>39</v>
      </c>
      <c r="S782" s="20">
        <f ca="1">RAND()</f>
        <v>0.5948544938126783</v>
      </c>
      <c r="T782" s="18">
        <f ca="1">IF(B782=1, ROUND(_xlfn.NORM.INV(S782,$C$11,$C$12), 2), ROUND(_xlfn.NORM.INV(S782, $D$11, $D$12), 2))</f>
        <v>5300.89</v>
      </c>
      <c r="U782" s="15">
        <f ca="1">MIN(F782,R782)</f>
        <v>39</v>
      </c>
      <c r="V782" s="15">
        <f ca="1">RAND()</f>
        <v>0.2002164345230093</v>
      </c>
      <c r="W782" s="19">
        <f ca="1">(IF(B782=1, $G$21+($G$22-$G$21)*V782, $H$21+($H$22-$H$21)*V782))</f>
        <v>1.6006493035690281E-2</v>
      </c>
      <c r="X782" s="15">
        <f ca="1">ROUND(U782*(1-W782), 0)</f>
        <v>38</v>
      </c>
      <c r="Y782" s="20">
        <f ca="1">RAND()</f>
        <v>0.26868100424412733</v>
      </c>
      <c r="Z782" s="15">
        <f ca="1">IF(B782=1, ROUND(_xlfn.NORM.INV(Y782,$C$13,$C$14)*(1+$T$14), 0), ROUND(_xlfn.NORM.INV(Y782, $D$13, $D$14)*(1+$T$14), 0))</f>
        <v>30</v>
      </c>
      <c r="AA782" s="20">
        <f ca="1">RAND()</f>
        <v>0.9869440062033793</v>
      </c>
      <c r="AB782" s="18">
        <f ca="1">IF(B782=1, ROUND(_xlfn.NORM.INV(AA782,$C$15,$C$16), 2), ROUND(_xlfn.NORM.INV(AA782, $D$15, $D$16), 2))</f>
        <v>3068.33</v>
      </c>
      <c r="AC782" s="15">
        <f ca="1">MIN(G782,Z782)</f>
        <v>30</v>
      </c>
      <c r="AD782" s="15">
        <f ca="1">RAND()</f>
        <v>0.85951172166507994</v>
      </c>
      <c r="AE782" s="19">
        <f ca="1">(IF(B782=1, $G$21+($G$22-$G$21)*AD782, $H$21+($H$22-$H$21)*AD782))</f>
        <v>3.5785351649952397E-2</v>
      </c>
      <c r="AF782" s="15">
        <f ca="1">ROUND(AC782*(1-AE782), 0)</f>
        <v>29</v>
      </c>
      <c r="AG782" s="20">
        <f ca="1">RAND()</f>
        <v>0.74267056104947105</v>
      </c>
      <c r="AH782" s="15">
        <f ca="1">IF(B782=1, ROUND(_xlfn.NORM.INV(AG782,$C$17,$C$18)*(1+$T$14), 0), ROUND(_xlfn.NORM.INV(AG782, $D$17, $D$18)*(1+$T$14), 0))</f>
        <v>234</v>
      </c>
      <c r="AI782" s="20">
        <f ca="1">RAND()</f>
        <v>0.66792305281213604</v>
      </c>
      <c r="AJ782" s="18">
        <f ca="1">IF(B782=1, ROUND(_xlfn.NORM.INV(AI782,$C$19,$C$20), 2), ROUND(_xlfn.NORM.INV(AI782, $D$19, $D$20), 2))</f>
        <v>1781.71</v>
      </c>
      <c r="AK782" s="15">
        <f ca="1">MIN(ROUND(H782*(1+$C$22),0),AH782)</f>
        <v>234</v>
      </c>
      <c r="AL782" s="20">
        <f ca="1">RAND()</f>
        <v>5.4509622995807749E-2</v>
      </c>
      <c r="AM782" s="19">
        <f ca="1">(IF(B782=1, $G$21+($G$22-$G$21)*AL782, $H$21+($H$22-$H$21)*AL782))</f>
        <v>1.1635288689874233E-2</v>
      </c>
      <c r="AN782" s="15">
        <f ca="1">ROUND(AK782*(1-AM782), 0)</f>
        <v>231</v>
      </c>
      <c r="AO782" s="18">
        <f ca="1">SUM(IF(AN782&gt;H782, (AN782-H782)*($G$23+AJ782), 0),IF(AF782&gt;G782,(AF782-G782)*($G$23+AB782),0),IF(X782&gt;F782,(X782-F782)*($G$23+T782),0),IF(P782&gt;E782,(P782-E782)*($G$23+L782),0))</f>
        <v>0</v>
      </c>
      <c r="AP782" s="18">
        <f>-$C$24</f>
        <v>-313614.51120000001</v>
      </c>
      <c r="AQ782" s="17">
        <f ca="1">L782*P782+T782*X782+AB782*AF782+AJ782*AN782-AO782+AP782</f>
        <v>435967.83880000009</v>
      </c>
      <c r="AS782" s="21">
        <f ca="1">SUM(IF(AN782&gt;H782, (AN782-H782), 0),IF(AF782&gt;G782,(AF782-G782),0),IF(X782&gt;F782,(X782-F782),0),IF(P782&gt;E782,(P782-E782),0))</f>
        <v>0</v>
      </c>
    </row>
    <row r="783" spans="1:45" x14ac:dyDescent="0.4">
      <c r="A783" s="15">
        <v>755</v>
      </c>
      <c r="B783" s="15">
        <f ca="1">IF(RAND() &lt; (8/12), 0, 1)</f>
        <v>0</v>
      </c>
      <c r="C783" s="20">
        <f ca="1">RAND()</f>
        <v>0.90992287303335218</v>
      </c>
      <c r="D783" s="15" t="str">
        <f ca="1">LOOKUP(C783,$H$13:$H$16,$F$13:$F$16)</f>
        <v>Boeing 777-300ER</v>
      </c>
      <c r="E783" s="15">
        <f ca="1">LOOKUP(D783,$F$6:$F$9,$I$6:$I$9)</f>
        <v>8</v>
      </c>
      <c r="F783" s="15">
        <f ca="1">LOOKUP(D783,$F$6:$F$9,$J$6:$J$9)</f>
        <v>40</v>
      </c>
      <c r="G783" s="15">
        <f ca="1">LOOKUP(D783,$F$6:$F$9,$K$6:$K$9)</f>
        <v>24</v>
      </c>
      <c r="H783" s="15">
        <f ca="1">LOOKUP(D783,$F$6:$F$9,$L$6:$L$9)</f>
        <v>260</v>
      </c>
      <c r="I783" s="20">
        <f ca="1">RAND()</f>
        <v>0.79645739537506588</v>
      </c>
      <c r="J783" s="15">
        <f ca="1">IF(B783=1, ROUND(_xlfn.NORM.INV(I783,$C$5,$C$6)*(1+$T$14), 0), ROUND(_xlfn.NORM.INV(I783, $D$5, $D$6)*(1+$T$14), 0))</f>
        <v>5</v>
      </c>
      <c r="K783" s="20">
        <f ca="1">RAND()</f>
        <v>0.93966981074976763</v>
      </c>
      <c r="L783" s="18">
        <f ca="1">IF(B783=1, ROUND(_xlfn.NORM.INV(K783,$C$7,$C$8), 2), ROUND(_xlfn.NORM.INV(K783, $D$7, $D$8), 2))</f>
        <v>11199.72</v>
      </c>
      <c r="M783" s="15">
        <f ca="1">MIN(E783,J783)</f>
        <v>5</v>
      </c>
      <c r="N783" s="15">
        <f ca="1">RAND()</f>
        <v>0.71241808083518154</v>
      </c>
      <c r="O783" s="19">
        <f ca="1">(IF(B783=1, $G$21+($G$22-$G$21)*N783, $H$21+($H$22-$H$21)*N783))</f>
        <v>3.1372542425055445E-2</v>
      </c>
      <c r="P783" s="15">
        <f ca="1">ROUND(M783*(1-O783), 0)</f>
        <v>5</v>
      </c>
      <c r="Q783" s="20">
        <f ca="1">RAND()</f>
        <v>0.15952353786859919</v>
      </c>
      <c r="R783" s="15">
        <f ca="1">IF(B783=1, ROUND(_xlfn.NORM.INV(Q783,$C$9,$C$10)*(1+$T$14), 0), ROUND(_xlfn.NORM.INV(Q783, $D$9, $D$10)*(1+$T$14), 0))</f>
        <v>29</v>
      </c>
      <c r="S783" s="20">
        <f ca="1">RAND()</f>
        <v>0.92512621967819131</v>
      </c>
      <c r="T783" s="18">
        <f ca="1">IF(B783=1, ROUND(_xlfn.NORM.INV(S783,$C$11,$C$12), 2), ROUND(_xlfn.NORM.INV(S783, $D$11, $D$12), 2))</f>
        <v>5574.43</v>
      </c>
      <c r="U783" s="15">
        <f ca="1">MIN(F783,R783)</f>
        <v>29</v>
      </c>
      <c r="V783" s="15">
        <f ca="1">RAND()</f>
        <v>0.76713216359906866</v>
      </c>
      <c r="W783" s="19">
        <f ca="1">(IF(B783=1, $G$21+($G$22-$G$21)*V783, $H$21+($H$22-$H$21)*V783))</f>
        <v>3.3013964907972058E-2</v>
      </c>
      <c r="X783" s="15">
        <f ca="1">ROUND(U783*(1-W783), 0)</f>
        <v>28</v>
      </c>
      <c r="Y783" s="20">
        <f ca="1">RAND()</f>
        <v>0.46873595613556041</v>
      </c>
      <c r="Z783" s="15">
        <f ca="1">IF(B783=1, ROUND(_xlfn.NORM.INV(Y783,$C$13,$C$14)*(1+$T$14), 0), ROUND(_xlfn.NORM.INV(Y783, $D$13, $D$14)*(1+$T$14), 0))</f>
        <v>35</v>
      </c>
      <c r="AA783" s="20">
        <f ca="1">RAND()</f>
        <v>0.97973154262215101</v>
      </c>
      <c r="AB783" s="18">
        <f ca="1">IF(B783=1, ROUND(_xlfn.NORM.INV(AA783,$C$15,$C$16), 2), ROUND(_xlfn.NORM.INV(AA783, $D$15, $D$16), 2))</f>
        <v>3046.9</v>
      </c>
      <c r="AC783" s="15">
        <f ca="1">MIN(G783,Z783)</f>
        <v>24</v>
      </c>
      <c r="AD783" s="15">
        <f ca="1">RAND()</f>
        <v>0.61416863424558032</v>
      </c>
      <c r="AE783" s="19">
        <f ca="1">(IF(B783=1, $G$21+($G$22-$G$21)*AD783, $H$21+($H$22-$H$21)*AD783))</f>
        <v>2.8425059027367409E-2</v>
      </c>
      <c r="AF783" s="15">
        <f ca="1">ROUND(AC783*(1-AE783), 0)</f>
        <v>23</v>
      </c>
      <c r="AG783" s="20">
        <f ca="1">RAND()</f>
        <v>0.1100051013683282</v>
      </c>
      <c r="AH783" s="15">
        <f ca="1">IF(B783=1, ROUND(_xlfn.NORM.INV(AG783,$C$17,$C$18)*(1+$T$14), 0), ROUND(_xlfn.NORM.INV(AG783, $D$17, $D$18)*(1+$T$14), 0))</f>
        <v>135</v>
      </c>
      <c r="AI783" s="20">
        <f ca="1">RAND()</f>
        <v>0.85618455969742879</v>
      </c>
      <c r="AJ783" s="18">
        <f ca="1">IF(B783=1, ROUND(_xlfn.NORM.INV(AI783,$C$19,$C$20), 2), ROUND(_xlfn.NORM.INV(AI783, $D$19, $D$20), 2))</f>
        <v>1829.5</v>
      </c>
      <c r="AK783" s="15">
        <f ca="1">MIN(ROUND(H783*(1+$C$22),0),AH783)</f>
        <v>135</v>
      </c>
      <c r="AL783" s="20">
        <f ca="1">RAND()</f>
        <v>0.53242289816008526</v>
      </c>
      <c r="AM783" s="19">
        <f ca="1">(IF(B783=1, $G$21+($G$22-$G$21)*AL783, $H$21+($H$22-$H$21)*AL783))</f>
        <v>2.5972686944802557E-2</v>
      </c>
      <c r="AN783" s="15">
        <f ca="1">ROUND(AK783*(1-AM783), 0)</f>
        <v>131</v>
      </c>
      <c r="AO783" s="18">
        <f ca="1">SUM(IF(AN783&gt;H783, (AN783-H783)*($G$23+AJ783), 0),IF(AF783&gt;G783,(AF783-G783)*($G$23+AB783),0),IF(X783&gt;F783,(X783-F783)*($G$23+T783),0),IF(P783&gt;E783,(P783-E783)*($G$23+L783),0))</f>
        <v>0</v>
      </c>
      <c r="AP783" s="18">
        <f>-$C$24</f>
        <v>-313614.51120000001</v>
      </c>
      <c r="AQ783" s="17">
        <f ca="1">L783*P783+T783*X783+AB783*AF783+AJ783*AN783-AO783+AP783</f>
        <v>208211.32880000002</v>
      </c>
      <c r="AS783" s="21">
        <f ca="1">SUM(IF(AN783&gt;H783, (AN783-H783), 0),IF(AF783&gt;G783,(AF783-G783),0),IF(X783&gt;F783,(X783-F783),0),IF(P783&gt;E783,(P783-E783),0))</f>
        <v>0</v>
      </c>
    </row>
    <row r="784" spans="1:45" x14ac:dyDescent="0.4">
      <c r="A784" s="15">
        <v>756</v>
      </c>
      <c r="B784" s="15">
        <f ca="1">IF(RAND() &lt; (8/12), 0, 1)</f>
        <v>1</v>
      </c>
      <c r="C784" s="20">
        <f ca="1">RAND()</f>
        <v>0.23072792094448769</v>
      </c>
      <c r="D784" s="15" t="str">
        <f ca="1">LOOKUP(C784,$H$13:$H$16,$F$13:$F$16)</f>
        <v>Airbus A380-800</v>
      </c>
      <c r="E784" s="15">
        <f ca="1">LOOKUP(D784,$F$6:$F$9,$I$6:$I$9)</f>
        <v>14</v>
      </c>
      <c r="F784" s="15">
        <f ca="1">LOOKUP(D784,$F$6:$F$9,$J$6:$J$9)</f>
        <v>76</v>
      </c>
      <c r="G784" s="15">
        <f ca="1">LOOKUP(D784,$F$6:$F$9,$K$6:$K$9)</f>
        <v>56</v>
      </c>
      <c r="H784" s="15">
        <f ca="1">LOOKUP(D784,$F$6:$F$9,$L$6:$L$9)</f>
        <v>341</v>
      </c>
      <c r="I784" s="20">
        <f ca="1">RAND()</f>
        <v>0.36319338732901973</v>
      </c>
      <c r="J784" s="15">
        <f ca="1">IF(B784=1, ROUND(_xlfn.NORM.INV(I784,$C$5,$C$6)*(1+$T$14), 0), ROUND(_xlfn.NORM.INV(I784, $D$5, $D$6)*(1+$T$14), 0))</f>
        <v>6</v>
      </c>
      <c r="K784" s="20">
        <f ca="1">RAND()</f>
        <v>0.30330966118627145</v>
      </c>
      <c r="L784" s="18">
        <f ca="1">IF(B784=1, ROUND(_xlfn.NORM.INV(K784,$C$7,$C$8), 2), ROUND(_xlfn.NORM.INV(K784, $D$7, $D$8), 2))</f>
        <v>12730.29</v>
      </c>
      <c r="M784" s="15">
        <f ca="1">MIN(E784,J784)</f>
        <v>6</v>
      </c>
      <c r="N784" s="15">
        <f ca="1">RAND()</f>
        <v>0.95644498768082542</v>
      </c>
      <c r="O784" s="19">
        <f ca="1">(IF(B784=1, $G$21+($G$22-$G$21)*N784, $H$21+($H$22-$H$21)*N784))</f>
        <v>4.8475574568828894E-2</v>
      </c>
      <c r="P784" s="15">
        <f ca="1">ROUND(M784*(1-O784), 0)</f>
        <v>6</v>
      </c>
      <c r="Q784" s="20">
        <f ca="1">RAND()</f>
        <v>0.66950068211554659</v>
      </c>
      <c r="R784" s="15">
        <f ca="1">IF(B784=1, ROUND(_xlfn.NORM.INV(Q784,$C$9,$C$10)*(1+$T$14), 0), ROUND(_xlfn.NORM.INV(Q784, $D$9, $D$10)*(1+$T$14), 0))</f>
        <v>72</v>
      </c>
      <c r="S784" s="20">
        <f ca="1">RAND()</f>
        <v>0.19286801774766049</v>
      </c>
      <c r="T784" s="18">
        <f ca="1">IF(B784=1, ROUND(_xlfn.NORM.INV(S784,$C$11,$C$12), 2), ROUND(_xlfn.NORM.INV(S784, $D$11, $D$12), 2))</f>
        <v>6047.32</v>
      </c>
      <c r="U784" s="15">
        <f ca="1">MIN(F784,R784)</f>
        <v>72</v>
      </c>
      <c r="V784" s="15">
        <f ca="1">RAND()</f>
        <v>0.69858145919653281</v>
      </c>
      <c r="W784" s="19">
        <f ca="1">(IF(B784=1, $G$21+($G$22-$G$21)*V784, $H$21+($H$22-$H$21)*V784))</f>
        <v>3.945035107187865E-2</v>
      </c>
      <c r="X784" s="15">
        <f ca="1">ROUND(U784*(1-W784), 0)</f>
        <v>69</v>
      </c>
      <c r="Y784" s="20">
        <f ca="1">RAND()</f>
        <v>0.22064100180687818</v>
      </c>
      <c r="Z784" s="15">
        <f ca="1">IF(B784=1, ROUND(_xlfn.NORM.INV(Y784,$C$13,$C$14)*(1+$T$14), 0), ROUND(_xlfn.NORM.INV(Y784, $D$13, $D$14)*(1+$T$14), 0))</f>
        <v>37</v>
      </c>
      <c r="AA784" s="20">
        <f ca="1">RAND()</f>
        <v>0.93808569008632436</v>
      </c>
      <c r="AB784" s="18">
        <f ca="1">IF(B784=1, ROUND(_xlfn.NORM.INV(AA784,$C$15,$C$16), 2), ROUND(_xlfn.NORM.INV(AA784, $D$15, $D$16), 2))</f>
        <v>4382.4399999999996</v>
      </c>
      <c r="AC784" s="15">
        <f ca="1">MIN(G784,Z784)</f>
        <v>37</v>
      </c>
      <c r="AD784" s="15">
        <f ca="1">RAND()</f>
        <v>2.7050670609166438E-2</v>
      </c>
      <c r="AE784" s="19">
        <f ca="1">(IF(B784=1, $G$21+($G$22-$G$21)*AD784, $H$21+($H$22-$H$21)*AD784))</f>
        <v>1.5946773471320824E-2</v>
      </c>
      <c r="AF784" s="15">
        <f ca="1">ROUND(AC784*(1-AE784), 0)</f>
        <v>36</v>
      </c>
      <c r="AG784" s="20">
        <f ca="1">RAND()</f>
        <v>3.2730044658470625E-2</v>
      </c>
      <c r="AH784" s="15">
        <f ca="1">IF(B784=1, ROUND(_xlfn.NORM.INV(AG784,$C$17,$C$18)*(1+$T$14), 0), ROUND(_xlfn.NORM.INV(AG784, $D$17, $D$18)*(1+$T$14), 0))</f>
        <v>72</v>
      </c>
      <c r="AI784" s="20">
        <f ca="1">RAND()</f>
        <v>0.75467601381056293</v>
      </c>
      <c r="AJ784" s="18">
        <f ca="1">IF(B784=1, ROUND(_xlfn.NORM.INV(AI784,$C$19,$C$20), 2), ROUND(_xlfn.NORM.INV(AI784, $D$19, $D$20), 2))</f>
        <v>2483.66</v>
      </c>
      <c r="AK784" s="15">
        <f ca="1">MIN(ROUND(H784*(1+$C$22),0),AH784)</f>
        <v>72</v>
      </c>
      <c r="AL784" s="20">
        <f ca="1">RAND()</f>
        <v>0.91434486011000493</v>
      </c>
      <c r="AM784" s="19">
        <f ca="1">(IF(B784=1, $G$21+($G$22-$G$21)*AL784, $H$21+($H$22-$H$21)*AL784))</f>
        <v>4.7002070103850178E-2</v>
      </c>
      <c r="AN784" s="15">
        <f ca="1">ROUND(AK784*(1-AM784), 0)</f>
        <v>69</v>
      </c>
      <c r="AO784" s="18">
        <f ca="1">SUM(IF(AN784&gt;H784, (AN784-H784)*($G$23+AJ784), 0),IF(AF784&gt;G784,(AF784-G784)*($G$23+AB784),0),IF(X784&gt;F784,(X784-F784)*($G$23+T784),0),IF(P784&gt;E784,(P784-E784)*($G$23+L784),0))</f>
        <v>0</v>
      </c>
      <c r="AP784" s="18">
        <f>-$C$24</f>
        <v>-313614.51120000001</v>
      </c>
      <c r="AQ784" s="17">
        <f ca="1">L784*P784+T784*X784+AB784*AF784+AJ784*AN784-AO784+AP784</f>
        <v>509172.68879999995</v>
      </c>
      <c r="AS784" s="21">
        <f ca="1">SUM(IF(AN784&gt;H784, (AN784-H784), 0),IF(AF784&gt;G784,(AF784-G784),0),IF(X784&gt;F784,(X784-F784),0),IF(P784&gt;E784,(P784-E784),0))</f>
        <v>0</v>
      </c>
    </row>
    <row r="785" spans="1:45" x14ac:dyDescent="0.4">
      <c r="A785" s="15">
        <v>757</v>
      </c>
      <c r="B785" s="15">
        <f ca="1">IF(RAND() &lt; (8/12), 0, 1)</f>
        <v>0</v>
      </c>
      <c r="C785" s="20">
        <f ca="1">RAND()</f>
        <v>0.85318750067162719</v>
      </c>
      <c r="D785" s="15" t="str">
        <f ca="1">LOOKUP(C785,$H$13:$H$16,$F$13:$F$16)</f>
        <v>Boeing 777-300ER</v>
      </c>
      <c r="E785" s="15">
        <f ca="1">LOOKUP(D785,$F$6:$F$9,$I$6:$I$9)</f>
        <v>8</v>
      </c>
      <c r="F785" s="15">
        <f ca="1">LOOKUP(D785,$F$6:$F$9,$J$6:$J$9)</f>
        <v>40</v>
      </c>
      <c r="G785" s="15">
        <f ca="1">LOOKUP(D785,$F$6:$F$9,$K$6:$K$9)</f>
        <v>24</v>
      </c>
      <c r="H785" s="15">
        <f ca="1">LOOKUP(D785,$F$6:$F$9,$L$6:$L$9)</f>
        <v>260</v>
      </c>
      <c r="I785" s="20">
        <f ca="1">RAND()</f>
        <v>0.21563024471864278</v>
      </c>
      <c r="J785" s="15">
        <f ca="1">IF(B785=1, ROUND(_xlfn.NORM.INV(I785,$C$5,$C$6)*(1+$T$14), 0), ROUND(_xlfn.NORM.INV(I785, $D$5, $D$6)*(1+$T$14), 0))</f>
        <v>3</v>
      </c>
      <c r="K785" s="20">
        <f ca="1">RAND()</f>
        <v>0.93890790864957629</v>
      </c>
      <c r="L785" s="18">
        <f ca="1">IF(B785=1, ROUND(_xlfn.NORM.INV(K785,$C$7,$C$8), 2), ROUND(_xlfn.NORM.INV(K785, $D$7, $D$8), 2))</f>
        <v>11196.83</v>
      </c>
      <c r="M785" s="15">
        <f ca="1">MIN(E785,J785)</f>
        <v>3</v>
      </c>
      <c r="N785" s="15">
        <f ca="1">RAND()</f>
        <v>0.17899322069535728</v>
      </c>
      <c r="O785" s="19">
        <f ca="1">(IF(B785=1, $G$21+($G$22-$G$21)*N785, $H$21+($H$22-$H$21)*N785))</f>
        <v>1.5369796620860719E-2</v>
      </c>
      <c r="P785" s="15">
        <f ca="1">ROUND(M785*(1-O785), 0)</f>
        <v>3</v>
      </c>
      <c r="Q785" s="20">
        <f ca="1">RAND()</f>
        <v>9.0490761289670818E-2</v>
      </c>
      <c r="R785" s="15">
        <f ca="1">IF(B785=1, ROUND(_xlfn.NORM.INV(Q785,$C$9,$C$10)*(1+$T$14), 0), ROUND(_xlfn.NORM.INV(Q785, $D$9, $D$10)*(1+$T$14), 0))</f>
        <v>26</v>
      </c>
      <c r="S785" s="20">
        <f ca="1">RAND()</f>
        <v>0.20808537521423354</v>
      </c>
      <c r="T785" s="18">
        <f ca="1">IF(B785=1, ROUND(_xlfn.NORM.INV(S785,$C$11,$C$12), 2), ROUND(_xlfn.NORM.INV(S785, $D$11, $D$12), 2))</f>
        <v>5060.8999999999996</v>
      </c>
      <c r="U785" s="15">
        <f ca="1">MIN(F785,R785)</f>
        <v>26</v>
      </c>
      <c r="V785" s="15">
        <f ca="1">RAND()</f>
        <v>0.76707745377134107</v>
      </c>
      <c r="W785" s="19">
        <f ca="1">(IF(B785=1, $G$21+($G$22-$G$21)*V785, $H$21+($H$22-$H$21)*V785))</f>
        <v>3.3012323613140229E-2</v>
      </c>
      <c r="X785" s="15">
        <f ca="1">ROUND(U785*(1-W785), 0)</f>
        <v>25</v>
      </c>
      <c r="Y785" s="20">
        <f ca="1">RAND()</f>
        <v>0.889017430607979</v>
      </c>
      <c r="Z785" s="15">
        <f ca="1">IF(B785=1, ROUND(_xlfn.NORM.INV(Y785,$C$13,$C$14)*(1+$T$14), 0), ROUND(_xlfn.NORM.INV(Y785, $D$13, $D$14)*(1+$T$14), 0))</f>
        <v>47</v>
      </c>
      <c r="AA785" s="20">
        <f ca="1">RAND()</f>
        <v>0.54056185118992284</v>
      </c>
      <c r="AB785" s="18">
        <f ca="1">IF(B785=1, ROUND(_xlfn.NORM.INV(AA785,$C$15,$C$16), 2), ROUND(_xlfn.NORM.INV(AA785, $D$15, $D$16), 2))</f>
        <v>2810.35</v>
      </c>
      <c r="AC785" s="15">
        <f ca="1">MIN(G785,Z785)</f>
        <v>24</v>
      </c>
      <c r="AD785" s="15">
        <f ca="1">RAND()</f>
        <v>0.37691154073301469</v>
      </c>
      <c r="AE785" s="19">
        <f ca="1">(IF(B785=1, $G$21+($G$22-$G$21)*AD785, $H$21+($H$22-$H$21)*AD785))</f>
        <v>2.1307346221990441E-2</v>
      </c>
      <c r="AF785" s="15">
        <f ca="1">ROUND(AC785*(1-AE785), 0)</f>
        <v>23</v>
      </c>
      <c r="AG785" s="20">
        <f ca="1">RAND()</f>
        <v>0.37479133870019721</v>
      </c>
      <c r="AH785" s="15">
        <f ca="1">IF(B785=1, ROUND(_xlfn.NORM.INV(AG785,$C$17,$C$18)*(1+$T$14), 0), ROUND(_xlfn.NORM.INV(AG785, $D$17, $D$18)*(1+$T$14), 0))</f>
        <v>183</v>
      </c>
      <c r="AI785" s="20">
        <f ca="1">RAND()</f>
        <v>0.55170081832712781</v>
      </c>
      <c r="AJ785" s="18">
        <f ca="1">IF(B785=1, ROUND(_xlfn.NORM.INV(AI785,$C$19,$C$20), 2), ROUND(_xlfn.NORM.INV(AI785, $D$19, $D$20), 2))</f>
        <v>1758.6</v>
      </c>
      <c r="AK785" s="15">
        <f ca="1">MIN(ROUND(H785*(1+$C$22),0),AH785)</f>
        <v>183</v>
      </c>
      <c r="AL785" s="20">
        <f ca="1">RAND()</f>
        <v>0.21535829925074335</v>
      </c>
      <c r="AM785" s="19">
        <f ca="1">(IF(B785=1, $G$21+($G$22-$G$21)*AL785, $H$21+($H$22-$H$21)*AL785))</f>
        <v>1.64607489775223E-2</v>
      </c>
      <c r="AN785" s="15">
        <f ca="1">ROUND(AK785*(1-AM785), 0)</f>
        <v>180</v>
      </c>
      <c r="AO785" s="18">
        <f ca="1">SUM(IF(AN785&gt;H785, (AN785-H785)*($G$23+AJ785), 0),IF(AF785&gt;G785,(AF785-G785)*($G$23+AB785),0),IF(X785&gt;F785,(X785-F785)*($G$23+T785),0),IF(P785&gt;E785,(P785-E785)*($G$23+L785),0))</f>
        <v>0</v>
      </c>
      <c r="AP785" s="18">
        <f>-$C$24</f>
        <v>-313614.51120000001</v>
      </c>
      <c r="AQ785" s="17">
        <f ca="1">L785*P785+T785*X785+AB785*AF785+AJ785*AN785-AO785+AP785</f>
        <v>227684.52880000003</v>
      </c>
      <c r="AS785" s="21">
        <f ca="1">SUM(IF(AN785&gt;H785, (AN785-H785), 0),IF(AF785&gt;G785,(AF785-G785),0),IF(X785&gt;F785,(X785-F785),0),IF(P785&gt;E785,(P785-E785),0))</f>
        <v>0</v>
      </c>
    </row>
    <row r="786" spans="1:45" x14ac:dyDescent="0.4">
      <c r="A786" s="15">
        <v>758</v>
      </c>
      <c r="B786" s="15">
        <f ca="1">IF(RAND() &lt; (8/12), 0, 1)</f>
        <v>0</v>
      </c>
      <c r="C786" s="20">
        <f ca="1">RAND()</f>
        <v>0.1875738831268855</v>
      </c>
      <c r="D786" s="15" t="str">
        <f ca="1">LOOKUP(C786,$H$13:$H$16,$F$13:$F$16)</f>
        <v>Airbus A350-900</v>
      </c>
      <c r="E786" s="15">
        <f ca="1">LOOKUP(D786,$F$6:$F$9,$I$6:$I$9)</f>
        <v>0</v>
      </c>
      <c r="F786" s="15">
        <f ca="1">LOOKUP(D786,$F$6:$F$9,$J$6:$J$9)</f>
        <v>32</v>
      </c>
      <c r="G786" s="15">
        <f ca="1">LOOKUP(D786,$F$6:$F$9,$K$6:$K$9)</f>
        <v>21</v>
      </c>
      <c r="H786" s="15">
        <f ca="1">LOOKUP(D786,$F$6:$F$9,$L$6:$L$9)</f>
        <v>259</v>
      </c>
      <c r="I786" s="20">
        <f ca="1">RAND()</f>
        <v>0.49616716741139222</v>
      </c>
      <c r="J786" s="15">
        <f ca="1">IF(B786=1, ROUND(_xlfn.NORM.INV(I786,$C$5,$C$6)*(1+$T$14), 0), ROUND(_xlfn.NORM.INV(I786, $D$5, $D$6)*(1+$T$14), 0))</f>
        <v>4</v>
      </c>
      <c r="K786" s="20">
        <f ca="1">RAND()</f>
        <v>2.7176753184262603E-2</v>
      </c>
      <c r="L786" s="18">
        <f ca="1">IF(B786=1, ROUND(_xlfn.NORM.INV(K786,$C$7,$C$8), 2), ROUND(_xlfn.NORM.INV(K786, $D$7, $D$8), 2))</f>
        <v>9615.49</v>
      </c>
      <c r="M786" s="15">
        <f ca="1">MIN(E786,J786)</f>
        <v>0</v>
      </c>
      <c r="N786" s="15">
        <f ca="1">RAND()</f>
        <v>0.6143041548051702</v>
      </c>
      <c r="O786" s="19">
        <f ca="1">(IF(B786=1, $G$21+($G$22-$G$21)*N786, $H$21+($H$22-$H$21)*N786))</f>
        <v>2.8429124644155104E-2</v>
      </c>
      <c r="P786" s="15">
        <f ca="1">ROUND(M786*(1-O786), 0)</f>
        <v>0</v>
      </c>
      <c r="Q786" s="20">
        <f ca="1">RAND()</f>
        <v>0.58306345189403019</v>
      </c>
      <c r="R786" s="15">
        <f ca="1">IF(B786=1, ROUND(_xlfn.NORM.INV(Q786,$C$9,$C$10)*(1+$T$14), 0), ROUND(_xlfn.NORM.INV(Q786, $D$9, $D$10)*(1+$T$14), 0))</f>
        <v>42</v>
      </c>
      <c r="S786" s="20">
        <f ca="1">RAND()</f>
        <v>0.16824978444835303</v>
      </c>
      <c r="T786" s="18">
        <f ca="1">IF(B786=1, ROUND(_xlfn.NORM.INV(S786,$C$11,$C$12), 2), ROUND(_xlfn.NORM.INV(S786, $D$11, $D$12), 2))</f>
        <v>5027.17</v>
      </c>
      <c r="U786" s="15">
        <f ca="1">MIN(F786,R786)</f>
        <v>32</v>
      </c>
      <c r="V786" s="15">
        <f ca="1">RAND()</f>
        <v>0.38553592814434257</v>
      </c>
      <c r="W786" s="19">
        <f ca="1">(IF(B786=1, $G$21+($G$22-$G$21)*V786, $H$21+($H$22-$H$21)*V786))</f>
        <v>2.1566077844330275E-2</v>
      </c>
      <c r="X786" s="15">
        <f ca="1">ROUND(U786*(1-W786), 0)</f>
        <v>31</v>
      </c>
      <c r="Y786" s="20">
        <f ca="1">RAND()</f>
        <v>0.10988068244757487</v>
      </c>
      <c r="Z786" s="15">
        <f ca="1">IF(B786=1, ROUND(_xlfn.NORM.INV(Y786,$C$13,$C$14)*(1+$T$14), 0), ROUND(_xlfn.NORM.INV(Y786, $D$13, $D$14)*(1+$T$14), 0))</f>
        <v>24</v>
      </c>
      <c r="AA786" s="20">
        <f ca="1">RAND()</f>
        <v>0.86250465627919437</v>
      </c>
      <c r="AB786" s="18">
        <f ca="1">IF(B786=1, ROUND(_xlfn.NORM.INV(AA786,$C$15,$C$16), 2), ROUND(_xlfn.NORM.INV(AA786, $D$15, $D$16), 2))</f>
        <v>2930.64</v>
      </c>
      <c r="AC786" s="15">
        <f ca="1">MIN(G786,Z786)</f>
        <v>21</v>
      </c>
      <c r="AD786" s="15">
        <f ca="1">RAND()</f>
        <v>0.52266045126164418</v>
      </c>
      <c r="AE786" s="19">
        <f ca="1">(IF(B786=1, $G$21+($G$22-$G$21)*AD786, $H$21+($H$22-$H$21)*AD786))</f>
        <v>2.5679813537849323E-2</v>
      </c>
      <c r="AF786" s="15">
        <f ca="1">ROUND(AC786*(1-AE786), 0)</f>
        <v>20</v>
      </c>
      <c r="AG786" s="20">
        <f ca="1">RAND()</f>
        <v>0.72339793184628021</v>
      </c>
      <c r="AH786" s="15">
        <f ca="1">IF(B786=1, ROUND(_xlfn.NORM.INV(AG786,$C$17,$C$18)*(1+$T$14), 0), ROUND(_xlfn.NORM.INV(AG786, $D$17, $D$18)*(1+$T$14), 0))</f>
        <v>231</v>
      </c>
      <c r="AI786" s="20">
        <f ca="1">RAND()</f>
        <v>0.4864506744780992</v>
      </c>
      <c r="AJ786" s="18">
        <f ca="1">IF(B786=1, ROUND(_xlfn.NORM.INV(AI786,$C$19,$C$20), 2), ROUND(_xlfn.NORM.INV(AI786, $D$19, $D$20), 2))</f>
        <v>1746.15</v>
      </c>
      <c r="AK786" s="15">
        <f ca="1">MIN(ROUND(H786*(1+$C$22),0),AH786)</f>
        <v>231</v>
      </c>
      <c r="AL786" s="20">
        <f ca="1">RAND()</f>
        <v>0.64306370567501225</v>
      </c>
      <c r="AM786" s="19">
        <f ca="1">(IF(B786=1, $G$21+($G$22-$G$21)*AL786, $H$21+($H$22-$H$21)*AL786))</f>
        <v>2.9291911170250366E-2</v>
      </c>
      <c r="AN786" s="15">
        <f ca="1">ROUND(AK786*(1-AM786), 0)</f>
        <v>224</v>
      </c>
      <c r="AO786" s="18">
        <f ca="1">SUM(IF(AN786&gt;H786, (AN786-H786)*($G$23+AJ786), 0),IF(AF786&gt;G786,(AF786-G786)*($G$23+AB786),0),IF(X786&gt;F786,(X786-F786)*($G$23+T786),0),IF(P786&gt;E786,(P786-E786)*($G$23+L786),0))</f>
        <v>0</v>
      </c>
      <c r="AP786" s="18">
        <f>-$C$24</f>
        <v>-313614.51120000001</v>
      </c>
      <c r="AQ786" s="17">
        <f ca="1">L786*P786+T786*X786+AB786*AF786+AJ786*AN786-AO786+AP786</f>
        <v>291978.15880000003</v>
      </c>
      <c r="AS786" s="21">
        <f ca="1">SUM(IF(AN786&gt;H786, (AN786-H786), 0),IF(AF786&gt;G786,(AF786-G786),0),IF(X786&gt;F786,(X786-F786),0),IF(P786&gt;E786,(P786-E786),0))</f>
        <v>0</v>
      </c>
    </row>
    <row r="787" spans="1:45" x14ac:dyDescent="0.4">
      <c r="A787" s="15">
        <v>759</v>
      </c>
      <c r="B787" s="15">
        <f ca="1">IF(RAND() &lt; (8/12), 0, 1)</f>
        <v>0</v>
      </c>
      <c r="C787" s="20">
        <f ca="1">RAND()</f>
        <v>0.33608258529348134</v>
      </c>
      <c r="D787" s="15" t="str">
        <f ca="1">LOOKUP(C787,$H$13:$H$16,$F$13:$F$16)</f>
        <v>Airbus A380-800</v>
      </c>
      <c r="E787" s="15">
        <f ca="1">LOOKUP(D787,$F$6:$F$9,$I$6:$I$9)</f>
        <v>14</v>
      </c>
      <c r="F787" s="15">
        <f ca="1">LOOKUP(D787,$F$6:$F$9,$J$6:$J$9)</f>
        <v>76</v>
      </c>
      <c r="G787" s="15">
        <f ca="1">LOOKUP(D787,$F$6:$F$9,$K$6:$K$9)</f>
        <v>56</v>
      </c>
      <c r="H787" s="15">
        <f ca="1">LOOKUP(D787,$F$6:$F$9,$L$6:$L$9)</f>
        <v>341</v>
      </c>
      <c r="I787" s="20">
        <f ca="1">RAND()</f>
        <v>0.33857954813011659</v>
      </c>
      <c r="J787" s="15">
        <f ca="1">IF(B787=1, ROUND(_xlfn.NORM.INV(I787,$C$5,$C$6)*(1+$T$14), 0), ROUND(_xlfn.NORM.INV(I787, $D$5, $D$6)*(1+$T$14), 0))</f>
        <v>4</v>
      </c>
      <c r="K787" s="20">
        <f ca="1">RAND()</f>
        <v>0.58895064590199497</v>
      </c>
      <c r="L787" s="18">
        <f ca="1">IF(B787=1, ROUND(_xlfn.NORM.INV(K787,$C$7,$C$8), 2), ROUND(_xlfn.NORM.INV(K787, $D$7, $D$8), 2))</f>
        <v>10594.86</v>
      </c>
      <c r="M787" s="15">
        <f ca="1">MIN(E787,J787)</f>
        <v>4</v>
      </c>
      <c r="N787" s="15">
        <f ca="1">RAND()</f>
        <v>0.10619433108971299</v>
      </c>
      <c r="O787" s="19">
        <f ca="1">(IF(B787=1, $G$21+($G$22-$G$21)*N787, $H$21+($H$22-$H$21)*N787))</f>
        <v>1.3185829932691389E-2</v>
      </c>
      <c r="P787" s="15">
        <f ca="1">ROUND(M787*(1-O787), 0)</f>
        <v>4</v>
      </c>
      <c r="Q787" s="20">
        <f ca="1">RAND()</f>
        <v>7.6235779691667838E-2</v>
      </c>
      <c r="R787" s="15">
        <f ca="1">IF(B787=1, ROUND(_xlfn.NORM.INV(Q787,$C$9,$C$10)*(1+$T$14), 0), ROUND(_xlfn.NORM.INV(Q787, $D$9, $D$10)*(1+$T$14), 0))</f>
        <v>25</v>
      </c>
      <c r="S787" s="20">
        <f ca="1">RAND()</f>
        <v>0.80904248599691397</v>
      </c>
      <c r="T787" s="18">
        <f ca="1">IF(B787=1, ROUND(_xlfn.NORM.INV(S787,$C$11,$C$12), 2), ROUND(_xlfn.NORM.INV(S787, $D$11, $D$12), 2))</f>
        <v>5445.44</v>
      </c>
      <c r="U787" s="15">
        <f ca="1">MIN(F787,R787)</f>
        <v>25</v>
      </c>
      <c r="V787" s="15">
        <f ca="1">RAND()</f>
        <v>5.5895791667016637E-3</v>
      </c>
      <c r="W787" s="19">
        <f ca="1">(IF(B787=1, $G$21+($G$22-$G$21)*V787, $H$21+($H$22-$H$21)*V787))</f>
        <v>1.0167687375001051E-2</v>
      </c>
      <c r="X787" s="15">
        <f ca="1">ROUND(U787*(1-W787), 0)</f>
        <v>25</v>
      </c>
      <c r="Y787" s="20">
        <f ca="1">RAND()</f>
        <v>2.9404961531575458E-2</v>
      </c>
      <c r="Z787" s="15">
        <f ca="1">IF(B787=1, ROUND(_xlfn.NORM.INV(Y787,$C$13,$C$14)*(1+$T$14), 0), ROUND(_xlfn.NORM.INV(Y787, $D$13, $D$14)*(1+$T$14), 0))</f>
        <v>18</v>
      </c>
      <c r="AA787" s="20">
        <f ca="1">RAND()</f>
        <v>0.19778014099823571</v>
      </c>
      <c r="AB787" s="18">
        <f ca="1">IF(B787=1, ROUND(_xlfn.NORM.INV(AA787,$C$15,$C$16), 2), ROUND(_xlfn.NORM.INV(AA787, $D$15, $D$16), 2))</f>
        <v>2694.71</v>
      </c>
      <c r="AC787" s="15">
        <f ca="1">MIN(G787,Z787)</f>
        <v>18</v>
      </c>
      <c r="AD787" s="15">
        <f ca="1">RAND()</f>
        <v>0.15242772020629447</v>
      </c>
      <c r="AE787" s="19">
        <f ca="1">(IF(B787=1, $G$21+($G$22-$G$21)*AD787, $H$21+($H$22-$H$21)*AD787))</f>
        <v>1.4572831606188833E-2</v>
      </c>
      <c r="AF787" s="15">
        <f ca="1">ROUND(AC787*(1-AE787), 0)</f>
        <v>18</v>
      </c>
      <c r="AG787" s="20">
        <f ca="1">RAND()</f>
        <v>0.80976136346937455</v>
      </c>
      <c r="AH787" s="15">
        <f ca="1">IF(B787=1, ROUND(_xlfn.NORM.INV(AG787,$C$17,$C$18)*(1+$T$14), 0), ROUND(_xlfn.NORM.INV(AG787, $D$17, $D$18)*(1+$T$14), 0))</f>
        <v>246</v>
      </c>
      <c r="AI787" s="20">
        <f ca="1">RAND()</f>
        <v>0.33359935545043029</v>
      </c>
      <c r="AJ787" s="18">
        <f ca="1">IF(B787=1, ROUND(_xlfn.NORM.INV(AI787,$C$19,$C$20), 2), ROUND(_xlfn.NORM.INV(AI787, $D$19, $D$20), 2))</f>
        <v>1716.07</v>
      </c>
      <c r="AK787" s="15">
        <f ca="1">MIN(ROUND(H787*(1+$C$22),0),AH787)</f>
        <v>246</v>
      </c>
      <c r="AL787" s="20">
        <f ca="1">RAND()</f>
        <v>0.90084898034770877</v>
      </c>
      <c r="AM787" s="19">
        <f ca="1">(IF(B787=1, $G$21+($G$22-$G$21)*AL787, $H$21+($H$22-$H$21)*AL787))</f>
        <v>3.7025469410431264E-2</v>
      </c>
      <c r="AN787" s="15">
        <f ca="1">ROUND(AK787*(1-AM787), 0)</f>
        <v>237</v>
      </c>
      <c r="AO787" s="18">
        <f ca="1">SUM(IF(AN787&gt;H787, (AN787-H787)*($G$23+AJ787), 0),IF(AF787&gt;G787,(AF787-G787)*($G$23+AB787),0),IF(X787&gt;F787,(X787-F787)*($G$23+T787),0),IF(P787&gt;E787,(P787-E787)*($G$23+L787),0))</f>
        <v>0</v>
      </c>
      <c r="AP787" s="18">
        <f>-$C$24</f>
        <v>-313614.51120000001</v>
      </c>
      <c r="AQ787" s="17">
        <f ca="1">L787*P787+T787*X787+AB787*AF787+AJ787*AN787-AO787+AP787</f>
        <v>320114.29879999993</v>
      </c>
      <c r="AS787" s="21">
        <f ca="1">SUM(IF(AN787&gt;H787, (AN787-H787), 0),IF(AF787&gt;G787,(AF787-G787),0),IF(X787&gt;F787,(X787-F787),0),IF(P787&gt;E787,(P787-E787),0))</f>
        <v>0</v>
      </c>
    </row>
    <row r="788" spans="1:45" x14ac:dyDescent="0.4">
      <c r="A788" s="15">
        <v>760</v>
      </c>
      <c r="B788" s="15">
        <f ca="1">IF(RAND() &lt; (8/12), 0, 1)</f>
        <v>1</v>
      </c>
      <c r="C788" s="20">
        <f ca="1">RAND()</f>
        <v>0.40701679792012013</v>
      </c>
      <c r="D788" s="15" t="str">
        <f ca="1">LOOKUP(C788,$H$13:$H$16,$F$13:$F$16)</f>
        <v>Airbus A380-800</v>
      </c>
      <c r="E788" s="15">
        <f ca="1">LOOKUP(D788,$F$6:$F$9,$I$6:$I$9)</f>
        <v>14</v>
      </c>
      <c r="F788" s="15">
        <f ca="1">LOOKUP(D788,$F$6:$F$9,$J$6:$J$9)</f>
        <v>76</v>
      </c>
      <c r="G788" s="15">
        <f ca="1">LOOKUP(D788,$F$6:$F$9,$K$6:$K$9)</f>
        <v>56</v>
      </c>
      <c r="H788" s="15">
        <f ca="1">LOOKUP(D788,$F$6:$F$9,$L$6:$L$9)</f>
        <v>341</v>
      </c>
      <c r="I788" s="20">
        <f ca="1">RAND()</f>
        <v>0.88869756465485183</v>
      </c>
      <c r="J788" s="15">
        <f ca="1">IF(B788=1, ROUND(_xlfn.NORM.INV(I788,$C$5,$C$6)*(1+$T$14), 0), ROUND(_xlfn.NORM.INV(I788, $D$5, $D$6)*(1+$T$14), 0))</f>
        <v>9</v>
      </c>
      <c r="K788" s="20">
        <f ca="1">RAND()</f>
        <v>2.9471015401433376E-2</v>
      </c>
      <c r="L788" s="18">
        <f ca="1">IF(B788=1, ROUND(_xlfn.NORM.INV(K788,$C$7,$C$8), 2), ROUND(_xlfn.NORM.INV(K788, $D$7, $D$8), 2))</f>
        <v>10252.9</v>
      </c>
      <c r="M788" s="15">
        <f ca="1">MIN(E788,J788)</f>
        <v>9</v>
      </c>
      <c r="N788" s="15">
        <f ca="1">RAND()</f>
        <v>0.61922135071654261</v>
      </c>
      <c r="O788" s="19">
        <f ca="1">(IF(B788=1, $G$21+($G$22-$G$21)*N788, $H$21+($H$22-$H$21)*N788))</f>
        <v>3.6672747275078993E-2</v>
      </c>
      <c r="P788" s="15">
        <f ca="1">ROUND(M788*(1-O788), 0)</f>
        <v>9</v>
      </c>
      <c r="Q788" s="20">
        <f ca="1">RAND()</f>
        <v>0.21030758491941792</v>
      </c>
      <c r="R788" s="15">
        <f ca="1">IF(B788=1, ROUND(_xlfn.NORM.INV(Q788,$C$9,$C$10)*(1+$T$14), 0), ROUND(_xlfn.NORM.INV(Q788, $D$9, $D$10)*(1+$T$14), 0))</f>
        <v>41</v>
      </c>
      <c r="S788" s="20">
        <f ca="1">RAND()</f>
        <v>0.67965840688784496</v>
      </c>
      <c r="T788" s="18">
        <f ca="1">IF(B788=1, ROUND(_xlfn.NORM.INV(S788,$C$11,$C$12), 2), ROUND(_xlfn.NORM.INV(S788, $D$11, $D$12), 2))</f>
        <v>7250.31</v>
      </c>
      <c r="U788" s="15">
        <f ca="1">MIN(F788,R788)</f>
        <v>41</v>
      </c>
      <c r="V788" s="15">
        <f ca="1">RAND()</f>
        <v>0.19067629693353438</v>
      </c>
      <c r="W788" s="19">
        <f ca="1">(IF(B788=1, $G$21+($G$22-$G$21)*V788, $H$21+($H$22-$H$21)*V788))</f>
        <v>2.1673670392673705E-2</v>
      </c>
      <c r="X788" s="15">
        <f ca="1">ROUND(U788*(1-W788), 0)</f>
        <v>40</v>
      </c>
      <c r="Y788" s="20">
        <f ca="1">RAND()</f>
        <v>0.6146224627351865</v>
      </c>
      <c r="Z788" s="15">
        <f ca="1">IF(B788=1, ROUND(_xlfn.NORM.INV(Y788,$C$13,$C$14)*(1+$T$14), 0), ROUND(_xlfn.NORM.INV(Y788, $D$13, $D$14)*(1+$T$14), 0))</f>
        <v>61</v>
      </c>
      <c r="AA788" s="20">
        <f ca="1">RAND()</f>
        <v>0.7035265188906118</v>
      </c>
      <c r="AB788" s="18">
        <f ca="1">IF(B788=1, ROUND(_xlfn.NORM.INV(AA788,$C$15,$C$16), 2), ROUND(_xlfn.NORM.INV(AA788, $D$15, $D$16), 2))</f>
        <v>3899.45</v>
      </c>
      <c r="AC788" s="15">
        <f ca="1">MIN(G788,Z788)</f>
        <v>56</v>
      </c>
      <c r="AD788" s="15">
        <f ca="1">RAND()</f>
        <v>0.76022068787918196</v>
      </c>
      <c r="AE788" s="19">
        <f ca="1">(IF(B788=1, $G$21+($G$22-$G$21)*AD788, $H$21+($H$22-$H$21)*AD788))</f>
        <v>4.1607724075771374E-2</v>
      </c>
      <c r="AF788" s="15">
        <f ca="1">ROUND(AC788*(1-AE788), 0)</f>
        <v>54</v>
      </c>
      <c r="AG788" s="20">
        <f ca="1">RAND()</f>
        <v>0.35187084479723818</v>
      </c>
      <c r="AH788" s="15">
        <f ca="1">IF(B788=1, ROUND(_xlfn.NORM.INV(AG788,$C$17,$C$18)*(1+$T$14), 0), ROUND(_xlfn.NORM.INV(AG788, $D$17, $D$18)*(1+$T$14), 0))</f>
        <v>257</v>
      </c>
      <c r="AI788" s="20">
        <f ca="1">RAND()</f>
        <v>0.43414532760633007</v>
      </c>
      <c r="AJ788" s="18">
        <f ca="1">IF(B788=1, ROUND(_xlfn.NORM.INV(AI788,$C$19,$C$20), 2), ROUND(_xlfn.NORM.INV(AI788, $D$19, $D$20), 2))</f>
        <v>2226.64</v>
      </c>
      <c r="AK788" s="15">
        <f ca="1">MIN(ROUND(H788*(1+$C$22),0),AH788)</f>
        <v>257</v>
      </c>
      <c r="AL788" s="20">
        <f ca="1">RAND()</f>
        <v>0.27381817743139958</v>
      </c>
      <c r="AM788" s="19">
        <f ca="1">(IF(B788=1, $G$21+($G$22-$G$21)*AL788, $H$21+($H$22-$H$21)*AL788))</f>
        <v>2.4583636210098986E-2</v>
      </c>
      <c r="AN788" s="15">
        <f ca="1">ROUND(AK788*(1-AM788), 0)</f>
        <v>251</v>
      </c>
      <c r="AO788" s="18">
        <f ca="1">SUM(IF(AN788&gt;H788, (AN788-H788)*($G$23+AJ788), 0),IF(AF788&gt;G788,(AF788-G788)*($G$23+AB788),0),IF(X788&gt;F788,(X788-F788)*($G$23+T788),0),IF(P788&gt;E788,(P788-E788)*($G$23+L788),0))</f>
        <v>0</v>
      </c>
      <c r="AP788" s="18">
        <f>-$C$24</f>
        <v>-313614.51120000001</v>
      </c>
      <c r="AQ788" s="17">
        <f ca="1">L788*P788+T788*X788+AB788*AF788+AJ788*AN788-AO788+AP788</f>
        <v>838130.92879999988</v>
      </c>
      <c r="AS788" s="21">
        <f ca="1">SUM(IF(AN788&gt;H788, (AN788-H788), 0),IF(AF788&gt;G788,(AF788-G788),0),IF(X788&gt;F788,(X788-F788),0),IF(P788&gt;E788,(P788-E788),0))</f>
        <v>0</v>
      </c>
    </row>
    <row r="789" spans="1:45" x14ac:dyDescent="0.4">
      <c r="A789" s="15">
        <v>761</v>
      </c>
      <c r="B789" s="15">
        <f ca="1">IF(RAND() &lt; (8/12), 0, 1)</f>
        <v>1</v>
      </c>
      <c r="C789" s="20">
        <f ca="1">RAND()</f>
        <v>0.60382753760277108</v>
      </c>
      <c r="D789" s="15" t="str">
        <f ca="1">LOOKUP(C789,$H$13:$H$16,$F$13:$F$16)</f>
        <v>Boeing 777-200LR</v>
      </c>
      <c r="E789" s="15">
        <f ca="1">LOOKUP(D789,$F$6:$F$9,$I$6:$I$9)</f>
        <v>0</v>
      </c>
      <c r="F789" s="15">
        <f ca="1">LOOKUP(D789,$F$6:$F$9,$J$6:$J$9)</f>
        <v>38</v>
      </c>
      <c r="G789" s="15">
        <f ca="1">LOOKUP(D789,$F$6:$F$9,$K$6:$K$9)</f>
        <v>0</v>
      </c>
      <c r="H789" s="15">
        <f ca="1">LOOKUP(D789,$F$6:$F$9,$L$6:$L$9)</f>
        <v>264</v>
      </c>
      <c r="I789" s="20">
        <f ca="1">RAND()</f>
        <v>0.62932862973664117</v>
      </c>
      <c r="J789" s="15">
        <f ca="1">IF(B789=1, ROUND(_xlfn.NORM.INV(I789,$C$5,$C$6)*(1+$T$14), 0), ROUND(_xlfn.NORM.INV(I789, $D$5, $D$6)*(1+$T$14), 0))</f>
        <v>7</v>
      </c>
      <c r="K789" s="20">
        <f ca="1">RAND()</f>
        <v>0.99114535187721142</v>
      </c>
      <c r="L789" s="18">
        <f ca="1">IF(B789=1, ROUND(_xlfn.NORM.INV(K789,$C$7,$C$8), 2), ROUND(_xlfn.NORM.INV(K789, $D$7, $D$8), 2))</f>
        <v>17935.939999999999</v>
      </c>
      <c r="M789" s="15">
        <f ca="1">MIN(E789,J789)</f>
        <v>0</v>
      </c>
      <c r="N789" s="15">
        <f ca="1">RAND()</f>
        <v>0.85389950296062589</v>
      </c>
      <c r="O789" s="19">
        <f ca="1">(IF(B789=1, $G$21+($G$22-$G$21)*N789, $H$21+($H$22-$H$21)*N789))</f>
        <v>4.4886482603621908E-2</v>
      </c>
      <c r="P789" s="15">
        <f ca="1">ROUND(M789*(1-O789), 0)</f>
        <v>0</v>
      </c>
      <c r="Q789" s="20">
        <f ca="1">RAND()</f>
        <v>0.11013068491692724</v>
      </c>
      <c r="R789" s="15">
        <f ca="1">IF(B789=1, ROUND(_xlfn.NORM.INV(Q789,$C$9,$C$10)*(1+$T$14), 0), ROUND(_xlfn.NORM.INV(Q789, $D$9, $D$10)*(1+$T$14), 0))</f>
        <v>30</v>
      </c>
      <c r="S789" s="20">
        <f ca="1">RAND()</f>
        <v>0.38126092787612398</v>
      </c>
      <c r="T789" s="18">
        <f ca="1">IF(B789=1, ROUND(_xlfn.NORM.INV(S789,$C$11,$C$12), 2), ROUND(_xlfn.NORM.INV(S789, $D$11, $D$12), 2))</f>
        <v>6556.97</v>
      </c>
      <c r="U789" s="15">
        <f ca="1">MIN(F789,R789)</f>
        <v>30</v>
      </c>
      <c r="V789" s="15">
        <f ca="1">RAND()</f>
        <v>0.19536490564867381</v>
      </c>
      <c r="W789" s="19">
        <f ca="1">(IF(B789=1, $G$21+($G$22-$G$21)*V789, $H$21+($H$22-$H$21)*V789))</f>
        <v>2.1837771697703585E-2</v>
      </c>
      <c r="X789" s="15">
        <f ca="1">ROUND(U789*(1-W789), 0)</f>
        <v>29</v>
      </c>
      <c r="Y789" s="20">
        <f ca="1">RAND()</f>
        <v>0.15785590607296041</v>
      </c>
      <c r="Z789" s="15">
        <f ca="1">IF(B789=1, ROUND(_xlfn.NORM.INV(Y789,$C$13,$C$14)*(1+$T$14), 0), ROUND(_xlfn.NORM.INV(Y789, $D$13, $D$14)*(1+$T$14), 0))</f>
        <v>31</v>
      </c>
      <c r="AA789" s="20">
        <f ca="1">RAND()</f>
        <v>0.12836858400008277</v>
      </c>
      <c r="AB789" s="18">
        <f ca="1">IF(B789=1, ROUND(_xlfn.NORM.INV(AA789,$C$15,$C$16), 2), ROUND(_xlfn.NORM.INV(AA789, $D$15, $D$16), 2))</f>
        <v>3096.95</v>
      </c>
      <c r="AC789" s="15">
        <f ca="1">MIN(G789,Z789)</f>
        <v>0</v>
      </c>
      <c r="AD789" s="15">
        <f ca="1">RAND()</f>
        <v>0.31558145563036999</v>
      </c>
      <c r="AE789" s="19">
        <f ca="1">(IF(B789=1, $G$21+($G$22-$G$21)*AD789, $H$21+($H$22-$H$21)*AD789))</f>
        <v>2.6045350947062951E-2</v>
      </c>
      <c r="AF789" s="15">
        <f ca="1">ROUND(AC789*(1-AE789), 0)</f>
        <v>0</v>
      </c>
      <c r="AG789" s="20">
        <f ca="1">RAND()</f>
        <v>0.97474218177905425</v>
      </c>
      <c r="AH789" s="15">
        <f ca="1">IF(B789=1, ROUND(_xlfn.NORM.INV(AG789,$C$17,$C$18)*(1+$T$14), 0), ROUND(_xlfn.NORM.INV(AG789, $D$17, $D$18)*(1+$T$14), 0))</f>
        <v>551</v>
      </c>
      <c r="AI789" s="20">
        <f ca="1">RAND()</f>
        <v>0.12233886710947273</v>
      </c>
      <c r="AJ789" s="18">
        <f ca="1">IF(B789=1, ROUND(_xlfn.NORM.INV(AI789,$C$19,$C$20), 2), ROUND(_xlfn.NORM.INV(AI789, $D$19, $D$20), 2))</f>
        <v>1926.8</v>
      </c>
      <c r="AK789" s="15">
        <f ca="1">MIN(ROUND(H789*(1+$C$22),0),AH789)</f>
        <v>277</v>
      </c>
      <c r="AL789" s="20">
        <f ca="1">RAND()</f>
        <v>0.73559752275774737</v>
      </c>
      <c r="AM789" s="19">
        <f ca="1">(IF(B789=1, $G$21+($G$22-$G$21)*AL789, $H$21+($H$22-$H$21)*AL789))</f>
        <v>4.0745913296521163E-2</v>
      </c>
      <c r="AN789" s="15">
        <f ca="1">ROUND(AK789*(1-AM789), 0)</f>
        <v>266</v>
      </c>
      <c r="AO789" s="18">
        <f ca="1">SUM(IF(AN789&gt;H789, (AN789-H789)*($G$23+AJ789), 0),IF(AF789&gt;G789,(AF789-G789)*($G$23+AB789),0),IF(X789&gt;F789,(X789-F789)*($G$23+T789),0),IF(P789&gt;E789,(P789-E789)*($G$23+L789),0))</f>
        <v>5555.6</v>
      </c>
      <c r="AP789" s="18">
        <f>-$C$24</f>
        <v>-313614.51120000001</v>
      </c>
      <c r="AQ789" s="17">
        <f ca="1">L789*P789+T789*X789+AB789*AF789+AJ789*AN789-AO789+AP789</f>
        <v>383510.81879999995</v>
      </c>
      <c r="AS789" s="21">
        <f ca="1">SUM(IF(AN789&gt;H789, (AN789-H789), 0),IF(AF789&gt;G789,(AF789-G789),0),IF(X789&gt;F789,(X789-F789),0),IF(P789&gt;E789,(P789-E789),0))</f>
        <v>2</v>
      </c>
    </row>
    <row r="790" spans="1:45" x14ac:dyDescent="0.4">
      <c r="A790" s="15">
        <v>762</v>
      </c>
      <c r="B790" s="15">
        <f ca="1">IF(RAND() &lt; (8/12), 0, 1)</f>
        <v>0</v>
      </c>
      <c r="C790" s="20">
        <f ca="1">RAND()</f>
        <v>0.95603350598828896</v>
      </c>
      <c r="D790" s="15" t="str">
        <f ca="1">LOOKUP(C790,$H$13:$H$16,$F$13:$F$16)</f>
        <v>Boeing 777-300ER</v>
      </c>
      <c r="E790" s="15">
        <f ca="1">LOOKUP(D790,$F$6:$F$9,$I$6:$I$9)</f>
        <v>8</v>
      </c>
      <c r="F790" s="15">
        <f ca="1">LOOKUP(D790,$F$6:$F$9,$J$6:$J$9)</f>
        <v>40</v>
      </c>
      <c r="G790" s="15">
        <f ca="1">LOOKUP(D790,$F$6:$F$9,$K$6:$K$9)</f>
        <v>24</v>
      </c>
      <c r="H790" s="15">
        <f ca="1">LOOKUP(D790,$F$6:$F$9,$L$6:$L$9)</f>
        <v>260</v>
      </c>
      <c r="I790" s="20">
        <f ca="1">RAND()</f>
        <v>0.83639419875448817</v>
      </c>
      <c r="J790" s="15">
        <f ca="1">IF(B790=1, ROUND(_xlfn.NORM.INV(I790,$C$5,$C$6)*(1+$T$14), 0), ROUND(_xlfn.NORM.INV(I790, $D$5, $D$6)*(1+$T$14), 0))</f>
        <v>5</v>
      </c>
      <c r="K790" s="20">
        <f ca="1">RAND()</f>
        <v>0.18458898711407279</v>
      </c>
      <c r="L790" s="18">
        <f ca="1">IF(B790=1, ROUND(_xlfn.NORM.INV(K790,$C$7,$C$8), 2), ROUND(_xlfn.NORM.INV(K790, $D$7, $D$8), 2))</f>
        <v>10083.1</v>
      </c>
      <c r="M790" s="15">
        <f ca="1">MIN(E790,J790)</f>
        <v>5</v>
      </c>
      <c r="N790" s="15">
        <f ca="1">RAND()</f>
        <v>9.810301753059647E-2</v>
      </c>
      <c r="O790" s="19">
        <f ca="1">(IF(B790=1, $G$21+($G$22-$G$21)*N790, $H$21+($H$22-$H$21)*N790))</f>
        <v>1.2943090525917893E-2</v>
      </c>
      <c r="P790" s="15">
        <f ca="1">ROUND(M790*(1-O790), 0)</f>
        <v>5</v>
      </c>
      <c r="Q790" s="20">
        <f ca="1">RAND()</f>
        <v>0.90647819604704949</v>
      </c>
      <c r="R790" s="15">
        <f ca="1">IF(B790=1, ROUND(_xlfn.NORM.INV(Q790,$C$9,$C$10)*(1+$T$14), 0), ROUND(_xlfn.NORM.INV(Q790, $D$9, $D$10)*(1+$T$14), 0))</f>
        <v>54</v>
      </c>
      <c r="S790" s="20">
        <f ca="1">RAND()</f>
        <v>0.90102025112642858</v>
      </c>
      <c r="T790" s="18">
        <f ca="1">IF(B790=1, ROUND(_xlfn.NORM.INV(S790,$C$11,$C$12), 2), ROUND(_xlfn.NORM.INV(S790, $D$11, $D$12), 2))</f>
        <v>5539.56</v>
      </c>
      <c r="U790" s="15">
        <f ca="1">MIN(F790,R790)</f>
        <v>40</v>
      </c>
      <c r="V790" s="15">
        <f ca="1">RAND()</f>
        <v>5.94754137898722E-2</v>
      </c>
      <c r="W790" s="19">
        <f ca="1">(IF(B790=1, $G$21+($G$22-$G$21)*V790, $H$21+($H$22-$H$21)*V790))</f>
        <v>1.1784262413696166E-2</v>
      </c>
      <c r="X790" s="15">
        <f ca="1">ROUND(U790*(1-W790), 0)</f>
        <v>40</v>
      </c>
      <c r="Y790" s="20">
        <f ca="1">RAND()</f>
        <v>0.62308422987659784</v>
      </c>
      <c r="Z790" s="15">
        <f ca="1">IF(B790=1, ROUND(_xlfn.NORM.INV(Y790,$C$13,$C$14)*(1+$T$14), 0), ROUND(_xlfn.NORM.INV(Y790, $D$13, $D$14)*(1+$T$14), 0))</f>
        <v>39</v>
      </c>
      <c r="AA790" s="20">
        <f ca="1">RAND()</f>
        <v>0.1102001196600747</v>
      </c>
      <c r="AB790" s="18">
        <f ca="1">IF(B790=1, ROUND(_xlfn.NORM.INV(AA790,$C$15,$C$16), 2), ROUND(_xlfn.NORM.INV(AA790, $D$15, $D$16), 2))</f>
        <v>2649.03</v>
      </c>
      <c r="AC790" s="15">
        <f ca="1">MIN(G790,Z790)</f>
        <v>24</v>
      </c>
      <c r="AD790" s="15">
        <f ca="1">RAND()</f>
        <v>0.73539651013907759</v>
      </c>
      <c r="AE790" s="19">
        <f ca="1">(IF(B790=1, $G$21+($G$22-$G$21)*AD790, $H$21+($H$22-$H$21)*AD790))</f>
        <v>3.2061895304172326E-2</v>
      </c>
      <c r="AF790" s="15">
        <f ca="1">ROUND(AC790*(1-AE790), 0)</f>
        <v>23</v>
      </c>
      <c r="AG790" s="20">
        <f ca="1">RAND()</f>
        <v>0.42889486166875668</v>
      </c>
      <c r="AH790" s="15">
        <f ca="1">IF(B790=1, ROUND(_xlfn.NORM.INV(AG790,$C$17,$C$18)*(1+$T$14), 0), ROUND(_xlfn.NORM.INV(AG790, $D$17, $D$18)*(1+$T$14), 0))</f>
        <v>190</v>
      </c>
      <c r="AI790" s="20">
        <f ca="1">RAND()</f>
        <v>0.94595920368722541</v>
      </c>
      <c r="AJ790" s="18">
        <f ca="1">IF(B790=1, ROUND(_xlfn.NORM.INV(AI790,$C$19,$C$20), 2), ROUND(_xlfn.NORM.INV(AI790, $D$19, $D$20), 2))</f>
        <v>1870.79</v>
      </c>
      <c r="AK790" s="15">
        <f ca="1">MIN(ROUND(H790*(1+$C$22),0),AH790)</f>
        <v>190</v>
      </c>
      <c r="AL790" s="20">
        <f ca="1">RAND()</f>
        <v>0.20679220665492226</v>
      </c>
      <c r="AM790" s="19">
        <f ca="1">(IF(B790=1, $G$21+($G$22-$G$21)*AL790, $H$21+($H$22-$H$21)*AL790))</f>
        <v>1.6203766199647668E-2</v>
      </c>
      <c r="AN790" s="15">
        <f ca="1">ROUND(AK790*(1-AM790), 0)</f>
        <v>187</v>
      </c>
      <c r="AO790" s="18">
        <f ca="1">SUM(IF(AN790&gt;H790, (AN790-H790)*($G$23+AJ790), 0),IF(AF790&gt;G790,(AF790-G790)*($G$23+AB790),0),IF(X790&gt;F790,(X790-F790)*($G$23+T790),0),IF(P790&gt;E790,(P790-E790)*($G$23+L790),0))</f>
        <v>0</v>
      </c>
      <c r="AP790" s="18">
        <f>-$C$24</f>
        <v>-313614.51120000001</v>
      </c>
      <c r="AQ790" s="17">
        <f ca="1">L790*P790+T790*X790+AB790*AF790+AJ790*AN790-AO790+AP790</f>
        <v>369148.80880000006</v>
      </c>
      <c r="AS790" s="21">
        <f ca="1">SUM(IF(AN790&gt;H790, (AN790-H790), 0),IF(AF790&gt;G790,(AF790-G790),0),IF(X790&gt;F790,(X790-F790),0),IF(P790&gt;E790,(P790-E790),0))</f>
        <v>0</v>
      </c>
    </row>
    <row r="791" spans="1:45" x14ac:dyDescent="0.4">
      <c r="A791" s="15">
        <v>763</v>
      </c>
      <c r="B791" s="15">
        <f ca="1">IF(RAND() &lt; (8/12), 0, 1)</f>
        <v>0</v>
      </c>
      <c r="C791" s="20">
        <f ca="1">RAND()</f>
        <v>0.11233809283452534</v>
      </c>
      <c r="D791" s="15" t="str">
        <f ca="1">LOOKUP(C791,$H$13:$H$16,$F$13:$F$16)</f>
        <v>Airbus A350-900</v>
      </c>
      <c r="E791" s="15">
        <f ca="1">LOOKUP(D791,$F$6:$F$9,$I$6:$I$9)</f>
        <v>0</v>
      </c>
      <c r="F791" s="15">
        <f ca="1">LOOKUP(D791,$F$6:$F$9,$J$6:$J$9)</f>
        <v>32</v>
      </c>
      <c r="G791" s="15">
        <f ca="1">LOOKUP(D791,$F$6:$F$9,$K$6:$K$9)</f>
        <v>21</v>
      </c>
      <c r="H791" s="15">
        <f ca="1">LOOKUP(D791,$F$6:$F$9,$L$6:$L$9)</f>
        <v>259</v>
      </c>
      <c r="I791" s="20">
        <f ca="1">RAND()</f>
        <v>0.88051527802007246</v>
      </c>
      <c r="J791" s="15">
        <f ca="1">IF(B791=1, ROUND(_xlfn.NORM.INV(I791,$C$5,$C$6)*(1+$T$14), 0), ROUND(_xlfn.NORM.INV(I791, $D$5, $D$6)*(1+$T$14), 0))</f>
        <v>5</v>
      </c>
      <c r="K791" s="20">
        <f ca="1">RAND()</f>
        <v>0.31468263581005684</v>
      </c>
      <c r="L791" s="18">
        <f ca="1">IF(B791=1, ROUND(_xlfn.NORM.INV(K791,$C$7,$C$8), 2), ROUND(_xlfn.NORM.INV(K791, $D$7, $D$8), 2))</f>
        <v>10272.42</v>
      </c>
      <c r="M791" s="15">
        <f ca="1">MIN(E791,J791)</f>
        <v>0</v>
      </c>
      <c r="N791" s="15">
        <f ca="1">RAND()</f>
        <v>0.99826578619957229</v>
      </c>
      <c r="O791" s="19">
        <f ca="1">(IF(B791=1, $G$21+($G$22-$G$21)*N791, $H$21+($H$22-$H$21)*N791))</f>
        <v>3.9947973585987166E-2</v>
      </c>
      <c r="P791" s="15">
        <f ca="1">ROUND(M791*(1-O791), 0)</f>
        <v>0</v>
      </c>
      <c r="Q791" s="20">
        <f ca="1">RAND()</f>
        <v>0.32028497532393541</v>
      </c>
      <c r="R791" s="15">
        <f ca="1">IF(B791=1, ROUND(_xlfn.NORM.INV(Q791,$C$9,$C$10)*(1+$T$14), 0), ROUND(_xlfn.NORM.INV(Q791, $D$9, $D$10)*(1+$T$14), 0))</f>
        <v>35</v>
      </c>
      <c r="S791" s="20">
        <f ca="1">RAND()</f>
        <v>6.626083807547789E-2</v>
      </c>
      <c r="T791" s="18">
        <f ca="1">IF(B791=1, ROUND(_xlfn.NORM.INV(S791,$C$11,$C$12), 2), ROUND(_xlfn.NORM.INV(S791, $D$11, $D$12), 2))</f>
        <v>4903.41</v>
      </c>
      <c r="U791" s="15">
        <f ca="1">MIN(F791,R791)</f>
        <v>32</v>
      </c>
      <c r="V791" s="15">
        <f ca="1">RAND()</f>
        <v>0.8164486166090833</v>
      </c>
      <c r="W791" s="19">
        <f ca="1">(IF(B791=1, $G$21+($G$22-$G$21)*V791, $H$21+($H$22-$H$21)*V791))</f>
        <v>3.4493458498272497E-2</v>
      </c>
      <c r="X791" s="15">
        <f ca="1">ROUND(U791*(1-W791), 0)</f>
        <v>31</v>
      </c>
      <c r="Y791" s="20">
        <f ca="1">RAND()</f>
        <v>0.92825516983902234</v>
      </c>
      <c r="Z791" s="15">
        <f ca="1">IF(B791=1, ROUND(_xlfn.NORM.INV(Y791,$C$13,$C$14)*(1+$T$14), 0), ROUND(_xlfn.NORM.INV(Y791, $D$13, $D$14)*(1+$T$14), 0))</f>
        <v>50</v>
      </c>
      <c r="AA791" s="20">
        <f ca="1">RAND()</f>
        <v>8.4939916683198446E-2</v>
      </c>
      <c r="AB791" s="18">
        <f ca="1">IF(B791=1, ROUND(_xlfn.NORM.INV(AA791,$C$15,$C$16), 2), ROUND(_xlfn.NORM.INV(AA791, $D$15, $D$16), 2))</f>
        <v>2631.15</v>
      </c>
      <c r="AC791" s="15">
        <f ca="1">MIN(G791,Z791)</f>
        <v>21</v>
      </c>
      <c r="AD791" s="15">
        <f ca="1">RAND()</f>
        <v>0.58698103562519632</v>
      </c>
      <c r="AE791" s="19">
        <f ca="1">(IF(B791=1, $G$21+($G$22-$G$21)*AD791, $H$21+($H$22-$H$21)*AD791))</f>
        <v>2.7609431068755887E-2</v>
      </c>
      <c r="AF791" s="15">
        <f ca="1">ROUND(AC791*(1-AE791), 0)</f>
        <v>20</v>
      </c>
      <c r="AG791" s="20">
        <f ca="1">RAND()</f>
        <v>0.71957948354732748</v>
      </c>
      <c r="AH791" s="15">
        <f ca="1">IF(B791=1, ROUND(_xlfn.NORM.INV(AG791,$C$17,$C$18)*(1+$T$14), 0), ROUND(_xlfn.NORM.INV(AG791, $D$17, $D$18)*(1+$T$14), 0))</f>
        <v>230</v>
      </c>
      <c r="AI791" s="20">
        <f ca="1">RAND()</f>
        <v>0.87570897586957508</v>
      </c>
      <c r="AJ791" s="18">
        <f ca="1">IF(B791=1, ROUND(_xlfn.NORM.INV(AI791,$C$19,$C$20), 2), ROUND(_xlfn.NORM.INV(AI791, $D$19, $D$20), 2))</f>
        <v>1836.37</v>
      </c>
      <c r="AK791" s="15">
        <f ca="1">MIN(ROUND(H791*(1+$C$22),0),AH791)</f>
        <v>230</v>
      </c>
      <c r="AL791" s="20">
        <f ca="1">RAND()</f>
        <v>0.85348726094220773</v>
      </c>
      <c r="AM791" s="19">
        <f ca="1">(IF(B791=1, $G$21+($G$22-$G$21)*AL791, $H$21+($H$22-$H$21)*AL791))</f>
        <v>3.5604617828266232E-2</v>
      </c>
      <c r="AN791" s="15">
        <f ca="1">ROUND(AK791*(1-AM791), 0)</f>
        <v>222</v>
      </c>
      <c r="AO791" s="18">
        <f ca="1">SUM(IF(AN791&gt;H791, (AN791-H791)*($G$23+AJ791), 0),IF(AF791&gt;G791,(AF791-G791)*($G$23+AB791),0),IF(X791&gt;F791,(X791-F791)*($G$23+T791),0),IF(P791&gt;E791,(P791-E791)*($G$23+L791),0))</f>
        <v>0</v>
      </c>
      <c r="AP791" s="18">
        <f>-$C$24</f>
        <v>-313614.51120000001</v>
      </c>
      <c r="AQ791" s="17">
        <f ca="1">L791*P791+T791*X791+AB791*AF791+AJ791*AN791-AO791+AP791</f>
        <v>298688.33879999997</v>
      </c>
      <c r="AS791" s="21">
        <f ca="1">SUM(IF(AN791&gt;H791, (AN791-H791), 0),IF(AF791&gt;G791,(AF791-G791),0),IF(X791&gt;F791,(X791-F791),0),IF(P791&gt;E791,(P791-E791),0))</f>
        <v>0</v>
      </c>
    </row>
    <row r="792" spans="1:45" x14ac:dyDescent="0.4">
      <c r="A792" s="15">
        <v>764</v>
      </c>
      <c r="B792" s="15">
        <f ca="1">IF(RAND() &lt; (8/12), 0, 1)</f>
        <v>0</v>
      </c>
      <c r="C792" s="20">
        <f ca="1">RAND()</f>
        <v>0.46342967529852552</v>
      </c>
      <c r="D792" s="15" t="str">
        <f ca="1">LOOKUP(C792,$H$13:$H$16,$F$13:$F$16)</f>
        <v>Airbus A380-800</v>
      </c>
      <c r="E792" s="15">
        <f ca="1">LOOKUP(D792,$F$6:$F$9,$I$6:$I$9)</f>
        <v>14</v>
      </c>
      <c r="F792" s="15">
        <f ca="1">LOOKUP(D792,$F$6:$F$9,$J$6:$J$9)</f>
        <v>76</v>
      </c>
      <c r="G792" s="15">
        <f ca="1">LOOKUP(D792,$F$6:$F$9,$K$6:$K$9)</f>
        <v>56</v>
      </c>
      <c r="H792" s="15">
        <f ca="1">LOOKUP(D792,$F$6:$F$9,$L$6:$L$9)</f>
        <v>341</v>
      </c>
      <c r="I792" s="20">
        <f ca="1">RAND()</f>
        <v>0.99650326240902842</v>
      </c>
      <c r="J792" s="15">
        <f ca="1">IF(B792=1, ROUND(_xlfn.NORM.INV(I792,$C$5,$C$6)*(1+$T$14), 0), ROUND(_xlfn.NORM.INV(I792, $D$5, $D$6)*(1+$T$14), 0))</f>
        <v>7</v>
      </c>
      <c r="K792" s="20">
        <f ca="1">RAND()</f>
        <v>0.28835691488618131</v>
      </c>
      <c r="L792" s="18">
        <f ca="1">IF(B792=1, ROUND(_xlfn.NORM.INV(K792,$C$7,$C$8), 2), ROUND(_xlfn.NORM.INV(K792, $D$7, $D$8), 2))</f>
        <v>10237.98</v>
      </c>
      <c r="M792" s="15">
        <f ca="1">MIN(E792,J792)</f>
        <v>7</v>
      </c>
      <c r="N792" s="15">
        <f ca="1">RAND()</f>
        <v>0.42053106114662608</v>
      </c>
      <c r="O792" s="19">
        <f ca="1">(IF(B792=1, $G$21+($G$22-$G$21)*N792, $H$21+($H$22-$H$21)*N792))</f>
        <v>2.2615931834398782E-2</v>
      </c>
      <c r="P792" s="15">
        <f ca="1">ROUND(M792*(1-O792), 0)</f>
        <v>7</v>
      </c>
      <c r="Q792" s="20">
        <f ca="1">RAND()</f>
        <v>0.88323389473878677</v>
      </c>
      <c r="R792" s="15">
        <f ca="1">IF(B792=1, ROUND(_xlfn.NORM.INV(Q792,$C$9,$C$10)*(1+$T$14), 0), ROUND(_xlfn.NORM.INV(Q792, $D$9, $D$10)*(1+$T$14), 0))</f>
        <v>52</v>
      </c>
      <c r="S792" s="20">
        <f ca="1">RAND()</f>
        <v>0.5073885684042444</v>
      </c>
      <c r="T792" s="18">
        <f ca="1">IF(B792=1, ROUND(_xlfn.NORM.INV(S792,$C$11,$C$12), 2), ROUND(_xlfn.NORM.INV(S792, $D$11, $D$12), 2))</f>
        <v>5250.41</v>
      </c>
      <c r="U792" s="15">
        <f ca="1">MIN(F792,R792)</f>
        <v>52</v>
      </c>
      <c r="V792" s="15">
        <f ca="1">RAND()</f>
        <v>0.97519896391464955</v>
      </c>
      <c r="W792" s="19">
        <f ca="1">(IF(B792=1, $G$21+($G$22-$G$21)*V792, $H$21+($H$22-$H$21)*V792))</f>
        <v>3.9255968917439488E-2</v>
      </c>
      <c r="X792" s="15">
        <f ca="1">ROUND(U792*(1-W792), 0)</f>
        <v>50</v>
      </c>
      <c r="Y792" s="20">
        <f ca="1">RAND()</f>
        <v>0.58129818442965386</v>
      </c>
      <c r="Z792" s="15">
        <f ca="1">IF(B792=1, ROUND(_xlfn.NORM.INV(Y792,$C$13,$C$14)*(1+$T$14), 0), ROUND(_xlfn.NORM.INV(Y792, $D$13, $D$14)*(1+$T$14), 0))</f>
        <v>38</v>
      </c>
      <c r="AA792" s="20">
        <f ca="1">RAND()</f>
        <v>0.71393024188837007</v>
      </c>
      <c r="AB792" s="18">
        <f ca="1">IF(B792=1, ROUND(_xlfn.NORM.INV(AA792,$C$15,$C$16), 2), ROUND(_xlfn.NORM.INV(AA792, $D$15, $D$16), 2))</f>
        <v>2866.62</v>
      </c>
      <c r="AC792" s="15">
        <f ca="1">MIN(G792,Z792)</f>
        <v>38</v>
      </c>
      <c r="AD792" s="15">
        <f ca="1">RAND()</f>
        <v>0.94893775787594781</v>
      </c>
      <c r="AE792" s="19">
        <f ca="1">(IF(B792=1, $G$21+($G$22-$G$21)*AD792, $H$21+($H$22-$H$21)*AD792))</f>
        <v>3.8468132736278436E-2</v>
      </c>
      <c r="AF792" s="15">
        <f ca="1">ROUND(AC792*(1-AE792), 0)</f>
        <v>37</v>
      </c>
      <c r="AG792" s="20">
        <f ca="1">RAND()</f>
        <v>0.36214475616169539</v>
      </c>
      <c r="AH792" s="15">
        <f ca="1">IF(B792=1, ROUND(_xlfn.NORM.INV(AG792,$C$17,$C$18)*(1+$T$14), 0), ROUND(_xlfn.NORM.INV(AG792, $D$17, $D$18)*(1+$T$14), 0))</f>
        <v>181</v>
      </c>
      <c r="AI792" s="20">
        <f ca="1">RAND()</f>
        <v>0.47405604312780303</v>
      </c>
      <c r="AJ792" s="18">
        <f ca="1">IF(B792=1, ROUND(_xlfn.NORM.INV(AI792,$C$19,$C$20), 2), ROUND(_xlfn.NORM.INV(AI792, $D$19, $D$20), 2))</f>
        <v>1743.79</v>
      </c>
      <c r="AK792" s="15">
        <f ca="1">MIN(ROUND(H792*(1+$C$22),0),AH792)</f>
        <v>181</v>
      </c>
      <c r="AL792" s="20">
        <f ca="1">RAND()</f>
        <v>0.29835667105496622</v>
      </c>
      <c r="AM792" s="19">
        <f ca="1">(IF(B792=1, $G$21+($G$22-$G$21)*AL792, $H$21+($H$22-$H$21)*AL792))</f>
        <v>1.8950700131648984E-2</v>
      </c>
      <c r="AN792" s="15">
        <f ca="1">ROUND(AK792*(1-AM792), 0)</f>
        <v>178</v>
      </c>
      <c r="AO792" s="18">
        <f ca="1">SUM(IF(AN792&gt;H792, (AN792-H792)*($G$23+AJ792), 0),IF(AF792&gt;G792,(AF792-G792)*($G$23+AB792),0),IF(X792&gt;F792,(X792-F792)*($G$23+T792),0),IF(P792&gt;E792,(P792-E792)*($G$23+L792),0))</f>
        <v>0</v>
      </c>
      <c r="AP792" s="18">
        <f>-$C$24</f>
        <v>-313614.51120000001</v>
      </c>
      <c r="AQ792" s="17">
        <f ca="1">L792*P792+T792*X792+AB792*AF792+AJ792*AN792-AO792+AP792</f>
        <v>437031.40879999992</v>
      </c>
      <c r="AS792" s="21">
        <f ca="1">SUM(IF(AN792&gt;H792, (AN792-H792), 0),IF(AF792&gt;G792,(AF792-G792),0),IF(X792&gt;F792,(X792-F792),0),IF(P792&gt;E792,(P792-E792),0))</f>
        <v>0</v>
      </c>
    </row>
    <row r="793" spans="1:45" x14ac:dyDescent="0.4">
      <c r="A793" s="15">
        <v>765</v>
      </c>
      <c r="B793" s="15">
        <f ca="1">IF(RAND() &lt; (8/12), 0, 1)</f>
        <v>1</v>
      </c>
      <c r="C793" s="20">
        <f ca="1">RAND()</f>
        <v>0.41138744651965786</v>
      </c>
      <c r="D793" s="15" t="str">
        <f ca="1">LOOKUP(C793,$H$13:$H$16,$F$13:$F$16)</f>
        <v>Airbus A380-800</v>
      </c>
      <c r="E793" s="15">
        <f ca="1">LOOKUP(D793,$F$6:$F$9,$I$6:$I$9)</f>
        <v>14</v>
      </c>
      <c r="F793" s="15">
        <f ca="1">LOOKUP(D793,$F$6:$F$9,$J$6:$J$9)</f>
        <v>76</v>
      </c>
      <c r="G793" s="15">
        <f ca="1">LOOKUP(D793,$F$6:$F$9,$K$6:$K$9)</f>
        <v>56</v>
      </c>
      <c r="H793" s="15">
        <f ca="1">LOOKUP(D793,$F$6:$F$9,$L$6:$L$9)</f>
        <v>341</v>
      </c>
      <c r="I793" s="20">
        <f ca="1">RAND()</f>
        <v>0.12342747635702045</v>
      </c>
      <c r="J793" s="15">
        <f ca="1">IF(B793=1, ROUND(_xlfn.NORM.INV(I793,$C$5,$C$6)*(1+$T$14), 0), ROUND(_xlfn.NORM.INV(I793, $D$5, $D$6)*(1+$T$14), 0))</f>
        <v>4</v>
      </c>
      <c r="K793" s="20">
        <f ca="1">RAND()</f>
        <v>0.77693517140840629</v>
      </c>
      <c r="L793" s="18">
        <f ca="1">IF(B793=1, ROUND(_xlfn.NORM.INV(K793,$C$7,$C$8), 2), ROUND(_xlfn.NORM.INV(K793, $D$7, $D$8), 2))</f>
        <v>15032.88</v>
      </c>
      <c r="M793" s="15">
        <f ca="1">MIN(E793,J793)</f>
        <v>4</v>
      </c>
      <c r="N793" s="15">
        <f ca="1">RAND()</f>
        <v>7.0253007040905646E-2</v>
      </c>
      <c r="O793" s="19">
        <f ca="1">(IF(B793=1, $G$21+($G$22-$G$21)*N793, $H$21+($H$22-$H$21)*N793))</f>
        <v>1.7458855246431697E-2</v>
      </c>
      <c r="P793" s="15">
        <f ca="1">ROUND(M793*(1-O793), 0)</f>
        <v>4</v>
      </c>
      <c r="Q793" s="20">
        <f ca="1">RAND()</f>
        <v>0.98969661874499282</v>
      </c>
      <c r="R793" s="15">
        <f ca="1">IF(B793=1, ROUND(_xlfn.NORM.INV(Q793,$C$9,$C$10)*(1+$T$14), 0), ROUND(_xlfn.NORM.INV(Q793, $D$9, $D$10)*(1+$T$14), 0))</f>
        <v>119</v>
      </c>
      <c r="S793" s="20">
        <f ca="1">RAND()</f>
        <v>0.99803182597793705</v>
      </c>
      <c r="T793" s="18">
        <f ca="1">IF(B793=1, ROUND(_xlfn.NORM.INV(S793,$C$11,$C$12), 2), ROUND(_xlfn.NORM.INV(S793, $D$11, $D$12), 2))</f>
        <v>9429.27</v>
      </c>
      <c r="U793" s="15">
        <f ca="1">MIN(F793,R793)</f>
        <v>76</v>
      </c>
      <c r="V793" s="15">
        <f ca="1">RAND()</f>
        <v>0.68443090938712892</v>
      </c>
      <c r="W793" s="19">
        <f ca="1">(IF(B793=1, $G$21+($G$22-$G$21)*V793, $H$21+($H$22-$H$21)*V793))</f>
        <v>3.8955081828549509E-2</v>
      </c>
      <c r="X793" s="15">
        <f ca="1">ROUND(U793*(1-W793), 0)</f>
        <v>73</v>
      </c>
      <c r="Y793" s="20">
        <f ca="1">RAND()</f>
        <v>0.66692113331624225</v>
      </c>
      <c r="Z793" s="15">
        <f ca="1">IF(B793=1, ROUND(_xlfn.NORM.INV(Y793,$C$13,$C$14)*(1+$T$14), 0), ROUND(_xlfn.NORM.INV(Y793, $D$13, $D$14)*(1+$T$14), 0))</f>
        <v>65</v>
      </c>
      <c r="AA793" s="20">
        <f ca="1">RAND()</f>
        <v>0.37150197753636283</v>
      </c>
      <c r="AB793" s="18">
        <f ca="1">IF(B793=1, ROUND(_xlfn.NORM.INV(AA793,$C$15,$C$16), 2), ROUND(_xlfn.NORM.INV(AA793, $D$15, $D$16), 2))</f>
        <v>3484.69</v>
      </c>
      <c r="AC793" s="15">
        <f ca="1">MIN(G793,Z793)</f>
        <v>56</v>
      </c>
      <c r="AD793" s="15">
        <f ca="1">RAND()</f>
        <v>0.75158620812758603</v>
      </c>
      <c r="AE793" s="19">
        <f ca="1">(IF(B793=1, $G$21+($G$22-$G$21)*AD793, $H$21+($H$22-$H$21)*AD793))</f>
        <v>4.1305517284465514E-2</v>
      </c>
      <c r="AF793" s="15">
        <f ca="1">ROUND(AC793*(1-AE793), 0)</f>
        <v>54</v>
      </c>
      <c r="AG793" s="20">
        <f ca="1">RAND()</f>
        <v>1.405879315596803E-2</v>
      </c>
      <c r="AH793" s="15">
        <f ca="1">IF(B793=1, ROUND(_xlfn.NORM.INV(AG793,$C$17,$C$18)*(1+$T$14), 0), ROUND(_xlfn.NORM.INV(AG793, $D$17, $D$18)*(1+$T$14), 0))</f>
        <v>28</v>
      </c>
      <c r="AI793" s="20">
        <f ca="1">RAND()</f>
        <v>0.51321738955992124</v>
      </c>
      <c r="AJ793" s="18">
        <f ca="1">IF(B793=1, ROUND(_xlfn.NORM.INV(AI793,$C$19,$C$20), 2), ROUND(_xlfn.NORM.INV(AI793, $D$19, $D$20), 2))</f>
        <v>2286.44</v>
      </c>
      <c r="AK793" s="15">
        <f ca="1">MIN(ROUND(H793*(1+$C$22),0),AH793)</f>
        <v>28</v>
      </c>
      <c r="AL793" s="20">
        <f ca="1">RAND()</f>
        <v>0.92956579600836464</v>
      </c>
      <c r="AM793" s="19">
        <f ca="1">(IF(B793=1, $G$21+($G$22-$G$21)*AL793, $H$21+($H$22-$H$21)*AL793))</f>
        <v>4.7534802860292762E-2</v>
      </c>
      <c r="AN793" s="15">
        <f ca="1">ROUND(AK793*(1-AM793), 0)</f>
        <v>27</v>
      </c>
      <c r="AO793" s="18">
        <f ca="1">SUM(IF(AN793&gt;H793, (AN793-H793)*($G$23+AJ793), 0),IF(AF793&gt;G793,(AF793-G793)*($G$23+AB793),0),IF(X793&gt;F793,(X793-F793)*($G$23+T793),0),IF(P793&gt;E793,(P793-E793)*($G$23+L793),0))</f>
        <v>0</v>
      </c>
      <c r="AP793" s="18">
        <f>-$C$24</f>
        <v>-313614.51120000001</v>
      </c>
      <c r="AQ793" s="17">
        <f ca="1">L793*P793+T793*X793+AB793*AF793+AJ793*AN793-AO793+AP793</f>
        <v>684760.85880000005</v>
      </c>
      <c r="AS793" s="21">
        <f ca="1">SUM(IF(AN793&gt;H793, (AN793-H793), 0),IF(AF793&gt;G793,(AF793-G793),0),IF(X793&gt;F793,(X793-F793),0),IF(P793&gt;E793,(P793-E793),0))</f>
        <v>0</v>
      </c>
    </row>
    <row r="794" spans="1:45" x14ac:dyDescent="0.4">
      <c r="A794" s="15">
        <v>766</v>
      </c>
      <c r="B794" s="15">
        <f ca="1">IF(RAND() &lt; (8/12), 0, 1)</f>
        <v>0</v>
      </c>
      <c r="C794" s="20">
        <f ca="1">RAND()</f>
        <v>3.8723853000022901E-2</v>
      </c>
      <c r="D794" s="15" t="str">
        <f ca="1">LOOKUP(C794,$H$13:$H$16,$F$13:$F$16)</f>
        <v>Airbus A350-900</v>
      </c>
      <c r="E794" s="15">
        <f ca="1">LOOKUP(D794,$F$6:$F$9,$I$6:$I$9)</f>
        <v>0</v>
      </c>
      <c r="F794" s="15">
        <f ca="1">LOOKUP(D794,$F$6:$F$9,$J$6:$J$9)</f>
        <v>32</v>
      </c>
      <c r="G794" s="15">
        <f ca="1">LOOKUP(D794,$F$6:$F$9,$K$6:$K$9)</f>
        <v>21</v>
      </c>
      <c r="H794" s="15">
        <f ca="1">LOOKUP(D794,$F$6:$F$9,$L$6:$L$9)</f>
        <v>259</v>
      </c>
      <c r="I794" s="20">
        <f ca="1">RAND()</f>
        <v>0.36638217989055177</v>
      </c>
      <c r="J794" s="15">
        <f ca="1">IF(B794=1, ROUND(_xlfn.NORM.INV(I794,$C$5,$C$6)*(1+$T$14), 0), ROUND(_xlfn.NORM.INV(I794, $D$5, $D$6)*(1+$T$14), 0))</f>
        <v>4</v>
      </c>
      <c r="K794" s="20">
        <f ca="1">RAND()</f>
        <v>7.0860189495686954E-2</v>
      </c>
      <c r="L794" s="18">
        <f ca="1">IF(B794=1, ROUND(_xlfn.NORM.INV(K794,$C$7,$C$8), 2), ROUND(_xlfn.NORM.INV(K794, $D$7, $D$8), 2))</f>
        <v>9822.68</v>
      </c>
      <c r="M794" s="15">
        <f ca="1">MIN(E794,J794)</f>
        <v>0</v>
      </c>
      <c r="N794" s="15">
        <f ca="1">RAND()</f>
        <v>0.2933948140857443</v>
      </c>
      <c r="O794" s="19">
        <f ca="1">(IF(B794=1, $G$21+($G$22-$G$21)*N794, $H$21+($H$22-$H$21)*N794))</f>
        <v>1.8801844422572329E-2</v>
      </c>
      <c r="P794" s="15">
        <f ca="1">ROUND(M794*(1-O794), 0)</f>
        <v>0</v>
      </c>
      <c r="Q794" s="20">
        <f ca="1">RAND()</f>
        <v>0.85135936065463858</v>
      </c>
      <c r="R794" s="15">
        <f ca="1">IF(B794=1, ROUND(_xlfn.NORM.INV(Q794,$C$9,$C$10)*(1+$T$14), 0), ROUND(_xlfn.NORM.INV(Q794, $D$9, $D$10)*(1+$T$14), 0))</f>
        <v>51</v>
      </c>
      <c r="S794" s="20">
        <f ca="1">RAND()</f>
        <v>0.58220156873855322</v>
      </c>
      <c r="T794" s="18">
        <f ca="1">IF(B794=1, ROUND(_xlfn.NORM.INV(S794,$C$11,$C$12), 2), ROUND(_xlfn.NORM.INV(S794, $D$11, $D$12), 2))</f>
        <v>5293.48</v>
      </c>
      <c r="U794" s="15">
        <f ca="1">MIN(F794,R794)</f>
        <v>32</v>
      </c>
      <c r="V794" s="15">
        <f ca="1">RAND()</f>
        <v>0.76400087997026322</v>
      </c>
      <c r="W794" s="19">
        <f ca="1">(IF(B794=1, $G$21+($G$22-$G$21)*V794, $H$21+($H$22-$H$21)*V794))</f>
        <v>3.2920026399107898E-2</v>
      </c>
      <c r="X794" s="15">
        <f ca="1">ROUND(U794*(1-W794), 0)</f>
        <v>31</v>
      </c>
      <c r="Y794" s="20">
        <f ca="1">RAND()</f>
        <v>0.59995717195185827</v>
      </c>
      <c r="Z794" s="15">
        <f ca="1">IF(B794=1, ROUND(_xlfn.NORM.INV(Y794,$C$13,$C$14)*(1+$T$14), 0), ROUND(_xlfn.NORM.INV(Y794, $D$13, $D$14)*(1+$T$14), 0))</f>
        <v>38</v>
      </c>
      <c r="AA794" s="20">
        <f ca="1">RAND()</f>
        <v>0.75211100475823467</v>
      </c>
      <c r="AB794" s="18">
        <f ca="1">IF(B794=1, ROUND(_xlfn.NORM.INV(AA794,$C$15,$C$16), 2), ROUND(_xlfn.NORM.INV(AA794, $D$15, $D$16), 2))</f>
        <v>2880.75</v>
      </c>
      <c r="AC794" s="15">
        <f ca="1">MIN(G794,Z794)</f>
        <v>21</v>
      </c>
      <c r="AD794" s="15">
        <f ca="1">RAND()</f>
        <v>0.24376509560182258</v>
      </c>
      <c r="AE794" s="19">
        <f ca="1">(IF(B794=1, $G$21+($G$22-$G$21)*AD794, $H$21+($H$22-$H$21)*AD794))</f>
        <v>1.7312952868054676E-2</v>
      </c>
      <c r="AF794" s="15">
        <f ca="1">ROUND(AC794*(1-AE794), 0)</f>
        <v>21</v>
      </c>
      <c r="AG794" s="20">
        <f ca="1">RAND()</f>
        <v>0.23171021584872675</v>
      </c>
      <c r="AH794" s="15">
        <f ca="1">IF(B794=1, ROUND(_xlfn.NORM.INV(AG794,$C$17,$C$18)*(1+$T$14), 0), ROUND(_xlfn.NORM.INV(AG794, $D$17, $D$18)*(1+$T$14), 0))</f>
        <v>161</v>
      </c>
      <c r="AI794" s="20">
        <f ca="1">RAND()</f>
        <v>0.89062081509476554</v>
      </c>
      <c r="AJ794" s="18">
        <f ca="1">IF(B794=1, ROUND(_xlfn.NORM.INV(AI794,$C$19,$C$20), 2), ROUND(_xlfn.NORM.INV(AI794, $D$19, $D$20), 2))</f>
        <v>1842.15</v>
      </c>
      <c r="AK794" s="15">
        <f ca="1">MIN(ROUND(H794*(1+$C$22),0),AH794)</f>
        <v>161</v>
      </c>
      <c r="AL794" s="20">
        <f ca="1">RAND()</f>
        <v>0.71773270276156242</v>
      </c>
      <c r="AM794" s="19">
        <f ca="1">(IF(B794=1, $G$21+($G$22-$G$21)*AL794, $H$21+($H$22-$H$21)*AL794))</f>
        <v>3.1531981082846869E-2</v>
      </c>
      <c r="AN794" s="15">
        <f ca="1">ROUND(AK794*(1-AM794), 0)</f>
        <v>156</v>
      </c>
      <c r="AO794" s="18">
        <f ca="1">SUM(IF(AN794&gt;H794, (AN794-H794)*($G$23+AJ794), 0),IF(AF794&gt;G794,(AF794-G794)*($G$23+AB794),0),IF(X794&gt;F794,(X794-F794)*($G$23+T794),0),IF(P794&gt;E794,(P794-E794)*($G$23+L794),0))</f>
        <v>0</v>
      </c>
      <c r="AP794" s="18">
        <f>-$C$24</f>
        <v>-313614.51120000001</v>
      </c>
      <c r="AQ794" s="17">
        <f ca="1">L794*P794+T794*X794+AB794*AF794+AJ794*AN794-AO794+AP794</f>
        <v>198354.51880000002</v>
      </c>
      <c r="AS794" s="21">
        <f ca="1">SUM(IF(AN794&gt;H794, (AN794-H794), 0),IF(AF794&gt;G794,(AF794-G794),0),IF(X794&gt;F794,(X794-F794),0),IF(P794&gt;E794,(P794-E794),0))</f>
        <v>0</v>
      </c>
    </row>
    <row r="795" spans="1:45" x14ac:dyDescent="0.4">
      <c r="A795" s="15">
        <v>767</v>
      </c>
      <c r="B795" s="15">
        <f ca="1">IF(RAND() &lt; (8/12), 0, 1)</f>
        <v>0</v>
      </c>
      <c r="C795" s="20">
        <f ca="1">RAND()</f>
        <v>0.41779135533179779</v>
      </c>
      <c r="D795" s="15" t="str">
        <f ca="1">LOOKUP(C795,$H$13:$H$16,$F$13:$F$16)</f>
        <v>Airbus A380-800</v>
      </c>
      <c r="E795" s="15">
        <f ca="1">LOOKUP(D795,$F$6:$F$9,$I$6:$I$9)</f>
        <v>14</v>
      </c>
      <c r="F795" s="15">
        <f ca="1">LOOKUP(D795,$F$6:$F$9,$J$6:$J$9)</f>
        <v>76</v>
      </c>
      <c r="G795" s="15">
        <f ca="1">LOOKUP(D795,$F$6:$F$9,$K$6:$K$9)</f>
        <v>56</v>
      </c>
      <c r="H795" s="15">
        <f ca="1">LOOKUP(D795,$F$6:$F$9,$L$6:$L$9)</f>
        <v>341</v>
      </c>
      <c r="I795" s="20">
        <f ca="1">RAND()</f>
        <v>8.5126960084472514E-2</v>
      </c>
      <c r="J795" s="15">
        <f ca="1">IF(B795=1, ROUND(_xlfn.NORM.INV(I795,$C$5,$C$6)*(1+$T$14), 0), ROUND(_xlfn.NORM.INV(I795, $D$5, $D$6)*(1+$T$14), 0))</f>
        <v>3</v>
      </c>
      <c r="K795" s="20">
        <f ca="1">RAND()</f>
        <v>0.50262156629664545</v>
      </c>
      <c r="L795" s="18">
        <f ca="1">IF(B795=1, ROUND(_xlfn.NORM.INV(K795,$C$7,$C$8), 2), ROUND(_xlfn.NORM.INV(K795, $D$7, $D$8), 2))</f>
        <v>10495.37</v>
      </c>
      <c r="M795" s="15">
        <f ca="1">MIN(E795,J795)</f>
        <v>3</v>
      </c>
      <c r="N795" s="15">
        <f ca="1">RAND()</f>
        <v>7.2136187009539166E-2</v>
      </c>
      <c r="O795" s="19">
        <f ca="1">(IF(B795=1, $G$21+($G$22-$G$21)*N795, $H$21+($H$22-$H$21)*N795))</f>
        <v>1.2164085610286176E-2</v>
      </c>
      <c r="P795" s="15">
        <f ca="1">ROUND(M795*(1-O795), 0)</f>
        <v>3</v>
      </c>
      <c r="Q795" s="20">
        <f ca="1">RAND()</f>
        <v>0.76096463369665013</v>
      </c>
      <c r="R795" s="15">
        <f ca="1">IF(B795=1, ROUND(_xlfn.NORM.INV(Q795,$C$9,$C$10)*(1+$T$14), 0), ROUND(_xlfn.NORM.INV(Q795, $D$9, $D$10)*(1+$T$14), 0))</f>
        <v>47</v>
      </c>
      <c r="S795" s="20">
        <f ca="1">RAND()</f>
        <v>0.46064628979288436</v>
      </c>
      <c r="T795" s="18">
        <f ca="1">IF(B795=1, ROUND(_xlfn.NORM.INV(S795,$C$11,$C$12), 2), ROUND(_xlfn.NORM.INV(S795, $D$11, $D$12), 2))</f>
        <v>5223.67</v>
      </c>
      <c r="U795" s="15">
        <f ca="1">MIN(F795,R795)</f>
        <v>47</v>
      </c>
      <c r="V795" s="15">
        <f ca="1">RAND()</f>
        <v>0.41468984158503919</v>
      </c>
      <c r="W795" s="19">
        <f ca="1">(IF(B795=1, $G$21+($G$22-$G$21)*V795, $H$21+($H$22-$H$21)*V795))</f>
        <v>2.2440695247551178E-2</v>
      </c>
      <c r="X795" s="15">
        <f ca="1">ROUND(U795*(1-W795), 0)</f>
        <v>46</v>
      </c>
      <c r="Y795" s="20">
        <f ca="1">RAND()</f>
        <v>0.27417478723576905</v>
      </c>
      <c r="Z795" s="15">
        <f ca="1">IF(B795=1, ROUND(_xlfn.NORM.INV(Y795,$C$13,$C$14)*(1+$T$14), 0), ROUND(_xlfn.NORM.INV(Y795, $D$13, $D$14)*(1+$T$14), 0))</f>
        <v>30</v>
      </c>
      <c r="AA795" s="20">
        <f ca="1">RAND()</f>
        <v>0.59700951059835561</v>
      </c>
      <c r="AB795" s="18">
        <f ca="1">IF(B795=1, ROUND(_xlfn.NORM.INV(AA795,$C$15,$C$16), 2), ROUND(_xlfn.NORM.INV(AA795, $D$15, $D$16), 2))</f>
        <v>2827.82</v>
      </c>
      <c r="AC795" s="15">
        <f ca="1">MIN(G795,Z795)</f>
        <v>30</v>
      </c>
      <c r="AD795" s="15">
        <f ca="1">RAND()</f>
        <v>0.38759030677337147</v>
      </c>
      <c r="AE795" s="19">
        <f ca="1">(IF(B795=1, $G$21+($G$22-$G$21)*AD795, $H$21+($H$22-$H$21)*AD795))</f>
        <v>2.1627709203201145E-2</v>
      </c>
      <c r="AF795" s="15">
        <f ca="1">ROUND(AC795*(1-AE795), 0)</f>
        <v>29</v>
      </c>
      <c r="AG795" s="20">
        <f ca="1">RAND()</f>
        <v>0.72547127925596522</v>
      </c>
      <c r="AH795" s="15">
        <f ca="1">IF(B795=1, ROUND(_xlfn.NORM.INV(AG795,$C$17,$C$18)*(1+$T$14), 0), ROUND(_xlfn.NORM.INV(AG795, $D$17, $D$18)*(1+$T$14), 0))</f>
        <v>231</v>
      </c>
      <c r="AI795" s="20">
        <f ca="1">RAND()</f>
        <v>0.64863539172503648</v>
      </c>
      <c r="AJ795" s="18">
        <f ca="1">IF(B795=1, ROUND(_xlfn.NORM.INV(AI795,$C$19,$C$20), 2), ROUND(_xlfn.NORM.INV(AI795, $D$19, $D$20), 2))</f>
        <v>1777.72</v>
      </c>
      <c r="AK795" s="15">
        <f ca="1">MIN(ROUND(H795*(1+$C$22),0),AH795)</f>
        <v>231</v>
      </c>
      <c r="AL795" s="20">
        <f ca="1">RAND()</f>
        <v>0.96198550600009869</v>
      </c>
      <c r="AM795" s="19">
        <f ca="1">(IF(B795=1, $G$21+($G$22-$G$21)*AL795, $H$21+($H$22-$H$21)*AL795))</f>
        <v>3.8859565180002963E-2</v>
      </c>
      <c r="AN795" s="15">
        <f ca="1">ROUND(AK795*(1-AM795), 0)</f>
        <v>222</v>
      </c>
      <c r="AO795" s="18">
        <f ca="1">SUM(IF(AN795&gt;H795, (AN795-H795)*($G$23+AJ795), 0),IF(AF795&gt;G795,(AF795-G795)*($G$23+AB795),0),IF(X795&gt;F795,(X795-F795)*($G$23+T795),0),IF(P795&gt;E795,(P795-E795)*($G$23+L795),0))</f>
        <v>0</v>
      </c>
      <c r="AP795" s="18">
        <f>-$C$24</f>
        <v>-313614.51120000001</v>
      </c>
      <c r="AQ795" s="17">
        <f ca="1">L795*P795+T795*X795+AB795*AF795+AJ795*AN795-AO795+AP795</f>
        <v>434821.03880000004</v>
      </c>
      <c r="AS795" s="21">
        <f ca="1">SUM(IF(AN795&gt;H795, (AN795-H795), 0),IF(AF795&gt;G795,(AF795-G795),0),IF(X795&gt;F795,(X795-F795),0),IF(P795&gt;E795,(P795-E795),0))</f>
        <v>0</v>
      </c>
    </row>
    <row r="796" spans="1:45" x14ac:dyDescent="0.4">
      <c r="A796" s="15">
        <v>768</v>
      </c>
      <c r="B796" s="15">
        <f ca="1">IF(RAND() &lt; (8/12), 0, 1)</f>
        <v>0</v>
      </c>
      <c r="C796" s="20">
        <f ca="1">RAND()</f>
        <v>0.85686955955825261</v>
      </c>
      <c r="D796" s="15" t="str">
        <f ca="1">LOOKUP(C796,$H$13:$H$16,$F$13:$F$16)</f>
        <v>Boeing 777-300ER</v>
      </c>
      <c r="E796" s="15">
        <f ca="1">LOOKUP(D796,$F$6:$F$9,$I$6:$I$9)</f>
        <v>8</v>
      </c>
      <c r="F796" s="15">
        <f ca="1">LOOKUP(D796,$F$6:$F$9,$J$6:$J$9)</f>
        <v>40</v>
      </c>
      <c r="G796" s="15">
        <f ca="1">LOOKUP(D796,$F$6:$F$9,$K$6:$K$9)</f>
        <v>24</v>
      </c>
      <c r="H796" s="15">
        <f ca="1">LOOKUP(D796,$F$6:$F$9,$L$6:$L$9)</f>
        <v>260</v>
      </c>
      <c r="I796" s="20">
        <f ca="1">RAND()</f>
        <v>0.88945710967796843</v>
      </c>
      <c r="J796" s="15">
        <f ca="1">IF(B796=1, ROUND(_xlfn.NORM.INV(I796,$C$5,$C$6)*(1+$T$14), 0), ROUND(_xlfn.NORM.INV(I796, $D$5, $D$6)*(1+$T$14), 0))</f>
        <v>5</v>
      </c>
      <c r="K796" s="20">
        <f ca="1">RAND()</f>
        <v>0.11070995527179095</v>
      </c>
      <c r="L796" s="18">
        <f ca="1">IF(B796=1, ROUND(_xlfn.NORM.INV(K796,$C$7,$C$8), 2), ROUND(_xlfn.NORM.INV(K796, $D$7, $D$8), 2))</f>
        <v>9935.09</v>
      </c>
      <c r="M796" s="15">
        <f ca="1">MIN(E796,J796)</f>
        <v>5</v>
      </c>
      <c r="N796" s="15">
        <f ca="1">RAND()</f>
        <v>1.2560113489620717E-2</v>
      </c>
      <c r="O796" s="19">
        <f ca="1">(IF(B796=1, $G$21+($G$22-$G$21)*N796, $H$21+($H$22-$H$21)*N796))</f>
        <v>1.0376803404688622E-2</v>
      </c>
      <c r="P796" s="15">
        <f ca="1">ROUND(M796*(1-O796), 0)</f>
        <v>5</v>
      </c>
      <c r="Q796" s="20">
        <f ca="1">RAND()</f>
        <v>0.19843219872002749</v>
      </c>
      <c r="R796" s="15">
        <f ca="1">IF(B796=1, ROUND(_xlfn.NORM.INV(Q796,$C$9,$C$10)*(1+$T$14), 0), ROUND(_xlfn.NORM.INV(Q796, $D$9, $D$10)*(1+$T$14), 0))</f>
        <v>31</v>
      </c>
      <c r="S796" s="20">
        <f ca="1">RAND()</f>
        <v>0.16761867703365818</v>
      </c>
      <c r="T796" s="18">
        <f ca="1">IF(B796=1, ROUND(_xlfn.NORM.INV(S796,$C$11,$C$12), 2), ROUND(_xlfn.NORM.INV(S796, $D$11, $D$12), 2))</f>
        <v>5026.6000000000004</v>
      </c>
      <c r="U796" s="15">
        <f ca="1">MIN(F796,R796)</f>
        <v>31</v>
      </c>
      <c r="V796" s="15">
        <f ca="1">RAND()</f>
        <v>0.87523488623133061</v>
      </c>
      <c r="W796" s="19">
        <f ca="1">(IF(B796=1, $G$21+($G$22-$G$21)*V796, $H$21+($H$22-$H$21)*V796))</f>
        <v>3.6257046586939914E-2</v>
      </c>
      <c r="X796" s="15">
        <f ca="1">ROUND(U796*(1-W796), 0)</f>
        <v>30</v>
      </c>
      <c r="Y796" s="20">
        <f ca="1">RAND()</f>
        <v>0.6415945688443998</v>
      </c>
      <c r="Z796" s="15">
        <f ca="1">IF(B796=1, ROUND(_xlfn.NORM.INV(Y796,$C$13,$C$14)*(1+$T$14), 0), ROUND(_xlfn.NORM.INV(Y796, $D$13, $D$14)*(1+$T$14), 0))</f>
        <v>39</v>
      </c>
      <c r="AA796" s="20">
        <f ca="1">RAND()</f>
        <v>0.47808937632381432</v>
      </c>
      <c r="AB796" s="18">
        <f ca="1">IF(B796=1, ROUND(_xlfn.NORM.INV(AA796,$C$15,$C$16), 2), ROUND(_xlfn.NORM.INV(AA796, $D$15, $D$16), 2))</f>
        <v>2791.29</v>
      </c>
      <c r="AC796" s="15">
        <f ca="1">MIN(G796,Z796)</f>
        <v>24</v>
      </c>
      <c r="AD796" s="15">
        <f ca="1">RAND()</f>
        <v>0.39917113158148831</v>
      </c>
      <c r="AE796" s="19">
        <f ca="1">(IF(B796=1, $G$21+($G$22-$G$21)*AD796, $H$21+($H$22-$H$21)*AD796))</f>
        <v>2.1975133947444651E-2</v>
      </c>
      <c r="AF796" s="15">
        <f ca="1">ROUND(AC796*(1-AE796), 0)</f>
        <v>23</v>
      </c>
      <c r="AG796" s="20">
        <f ca="1">RAND()</f>
        <v>0.10276806333304001</v>
      </c>
      <c r="AH796" s="15">
        <f ca="1">IF(B796=1, ROUND(_xlfn.NORM.INV(AG796,$C$17,$C$18)*(1+$T$14), 0), ROUND(_xlfn.NORM.INV(AG796, $D$17, $D$18)*(1+$T$14), 0))</f>
        <v>133</v>
      </c>
      <c r="AI796" s="20">
        <f ca="1">RAND()</f>
        <v>0.8344570972601435</v>
      </c>
      <c r="AJ796" s="18">
        <f ca="1">IF(B796=1, ROUND(_xlfn.NORM.INV(AI796,$C$19,$C$20), 2), ROUND(_xlfn.NORM.INV(AI796, $D$19, $D$20), 2))</f>
        <v>1822.56</v>
      </c>
      <c r="AK796" s="15">
        <f ca="1">MIN(ROUND(H796*(1+$C$22),0),AH796)</f>
        <v>133</v>
      </c>
      <c r="AL796" s="20">
        <f ca="1">RAND()</f>
        <v>0.49870076447799161</v>
      </c>
      <c r="AM796" s="19">
        <f ca="1">(IF(B796=1, $G$21+($G$22-$G$21)*AL796, $H$21+($H$22-$H$21)*AL796))</f>
        <v>2.4961022934339747E-2</v>
      </c>
      <c r="AN796" s="15">
        <f ca="1">ROUND(AK796*(1-AM796), 0)</f>
        <v>130</v>
      </c>
      <c r="AO796" s="18">
        <f ca="1">SUM(IF(AN796&gt;H796, (AN796-H796)*($G$23+AJ796), 0),IF(AF796&gt;G796,(AF796-G796)*($G$23+AB796),0),IF(X796&gt;F796,(X796-F796)*($G$23+T796),0),IF(P796&gt;E796,(P796-E796)*($G$23+L796),0))</f>
        <v>0</v>
      </c>
      <c r="AP796" s="18">
        <f>-$C$24</f>
        <v>-313614.51120000001</v>
      </c>
      <c r="AQ796" s="17">
        <f ca="1">L796*P796+T796*X796+AB796*AF796+AJ796*AN796-AO796+AP796</f>
        <v>187991.40879999998</v>
      </c>
      <c r="AS796" s="21">
        <f ca="1">SUM(IF(AN796&gt;H796, (AN796-H796), 0),IF(AF796&gt;G796,(AF796-G796),0),IF(X796&gt;F796,(X796-F796),0),IF(P796&gt;E796,(P796-E796),0))</f>
        <v>0</v>
      </c>
    </row>
    <row r="797" spans="1:45" x14ac:dyDescent="0.4">
      <c r="A797" s="15">
        <v>769</v>
      </c>
      <c r="B797" s="15">
        <f ca="1">IF(RAND() &lt; (8/12), 0, 1)</f>
        <v>0</v>
      </c>
      <c r="C797" s="20">
        <f ca="1">RAND()</f>
        <v>0.2187678847528719</v>
      </c>
      <c r="D797" s="15" t="str">
        <f ca="1">LOOKUP(C797,$H$13:$H$16,$F$13:$F$16)</f>
        <v>Airbus A380-800</v>
      </c>
      <c r="E797" s="15">
        <f ca="1">LOOKUP(D797,$F$6:$F$9,$I$6:$I$9)</f>
        <v>14</v>
      </c>
      <c r="F797" s="15">
        <f ca="1">LOOKUP(D797,$F$6:$F$9,$J$6:$J$9)</f>
        <v>76</v>
      </c>
      <c r="G797" s="15">
        <f ca="1">LOOKUP(D797,$F$6:$F$9,$K$6:$K$9)</f>
        <v>56</v>
      </c>
      <c r="H797" s="15">
        <f ca="1">LOOKUP(D797,$F$6:$F$9,$L$6:$L$9)</f>
        <v>341</v>
      </c>
      <c r="I797" s="20">
        <f ca="1">RAND()</f>
        <v>0.39498621339110751</v>
      </c>
      <c r="J797" s="15">
        <f ca="1">IF(B797=1, ROUND(_xlfn.NORM.INV(I797,$C$5,$C$6)*(1+$T$14), 0), ROUND(_xlfn.NORM.INV(I797, $D$5, $D$6)*(1+$T$14), 0))</f>
        <v>4</v>
      </c>
      <c r="K797" s="20">
        <f ca="1">RAND()</f>
        <v>0.82940117623087817</v>
      </c>
      <c r="L797" s="18">
        <f ca="1">IF(B797=1, ROUND(_xlfn.NORM.INV(K797,$C$7,$C$8), 2), ROUND(_xlfn.NORM.INV(K797, $D$7, $D$8), 2))</f>
        <v>10926.17</v>
      </c>
      <c r="M797" s="15">
        <f ca="1">MIN(E797,J797)</f>
        <v>4</v>
      </c>
      <c r="N797" s="15">
        <f ca="1">RAND()</f>
        <v>6.0053663029752347E-2</v>
      </c>
      <c r="O797" s="19">
        <f ca="1">(IF(B797=1, $G$21+($G$22-$G$21)*N797, $H$21+($H$22-$H$21)*N797))</f>
        <v>1.1801609890892571E-2</v>
      </c>
      <c r="P797" s="15">
        <f ca="1">ROUND(M797*(1-O797), 0)</f>
        <v>4</v>
      </c>
      <c r="Q797" s="20">
        <f ca="1">RAND()</f>
        <v>0.64898117893043361</v>
      </c>
      <c r="R797" s="15">
        <f ca="1">IF(B797=1, ROUND(_xlfn.NORM.INV(Q797,$C$9,$C$10)*(1+$T$14), 0), ROUND(_xlfn.NORM.INV(Q797, $D$9, $D$10)*(1+$T$14), 0))</f>
        <v>44</v>
      </c>
      <c r="S797" s="20">
        <f ca="1">RAND()</f>
        <v>0.25237678854141321</v>
      </c>
      <c r="T797" s="18">
        <f ca="1">IF(B797=1, ROUND(_xlfn.NORM.INV(S797,$C$11,$C$12), 2), ROUND(_xlfn.NORM.INV(S797, $D$11, $D$12), 2))</f>
        <v>5094.1899999999996</v>
      </c>
      <c r="U797" s="15">
        <f ca="1">MIN(F797,R797)</f>
        <v>44</v>
      </c>
      <c r="V797" s="15">
        <f ca="1">RAND()</f>
        <v>0.41206425537107128</v>
      </c>
      <c r="W797" s="19">
        <f ca="1">(IF(B797=1, $G$21+($G$22-$G$21)*V797, $H$21+($H$22-$H$21)*V797))</f>
        <v>2.2361927661132139E-2</v>
      </c>
      <c r="X797" s="15">
        <f ca="1">ROUND(U797*(1-W797), 0)</f>
        <v>43</v>
      </c>
      <c r="Y797" s="20">
        <f ca="1">RAND()</f>
        <v>0.42967981936755839</v>
      </c>
      <c r="Z797" s="15">
        <f ca="1">IF(B797=1, ROUND(_xlfn.NORM.INV(Y797,$C$13,$C$14)*(1+$T$14), 0), ROUND(_xlfn.NORM.INV(Y797, $D$13, $D$14)*(1+$T$14), 0))</f>
        <v>34</v>
      </c>
      <c r="AA797" s="20">
        <f ca="1">RAND()</f>
        <v>0.79579957763572973</v>
      </c>
      <c r="AB797" s="18">
        <f ca="1">IF(B797=1, ROUND(_xlfn.NORM.INV(AA797,$C$15,$C$16), 2), ROUND(_xlfn.NORM.INV(AA797, $D$15, $D$16), 2))</f>
        <v>2898.44</v>
      </c>
      <c r="AC797" s="15">
        <f ca="1">MIN(G797,Z797)</f>
        <v>34</v>
      </c>
      <c r="AD797" s="15">
        <f ca="1">RAND()</f>
        <v>0.93773667493953738</v>
      </c>
      <c r="AE797" s="19">
        <f ca="1">(IF(B797=1, $G$21+($G$22-$G$21)*AD797, $H$21+($H$22-$H$21)*AD797))</f>
        <v>3.813210024818612E-2</v>
      </c>
      <c r="AF797" s="15">
        <f ca="1">ROUND(AC797*(1-AE797), 0)</f>
        <v>33</v>
      </c>
      <c r="AG797" s="20">
        <f ca="1">RAND()</f>
        <v>0.28351830270403211</v>
      </c>
      <c r="AH797" s="15">
        <f ca="1">IF(B797=1, ROUND(_xlfn.NORM.INV(AG797,$C$17,$C$18)*(1+$T$14), 0), ROUND(_xlfn.NORM.INV(AG797, $D$17, $D$18)*(1+$T$14), 0))</f>
        <v>169</v>
      </c>
      <c r="AI797" s="20">
        <f ca="1">RAND()</f>
        <v>0.40648755186695129</v>
      </c>
      <c r="AJ797" s="18">
        <f ca="1">IF(B797=1, ROUND(_xlfn.NORM.INV(AI797,$C$19,$C$20), 2), ROUND(_xlfn.NORM.INV(AI797, $D$19, $D$20), 2))</f>
        <v>1730.76</v>
      </c>
      <c r="AK797" s="15">
        <f ca="1">MIN(ROUND(H797*(1+$C$22),0),AH797)</f>
        <v>169</v>
      </c>
      <c r="AL797" s="20">
        <f ca="1">RAND()</f>
        <v>6.3337822494488161E-2</v>
      </c>
      <c r="AM797" s="19">
        <f ca="1">(IF(B797=1, $G$21+($G$22-$G$21)*AL797, $H$21+($H$22-$H$21)*AL797))</f>
        <v>1.1900134674834644E-2</v>
      </c>
      <c r="AN797" s="15">
        <f ca="1">ROUND(AK797*(1-AM797), 0)</f>
        <v>167</v>
      </c>
      <c r="AO797" s="18">
        <f ca="1">SUM(IF(AN797&gt;H797, (AN797-H797)*($G$23+AJ797), 0),IF(AF797&gt;G797,(AF797-G797)*($G$23+AB797),0),IF(X797&gt;F797,(X797-F797)*($G$23+T797),0),IF(P797&gt;E797,(P797-E797)*($G$23+L797),0))</f>
        <v>0</v>
      </c>
      <c r="AP797" s="18">
        <f>-$C$24</f>
        <v>-313614.51120000001</v>
      </c>
      <c r="AQ797" s="17">
        <f ca="1">L797*P797+T797*X797+AB797*AF797+AJ797*AN797-AO797+AP797</f>
        <v>333825.77880000003</v>
      </c>
      <c r="AS797" s="21">
        <f ca="1">SUM(IF(AN797&gt;H797, (AN797-H797), 0),IF(AF797&gt;G797,(AF797-G797),0),IF(X797&gt;F797,(X797-F797),0),IF(P797&gt;E797,(P797-E797),0))</f>
        <v>0</v>
      </c>
    </row>
    <row r="798" spans="1:45" x14ac:dyDescent="0.4">
      <c r="A798" s="15">
        <v>770</v>
      </c>
      <c r="B798" s="15">
        <f ca="1">IF(RAND() &lt; (8/12), 0, 1)</f>
        <v>0</v>
      </c>
      <c r="C798" s="20">
        <f ca="1">RAND()</f>
        <v>0.59022843687367155</v>
      </c>
      <c r="D798" s="15" t="str">
        <f ca="1">LOOKUP(C798,$H$13:$H$16,$F$13:$F$16)</f>
        <v>Boeing 777-200LR</v>
      </c>
      <c r="E798" s="15">
        <f ca="1">LOOKUP(D798,$F$6:$F$9,$I$6:$I$9)</f>
        <v>0</v>
      </c>
      <c r="F798" s="15">
        <f ca="1">LOOKUP(D798,$F$6:$F$9,$J$6:$J$9)</f>
        <v>38</v>
      </c>
      <c r="G798" s="15">
        <f ca="1">LOOKUP(D798,$F$6:$F$9,$K$6:$K$9)</f>
        <v>0</v>
      </c>
      <c r="H798" s="15">
        <f ca="1">LOOKUP(D798,$F$6:$F$9,$L$6:$L$9)</f>
        <v>264</v>
      </c>
      <c r="I798" s="20">
        <f ca="1">RAND()</f>
        <v>0.3843862628652116</v>
      </c>
      <c r="J798" s="15">
        <f ca="1">IF(B798=1, ROUND(_xlfn.NORM.INV(I798,$C$5,$C$6)*(1+$T$14), 0), ROUND(_xlfn.NORM.INV(I798, $D$5, $D$6)*(1+$T$14), 0))</f>
        <v>4</v>
      </c>
      <c r="K798" s="20">
        <f ca="1">RAND()</f>
        <v>0.44421264065836996</v>
      </c>
      <c r="L798" s="18">
        <f ca="1">IF(B798=1, ROUND(_xlfn.NORM.INV(K798,$C$7,$C$8), 2), ROUND(_xlfn.NORM.INV(K798, $D$7, $D$8), 2))</f>
        <v>10428.44</v>
      </c>
      <c r="M798" s="15">
        <f ca="1">MIN(E798,J798)</f>
        <v>0</v>
      </c>
      <c r="N798" s="15">
        <f ca="1">RAND()</f>
        <v>0.38487089101186822</v>
      </c>
      <c r="O798" s="19">
        <f ca="1">(IF(B798=1, $G$21+($G$22-$G$21)*N798, $H$21+($H$22-$H$21)*N798))</f>
        <v>2.1546126730356045E-2</v>
      </c>
      <c r="P798" s="15">
        <f ca="1">ROUND(M798*(1-O798), 0)</f>
        <v>0</v>
      </c>
      <c r="Q798" s="20">
        <f ca="1">RAND()</f>
        <v>0.31002627686394357</v>
      </c>
      <c r="R798" s="15">
        <f ca="1">IF(B798=1, ROUND(_xlfn.NORM.INV(Q798,$C$9,$C$10)*(1+$T$14), 0), ROUND(_xlfn.NORM.INV(Q798, $D$9, $D$10)*(1+$T$14), 0))</f>
        <v>35</v>
      </c>
      <c r="S798" s="20">
        <f ca="1">RAND()</f>
        <v>0.37435932602757882</v>
      </c>
      <c r="T798" s="18">
        <f ca="1">IF(B798=1, ROUND(_xlfn.NORM.INV(S798,$C$11,$C$12), 2), ROUND(_xlfn.NORM.INV(S798, $D$11, $D$12), 2))</f>
        <v>5173.1899999999996</v>
      </c>
      <c r="U798" s="15">
        <f ca="1">MIN(F798,R798)</f>
        <v>35</v>
      </c>
      <c r="V798" s="15">
        <f ca="1">RAND()</f>
        <v>0.46898921868584076</v>
      </c>
      <c r="W798" s="19">
        <f ca="1">(IF(B798=1, $G$21+($G$22-$G$21)*V798, $H$21+($H$22-$H$21)*V798))</f>
        <v>2.4069676560575223E-2</v>
      </c>
      <c r="X798" s="15">
        <f ca="1">ROUND(U798*(1-W798), 0)</f>
        <v>34</v>
      </c>
      <c r="Y798" s="20">
        <f ca="1">RAND()</f>
        <v>3.5511274211454613E-2</v>
      </c>
      <c r="Z798" s="15">
        <f ca="1">IF(B798=1, ROUND(_xlfn.NORM.INV(Y798,$C$13,$C$14)*(1+$T$14), 0), ROUND(_xlfn.NORM.INV(Y798, $D$13, $D$14)*(1+$T$14), 0))</f>
        <v>19</v>
      </c>
      <c r="AA798" s="20">
        <f ca="1">RAND()</f>
        <v>2.3239245339820025E-2</v>
      </c>
      <c r="AB798" s="18">
        <f ca="1">IF(B798=1, ROUND(_xlfn.NORM.INV(AA798,$C$15,$C$16), 2), ROUND(_xlfn.NORM.INV(AA798, $D$15, $D$16), 2))</f>
        <v>2555.9899999999998</v>
      </c>
      <c r="AC798" s="15">
        <f ca="1">MIN(G798,Z798)</f>
        <v>0</v>
      </c>
      <c r="AD798" s="15">
        <f ca="1">RAND()</f>
        <v>8.1474770064840163E-2</v>
      </c>
      <c r="AE798" s="19">
        <f ca="1">(IF(B798=1, $G$21+($G$22-$G$21)*AD798, $H$21+($H$22-$H$21)*AD798))</f>
        <v>1.2444243101945205E-2</v>
      </c>
      <c r="AF798" s="15">
        <f ca="1">ROUND(AC798*(1-AE798), 0)</f>
        <v>0</v>
      </c>
      <c r="AG798" s="20">
        <f ca="1">RAND()</f>
        <v>0.8227957709440521</v>
      </c>
      <c r="AH798" s="15">
        <f ca="1">IF(B798=1, ROUND(_xlfn.NORM.INV(AG798,$C$17,$C$18)*(1+$T$14), 0), ROUND(_xlfn.NORM.INV(AG798, $D$17, $D$18)*(1+$T$14), 0))</f>
        <v>248</v>
      </c>
      <c r="AI798" s="20">
        <f ca="1">RAND()</f>
        <v>7.7734898696087629E-2</v>
      </c>
      <c r="AJ798" s="18">
        <f ca="1">IF(B798=1, ROUND(_xlfn.NORM.INV(AI798,$C$19,$C$20), 2), ROUND(_xlfn.NORM.INV(AI798, $D$19, $D$20), 2))</f>
        <v>1640.83</v>
      </c>
      <c r="AK798" s="15">
        <f ca="1">MIN(ROUND(H798*(1+$C$22),0),AH798)</f>
        <v>248</v>
      </c>
      <c r="AL798" s="20">
        <f ca="1">RAND()</f>
        <v>8.0826360005209263E-2</v>
      </c>
      <c r="AM798" s="19">
        <f ca="1">(IF(B798=1, $G$21+($G$22-$G$21)*AL798, $H$21+($H$22-$H$21)*AL798))</f>
        <v>1.2424790800156278E-2</v>
      </c>
      <c r="AN798" s="15">
        <f ca="1">ROUND(AK798*(1-AM798), 0)</f>
        <v>245</v>
      </c>
      <c r="AO798" s="18">
        <f ca="1">SUM(IF(AN798&gt;H798, (AN798-H798)*($G$23+AJ798), 0),IF(AF798&gt;G798,(AF798-G798)*($G$23+AB798),0),IF(X798&gt;F798,(X798-F798)*($G$23+T798),0),IF(P798&gt;E798,(P798-E798)*($G$23+L798),0))</f>
        <v>0</v>
      </c>
      <c r="AP798" s="18">
        <f>-$C$24</f>
        <v>-313614.51120000001</v>
      </c>
      <c r="AQ798" s="17">
        <f ca="1">L798*P798+T798*X798+AB798*AF798+AJ798*AN798-AO798+AP798</f>
        <v>264277.29879999993</v>
      </c>
      <c r="AS798" s="21">
        <f ca="1">SUM(IF(AN798&gt;H798, (AN798-H798), 0),IF(AF798&gt;G798,(AF798-G798),0),IF(X798&gt;F798,(X798-F798),0),IF(P798&gt;E798,(P798-E798),0))</f>
        <v>0</v>
      </c>
    </row>
    <row r="799" spans="1:45" x14ac:dyDescent="0.4">
      <c r="A799" s="15">
        <v>771</v>
      </c>
      <c r="B799" s="15">
        <f ca="1">IF(RAND() &lt; (8/12), 0, 1)</f>
        <v>0</v>
      </c>
      <c r="C799" s="20">
        <f ca="1">RAND()</f>
        <v>2.9211716863822512E-2</v>
      </c>
      <c r="D799" s="15" t="str">
        <f ca="1">LOOKUP(C799,$H$13:$H$16,$F$13:$F$16)</f>
        <v>Airbus A350-900</v>
      </c>
      <c r="E799" s="15">
        <f ca="1">LOOKUP(D799,$F$6:$F$9,$I$6:$I$9)</f>
        <v>0</v>
      </c>
      <c r="F799" s="15">
        <f ca="1">LOOKUP(D799,$F$6:$F$9,$J$6:$J$9)</f>
        <v>32</v>
      </c>
      <c r="G799" s="15">
        <f ca="1">LOOKUP(D799,$F$6:$F$9,$K$6:$K$9)</f>
        <v>21</v>
      </c>
      <c r="H799" s="15">
        <f ca="1">LOOKUP(D799,$F$6:$F$9,$L$6:$L$9)</f>
        <v>259</v>
      </c>
      <c r="I799" s="20">
        <f ca="1">RAND()</f>
        <v>0.30133102892049846</v>
      </c>
      <c r="J799" s="15">
        <f ca="1">IF(B799=1, ROUND(_xlfn.NORM.INV(I799,$C$5,$C$6)*(1+$T$14), 0), ROUND(_xlfn.NORM.INV(I799, $D$5, $D$6)*(1+$T$14), 0))</f>
        <v>4</v>
      </c>
      <c r="K799" s="20">
        <f ca="1">RAND()</f>
        <v>0.61109702123517406</v>
      </c>
      <c r="L799" s="18">
        <f ca="1">IF(B799=1, ROUND(_xlfn.NORM.INV(K799,$C$7,$C$8), 2), ROUND(_xlfn.NORM.INV(K799, $D$7, $D$8), 2))</f>
        <v>10620.99</v>
      </c>
      <c r="M799" s="15">
        <f ca="1">MIN(E799,J799)</f>
        <v>0</v>
      </c>
      <c r="N799" s="15">
        <f ca="1">RAND()</f>
        <v>3.9577777592100571E-2</v>
      </c>
      <c r="O799" s="19">
        <f ca="1">(IF(B799=1, $G$21+($G$22-$G$21)*N799, $H$21+($H$22-$H$21)*N799))</f>
        <v>1.1187333327763017E-2</v>
      </c>
      <c r="P799" s="15">
        <f ca="1">ROUND(M799*(1-O799), 0)</f>
        <v>0</v>
      </c>
      <c r="Q799" s="20">
        <f ca="1">RAND()</f>
        <v>0.64399240993676432</v>
      </c>
      <c r="R799" s="15">
        <f ca="1">IF(B799=1, ROUND(_xlfn.NORM.INV(Q799,$C$9,$C$10)*(1+$T$14), 0), ROUND(_xlfn.NORM.INV(Q799, $D$9, $D$10)*(1+$T$14), 0))</f>
        <v>44</v>
      </c>
      <c r="S799" s="20">
        <f ca="1">RAND()</f>
        <v>0.77035491017150126</v>
      </c>
      <c r="T799" s="18">
        <f ca="1">IF(B799=1, ROUND(_xlfn.NORM.INV(S799,$C$11,$C$12), 2), ROUND(_xlfn.NORM.INV(S799, $D$11, $D$12), 2))</f>
        <v>5414.82</v>
      </c>
      <c r="U799" s="15">
        <f ca="1">MIN(F799,R799)</f>
        <v>32</v>
      </c>
      <c r="V799" s="15">
        <f ca="1">RAND()</f>
        <v>0.5062475507136539</v>
      </c>
      <c r="W799" s="19">
        <f ca="1">(IF(B799=1, $G$21+($G$22-$G$21)*V799, $H$21+($H$22-$H$21)*V799))</f>
        <v>2.5187426521409616E-2</v>
      </c>
      <c r="X799" s="15">
        <f ca="1">ROUND(U799*(1-W799), 0)</f>
        <v>31</v>
      </c>
      <c r="Y799" s="20">
        <f ca="1">RAND()</f>
        <v>0.64461003778006176</v>
      </c>
      <c r="Z799" s="15">
        <f ca="1">IF(B799=1, ROUND(_xlfn.NORM.INV(Y799,$C$13,$C$14)*(1+$T$14), 0), ROUND(_xlfn.NORM.INV(Y799, $D$13, $D$14)*(1+$T$14), 0))</f>
        <v>39</v>
      </c>
      <c r="AA799" s="20">
        <f ca="1">RAND()</f>
        <v>0.32015111168822974</v>
      </c>
      <c r="AB799" s="18">
        <f ca="1">IF(B799=1, ROUND(_xlfn.NORM.INV(AA799,$C$15,$C$16), 2), ROUND(_xlfn.NORM.INV(AA799, $D$15, $D$16), 2))</f>
        <v>2741.18</v>
      </c>
      <c r="AC799" s="15">
        <f ca="1">MIN(G799,Z799)</f>
        <v>21</v>
      </c>
      <c r="AD799" s="15">
        <f ca="1">RAND()</f>
        <v>0.92968688867745941</v>
      </c>
      <c r="AE799" s="19">
        <f ca="1">(IF(B799=1, $G$21+($G$22-$G$21)*AD799, $H$21+($H$22-$H$21)*AD799))</f>
        <v>3.7890606660323782E-2</v>
      </c>
      <c r="AF799" s="15">
        <f ca="1">ROUND(AC799*(1-AE799), 0)</f>
        <v>20</v>
      </c>
      <c r="AG799" s="20">
        <f ca="1">RAND()</f>
        <v>4.3242466676897462E-2</v>
      </c>
      <c r="AH799" s="15">
        <f ca="1">IF(B799=1, ROUND(_xlfn.NORM.INV(AG799,$C$17,$C$18)*(1+$T$14), 0), ROUND(_xlfn.NORM.INV(AG799, $D$17, $D$18)*(1+$T$14), 0))</f>
        <v>110</v>
      </c>
      <c r="AI799" s="20">
        <f ca="1">RAND()</f>
        <v>0.47322155366499896</v>
      </c>
      <c r="AJ799" s="18">
        <f ca="1">IF(B799=1, ROUND(_xlfn.NORM.INV(AI799,$C$19,$C$20), 2), ROUND(_xlfn.NORM.INV(AI799, $D$19, $D$20), 2))</f>
        <v>1743.63</v>
      </c>
      <c r="AK799" s="15">
        <f ca="1">MIN(ROUND(H799*(1+$C$22),0),AH799)</f>
        <v>110</v>
      </c>
      <c r="AL799" s="20">
        <f ca="1">RAND()</f>
        <v>0.19536136181096209</v>
      </c>
      <c r="AM799" s="19">
        <f ca="1">(IF(B799=1, $G$21+($G$22-$G$21)*AL799, $H$21+($H$22-$H$21)*AL799))</f>
        <v>1.5860840854328862E-2</v>
      </c>
      <c r="AN799" s="15">
        <f ca="1">ROUND(AK799*(1-AM799), 0)</f>
        <v>108</v>
      </c>
      <c r="AO799" s="18">
        <f ca="1">SUM(IF(AN799&gt;H799, (AN799-H799)*($G$23+AJ799), 0),IF(AF799&gt;G799,(AF799-G799)*($G$23+AB799),0),IF(X799&gt;F799,(X799-F799)*($G$23+T799),0),IF(P799&gt;E799,(P799-E799)*($G$23+L799),0))</f>
        <v>0</v>
      </c>
      <c r="AP799" s="18">
        <f>-$C$24</f>
        <v>-313614.51120000001</v>
      </c>
      <c r="AQ799" s="17">
        <f ca="1">L799*P799+T799*X799+AB799*AF799+AJ799*AN799-AO799+AP799</f>
        <v>97380.54879999999</v>
      </c>
      <c r="AS799" s="21">
        <f ca="1">SUM(IF(AN799&gt;H799, (AN799-H799), 0),IF(AF799&gt;G799,(AF799-G799),0),IF(X799&gt;F799,(X799-F799),0),IF(P799&gt;E799,(P799-E799),0))</f>
        <v>0</v>
      </c>
    </row>
    <row r="800" spans="1:45" x14ac:dyDescent="0.4">
      <c r="A800" s="15">
        <v>772</v>
      </c>
      <c r="B800" s="15">
        <f ca="1">IF(RAND() &lt; (8/12), 0, 1)</f>
        <v>1</v>
      </c>
      <c r="C800" s="20">
        <f ca="1">RAND()</f>
        <v>0.22850852436447477</v>
      </c>
      <c r="D800" s="15" t="str">
        <f ca="1">LOOKUP(C800,$H$13:$H$16,$F$13:$F$16)</f>
        <v>Airbus A380-800</v>
      </c>
      <c r="E800" s="15">
        <f ca="1">LOOKUP(D800,$F$6:$F$9,$I$6:$I$9)</f>
        <v>14</v>
      </c>
      <c r="F800" s="15">
        <f ca="1">LOOKUP(D800,$F$6:$F$9,$J$6:$J$9)</f>
        <v>76</v>
      </c>
      <c r="G800" s="15">
        <f ca="1">LOOKUP(D800,$F$6:$F$9,$K$6:$K$9)</f>
        <v>56</v>
      </c>
      <c r="H800" s="15">
        <f ca="1">LOOKUP(D800,$F$6:$F$9,$L$6:$L$9)</f>
        <v>341</v>
      </c>
      <c r="I800" s="20">
        <f ca="1">RAND()</f>
        <v>0.30485201609278267</v>
      </c>
      <c r="J800" s="15">
        <f ca="1">IF(B800=1, ROUND(_xlfn.NORM.INV(I800,$C$5,$C$6)*(1+$T$14), 0), ROUND(_xlfn.NORM.INV(I800, $D$5, $D$6)*(1+$T$14), 0))</f>
        <v>5</v>
      </c>
      <c r="K800" s="20">
        <f ca="1">RAND()</f>
        <v>0.79578793363844547</v>
      </c>
      <c r="L800" s="18">
        <f ca="1">IF(B800=1, ROUND(_xlfn.NORM.INV(K800,$C$7,$C$8), 2), ROUND(_xlfn.NORM.INV(K800, $D$7, $D$8), 2))</f>
        <v>15149.71</v>
      </c>
      <c r="M800" s="15">
        <f ca="1">MIN(E800,J800)</f>
        <v>5</v>
      </c>
      <c r="N800" s="15">
        <f ca="1">RAND()</f>
        <v>0.20732542654318198</v>
      </c>
      <c r="O800" s="19">
        <f ca="1">(IF(B800=1, $G$21+($G$22-$G$21)*N800, $H$21+($H$22-$H$21)*N800))</f>
        <v>2.2256389929011369E-2</v>
      </c>
      <c r="P800" s="15">
        <f ca="1">ROUND(M800*(1-O800), 0)</f>
        <v>5</v>
      </c>
      <c r="Q800" s="20">
        <f ca="1">RAND()</f>
        <v>0.57790349278476161</v>
      </c>
      <c r="R800" s="15">
        <f ca="1">IF(B800=1, ROUND(_xlfn.NORM.INV(Q800,$C$9,$C$10)*(1+$T$14), 0), ROUND(_xlfn.NORM.INV(Q800, $D$9, $D$10)*(1+$T$14), 0))</f>
        <v>66</v>
      </c>
      <c r="S800" s="20">
        <f ca="1">RAND()</f>
        <v>0.61165188149974559</v>
      </c>
      <c r="T800" s="18">
        <f ca="1">IF(B800=1, ROUND(_xlfn.NORM.INV(S800,$C$11,$C$12), 2), ROUND(_xlfn.NORM.INV(S800, $D$11, $D$12), 2))</f>
        <v>7085.19</v>
      </c>
      <c r="U800" s="15">
        <f ca="1">MIN(F800,R800)</f>
        <v>66</v>
      </c>
      <c r="V800" s="15">
        <f ca="1">RAND()</f>
        <v>0.43441059680834937</v>
      </c>
      <c r="W800" s="19">
        <f ca="1">(IF(B800=1, $G$21+($G$22-$G$21)*V800, $H$21+($H$22-$H$21)*V800))</f>
        <v>3.0204370888292229E-2</v>
      </c>
      <c r="X800" s="15">
        <f ca="1">ROUND(U800*(1-W800), 0)</f>
        <v>64</v>
      </c>
      <c r="Y800" s="20">
        <f ca="1">RAND()</f>
        <v>0.67839552150035942</v>
      </c>
      <c r="Z800" s="15">
        <f ca="1">IF(B800=1, ROUND(_xlfn.NORM.INV(Y800,$C$13,$C$14)*(1+$T$14), 0), ROUND(_xlfn.NORM.INV(Y800, $D$13, $D$14)*(1+$T$14), 0))</f>
        <v>65</v>
      </c>
      <c r="AA800" s="20">
        <f ca="1">RAND()</f>
        <v>0.84868824924309771</v>
      </c>
      <c r="AB800" s="18">
        <f ca="1">IF(B800=1, ROUND(_xlfn.NORM.INV(AA800,$C$15,$C$16), 2), ROUND(_xlfn.NORM.INV(AA800, $D$15, $D$16), 2))</f>
        <v>4138.1000000000004</v>
      </c>
      <c r="AC800" s="15">
        <f ca="1">MIN(G800,Z800)</f>
        <v>56</v>
      </c>
      <c r="AD800" s="15">
        <f ca="1">RAND()</f>
        <v>0.51302300516582888</v>
      </c>
      <c r="AE800" s="19">
        <f ca="1">(IF(B800=1, $G$21+($G$22-$G$21)*AD800, $H$21+($H$22-$H$21)*AD800))</f>
        <v>3.2955805180804015E-2</v>
      </c>
      <c r="AF800" s="15">
        <f ca="1">ROUND(AC800*(1-AE800), 0)</f>
        <v>54</v>
      </c>
      <c r="AG800" s="20">
        <f ca="1">RAND()</f>
        <v>0.1017292839083811</v>
      </c>
      <c r="AH800" s="15">
        <f ca="1">IF(B800=1, ROUND(_xlfn.NORM.INV(AG800,$C$17,$C$18)*(1+$T$14), 0), ROUND(_xlfn.NORM.INV(AG800, $D$17, $D$18)*(1+$T$14), 0))</f>
        <v>144</v>
      </c>
      <c r="AI800" s="20">
        <f ca="1">RAND()</f>
        <v>0.37863878935538275</v>
      </c>
      <c r="AJ800" s="18">
        <f ca="1">IF(B800=1, ROUND(_xlfn.NORM.INV(AI800,$C$19,$C$20), 2), ROUND(_xlfn.NORM.INV(AI800, $D$19, $D$20), 2))</f>
        <v>2183.59</v>
      </c>
      <c r="AK800" s="15">
        <f ca="1">MIN(ROUND(H800*(1+$C$22),0),AH800)</f>
        <v>144</v>
      </c>
      <c r="AL800" s="20">
        <f ca="1">RAND()</f>
        <v>0.31837520323704949</v>
      </c>
      <c r="AM800" s="19">
        <f ca="1">(IF(B800=1, $G$21+($G$22-$G$21)*AL800, $H$21+($H$22-$H$21)*AL800))</f>
        <v>2.6143132113296733E-2</v>
      </c>
      <c r="AN800" s="15">
        <f ca="1">ROUND(AK800*(1-AM800), 0)</f>
        <v>140</v>
      </c>
      <c r="AO800" s="18">
        <f ca="1">SUM(IF(AN800&gt;H800, (AN800-H800)*($G$23+AJ800), 0),IF(AF800&gt;G800,(AF800-G800)*($G$23+AB800),0),IF(X800&gt;F800,(X800-F800)*($G$23+T800),0),IF(P800&gt;E800,(P800-E800)*($G$23+L800),0))</f>
        <v>0</v>
      </c>
      <c r="AP800" s="18">
        <f>-$C$24</f>
        <v>-313614.51120000001</v>
      </c>
      <c r="AQ800" s="17">
        <f ca="1">L800*P800+T800*X800+AB800*AF800+AJ800*AN800-AO800+AP800</f>
        <v>744746.1987999999</v>
      </c>
      <c r="AS800" s="21">
        <f ca="1">SUM(IF(AN800&gt;H800, (AN800-H800), 0),IF(AF800&gt;G800,(AF800-G800),0),IF(X800&gt;F800,(X800-F800),0),IF(P800&gt;E800,(P800-E800),0))</f>
        <v>0</v>
      </c>
    </row>
    <row r="801" spans="1:45" x14ac:dyDescent="0.4">
      <c r="A801" s="15">
        <v>773</v>
      </c>
      <c r="B801" s="15">
        <f ca="1">IF(RAND() &lt; (8/12), 0, 1)</f>
        <v>0</v>
      </c>
      <c r="C801" s="20">
        <f ca="1">RAND()</f>
        <v>0.82659996332016739</v>
      </c>
      <c r="D801" s="15" t="str">
        <f ca="1">LOOKUP(C801,$H$13:$H$16,$F$13:$F$16)</f>
        <v>Boeing 777-300ER</v>
      </c>
      <c r="E801" s="15">
        <f ca="1">LOOKUP(D801,$F$6:$F$9,$I$6:$I$9)</f>
        <v>8</v>
      </c>
      <c r="F801" s="15">
        <f ca="1">LOOKUP(D801,$F$6:$F$9,$J$6:$J$9)</f>
        <v>40</v>
      </c>
      <c r="G801" s="15">
        <f ca="1">LOOKUP(D801,$F$6:$F$9,$K$6:$K$9)</f>
        <v>24</v>
      </c>
      <c r="H801" s="15">
        <f ca="1">LOOKUP(D801,$F$6:$F$9,$L$6:$L$9)</f>
        <v>260</v>
      </c>
      <c r="I801" s="20">
        <f ca="1">RAND()</f>
        <v>0.41274272234382947</v>
      </c>
      <c r="J801" s="15">
        <f ca="1">IF(B801=1, ROUND(_xlfn.NORM.INV(I801,$C$5,$C$6)*(1+$T$14), 0), ROUND(_xlfn.NORM.INV(I801, $D$5, $D$6)*(1+$T$14), 0))</f>
        <v>4</v>
      </c>
      <c r="K801" s="20">
        <f ca="1">RAND()</f>
        <v>3.8952585404393281E-2</v>
      </c>
      <c r="L801" s="18">
        <f ca="1">IF(B801=1, ROUND(_xlfn.NORM.INV(K801,$C$7,$C$8), 2), ROUND(_xlfn.NORM.INV(K801, $D$7, $D$8), 2))</f>
        <v>9688.89</v>
      </c>
      <c r="M801" s="15">
        <f ca="1">MIN(E801,J801)</f>
        <v>4</v>
      </c>
      <c r="N801" s="15">
        <f ca="1">RAND()</f>
        <v>0.4675582903291472</v>
      </c>
      <c r="O801" s="19">
        <f ca="1">(IF(B801=1, $G$21+($G$22-$G$21)*N801, $H$21+($H$22-$H$21)*N801))</f>
        <v>2.4026748709874417E-2</v>
      </c>
      <c r="P801" s="15">
        <f ca="1">ROUND(M801*(1-O801), 0)</f>
        <v>4</v>
      </c>
      <c r="Q801" s="20">
        <f ca="1">RAND()</f>
        <v>0.70100504293700372</v>
      </c>
      <c r="R801" s="15">
        <f ca="1">IF(B801=1, ROUND(_xlfn.NORM.INV(Q801,$C$9,$C$10)*(1+$T$14), 0), ROUND(_xlfn.NORM.INV(Q801, $D$9, $D$10)*(1+$T$14), 0))</f>
        <v>45</v>
      </c>
      <c r="S801" s="20">
        <f ca="1">RAND()</f>
        <v>0.11084750321365366</v>
      </c>
      <c r="T801" s="18">
        <f ca="1">IF(B801=1, ROUND(_xlfn.NORM.INV(S801,$C$11,$C$12), 2), ROUND(_xlfn.NORM.INV(S801, $D$11, $D$12), 2))</f>
        <v>4967.71</v>
      </c>
      <c r="U801" s="15">
        <f ca="1">MIN(F801,R801)</f>
        <v>40</v>
      </c>
      <c r="V801" s="15">
        <f ca="1">RAND()</f>
        <v>0.47176343923712882</v>
      </c>
      <c r="W801" s="19">
        <f ca="1">(IF(B801=1, $G$21+($G$22-$G$21)*V801, $H$21+($H$22-$H$21)*V801))</f>
        <v>2.4152903177113865E-2</v>
      </c>
      <c r="X801" s="15">
        <f ca="1">ROUND(U801*(1-W801), 0)</f>
        <v>39</v>
      </c>
      <c r="Y801" s="20">
        <f ca="1">RAND()</f>
        <v>0.19543099368715977</v>
      </c>
      <c r="Z801" s="15">
        <f ca="1">IF(B801=1, ROUND(_xlfn.NORM.INV(Y801,$C$13,$C$14)*(1+$T$14), 0), ROUND(_xlfn.NORM.INV(Y801, $D$13, $D$14)*(1+$T$14), 0))</f>
        <v>28</v>
      </c>
      <c r="AA801" s="20">
        <f ca="1">RAND()</f>
        <v>0.79910542125189221</v>
      </c>
      <c r="AB801" s="18">
        <f ca="1">IF(B801=1, ROUND(_xlfn.NORM.INV(AA801,$C$15,$C$16), 2), ROUND(_xlfn.NORM.INV(AA801, $D$15, $D$16), 2))</f>
        <v>2899.87</v>
      </c>
      <c r="AC801" s="15">
        <f ca="1">MIN(G801,Z801)</f>
        <v>24</v>
      </c>
      <c r="AD801" s="15">
        <f ca="1">RAND()</f>
        <v>0.46165983426997392</v>
      </c>
      <c r="AE801" s="19">
        <f ca="1">(IF(B801=1, $G$21+($G$22-$G$21)*AD801, $H$21+($H$22-$H$21)*AD801))</f>
        <v>2.3849795028099217E-2</v>
      </c>
      <c r="AF801" s="15">
        <f ca="1">ROUND(AC801*(1-AE801), 0)</f>
        <v>23</v>
      </c>
      <c r="AG801" s="20">
        <f ca="1">RAND()</f>
        <v>0.96711024617124364</v>
      </c>
      <c r="AH801" s="15">
        <f ca="1">IF(B801=1, ROUND(_xlfn.NORM.INV(AG801,$C$17,$C$18)*(1+$T$14), 0), ROUND(_xlfn.NORM.INV(AG801, $D$17, $D$18)*(1+$T$14), 0))</f>
        <v>296</v>
      </c>
      <c r="AI801" s="20">
        <f ca="1">RAND()</f>
        <v>0.14102708781983664</v>
      </c>
      <c r="AJ801" s="18">
        <f ca="1">IF(B801=1, ROUND(_xlfn.NORM.INV(AI801,$C$19,$C$20), 2), ROUND(_xlfn.NORM.INV(AI801, $D$19, $D$20), 2))</f>
        <v>1667.02</v>
      </c>
      <c r="AK801" s="15">
        <f ca="1">MIN(ROUND(H801*(1+$C$22),0),AH801)</f>
        <v>273</v>
      </c>
      <c r="AL801" s="20">
        <f ca="1">RAND()</f>
        <v>7.0950956467428883E-2</v>
      </c>
      <c r="AM801" s="19">
        <f ca="1">(IF(B801=1, $G$21+($G$22-$G$21)*AL801, $H$21+($H$22-$H$21)*AL801))</f>
        <v>1.2128528694022866E-2</v>
      </c>
      <c r="AN801" s="15">
        <f ca="1">ROUND(AK801*(1-AM801), 0)</f>
        <v>270</v>
      </c>
      <c r="AO801" s="18">
        <f ca="1">SUM(IF(AN801&gt;H801, (AN801-H801)*($G$23+AJ801), 0),IF(AF801&gt;G801,(AF801-G801)*($G$23+AB801),0),IF(X801&gt;F801,(X801-F801)*($G$23+T801),0),IF(P801&gt;E801,(P801-E801)*($G$23+L801),0))</f>
        <v>25180.2</v>
      </c>
      <c r="AP801" s="18">
        <f>-$C$24</f>
        <v>-313614.51120000001</v>
      </c>
      <c r="AQ801" s="17">
        <f ca="1">L801*P801+T801*X801+AB801*AF801+AJ801*AN801-AO801+AP801</f>
        <v>410493.94880000007</v>
      </c>
      <c r="AS801" s="21">
        <f ca="1">SUM(IF(AN801&gt;H801, (AN801-H801), 0),IF(AF801&gt;G801,(AF801-G801),0),IF(X801&gt;F801,(X801-F801),0),IF(P801&gt;E801,(P801-E801),0))</f>
        <v>10</v>
      </c>
    </row>
    <row r="802" spans="1:45" x14ac:dyDescent="0.4">
      <c r="A802" s="15">
        <v>774</v>
      </c>
      <c r="B802" s="15">
        <f ca="1">IF(RAND() &lt; (8/12), 0, 1)</f>
        <v>0</v>
      </c>
      <c r="C802" s="20">
        <f ca="1">RAND()</f>
        <v>0.81916944027427874</v>
      </c>
      <c r="D802" s="15" t="str">
        <f ca="1">LOOKUP(C802,$H$13:$H$16,$F$13:$F$16)</f>
        <v>Boeing 777-300ER</v>
      </c>
      <c r="E802" s="15">
        <f ca="1">LOOKUP(D802,$F$6:$F$9,$I$6:$I$9)</f>
        <v>8</v>
      </c>
      <c r="F802" s="15">
        <f ca="1">LOOKUP(D802,$F$6:$F$9,$J$6:$J$9)</f>
        <v>40</v>
      </c>
      <c r="G802" s="15">
        <f ca="1">LOOKUP(D802,$F$6:$F$9,$K$6:$K$9)</f>
        <v>24</v>
      </c>
      <c r="H802" s="15">
        <f ca="1">LOOKUP(D802,$F$6:$F$9,$L$6:$L$9)</f>
        <v>260</v>
      </c>
      <c r="I802" s="20">
        <f ca="1">RAND()</f>
        <v>0.31466129751015137</v>
      </c>
      <c r="J802" s="15">
        <f ca="1">IF(B802=1, ROUND(_xlfn.NORM.INV(I802,$C$5,$C$6)*(1+$T$14), 0), ROUND(_xlfn.NORM.INV(I802, $D$5, $D$6)*(1+$T$14), 0))</f>
        <v>4</v>
      </c>
      <c r="K802" s="20">
        <f ca="1">RAND()</f>
        <v>0.80458855581253208</v>
      </c>
      <c r="L802" s="18">
        <f ca="1">IF(B802=1, ROUND(_xlfn.NORM.INV(K802,$C$7,$C$8), 2), ROUND(_xlfn.NORM.INV(K802, $D$7, $D$8), 2))</f>
        <v>10883.48</v>
      </c>
      <c r="M802" s="15">
        <f ca="1">MIN(E802,J802)</f>
        <v>4</v>
      </c>
      <c r="N802" s="15">
        <f ca="1">RAND()</f>
        <v>1.0481067247121167E-2</v>
      </c>
      <c r="O802" s="19">
        <f ca="1">(IF(B802=1, $G$21+($G$22-$G$21)*N802, $H$21+($H$22-$H$21)*N802))</f>
        <v>1.0314432017413635E-2</v>
      </c>
      <c r="P802" s="15">
        <f ca="1">ROUND(M802*(1-O802), 0)</f>
        <v>4</v>
      </c>
      <c r="Q802" s="20">
        <f ca="1">RAND()</f>
        <v>0.70557279717135157</v>
      </c>
      <c r="R802" s="15">
        <f ca="1">IF(B802=1, ROUND(_xlfn.NORM.INV(Q802,$C$9,$C$10)*(1+$T$14), 0), ROUND(_xlfn.NORM.INV(Q802, $D$9, $D$10)*(1+$T$14), 0))</f>
        <v>46</v>
      </c>
      <c r="S802" s="20">
        <f ca="1">RAND()</f>
        <v>0.169357655558383</v>
      </c>
      <c r="T802" s="18">
        <f ca="1">IF(B802=1, ROUND(_xlfn.NORM.INV(S802,$C$11,$C$12), 2), ROUND(_xlfn.NORM.INV(S802, $D$11, $D$12), 2))</f>
        <v>5028.18</v>
      </c>
      <c r="U802" s="15">
        <f ca="1">MIN(F802,R802)</f>
        <v>40</v>
      </c>
      <c r="V802" s="15">
        <f ca="1">RAND()</f>
        <v>0.64845939282040166</v>
      </c>
      <c r="W802" s="19">
        <f ca="1">(IF(B802=1, $G$21+($G$22-$G$21)*V802, $H$21+($H$22-$H$21)*V802))</f>
        <v>2.9453781784612047E-2</v>
      </c>
      <c r="X802" s="15">
        <f ca="1">ROUND(U802*(1-W802), 0)</f>
        <v>39</v>
      </c>
      <c r="Y802" s="20">
        <f ca="1">RAND()</f>
        <v>0.81829968332987879</v>
      </c>
      <c r="Z802" s="15">
        <f ca="1">IF(B802=1, ROUND(_xlfn.NORM.INV(Y802,$C$13,$C$14)*(1+$T$14), 0), ROUND(_xlfn.NORM.INV(Y802, $D$13, $D$14)*(1+$T$14), 0))</f>
        <v>44</v>
      </c>
      <c r="AA802" s="20">
        <f ca="1">RAND()</f>
        <v>0.14083796834827533</v>
      </c>
      <c r="AB802" s="18">
        <f ca="1">IF(B802=1, ROUND(_xlfn.NORM.INV(AA802,$C$15,$C$16), 2), ROUND(_xlfn.NORM.INV(AA802, $D$15, $D$16), 2))</f>
        <v>2667.13</v>
      </c>
      <c r="AC802" s="15">
        <f ca="1">MIN(G802,Z802)</f>
        <v>24</v>
      </c>
      <c r="AD802" s="15">
        <f ca="1">RAND()</f>
        <v>0.70729524455748716</v>
      </c>
      <c r="AE802" s="19">
        <f ca="1">(IF(B802=1, $G$21+($G$22-$G$21)*AD802, $H$21+($H$22-$H$21)*AD802))</f>
        <v>3.1218857336724616E-2</v>
      </c>
      <c r="AF802" s="15">
        <f ca="1">ROUND(AC802*(1-AE802), 0)</f>
        <v>23</v>
      </c>
      <c r="AG802" s="20">
        <f ca="1">RAND()</f>
        <v>0.94528673515982398</v>
      </c>
      <c r="AH802" s="15">
        <f ca="1">IF(B802=1, ROUND(_xlfn.NORM.INV(AG802,$C$17,$C$18)*(1+$T$14), 0), ROUND(_xlfn.NORM.INV(AG802, $D$17, $D$18)*(1+$T$14), 0))</f>
        <v>284</v>
      </c>
      <c r="AI802" s="20">
        <f ca="1">RAND()</f>
        <v>0.74230283238536821</v>
      </c>
      <c r="AJ802" s="18">
        <f ca="1">IF(B802=1, ROUND(_xlfn.NORM.INV(AI802,$C$19,$C$20), 2), ROUND(_xlfn.NORM.INV(AI802, $D$19, $D$20), 2))</f>
        <v>1798.14</v>
      </c>
      <c r="AK802" s="15">
        <f ca="1">MIN(ROUND(H802*(1+$C$22),0),AH802)</f>
        <v>273</v>
      </c>
      <c r="AL802" s="20">
        <f ca="1">RAND()</f>
        <v>0.71113902802214257</v>
      </c>
      <c r="AM802" s="19">
        <f ca="1">(IF(B802=1, $G$21+($G$22-$G$21)*AL802, $H$21+($H$22-$H$21)*AL802))</f>
        <v>3.1334170840664276E-2</v>
      </c>
      <c r="AN802" s="15">
        <f ca="1">ROUND(AK802*(1-AM802), 0)</f>
        <v>264</v>
      </c>
      <c r="AO802" s="18">
        <f ca="1">SUM(IF(AN802&gt;H802, (AN802-H802)*($G$23+AJ802), 0),IF(AF802&gt;G802,(AF802-G802)*($G$23+AB802),0),IF(X802&gt;F802,(X802-F802)*($G$23+T802),0),IF(P802&gt;E802,(P802-E802)*($G$23+L802),0))</f>
        <v>10596.560000000001</v>
      </c>
      <c r="AP802" s="18">
        <f>-$C$24</f>
        <v>-313614.51120000001</v>
      </c>
      <c r="AQ802" s="17">
        <f ca="1">L802*P802+T802*X802+AB802*AF802+AJ802*AN802-AO802+AP802</f>
        <v>451474.81879999995</v>
      </c>
      <c r="AS802" s="21">
        <f ca="1">SUM(IF(AN802&gt;H802, (AN802-H802), 0),IF(AF802&gt;G802,(AF802-G802),0),IF(X802&gt;F802,(X802-F802),0),IF(P802&gt;E802,(P802-E802),0))</f>
        <v>4</v>
      </c>
    </row>
    <row r="803" spans="1:45" x14ac:dyDescent="0.4">
      <c r="A803" s="15">
        <v>775</v>
      </c>
      <c r="B803" s="15">
        <f ca="1">IF(RAND() &lt; (8/12), 0, 1)</f>
        <v>0</v>
      </c>
      <c r="C803" s="20">
        <f ca="1">RAND()</f>
        <v>0.11828893568163446</v>
      </c>
      <c r="D803" s="15" t="str">
        <f ca="1">LOOKUP(C803,$H$13:$H$16,$F$13:$F$16)</f>
        <v>Airbus A350-900</v>
      </c>
      <c r="E803" s="15">
        <f ca="1">LOOKUP(D803,$F$6:$F$9,$I$6:$I$9)</f>
        <v>0</v>
      </c>
      <c r="F803" s="15">
        <f ca="1">LOOKUP(D803,$F$6:$F$9,$J$6:$J$9)</f>
        <v>32</v>
      </c>
      <c r="G803" s="15">
        <f ca="1">LOOKUP(D803,$F$6:$F$9,$K$6:$K$9)</f>
        <v>21</v>
      </c>
      <c r="H803" s="15">
        <f ca="1">LOOKUP(D803,$F$6:$F$9,$L$6:$L$9)</f>
        <v>259</v>
      </c>
      <c r="I803" s="20">
        <f ca="1">RAND()</f>
        <v>0.71577649945047706</v>
      </c>
      <c r="J803" s="15">
        <f ca="1">IF(B803=1, ROUND(_xlfn.NORM.INV(I803,$C$5,$C$6)*(1+$T$14), 0), ROUND(_xlfn.NORM.INV(I803, $D$5, $D$6)*(1+$T$14), 0))</f>
        <v>5</v>
      </c>
      <c r="K803" s="20">
        <f ca="1">RAND()</f>
        <v>0.12517671266355856</v>
      </c>
      <c r="L803" s="18">
        <f ca="1">IF(B803=1, ROUND(_xlfn.NORM.INV(K803,$C$7,$C$8), 2), ROUND(_xlfn.NORM.INV(K803, $D$7, $D$8), 2))</f>
        <v>9968.49</v>
      </c>
      <c r="M803" s="15">
        <f ca="1">MIN(E803,J803)</f>
        <v>0</v>
      </c>
      <c r="N803" s="15">
        <f ca="1">RAND()</f>
        <v>0.51627037615093563</v>
      </c>
      <c r="O803" s="19">
        <f ca="1">(IF(B803=1, $G$21+($G$22-$G$21)*N803, $H$21+($H$22-$H$21)*N803))</f>
        <v>2.5488111284528069E-2</v>
      </c>
      <c r="P803" s="15">
        <f ca="1">ROUND(M803*(1-O803), 0)</f>
        <v>0</v>
      </c>
      <c r="Q803" s="20">
        <f ca="1">RAND()</f>
        <v>0.99180372744441303</v>
      </c>
      <c r="R803" s="15">
        <f ca="1">IF(B803=1, ROUND(_xlfn.NORM.INV(Q803,$C$9,$C$10)*(1+$T$14), 0), ROUND(_xlfn.NORM.INV(Q803, $D$9, $D$10)*(1+$T$14), 0))</f>
        <v>65</v>
      </c>
      <c r="S803" s="20">
        <f ca="1">RAND()</f>
        <v>0.34049473379542539</v>
      </c>
      <c r="T803" s="18">
        <f ca="1">IF(B803=1, ROUND(_xlfn.NORM.INV(S803,$C$11,$C$12), 2), ROUND(_xlfn.NORM.INV(S803, $D$11, $D$12), 2))</f>
        <v>5152.51</v>
      </c>
      <c r="U803" s="15">
        <f ca="1">MIN(F803,R803)</f>
        <v>32</v>
      </c>
      <c r="V803" s="15">
        <f ca="1">RAND()</f>
        <v>8.2734362848577936E-2</v>
      </c>
      <c r="W803" s="19">
        <f ca="1">(IF(B803=1, $G$21+($G$22-$G$21)*V803, $H$21+($H$22-$H$21)*V803))</f>
        <v>1.2482030885457338E-2</v>
      </c>
      <c r="X803" s="15">
        <f ca="1">ROUND(U803*(1-W803), 0)</f>
        <v>32</v>
      </c>
      <c r="Y803" s="20">
        <f ca="1">RAND()</f>
        <v>0.23350405806888064</v>
      </c>
      <c r="Z803" s="15">
        <f ca="1">IF(B803=1, ROUND(_xlfn.NORM.INV(Y803,$C$13,$C$14)*(1+$T$14), 0), ROUND(_xlfn.NORM.INV(Y803, $D$13, $D$14)*(1+$T$14), 0))</f>
        <v>29</v>
      </c>
      <c r="AA803" s="20">
        <f ca="1">RAND()</f>
        <v>0.15595539624026955</v>
      </c>
      <c r="AB803" s="18">
        <f ca="1">IF(B803=1, ROUND(_xlfn.NORM.INV(AA803,$C$15,$C$16), 2), ROUND(_xlfn.NORM.INV(AA803, $D$15, $D$16), 2))</f>
        <v>2675.07</v>
      </c>
      <c r="AC803" s="15">
        <f ca="1">MIN(G803,Z803)</f>
        <v>21</v>
      </c>
      <c r="AD803" s="15">
        <f ca="1">RAND()</f>
        <v>0.86403753629655633</v>
      </c>
      <c r="AE803" s="19">
        <f ca="1">(IF(B803=1, $G$21+($G$22-$G$21)*AD803, $H$21+($H$22-$H$21)*AD803))</f>
        <v>3.5921126088896686E-2</v>
      </c>
      <c r="AF803" s="15">
        <f ca="1">ROUND(AC803*(1-AE803), 0)</f>
        <v>20</v>
      </c>
      <c r="AG803" s="20">
        <f ca="1">RAND()</f>
        <v>0.16665222186729811</v>
      </c>
      <c r="AH803" s="15">
        <f ca="1">IF(B803=1, ROUND(_xlfn.NORM.INV(AG803,$C$17,$C$18)*(1+$T$14), 0), ROUND(_xlfn.NORM.INV(AG803, $D$17, $D$18)*(1+$T$14), 0))</f>
        <v>149</v>
      </c>
      <c r="AI803" s="20">
        <f ca="1">RAND()</f>
        <v>0.2521400078193109</v>
      </c>
      <c r="AJ803" s="18">
        <f ca="1">IF(B803=1, ROUND(_xlfn.NORM.INV(AI803,$C$19,$C$20), 2), ROUND(_xlfn.NORM.INV(AI803, $D$19, $D$20), 2))</f>
        <v>1698.01</v>
      </c>
      <c r="AK803" s="15">
        <f ca="1">MIN(ROUND(H803*(1+$C$22),0),AH803)</f>
        <v>149</v>
      </c>
      <c r="AL803" s="20">
        <f ca="1">RAND()</f>
        <v>0.44637230060148347</v>
      </c>
      <c r="AM803" s="19">
        <f ca="1">(IF(B803=1, $G$21+($G$22-$G$21)*AL803, $H$21+($H$22-$H$21)*AL803))</f>
        <v>2.3391169018044503E-2</v>
      </c>
      <c r="AN803" s="15">
        <f ca="1">ROUND(AK803*(1-AM803), 0)</f>
        <v>146</v>
      </c>
      <c r="AO803" s="18">
        <f ca="1">SUM(IF(AN803&gt;H803, (AN803-H803)*($G$23+AJ803), 0),IF(AF803&gt;G803,(AF803-G803)*($G$23+AB803),0),IF(X803&gt;F803,(X803-F803)*($G$23+T803),0),IF(P803&gt;E803,(P803-E803)*($G$23+L803),0))</f>
        <v>0</v>
      </c>
      <c r="AP803" s="18">
        <f>-$C$24</f>
        <v>-313614.51120000001</v>
      </c>
      <c r="AQ803" s="17">
        <f ca="1">L803*P803+T803*X803+AB803*AF803+AJ803*AN803-AO803+AP803</f>
        <v>152676.66879999998</v>
      </c>
      <c r="AS803" s="21">
        <f ca="1">SUM(IF(AN803&gt;H803, (AN803-H803), 0),IF(AF803&gt;G803,(AF803-G803),0),IF(X803&gt;F803,(X803-F803),0),IF(P803&gt;E803,(P803-E803),0))</f>
        <v>0</v>
      </c>
    </row>
    <row r="804" spans="1:45" x14ac:dyDescent="0.4">
      <c r="A804" s="15">
        <v>776</v>
      </c>
      <c r="B804" s="15">
        <f ca="1">IF(RAND() &lt; (8/12), 0, 1)</f>
        <v>1</v>
      </c>
      <c r="C804" s="20">
        <f ca="1">RAND()</f>
        <v>0.32179451104583556</v>
      </c>
      <c r="D804" s="15" t="str">
        <f ca="1">LOOKUP(C804,$H$13:$H$16,$F$13:$F$16)</f>
        <v>Airbus A380-800</v>
      </c>
      <c r="E804" s="15">
        <f ca="1">LOOKUP(D804,$F$6:$F$9,$I$6:$I$9)</f>
        <v>14</v>
      </c>
      <c r="F804" s="15">
        <f ca="1">LOOKUP(D804,$F$6:$F$9,$J$6:$J$9)</f>
        <v>76</v>
      </c>
      <c r="G804" s="15">
        <f ca="1">LOOKUP(D804,$F$6:$F$9,$K$6:$K$9)</f>
        <v>56</v>
      </c>
      <c r="H804" s="15">
        <f ca="1">LOOKUP(D804,$F$6:$F$9,$L$6:$L$9)</f>
        <v>341</v>
      </c>
      <c r="I804" s="20">
        <f ca="1">RAND()</f>
        <v>0.12695598062242008</v>
      </c>
      <c r="J804" s="15">
        <f ca="1">IF(B804=1, ROUND(_xlfn.NORM.INV(I804,$C$5,$C$6)*(1+$T$14), 0), ROUND(_xlfn.NORM.INV(I804, $D$5, $D$6)*(1+$T$14), 0))</f>
        <v>4</v>
      </c>
      <c r="K804" s="20">
        <f ca="1">RAND()</f>
        <v>0.33056033417371677</v>
      </c>
      <c r="L804" s="18">
        <f ca="1">IF(B804=1, ROUND(_xlfn.NORM.INV(K804,$C$7,$C$8), 2), ROUND(_xlfn.NORM.INV(K804, $D$7, $D$8), 2))</f>
        <v>12868.32</v>
      </c>
      <c r="M804" s="15">
        <f ca="1">MIN(E804,J804)</f>
        <v>4</v>
      </c>
      <c r="N804" s="15">
        <f ca="1">RAND()</f>
        <v>0.10030505087294994</v>
      </c>
      <c r="O804" s="19">
        <f ca="1">(IF(B804=1, $G$21+($G$22-$G$21)*N804, $H$21+($H$22-$H$21)*N804))</f>
        <v>1.8510676780553247E-2</v>
      </c>
      <c r="P804" s="15">
        <f ca="1">ROUND(M804*(1-O804), 0)</f>
        <v>4</v>
      </c>
      <c r="Q804" s="20">
        <f ca="1">RAND()</f>
        <v>0.27768561848830431</v>
      </c>
      <c r="R804" s="15">
        <f ca="1">IF(B804=1, ROUND(_xlfn.NORM.INV(Q804,$C$9,$C$10)*(1+$T$14), 0), ROUND(_xlfn.NORM.INV(Q804, $D$9, $D$10)*(1+$T$14), 0))</f>
        <v>46</v>
      </c>
      <c r="S804" s="20">
        <f ca="1">RAND()</f>
        <v>0.52872324150360828</v>
      </c>
      <c r="T804" s="18">
        <f ca="1">IF(B804=1, ROUND(_xlfn.NORM.INV(S804,$C$11,$C$12), 2), ROUND(_xlfn.NORM.INV(S804, $D$11, $D$12), 2))</f>
        <v>6894.42</v>
      </c>
      <c r="U804" s="15">
        <f ca="1">MIN(F804,R804)</f>
        <v>46</v>
      </c>
      <c r="V804" s="15">
        <f ca="1">RAND()</f>
        <v>0.51902926078098199</v>
      </c>
      <c r="W804" s="19">
        <f ca="1">(IF(B804=1, $G$21+($G$22-$G$21)*V804, $H$21+($H$22-$H$21)*V804))</f>
        <v>3.3166024127334368E-2</v>
      </c>
      <c r="X804" s="15">
        <f ca="1">ROUND(U804*(1-W804), 0)</f>
        <v>44</v>
      </c>
      <c r="Y804" s="20">
        <f ca="1">RAND()</f>
        <v>0.47529134452527633</v>
      </c>
      <c r="Z804" s="15">
        <f ca="1">IF(B804=1, ROUND(_xlfn.NORM.INV(Y804,$C$13,$C$14)*(1+$T$14), 0), ROUND(_xlfn.NORM.INV(Y804, $D$13, $D$14)*(1+$T$14), 0))</f>
        <v>53</v>
      </c>
      <c r="AA804" s="20">
        <f ca="1">RAND()</f>
        <v>0.14495973570708032</v>
      </c>
      <c r="AB804" s="18">
        <f ca="1">IF(B804=1, ROUND(_xlfn.NORM.INV(AA804,$C$15,$C$16), 2), ROUND(_xlfn.NORM.INV(AA804, $D$15, $D$16), 2))</f>
        <v>3133.42</v>
      </c>
      <c r="AC804" s="15">
        <f ca="1">MIN(G804,Z804)</f>
        <v>53</v>
      </c>
      <c r="AD804" s="15">
        <f ca="1">RAND()</f>
        <v>0.72744460605690786</v>
      </c>
      <c r="AE804" s="19">
        <f ca="1">(IF(B804=1, $G$21+($G$22-$G$21)*AD804, $H$21+($H$22-$H$21)*AD804))</f>
        <v>4.0460561211991777E-2</v>
      </c>
      <c r="AF804" s="15">
        <f ca="1">ROUND(AC804*(1-AE804), 0)</f>
        <v>51</v>
      </c>
      <c r="AG804" s="20">
        <f ca="1">RAND()</f>
        <v>0.69469756481831568</v>
      </c>
      <c r="AH804" s="15">
        <f ca="1">IF(B804=1, ROUND(_xlfn.NORM.INV(AG804,$C$17,$C$18)*(1+$T$14), 0), ROUND(_xlfn.NORM.INV(AG804, $D$17, $D$18)*(1+$T$14), 0))</f>
        <v>369</v>
      </c>
      <c r="AI804" s="20">
        <f ca="1">RAND()</f>
        <v>0.49926132050027516</v>
      </c>
      <c r="AJ804" s="18">
        <f ca="1">IF(B804=1, ROUND(_xlfn.NORM.INV(AI804,$C$19,$C$20), 2), ROUND(_xlfn.NORM.INV(AI804, $D$19, $D$20), 2))</f>
        <v>2275.92</v>
      </c>
      <c r="AK804" s="15">
        <f ca="1">MIN(ROUND(H804*(1+$C$22),0),AH804)</f>
        <v>358</v>
      </c>
      <c r="AL804" s="20">
        <f ca="1">RAND()</f>
        <v>0.97702533940409231</v>
      </c>
      <c r="AM804" s="19">
        <f ca="1">(IF(B804=1, $G$21+($G$22-$G$21)*AL804, $H$21+($H$22-$H$21)*AL804))</f>
        <v>4.9195886879143232E-2</v>
      </c>
      <c r="AN804" s="15">
        <f ca="1">ROUND(AK804*(1-AM804), 0)</f>
        <v>340</v>
      </c>
      <c r="AO804" s="18">
        <f ca="1">SUM(IF(AN804&gt;H804, (AN804-H804)*($G$23+AJ804), 0),IF(AF804&gt;G804,(AF804-G804)*($G$23+AB804),0),IF(X804&gt;F804,(X804-F804)*($G$23+T804),0),IF(P804&gt;E804,(P804-E804)*($G$23+L804),0))</f>
        <v>0</v>
      </c>
      <c r="AP804" s="18">
        <f>-$C$24</f>
        <v>-313614.51120000001</v>
      </c>
      <c r="AQ804" s="17">
        <f ca="1">L804*P804+T804*X804+AB804*AF804+AJ804*AN804-AO804+AP804</f>
        <v>974830.46879999992</v>
      </c>
      <c r="AS804" s="21">
        <f ca="1">SUM(IF(AN804&gt;H804, (AN804-H804), 0),IF(AF804&gt;G804,(AF804-G804),0),IF(X804&gt;F804,(X804-F804),0),IF(P804&gt;E804,(P804-E804),0))</f>
        <v>0</v>
      </c>
    </row>
    <row r="805" spans="1:45" x14ac:dyDescent="0.4">
      <c r="A805" s="15">
        <v>777</v>
      </c>
      <c r="B805" s="15">
        <f ca="1">IF(RAND() &lt; (8/12), 0, 1)</f>
        <v>1</v>
      </c>
      <c r="C805" s="20">
        <f ca="1">RAND()</f>
        <v>0.26304930924881476</v>
      </c>
      <c r="D805" s="15" t="str">
        <f ca="1">LOOKUP(C805,$H$13:$H$16,$F$13:$F$16)</f>
        <v>Airbus A380-800</v>
      </c>
      <c r="E805" s="15">
        <f ca="1">LOOKUP(D805,$F$6:$F$9,$I$6:$I$9)</f>
        <v>14</v>
      </c>
      <c r="F805" s="15">
        <f ca="1">LOOKUP(D805,$F$6:$F$9,$J$6:$J$9)</f>
        <v>76</v>
      </c>
      <c r="G805" s="15">
        <f ca="1">LOOKUP(D805,$F$6:$F$9,$K$6:$K$9)</f>
        <v>56</v>
      </c>
      <c r="H805" s="15">
        <f ca="1">LOOKUP(D805,$F$6:$F$9,$L$6:$L$9)</f>
        <v>341</v>
      </c>
      <c r="I805" s="20">
        <f ca="1">RAND()</f>
        <v>0.20615715451683947</v>
      </c>
      <c r="J805" s="15">
        <f ca="1">IF(B805=1, ROUND(_xlfn.NORM.INV(I805,$C$5,$C$6)*(1+$T$14), 0), ROUND(_xlfn.NORM.INV(I805, $D$5, $D$6)*(1+$T$14), 0))</f>
        <v>5</v>
      </c>
      <c r="K805" s="20">
        <f ca="1">RAND()</f>
        <v>0.66846794587019942</v>
      </c>
      <c r="L805" s="18">
        <f ca="1">IF(B805=1, ROUND(_xlfn.NORM.INV(K805,$C$7,$C$8), 2), ROUND(_xlfn.NORM.INV(K805, $D$7, $D$8), 2))</f>
        <v>14444.61</v>
      </c>
      <c r="M805" s="15">
        <f ca="1">MIN(E805,J805)</f>
        <v>5</v>
      </c>
      <c r="N805" s="15">
        <f ca="1">RAND()</f>
        <v>5.4983473188602638E-2</v>
      </c>
      <c r="O805" s="19">
        <f ca="1">(IF(B805=1, $G$21+($G$22-$G$21)*N805, $H$21+($H$22-$H$21)*N805))</f>
        <v>1.6924421561601091E-2</v>
      </c>
      <c r="P805" s="15">
        <f ca="1">ROUND(M805*(1-O805), 0)</f>
        <v>5</v>
      </c>
      <c r="Q805" s="20">
        <f ca="1">RAND()</f>
        <v>0.9749589586889259</v>
      </c>
      <c r="R805" s="15">
        <f ca="1">IF(B805=1, ROUND(_xlfn.NORM.INV(Q805,$C$9,$C$10)*(1+$T$14), 0), ROUND(_xlfn.NORM.INV(Q805, $D$9, $D$10)*(1+$T$14), 0))</f>
        <v>110</v>
      </c>
      <c r="S805" s="20">
        <f ca="1">RAND()</f>
        <v>0.74703494678003657</v>
      </c>
      <c r="T805" s="18">
        <f ca="1">IF(B805=1, ROUND(_xlfn.NORM.INV(S805,$C$11,$C$12), 2), ROUND(_xlfn.NORM.INV(S805, $D$11, $D$12), 2))</f>
        <v>7429.25</v>
      </c>
      <c r="U805" s="15">
        <f ca="1">MIN(F805,R805)</f>
        <v>76</v>
      </c>
      <c r="V805" s="15">
        <f ca="1">RAND()</f>
        <v>0.50029908222642971</v>
      </c>
      <c r="W805" s="19">
        <f ca="1">(IF(B805=1, $G$21+($G$22-$G$21)*V805, $H$21+($H$22-$H$21)*V805))</f>
        <v>3.2510467877925039E-2</v>
      </c>
      <c r="X805" s="15">
        <f ca="1">ROUND(U805*(1-W805), 0)</f>
        <v>74</v>
      </c>
      <c r="Y805" s="20">
        <f ca="1">RAND()</f>
        <v>0.8392384965375228</v>
      </c>
      <c r="Z805" s="15">
        <f ca="1">IF(B805=1, ROUND(_xlfn.NORM.INV(Y805,$C$13,$C$14)*(1+$T$14), 0), ROUND(_xlfn.NORM.INV(Y805, $D$13, $D$14)*(1+$T$14), 0))</f>
        <v>77</v>
      </c>
      <c r="AA805" s="20">
        <f ca="1">RAND()</f>
        <v>0.57412086767582249</v>
      </c>
      <c r="AB805" s="18">
        <f ca="1">IF(B805=1, ROUND(_xlfn.NORM.INV(AA805,$C$15,$C$16), 2), ROUND(_xlfn.NORM.INV(AA805, $D$15, $D$16), 2))</f>
        <v>3732.24</v>
      </c>
      <c r="AC805" s="15">
        <f ca="1">MIN(G805,Z805)</f>
        <v>56</v>
      </c>
      <c r="AD805" s="15">
        <f ca="1">RAND()</f>
        <v>0.44578127223076891</v>
      </c>
      <c r="AE805" s="19">
        <f ca="1">(IF(B805=1, $G$21+($G$22-$G$21)*AD805, $H$21+($H$22-$H$21)*AD805))</f>
        <v>3.0602344528076912E-2</v>
      </c>
      <c r="AF805" s="15">
        <f ca="1">ROUND(AC805*(1-AE805), 0)</f>
        <v>54</v>
      </c>
      <c r="AG805" s="20">
        <f ca="1">RAND()</f>
        <v>0.69268656882496038</v>
      </c>
      <c r="AH805" s="15">
        <f ca="1">IF(B805=1, ROUND(_xlfn.NORM.INV(AG805,$C$17,$C$18)*(1+$T$14), 0), ROUND(_xlfn.NORM.INV(AG805, $D$17, $D$18)*(1+$T$14), 0))</f>
        <v>368</v>
      </c>
      <c r="AI805" s="20">
        <f ca="1">RAND()</f>
        <v>0.37871039481289737</v>
      </c>
      <c r="AJ805" s="18">
        <f ca="1">IF(B805=1, ROUND(_xlfn.NORM.INV(AI805,$C$19,$C$20), 2), ROUND(_xlfn.NORM.INV(AI805, $D$19, $D$20), 2))</f>
        <v>2183.64</v>
      </c>
      <c r="AK805" s="15">
        <f ca="1">MIN(ROUND(H805*(1+$C$22),0),AH805)</f>
        <v>358</v>
      </c>
      <c r="AL805" s="20">
        <f ca="1">RAND()</f>
        <v>0.53526437715923381</v>
      </c>
      <c r="AM805" s="19">
        <f ca="1">(IF(B805=1, $G$21+($G$22-$G$21)*AL805, $H$21+($H$22-$H$21)*AL805))</f>
        <v>3.3734253200573189E-2</v>
      </c>
      <c r="AN805" s="15">
        <f ca="1">ROUND(AK805*(1-AM805), 0)</f>
        <v>346</v>
      </c>
      <c r="AO805" s="18">
        <f ca="1">SUM(IF(AN805&gt;H805, (AN805-H805)*($G$23+AJ805), 0),IF(AF805&gt;G805,(AF805-G805)*($G$23+AB805),0),IF(X805&gt;F805,(X805-F805)*($G$23+T805),0),IF(P805&gt;E805,(P805-E805)*($G$23+L805),0))</f>
        <v>15173.199999999999</v>
      </c>
      <c r="AP805" s="18">
        <f>-$C$24</f>
        <v>-313614.51120000001</v>
      </c>
      <c r="AQ805" s="17">
        <f ca="1">L805*P805+T805*X805+AB805*AF805+AJ805*AN805-AO805+AP805</f>
        <v>1250280.2387999999</v>
      </c>
      <c r="AS805" s="21">
        <f ca="1">SUM(IF(AN805&gt;H805, (AN805-H805), 0),IF(AF805&gt;G805,(AF805-G805),0),IF(X805&gt;F805,(X805-F805),0),IF(P805&gt;E805,(P805-E805),0))</f>
        <v>5</v>
      </c>
    </row>
    <row r="806" spans="1:45" x14ac:dyDescent="0.4">
      <c r="A806" s="15">
        <v>778</v>
      </c>
      <c r="B806" s="15">
        <f ca="1">IF(RAND() &lt; (8/12), 0, 1)</f>
        <v>0</v>
      </c>
      <c r="C806" s="20">
        <f ca="1">RAND()</f>
        <v>5.3881616752467831E-2</v>
      </c>
      <c r="D806" s="15" t="str">
        <f ca="1">LOOKUP(C806,$H$13:$H$16,$F$13:$F$16)</f>
        <v>Airbus A350-900</v>
      </c>
      <c r="E806" s="15">
        <f ca="1">LOOKUP(D806,$F$6:$F$9,$I$6:$I$9)</f>
        <v>0</v>
      </c>
      <c r="F806" s="15">
        <f ca="1">LOOKUP(D806,$F$6:$F$9,$J$6:$J$9)</f>
        <v>32</v>
      </c>
      <c r="G806" s="15">
        <f ca="1">LOOKUP(D806,$F$6:$F$9,$K$6:$K$9)</f>
        <v>21</v>
      </c>
      <c r="H806" s="15">
        <f ca="1">LOOKUP(D806,$F$6:$F$9,$L$6:$L$9)</f>
        <v>259</v>
      </c>
      <c r="I806" s="20">
        <f ca="1">RAND()</f>
        <v>0.63006832055462103</v>
      </c>
      <c r="J806" s="15">
        <f ca="1">IF(B806=1, ROUND(_xlfn.NORM.INV(I806,$C$5,$C$6)*(1+$T$14), 0), ROUND(_xlfn.NORM.INV(I806, $D$5, $D$6)*(1+$T$14), 0))</f>
        <v>5</v>
      </c>
      <c r="K806" s="20">
        <f ca="1">RAND()</f>
        <v>4.4061025362550188E-2</v>
      </c>
      <c r="L806" s="18">
        <f ca="1">IF(B806=1, ROUND(_xlfn.NORM.INV(K806,$C$7,$C$8), 2), ROUND(_xlfn.NORM.INV(K806, $D$7, $D$8), 2))</f>
        <v>9715.1299999999992</v>
      </c>
      <c r="M806" s="15">
        <f ca="1">MIN(E806,J806)</f>
        <v>0</v>
      </c>
      <c r="N806" s="15">
        <f ca="1">RAND()</f>
        <v>0.486712136500835</v>
      </c>
      <c r="O806" s="19">
        <f ca="1">(IF(B806=1, $G$21+($G$22-$G$21)*N806, $H$21+($H$22-$H$21)*N806))</f>
        <v>2.4601364095025051E-2</v>
      </c>
      <c r="P806" s="15">
        <f ca="1">ROUND(M806*(1-O806), 0)</f>
        <v>0</v>
      </c>
      <c r="Q806" s="20">
        <f ca="1">RAND()</f>
        <v>0.66813309612772387</v>
      </c>
      <c r="R806" s="15">
        <f ca="1">IF(B806=1, ROUND(_xlfn.NORM.INV(Q806,$C$9,$C$10)*(1+$T$14), 0), ROUND(_xlfn.NORM.INV(Q806, $D$9, $D$10)*(1+$T$14), 0))</f>
        <v>44</v>
      </c>
      <c r="S806" s="20">
        <f ca="1">RAND()</f>
        <v>0.93617279514153562</v>
      </c>
      <c r="T806" s="18">
        <f ca="1">IF(B806=1, ROUND(_xlfn.NORM.INV(S806,$C$11,$C$12), 2), ROUND(_xlfn.NORM.INV(S806, $D$11, $D$12), 2))</f>
        <v>5593.35</v>
      </c>
      <c r="U806" s="15">
        <f ca="1">MIN(F806,R806)</f>
        <v>32</v>
      </c>
      <c r="V806" s="15">
        <f ca="1">RAND()</f>
        <v>9.6238230993038743E-2</v>
      </c>
      <c r="W806" s="19">
        <f ca="1">(IF(B806=1, $G$21+($G$22-$G$21)*V806, $H$21+($H$22-$H$21)*V806))</f>
        <v>1.2887146929791163E-2</v>
      </c>
      <c r="X806" s="15">
        <f ca="1">ROUND(U806*(1-W806), 0)</f>
        <v>32</v>
      </c>
      <c r="Y806" s="20">
        <f ca="1">RAND()</f>
        <v>0.78046266143087106</v>
      </c>
      <c r="Z806" s="15">
        <f ca="1">IF(B806=1, ROUND(_xlfn.NORM.INV(Y806,$C$13,$C$14)*(1+$T$14), 0), ROUND(_xlfn.NORM.INV(Y806, $D$13, $D$14)*(1+$T$14), 0))</f>
        <v>43</v>
      </c>
      <c r="AA806" s="20">
        <f ca="1">RAND()</f>
        <v>0.38416157316912447</v>
      </c>
      <c r="AB806" s="18">
        <f ca="1">IF(B806=1, ROUND(_xlfn.NORM.INV(AA806,$C$15,$C$16), 2), ROUND(_xlfn.NORM.INV(AA806, $D$15, $D$16), 2))</f>
        <v>2762.17</v>
      </c>
      <c r="AC806" s="15">
        <f ca="1">MIN(G806,Z806)</f>
        <v>21</v>
      </c>
      <c r="AD806" s="15">
        <f ca="1">RAND()</f>
        <v>0.92140813004511646</v>
      </c>
      <c r="AE806" s="19">
        <f ca="1">(IF(B806=1, $G$21+($G$22-$G$21)*AD806, $H$21+($H$22-$H$21)*AD806))</f>
        <v>3.7642243901353491E-2</v>
      </c>
      <c r="AF806" s="15">
        <f ca="1">ROUND(AC806*(1-AE806), 0)</f>
        <v>20</v>
      </c>
      <c r="AG806" s="20">
        <f ca="1">RAND()</f>
        <v>0.11053087487770019</v>
      </c>
      <c r="AH806" s="15">
        <f ca="1">IF(B806=1, ROUND(_xlfn.NORM.INV(AG806,$C$17,$C$18)*(1+$T$14), 0), ROUND(_xlfn.NORM.INV(AG806, $D$17, $D$18)*(1+$T$14), 0))</f>
        <v>135</v>
      </c>
      <c r="AI806" s="20">
        <f ca="1">RAND()</f>
        <v>5.3066554173226699E-2</v>
      </c>
      <c r="AJ806" s="18">
        <f ca="1">IF(B806=1, ROUND(_xlfn.NORM.INV(AI806,$C$19,$C$20), 2), ROUND(_xlfn.NORM.INV(AI806, $D$19, $D$20), 2))</f>
        <v>1625.99</v>
      </c>
      <c r="AK806" s="15">
        <f ca="1">MIN(ROUND(H806*(1+$C$22),0),AH806)</f>
        <v>135</v>
      </c>
      <c r="AL806" s="20">
        <f ca="1">RAND()</f>
        <v>0.61139805113951295</v>
      </c>
      <c r="AM806" s="19">
        <f ca="1">(IF(B806=1, $G$21+($G$22-$G$21)*AL806, $H$21+($H$22-$H$21)*AL806))</f>
        <v>2.8341941534185386E-2</v>
      </c>
      <c r="AN806" s="15">
        <f ca="1">ROUND(AK806*(1-AM806), 0)</f>
        <v>131</v>
      </c>
      <c r="AO806" s="18">
        <f ca="1">SUM(IF(AN806&gt;H806, (AN806-H806)*($G$23+AJ806), 0),IF(AF806&gt;G806,(AF806-G806)*($G$23+AB806),0),IF(X806&gt;F806,(X806-F806)*($G$23+T806),0),IF(P806&gt;E806,(P806-E806)*($G$23+L806),0))</f>
        <v>0</v>
      </c>
      <c r="AP806" s="18">
        <f>-$C$24</f>
        <v>-313614.51120000001</v>
      </c>
      <c r="AQ806" s="17">
        <f ca="1">L806*P806+T806*X806+AB806*AF806+AJ806*AN806-AO806+AP806</f>
        <v>133620.77880000003</v>
      </c>
      <c r="AS806" s="21">
        <f ca="1">SUM(IF(AN806&gt;H806, (AN806-H806), 0),IF(AF806&gt;G806,(AF806-G806),0),IF(X806&gt;F806,(X806-F806),0),IF(P806&gt;E806,(P806-E806),0))</f>
        <v>0</v>
      </c>
    </row>
    <row r="807" spans="1:45" x14ac:dyDescent="0.4">
      <c r="A807" s="15">
        <v>779</v>
      </c>
      <c r="B807" s="15">
        <f ca="1">IF(RAND() &lt; (8/12), 0, 1)</f>
        <v>0</v>
      </c>
      <c r="C807" s="20">
        <f ca="1">RAND()</f>
        <v>0.2672092441975612</v>
      </c>
      <c r="D807" s="15" t="str">
        <f ca="1">LOOKUP(C807,$H$13:$H$16,$F$13:$F$16)</f>
        <v>Airbus A380-800</v>
      </c>
      <c r="E807" s="15">
        <f ca="1">LOOKUP(D807,$F$6:$F$9,$I$6:$I$9)</f>
        <v>14</v>
      </c>
      <c r="F807" s="15">
        <f ca="1">LOOKUP(D807,$F$6:$F$9,$J$6:$J$9)</f>
        <v>76</v>
      </c>
      <c r="G807" s="15">
        <f ca="1">LOOKUP(D807,$F$6:$F$9,$K$6:$K$9)</f>
        <v>56</v>
      </c>
      <c r="H807" s="15">
        <f ca="1">LOOKUP(D807,$F$6:$F$9,$L$6:$L$9)</f>
        <v>341</v>
      </c>
      <c r="I807" s="20">
        <f ca="1">RAND()</f>
        <v>0.95383959016767705</v>
      </c>
      <c r="J807" s="15">
        <f ca="1">IF(B807=1, ROUND(_xlfn.NORM.INV(I807,$C$5,$C$6)*(1+$T$14), 0), ROUND(_xlfn.NORM.INV(I807, $D$5, $D$6)*(1+$T$14), 0))</f>
        <v>6</v>
      </c>
      <c r="K807" s="20">
        <f ca="1">RAND()</f>
        <v>0.25122065419318773</v>
      </c>
      <c r="L807" s="18">
        <f ca="1">IF(B807=1, ROUND(_xlfn.NORM.INV(K807,$C$7,$C$8), 2), ROUND(_xlfn.NORM.INV(K807, $D$7, $D$8), 2))</f>
        <v>10186.719999999999</v>
      </c>
      <c r="M807" s="15">
        <f ca="1">MIN(E807,J807)</f>
        <v>6</v>
      </c>
      <c r="N807" s="15">
        <f ca="1">RAND()</f>
        <v>0.75145926415651376</v>
      </c>
      <c r="O807" s="19">
        <f ca="1">(IF(B807=1, $G$21+($G$22-$G$21)*N807, $H$21+($H$22-$H$21)*N807))</f>
        <v>3.2543777924695413E-2</v>
      </c>
      <c r="P807" s="15">
        <f ca="1">ROUND(M807*(1-O807), 0)</f>
        <v>6</v>
      </c>
      <c r="Q807" s="20">
        <f ca="1">RAND()</f>
        <v>0.81505240735756379</v>
      </c>
      <c r="R807" s="15">
        <f ca="1">IF(B807=1, ROUND(_xlfn.NORM.INV(Q807,$C$9,$C$10)*(1+$T$14), 0), ROUND(_xlfn.NORM.INV(Q807, $D$9, $D$10)*(1+$T$14), 0))</f>
        <v>49</v>
      </c>
      <c r="S807" s="20">
        <f ca="1">RAND()</f>
        <v>0.45257342132704315</v>
      </c>
      <c r="T807" s="18">
        <f ca="1">IF(B807=1, ROUND(_xlfn.NORM.INV(S807,$C$11,$C$12), 2), ROUND(_xlfn.NORM.INV(S807, $D$11, $D$12), 2))</f>
        <v>5219.04</v>
      </c>
      <c r="U807" s="15">
        <f ca="1">MIN(F807,R807)</f>
        <v>49</v>
      </c>
      <c r="V807" s="15">
        <f ca="1">RAND()</f>
        <v>0.10176282957235228</v>
      </c>
      <c r="W807" s="19">
        <f ca="1">(IF(B807=1, $G$21+($G$22-$G$21)*V807, $H$21+($H$22-$H$21)*V807))</f>
        <v>1.3052884887170569E-2</v>
      </c>
      <c r="X807" s="15">
        <f ca="1">ROUND(U807*(1-W807), 0)</f>
        <v>48</v>
      </c>
      <c r="Y807" s="20">
        <f ca="1">RAND()</f>
        <v>0.44388248923488849</v>
      </c>
      <c r="Z807" s="15">
        <f ca="1">IF(B807=1, ROUND(_xlfn.NORM.INV(Y807,$C$13,$C$14)*(1+$T$14), 0), ROUND(_xlfn.NORM.INV(Y807, $D$13, $D$14)*(1+$T$14), 0))</f>
        <v>34</v>
      </c>
      <c r="AA807" s="20">
        <f ca="1">RAND()</f>
        <v>0.44885819686315254</v>
      </c>
      <c r="AB807" s="18">
        <f ca="1">IF(B807=1, ROUND(_xlfn.NORM.INV(AA807,$C$15,$C$16), 2), ROUND(_xlfn.NORM.INV(AA807, $D$15, $D$16), 2))</f>
        <v>2782.34</v>
      </c>
      <c r="AC807" s="15">
        <f ca="1">MIN(G807,Z807)</f>
        <v>34</v>
      </c>
      <c r="AD807" s="15">
        <f ca="1">RAND()</f>
        <v>0.84277110719286563</v>
      </c>
      <c r="AE807" s="19">
        <f ca="1">(IF(B807=1, $G$21+($G$22-$G$21)*AD807, $H$21+($H$22-$H$21)*AD807))</f>
        <v>3.5283133215785967E-2</v>
      </c>
      <c r="AF807" s="15">
        <f ca="1">ROUND(AC807*(1-AE807), 0)</f>
        <v>33</v>
      </c>
      <c r="AG807" s="20">
        <f ca="1">RAND()</f>
        <v>0.98057698005678284</v>
      </c>
      <c r="AH807" s="15">
        <f ca="1">IF(B807=1, ROUND(_xlfn.NORM.INV(AG807,$C$17,$C$18)*(1+$T$14), 0), ROUND(_xlfn.NORM.INV(AG807, $D$17, $D$18)*(1+$T$14), 0))</f>
        <v>308</v>
      </c>
      <c r="AI807" s="20">
        <f ca="1">RAND()</f>
        <v>0.22933034472637104</v>
      </c>
      <c r="AJ807" s="18">
        <f ca="1">IF(B807=1, ROUND(_xlfn.NORM.INV(AI807,$C$19,$C$20), 2), ROUND(_xlfn.NORM.INV(AI807, $D$19, $D$20), 2))</f>
        <v>1692.44</v>
      </c>
      <c r="AK807" s="15">
        <f ca="1">MIN(ROUND(H807*(1+$C$22),0),AH807)</f>
        <v>308</v>
      </c>
      <c r="AL807" s="20">
        <f ca="1">RAND()</f>
        <v>0.21049621388981987</v>
      </c>
      <c r="AM807" s="19">
        <f ca="1">(IF(B807=1, $G$21+($G$22-$G$21)*AL807, $H$21+($H$22-$H$21)*AL807))</f>
        <v>1.6314886416694596E-2</v>
      </c>
      <c r="AN807" s="15">
        <f ca="1">ROUND(AK807*(1-AM807), 0)</f>
        <v>303</v>
      </c>
      <c r="AO807" s="18">
        <f ca="1">SUM(IF(AN807&gt;H807, (AN807-H807)*($G$23+AJ807), 0),IF(AF807&gt;G807,(AF807-G807)*($G$23+AB807),0),IF(X807&gt;F807,(X807-F807)*($G$23+T807),0),IF(P807&gt;E807,(P807-E807)*($G$23+L807),0))</f>
        <v>0</v>
      </c>
      <c r="AP807" s="18">
        <f>-$C$24</f>
        <v>-313614.51120000001</v>
      </c>
      <c r="AQ807" s="17">
        <f ca="1">L807*P807+T807*X807+AB807*AF807+AJ807*AN807-AO807+AP807</f>
        <v>602646.26879999996</v>
      </c>
      <c r="AS807" s="21">
        <f ca="1">SUM(IF(AN807&gt;H807, (AN807-H807), 0),IF(AF807&gt;G807,(AF807-G807),0),IF(X807&gt;F807,(X807-F807),0),IF(P807&gt;E807,(P807-E807),0))</f>
        <v>0</v>
      </c>
    </row>
    <row r="808" spans="1:45" x14ac:dyDescent="0.4">
      <c r="A808" s="15">
        <v>780</v>
      </c>
      <c r="B808" s="15">
        <f ca="1">IF(RAND() &lt; (8/12), 0, 1)</f>
        <v>0</v>
      </c>
      <c r="C808" s="20">
        <f ca="1">RAND()</f>
        <v>0.95251363731703176</v>
      </c>
      <c r="D808" s="15" t="str">
        <f ca="1">LOOKUP(C808,$H$13:$H$16,$F$13:$F$16)</f>
        <v>Boeing 777-300ER</v>
      </c>
      <c r="E808" s="15">
        <f ca="1">LOOKUP(D808,$F$6:$F$9,$I$6:$I$9)</f>
        <v>8</v>
      </c>
      <c r="F808" s="15">
        <f ca="1">LOOKUP(D808,$F$6:$F$9,$J$6:$J$9)</f>
        <v>40</v>
      </c>
      <c r="G808" s="15">
        <f ca="1">LOOKUP(D808,$F$6:$F$9,$K$6:$K$9)</f>
        <v>24</v>
      </c>
      <c r="H808" s="15">
        <f ca="1">LOOKUP(D808,$F$6:$F$9,$L$6:$L$9)</f>
        <v>260</v>
      </c>
      <c r="I808" s="20">
        <f ca="1">RAND()</f>
        <v>0.25816035194254483</v>
      </c>
      <c r="J808" s="15">
        <f ca="1">IF(B808=1, ROUND(_xlfn.NORM.INV(I808,$C$5,$C$6)*(1+$T$14), 0), ROUND(_xlfn.NORM.INV(I808, $D$5, $D$6)*(1+$T$14), 0))</f>
        <v>4</v>
      </c>
      <c r="K808" s="20">
        <f ca="1">RAND()</f>
        <v>0.57000611609639196</v>
      </c>
      <c r="L808" s="18">
        <f ca="1">IF(B808=1, ROUND(_xlfn.NORM.INV(K808,$C$7,$C$8), 2), ROUND(_xlfn.NORM.INV(K808, $D$7, $D$8), 2))</f>
        <v>10572.77</v>
      </c>
      <c r="M808" s="15">
        <f ca="1">MIN(E808,J808)</f>
        <v>4</v>
      </c>
      <c r="N808" s="15">
        <f ca="1">RAND()</f>
        <v>0.92169932216309469</v>
      </c>
      <c r="O808" s="19">
        <f ca="1">(IF(B808=1, $G$21+($G$22-$G$21)*N808, $H$21+($H$22-$H$21)*N808))</f>
        <v>3.7650979664892843E-2</v>
      </c>
      <c r="P808" s="15">
        <f ca="1">ROUND(M808*(1-O808), 0)</f>
        <v>4</v>
      </c>
      <c r="Q808" s="20">
        <f ca="1">RAND()</f>
        <v>7.3157949053102911E-2</v>
      </c>
      <c r="R808" s="15">
        <f ca="1">IF(B808=1, ROUND(_xlfn.NORM.INV(Q808,$C$9,$C$10)*(1+$T$14), 0), ROUND(_xlfn.NORM.INV(Q808, $D$9, $D$10)*(1+$T$14), 0))</f>
        <v>25</v>
      </c>
      <c r="S808" s="20">
        <f ca="1">RAND()</f>
        <v>0.48212597927459322</v>
      </c>
      <c r="T808" s="18">
        <f ca="1">IF(B808=1, ROUND(_xlfn.NORM.INV(S808,$C$11,$C$12), 2), ROUND(_xlfn.NORM.INV(S808, $D$11, $D$12), 2))</f>
        <v>5235.9799999999996</v>
      </c>
      <c r="U808" s="15">
        <f ca="1">MIN(F808,R808)</f>
        <v>25</v>
      </c>
      <c r="V808" s="15">
        <f ca="1">RAND()</f>
        <v>0.9104363324401693</v>
      </c>
      <c r="W808" s="19">
        <f ca="1">(IF(B808=1, $G$21+($G$22-$G$21)*V808, $H$21+($H$22-$H$21)*V808))</f>
        <v>3.731308997320508E-2</v>
      </c>
      <c r="X808" s="15">
        <f ca="1">ROUND(U808*(1-W808), 0)</f>
        <v>24</v>
      </c>
      <c r="Y808" s="20">
        <f ca="1">RAND()</f>
        <v>0.38069189744307874</v>
      </c>
      <c r="Z808" s="15">
        <f ca="1">IF(B808=1, ROUND(_xlfn.NORM.INV(Y808,$C$13,$C$14)*(1+$T$14), 0), ROUND(_xlfn.NORM.INV(Y808, $D$13, $D$14)*(1+$T$14), 0))</f>
        <v>33</v>
      </c>
      <c r="AA808" s="20">
        <f ca="1">RAND()</f>
        <v>0.63794611347745789</v>
      </c>
      <c r="AB808" s="18">
        <f ca="1">IF(B808=1, ROUND(_xlfn.NORM.INV(AA808,$C$15,$C$16), 2), ROUND(_xlfn.NORM.INV(AA808, $D$15, $D$16), 2))</f>
        <v>2840.87</v>
      </c>
      <c r="AC808" s="15">
        <f ca="1">MIN(G808,Z808)</f>
        <v>24</v>
      </c>
      <c r="AD808" s="15">
        <f ca="1">RAND()</f>
        <v>0.60897939239636956</v>
      </c>
      <c r="AE808" s="19">
        <f ca="1">(IF(B808=1, $G$21+($G$22-$G$21)*AD808, $H$21+($H$22-$H$21)*AD808))</f>
        <v>2.8269381771891089E-2</v>
      </c>
      <c r="AF808" s="15">
        <f ca="1">ROUND(AC808*(1-AE808), 0)</f>
        <v>23</v>
      </c>
      <c r="AG808" s="20">
        <f ca="1">RAND()</f>
        <v>0.88454722082368165</v>
      </c>
      <c r="AH808" s="15">
        <f ca="1">IF(B808=1, ROUND(_xlfn.NORM.INV(AG808,$C$17,$C$18)*(1+$T$14), 0), ROUND(_xlfn.NORM.INV(AG808, $D$17, $D$18)*(1+$T$14), 0))</f>
        <v>262</v>
      </c>
      <c r="AI808" s="20">
        <f ca="1">RAND()</f>
        <v>0.98234188703455227</v>
      </c>
      <c r="AJ808" s="18">
        <f ca="1">IF(B808=1, ROUND(_xlfn.NORM.INV(AI808,$C$19,$C$20), 2), ROUND(_xlfn.NORM.INV(AI808, $D$19, $D$20), 2))</f>
        <v>1908.6</v>
      </c>
      <c r="AK808" s="15">
        <f ca="1">MIN(ROUND(H808*(1+$C$22),0),AH808)</f>
        <v>262</v>
      </c>
      <c r="AL808" s="20">
        <f ca="1">RAND()</f>
        <v>0.21073540403672963</v>
      </c>
      <c r="AM808" s="19">
        <f ca="1">(IF(B808=1, $G$21+($G$22-$G$21)*AL808, $H$21+($H$22-$H$21)*AL808))</f>
        <v>1.6322062121101891E-2</v>
      </c>
      <c r="AN808" s="15">
        <f ca="1">ROUND(AK808*(1-AM808), 0)</f>
        <v>258</v>
      </c>
      <c r="AO808" s="18">
        <f ca="1">SUM(IF(AN808&gt;H808, (AN808-H808)*($G$23+AJ808), 0),IF(AF808&gt;G808,(AF808-G808)*($G$23+AB808),0),IF(X808&gt;F808,(X808-F808)*($G$23+T808),0),IF(P808&gt;E808,(P808-E808)*($G$23+L808),0))</f>
        <v>0</v>
      </c>
      <c r="AP808" s="18">
        <f>-$C$24</f>
        <v>-313614.51120000001</v>
      </c>
      <c r="AQ808" s="17">
        <f ca="1">L808*P808+T808*X808+AB808*AF808+AJ808*AN808-AO808+AP808</f>
        <v>412098.89879999991</v>
      </c>
      <c r="AS808" s="21">
        <f ca="1">SUM(IF(AN808&gt;H808, (AN808-H808), 0),IF(AF808&gt;G808,(AF808-G808),0),IF(X808&gt;F808,(X808-F808),0),IF(P808&gt;E808,(P808-E808),0))</f>
        <v>0</v>
      </c>
    </row>
    <row r="809" spans="1:45" x14ac:dyDescent="0.4">
      <c r="A809" s="15">
        <v>781</v>
      </c>
      <c r="B809" s="15">
        <f ca="1">IF(RAND() &lt; (8/12), 0, 1)</f>
        <v>1</v>
      </c>
      <c r="C809" s="20">
        <f ca="1">RAND()</f>
        <v>0.58987305840340076</v>
      </c>
      <c r="D809" s="15" t="str">
        <f ca="1">LOOKUP(C809,$H$13:$H$16,$F$13:$F$16)</f>
        <v>Boeing 777-200LR</v>
      </c>
      <c r="E809" s="15">
        <f ca="1">LOOKUP(D809,$F$6:$F$9,$I$6:$I$9)</f>
        <v>0</v>
      </c>
      <c r="F809" s="15">
        <f ca="1">LOOKUP(D809,$F$6:$F$9,$J$6:$J$9)</f>
        <v>38</v>
      </c>
      <c r="G809" s="15">
        <f ca="1">LOOKUP(D809,$F$6:$F$9,$K$6:$K$9)</f>
        <v>0</v>
      </c>
      <c r="H809" s="15">
        <f ca="1">LOOKUP(D809,$F$6:$F$9,$L$6:$L$9)</f>
        <v>264</v>
      </c>
      <c r="I809" s="20">
        <f ca="1">RAND()</f>
        <v>0.30441237667798704</v>
      </c>
      <c r="J809" s="15">
        <f ca="1">IF(B809=1, ROUND(_xlfn.NORM.INV(I809,$C$5,$C$6)*(1+$T$14), 0), ROUND(_xlfn.NORM.INV(I809, $D$5, $D$6)*(1+$T$14), 0))</f>
        <v>5</v>
      </c>
      <c r="K809" s="20">
        <f ca="1">RAND()</f>
        <v>0.43540117467223494</v>
      </c>
      <c r="L809" s="18">
        <f ca="1">IF(B809=1, ROUND(_xlfn.NORM.INV(K809,$C$7,$C$8), 2), ROUND(_xlfn.NORM.INV(K809, $D$7, $D$8), 2))</f>
        <v>13365.57</v>
      </c>
      <c r="M809" s="15">
        <f ca="1">MIN(E809,J809)</f>
        <v>0</v>
      </c>
      <c r="N809" s="15">
        <f ca="1">RAND()</f>
        <v>7.3788399474466693E-2</v>
      </c>
      <c r="O809" s="19">
        <f ca="1">(IF(B809=1, $G$21+($G$22-$G$21)*N809, $H$21+($H$22-$H$21)*N809))</f>
        <v>1.7582593981606335E-2</v>
      </c>
      <c r="P809" s="15">
        <f ca="1">ROUND(M809*(1-O809), 0)</f>
        <v>0</v>
      </c>
      <c r="Q809" s="20">
        <f ca="1">RAND()</f>
        <v>0.52069755590495426</v>
      </c>
      <c r="R809" s="15">
        <f ca="1">IF(B809=1, ROUND(_xlfn.NORM.INV(Q809,$C$9,$C$10)*(1+$T$14), 0), ROUND(_xlfn.NORM.INV(Q809, $D$9, $D$10)*(1+$T$14), 0))</f>
        <v>62</v>
      </c>
      <c r="S809" s="20">
        <f ca="1">RAND()</f>
        <v>8.2066888080545186E-2</v>
      </c>
      <c r="T809" s="18">
        <f ca="1">IF(B809=1, ROUND(_xlfn.NORM.INV(S809,$C$11,$C$12), 2), ROUND(_xlfn.NORM.INV(S809, $D$11, $D$12), 2))</f>
        <v>5574.89</v>
      </c>
      <c r="U809" s="15">
        <f ca="1">MIN(F809,R809)</f>
        <v>38</v>
      </c>
      <c r="V809" s="15">
        <f ca="1">RAND()</f>
        <v>0.81230876060010193</v>
      </c>
      <c r="W809" s="19">
        <f ca="1">(IF(B809=1, $G$21+($G$22-$G$21)*V809, $H$21+($H$22-$H$21)*V809))</f>
        <v>4.343080662100357E-2</v>
      </c>
      <c r="X809" s="15">
        <f ca="1">ROUND(U809*(1-W809), 0)</f>
        <v>36</v>
      </c>
      <c r="Y809" s="20">
        <f ca="1">RAND()</f>
        <v>0.35326866264546508</v>
      </c>
      <c r="Z809" s="15">
        <f ca="1">IF(B809=1, ROUND(_xlfn.NORM.INV(Y809,$C$13,$C$14)*(1+$T$14), 0), ROUND(_xlfn.NORM.INV(Y809, $D$13, $D$14)*(1+$T$14), 0))</f>
        <v>46</v>
      </c>
      <c r="AA809" s="20">
        <f ca="1">RAND()</f>
        <v>0.46239644586788597</v>
      </c>
      <c r="AB809" s="18">
        <f ca="1">IF(B809=1, ROUND(_xlfn.NORM.INV(AA809,$C$15,$C$16), 2), ROUND(_xlfn.NORM.INV(AA809, $D$15, $D$16), 2))</f>
        <v>3596.97</v>
      </c>
      <c r="AC809" s="15">
        <f ca="1">MIN(G809,Z809)</f>
        <v>0</v>
      </c>
      <c r="AD809" s="15">
        <f ca="1">RAND()</f>
        <v>5.0255157159111885E-2</v>
      </c>
      <c r="AE809" s="19">
        <f ca="1">(IF(B809=1, $G$21+($G$22-$G$21)*AD809, $H$21+($H$22-$H$21)*AD809))</f>
        <v>1.6758930500568914E-2</v>
      </c>
      <c r="AF809" s="15">
        <f ca="1">ROUND(AC809*(1-AE809), 0)</f>
        <v>0</v>
      </c>
      <c r="AG809" s="20">
        <f ca="1">RAND()</f>
        <v>0.46082553807963411</v>
      </c>
      <c r="AH809" s="15">
        <f ca="1">IF(B809=1, ROUND(_xlfn.NORM.INV(AG809,$C$17,$C$18)*(1+$T$14), 0), ROUND(_xlfn.NORM.INV(AG809, $D$17, $D$18)*(1+$T$14), 0))</f>
        <v>292</v>
      </c>
      <c r="AI809" s="20">
        <f ca="1">RAND()</f>
        <v>0.73039593565736416</v>
      </c>
      <c r="AJ809" s="18">
        <f ca="1">IF(B809=1, ROUND(_xlfn.NORM.INV(AI809,$C$19,$C$20), 2), ROUND(_xlfn.NORM.INV(AI809, $D$19, $D$20), 2))</f>
        <v>2461.0300000000002</v>
      </c>
      <c r="AK809" s="15">
        <f ca="1">MIN(ROUND(H809*(1+$C$22),0),AH809)</f>
        <v>277</v>
      </c>
      <c r="AL809" s="20">
        <f ca="1">RAND()</f>
        <v>0.25878377924734064</v>
      </c>
      <c r="AM809" s="19">
        <f ca="1">(IF(B809=1, $G$21+($G$22-$G$21)*AL809, $H$21+($H$22-$H$21)*AL809))</f>
        <v>2.405743227365692E-2</v>
      </c>
      <c r="AN809" s="15">
        <f ca="1">ROUND(AK809*(1-AM809), 0)</f>
        <v>270</v>
      </c>
      <c r="AO809" s="18">
        <f ca="1">SUM(IF(AN809&gt;H809, (AN809-H809)*($G$23+AJ809), 0),IF(AF809&gt;G809,(AF809-G809)*($G$23+AB809),0),IF(X809&gt;F809,(X809-F809)*($G$23+T809),0),IF(P809&gt;E809,(P809-E809)*($G$23+L809),0))</f>
        <v>19872.18</v>
      </c>
      <c r="AP809" s="18">
        <f>-$C$24</f>
        <v>-313614.51120000001</v>
      </c>
      <c r="AQ809" s="17">
        <f ca="1">L809*P809+T809*X809+AB809*AF809+AJ809*AN809-AO809+AP809</f>
        <v>531687.44880000013</v>
      </c>
      <c r="AS809" s="21">
        <f ca="1">SUM(IF(AN809&gt;H809, (AN809-H809), 0),IF(AF809&gt;G809,(AF809-G809),0),IF(X809&gt;F809,(X809-F809),0),IF(P809&gt;E809,(P809-E809),0))</f>
        <v>6</v>
      </c>
    </row>
    <row r="810" spans="1:45" x14ac:dyDescent="0.4">
      <c r="A810" s="15">
        <v>782</v>
      </c>
      <c r="B810" s="15">
        <f ca="1">IF(RAND() &lt; (8/12), 0, 1)</f>
        <v>0</v>
      </c>
      <c r="C810" s="20">
        <f ca="1">RAND()</f>
        <v>0.87441839570856805</v>
      </c>
      <c r="D810" s="15" t="str">
        <f ca="1">LOOKUP(C810,$H$13:$H$16,$F$13:$F$16)</f>
        <v>Boeing 777-300ER</v>
      </c>
      <c r="E810" s="15">
        <f ca="1">LOOKUP(D810,$F$6:$F$9,$I$6:$I$9)</f>
        <v>8</v>
      </c>
      <c r="F810" s="15">
        <f ca="1">LOOKUP(D810,$F$6:$F$9,$J$6:$J$9)</f>
        <v>40</v>
      </c>
      <c r="G810" s="15">
        <f ca="1">LOOKUP(D810,$F$6:$F$9,$K$6:$K$9)</f>
        <v>24</v>
      </c>
      <c r="H810" s="15">
        <f ca="1">LOOKUP(D810,$F$6:$F$9,$L$6:$L$9)</f>
        <v>260</v>
      </c>
      <c r="I810" s="20">
        <f ca="1">RAND()</f>
        <v>0.5577140976402174</v>
      </c>
      <c r="J810" s="15">
        <f ca="1">IF(B810=1, ROUND(_xlfn.NORM.INV(I810,$C$5,$C$6)*(1+$T$14), 0), ROUND(_xlfn.NORM.INV(I810, $D$5, $D$6)*(1+$T$14), 0))</f>
        <v>4</v>
      </c>
      <c r="K810" s="20">
        <f ca="1">RAND()</f>
        <v>0.12867814521945431</v>
      </c>
      <c r="L810" s="18">
        <f ca="1">IF(B810=1, ROUND(_xlfn.NORM.INV(K810,$C$7,$C$8), 2), ROUND(_xlfn.NORM.INV(K810, $D$7, $D$8), 2))</f>
        <v>9976.16</v>
      </c>
      <c r="M810" s="15">
        <f ca="1">MIN(E810,J810)</f>
        <v>4</v>
      </c>
      <c r="N810" s="15">
        <f ca="1">RAND()</f>
        <v>0.33912901648589</v>
      </c>
      <c r="O810" s="19">
        <f ca="1">(IF(B810=1, $G$21+($G$22-$G$21)*N810, $H$21+($H$22-$H$21)*N810))</f>
        <v>2.0173870494576699E-2</v>
      </c>
      <c r="P810" s="15">
        <f ca="1">ROUND(M810*(1-O810), 0)</f>
        <v>4</v>
      </c>
      <c r="Q810" s="20">
        <f ca="1">RAND()</f>
        <v>0.57085990934568043</v>
      </c>
      <c r="R810" s="15">
        <f ca="1">IF(B810=1, ROUND(_xlfn.NORM.INV(Q810,$C$9,$C$10)*(1+$T$14), 0), ROUND(_xlfn.NORM.INV(Q810, $D$9, $D$10)*(1+$T$14), 0))</f>
        <v>42</v>
      </c>
      <c r="S810" s="20">
        <f ca="1">RAND()</f>
        <v>0.32055759326680822</v>
      </c>
      <c r="T810" s="18">
        <f ca="1">IF(B810=1, ROUND(_xlfn.NORM.INV(S810,$C$11,$C$12), 2), ROUND(_xlfn.NORM.INV(S810, $D$11, $D$12), 2))</f>
        <v>5139.97</v>
      </c>
      <c r="U810" s="15">
        <f ca="1">MIN(F810,R810)</f>
        <v>40</v>
      </c>
      <c r="V810" s="15">
        <f ca="1">RAND()</f>
        <v>0.56625840375077208</v>
      </c>
      <c r="W810" s="19">
        <f ca="1">(IF(B810=1, $G$21+($G$22-$G$21)*V810, $H$21+($H$22-$H$21)*V810))</f>
        <v>2.6987752112523161E-2</v>
      </c>
      <c r="X810" s="15">
        <f ca="1">ROUND(U810*(1-W810), 0)</f>
        <v>39</v>
      </c>
      <c r="Y810" s="20">
        <f ca="1">RAND()</f>
        <v>0.52940606281555502</v>
      </c>
      <c r="Z810" s="15">
        <f ca="1">IF(B810=1, ROUND(_xlfn.NORM.INV(Y810,$C$13,$C$14)*(1+$T$14), 0), ROUND(_xlfn.NORM.INV(Y810, $D$13, $D$14)*(1+$T$14), 0))</f>
        <v>36</v>
      </c>
      <c r="AA810" s="20">
        <f ca="1">RAND()</f>
        <v>0.87526849174311461</v>
      </c>
      <c r="AB810" s="18">
        <f ca="1">IF(B810=1, ROUND(_xlfn.NORM.INV(AA810,$C$15,$C$16), 2), ROUND(_xlfn.NORM.INV(AA810, $D$15, $D$16), 2))</f>
        <v>2937.94</v>
      </c>
      <c r="AC810" s="15">
        <f ca="1">MIN(G810,Z810)</f>
        <v>24</v>
      </c>
      <c r="AD810" s="15">
        <f ca="1">RAND()</f>
        <v>0.62330157832567168</v>
      </c>
      <c r="AE810" s="19">
        <f ca="1">(IF(B810=1, $G$21+($G$22-$G$21)*AD810, $H$21+($H$22-$H$21)*AD810))</f>
        <v>2.8699047349770149E-2</v>
      </c>
      <c r="AF810" s="15">
        <f ca="1">ROUND(AC810*(1-AE810), 0)</f>
        <v>23</v>
      </c>
      <c r="AG810" s="20">
        <f ca="1">RAND()</f>
        <v>0.41202677376238839</v>
      </c>
      <c r="AH810" s="15">
        <f ca="1">IF(B810=1, ROUND(_xlfn.NORM.INV(AG810,$C$17,$C$18)*(1+$T$14), 0), ROUND(_xlfn.NORM.INV(AG810, $D$17, $D$18)*(1+$T$14), 0))</f>
        <v>188</v>
      </c>
      <c r="AI810" s="20">
        <f ca="1">RAND()</f>
        <v>0.15080315119597298</v>
      </c>
      <c r="AJ810" s="18">
        <f ca="1">IF(B810=1, ROUND(_xlfn.NORM.INV(AI810,$C$19,$C$20), 2), ROUND(_xlfn.NORM.INV(AI810, $D$19, $D$20), 2))</f>
        <v>1670.26</v>
      </c>
      <c r="AK810" s="15">
        <f ca="1">MIN(ROUND(H810*(1+$C$22),0),AH810)</f>
        <v>188</v>
      </c>
      <c r="AL810" s="20">
        <f ca="1">RAND()</f>
        <v>0.18772093959500136</v>
      </c>
      <c r="AM810" s="19">
        <f ca="1">(IF(B810=1, $G$21+($G$22-$G$21)*AL810, $H$21+($H$22-$H$21)*AL810))</f>
        <v>1.5631628187850043E-2</v>
      </c>
      <c r="AN810" s="15">
        <f ca="1">ROUND(AK810*(1-AM810), 0)</f>
        <v>185</v>
      </c>
      <c r="AO810" s="18">
        <f ca="1">SUM(IF(AN810&gt;H810, (AN810-H810)*($G$23+AJ810), 0),IF(AF810&gt;G810,(AF810-G810)*($G$23+AB810),0),IF(X810&gt;F810,(X810-F810)*($G$23+T810),0),IF(P810&gt;E810,(P810-E810)*($G$23+L810),0))</f>
        <v>0</v>
      </c>
      <c r="AP810" s="18">
        <f>-$C$24</f>
        <v>-313614.51120000001</v>
      </c>
      <c r="AQ810" s="17">
        <f ca="1">L810*P810+T810*X810+AB810*AF810+AJ810*AN810-AO810+AP810</f>
        <v>303319.67879999994</v>
      </c>
      <c r="AS810" s="21">
        <f ca="1">SUM(IF(AN810&gt;H810, (AN810-H810), 0),IF(AF810&gt;G810,(AF810-G810),0),IF(X810&gt;F810,(X810-F810),0),IF(P810&gt;E810,(P810-E810),0))</f>
        <v>0</v>
      </c>
    </row>
    <row r="811" spans="1:45" x14ac:dyDescent="0.4">
      <c r="A811" s="15">
        <v>783</v>
      </c>
      <c r="B811" s="15">
        <f ca="1">IF(RAND() &lt; (8/12), 0, 1)</f>
        <v>1</v>
      </c>
      <c r="C811" s="20">
        <f ca="1">RAND()</f>
        <v>0.96611405597820643</v>
      </c>
      <c r="D811" s="15" t="str">
        <f ca="1">LOOKUP(C811,$H$13:$H$16,$F$13:$F$16)</f>
        <v>Boeing 777-300ER</v>
      </c>
      <c r="E811" s="15">
        <f ca="1">LOOKUP(D811,$F$6:$F$9,$I$6:$I$9)</f>
        <v>8</v>
      </c>
      <c r="F811" s="15">
        <f ca="1">LOOKUP(D811,$F$6:$F$9,$J$6:$J$9)</f>
        <v>40</v>
      </c>
      <c r="G811" s="15">
        <f ca="1">LOOKUP(D811,$F$6:$F$9,$K$6:$K$9)</f>
        <v>24</v>
      </c>
      <c r="H811" s="15">
        <f ca="1">LOOKUP(D811,$F$6:$F$9,$L$6:$L$9)</f>
        <v>260</v>
      </c>
      <c r="I811" s="20">
        <f ca="1">RAND()</f>
        <v>0.60979659952504472</v>
      </c>
      <c r="J811" s="15">
        <f ca="1">IF(B811=1, ROUND(_xlfn.NORM.INV(I811,$C$5,$C$6)*(1+$T$14), 0), ROUND(_xlfn.NORM.INV(I811, $D$5, $D$6)*(1+$T$14), 0))</f>
        <v>7</v>
      </c>
      <c r="K811" s="20">
        <f ca="1">RAND()</f>
        <v>0.46759279449761038</v>
      </c>
      <c r="L811" s="18">
        <f ca="1">IF(B811=1, ROUND(_xlfn.NORM.INV(K811,$C$7,$C$8), 2), ROUND(_xlfn.NORM.INV(K811, $D$7, $D$8), 2))</f>
        <v>13512.22</v>
      </c>
      <c r="M811" s="15">
        <f ca="1">MIN(E811,J811)</f>
        <v>7</v>
      </c>
      <c r="N811" s="15">
        <f ca="1">RAND()</f>
        <v>0.3030548927859108</v>
      </c>
      <c r="O811" s="19">
        <f ca="1">(IF(B811=1, $G$21+($G$22-$G$21)*N811, $H$21+($H$22-$H$21)*N811))</f>
        <v>2.5606921247506881E-2</v>
      </c>
      <c r="P811" s="15">
        <f ca="1">ROUND(M811*(1-O811), 0)</f>
        <v>7</v>
      </c>
      <c r="Q811" s="20">
        <f ca="1">RAND()</f>
        <v>0.18725512501599462</v>
      </c>
      <c r="R811" s="15">
        <f ca="1">IF(B811=1, ROUND(_xlfn.NORM.INV(Q811,$C$9,$C$10)*(1+$T$14), 0), ROUND(_xlfn.NORM.INV(Q811, $D$9, $D$10)*(1+$T$14), 0))</f>
        <v>39</v>
      </c>
      <c r="S811" s="20">
        <f ca="1">RAND()</f>
        <v>0.31530049582627817</v>
      </c>
      <c r="T811" s="18">
        <f ca="1">IF(B811=1, ROUND(_xlfn.NORM.INV(S811,$C$11,$C$12), 2), ROUND(_xlfn.NORM.INV(S811, $D$11, $D$12), 2))</f>
        <v>6395.82</v>
      </c>
      <c r="U811" s="15">
        <f ca="1">MIN(F811,R811)</f>
        <v>39</v>
      </c>
      <c r="V811" s="15">
        <f ca="1">RAND()</f>
        <v>0.18423320812472022</v>
      </c>
      <c r="W811" s="19">
        <f ca="1">(IF(B811=1, $G$21+($G$22-$G$21)*V811, $H$21+($H$22-$H$21)*V811))</f>
        <v>2.1448162284365208E-2</v>
      </c>
      <c r="X811" s="15">
        <f ca="1">ROUND(U811*(1-W811), 0)</f>
        <v>38</v>
      </c>
      <c r="Y811" s="20">
        <f ca="1">RAND()</f>
        <v>0.44722292704999478</v>
      </c>
      <c r="Z811" s="15">
        <f ca="1">IF(B811=1, ROUND(_xlfn.NORM.INV(Y811,$C$13,$C$14)*(1+$T$14), 0), ROUND(_xlfn.NORM.INV(Y811, $D$13, $D$14)*(1+$T$14), 0))</f>
        <v>52</v>
      </c>
      <c r="AA811" s="20">
        <f ca="1">RAND()</f>
        <v>0.57760893655866008</v>
      </c>
      <c r="AB811" s="18">
        <f ca="1">IF(B811=1, ROUND(_xlfn.NORM.INV(AA811,$C$15,$C$16), 2), ROUND(_xlfn.NORM.INV(AA811, $D$15, $D$16), 2))</f>
        <v>3736.52</v>
      </c>
      <c r="AC811" s="15">
        <f ca="1">MIN(G811,Z811)</f>
        <v>24</v>
      </c>
      <c r="AD811" s="15">
        <f ca="1">RAND()</f>
        <v>0.44287055636713779</v>
      </c>
      <c r="AE811" s="19">
        <f ca="1">(IF(B811=1, $G$21+($G$22-$G$21)*AD811, $H$21+($H$22-$H$21)*AD811))</f>
        <v>3.0500469472849824E-2</v>
      </c>
      <c r="AF811" s="15">
        <f ca="1">ROUND(AC811*(1-AE811), 0)</f>
        <v>23</v>
      </c>
      <c r="AG811" s="20">
        <f ca="1">RAND()</f>
        <v>0.81284754900707823</v>
      </c>
      <c r="AH811" s="15">
        <f ca="1">IF(B811=1, ROUND(_xlfn.NORM.INV(AG811,$C$17,$C$18)*(1+$T$14), 0), ROUND(_xlfn.NORM.INV(AG811, $D$17, $D$18)*(1+$T$14), 0))</f>
        <v>416</v>
      </c>
      <c r="AI811" s="20">
        <f ca="1">RAND()</f>
        <v>0.73609805230271952</v>
      </c>
      <c r="AJ811" s="18">
        <f ca="1">IF(B811=1, ROUND(_xlfn.NORM.INV(AI811,$C$19,$C$20), 2), ROUND(_xlfn.NORM.INV(AI811, $D$19, $D$20), 2))</f>
        <v>2466.25</v>
      </c>
      <c r="AK811" s="15">
        <f ca="1">MIN(ROUND(H811*(1+$C$22),0),AH811)</f>
        <v>273</v>
      </c>
      <c r="AL811" s="20">
        <f ca="1">RAND()</f>
        <v>0.4276144491794952</v>
      </c>
      <c r="AM811" s="19">
        <f ca="1">(IF(B811=1, $G$21+($G$22-$G$21)*AL811, $H$21+($H$22-$H$21)*AL811))</f>
        <v>2.9966505721282333E-2</v>
      </c>
      <c r="AN811" s="15">
        <f ca="1">ROUND(AK811*(1-AM811), 0)</f>
        <v>265</v>
      </c>
      <c r="AO811" s="18">
        <f ca="1">SUM(IF(AN811&gt;H811, (AN811-H811)*($G$23+AJ811), 0),IF(AF811&gt;G811,(AF811-G811)*($G$23+AB811),0),IF(X811&gt;F811,(X811-F811)*($G$23+T811),0),IF(P811&gt;E811,(P811-E811)*($G$23+L811),0))</f>
        <v>16586.25</v>
      </c>
      <c r="AP811" s="18">
        <f>-$C$24</f>
        <v>-313614.51120000001</v>
      </c>
      <c r="AQ811" s="17">
        <f ca="1">L811*P811+T811*X811+AB811*AF811+AJ811*AN811-AO811+AP811</f>
        <v>746922.14879999985</v>
      </c>
      <c r="AS811" s="21">
        <f ca="1">SUM(IF(AN811&gt;H811, (AN811-H811), 0),IF(AF811&gt;G811,(AF811-G811),0),IF(X811&gt;F811,(X811-F811),0),IF(P811&gt;E811,(P811-E811),0))</f>
        <v>5</v>
      </c>
    </row>
    <row r="812" spans="1:45" x14ac:dyDescent="0.4">
      <c r="A812" s="15">
        <v>784</v>
      </c>
      <c r="B812" s="15">
        <f ca="1">IF(RAND() &lt; (8/12), 0, 1)</f>
        <v>0</v>
      </c>
      <c r="C812" s="20">
        <f ca="1">RAND()</f>
        <v>0.36394445008194953</v>
      </c>
      <c r="D812" s="15" t="str">
        <f ca="1">LOOKUP(C812,$H$13:$H$16,$F$13:$F$16)</f>
        <v>Airbus A380-800</v>
      </c>
      <c r="E812" s="15">
        <f ca="1">LOOKUP(D812,$F$6:$F$9,$I$6:$I$9)</f>
        <v>14</v>
      </c>
      <c r="F812" s="15">
        <f ca="1">LOOKUP(D812,$F$6:$F$9,$J$6:$J$9)</f>
        <v>76</v>
      </c>
      <c r="G812" s="15">
        <f ca="1">LOOKUP(D812,$F$6:$F$9,$K$6:$K$9)</f>
        <v>56</v>
      </c>
      <c r="H812" s="15">
        <f ca="1">LOOKUP(D812,$F$6:$F$9,$L$6:$L$9)</f>
        <v>341</v>
      </c>
      <c r="I812" s="20">
        <f ca="1">RAND()</f>
        <v>0.11747437933809013</v>
      </c>
      <c r="J812" s="15">
        <f ca="1">IF(B812=1, ROUND(_xlfn.NORM.INV(I812,$C$5,$C$6)*(1+$T$14), 0), ROUND(_xlfn.NORM.INV(I812, $D$5, $D$6)*(1+$T$14), 0))</f>
        <v>3</v>
      </c>
      <c r="K812" s="20">
        <f ca="1">RAND()</f>
        <v>0.69166178487440899</v>
      </c>
      <c r="L812" s="18">
        <f ca="1">IF(B812=1, ROUND(_xlfn.NORM.INV(K812,$C$7,$C$8), 2), ROUND(_xlfn.NORM.INV(K812, $D$7, $D$8), 2))</f>
        <v>10720.52</v>
      </c>
      <c r="M812" s="15">
        <f ca="1">MIN(E812,J812)</f>
        <v>3</v>
      </c>
      <c r="N812" s="15">
        <f ca="1">RAND()</f>
        <v>0.12576339044399953</v>
      </c>
      <c r="O812" s="19">
        <f ca="1">(IF(B812=1, $G$21+($G$22-$G$21)*N812, $H$21+($H$22-$H$21)*N812))</f>
        <v>1.3772901713319987E-2</v>
      </c>
      <c r="P812" s="15">
        <f ca="1">ROUND(M812*(1-O812), 0)</f>
        <v>3</v>
      </c>
      <c r="Q812" s="20">
        <f ca="1">RAND()</f>
        <v>0.36529524725531459</v>
      </c>
      <c r="R812" s="15">
        <f ca="1">IF(B812=1, ROUND(_xlfn.NORM.INV(Q812,$C$9,$C$10)*(1+$T$14), 0), ROUND(_xlfn.NORM.INV(Q812, $D$9, $D$10)*(1+$T$14), 0))</f>
        <v>36</v>
      </c>
      <c r="S812" s="20">
        <f ca="1">RAND()</f>
        <v>0.12631275029246558</v>
      </c>
      <c r="T812" s="18">
        <f ca="1">IF(B812=1, ROUND(_xlfn.NORM.INV(S812,$C$11,$C$12), 2), ROUND(_xlfn.NORM.INV(S812, $D$11, $D$12), 2))</f>
        <v>4985.5</v>
      </c>
      <c r="U812" s="15">
        <f ca="1">MIN(F812,R812)</f>
        <v>36</v>
      </c>
      <c r="V812" s="15">
        <f ca="1">RAND()</f>
        <v>0.3225477864505466</v>
      </c>
      <c r="W812" s="19">
        <f ca="1">(IF(B812=1, $G$21+($G$22-$G$21)*V812, $H$21+($H$22-$H$21)*V812))</f>
        <v>1.9676433593516396E-2</v>
      </c>
      <c r="X812" s="15">
        <f ca="1">ROUND(U812*(1-W812), 0)</f>
        <v>35</v>
      </c>
      <c r="Y812" s="20">
        <f ca="1">RAND()</f>
        <v>0.20348660065623991</v>
      </c>
      <c r="Z812" s="15">
        <f ca="1">IF(B812=1, ROUND(_xlfn.NORM.INV(Y812,$C$13,$C$14)*(1+$T$14), 0), ROUND(_xlfn.NORM.INV(Y812, $D$13, $D$14)*(1+$T$14), 0))</f>
        <v>28</v>
      </c>
      <c r="AA812" s="20">
        <f ca="1">RAND()</f>
        <v>0.6843319911204746</v>
      </c>
      <c r="AB812" s="18">
        <f ca="1">IF(B812=1, ROUND(_xlfn.NORM.INV(AA812,$C$15,$C$16), 2), ROUND(_xlfn.NORM.INV(AA812, $D$15, $D$16), 2))</f>
        <v>2856.29</v>
      </c>
      <c r="AC812" s="15">
        <f ca="1">MIN(G812,Z812)</f>
        <v>28</v>
      </c>
      <c r="AD812" s="15">
        <f ca="1">RAND()</f>
        <v>0.35021637018023499</v>
      </c>
      <c r="AE812" s="19">
        <f ca="1">(IF(B812=1, $G$21+($G$22-$G$21)*AD812, $H$21+($H$22-$H$21)*AD812))</f>
        <v>2.0506491105407049E-2</v>
      </c>
      <c r="AF812" s="15">
        <f ca="1">ROUND(AC812*(1-AE812), 0)</f>
        <v>27</v>
      </c>
      <c r="AG812" s="20">
        <f ca="1">RAND()</f>
        <v>0.15728831371003105</v>
      </c>
      <c r="AH812" s="15">
        <f ca="1">IF(B812=1, ROUND(_xlfn.NORM.INV(AG812,$C$17,$C$18)*(1+$T$14), 0), ROUND(_xlfn.NORM.INV(AG812, $D$17, $D$18)*(1+$T$14), 0))</f>
        <v>147</v>
      </c>
      <c r="AI812" s="20">
        <f ca="1">RAND()</f>
        <v>0.27175551486710703</v>
      </c>
      <c r="AJ812" s="18">
        <f ca="1">IF(B812=1, ROUND(_xlfn.NORM.INV(AI812,$C$19,$C$20), 2), ROUND(_xlfn.NORM.INV(AI812, $D$19, $D$20), 2))</f>
        <v>1702.58</v>
      </c>
      <c r="AK812" s="15">
        <f ca="1">MIN(ROUND(H812*(1+$C$22),0),AH812)</f>
        <v>147</v>
      </c>
      <c r="AL812" s="20">
        <f ca="1">RAND()</f>
        <v>0.37308505330070674</v>
      </c>
      <c r="AM812" s="19">
        <f ca="1">(IF(B812=1, $G$21+($G$22-$G$21)*AL812, $H$21+($H$22-$H$21)*AL812))</f>
        <v>2.1192551599021201E-2</v>
      </c>
      <c r="AN812" s="15">
        <f ca="1">ROUND(AK812*(1-AM812), 0)</f>
        <v>144</v>
      </c>
      <c r="AO812" s="18">
        <f ca="1">SUM(IF(AN812&gt;H812, (AN812-H812)*($G$23+AJ812), 0),IF(AF812&gt;G812,(AF812-G812)*($G$23+AB812),0),IF(X812&gt;F812,(X812-F812)*($G$23+T812),0),IF(P812&gt;E812,(P812-E812)*($G$23+L812),0))</f>
        <v>0</v>
      </c>
      <c r="AP812" s="18">
        <f>-$C$24</f>
        <v>-313614.51120000001</v>
      </c>
      <c r="AQ812" s="17">
        <f ca="1">L812*P812+T812*X812+AB812*AF812+AJ812*AN812-AO812+AP812</f>
        <v>215330.89880000002</v>
      </c>
      <c r="AS812" s="21">
        <f ca="1">SUM(IF(AN812&gt;H812, (AN812-H812), 0),IF(AF812&gt;G812,(AF812-G812),0),IF(X812&gt;F812,(X812-F812),0),IF(P812&gt;E812,(P812-E812),0))</f>
        <v>0</v>
      </c>
    </row>
    <row r="813" spans="1:45" x14ac:dyDescent="0.4">
      <c r="A813" s="15">
        <v>785</v>
      </c>
      <c r="B813" s="15">
        <f ca="1">IF(RAND() &lt; (8/12), 0, 1)</f>
        <v>0</v>
      </c>
      <c r="C813" s="20">
        <f ca="1">RAND()</f>
        <v>0.52330265529581599</v>
      </c>
      <c r="D813" s="15" t="str">
        <f ca="1">LOOKUP(C813,$H$13:$H$16,$F$13:$F$16)</f>
        <v>Airbus A380-800</v>
      </c>
      <c r="E813" s="15">
        <f ca="1">LOOKUP(D813,$F$6:$F$9,$I$6:$I$9)</f>
        <v>14</v>
      </c>
      <c r="F813" s="15">
        <f ca="1">LOOKUP(D813,$F$6:$F$9,$J$6:$J$9)</f>
        <v>76</v>
      </c>
      <c r="G813" s="15">
        <f ca="1">LOOKUP(D813,$F$6:$F$9,$K$6:$K$9)</f>
        <v>56</v>
      </c>
      <c r="H813" s="15">
        <f ca="1">LOOKUP(D813,$F$6:$F$9,$L$6:$L$9)</f>
        <v>341</v>
      </c>
      <c r="I813" s="20">
        <f ca="1">RAND()</f>
        <v>6.736026491151581E-2</v>
      </c>
      <c r="J813" s="15">
        <f ca="1">IF(B813=1, ROUND(_xlfn.NORM.INV(I813,$C$5,$C$6)*(1+$T$14), 0), ROUND(_xlfn.NORM.INV(I813, $D$5, $D$6)*(1+$T$14), 0))</f>
        <v>3</v>
      </c>
      <c r="K813" s="20">
        <f ca="1">RAND()</f>
        <v>0.76720501644130523</v>
      </c>
      <c r="L813" s="18">
        <f ca="1">IF(B813=1, ROUND(_xlfn.NORM.INV(K813,$C$7,$C$8), 2), ROUND(_xlfn.NORM.INV(K813, $D$7, $D$8), 2))</f>
        <v>10824.94</v>
      </c>
      <c r="M813" s="15">
        <f ca="1">MIN(E813,J813)</f>
        <v>3</v>
      </c>
      <c r="N813" s="15">
        <f ca="1">RAND()</f>
        <v>0.13767724933022174</v>
      </c>
      <c r="O813" s="19">
        <f ca="1">(IF(B813=1, $G$21+($G$22-$G$21)*N813, $H$21+($H$22-$H$21)*N813))</f>
        <v>1.4130317479906652E-2</v>
      </c>
      <c r="P813" s="15">
        <f ca="1">ROUND(M813*(1-O813), 0)</f>
        <v>3</v>
      </c>
      <c r="Q813" s="20">
        <f ca="1">RAND()</f>
        <v>0.382119293920817</v>
      </c>
      <c r="R813" s="15">
        <f ca="1">IF(B813=1, ROUND(_xlfn.NORM.INV(Q813,$C$9,$C$10)*(1+$T$14), 0), ROUND(_xlfn.NORM.INV(Q813, $D$9, $D$10)*(1+$T$14), 0))</f>
        <v>37</v>
      </c>
      <c r="S813" s="20">
        <f ca="1">RAND()</f>
        <v>0.98887724484912098</v>
      </c>
      <c r="T813" s="18">
        <f ca="1">IF(B813=1, ROUND(_xlfn.NORM.INV(S813,$C$11,$C$12), 2), ROUND(_xlfn.NORM.INV(S813, $D$11, $D$12), 2))</f>
        <v>5767.16</v>
      </c>
      <c r="U813" s="15">
        <f ca="1">MIN(F813,R813)</f>
        <v>37</v>
      </c>
      <c r="V813" s="15">
        <f ca="1">RAND()</f>
        <v>0.9515708734071463</v>
      </c>
      <c r="W813" s="19">
        <f ca="1">(IF(B813=1, $G$21+($G$22-$G$21)*V813, $H$21+($H$22-$H$21)*V813))</f>
        <v>3.8547126202214385E-2</v>
      </c>
      <c r="X813" s="15">
        <f ca="1">ROUND(U813*(1-W813), 0)</f>
        <v>36</v>
      </c>
      <c r="Y813" s="20">
        <f ca="1">RAND()</f>
        <v>0.6160949917791505</v>
      </c>
      <c r="Z813" s="15">
        <f ca="1">IF(B813=1, ROUND(_xlfn.NORM.INV(Y813,$C$13,$C$14)*(1+$T$14), 0), ROUND(_xlfn.NORM.INV(Y813, $D$13, $D$14)*(1+$T$14), 0))</f>
        <v>38</v>
      </c>
      <c r="AA813" s="20">
        <f ca="1">RAND()</f>
        <v>0.58950666054480849</v>
      </c>
      <c r="AB813" s="18">
        <f ca="1">IF(B813=1, ROUND(_xlfn.NORM.INV(AA813,$C$15,$C$16), 2), ROUND(_xlfn.NORM.INV(AA813, $D$15, $D$16), 2))</f>
        <v>2825.47</v>
      </c>
      <c r="AC813" s="15">
        <f ca="1">MIN(G813,Z813)</f>
        <v>38</v>
      </c>
      <c r="AD813" s="15">
        <f ca="1">RAND()</f>
        <v>0.47624400179610382</v>
      </c>
      <c r="AE813" s="19">
        <f ca="1">(IF(B813=1, $G$21+($G$22-$G$21)*AD813, $H$21+($H$22-$H$21)*AD813))</f>
        <v>2.4287320053883114E-2</v>
      </c>
      <c r="AF813" s="15">
        <f ca="1">ROUND(AC813*(1-AE813), 0)</f>
        <v>37</v>
      </c>
      <c r="AG813" s="20">
        <f ca="1">RAND()</f>
        <v>0.18040604377486724</v>
      </c>
      <c r="AH813" s="15">
        <f ca="1">IF(B813=1, ROUND(_xlfn.NORM.INV(AG813,$C$17,$C$18)*(1+$T$14), 0), ROUND(_xlfn.NORM.INV(AG813, $D$17, $D$18)*(1+$T$14), 0))</f>
        <v>152</v>
      </c>
      <c r="AI813" s="20">
        <f ca="1">RAND()</f>
        <v>0.55187663585516744</v>
      </c>
      <c r="AJ813" s="18">
        <f ca="1">IF(B813=1, ROUND(_xlfn.NORM.INV(AI813,$C$19,$C$20), 2), ROUND(_xlfn.NORM.INV(AI813, $D$19, $D$20), 2))</f>
        <v>1758.64</v>
      </c>
      <c r="AK813" s="15">
        <f ca="1">MIN(ROUND(H813*(1+$C$22),0),AH813)</f>
        <v>152</v>
      </c>
      <c r="AL813" s="20">
        <f ca="1">RAND()</f>
        <v>0.1786576889947894</v>
      </c>
      <c r="AM813" s="19">
        <f ca="1">(IF(B813=1, $G$21+($G$22-$G$21)*AL813, $H$21+($H$22-$H$21)*AL813))</f>
        <v>1.5359730669843683E-2</v>
      </c>
      <c r="AN813" s="15">
        <f ca="1">ROUND(AK813*(1-AM813), 0)</f>
        <v>150</v>
      </c>
      <c r="AO813" s="18">
        <f ca="1">SUM(IF(AN813&gt;H813, (AN813-H813)*($G$23+AJ813), 0),IF(AF813&gt;G813,(AF813-G813)*($G$23+AB813),0),IF(X813&gt;F813,(X813-F813)*($G$23+T813),0),IF(P813&gt;E813,(P813-E813)*($G$23+L813),0))</f>
        <v>0</v>
      </c>
      <c r="AP813" s="18">
        <f>-$C$24</f>
        <v>-313614.51120000001</v>
      </c>
      <c r="AQ813" s="17">
        <f ca="1">L813*P813+T813*X813+AB813*AF813+AJ813*AN813-AO813+AP813</f>
        <v>294816.45879999996</v>
      </c>
      <c r="AS813" s="21">
        <f ca="1">SUM(IF(AN813&gt;H813, (AN813-H813), 0),IF(AF813&gt;G813,(AF813-G813),0),IF(X813&gt;F813,(X813-F813),0),IF(P813&gt;E813,(P813-E813),0))</f>
        <v>0</v>
      </c>
    </row>
    <row r="814" spans="1:45" x14ac:dyDescent="0.4">
      <c r="A814" s="15">
        <v>786</v>
      </c>
      <c r="B814" s="15">
        <f ca="1">IF(RAND() &lt; (8/12), 0, 1)</f>
        <v>0</v>
      </c>
      <c r="C814" s="20">
        <f ca="1">RAND()</f>
        <v>0.73037707657807083</v>
      </c>
      <c r="D814" s="15" t="str">
        <f ca="1">LOOKUP(C814,$H$13:$H$16,$F$13:$F$16)</f>
        <v>Boeing 777-300ER</v>
      </c>
      <c r="E814" s="15">
        <f ca="1">LOOKUP(D814,$F$6:$F$9,$I$6:$I$9)</f>
        <v>8</v>
      </c>
      <c r="F814" s="15">
        <f ca="1">LOOKUP(D814,$F$6:$F$9,$J$6:$J$9)</f>
        <v>40</v>
      </c>
      <c r="G814" s="15">
        <f ca="1">LOOKUP(D814,$F$6:$F$9,$K$6:$K$9)</f>
        <v>24</v>
      </c>
      <c r="H814" s="15">
        <f ca="1">LOOKUP(D814,$F$6:$F$9,$L$6:$L$9)</f>
        <v>260</v>
      </c>
      <c r="I814" s="20">
        <f ca="1">RAND()</f>
        <v>0.7947750252346506</v>
      </c>
      <c r="J814" s="15">
        <f ca="1">IF(B814=1, ROUND(_xlfn.NORM.INV(I814,$C$5,$C$6)*(1+$T$14), 0), ROUND(_xlfn.NORM.INV(I814, $D$5, $D$6)*(1+$T$14), 0))</f>
        <v>5</v>
      </c>
      <c r="K814" s="20">
        <f ca="1">RAND()</f>
        <v>2.6197901177985816E-2</v>
      </c>
      <c r="L814" s="18">
        <f ca="1">IF(B814=1, ROUND(_xlfn.NORM.INV(K814,$C$7,$C$8), 2), ROUND(_xlfn.NORM.INV(K814, $D$7, $D$8), 2))</f>
        <v>9608.27</v>
      </c>
      <c r="M814" s="15">
        <f ca="1">MIN(E814,J814)</f>
        <v>5</v>
      </c>
      <c r="N814" s="15">
        <f ca="1">RAND()</f>
        <v>0.20259362562264061</v>
      </c>
      <c r="O814" s="19">
        <f ca="1">(IF(B814=1, $G$21+($G$22-$G$21)*N814, $H$21+($H$22-$H$21)*N814))</f>
        <v>1.6077808768679216E-2</v>
      </c>
      <c r="P814" s="15">
        <f ca="1">ROUND(M814*(1-O814), 0)</f>
        <v>5</v>
      </c>
      <c r="Q814" s="20">
        <f ca="1">RAND()</f>
        <v>0.42231516088247567</v>
      </c>
      <c r="R814" s="15">
        <f ca="1">IF(B814=1, ROUND(_xlfn.NORM.INV(Q814,$C$9,$C$10)*(1+$T$14), 0), ROUND(_xlfn.NORM.INV(Q814, $D$9, $D$10)*(1+$T$14), 0))</f>
        <v>38</v>
      </c>
      <c r="S814" s="20">
        <f ca="1">RAND()</f>
        <v>0.64073439160386336</v>
      </c>
      <c r="T814" s="18">
        <f ca="1">IF(B814=1, ROUND(_xlfn.NORM.INV(S814,$C$11,$C$12), 2), ROUND(_xlfn.NORM.INV(S814, $D$11, $D$12), 2))</f>
        <v>5328.32</v>
      </c>
      <c r="U814" s="15">
        <f ca="1">MIN(F814,R814)</f>
        <v>38</v>
      </c>
      <c r="V814" s="15">
        <f ca="1">RAND()</f>
        <v>0.1781266951930871</v>
      </c>
      <c r="W814" s="19">
        <f ca="1">(IF(B814=1, $G$21+($G$22-$G$21)*V814, $H$21+($H$22-$H$21)*V814))</f>
        <v>1.5343800855792613E-2</v>
      </c>
      <c r="X814" s="15">
        <f ca="1">ROUND(U814*(1-W814), 0)</f>
        <v>37</v>
      </c>
      <c r="Y814" s="20">
        <f ca="1">RAND()</f>
        <v>0.91515948575056694</v>
      </c>
      <c r="Z814" s="15">
        <f ca="1">IF(B814=1, ROUND(_xlfn.NORM.INV(Y814,$C$13,$C$14)*(1+$T$14), 0), ROUND(_xlfn.NORM.INV(Y814, $D$13, $D$14)*(1+$T$14), 0))</f>
        <v>49</v>
      </c>
      <c r="AA814" s="20">
        <f ca="1">RAND()</f>
        <v>0.55775553497559427</v>
      </c>
      <c r="AB814" s="18">
        <f ca="1">IF(B814=1, ROUND(_xlfn.NORM.INV(AA814,$C$15,$C$16), 2), ROUND(_xlfn.NORM.INV(AA814, $D$15, $D$16), 2))</f>
        <v>2815.62</v>
      </c>
      <c r="AC814" s="15">
        <f ca="1">MIN(G814,Z814)</f>
        <v>24</v>
      </c>
      <c r="AD814" s="15">
        <f ca="1">RAND()</f>
        <v>0.46075668444281137</v>
      </c>
      <c r="AE814" s="19">
        <f ca="1">(IF(B814=1, $G$21+($G$22-$G$21)*AD814, $H$21+($H$22-$H$21)*AD814))</f>
        <v>2.3822700533284343E-2</v>
      </c>
      <c r="AF814" s="15">
        <f ca="1">ROUND(AC814*(1-AE814), 0)</f>
        <v>23</v>
      </c>
      <c r="AG814" s="20">
        <f ca="1">RAND()</f>
        <v>0.93304428470112777</v>
      </c>
      <c r="AH814" s="15">
        <f ca="1">IF(B814=1, ROUND(_xlfn.NORM.INV(AG814,$C$17,$C$18)*(1+$T$14), 0), ROUND(_xlfn.NORM.INV(AG814, $D$17, $D$18)*(1+$T$14), 0))</f>
        <v>278</v>
      </c>
      <c r="AI814" s="20">
        <f ca="1">RAND()</f>
        <v>0.12279479341854105</v>
      </c>
      <c r="AJ814" s="18">
        <f ca="1">IF(B814=1, ROUND(_xlfn.NORM.INV(AI814,$C$19,$C$20), 2), ROUND(_xlfn.NORM.INV(AI814, $D$19, $D$20), 2))</f>
        <v>1660.53</v>
      </c>
      <c r="AK814" s="15">
        <f ca="1">MIN(ROUND(H814*(1+$C$22),0),AH814)</f>
        <v>273</v>
      </c>
      <c r="AL814" s="20">
        <f ca="1">RAND()</f>
        <v>0.95178896683728487</v>
      </c>
      <c r="AM814" s="19">
        <f ca="1">(IF(B814=1, $G$21+($G$22-$G$21)*AL814, $H$21+($H$22-$H$21)*AL814))</f>
        <v>3.8553669005118543E-2</v>
      </c>
      <c r="AN814" s="15">
        <f ca="1">ROUND(AK814*(1-AM814), 0)</f>
        <v>262</v>
      </c>
      <c r="AO814" s="18">
        <f ca="1">SUM(IF(AN814&gt;H814, (AN814-H814)*($G$23+AJ814), 0),IF(AF814&gt;G814,(AF814-G814)*($G$23+AB814),0),IF(X814&gt;F814,(X814-F814)*($G$23+T814),0),IF(P814&gt;E814,(P814-E814)*($G$23+L814),0))</f>
        <v>5023.0599999999995</v>
      </c>
      <c r="AP814" s="18">
        <f>-$C$24</f>
        <v>-313614.51120000001</v>
      </c>
      <c r="AQ814" s="17">
        <f ca="1">L814*P814+T814*X814+AB814*AF814+AJ814*AN814-AO814+AP814</f>
        <v>426369.73879999999</v>
      </c>
      <c r="AS814" s="21">
        <f ca="1">SUM(IF(AN814&gt;H814, (AN814-H814), 0),IF(AF814&gt;G814,(AF814-G814),0),IF(X814&gt;F814,(X814-F814),0),IF(P814&gt;E814,(P814-E814),0))</f>
        <v>2</v>
      </c>
    </row>
    <row r="815" spans="1:45" x14ac:dyDescent="0.4">
      <c r="A815" s="15">
        <v>787</v>
      </c>
      <c r="B815" s="15">
        <f ca="1">IF(RAND() &lt; (8/12), 0, 1)</f>
        <v>0</v>
      </c>
      <c r="C815" s="20">
        <f ca="1">RAND()</f>
        <v>0.57943115786596688</v>
      </c>
      <c r="D815" s="15" t="str">
        <f ca="1">LOOKUP(C815,$H$13:$H$16,$F$13:$F$16)</f>
        <v>Boeing 777-200LR</v>
      </c>
      <c r="E815" s="15">
        <f ca="1">LOOKUP(D815,$F$6:$F$9,$I$6:$I$9)</f>
        <v>0</v>
      </c>
      <c r="F815" s="15">
        <f ca="1">LOOKUP(D815,$F$6:$F$9,$J$6:$J$9)</f>
        <v>38</v>
      </c>
      <c r="G815" s="15">
        <f ca="1">LOOKUP(D815,$F$6:$F$9,$K$6:$K$9)</f>
        <v>0</v>
      </c>
      <c r="H815" s="15">
        <f ca="1">LOOKUP(D815,$F$6:$F$9,$L$6:$L$9)</f>
        <v>264</v>
      </c>
      <c r="I815" s="20">
        <f ca="1">RAND()</f>
        <v>0.23080369144874524</v>
      </c>
      <c r="J815" s="15">
        <f ca="1">IF(B815=1, ROUND(_xlfn.NORM.INV(I815,$C$5,$C$6)*(1+$T$14), 0), ROUND(_xlfn.NORM.INV(I815, $D$5, $D$6)*(1+$T$14), 0))</f>
        <v>3</v>
      </c>
      <c r="K815" s="20">
        <f ca="1">RAND()</f>
        <v>0.560613081087597</v>
      </c>
      <c r="L815" s="18">
        <f ca="1">IF(B815=1, ROUND(_xlfn.NORM.INV(K815,$C$7,$C$8), 2), ROUND(_xlfn.NORM.INV(K815, $D$7, $D$8), 2))</f>
        <v>10561.89</v>
      </c>
      <c r="M815" s="15">
        <f ca="1">MIN(E815,J815)</f>
        <v>0</v>
      </c>
      <c r="N815" s="15">
        <f ca="1">RAND()</f>
        <v>0.76449786383927809</v>
      </c>
      <c r="O815" s="19">
        <f ca="1">(IF(B815=1, $G$21+($G$22-$G$21)*N815, $H$21+($H$22-$H$21)*N815))</f>
        <v>3.2934935915178341E-2</v>
      </c>
      <c r="P815" s="15">
        <f ca="1">ROUND(M815*(1-O815), 0)</f>
        <v>0</v>
      </c>
      <c r="Q815" s="20">
        <f ca="1">RAND()</f>
        <v>0.3588089873889051</v>
      </c>
      <c r="R815" s="15">
        <f ca="1">IF(B815=1, ROUND(_xlfn.NORM.INV(Q815,$C$9,$C$10)*(1+$T$14), 0), ROUND(_xlfn.NORM.INV(Q815, $D$9, $D$10)*(1+$T$14), 0))</f>
        <v>36</v>
      </c>
      <c r="S815" s="20">
        <f ca="1">RAND()</f>
        <v>0.95205260474086717</v>
      </c>
      <c r="T815" s="18">
        <f ca="1">IF(B815=1, ROUND(_xlfn.NORM.INV(S815,$C$11,$C$12), 2), ROUND(_xlfn.NORM.INV(S815, $D$11, $D$12), 2))</f>
        <v>5625.63</v>
      </c>
      <c r="U815" s="15">
        <f ca="1">MIN(F815,R815)</f>
        <v>36</v>
      </c>
      <c r="V815" s="15">
        <f ca="1">RAND()</f>
        <v>0.80898313596712779</v>
      </c>
      <c r="W815" s="19">
        <f ca="1">(IF(B815=1, $G$21+($G$22-$G$21)*V815, $H$21+($H$22-$H$21)*V815))</f>
        <v>3.4269494079013835E-2</v>
      </c>
      <c r="X815" s="15">
        <f ca="1">ROUND(U815*(1-W815), 0)</f>
        <v>35</v>
      </c>
      <c r="Y815" s="20">
        <f ca="1">RAND()</f>
        <v>0.56606072316421097</v>
      </c>
      <c r="Z815" s="15">
        <f ca="1">IF(B815=1, ROUND(_xlfn.NORM.INV(Y815,$C$13,$C$14)*(1+$T$14), 0), ROUND(_xlfn.NORM.INV(Y815, $D$13, $D$14)*(1+$T$14), 0))</f>
        <v>37</v>
      </c>
      <c r="AA815" s="20">
        <f ca="1">RAND()</f>
        <v>0.5426843909445962</v>
      </c>
      <c r="AB815" s="18">
        <f ca="1">IF(B815=1, ROUND(_xlfn.NORM.INV(AA815,$C$15,$C$16), 2), ROUND(_xlfn.NORM.INV(AA815, $D$15, $D$16), 2))</f>
        <v>2811</v>
      </c>
      <c r="AC815" s="15">
        <f ca="1">MIN(G815,Z815)</f>
        <v>0</v>
      </c>
      <c r="AD815" s="15">
        <f ca="1">RAND()</f>
        <v>0.96198849852734003</v>
      </c>
      <c r="AE815" s="19">
        <f ca="1">(IF(B815=1, $G$21+($G$22-$G$21)*AD815, $H$21+($H$22-$H$21)*AD815))</f>
        <v>3.8859654955820201E-2</v>
      </c>
      <c r="AF815" s="15">
        <f ca="1">ROUND(AC815*(1-AE815), 0)</f>
        <v>0</v>
      </c>
      <c r="AG815" s="20">
        <f ca="1">RAND()</f>
        <v>0.56782309535897701</v>
      </c>
      <c r="AH815" s="15">
        <f ca="1">IF(B815=1, ROUND(_xlfn.NORM.INV(AG815,$C$17,$C$18)*(1+$T$14), 0), ROUND(_xlfn.NORM.INV(AG815, $D$17, $D$18)*(1+$T$14), 0))</f>
        <v>208</v>
      </c>
      <c r="AI815" s="20">
        <f ca="1">RAND()</f>
        <v>6.2164353002209793E-2</v>
      </c>
      <c r="AJ815" s="18">
        <f ca="1">IF(B815=1, ROUND(_xlfn.NORM.INV(AI815,$C$19,$C$20), 2), ROUND(_xlfn.NORM.INV(AI815, $D$19, $D$20), 2))</f>
        <v>1631.99</v>
      </c>
      <c r="AK815" s="15">
        <f ca="1">MIN(ROUND(H815*(1+$C$22),0),AH815)</f>
        <v>208</v>
      </c>
      <c r="AL815" s="20">
        <f ca="1">RAND()</f>
        <v>0.21949830575232576</v>
      </c>
      <c r="AM815" s="19">
        <f ca="1">(IF(B815=1, $G$21+($G$22-$G$21)*AL815, $H$21+($H$22-$H$21)*AL815))</f>
        <v>1.6584949172569773E-2</v>
      </c>
      <c r="AN815" s="15">
        <f ca="1">ROUND(AK815*(1-AM815), 0)</f>
        <v>205</v>
      </c>
      <c r="AO815" s="18">
        <f ca="1">SUM(IF(AN815&gt;H815, (AN815-H815)*($G$23+AJ815), 0),IF(AF815&gt;G815,(AF815-G815)*($G$23+AB815),0),IF(X815&gt;F815,(X815-F815)*($G$23+T815),0),IF(P815&gt;E815,(P815-E815)*($G$23+L815),0))</f>
        <v>0</v>
      </c>
      <c r="AP815" s="18">
        <f>-$C$24</f>
        <v>-313614.51120000001</v>
      </c>
      <c r="AQ815" s="17">
        <f ca="1">L815*P815+T815*X815+AB815*AF815+AJ815*AN815-AO815+AP815</f>
        <v>217840.48879999999</v>
      </c>
      <c r="AS815" s="21">
        <f ca="1">SUM(IF(AN815&gt;H815, (AN815-H815), 0),IF(AF815&gt;G815,(AF815-G815),0),IF(X815&gt;F815,(X815-F815),0),IF(P815&gt;E815,(P815-E815),0))</f>
        <v>0</v>
      </c>
    </row>
    <row r="816" spans="1:45" x14ac:dyDescent="0.4">
      <c r="A816" s="15">
        <v>788</v>
      </c>
      <c r="B816" s="15">
        <f ca="1">IF(RAND() &lt; (8/12), 0, 1)</f>
        <v>1</v>
      </c>
      <c r="C816" s="20">
        <f ca="1">RAND()</f>
        <v>5.765891094786646E-4</v>
      </c>
      <c r="D816" s="15" t="str">
        <f ca="1">LOOKUP(C816,$H$13:$H$16,$F$13:$F$16)</f>
        <v>Airbus A350-900</v>
      </c>
      <c r="E816" s="15">
        <f ca="1">LOOKUP(D816,$F$6:$F$9,$I$6:$I$9)</f>
        <v>0</v>
      </c>
      <c r="F816" s="15">
        <f ca="1">LOOKUP(D816,$F$6:$F$9,$J$6:$J$9)</f>
        <v>32</v>
      </c>
      <c r="G816" s="15">
        <f ca="1">LOOKUP(D816,$F$6:$F$9,$K$6:$K$9)</f>
        <v>21</v>
      </c>
      <c r="H816" s="15">
        <f ca="1">LOOKUP(D816,$F$6:$F$9,$L$6:$L$9)</f>
        <v>259</v>
      </c>
      <c r="I816" s="20">
        <f ca="1">RAND()</f>
        <v>0.31063468555113971</v>
      </c>
      <c r="J816" s="15">
        <f ca="1">IF(B816=1, ROUND(_xlfn.NORM.INV(I816,$C$5,$C$6)*(1+$T$14), 0), ROUND(_xlfn.NORM.INV(I816, $D$5, $D$6)*(1+$T$14), 0))</f>
        <v>5</v>
      </c>
      <c r="K816" s="20">
        <f ca="1">RAND()</f>
        <v>9.0474451685720658E-2</v>
      </c>
      <c r="L816" s="18">
        <f ca="1">IF(B816=1, ROUND(_xlfn.NORM.INV(K816,$C$7,$C$8), 2), ROUND(_xlfn.NORM.INV(K816, $D$7, $D$8), 2))</f>
        <v>11246.19</v>
      </c>
      <c r="M816" s="15">
        <f ca="1">MIN(E816,J816)</f>
        <v>0</v>
      </c>
      <c r="N816" s="15">
        <f ca="1">RAND()</f>
        <v>0.80941678575213261</v>
      </c>
      <c r="O816" s="19">
        <f ca="1">(IF(B816=1, $G$21+($G$22-$G$21)*N816, $H$21+($H$22-$H$21)*N816))</f>
        <v>4.3329587501324644E-2</v>
      </c>
      <c r="P816" s="15">
        <f ca="1">ROUND(M816*(1-O816), 0)</f>
        <v>0</v>
      </c>
      <c r="Q816" s="20">
        <f ca="1">RAND()</f>
        <v>0.14714568967331199</v>
      </c>
      <c r="R816" s="15">
        <f ca="1">IF(B816=1, ROUND(_xlfn.NORM.INV(Q816,$C$9,$C$10)*(1+$T$14), 0), ROUND(_xlfn.NORM.INV(Q816, $D$9, $D$10)*(1+$T$14), 0))</f>
        <v>34</v>
      </c>
      <c r="S816" s="20">
        <f ca="1">RAND()</f>
        <v>0.58738097141741941</v>
      </c>
      <c r="T816" s="18">
        <f ca="1">IF(B816=1, ROUND(_xlfn.NORM.INV(S816,$C$11,$C$12), 2), ROUND(_xlfn.NORM.INV(S816, $D$11, $D$12), 2))</f>
        <v>7028.55</v>
      </c>
      <c r="U816" s="15">
        <f ca="1">MIN(F816,R816)</f>
        <v>32</v>
      </c>
      <c r="V816" s="15">
        <f ca="1">RAND()</f>
        <v>0.47038211551283671</v>
      </c>
      <c r="W816" s="19">
        <f ca="1">(IF(B816=1, $G$21+($G$22-$G$21)*V816, $H$21+($H$22-$H$21)*V816))</f>
        <v>3.1463374042949285E-2</v>
      </c>
      <c r="X816" s="15">
        <f ca="1">ROUND(U816*(1-W816), 0)</f>
        <v>31</v>
      </c>
      <c r="Y816" s="20">
        <f ca="1">RAND()</f>
        <v>0.6986576562610709</v>
      </c>
      <c r="Z816" s="15">
        <f ca="1">IF(B816=1, ROUND(_xlfn.NORM.INV(Y816,$C$13,$C$14)*(1+$T$14), 0), ROUND(_xlfn.NORM.INV(Y816, $D$13, $D$14)*(1+$T$14), 0))</f>
        <v>67</v>
      </c>
      <c r="AA816" s="20">
        <f ca="1">RAND()</f>
        <v>0.96052947581570447</v>
      </c>
      <c r="AB816" s="18">
        <f ca="1">IF(B816=1, ROUND(_xlfn.NORM.INV(AA816,$C$15,$C$16), 2), ROUND(_xlfn.NORM.INV(AA816, $D$15, $D$16), 2))</f>
        <v>4487.26</v>
      </c>
      <c r="AC816" s="15">
        <f ca="1">MIN(G816,Z816)</f>
        <v>21</v>
      </c>
      <c r="AD816" s="15">
        <f ca="1">RAND()</f>
        <v>0.37899353590363105</v>
      </c>
      <c r="AE816" s="19">
        <f ca="1">(IF(B816=1, $G$21+($G$22-$G$21)*AD816, $H$21+($H$22-$H$21)*AD816))</f>
        <v>2.8264773756627087E-2</v>
      </c>
      <c r="AF816" s="15">
        <f ca="1">ROUND(AC816*(1-AE816), 0)</f>
        <v>20</v>
      </c>
      <c r="AG816" s="20">
        <f ca="1">RAND()</f>
        <v>0.67191353657526443</v>
      </c>
      <c r="AH816" s="15">
        <f ca="1">IF(B816=1, ROUND(_xlfn.NORM.INV(AG816,$C$17,$C$18)*(1+$T$14), 0), ROUND(_xlfn.NORM.INV(AG816, $D$17, $D$18)*(1+$T$14), 0))</f>
        <v>361</v>
      </c>
      <c r="AI816" s="20">
        <f ca="1">RAND()</f>
        <v>0.8465694202101639</v>
      </c>
      <c r="AJ816" s="18">
        <f ca="1">IF(B816=1, ROUND(_xlfn.NORM.INV(AI816,$C$19,$C$20), 2), ROUND(_xlfn.NORM.INV(AI816, $D$19, $D$20), 2))</f>
        <v>2583.61</v>
      </c>
      <c r="AK816" s="15">
        <f ca="1">MIN(ROUND(H816*(1+$C$22),0),AH816)</f>
        <v>272</v>
      </c>
      <c r="AL816" s="20">
        <f ca="1">RAND()</f>
        <v>0.27334139079720654</v>
      </c>
      <c r="AM816" s="19">
        <f ca="1">(IF(B816=1, $G$21+($G$22-$G$21)*AL816, $H$21+($H$22-$H$21)*AL816))</f>
        <v>2.4566948677902229E-2</v>
      </c>
      <c r="AN816" s="15">
        <f ca="1">ROUND(AK816*(1-AM816), 0)</f>
        <v>265</v>
      </c>
      <c r="AO816" s="18">
        <f ca="1">SUM(IF(AN816&gt;H816, (AN816-H816)*($G$23+AJ816), 0),IF(AF816&gt;G816,(AF816-G816)*($G$23+AB816),0),IF(X816&gt;F816,(X816-F816)*($G$23+T816),0),IF(P816&gt;E816,(P816-E816)*($G$23+L816),0))</f>
        <v>20607.66</v>
      </c>
      <c r="AP816" s="18">
        <f>-$C$24</f>
        <v>-313614.51120000001</v>
      </c>
      <c r="AQ816" s="17">
        <f ca="1">L816*P816+T816*X816+AB816*AF816+AJ816*AN816-AO816+AP816</f>
        <v>658064.72879999992</v>
      </c>
      <c r="AS816" s="21">
        <f ca="1">SUM(IF(AN816&gt;H816, (AN816-H816), 0),IF(AF816&gt;G816,(AF816-G816),0),IF(X816&gt;F816,(X816-F816),0),IF(P816&gt;E816,(P816-E816),0))</f>
        <v>6</v>
      </c>
    </row>
    <row r="817" spans="1:45" x14ac:dyDescent="0.4">
      <c r="A817" s="15">
        <v>789</v>
      </c>
      <c r="B817" s="15">
        <f ca="1">IF(RAND() &lt; (8/12), 0, 1)</f>
        <v>0</v>
      </c>
      <c r="C817" s="20">
        <f ca="1">RAND()</f>
        <v>0.18771152471760755</v>
      </c>
      <c r="D817" s="15" t="str">
        <f ca="1">LOOKUP(C817,$H$13:$H$16,$F$13:$F$16)</f>
        <v>Airbus A350-900</v>
      </c>
      <c r="E817" s="15">
        <f ca="1">LOOKUP(D817,$F$6:$F$9,$I$6:$I$9)</f>
        <v>0</v>
      </c>
      <c r="F817" s="15">
        <f ca="1">LOOKUP(D817,$F$6:$F$9,$J$6:$J$9)</f>
        <v>32</v>
      </c>
      <c r="G817" s="15">
        <f ca="1">LOOKUP(D817,$F$6:$F$9,$K$6:$K$9)</f>
        <v>21</v>
      </c>
      <c r="H817" s="15">
        <f ca="1">LOOKUP(D817,$F$6:$F$9,$L$6:$L$9)</f>
        <v>259</v>
      </c>
      <c r="I817" s="20">
        <f ca="1">RAND()</f>
        <v>0.844923890137947</v>
      </c>
      <c r="J817" s="15">
        <f ca="1">IF(B817=1, ROUND(_xlfn.NORM.INV(I817,$C$5,$C$6)*(1+$T$14), 0), ROUND(_xlfn.NORM.INV(I817, $D$5, $D$6)*(1+$T$14), 0))</f>
        <v>5</v>
      </c>
      <c r="K817" s="20">
        <f ca="1">RAND()</f>
        <v>0.24952124291648126</v>
      </c>
      <c r="L817" s="18">
        <f ca="1">IF(B817=1, ROUND(_xlfn.NORM.INV(K817,$C$7,$C$8), 2), ROUND(_xlfn.NORM.INV(K817, $D$7, $D$8), 2))</f>
        <v>10184.290000000001</v>
      </c>
      <c r="M817" s="15">
        <f ca="1">MIN(E817,J817)</f>
        <v>0</v>
      </c>
      <c r="N817" s="15">
        <f ca="1">RAND()</f>
        <v>4.4379511225995927E-3</v>
      </c>
      <c r="O817" s="19">
        <f ca="1">(IF(B817=1, $G$21+($G$22-$G$21)*N817, $H$21+($H$22-$H$21)*N817))</f>
        <v>1.0133138533677989E-2</v>
      </c>
      <c r="P817" s="15">
        <f ca="1">ROUND(M817*(1-O817), 0)</f>
        <v>0</v>
      </c>
      <c r="Q817" s="20">
        <f ca="1">RAND()</f>
        <v>0.30065819774661262</v>
      </c>
      <c r="R817" s="15">
        <f ca="1">IF(B817=1, ROUND(_xlfn.NORM.INV(Q817,$C$9,$C$10)*(1+$T$14), 0), ROUND(_xlfn.NORM.INV(Q817, $D$9, $D$10)*(1+$T$14), 0))</f>
        <v>34</v>
      </c>
      <c r="S817" s="20">
        <f ca="1">RAND()</f>
        <v>0.42426551606767193</v>
      </c>
      <c r="T817" s="18">
        <f ca="1">IF(B817=1, ROUND(_xlfn.NORM.INV(S817,$C$11,$C$12), 2), ROUND(_xlfn.NORM.INV(S817, $D$11, $D$12), 2))</f>
        <v>5202.67</v>
      </c>
      <c r="U817" s="15">
        <f ca="1">MIN(F817,R817)</f>
        <v>32</v>
      </c>
      <c r="V817" s="15">
        <f ca="1">RAND()</f>
        <v>0.89339670538849414</v>
      </c>
      <c r="W817" s="19">
        <f ca="1">(IF(B817=1, $G$21+($G$22-$G$21)*V817, $H$21+($H$22-$H$21)*V817))</f>
        <v>3.6801901161654826E-2</v>
      </c>
      <c r="X817" s="15">
        <f ca="1">ROUND(U817*(1-W817), 0)</f>
        <v>31</v>
      </c>
      <c r="Y817" s="20">
        <f ca="1">RAND()</f>
        <v>0.21867776234280345</v>
      </c>
      <c r="Z817" s="15">
        <f ca="1">IF(B817=1, ROUND(_xlfn.NORM.INV(Y817,$C$13,$C$14)*(1+$T$14), 0), ROUND(_xlfn.NORM.INV(Y817, $D$13, $D$14)*(1+$T$14), 0))</f>
        <v>28</v>
      </c>
      <c r="AA817" s="20">
        <f ca="1">RAND()</f>
        <v>0.44533241175563076</v>
      </c>
      <c r="AB817" s="18">
        <f ca="1">IF(B817=1, ROUND(_xlfn.NORM.INV(AA817,$C$15,$C$16), 2), ROUND(_xlfn.NORM.INV(AA817, $D$15, $D$16), 2))</f>
        <v>2781.26</v>
      </c>
      <c r="AC817" s="15">
        <f ca="1">MIN(G817,Z817)</f>
        <v>21</v>
      </c>
      <c r="AD817" s="15">
        <f ca="1">RAND()</f>
        <v>0.19951765339741478</v>
      </c>
      <c r="AE817" s="19">
        <f ca="1">(IF(B817=1, $G$21+($G$22-$G$21)*AD817, $H$21+($H$22-$H$21)*AD817))</f>
        <v>1.5985529601922444E-2</v>
      </c>
      <c r="AF817" s="15">
        <f ca="1">ROUND(AC817*(1-AE817), 0)</f>
        <v>21</v>
      </c>
      <c r="AG817" s="20">
        <f ca="1">RAND()</f>
        <v>0.58734592382859296</v>
      </c>
      <c r="AH817" s="15">
        <f ca="1">IF(B817=1, ROUND(_xlfn.NORM.INV(AG817,$C$17,$C$18)*(1+$T$14), 0), ROUND(_xlfn.NORM.INV(AG817, $D$17, $D$18)*(1+$T$14), 0))</f>
        <v>211</v>
      </c>
      <c r="AI817" s="20">
        <f ca="1">RAND()</f>
        <v>0.84234619395869481</v>
      </c>
      <c r="AJ817" s="18">
        <f ca="1">IF(B817=1, ROUND(_xlfn.NORM.INV(AI817,$C$19,$C$20), 2), ROUND(_xlfn.NORM.INV(AI817, $D$19, $D$20), 2))</f>
        <v>1825.01</v>
      </c>
      <c r="AK817" s="15">
        <f ca="1">MIN(ROUND(H817*(1+$C$22),0),AH817)</f>
        <v>211</v>
      </c>
      <c r="AL817" s="20">
        <f ca="1">RAND()</f>
        <v>0.26868665234744338</v>
      </c>
      <c r="AM817" s="19">
        <f ca="1">(IF(B817=1, $G$21+($G$22-$G$21)*AL817, $H$21+($H$22-$H$21)*AL817))</f>
        <v>1.8060599570423302E-2</v>
      </c>
      <c r="AN817" s="15">
        <f ca="1">ROUND(AK817*(1-AM817), 0)</f>
        <v>207</v>
      </c>
      <c r="AO817" s="18">
        <f ca="1">SUM(IF(AN817&gt;H817, (AN817-H817)*($G$23+AJ817), 0),IF(AF817&gt;G817,(AF817-G817)*($G$23+AB817),0),IF(X817&gt;F817,(X817-F817)*($G$23+T817),0),IF(P817&gt;E817,(P817-E817)*($G$23+L817),0))</f>
        <v>0</v>
      </c>
      <c r="AP817" s="18">
        <f>-$C$24</f>
        <v>-313614.51120000001</v>
      </c>
      <c r="AQ817" s="17">
        <f ca="1">L817*P817+T817*X817+AB817*AF817+AJ817*AN817-AO817+AP817</f>
        <v>283851.78880000004</v>
      </c>
      <c r="AS817" s="21">
        <f ca="1">SUM(IF(AN817&gt;H817, (AN817-H817), 0),IF(AF817&gt;G817,(AF817-G817),0),IF(X817&gt;F817,(X817-F817),0),IF(P817&gt;E817,(P817-E817),0))</f>
        <v>0</v>
      </c>
    </row>
    <row r="818" spans="1:45" x14ac:dyDescent="0.4">
      <c r="A818" s="15">
        <v>790</v>
      </c>
      <c r="B818" s="15">
        <f ca="1">IF(RAND() &lt; (8/12), 0, 1)</f>
        <v>1</v>
      </c>
      <c r="C818" s="20">
        <f ca="1">RAND()</f>
        <v>0.49255367071918865</v>
      </c>
      <c r="D818" s="15" t="str">
        <f ca="1">LOOKUP(C818,$H$13:$H$16,$F$13:$F$16)</f>
        <v>Airbus A380-800</v>
      </c>
      <c r="E818" s="15">
        <f ca="1">LOOKUP(D818,$F$6:$F$9,$I$6:$I$9)</f>
        <v>14</v>
      </c>
      <c r="F818" s="15">
        <f ca="1">LOOKUP(D818,$F$6:$F$9,$J$6:$J$9)</f>
        <v>76</v>
      </c>
      <c r="G818" s="15">
        <f ca="1">LOOKUP(D818,$F$6:$F$9,$K$6:$K$9)</f>
        <v>56</v>
      </c>
      <c r="H818" s="15">
        <f ca="1">LOOKUP(D818,$F$6:$F$9,$L$6:$L$9)</f>
        <v>341</v>
      </c>
      <c r="I818" s="20">
        <f ca="1">RAND()</f>
        <v>0.52055955576615864</v>
      </c>
      <c r="J818" s="15">
        <f ca="1">IF(B818=1, ROUND(_xlfn.NORM.INV(I818,$C$5,$C$6)*(1+$T$14), 0), ROUND(_xlfn.NORM.INV(I818, $D$5, $D$6)*(1+$T$14), 0))</f>
        <v>6</v>
      </c>
      <c r="K818" s="20">
        <f ca="1">RAND()</f>
        <v>0.31617309593035592</v>
      </c>
      <c r="L818" s="18">
        <f ca="1">IF(B818=1, ROUND(_xlfn.NORM.INV(K818,$C$7,$C$8), 2), ROUND(_xlfn.NORM.INV(K818, $D$7, $D$8), 2))</f>
        <v>12796.07</v>
      </c>
      <c r="M818" s="15">
        <f ca="1">MIN(E818,J818)</f>
        <v>6</v>
      </c>
      <c r="N818" s="15">
        <f ca="1">RAND()</f>
        <v>0.28679541874851289</v>
      </c>
      <c r="O818" s="19">
        <f ca="1">(IF(B818=1, $G$21+($G$22-$G$21)*N818, $H$21+($H$22-$H$21)*N818))</f>
        <v>2.5037839656197949E-2</v>
      </c>
      <c r="P818" s="15">
        <f ca="1">ROUND(M818*(1-O818), 0)</f>
        <v>6</v>
      </c>
      <c r="Q818" s="20">
        <f ca="1">RAND()</f>
        <v>0.57157109047854082</v>
      </c>
      <c r="R818" s="15">
        <f ca="1">IF(B818=1, ROUND(_xlfn.NORM.INV(Q818,$C$9,$C$10)*(1+$T$14), 0), ROUND(_xlfn.NORM.INV(Q818, $D$9, $D$10)*(1+$T$14), 0))</f>
        <v>65</v>
      </c>
      <c r="S818" s="20">
        <f ca="1">RAND()</f>
        <v>0.28855158606891684</v>
      </c>
      <c r="T818" s="18">
        <f ca="1">IF(B818=1, ROUND(_xlfn.NORM.INV(S818,$C$11,$C$12), 2), ROUND(_xlfn.NORM.INV(S818, $D$11, $D$12), 2))</f>
        <v>6326.63</v>
      </c>
      <c r="U818" s="15">
        <f ca="1">MIN(F818,R818)</f>
        <v>65</v>
      </c>
      <c r="V818" s="15">
        <f ca="1">RAND()</f>
        <v>0.30798383671976093</v>
      </c>
      <c r="W818" s="19">
        <f ca="1">(IF(B818=1, $G$21+($G$22-$G$21)*V818, $H$21+($H$22-$H$21)*V818))</f>
        <v>2.5779434285191631E-2</v>
      </c>
      <c r="X818" s="15">
        <f ca="1">ROUND(U818*(1-W818), 0)</f>
        <v>63</v>
      </c>
      <c r="Y818" s="20">
        <f ca="1">RAND()</f>
        <v>0.1175391304275748</v>
      </c>
      <c r="Z818" s="15">
        <f ca="1">IF(B818=1, ROUND(_xlfn.NORM.INV(Y818,$C$13,$C$14)*(1+$T$14), 0), ROUND(_xlfn.NORM.INV(Y818, $D$13, $D$14)*(1+$T$14), 0))</f>
        <v>27</v>
      </c>
      <c r="AA818" s="20">
        <f ca="1">RAND()</f>
        <v>4.6461864006575038E-3</v>
      </c>
      <c r="AB818" s="18">
        <f ca="1">IF(B818=1, ROUND(_xlfn.NORM.INV(AA818,$C$15,$C$16), 2), ROUND(_xlfn.NORM.INV(AA818, $D$15, $D$16), 2))</f>
        <v>2391.46</v>
      </c>
      <c r="AC818" s="15">
        <f ca="1">MIN(G818,Z818)</f>
        <v>27</v>
      </c>
      <c r="AD818" s="15">
        <f ca="1">RAND()</f>
        <v>0.41351620882057838</v>
      </c>
      <c r="AE818" s="19">
        <f ca="1">(IF(B818=1, $G$21+($G$22-$G$21)*AD818, $H$21+($H$22-$H$21)*AD818))</f>
        <v>2.9473067308720242E-2</v>
      </c>
      <c r="AF818" s="15">
        <f ca="1">ROUND(AC818*(1-AE818), 0)</f>
        <v>26</v>
      </c>
      <c r="AG818" s="20">
        <f ca="1">RAND()</f>
        <v>0.18527056439037792</v>
      </c>
      <c r="AH818" s="15">
        <f ca="1">IF(B818=1, ROUND(_xlfn.NORM.INV(AG818,$C$17,$C$18)*(1+$T$14), 0), ROUND(_xlfn.NORM.INV(AG818, $D$17, $D$18)*(1+$T$14), 0))</f>
        <v>192</v>
      </c>
      <c r="AI818" s="20">
        <f ca="1">RAND()</f>
        <v>7.8820668449134379E-3</v>
      </c>
      <c r="AJ818" s="18">
        <f ca="1">IF(B818=1, ROUND(_xlfn.NORM.INV(AI818,$C$19,$C$20), 2), ROUND(_xlfn.NORM.INV(AI818, $D$19, $D$20), 2))</f>
        <v>1550.8</v>
      </c>
      <c r="AK818" s="15">
        <f ca="1">MIN(ROUND(H818*(1+$C$22),0),AH818)</f>
        <v>192</v>
      </c>
      <c r="AL818" s="20">
        <f ca="1">RAND()</f>
        <v>0.1722088257052905</v>
      </c>
      <c r="AM818" s="19">
        <f ca="1">(IF(B818=1, $G$21+($G$22-$G$21)*AL818, $H$21+($H$22-$H$21)*AL818))</f>
        <v>2.1027308899685168E-2</v>
      </c>
      <c r="AN818" s="15">
        <f ca="1">ROUND(AK818*(1-AM818), 0)</f>
        <v>188</v>
      </c>
      <c r="AO818" s="18">
        <f ca="1">SUM(IF(AN818&gt;H818, (AN818-H818)*($G$23+AJ818), 0),IF(AF818&gt;G818,(AF818-G818)*($G$23+AB818),0),IF(X818&gt;F818,(X818-F818)*($G$23+T818),0),IF(P818&gt;E818,(P818-E818)*($G$23+L818),0))</f>
        <v>0</v>
      </c>
      <c r="AP818" s="18">
        <f>-$C$24</f>
        <v>-313614.51120000001</v>
      </c>
      <c r="AQ818" s="17">
        <f ca="1">L818*P818+T818*X818+AB818*AF818+AJ818*AN818-AO818+AP818</f>
        <v>515467.95879999996</v>
      </c>
      <c r="AS818" s="21">
        <f ca="1">SUM(IF(AN818&gt;H818, (AN818-H818), 0),IF(AF818&gt;G818,(AF818-G818),0),IF(X818&gt;F818,(X818-F818),0),IF(P818&gt;E818,(P818-E818),0))</f>
        <v>0</v>
      </c>
    </row>
    <row r="819" spans="1:45" x14ac:dyDescent="0.4">
      <c r="A819" s="15">
        <v>791</v>
      </c>
      <c r="B819" s="15">
        <f ca="1">IF(RAND() &lt; (8/12), 0, 1)</f>
        <v>0</v>
      </c>
      <c r="C819" s="20">
        <f ca="1">RAND()</f>
        <v>0.17107091069132918</v>
      </c>
      <c r="D819" s="15" t="str">
        <f ca="1">LOOKUP(C819,$H$13:$H$16,$F$13:$F$16)</f>
        <v>Airbus A350-900</v>
      </c>
      <c r="E819" s="15">
        <f ca="1">LOOKUP(D819,$F$6:$F$9,$I$6:$I$9)</f>
        <v>0</v>
      </c>
      <c r="F819" s="15">
        <f ca="1">LOOKUP(D819,$F$6:$F$9,$J$6:$J$9)</f>
        <v>32</v>
      </c>
      <c r="G819" s="15">
        <f ca="1">LOOKUP(D819,$F$6:$F$9,$K$6:$K$9)</f>
        <v>21</v>
      </c>
      <c r="H819" s="15">
        <f ca="1">LOOKUP(D819,$F$6:$F$9,$L$6:$L$9)</f>
        <v>259</v>
      </c>
      <c r="I819" s="20">
        <f ca="1">RAND()</f>
        <v>0.33830586445063482</v>
      </c>
      <c r="J819" s="15">
        <f ca="1">IF(B819=1, ROUND(_xlfn.NORM.INV(I819,$C$5,$C$6)*(1+$T$14), 0), ROUND(_xlfn.NORM.INV(I819, $D$5, $D$6)*(1+$T$14), 0))</f>
        <v>4</v>
      </c>
      <c r="K819" s="20">
        <f ca="1">RAND()</f>
        <v>0.5949473774676437</v>
      </c>
      <c r="L819" s="18">
        <f ca="1">IF(B819=1, ROUND(_xlfn.NORM.INV(K819,$C$7,$C$8), 2), ROUND(_xlfn.NORM.INV(K819, $D$7, $D$8), 2))</f>
        <v>10601.89</v>
      </c>
      <c r="M819" s="15">
        <f ca="1">MIN(E819,J819)</f>
        <v>0</v>
      </c>
      <c r="N819" s="15">
        <f ca="1">RAND()</f>
        <v>0.82080091919958698</v>
      </c>
      <c r="O819" s="19">
        <f ca="1">(IF(B819=1, $G$21+($G$22-$G$21)*N819, $H$21+($H$22-$H$21)*N819))</f>
        <v>3.4624027575987606E-2</v>
      </c>
      <c r="P819" s="15">
        <f ca="1">ROUND(M819*(1-O819), 0)</f>
        <v>0</v>
      </c>
      <c r="Q819" s="20">
        <f ca="1">RAND()</f>
        <v>0.27516207837850926</v>
      </c>
      <c r="R819" s="15">
        <f ca="1">IF(B819=1, ROUND(_xlfn.NORM.INV(Q819,$C$9,$C$10)*(1+$T$14), 0), ROUND(_xlfn.NORM.INV(Q819, $D$9, $D$10)*(1+$T$14), 0))</f>
        <v>34</v>
      </c>
      <c r="S819" s="20">
        <f ca="1">RAND()</f>
        <v>0.11898015981695553</v>
      </c>
      <c r="T819" s="18">
        <f ca="1">IF(B819=1, ROUND(_xlfn.NORM.INV(S819,$C$11,$C$12), 2), ROUND(_xlfn.NORM.INV(S819, $D$11, $D$12), 2))</f>
        <v>4977.2700000000004</v>
      </c>
      <c r="U819" s="15">
        <f ca="1">MIN(F819,R819)</f>
        <v>32</v>
      </c>
      <c r="V819" s="15">
        <f ca="1">RAND()</f>
        <v>0.70558973578119855</v>
      </c>
      <c r="W819" s="19">
        <f ca="1">(IF(B819=1, $G$21+($G$22-$G$21)*V819, $H$21+($H$22-$H$21)*V819))</f>
        <v>3.1167692073435956E-2</v>
      </c>
      <c r="X819" s="15">
        <f ca="1">ROUND(U819*(1-W819), 0)</f>
        <v>31</v>
      </c>
      <c r="Y819" s="20">
        <f ca="1">RAND()</f>
        <v>0.43403625659498568</v>
      </c>
      <c r="Z819" s="15">
        <f ca="1">IF(B819=1, ROUND(_xlfn.NORM.INV(Y819,$C$13,$C$14)*(1+$T$14), 0), ROUND(_xlfn.NORM.INV(Y819, $D$13, $D$14)*(1+$T$14), 0))</f>
        <v>34</v>
      </c>
      <c r="AA819" s="20">
        <f ca="1">RAND()</f>
        <v>0.87930994406597451</v>
      </c>
      <c r="AB819" s="18">
        <f ca="1">IF(B819=1, ROUND(_xlfn.NORM.INV(AA819,$C$15,$C$16), 2), ROUND(_xlfn.NORM.INV(AA819, $D$15, $D$16), 2))</f>
        <v>2940.35</v>
      </c>
      <c r="AC819" s="15">
        <f ca="1">MIN(G819,Z819)</f>
        <v>21</v>
      </c>
      <c r="AD819" s="15">
        <f ca="1">RAND()</f>
        <v>0.98614964898673385</v>
      </c>
      <c r="AE819" s="19">
        <f ca="1">(IF(B819=1, $G$21+($G$22-$G$21)*AD819, $H$21+($H$22-$H$21)*AD819))</f>
        <v>3.9584489469602017E-2</v>
      </c>
      <c r="AF819" s="15">
        <f ca="1">ROUND(AC819*(1-AE819), 0)</f>
        <v>20</v>
      </c>
      <c r="AG819" s="20">
        <f ca="1">RAND()</f>
        <v>0.5851130561396426</v>
      </c>
      <c r="AH819" s="15">
        <f ca="1">IF(B819=1, ROUND(_xlfn.NORM.INV(AG819,$C$17,$C$18)*(1+$T$14), 0), ROUND(_xlfn.NORM.INV(AG819, $D$17, $D$18)*(1+$T$14), 0))</f>
        <v>211</v>
      </c>
      <c r="AI819" s="20">
        <f ca="1">RAND()</f>
        <v>0.67704161070434998</v>
      </c>
      <c r="AJ819" s="18">
        <f ca="1">IF(B819=1, ROUND(_xlfn.NORM.INV(AI819,$C$19,$C$20), 2), ROUND(_xlfn.NORM.INV(AI819, $D$19, $D$20), 2))</f>
        <v>1783.63</v>
      </c>
      <c r="AK819" s="15">
        <f ca="1">MIN(ROUND(H819*(1+$C$22),0),AH819)</f>
        <v>211</v>
      </c>
      <c r="AL819" s="20">
        <f ca="1">RAND()</f>
        <v>0.74166117774931284</v>
      </c>
      <c r="AM819" s="19">
        <f ca="1">(IF(B819=1, $G$21+($G$22-$G$21)*AL819, $H$21+($H$22-$H$21)*AL819))</f>
        <v>3.2249835332479382E-2</v>
      </c>
      <c r="AN819" s="15">
        <f ca="1">ROUND(AK819*(1-AM819), 0)</f>
        <v>204</v>
      </c>
      <c r="AO819" s="18">
        <f ca="1">SUM(IF(AN819&gt;H819, (AN819-H819)*($G$23+AJ819), 0),IF(AF819&gt;G819,(AF819-G819)*($G$23+AB819),0),IF(X819&gt;F819,(X819-F819)*($G$23+T819),0),IF(P819&gt;E819,(P819-E819)*($G$23+L819),0))</f>
        <v>0</v>
      </c>
      <c r="AP819" s="18">
        <f>-$C$24</f>
        <v>-313614.51120000001</v>
      </c>
      <c r="AQ819" s="17">
        <f ca="1">L819*P819+T819*X819+AB819*AF819+AJ819*AN819-AO819+AP819</f>
        <v>263348.37880000001</v>
      </c>
      <c r="AS819" s="21">
        <f ca="1">SUM(IF(AN819&gt;H819, (AN819-H819), 0),IF(AF819&gt;G819,(AF819-G819),0),IF(X819&gt;F819,(X819-F819),0),IF(P819&gt;E819,(P819-E819),0))</f>
        <v>0</v>
      </c>
    </row>
    <row r="820" spans="1:45" x14ac:dyDescent="0.4">
      <c r="A820" s="15">
        <v>792</v>
      </c>
      <c r="B820" s="15">
        <f ca="1">IF(RAND() &lt; (8/12), 0, 1)</f>
        <v>1</v>
      </c>
      <c r="C820" s="20">
        <f ca="1">RAND()</f>
        <v>0.81556084045511756</v>
      </c>
      <c r="D820" s="15" t="str">
        <f ca="1">LOOKUP(C820,$H$13:$H$16,$F$13:$F$16)</f>
        <v>Boeing 777-300ER</v>
      </c>
      <c r="E820" s="15">
        <f ca="1">LOOKUP(D820,$F$6:$F$9,$I$6:$I$9)</f>
        <v>8</v>
      </c>
      <c r="F820" s="15">
        <f ca="1">LOOKUP(D820,$F$6:$F$9,$J$6:$J$9)</f>
        <v>40</v>
      </c>
      <c r="G820" s="15">
        <f ca="1">LOOKUP(D820,$F$6:$F$9,$K$6:$K$9)</f>
        <v>24</v>
      </c>
      <c r="H820" s="15">
        <f ca="1">LOOKUP(D820,$F$6:$F$9,$L$6:$L$9)</f>
        <v>260</v>
      </c>
      <c r="I820" s="20">
        <f ca="1">RAND()</f>
        <v>0.39815296106513187</v>
      </c>
      <c r="J820" s="15">
        <f ca="1">IF(B820=1, ROUND(_xlfn.NORM.INV(I820,$C$5,$C$6)*(1+$T$14), 0), ROUND(_xlfn.NORM.INV(I820, $D$5, $D$6)*(1+$T$14), 0))</f>
        <v>6</v>
      </c>
      <c r="K820" s="20">
        <f ca="1">RAND()</f>
        <v>0.53703191407061746</v>
      </c>
      <c r="L820" s="18">
        <f ca="1">IF(B820=1, ROUND(_xlfn.NORM.INV(K820,$C$7,$C$8), 2), ROUND(_xlfn.NORM.INV(K820, $D$7, $D$8), 2))</f>
        <v>13826.52</v>
      </c>
      <c r="M820" s="15">
        <f ca="1">MIN(E820,J820)</f>
        <v>6</v>
      </c>
      <c r="N820" s="15">
        <f ca="1">RAND()</f>
        <v>0.93309582830257676</v>
      </c>
      <c r="O820" s="19">
        <f ca="1">(IF(B820=1, $G$21+($G$22-$G$21)*N820, $H$21+($H$22-$H$21)*N820))</f>
        <v>4.7658353990590187E-2</v>
      </c>
      <c r="P820" s="15">
        <f ca="1">ROUND(M820*(1-O820), 0)</f>
        <v>6</v>
      </c>
      <c r="Q820" s="20">
        <f ca="1">RAND()</f>
        <v>0.5969850036791956</v>
      </c>
      <c r="R820" s="15">
        <f ca="1">IF(B820=1, ROUND(_xlfn.NORM.INV(Q820,$C$9,$C$10)*(1+$T$14), 0), ROUND(_xlfn.NORM.INV(Q820, $D$9, $D$10)*(1+$T$14), 0))</f>
        <v>67</v>
      </c>
      <c r="S820" s="20">
        <f ca="1">RAND()</f>
        <v>0.24167939249497261</v>
      </c>
      <c r="T820" s="18">
        <f ca="1">IF(B820=1, ROUND(_xlfn.NORM.INV(S820,$C$11,$C$12), 2), ROUND(_xlfn.NORM.INV(S820, $D$11, $D$12), 2))</f>
        <v>6197.42</v>
      </c>
      <c r="U820" s="15">
        <f ca="1">MIN(F820,R820)</f>
        <v>40</v>
      </c>
      <c r="V820" s="15">
        <f ca="1">RAND()</f>
        <v>0.73576035269105566</v>
      </c>
      <c r="W820" s="19">
        <f ca="1">(IF(B820=1, $G$21+($G$22-$G$21)*V820, $H$21+($H$22-$H$21)*V820))</f>
        <v>4.0751612344186949E-2</v>
      </c>
      <c r="X820" s="15">
        <f ca="1">ROUND(U820*(1-W820), 0)</f>
        <v>38</v>
      </c>
      <c r="Y820" s="20">
        <f ca="1">RAND()</f>
        <v>0.55585099926733439</v>
      </c>
      <c r="Z820" s="15">
        <f ca="1">IF(B820=1, ROUND(_xlfn.NORM.INV(Y820,$C$13,$C$14)*(1+$T$14), 0), ROUND(_xlfn.NORM.INV(Y820, $D$13, $D$14)*(1+$T$14), 0))</f>
        <v>58</v>
      </c>
      <c r="AA820" s="20">
        <f ca="1">RAND()</f>
        <v>0.72971117332643509</v>
      </c>
      <c r="AB820" s="18">
        <f ca="1">IF(B820=1, ROUND(_xlfn.NORM.INV(AA820,$C$15,$C$16), 2), ROUND(_xlfn.NORM.INV(AA820, $D$15, $D$16), 2))</f>
        <v>3936.66</v>
      </c>
      <c r="AC820" s="15">
        <f ca="1">MIN(G820,Z820)</f>
        <v>24</v>
      </c>
      <c r="AD820" s="15">
        <f ca="1">RAND()</f>
        <v>0.40213862268601119</v>
      </c>
      <c r="AE820" s="19">
        <f ca="1">(IF(B820=1, $G$21+($G$22-$G$21)*AD820, $H$21+($H$22-$H$21)*AD820))</f>
        <v>2.9074851794010391E-2</v>
      </c>
      <c r="AF820" s="15">
        <f ca="1">ROUND(AC820*(1-AE820), 0)</f>
        <v>23</v>
      </c>
      <c r="AG820" s="20">
        <f ca="1">RAND()</f>
        <v>0.67960343805611934</v>
      </c>
      <c r="AH820" s="15">
        <f ca="1">IF(B820=1, ROUND(_xlfn.NORM.INV(AG820,$C$17,$C$18)*(1+$T$14), 0), ROUND(_xlfn.NORM.INV(AG820, $D$17, $D$18)*(1+$T$14), 0))</f>
        <v>363</v>
      </c>
      <c r="AI820" s="20">
        <f ca="1">RAND()</f>
        <v>0.35041344892931281</v>
      </c>
      <c r="AJ820" s="18">
        <f ca="1">IF(B820=1, ROUND(_xlfn.NORM.INV(AI820,$C$19,$C$20), 2), ROUND(_xlfn.NORM.INV(AI820, $D$19, $D$20), 2))</f>
        <v>2161</v>
      </c>
      <c r="AK820" s="15">
        <f ca="1">MIN(ROUND(H820*(1+$C$22),0),AH820)</f>
        <v>273</v>
      </c>
      <c r="AL820" s="20">
        <f ca="1">RAND()</f>
        <v>0.54586368747625824</v>
      </c>
      <c r="AM820" s="19">
        <f ca="1">(IF(B820=1, $G$21+($G$22-$G$21)*AL820, $H$21+($H$22-$H$21)*AL820))</f>
        <v>3.4105229061669039E-2</v>
      </c>
      <c r="AN820" s="15">
        <f ca="1">ROUND(AK820*(1-AM820), 0)</f>
        <v>264</v>
      </c>
      <c r="AO820" s="18">
        <f ca="1">SUM(IF(AN820&gt;H820, (AN820-H820)*($G$23+AJ820), 0),IF(AF820&gt;G820,(AF820-G820)*($G$23+AB820),0),IF(X820&gt;F820,(X820-F820)*($G$23+T820),0),IF(P820&gt;E820,(P820-E820)*($G$23+L820),0))</f>
        <v>12048</v>
      </c>
      <c r="AP820" s="18">
        <f>-$C$24</f>
        <v>-313614.51120000001</v>
      </c>
      <c r="AQ820" s="17">
        <f ca="1">L820*P820+T820*X820+AB820*AF820+AJ820*AN820-AO820+AP820</f>
        <v>653845.74879999994</v>
      </c>
      <c r="AS820" s="21">
        <f ca="1">SUM(IF(AN820&gt;H820, (AN820-H820), 0),IF(AF820&gt;G820,(AF820-G820),0),IF(X820&gt;F820,(X820-F820),0),IF(P820&gt;E820,(P820-E820),0))</f>
        <v>4</v>
      </c>
    </row>
    <row r="821" spans="1:45" x14ac:dyDescent="0.4">
      <c r="A821" s="15">
        <v>793</v>
      </c>
      <c r="B821" s="15">
        <f ca="1">IF(RAND() &lt; (8/12), 0, 1)</f>
        <v>1</v>
      </c>
      <c r="C821" s="20">
        <f ca="1">RAND()</f>
        <v>0.22740417187022144</v>
      </c>
      <c r="D821" s="15" t="str">
        <f ca="1">LOOKUP(C821,$H$13:$H$16,$F$13:$F$16)</f>
        <v>Airbus A380-800</v>
      </c>
      <c r="E821" s="15">
        <f ca="1">LOOKUP(D821,$F$6:$F$9,$I$6:$I$9)</f>
        <v>14</v>
      </c>
      <c r="F821" s="15">
        <f ca="1">LOOKUP(D821,$F$6:$F$9,$J$6:$J$9)</f>
        <v>76</v>
      </c>
      <c r="G821" s="15">
        <f ca="1">LOOKUP(D821,$F$6:$F$9,$K$6:$K$9)</f>
        <v>56</v>
      </c>
      <c r="H821" s="15">
        <f ca="1">LOOKUP(D821,$F$6:$F$9,$L$6:$L$9)</f>
        <v>341</v>
      </c>
      <c r="I821" s="20">
        <f ca="1">RAND()</f>
        <v>0.71130971887608119</v>
      </c>
      <c r="J821" s="15">
        <f ca="1">IF(B821=1, ROUND(_xlfn.NORM.INV(I821,$C$5,$C$6)*(1+$T$14), 0), ROUND(_xlfn.NORM.INV(I821, $D$5, $D$6)*(1+$T$14), 0))</f>
        <v>7</v>
      </c>
      <c r="K821" s="20">
        <f ca="1">RAND()</f>
        <v>0.35935033190400822</v>
      </c>
      <c r="L821" s="18">
        <f ca="1">IF(B821=1, ROUND(_xlfn.NORM.INV(K821,$C$7,$C$8), 2), ROUND(_xlfn.NORM.INV(K821, $D$7, $D$8), 2))</f>
        <v>13009.3</v>
      </c>
      <c r="M821" s="15">
        <f ca="1">MIN(E821,J821)</f>
        <v>7</v>
      </c>
      <c r="N821" s="15">
        <f ca="1">RAND()</f>
        <v>0.31559644367332318</v>
      </c>
      <c r="O821" s="19">
        <f ca="1">(IF(B821=1, $G$21+($G$22-$G$21)*N821, $H$21+($H$22-$H$21)*N821))</f>
        <v>2.6045875528566312E-2</v>
      </c>
      <c r="P821" s="15">
        <f ca="1">ROUND(M821*(1-O821), 0)</f>
        <v>7</v>
      </c>
      <c r="Q821" s="20">
        <f ca="1">RAND()</f>
        <v>0.91897036471986604</v>
      </c>
      <c r="R821" s="15">
        <f ca="1">IF(B821=1, ROUND(_xlfn.NORM.INV(Q821,$C$9,$C$10)*(1+$T$14), 0), ROUND(_xlfn.NORM.INV(Q821, $D$9, $D$10)*(1+$T$14), 0))</f>
        <v>96</v>
      </c>
      <c r="S821" s="20">
        <f ca="1">RAND()</f>
        <v>0.23897368272649755</v>
      </c>
      <c r="T821" s="18">
        <f ca="1">IF(B821=1, ROUND(_xlfn.NORM.INV(S821,$C$11,$C$12), 2), ROUND(_xlfn.NORM.INV(S821, $D$11, $D$12), 2))</f>
        <v>6189.58</v>
      </c>
      <c r="U821" s="15">
        <f ca="1">MIN(F821,R821)</f>
        <v>76</v>
      </c>
      <c r="V821" s="15">
        <f ca="1">RAND()</f>
        <v>0.78524985414643789</v>
      </c>
      <c r="W821" s="19">
        <f ca="1">(IF(B821=1, $G$21+($G$22-$G$21)*V821, $H$21+($H$22-$H$21)*V821))</f>
        <v>4.2483744895125325E-2</v>
      </c>
      <c r="X821" s="15">
        <f ca="1">ROUND(U821*(1-W821), 0)</f>
        <v>73</v>
      </c>
      <c r="Y821" s="20">
        <f ca="1">RAND()</f>
        <v>0.56575245903240556</v>
      </c>
      <c r="Z821" s="15">
        <f ca="1">IF(B821=1, ROUND(_xlfn.NORM.INV(Y821,$C$13,$C$14)*(1+$T$14), 0), ROUND(_xlfn.NORM.INV(Y821, $D$13, $D$14)*(1+$T$14), 0))</f>
        <v>58</v>
      </c>
      <c r="AA821" s="20">
        <f ca="1">RAND()</f>
        <v>0.83925532057178287</v>
      </c>
      <c r="AB821" s="18">
        <f ca="1">IF(B821=1, ROUND(_xlfn.NORM.INV(AA821,$C$15,$C$16), 2), ROUND(_xlfn.NORM.INV(AA821, $D$15, $D$16), 2))</f>
        <v>4119.1499999999996</v>
      </c>
      <c r="AC821" s="15">
        <f ca="1">MIN(G821,Z821)</f>
        <v>56</v>
      </c>
      <c r="AD821" s="15">
        <f ca="1">RAND()</f>
        <v>0.16832300519823107</v>
      </c>
      <c r="AE821" s="19">
        <f ca="1">(IF(B821=1, $G$21+($G$22-$G$21)*AD821, $H$21+($H$22-$H$21)*AD821))</f>
        <v>2.0891305181938088E-2</v>
      </c>
      <c r="AF821" s="15">
        <f ca="1">ROUND(AC821*(1-AE821), 0)</f>
        <v>55</v>
      </c>
      <c r="AG821" s="20">
        <f ca="1">RAND()</f>
        <v>0.34176796364320339</v>
      </c>
      <c r="AH821" s="15">
        <f ca="1">IF(B821=1, ROUND(_xlfn.NORM.INV(AG821,$C$17,$C$18)*(1+$T$14), 0), ROUND(_xlfn.NORM.INV(AG821, $D$17, $D$18)*(1+$T$14), 0))</f>
        <v>253</v>
      </c>
      <c r="AI821" s="20">
        <f ca="1">RAND()</f>
        <v>0.65347640433858867</v>
      </c>
      <c r="AJ821" s="18">
        <f ca="1">IF(B821=1, ROUND(_xlfn.NORM.INV(AI821,$C$19,$C$20), 2), ROUND(_xlfn.NORM.INV(AI821, $D$19, $D$20), 2))</f>
        <v>2395.12</v>
      </c>
      <c r="AK821" s="15">
        <f ca="1">MIN(ROUND(H821*(1+$C$22),0),AH821)</f>
        <v>253</v>
      </c>
      <c r="AL821" s="20">
        <f ca="1">RAND()</f>
        <v>0.18884619114489287</v>
      </c>
      <c r="AM821" s="19">
        <f ca="1">(IF(B821=1, $G$21+($G$22-$G$21)*AL821, $H$21+($H$22-$H$21)*AL821))</f>
        <v>2.1609616690071252E-2</v>
      </c>
      <c r="AN821" s="15">
        <f ca="1">ROUND(AK821*(1-AM821), 0)</f>
        <v>248</v>
      </c>
      <c r="AO821" s="18">
        <f ca="1">SUM(IF(AN821&gt;H821, (AN821-H821)*($G$23+AJ821), 0),IF(AF821&gt;G821,(AF821-G821)*($G$23+AB821),0),IF(X821&gt;F821,(X821-F821)*($G$23+T821),0),IF(P821&gt;E821,(P821-E821)*($G$23+L821),0))</f>
        <v>0</v>
      </c>
      <c r="AP821" s="18">
        <f>-$C$24</f>
        <v>-313614.51120000001</v>
      </c>
      <c r="AQ821" s="17">
        <f ca="1">L821*P821+T821*X821+AB821*AF821+AJ821*AN821-AO821+AP821</f>
        <v>1049832.9387999999</v>
      </c>
      <c r="AS821" s="21">
        <f ca="1">SUM(IF(AN821&gt;H821, (AN821-H821), 0),IF(AF821&gt;G821,(AF821-G821),0),IF(X821&gt;F821,(X821-F821),0),IF(P821&gt;E821,(P821-E821),0))</f>
        <v>0</v>
      </c>
    </row>
    <row r="822" spans="1:45" x14ac:dyDescent="0.4">
      <c r="A822" s="15">
        <v>794</v>
      </c>
      <c r="B822" s="15">
        <f ca="1">IF(RAND() &lt; (8/12), 0, 1)</f>
        <v>0</v>
      </c>
      <c r="C822" s="20">
        <f ca="1">RAND()</f>
        <v>0.99521123455474969</v>
      </c>
      <c r="D822" s="15" t="str">
        <f ca="1">LOOKUP(C822,$H$13:$H$16,$F$13:$F$16)</f>
        <v>Boeing 777-300ER</v>
      </c>
      <c r="E822" s="15">
        <f ca="1">LOOKUP(D822,$F$6:$F$9,$I$6:$I$9)</f>
        <v>8</v>
      </c>
      <c r="F822" s="15">
        <f ca="1">LOOKUP(D822,$F$6:$F$9,$J$6:$J$9)</f>
        <v>40</v>
      </c>
      <c r="G822" s="15">
        <f ca="1">LOOKUP(D822,$F$6:$F$9,$K$6:$K$9)</f>
        <v>24</v>
      </c>
      <c r="H822" s="15">
        <f ca="1">LOOKUP(D822,$F$6:$F$9,$L$6:$L$9)</f>
        <v>260</v>
      </c>
      <c r="I822" s="20">
        <f ca="1">RAND()</f>
        <v>0.99641049461285158</v>
      </c>
      <c r="J822" s="15">
        <f ca="1">IF(B822=1, ROUND(_xlfn.NORM.INV(I822,$C$5,$C$6)*(1+$T$14), 0), ROUND(_xlfn.NORM.INV(I822, $D$5, $D$6)*(1+$T$14), 0))</f>
        <v>7</v>
      </c>
      <c r="K822" s="20">
        <f ca="1">RAND()</f>
        <v>0.64910834590174171</v>
      </c>
      <c r="L822" s="18">
        <f ca="1">IF(B822=1, ROUND(_xlfn.NORM.INV(K822,$C$7,$C$8), 2), ROUND(_xlfn.NORM.INV(K822, $D$7, $D$8), 2))</f>
        <v>10666.9</v>
      </c>
      <c r="M822" s="15">
        <f ca="1">MIN(E822,J822)</f>
        <v>7</v>
      </c>
      <c r="N822" s="15">
        <f ca="1">RAND()</f>
        <v>0.19809279130617374</v>
      </c>
      <c r="O822" s="19">
        <f ca="1">(IF(B822=1, $G$21+($G$22-$G$21)*N822, $H$21+($H$22-$H$21)*N822))</f>
        <v>1.5942783739185212E-2</v>
      </c>
      <c r="P822" s="15">
        <f ca="1">ROUND(M822*(1-O822), 0)</f>
        <v>7</v>
      </c>
      <c r="Q822" s="20">
        <f ca="1">RAND()</f>
        <v>0.43972660421845622</v>
      </c>
      <c r="R822" s="15">
        <f ca="1">IF(B822=1, ROUND(_xlfn.NORM.INV(Q822,$C$9,$C$10)*(1+$T$14), 0), ROUND(_xlfn.NORM.INV(Q822, $D$9, $D$10)*(1+$T$14), 0))</f>
        <v>38</v>
      </c>
      <c r="S822" s="20">
        <f ca="1">RAND()</f>
        <v>0.55384725689353154</v>
      </c>
      <c r="T822" s="18">
        <f ca="1">IF(B822=1, ROUND(_xlfn.NORM.INV(S822,$C$11,$C$12), 2), ROUND(_xlfn.NORM.INV(S822, $D$11, $D$12), 2))</f>
        <v>5277.04</v>
      </c>
      <c r="U822" s="15">
        <f ca="1">MIN(F822,R822)</f>
        <v>38</v>
      </c>
      <c r="V822" s="15">
        <f ca="1">RAND()</f>
        <v>0.38575223168244888</v>
      </c>
      <c r="W822" s="19">
        <f ca="1">(IF(B822=1, $G$21+($G$22-$G$21)*V822, $H$21+($H$22-$H$21)*V822))</f>
        <v>2.1572566950473465E-2</v>
      </c>
      <c r="X822" s="15">
        <f ca="1">ROUND(U822*(1-W822), 0)</f>
        <v>37</v>
      </c>
      <c r="Y822" s="20">
        <f ca="1">RAND()</f>
        <v>0.49161576360855275</v>
      </c>
      <c r="Z822" s="15">
        <f ca="1">IF(B822=1, ROUND(_xlfn.NORM.INV(Y822,$C$13,$C$14)*(1+$T$14), 0), ROUND(_xlfn.NORM.INV(Y822, $D$13, $D$14)*(1+$T$14), 0))</f>
        <v>36</v>
      </c>
      <c r="AA822" s="20">
        <f ca="1">RAND()</f>
        <v>0.49737957641001129</v>
      </c>
      <c r="AB822" s="18">
        <f ca="1">IF(B822=1, ROUND(_xlfn.NORM.INV(AA822,$C$15,$C$16), 2), ROUND(_xlfn.NORM.INV(AA822, $D$15, $D$16), 2))</f>
        <v>2797.17</v>
      </c>
      <c r="AC822" s="15">
        <f ca="1">MIN(G822,Z822)</f>
        <v>24</v>
      </c>
      <c r="AD822" s="15">
        <f ca="1">RAND()</f>
        <v>0.44406687539932299</v>
      </c>
      <c r="AE822" s="19">
        <f ca="1">(IF(B822=1, $G$21+($G$22-$G$21)*AD822, $H$21+($H$22-$H$21)*AD822))</f>
        <v>2.3322006261979687E-2</v>
      </c>
      <c r="AF822" s="15">
        <f ca="1">ROUND(AC822*(1-AE822), 0)</f>
        <v>23</v>
      </c>
      <c r="AG822" s="20">
        <f ca="1">RAND()</f>
        <v>0.95743060366901223</v>
      </c>
      <c r="AH822" s="15">
        <f ca="1">IF(B822=1, ROUND(_xlfn.NORM.INV(AG822,$C$17,$C$18)*(1+$T$14), 0), ROUND(_xlfn.NORM.INV(AG822, $D$17, $D$18)*(1+$T$14), 0))</f>
        <v>290</v>
      </c>
      <c r="AI822" s="20">
        <f ca="1">RAND()</f>
        <v>0.75633051786806704</v>
      </c>
      <c r="AJ822" s="18">
        <f ca="1">IF(B822=1, ROUND(_xlfn.NORM.INV(AI822,$C$19,$C$20), 2), ROUND(_xlfn.NORM.INV(AI822, $D$19, $D$20), 2))</f>
        <v>1801.49</v>
      </c>
      <c r="AK822" s="15">
        <f ca="1">MIN(ROUND(H822*(1+$C$22),0),AH822)</f>
        <v>273</v>
      </c>
      <c r="AL822" s="20">
        <f ca="1">RAND()</f>
        <v>0.81590488819637941</v>
      </c>
      <c r="AM822" s="19">
        <f ca="1">(IF(B822=1, $G$21+($G$22-$G$21)*AL822, $H$21+($H$22-$H$21)*AL822))</f>
        <v>3.4477146645891382E-2</v>
      </c>
      <c r="AN822" s="15">
        <f ca="1">ROUND(AK822*(1-AM822), 0)</f>
        <v>264</v>
      </c>
      <c r="AO822" s="18">
        <f ca="1">SUM(IF(AN822&gt;H822, (AN822-H822)*($G$23+AJ822), 0),IF(AF822&gt;G822,(AF822-G822)*($G$23+AB822),0),IF(X822&gt;F822,(X822-F822)*($G$23+T822),0),IF(P822&gt;E822,(P822-E822)*($G$23+L822),0))</f>
        <v>10609.96</v>
      </c>
      <c r="AP822" s="18">
        <f>-$C$24</f>
        <v>-313614.51120000001</v>
      </c>
      <c r="AQ822" s="17">
        <f ca="1">L822*P822+T822*X822+AB822*AF822+AJ822*AN822-AO822+AP822</f>
        <v>485622.57880000008</v>
      </c>
      <c r="AS822" s="21">
        <f ca="1">SUM(IF(AN822&gt;H822, (AN822-H822), 0),IF(AF822&gt;G822,(AF822-G822),0),IF(X822&gt;F822,(X822-F822),0),IF(P822&gt;E822,(P822-E822),0))</f>
        <v>4</v>
      </c>
    </row>
    <row r="823" spans="1:45" x14ac:dyDescent="0.4">
      <c r="A823" s="15">
        <v>795</v>
      </c>
      <c r="B823" s="15">
        <f ca="1">IF(RAND() &lt; (8/12), 0, 1)</f>
        <v>1</v>
      </c>
      <c r="C823" s="20">
        <f ca="1">RAND()</f>
        <v>0.16021750861126649</v>
      </c>
      <c r="D823" s="15" t="str">
        <f ca="1">LOOKUP(C823,$H$13:$H$16,$F$13:$F$16)</f>
        <v>Airbus A350-900</v>
      </c>
      <c r="E823" s="15">
        <f ca="1">LOOKUP(D823,$F$6:$F$9,$I$6:$I$9)</f>
        <v>0</v>
      </c>
      <c r="F823" s="15">
        <f ca="1">LOOKUP(D823,$F$6:$F$9,$J$6:$J$9)</f>
        <v>32</v>
      </c>
      <c r="G823" s="15">
        <f ca="1">LOOKUP(D823,$F$6:$F$9,$K$6:$K$9)</f>
        <v>21</v>
      </c>
      <c r="H823" s="15">
        <f ca="1">LOOKUP(D823,$F$6:$F$9,$L$6:$L$9)</f>
        <v>259</v>
      </c>
      <c r="I823" s="20">
        <f ca="1">RAND()</f>
        <v>0.88778120879509925</v>
      </c>
      <c r="J823" s="15">
        <f ca="1">IF(B823=1, ROUND(_xlfn.NORM.INV(I823,$C$5,$C$6)*(1+$T$14), 0), ROUND(_xlfn.NORM.INV(I823, $D$5, $D$6)*(1+$T$14), 0))</f>
        <v>9</v>
      </c>
      <c r="K823" s="20">
        <f ca="1">RAND()</f>
        <v>0.56866538869891747</v>
      </c>
      <c r="L823" s="18">
        <f ca="1">IF(B823=1, ROUND(_xlfn.NORM.INV(K823,$C$7,$C$8), 2), ROUND(_xlfn.NORM.INV(K823, $D$7, $D$8), 2))</f>
        <v>13970.83</v>
      </c>
      <c r="M823" s="15">
        <f ca="1">MIN(E823,J823)</f>
        <v>0</v>
      </c>
      <c r="N823" s="15">
        <f ca="1">RAND()</f>
        <v>0.51461618709620216</v>
      </c>
      <c r="O823" s="19">
        <f ca="1">(IF(B823=1, $G$21+($G$22-$G$21)*N823, $H$21+($H$22-$H$21)*N823))</f>
        <v>3.301156654836708E-2</v>
      </c>
      <c r="P823" s="15">
        <f ca="1">ROUND(M823*(1-O823), 0)</f>
        <v>0</v>
      </c>
      <c r="Q823" s="20">
        <f ca="1">RAND()</f>
        <v>0.33348613184952391</v>
      </c>
      <c r="R823" s="15">
        <f ca="1">IF(B823=1, ROUND(_xlfn.NORM.INV(Q823,$C$9,$C$10)*(1+$T$14), 0), ROUND(_xlfn.NORM.INV(Q823, $D$9, $D$10)*(1+$T$14), 0))</f>
        <v>50</v>
      </c>
      <c r="S823" s="20">
        <f ca="1">RAND()</f>
        <v>0.90107010797420783</v>
      </c>
      <c r="T823" s="18">
        <f ca="1">IF(B823=1, ROUND(_xlfn.NORM.INV(S823,$C$11,$C$12), 2), ROUND(_xlfn.NORM.INV(S823, $D$11, $D$12), 2))</f>
        <v>7990.55</v>
      </c>
      <c r="U823" s="15">
        <f ca="1">MIN(F823,R823)</f>
        <v>32</v>
      </c>
      <c r="V823" s="15">
        <f ca="1">RAND()</f>
        <v>7.9216995488225361E-2</v>
      </c>
      <c r="W823" s="19">
        <f ca="1">(IF(B823=1, $G$21+($G$22-$G$21)*V823, $H$21+($H$22-$H$21)*V823))</f>
        <v>1.7772594842087888E-2</v>
      </c>
      <c r="X823" s="15">
        <f ca="1">ROUND(U823*(1-W823), 0)</f>
        <v>31</v>
      </c>
      <c r="Y823" s="20">
        <f ca="1">RAND()</f>
        <v>0.12763883223679162</v>
      </c>
      <c r="Z823" s="15">
        <f ca="1">IF(B823=1, ROUND(_xlfn.NORM.INV(Y823,$C$13,$C$14)*(1+$T$14), 0), ROUND(_xlfn.NORM.INV(Y823, $D$13, $D$14)*(1+$T$14), 0))</f>
        <v>28</v>
      </c>
      <c r="AA823" s="20">
        <f ca="1">RAND()</f>
        <v>0.73801185817900272</v>
      </c>
      <c r="AB823" s="18">
        <f ca="1">IF(B823=1, ROUND(_xlfn.NORM.INV(AA823,$C$15,$C$16), 2), ROUND(_xlfn.NORM.INV(AA823, $D$15, $D$16), 2))</f>
        <v>3948.82</v>
      </c>
      <c r="AC823" s="15">
        <f ca="1">MIN(G823,Z823)</f>
        <v>21</v>
      </c>
      <c r="AD823" s="15">
        <f ca="1">RAND()</f>
        <v>0.72766146232240803</v>
      </c>
      <c r="AE823" s="19">
        <f ca="1">(IF(B823=1, $G$21+($G$22-$G$21)*AD823, $H$21+($H$22-$H$21)*AD823))</f>
        <v>4.0468151181284287E-2</v>
      </c>
      <c r="AF823" s="15">
        <f ca="1">ROUND(AC823*(1-AE823), 0)</f>
        <v>20</v>
      </c>
      <c r="AG823" s="20">
        <f ca="1">RAND()</f>
        <v>0.10183706943904003</v>
      </c>
      <c r="AH823" s="15">
        <f ca="1">IF(B823=1, ROUND(_xlfn.NORM.INV(AG823,$C$17,$C$18)*(1+$T$14), 0), ROUND(_xlfn.NORM.INV(AG823, $D$17, $D$18)*(1+$T$14), 0))</f>
        <v>144</v>
      </c>
      <c r="AI823" s="20">
        <f ca="1">RAND()</f>
        <v>0.55234439340160646</v>
      </c>
      <c r="AJ823" s="18">
        <f ca="1">IF(B823=1, ROUND(_xlfn.NORM.INV(AI823,$C$19,$C$20), 2), ROUND(_xlfn.NORM.INV(AI823, $D$19, $D$20), 2))</f>
        <v>2316.0300000000002</v>
      </c>
      <c r="AK823" s="15">
        <f ca="1">MIN(ROUND(H823*(1+$C$22),0),AH823)</f>
        <v>144</v>
      </c>
      <c r="AL823" s="20">
        <f ca="1">RAND()</f>
        <v>0.15262136915179747</v>
      </c>
      <c r="AM823" s="19">
        <f ca="1">(IF(B823=1, $G$21+($G$22-$G$21)*AL823, $H$21+($H$22-$H$21)*AL823))</f>
        <v>2.034174792031291E-2</v>
      </c>
      <c r="AN823" s="15">
        <f ca="1">ROUND(AK823*(1-AM823), 0)</f>
        <v>141</v>
      </c>
      <c r="AO823" s="18">
        <f ca="1">SUM(IF(AN823&gt;H823, (AN823-H823)*($G$23+AJ823), 0),IF(AF823&gt;G823,(AF823-G823)*($G$23+AB823),0),IF(X823&gt;F823,(X823-F823)*($G$23+T823),0),IF(P823&gt;E823,(P823-E823)*($G$23+L823),0))</f>
        <v>0</v>
      </c>
      <c r="AP823" s="18">
        <f>-$C$24</f>
        <v>-313614.51120000001</v>
      </c>
      <c r="AQ823" s="17">
        <f ca="1">L823*P823+T823*X823+AB823*AF823+AJ823*AN823-AO823+AP823</f>
        <v>339629.16880000004</v>
      </c>
      <c r="AS823" s="21">
        <f ca="1">SUM(IF(AN823&gt;H823, (AN823-H823), 0),IF(AF823&gt;G823,(AF823-G823),0),IF(X823&gt;F823,(X823-F823),0),IF(P823&gt;E823,(P823-E823),0))</f>
        <v>0</v>
      </c>
    </row>
    <row r="824" spans="1:45" x14ac:dyDescent="0.4">
      <c r="A824" s="15">
        <v>796</v>
      </c>
      <c r="B824" s="15">
        <f ca="1">IF(RAND() &lt; (8/12), 0, 1)</f>
        <v>0</v>
      </c>
      <c r="C824" s="20">
        <f ca="1">RAND()</f>
        <v>7.3326816260312122E-2</v>
      </c>
      <c r="D824" s="15" t="str">
        <f ca="1">LOOKUP(C824,$H$13:$H$16,$F$13:$F$16)</f>
        <v>Airbus A350-900</v>
      </c>
      <c r="E824" s="15">
        <f ca="1">LOOKUP(D824,$F$6:$F$9,$I$6:$I$9)</f>
        <v>0</v>
      </c>
      <c r="F824" s="15">
        <f ca="1">LOOKUP(D824,$F$6:$F$9,$J$6:$J$9)</f>
        <v>32</v>
      </c>
      <c r="G824" s="15">
        <f ca="1">LOOKUP(D824,$F$6:$F$9,$K$6:$K$9)</f>
        <v>21</v>
      </c>
      <c r="H824" s="15">
        <f ca="1">LOOKUP(D824,$F$6:$F$9,$L$6:$L$9)</f>
        <v>259</v>
      </c>
      <c r="I824" s="20">
        <f ca="1">RAND()</f>
        <v>0.60611487482693749</v>
      </c>
      <c r="J824" s="15">
        <f ca="1">IF(B824=1, ROUND(_xlfn.NORM.INV(I824,$C$5,$C$6)*(1+$T$14), 0), ROUND(_xlfn.NORM.INV(I824, $D$5, $D$6)*(1+$T$14), 0))</f>
        <v>4</v>
      </c>
      <c r="K824" s="20">
        <f ca="1">RAND()</f>
        <v>0.18780442650118334</v>
      </c>
      <c r="L824" s="18">
        <f ca="1">IF(B824=1, ROUND(_xlfn.NORM.INV(K824,$C$7,$C$8), 2), ROUND(_xlfn.NORM.INV(K824, $D$7, $D$8), 2))</f>
        <v>10088.57</v>
      </c>
      <c r="M824" s="15">
        <f ca="1">MIN(E824,J824)</f>
        <v>0</v>
      </c>
      <c r="N824" s="15">
        <f ca="1">RAND()</f>
        <v>0.70352217284507867</v>
      </c>
      <c r="O824" s="19">
        <f ca="1">(IF(B824=1, $G$21+($G$22-$G$21)*N824, $H$21+($H$22-$H$21)*N824))</f>
        <v>3.1105665185352363E-2</v>
      </c>
      <c r="P824" s="15">
        <f ca="1">ROUND(M824*(1-O824), 0)</f>
        <v>0</v>
      </c>
      <c r="Q824" s="20">
        <f ca="1">RAND()</f>
        <v>0.19097510871454559</v>
      </c>
      <c r="R824" s="15">
        <f ca="1">IF(B824=1, ROUND(_xlfn.NORM.INV(Q824,$C$9,$C$10)*(1+$T$14), 0), ROUND(_xlfn.NORM.INV(Q824, $D$9, $D$10)*(1+$T$14), 0))</f>
        <v>31</v>
      </c>
      <c r="S824" s="20">
        <f ca="1">RAND()</f>
        <v>0.87285686686592479</v>
      </c>
      <c r="T824" s="18">
        <f ca="1">IF(B824=1, ROUND(_xlfn.NORM.INV(S824,$C$11,$C$12), 2), ROUND(_xlfn.NORM.INV(S824, $D$11, $D$12), 2))</f>
        <v>5505.97</v>
      </c>
      <c r="U824" s="15">
        <f ca="1">MIN(F824,R824)</f>
        <v>31</v>
      </c>
      <c r="V824" s="15">
        <f ca="1">RAND()</f>
        <v>0.18881366183388248</v>
      </c>
      <c r="W824" s="19">
        <f ca="1">(IF(B824=1, $G$21+($G$22-$G$21)*V824, $H$21+($H$22-$H$21)*V824))</f>
        <v>1.5664409855016475E-2</v>
      </c>
      <c r="X824" s="15">
        <f ca="1">ROUND(U824*(1-W824), 0)</f>
        <v>31</v>
      </c>
      <c r="Y824" s="20">
        <f ca="1">RAND()</f>
        <v>0.82524613984320283</v>
      </c>
      <c r="Z824" s="15">
        <f ca="1">IF(B824=1, ROUND(_xlfn.NORM.INV(Y824,$C$13,$C$14)*(1+$T$14), 0), ROUND(_xlfn.NORM.INV(Y824, $D$13, $D$14)*(1+$T$14), 0))</f>
        <v>45</v>
      </c>
      <c r="AA824" s="20">
        <f ca="1">RAND()</f>
        <v>0.63427139403499444</v>
      </c>
      <c r="AB824" s="18">
        <f ca="1">IF(B824=1, ROUND(_xlfn.NORM.INV(AA824,$C$15,$C$16), 2), ROUND(_xlfn.NORM.INV(AA824, $D$15, $D$16), 2))</f>
        <v>2839.68</v>
      </c>
      <c r="AC824" s="15">
        <f ca="1">MIN(G824,Z824)</f>
        <v>21</v>
      </c>
      <c r="AD824" s="15">
        <f ca="1">RAND()</f>
        <v>0.11506425963596223</v>
      </c>
      <c r="AE824" s="19">
        <f ca="1">(IF(B824=1, $G$21+($G$22-$G$21)*AD824, $H$21+($H$22-$H$21)*AD824))</f>
        <v>1.3451927789078867E-2</v>
      </c>
      <c r="AF824" s="15">
        <f ca="1">ROUND(AC824*(1-AE824), 0)</f>
        <v>21</v>
      </c>
      <c r="AG824" s="20">
        <f ca="1">RAND()</f>
        <v>0.60118426514298817</v>
      </c>
      <c r="AH824" s="15">
        <f ca="1">IF(B824=1, ROUND(_xlfn.NORM.INV(AG824,$C$17,$C$18)*(1+$T$14), 0), ROUND(_xlfn.NORM.INV(AG824, $D$17, $D$18)*(1+$T$14), 0))</f>
        <v>213</v>
      </c>
      <c r="AI824" s="20">
        <f ca="1">RAND()</f>
        <v>0.13656546691284954</v>
      </c>
      <c r="AJ824" s="18">
        <f ca="1">IF(B824=1, ROUND(_xlfn.NORM.INV(AI824,$C$19,$C$20), 2), ROUND(_xlfn.NORM.INV(AI824, $D$19, $D$20), 2))</f>
        <v>1665.49</v>
      </c>
      <c r="AK824" s="15">
        <f ca="1">MIN(ROUND(H824*(1+$C$22),0),AH824)</f>
        <v>213</v>
      </c>
      <c r="AL824" s="20">
        <f ca="1">RAND()</f>
        <v>0.10188055217973446</v>
      </c>
      <c r="AM824" s="19">
        <f ca="1">(IF(B824=1, $G$21+($G$22-$G$21)*AL824, $H$21+($H$22-$H$21)*AL824))</f>
        <v>1.3056416565392033E-2</v>
      </c>
      <c r="AN824" s="15">
        <f ca="1">ROUND(AK824*(1-AM824), 0)</f>
        <v>210</v>
      </c>
      <c r="AO824" s="18">
        <f ca="1">SUM(IF(AN824&gt;H824, (AN824-H824)*($G$23+AJ824), 0),IF(AF824&gt;G824,(AF824-G824)*($G$23+AB824),0),IF(X824&gt;F824,(X824-F824)*($G$23+T824),0),IF(P824&gt;E824,(P824-E824)*($G$23+L824),0))</f>
        <v>0</v>
      </c>
      <c r="AP824" s="18">
        <f>-$C$24</f>
        <v>-313614.51120000001</v>
      </c>
      <c r="AQ824" s="17">
        <f ca="1">L824*P824+T824*X824+AB824*AF824+AJ824*AN824-AO824+AP824</f>
        <v>266456.73879999999</v>
      </c>
      <c r="AS824" s="21">
        <f ca="1">SUM(IF(AN824&gt;H824, (AN824-H824), 0),IF(AF824&gt;G824,(AF824-G824),0),IF(X824&gt;F824,(X824-F824),0),IF(P824&gt;E824,(P824-E824),0))</f>
        <v>0</v>
      </c>
    </row>
    <row r="825" spans="1:45" x14ac:dyDescent="0.4">
      <c r="A825" s="15">
        <v>797</v>
      </c>
      <c r="B825" s="15">
        <f ca="1">IF(RAND() &lt; (8/12), 0, 1)</f>
        <v>1</v>
      </c>
      <c r="C825" s="20">
        <f ca="1">RAND()</f>
        <v>0.84245927502926743</v>
      </c>
      <c r="D825" s="15" t="str">
        <f ca="1">LOOKUP(C825,$H$13:$H$16,$F$13:$F$16)</f>
        <v>Boeing 777-300ER</v>
      </c>
      <c r="E825" s="15">
        <f ca="1">LOOKUP(D825,$F$6:$F$9,$I$6:$I$9)</f>
        <v>8</v>
      </c>
      <c r="F825" s="15">
        <f ca="1">LOOKUP(D825,$F$6:$F$9,$J$6:$J$9)</f>
        <v>40</v>
      </c>
      <c r="G825" s="15">
        <f ca="1">LOOKUP(D825,$F$6:$F$9,$K$6:$K$9)</f>
        <v>24</v>
      </c>
      <c r="H825" s="15">
        <f ca="1">LOOKUP(D825,$F$6:$F$9,$L$6:$L$9)</f>
        <v>260</v>
      </c>
      <c r="I825" s="20">
        <f ca="1">RAND()</f>
        <v>0.39215529859104747</v>
      </c>
      <c r="J825" s="15">
        <f ca="1">IF(B825=1, ROUND(_xlfn.NORM.INV(I825,$C$5,$C$6)*(1+$T$14), 0), ROUND(_xlfn.NORM.INV(I825, $D$5, $D$6)*(1+$T$14), 0))</f>
        <v>6</v>
      </c>
      <c r="K825" s="20">
        <f ca="1">RAND()</f>
        <v>0.94897143098148828</v>
      </c>
      <c r="L825" s="18">
        <f ca="1">IF(B825=1, ROUND(_xlfn.NORM.INV(K825,$C$7,$C$8), 2), ROUND(_xlfn.NORM.INV(K825, $D$7, $D$8), 2))</f>
        <v>16607.400000000001</v>
      </c>
      <c r="M825" s="15">
        <f ca="1">MIN(E825,J825)</f>
        <v>6</v>
      </c>
      <c r="N825" s="15">
        <f ca="1">RAND()</f>
        <v>0.87972572071273347</v>
      </c>
      <c r="O825" s="19">
        <f ca="1">(IF(B825=1, $G$21+($G$22-$G$21)*N825, $H$21+($H$22-$H$21)*N825))</f>
        <v>4.5790400224945675E-2</v>
      </c>
      <c r="P825" s="15">
        <f ca="1">ROUND(M825*(1-O825), 0)</f>
        <v>6</v>
      </c>
      <c r="Q825" s="20">
        <f ca="1">RAND()</f>
        <v>8.585728731302511E-2</v>
      </c>
      <c r="R825" s="15">
        <f ca="1">IF(B825=1, ROUND(_xlfn.NORM.INV(Q825,$C$9,$C$10)*(1+$T$14), 0), ROUND(_xlfn.NORM.INV(Q825, $D$9, $D$10)*(1+$T$14), 0))</f>
        <v>26</v>
      </c>
      <c r="S825" s="20">
        <f ca="1">RAND()</f>
        <v>0.73611202407129828</v>
      </c>
      <c r="T825" s="18">
        <f ca="1">IF(B825=1, ROUND(_xlfn.NORM.INV(S825,$C$11,$C$12), 2), ROUND(_xlfn.NORM.INV(S825, $D$11, $D$12), 2))</f>
        <v>7398.78</v>
      </c>
      <c r="U825" s="15">
        <f ca="1">MIN(F825,R825)</f>
        <v>26</v>
      </c>
      <c r="V825" s="15">
        <f ca="1">RAND()</f>
        <v>0.82093798458392364</v>
      </c>
      <c r="W825" s="19">
        <f ca="1">(IF(B825=1, $G$21+($G$22-$G$21)*V825, $H$21+($H$22-$H$21)*V825))</f>
        <v>4.3732829460437328E-2</v>
      </c>
      <c r="X825" s="15">
        <f ca="1">ROUND(U825*(1-W825), 0)</f>
        <v>25</v>
      </c>
      <c r="Y825" s="20">
        <f ca="1">RAND()</f>
        <v>0.37503790661021408</v>
      </c>
      <c r="Z825" s="15">
        <f ca="1">IF(B825=1, ROUND(_xlfn.NORM.INV(Y825,$C$13,$C$14)*(1+$T$14), 0), ROUND(_xlfn.NORM.INV(Y825, $D$13, $D$14)*(1+$T$14), 0))</f>
        <v>47</v>
      </c>
      <c r="AA825" s="20">
        <f ca="1">RAND()</f>
        <v>0.53272613022213189</v>
      </c>
      <c r="AB825" s="18">
        <f ca="1">IF(B825=1, ROUND(_xlfn.NORM.INV(AA825,$C$15,$C$16), 2), ROUND(_xlfn.NORM.INV(AA825, $D$15, $D$16), 2))</f>
        <v>3681.86</v>
      </c>
      <c r="AC825" s="15">
        <f ca="1">MIN(G825,Z825)</f>
        <v>24</v>
      </c>
      <c r="AD825" s="15">
        <f ca="1">RAND()</f>
        <v>2.9769632220838393E-2</v>
      </c>
      <c r="AE825" s="19">
        <f ca="1">(IF(B825=1, $G$21+($G$22-$G$21)*AD825, $H$21+($H$22-$H$21)*AD825))</f>
        <v>1.6041937127729344E-2</v>
      </c>
      <c r="AF825" s="15">
        <f ca="1">ROUND(AC825*(1-AE825), 0)</f>
        <v>24</v>
      </c>
      <c r="AG825" s="20">
        <f ca="1">RAND()</f>
        <v>0.47915445493233921</v>
      </c>
      <c r="AH825" s="15">
        <f ca="1">IF(B825=1, ROUND(_xlfn.NORM.INV(AG825,$C$17,$C$18)*(1+$T$14), 0), ROUND(_xlfn.NORM.INV(AG825, $D$17, $D$18)*(1+$T$14), 0))</f>
        <v>298</v>
      </c>
      <c r="AI825" s="20">
        <f ca="1">RAND()</f>
        <v>0.84693725794124908</v>
      </c>
      <c r="AJ825" s="18">
        <f ca="1">IF(B825=1, ROUND(_xlfn.NORM.INV(AI825,$C$19,$C$20), 2), ROUND(_xlfn.NORM.INV(AI825, $D$19, $D$20), 2))</f>
        <v>2584.08</v>
      </c>
      <c r="AK825" s="15">
        <f ca="1">MIN(ROUND(H825*(1+$C$22),0),AH825)</f>
        <v>273</v>
      </c>
      <c r="AL825" s="20">
        <f ca="1">RAND()</f>
        <v>0.67164345620256116</v>
      </c>
      <c r="AM825" s="19">
        <f ca="1">(IF(B825=1, $G$21+($G$22-$G$21)*AL825, $H$21+($H$22-$H$21)*AL825))</f>
        <v>3.8507520967089641E-2</v>
      </c>
      <c r="AN825" s="15">
        <f ca="1">ROUND(AK825*(1-AM825), 0)</f>
        <v>262</v>
      </c>
      <c r="AO825" s="18">
        <f ca="1">SUM(IF(AN825&gt;H825, (AN825-H825)*($G$23+AJ825), 0),IF(AF825&gt;G825,(AF825-G825)*($G$23+AB825),0),IF(X825&gt;F825,(X825-F825)*($G$23+T825),0),IF(P825&gt;E825,(P825-E825)*($G$23+L825),0))</f>
        <v>6870.16</v>
      </c>
      <c r="AP825" s="18">
        <f>-$C$24</f>
        <v>-313614.51120000001</v>
      </c>
      <c r="AQ825" s="17">
        <f ca="1">L825*P825+T825*X825+AB825*AF825+AJ825*AN825-AO825+AP825</f>
        <v>729522.82880000002</v>
      </c>
      <c r="AS825" s="21">
        <f ca="1">SUM(IF(AN825&gt;H825, (AN825-H825), 0),IF(AF825&gt;G825,(AF825-G825),0),IF(X825&gt;F825,(X825-F825),0),IF(P825&gt;E825,(P825-E825),0))</f>
        <v>2</v>
      </c>
    </row>
    <row r="826" spans="1:45" x14ac:dyDescent="0.4">
      <c r="A826" s="15">
        <v>798</v>
      </c>
      <c r="B826" s="15">
        <f ca="1">IF(RAND() &lt; (8/12), 0, 1)</f>
        <v>0</v>
      </c>
      <c r="C826" s="20">
        <f ca="1">RAND()</f>
        <v>0.77830188957700763</v>
      </c>
      <c r="D826" s="15" t="str">
        <f ca="1">LOOKUP(C826,$H$13:$H$16,$F$13:$F$16)</f>
        <v>Boeing 777-300ER</v>
      </c>
      <c r="E826" s="15">
        <f ca="1">LOOKUP(D826,$F$6:$F$9,$I$6:$I$9)</f>
        <v>8</v>
      </c>
      <c r="F826" s="15">
        <f ca="1">LOOKUP(D826,$F$6:$F$9,$J$6:$J$9)</f>
        <v>40</v>
      </c>
      <c r="G826" s="15">
        <f ca="1">LOOKUP(D826,$F$6:$F$9,$K$6:$K$9)</f>
        <v>24</v>
      </c>
      <c r="H826" s="15">
        <f ca="1">LOOKUP(D826,$F$6:$F$9,$L$6:$L$9)</f>
        <v>260</v>
      </c>
      <c r="I826" s="20">
        <f ca="1">RAND()</f>
        <v>2.0829601971065204E-2</v>
      </c>
      <c r="J826" s="15">
        <f ca="1">IF(B826=1, ROUND(_xlfn.NORM.INV(I826,$C$5,$C$6)*(1+$T$14), 0), ROUND(_xlfn.NORM.INV(I826, $D$5, $D$6)*(1+$T$14), 0))</f>
        <v>2</v>
      </c>
      <c r="K826" s="20">
        <f ca="1">RAND()</f>
        <v>8.1857698292939207E-2</v>
      </c>
      <c r="L826" s="18">
        <f ca="1">IF(B826=1, ROUND(_xlfn.NORM.INV(K826,$C$7,$C$8), 2), ROUND(_xlfn.NORM.INV(K826, $D$7, $D$8), 2))</f>
        <v>9857.65</v>
      </c>
      <c r="M826" s="15">
        <f ca="1">MIN(E826,J826)</f>
        <v>2</v>
      </c>
      <c r="N826" s="15">
        <f ca="1">RAND()</f>
        <v>0.40660785405086919</v>
      </c>
      <c r="O826" s="19">
        <f ca="1">(IF(B826=1, $G$21+($G$22-$G$21)*N826, $H$21+($H$22-$H$21)*N826))</f>
        <v>2.2198235621526077E-2</v>
      </c>
      <c r="P826" s="15">
        <f ca="1">ROUND(M826*(1-O826), 0)</f>
        <v>2</v>
      </c>
      <c r="Q826" s="20">
        <f ca="1">RAND()</f>
        <v>4.2829890167999762E-2</v>
      </c>
      <c r="R826" s="15">
        <f ca="1">IF(B826=1, ROUND(_xlfn.NORM.INV(Q826,$C$9,$C$10)*(1+$T$14), 0), ROUND(_xlfn.NORM.INV(Q826, $D$9, $D$10)*(1+$T$14), 0))</f>
        <v>22</v>
      </c>
      <c r="S826" s="20">
        <f ca="1">RAND()</f>
        <v>0.80221011951483245</v>
      </c>
      <c r="T826" s="18">
        <f ca="1">IF(B826=1, ROUND(_xlfn.NORM.INV(S826,$C$11,$C$12), 2), ROUND(_xlfn.NORM.INV(S826, $D$11, $D$12), 2))</f>
        <v>5439.78</v>
      </c>
      <c r="U826" s="15">
        <f ca="1">MIN(F826,R826)</f>
        <v>22</v>
      </c>
      <c r="V826" s="15">
        <f ca="1">RAND()</f>
        <v>0.371912067532573</v>
      </c>
      <c r="W826" s="19">
        <f ca="1">(IF(B826=1, $G$21+($G$22-$G$21)*V826, $H$21+($H$22-$H$21)*V826))</f>
        <v>2.1157362025977192E-2</v>
      </c>
      <c r="X826" s="15">
        <f ca="1">ROUND(U826*(1-W826), 0)</f>
        <v>22</v>
      </c>
      <c r="Y826" s="20">
        <f ca="1">RAND()</f>
        <v>0.97432122005906596</v>
      </c>
      <c r="Z826" s="15">
        <f ca="1">IF(B826=1, ROUND(_xlfn.NORM.INV(Y826,$C$13,$C$14)*(1+$T$14), 0), ROUND(_xlfn.NORM.INV(Y826, $D$13, $D$14)*(1+$T$14), 0))</f>
        <v>54</v>
      </c>
      <c r="AA826" s="20">
        <f ca="1">RAND()</f>
        <v>0.96712122671313849</v>
      </c>
      <c r="AB826" s="18">
        <f ca="1">IF(B826=1, ROUND(_xlfn.NORM.INV(AA826,$C$15,$C$16), 2), ROUND(_xlfn.NORM.INV(AA826, $D$15, $D$16), 2))</f>
        <v>3021.6</v>
      </c>
      <c r="AC826" s="15">
        <f ca="1">MIN(G826,Z826)</f>
        <v>24</v>
      </c>
      <c r="AD826" s="15">
        <f ca="1">RAND()</f>
        <v>0.46343427046855568</v>
      </c>
      <c r="AE826" s="19">
        <f ca="1">(IF(B826=1, $G$21+($G$22-$G$21)*AD826, $H$21+($H$22-$H$21)*AD826))</f>
        <v>2.390302811405667E-2</v>
      </c>
      <c r="AF826" s="15">
        <f ca="1">ROUND(AC826*(1-AE826), 0)</f>
        <v>23</v>
      </c>
      <c r="AG826" s="20">
        <f ca="1">RAND()</f>
        <v>0.51383650443790796</v>
      </c>
      <c r="AH826" s="15">
        <f ca="1">IF(B826=1, ROUND(_xlfn.NORM.INV(AG826,$C$17,$C$18)*(1+$T$14), 0), ROUND(_xlfn.NORM.INV(AG826, $D$17, $D$18)*(1+$T$14), 0))</f>
        <v>201</v>
      </c>
      <c r="AI826" s="20">
        <f ca="1">RAND()</f>
        <v>0.25130855487619896</v>
      </c>
      <c r="AJ826" s="18">
        <f ca="1">IF(B826=1, ROUND(_xlfn.NORM.INV(AI826,$C$19,$C$20), 2), ROUND(_xlfn.NORM.INV(AI826, $D$19, $D$20), 2))</f>
        <v>1697.81</v>
      </c>
      <c r="AK826" s="15">
        <f ca="1">MIN(ROUND(H826*(1+$C$22),0),AH826)</f>
        <v>201</v>
      </c>
      <c r="AL826" s="20">
        <f ca="1">RAND()</f>
        <v>0.21182997604669285</v>
      </c>
      <c r="AM826" s="19">
        <f ca="1">(IF(B826=1, $G$21+($G$22-$G$21)*AL826, $H$21+($H$22-$H$21)*AL826))</f>
        <v>1.6354899281400784E-2</v>
      </c>
      <c r="AN826" s="15">
        <f ca="1">ROUND(AK826*(1-AM826), 0)</f>
        <v>198</v>
      </c>
      <c r="AO826" s="18">
        <f ca="1">SUM(IF(AN826&gt;H826, (AN826-H826)*($G$23+AJ826), 0),IF(AF826&gt;G826,(AF826-G826)*($G$23+AB826),0),IF(X826&gt;F826,(X826-F826)*($G$23+T826),0),IF(P826&gt;E826,(P826-E826)*($G$23+L826),0))</f>
        <v>0</v>
      </c>
      <c r="AP826" s="18">
        <f>-$C$24</f>
        <v>-313614.51120000001</v>
      </c>
      <c r="AQ826" s="17">
        <f ca="1">L826*P826+T826*X826+AB826*AF826+AJ826*AN826-AO826+AP826</f>
        <v>231439.12880000001</v>
      </c>
      <c r="AS826" s="21">
        <f ca="1">SUM(IF(AN826&gt;H826, (AN826-H826), 0),IF(AF826&gt;G826,(AF826-G826),0),IF(X826&gt;F826,(X826-F826),0),IF(P826&gt;E826,(P826-E826),0))</f>
        <v>0</v>
      </c>
    </row>
    <row r="827" spans="1:45" x14ac:dyDescent="0.4">
      <c r="A827" s="15">
        <v>799</v>
      </c>
      <c r="B827" s="15">
        <f ca="1">IF(RAND() &lt; (8/12), 0, 1)</f>
        <v>1</v>
      </c>
      <c r="C827" s="20">
        <f ca="1">RAND()</f>
        <v>0.89040271689465778</v>
      </c>
      <c r="D827" s="15" t="str">
        <f ca="1">LOOKUP(C827,$H$13:$H$16,$F$13:$F$16)</f>
        <v>Boeing 777-300ER</v>
      </c>
      <c r="E827" s="15">
        <f ca="1">LOOKUP(D827,$F$6:$F$9,$I$6:$I$9)</f>
        <v>8</v>
      </c>
      <c r="F827" s="15">
        <f ca="1">LOOKUP(D827,$F$6:$F$9,$J$6:$J$9)</f>
        <v>40</v>
      </c>
      <c r="G827" s="15">
        <f ca="1">LOOKUP(D827,$F$6:$F$9,$K$6:$K$9)</f>
        <v>24</v>
      </c>
      <c r="H827" s="15">
        <f ca="1">LOOKUP(D827,$F$6:$F$9,$L$6:$L$9)</f>
        <v>260</v>
      </c>
      <c r="I827" s="20">
        <f ca="1">RAND()</f>
        <v>7.5511646111883879E-2</v>
      </c>
      <c r="J827" s="15">
        <f ca="1">IF(B827=1, ROUND(_xlfn.NORM.INV(I827,$C$5,$C$6)*(1+$T$14), 0), ROUND(_xlfn.NORM.INV(I827, $D$5, $D$6)*(1+$T$14), 0))</f>
        <v>3</v>
      </c>
      <c r="K827" s="20">
        <f ca="1">RAND()</f>
        <v>0.58838368473983937</v>
      </c>
      <c r="L827" s="18">
        <f ca="1">IF(B827=1, ROUND(_xlfn.NORM.INV(K827,$C$7,$C$8), 2), ROUND(_xlfn.NORM.INV(K827, $D$7, $D$8), 2))</f>
        <v>14061.74</v>
      </c>
      <c r="M827" s="15">
        <f ca="1">MIN(E827,J827)</f>
        <v>3</v>
      </c>
      <c r="N827" s="15">
        <f ca="1">RAND()</f>
        <v>0.67636347267322683</v>
      </c>
      <c r="O827" s="19">
        <f ca="1">(IF(B827=1, $G$21+($G$22-$G$21)*N827, $H$21+($H$22-$H$21)*N827))</f>
        <v>3.8672721543562938E-2</v>
      </c>
      <c r="P827" s="15">
        <f ca="1">ROUND(M827*(1-O827), 0)</f>
        <v>3</v>
      </c>
      <c r="Q827" s="20">
        <f ca="1">RAND()</f>
        <v>0.76010635136257187</v>
      </c>
      <c r="R827" s="15">
        <f ca="1">IF(B827=1, ROUND(_xlfn.NORM.INV(Q827,$C$9,$C$10)*(1+$T$14), 0), ROUND(_xlfn.NORM.INV(Q827, $D$9, $D$10)*(1+$T$14), 0))</f>
        <v>79</v>
      </c>
      <c r="S827" s="20">
        <f ca="1">RAND()</f>
        <v>0.76406582955440538</v>
      </c>
      <c r="T827" s="18">
        <f ca="1">IF(B827=1, ROUND(_xlfn.NORM.INV(S827,$C$11,$C$12), 2), ROUND(_xlfn.NORM.INV(S827, $D$11, $D$12), 2))</f>
        <v>7478.17</v>
      </c>
      <c r="U827" s="15">
        <f ca="1">MIN(F827,R827)</f>
        <v>40</v>
      </c>
      <c r="V827" s="15">
        <f ca="1">RAND()</f>
        <v>0.25096016857363612</v>
      </c>
      <c r="W827" s="19">
        <f ca="1">(IF(B827=1, $G$21+($G$22-$G$21)*V827, $H$21+($H$22-$H$21)*V827))</f>
        <v>2.3783605900077262E-2</v>
      </c>
      <c r="X827" s="15">
        <f ca="1">ROUND(U827*(1-W827), 0)</f>
        <v>39</v>
      </c>
      <c r="Y827" s="20">
        <f ca="1">RAND()</f>
        <v>8.0513283443815808E-2</v>
      </c>
      <c r="Z827" s="15">
        <f ca="1">IF(B827=1, ROUND(_xlfn.NORM.INV(Y827,$C$13,$C$14)*(1+$T$14), 0), ROUND(_xlfn.NORM.INV(Y827, $D$13, $D$14)*(1+$T$14), 0))</f>
        <v>22</v>
      </c>
      <c r="AA827" s="20">
        <f ca="1">RAND()</f>
        <v>0.81429448393674475</v>
      </c>
      <c r="AB827" s="18">
        <f ca="1">IF(B827=1, ROUND(_xlfn.NORM.INV(AA827,$C$15,$C$16), 2), ROUND(_xlfn.NORM.INV(AA827, $D$15, $D$16), 2))</f>
        <v>4072.22</v>
      </c>
      <c r="AC827" s="15">
        <f ca="1">MIN(G827,Z827)</f>
        <v>22</v>
      </c>
      <c r="AD827" s="15">
        <f ca="1">RAND()</f>
        <v>0.11156222113531766</v>
      </c>
      <c r="AE827" s="19">
        <f ca="1">(IF(B827=1, $G$21+($G$22-$G$21)*AD827, $H$21+($H$22-$H$21)*AD827))</f>
        <v>1.8904677739736118E-2</v>
      </c>
      <c r="AF827" s="15">
        <f ca="1">ROUND(AC827*(1-AE827), 0)</f>
        <v>22</v>
      </c>
      <c r="AG827" s="20">
        <f ca="1">RAND()</f>
        <v>0.72455489541229956</v>
      </c>
      <c r="AH827" s="15">
        <f ca="1">IF(B827=1, ROUND(_xlfn.NORM.INV(AG827,$C$17,$C$18)*(1+$T$14), 0), ROUND(_xlfn.NORM.INV(AG827, $D$17, $D$18)*(1+$T$14), 0))</f>
        <v>380</v>
      </c>
      <c r="AI827" s="20">
        <f ca="1">RAND()</f>
        <v>0.68807978324216768</v>
      </c>
      <c r="AJ827" s="18">
        <f ca="1">IF(B827=1, ROUND(_xlfn.NORM.INV(AI827,$C$19,$C$20), 2), ROUND(_xlfn.NORM.INV(AI827, $D$19, $D$20), 2))</f>
        <v>2423.88</v>
      </c>
      <c r="AK827" s="15">
        <f ca="1">MIN(ROUND(H827*(1+$C$22),0),AH827)</f>
        <v>273</v>
      </c>
      <c r="AL827" s="20">
        <f ca="1">RAND()</f>
        <v>0.11876381568396399</v>
      </c>
      <c r="AM827" s="19">
        <f ca="1">(IF(B827=1, $G$21+($G$22-$G$21)*AL827, $H$21+($H$22-$H$21)*AL827))</f>
        <v>1.915673354893874E-2</v>
      </c>
      <c r="AN827" s="15">
        <f ca="1">ROUND(AK827*(1-AM827), 0)</f>
        <v>268</v>
      </c>
      <c r="AO827" s="18">
        <f ca="1">SUM(IF(AN827&gt;H827, (AN827-H827)*($G$23+AJ827), 0),IF(AF827&gt;G827,(AF827-G827)*($G$23+AB827),0),IF(X827&gt;F827,(X827-F827)*($G$23+T827),0),IF(P827&gt;E827,(P827-E827)*($G$23+L827),0))</f>
        <v>26199.040000000001</v>
      </c>
      <c r="AP827" s="18">
        <f>-$C$24</f>
        <v>-313614.51120000001</v>
      </c>
      <c r="AQ827" s="17">
        <f ca="1">L827*P827+T827*X827+AB827*AF827+AJ827*AN827-AO827+AP827</f>
        <v>733208.97879999992</v>
      </c>
      <c r="AS827" s="21">
        <f ca="1">SUM(IF(AN827&gt;H827, (AN827-H827), 0),IF(AF827&gt;G827,(AF827-G827),0),IF(X827&gt;F827,(X827-F827),0),IF(P827&gt;E827,(P827-E827),0))</f>
        <v>8</v>
      </c>
    </row>
    <row r="828" spans="1:45" x14ac:dyDescent="0.4">
      <c r="A828" s="15">
        <v>800</v>
      </c>
      <c r="B828" s="15">
        <f ca="1">IF(RAND() &lt; (8/12), 0, 1)</f>
        <v>1</v>
      </c>
      <c r="C828" s="20">
        <f ca="1">RAND()</f>
        <v>0.62071051274373712</v>
      </c>
      <c r="D828" s="15" t="str">
        <f ca="1">LOOKUP(C828,$H$13:$H$16,$F$13:$F$16)</f>
        <v>Boeing 777-300ER</v>
      </c>
      <c r="E828" s="15">
        <f ca="1">LOOKUP(D828,$F$6:$F$9,$I$6:$I$9)</f>
        <v>8</v>
      </c>
      <c r="F828" s="15">
        <f ca="1">LOOKUP(D828,$F$6:$F$9,$J$6:$J$9)</f>
        <v>40</v>
      </c>
      <c r="G828" s="15">
        <f ca="1">LOOKUP(D828,$F$6:$F$9,$K$6:$K$9)</f>
        <v>24</v>
      </c>
      <c r="H828" s="15">
        <f ca="1">LOOKUP(D828,$F$6:$F$9,$L$6:$L$9)</f>
        <v>260</v>
      </c>
      <c r="I828" s="20">
        <f ca="1">RAND()</f>
        <v>0.96995645331411151</v>
      </c>
      <c r="J828" s="15">
        <f ca="1">IF(B828=1, ROUND(_xlfn.NORM.INV(I828,$C$5,$C$6)*(1+$T$14), 0), ROUND(_xlfn.NORM.INV(I828, $D$5, $D$6)*(1+$T$14), 0))</f>
        <v>10</v>
      </c>
      <c r="K828" s="20">
        <f ca="1">RAND()</f>
        <v>0.51112285851769601</v>
      </c>
      <c r="L828" s="18">
        <f ca="1">IF(B828=1, ROUND(_xlfn.NORM.INV(K828,$C$7,$C$8), 2), ROUND(_xlfn.NORM.INV(K828, $D$7, $D$8), 2))</f>
        <v>13709.17</v>
      </c>
      <c r="M828" s="15">
        <f ca="1">MIN(E828,J828)</f>
        <v>8</v>
      </c>
      <c r="N828" s="15">
        <f ca="1">RAND()</f>
        <v>0.91366825584725819</v>
      </c>
      <c r="O828" s="19">
        <f ca="1">(IF(B828=1, $G$21+($G$22-$G$21)*N828, $H$21+($H$22-$H$21)*N828))</f>
        <v>4.6978388954654039E-2</v>
      </c>
      <c r="P828" s="15">
        <f ca="1">ROUND(M828*(1-O828), 0)</f>
        <v>8</v>
      </c>
      <c r="Q828" s="20">
        <f ca="1">RAND()</f>
        <v>0.92012847066488845</v>
      </c>
      <c r="R828" s="15">
        <f ca="1">IF(B828=1, ROUND(_xlfn.NORM.INV(Q828,$C$9,$C$10)*(1+$T$14), 0), ROUND(_xlfn.NORM.INV(Q828, $D$9, $D$10)*(1+$T$14), 0))</f>
        <v>96</v>
      </c>
      <c r="S828" s="20">
        <f ca="1">RAND()</f>
        <v>0.52522620058131331</v>
      </c>
      <c r="T828" s="18">
        <f ca="1">IF(B828=1, ROUND(_xlfn.NORM.INV(S828,$C$11,$C$12), 2), ROUND(_xlfn.NORM.INV(S828, $D$11, $D$12), 2))</f>
        <v>6886.5</v>
      </c>
      <c r="U828" s="15">
        <f ca="1">MIN(F828,R828)</f>
        <v>40</v>
      </c>
      <c r="V828" s="15">
        <f ca="1">RAND()</f>
        <v>0.89997791623385248</v>
      </c>
      <c r="W828" s="19">
        <f ca="1">(IF(B828=1, $G$21+($G$22-$G$21)*V828, $H$21+($H$22-$H$21)*V828))</f>
        <v>4.6499227068184837E-2</v>
      </c>
      <c r="X828" s="15">
        <f ca="1">ROUND(U828*(1-W828), 0)</f>
        <v>38</v>
      </c>
      <c r="Y828" s="20">
        <f ca="1">RAND()</f>
        <v>0.62325812479413922</v>
      </c>
      <c r="Z828" s="15">
        <f ca="1">IF(B828=1, ROUND(_xlfn.NORM.INV(Y828,$C$13,$C$14)*(1+$T$14), 0), ROUND(_xlfn.NORM.INV(Y828, $D$13, $D$14)*(1+$T$14), 0))</f>
        <v>62</v>
      </c>
      <c r="AA828" s="20">
        <f ca="1">RAND()</f>
        <v>0.82779506512905421</v>
      </c>
      <c r="AB828" s="18">
        <f ca="1">IF(B828=1, ROUND(_xlfn.NORM.INV(AA828,$C$15,$C$16), 2), ROUND(_xlfn.NORM.INV(AA828, $D$15, $D$16), 2))</f>
        <v>4097.0600000000004</v>
      </c>
      <c r="AC828" s="15">
        <f ca="1">MIN(G828,Z828)</f>
        <v>24</v>
      </c>
      <c r="AD828" s="15">
        <f ca="1">RAND()</f>
        <v>0.52817237559831365</v>
      </c>
      <c r="AE828" s="19">
        <f ca="1">(IF(B828=1, $G$21+($G$22-$G$21)*AD828, $H$21+($H$22-$H$21)*AD828))</f>
        <v>3.348603314594098E-2</v>
      </c>
      <c r="AF828" s="15">
        <f ca="1">ROUND(AC828*(1-AE828), 0)</f>
        <v>23</v>
      </c>
      <c r="AG828" s="20">
        <f ca="1">RAND()</f>
        <v>0.1734550938842383</v>
      </c>
      <c r="AH828" s="15">
        <f ca="1">IF(B828=1, ROUND(_xlfn.NORM.INV(AG828,$C$17,$C$18)*(1+$T$14), 0), ROUND(_xlfn.NORM.INV(AG828, $D$17, $D$18)*(1+$T$14), 0))</f>
        <v>186</v>
      </c>
      <c r="AI828" s="20">
        <f ca="1">RAND()</f>
        <v>0.44375624617851583</v>
      </c>
      <c r="AJ828" s="18">
        <f ca="1">IF(B828=1, ROUND(_xlfn.NORM.INV(AI828,$C$19,$C$20), 2), ROUND(_xlfn.NORM.INV(AI828, $D$19, $D$20), 2))</f>
        <v>2233.96</v>
      </c>
      <c r="AK828" s="15">
        <f ca="1">MIN(ROUND(H828*(1+$C$22),0),AH828)</f>
        <v>186</v>
      </c>
      <c r="AL828" s="20">
        <f ca="1">RAND()</f>
        <v>0.73992857540137913</v>
      </c>
      <c r="AM828" s="19">
        <f ca="1">(IF(B828=1, $G$21+($G$22-$G$21)*AL828, $H$21+($H$22-$H$21)*AL828))</f>
        <v>4.0897500139048276E-2</v>
      </c>
      <c r="AN828" s="15">
        <f ca="1">ROUND(AK828*(1-AM828), 0)</f>
        <v>178</v>
      </c>
      <c r="AO828" s="18">
        <f ca="1">SUM(IF(AN828&gt;H828, (AN828-H828)*($G$23+AJ828), 0),IF(AF828&gt;G828,(AF828-G828)*($G$23+AB828),0),IF(X828&gt;F828,(X828-F828)*($G$23+T828),0),IF(P828&gt;E828,(P828-E828)*($G$23+L828),0))</f>
        <v>0</v>
      </c>
      <c r="AP828" s="18">
        <f>-$C$24</f>
        <v>-313614.51120000001</v>
      </c>
      <c r="AQ828" s="17">
        <f ca="1">L828*P828+T828*X828+AB828*AF828+AJ828*AN828-AO828+AP828</f>
        <v>549623.10880000005</v>
      </c>
      <c r="AS828" s="21">
        <f ca="1">SUM(IF(AN828&gt;H828, (AN828-H828), 0),IF(AF828&gt;G828,(AF828-G828),0),IF(X828&gt;F828,(X828-F828),0),IF(P828&gt;E828,(P828-E828),0))</f>
        <v>0</v>
      </c>
    </row>
    <row r="829" spans="1:45" x14ac:dyDescent="0.4">
      <c r="A829" s="15">
        <v>801</v>
      </c>
      <c r="B829" s="15">
        <f ca="1">IF(RAND() &lt; (8/12), 0, 1)</f>
        <v>1</v>
      </c>
      <c r="C829" s="20">
        <f ca="1">RAND()</f>
        <v>0.66438768036765805</v>
      </c>
      <c r="D829" s="15" t="str">
        <f ca="1">LOOKUP(C829,$H$13:$H$16,$F$13:$F$16)</f>
        <v>Boeing 777-300ER</v>
      </c>
      <c r="E829" s="15">
        <f ca="1">LOOKUP(D829,$F$6:$F$9,$I$6:$I$9)</f>
        <v>8</v>
      </c>
      <c r="F829" s="15">
        <f ca="1">LOOKUP(D829,$F$6:$F$9,$J$6:$J$9)</f>
        <v>40</v>
      </c>
      <c r="G829" s="15">
        <f ca="1">LOOKUP(D829,$F$6:$F$9,$K$6:$K$9)</f>
        <v>24</v>
      </c>
      <c r="H829" s="15">
        <f ca="1">LOOKUP(D829,$F$6:$F$9,$L$6:$L$9)</f>
        <v>260</v>
      </c>
      <c r="I829" s="20">
        <f ca="1">RAND()</f>
        <v>0.15748514267711777</v>
      </c>
      <c r="J829" s="15">
        <f ca="1">IF(B829=1, ROUND(_xlfn.NORM.INV(I829,$C$5,$C$6)*(1+$T$14), 0), ROUND(_xlfn.NORM.INV(I829, $D$5, $D$6)*(1+$T$14), 0))</f>
        <v>4</v>
      </c>
      <c r="K829" s="20">
        <f ca="1">RAND()</f>
        <v>0.77673787184791099</v>
      </c>
      <c r="L829" s="18">
        <f ca="1">IF(B829=1, ROUND(_xlfn.NORM.INV(K829,$C$7,$C$8), 2), ROUND(_xlfn.NORM.INV(K829, $D$7, $D$8), 2))</f>
        <v>15031.68</v>
      </c>
      <c r="M829" s="15">
        <f ca="1">MIN(E829,J829)</f>
        <v>4</v>
      </c>
      <c r="N829" s="15">
        <f ca="1">RAND()</f>
        <v>8.0245807671972647E-2</v>
      </c>
      <c r="O829" s="19">
        <f ca="1">(IF(B829=1, $G$21+($G$22-$G$21)*N829, $H$21+($H$22-$H$21)*N829))</f>
        <v>1.7808603268519043E-2</v>
      </c>
      <c r="P829" s="15">
        <f ca="1">ROUND(M829*(1-O829), 0)</f>
        <v>4</v>
      </c>
      <c r="Q829" s="20">
        <f ca="1">RAND()</f>
        <v>0.6196307473009468</v>
      </c>
      <c r="R829" s="15">
        <f ca="1">IF(B829=1, ROUND(_xlfn.NORM.INV(Q829,$C$9,$C$10)*(1+$T$14), 0), ROUND(_xlfn.NORM.INV(Q829, $D$9, $D$10)*(1+$T$14), 0))</f>
        <v>69</v>
      </c>
      <c r="S829" s="20">
        <f ca="1">RAND()</f>
        <v>0.72443830751818283</v>
      </c>
      <c r="T829" s="18">
        <f ca="1">IF(B829=1, ROUND(_xlfn.NORM.INV(S829,$C$11,$C$12), 2), ROUND(_xlfn.NORM.INV(S829, $D$11, $D$12), 2))</f>
        <v>7366.93</v>
      </c>
      <c r="U829" s="15">
        <f ca="1">MIN(F829,R829)</f>
        <v>40</v>
      </c>
      <c r="V829" s="15">
        <f ca="1">RAND()</f>
        <v>0.38433108252679249</v>
      </c>
      <c r="W829" s="19">
        <f ca="1">(IF(B829=1, $G$21+($G$22-$G$21)*V829, $H$21+($H$22-$H$21)*V829))</f>
        <v>2.8451587888437737E-2</v>
      </c>
      <c r="X829" s="15">
        <f ca="1">ROUND(U829*(1-W829), 0)</f>
        <v>39</v>
      </c>
      <c r="Y829" s="20">
        <f ca="1">RAND()</f>
        <v>0.53822691751888796</v>
      </c>
      <c r="Z829" s="15">
        <f ca="1">IF(B829=1, ROUND(_xlfn.NORM.INV(Y829,$C$13,$C$14)*(1+$T$14), 0), ROUND(_xlfn.NORM.INV(Y829, $D$13, $D$14)*(1+$T$14), 0))</f>
        <v>57</v>
      </c>
      <c r="AA829" s="20">
        <f ca="1">RAND()</f>
        <v>0.18350020010224288</v>
      </c>
      <c r="AB829" s="18">
        <f ca="1">IF(B829=1, ROUND(_xlfn.NORM.INV(AA829,$C$15,$C$16), 2), ROUND(_xlfn.NORM.INV(AA829, $D$15, $D$16), 2))</f>
        <v>3208.53</v>
      </c>
      <c r="AC829" s="15">
        <f ca="1">MIN(G829,Z829)</f>
        <v>24</v>
      </c>
      <c r="AD829" s="15">
        <f ca="1">RAND()</f>
        <v>0.83561033104316029</v>
      </c>
      <c r="AE829" s="19">
        <f ca="1">(IF(B829=1, $G$21+($G$22-$G$21)*AD829, $H$21+($H$22-$H$21)*AD829))</f>
        <v>4.4246361586510616E-2</v>
      </c>
      <c r="AF829" s="15">
        <f ca="1">ROUND(AC829*(1-AE829), 0)</f>
        <v>23</v>
      </c>
      <c r="AG829" s="20">
        <f ca="1">RAND()</f>
        <v>3.2485995777448595E-2</v>
      </c>
      <c r="AH829" s="15">
        <f ca="1">IF(B829=1, ROUND(_xlfn.NORM.INV(AG829,$C$17,$C$18)*(1+$T$14), 0), ROUND(_xlfn.NORM.INV(AG829, $D$17, $D$18)*(1+$T$14), 0))</f>
        <v>72</v>
      </c>
      <c r="AI829" s="20">
        <f ca="1">RAND()</f>
        <v>0.69284401290910902</v>
      </c>
      <c r="AJ829" s="18">
        <f ca="1">IF(B829=1, ROUND(_xlfn.NORM.INV(AI829,$C$19,$C$20), 2), ROUND(_xlfn.NORM.INV(AI829, $D$19, $D$20), 2))</f>
        <v>2427.9499999999998</v>
      </c>
      <c r="AK829" s="15">
        <f ca="1">MIN(ROUND(H829*(1+$C$22),0),AH829)</f>
        <v>72</v>
      </c>
      <c r="AL829" s="20">
        <f ca="1">RAND()</f>
        <v>0.18080239849071</v>
      </c>
      <c r="AM829" s="19">
        <f ca="1">(IF(B829=1, $G$21+($G$22-$G$21)*AL829, $H$21+($H$22-$H$21)*AL829))</f>
        <v>2.132808394717485E-2</v>
      </c>
      <c r="AN829" s="15">
        <f ca="1">ROUND(AK829*(1-AM829), 0)</f>
        <v>70</v>
      </c>
      <c r="AO829" s="18">
        <f ca="1">SUM(IF(AN829&gt;H829, (AN829-H829)*($G$23+AJ829), 0),IF(AF829&gt;G829,(AF829-G829)*($G$23+AB829),0),IF(X829&gt;F829,(X829-F829)*($G$23+T829),0),IF(P829&gt;E829,(P829-E829)*($G$23+L829),0))</f>
        <v>0</v>
      </c>
      <c r="AP829" s="18">
        <f>-$C$24</f>
        <v>-313614.51120000001</v>
      </c>
      <c r="AQ829" s="17">
        <f ca="1">L829*P829+T829*X829+AB829*AF829+AJ829*AN829-AO829+AP829</f>
        <v>277575.16879999993</v>
      </c>
      <c r="AS829" s="21">
        <f ca="1">SUM(IF(AN829&gt;H829, (AN829-H829), 0),IF(AF829&gt;G829,(AF829-G829),0),IF(X829&gt;F829,(X829-F829),0),IF(P829&gt;E829,(P829-E829),0))</f>
        <v>0</v>
      </c>
    </row>
    <row r="830" spans="1:45" x14ac:dyDescent="0.4">
      <c r="A830" s="15">
        <v>802</v>
      </c>
      <c r="B830" s="15">
        <f ca="1">IF(RAND() &lt; (8/12), 0, 1)</f>
        <v>0</v>
      </c>
      <c r="C830" s="20">
        <f ca="1">RAND()</f>
        <v>0.44632936759307351</v>
      </c>
      <c r="D830" s="15" t="str">
        <f ca="1">LOOKUP(C830,$H$13:$H$16,$F$13:$F$16)</f>
        <v>Airbus A380-800</v>
      </c>
      <c r="E830" s="15">
        <f ca="1">LOOKUP(D830,$F$6:$F$9,$I$6:$I$9)</f>
        <v>14</v>
      </c>
      <c r="F830" s="15">
        <f ca="1">LOOKUP(D830,$F$6:$F$9,$J$6:$J$9)</f>
        <v>76</v>
      </c>
      <c r="G830" s="15">
        <f ca="1">LOOKUP(D830,$F$6:$F$9,$K$6:$K$9)</f>
        <v>56</v>
      </c>
      <c r="H830" s="15">
        <f ca="1">LOOKUP(D830,$F$6:$F$9,$L$6:$L$9)</f>
        <v>341</v>
      </c>
      <c r="I830" s="20">
        <f ca="1">RAND()</f>
        <v>0.36348772247754191</v>
      </c>
      <c r="J830" s="15">
        <f ca="1">IF(B830=1, ROUND(_xlfn.NORM.INV(I830,$C$5,$C$6)*(1+$T$14), 0), ROUND(_xlfn.NORM.INV(I830, $D$5, $D$6)*(1+$T$14), 0))</f>
        <v>4</v>
      </c>
      <c r="K830" s="20">
        <f ca="1">RAND()</f>
        <v>0.88056075537208089</v>
      </c>
      <c r="L830" s="18">
        <f ca="1">IF(B830=1, ROUND(_xlfn.NORM.INV(K830,$C$7,$C$8), 2), ROUND(_xlfn.NORM.INV(K830, $D$7, $D$8), 2))</f>
        <v>11029.17</v>
      </c>
      <c r="M830" s="15">
        <f ca="1">MIN(E830,J830)</f>
        <v>4</v>
      </c>
      <c r="N830" s="15">
        <f ca="1">RAND()</f>
        <v>0.70116672643463818</v>
      </c>
      <c r="O830" s="19">
        <f ca="1">(IF(B830=1, $G$21+($G$22-$G$21)*N830, $H$21+($H$22-$H$21)*N830))</f>
        <v>3.1035001793039148E-2</v>
      </c>
      <c r="P830" s="15">
        <f ca="1">ROUND(M830*(1-O830), 0)</f>
        <v>4</v>
      </c>
      <c r="Q830" s="20">
        <f ca="1">RAND()</f>
        <v>0.33277707232676978</v>
      </c>
      <c r="R830" s="15">
        <f ca="1">IF(B830=1, ROUND(_xlfn.NORM.INV(Q830,$C$9,$C$10)*(1+$T$14), 0), ROUND(_xlfn.NORM.INV(Q830, $D$9, $D$10)*(1+$T$14), 0))</f>
        <v>35</v>
      </c>
      <c r="S830" s="20">
        <f ca="1">RAND()</f>
        <v>0.1501069986331286</v>
      </c>
      <c r="T830" s="18">
        <f ca="1">IF(B830=1, ROUND(_xlfn.NORM.INV(S830,$C$11,$C$12), 2), ROUND(_xlfn.NORM.INV(S830, $D$11, $D$12), 2))</f>
        <v>5010.1099999999997</v>
      </c>
      <c r="U830" s="15">
        <f ca="1">MIN(F830,R830)</f>
        <v>35</v>
      </c>
      <c r="V830" s="15">
        <f ca="1">RAND()</f>
        <v>0.36568868151922607</v>
      </c>
      <c r="W830" s="19">
        <f ca="1">(IF(B830=1, $G$21+($G$22-$G$21)*V830, $H$21+($H$22-$H$21)*V830))</f>
        <v>2.0970660445576782E-2</v>
      </c>
      <c r="X830" s="15">
        <f ca="1">ROUND(U830*(1-W830), 0)</f>
        <v>34</v>
      </c>
      <c r="Y830" s="20">
        <f ca="1">RAND()</f>
        <v>0.49615061194999899</v>
      </c>
      <c r="Z830" s="15">
        <f ca="1">IF(B830=1, ROUND(_xlfn.NORM.INV(Y830,$C$13,$C$14)*(1+$T$14), 0), ROUND(_xlfn.NORM.INV(Y830, $D$13, $D$14)*(1+$T$14), 0))</f>
        <v>36</v>
      </c>
      <c r="AA830" s="20">
        <f ca="1">RAND()</f>
        <v>0.15362449475926199</v>
      </c>
      <c r="AB830" s="18">
        <f ca="1">IF(B830=1, ROUND(_xlfn.NORM.INV(AA830,$C$15,$C$16), 2), ROUND(_xlfn.NORM.INV(AA830, $D$15, $D$16), 2))</f>
        <v>2673.88</v>
      </c>
      <c r="AC830" s="15">
        <f ca="1">MIN(G830,Z830)</f>
        <v>36</v>
      </c>
      <c r="AD830" s="15">
        <f ca="1">RAND()</f>
        <v>0.42678887899895468</v>
      </c>
      <c r="AE830" s="19">
        <f ca="1">(IF(B830=1, $G$21+($G$22-$G$21)*AD830, $H$21+($H$22-$H$21)*AD830))</f>
        <v>2.2803666369968639E-2</v>
      </c>
      <c r="AF830" s="15">
        <f ca="1">ROUND(AC830*(1-AE830), 0)</f>
        <v>35</v>
      </c>
      <c r="AG830" s="20">
        <f ca="1">RAND()</f>
        <v>0.51851694497335377</v>
      </c>
      <c r="AH830" s="15">
        <f ca="1">IF(B830=1, ROUND(_xlfn.NORM.INV(AG830,$C$17,$C$18)*(1+$T$14), 0), ROUND(_xlfn.NORM.INV(AG830, $D$17, $D$18)*(1+$T$14), 0))</f>
        <v>202</v>
      </c>
      <c r="AI830" s="20">
        <f ca="1">RAND()</f>
        <v>0.612827121111994</v>
      </c>
      <c r="AJ830" s="18">
        <f ca="1">IF(B830=1, ROUND(_xlfn.NORM.INV(AI830,$C$19,$C$20), 2), ROUND(_xlfn.NORM.INV(AI830, $D$19, $D$20), 2))</f>
        <v>1770.51</v>
      </c>
      <c r="AK830" s="15">
        <f ca="1">MIN(ROUND(H830*(1+$C$22),0),AH830)</f>
        <v>202</v>
      </c>
      <c r="AL830" s="20">
        <f ca="1">RAND()</f>
        <v>3.7043292479494117E-2</v>
      </c>
      <c r="AM830" s="19">
        <f ca="1">(IF(B830=1, $G$21+($G$22-$G$21)*AL830, $H$21+($H$22-$H$21)*AL830))</f>
        <v>1.1111298774384824E-2</v>
      </c>
      <c r="AN830" s="15">
        <f ca="1">ROUND(AK830*(1-AM830), 0)</f>
        <v>200</v>
      </c>
      <c r="AO830" s="18">
        <f ca="1">SUM(IF(AN830&gt;H830, (AN830-H830)*($G$23+AJ830), 0),IF(AF830&gt;G830,(AF830-G830)*($G$23+AB830),0),IF(X830&gt;F830,(X830-F830)*($G$23+T830),0),IF(P830&gt;E830,(P830-E830)*($G$23+L830),0))</f>
        <v>0</v>
      </c>
      <c r="AP830" s="18">
        <f>-$C$24</f>
        <v>-313614.51120000001</v>
      </c>
      <c r="AQ830" s="17">
        <f ca="1">L830*P830+T830*X830+AB830*AF830+AJ830*AN830-AO830+AP830</f>
        <v>348533.70879999996</v>
      </c>
      <c r="AS830" s="21">
        <f ca="1">SUM(IF(AN830&gt;H830, (AN830-H830), 0),IF(AF830&gt;G830,(AF830-G830),0),IF(X830&gt;F830,(X830-F830),0),IF(P830&gt;E830,(P830-E830),0))</f>
        <v>0</v>
      </c>
    </row>
    <row r="831" spans="1:45" x14ac:dyDescent="0.4">
      <c r="A831" s="15">
        <v>803</v>
      </c>
      <c r="B831" s="15">
        <f ca="1">IF(RAND() &lt; (8/12), 0, 1)</f>
        <v>1</v>
      </c>
      <c r="C831" s="20">
        <f ca="1">RAND()</f>
        <v>0.47708580990480753</v>
      </c>
      <c r="D831" s="15" t="str">
        <f ca="1">LOOKUP(C831,$H$13:$H$16,$F$13:$F$16)</f>
        <v>Airbus A380-800</v>
      </c>
      <c r="E831" s="15">
        <f ca="1">LOOKUP(D831,$F$6:$F$9,$I$6:$I$9)</f>
        <v>14</v>
      </c>
      <c r="F831" s="15">
        <f ca="1">LOOKUP(D831,$F$6:$F$9,$J$6:$J$9)</f>
        <v>76</v>
      </c>
      <c r="G831" s="15">
        <f ca="1">LOOKUP(D831,$F$6:$F$9,$K$6:$K$9)</f>
        <v>56</v>
      </c>
      <c r="H831" s="15">
        <f ca="1">LOOKUP(D831,$F$6:$F$9,$L$6:$L$9)</f>
        <v>341</v>
      </c>
      <c r="I831" s="20">
        <f ca="1">RAND()</f>
        <v>4.9612946033675831E-2</v>
      </c>
      <c r="J831" s="15">
        <f ca="1">IF(B831=1, ROUND(_xlfn.NORM.INV(I831,$C$5,$C$6)*(1+$T$14), 0), ROUND(_xlfn.NORM.INV(I831, $D$5, $D$6)*(1+$T$14), 0))</f>
        <v>3</v>
      </c>
      <c r="K831" s="20">
        <f ca="1">RAND()</f>
        <v>0.18507171244167464</v>
      </c>
      <c r="L831" s="18">
        <f ca="1">IF(B831=1, ROUND(_xlfn.NORM.INV(K831,$C$7,$C$8), 2), ROUND(_xlfn.NORM.INV(K831, $D$7, $D$8), 2))</f>
        <v>12042.65</v>
      </c>
      <c r="M831" s="15">
        <f ca="1">MIN(E831,J831)</f>
        <v>3</v>
      </c>
      <c r="N831" s="15">
        <f ca="1">RAND()</f>
        <v>0.98397717018678466</v>
      </c>
      <c r="O831" s="19">
        <f ca="1">(IF(B831=1, $G$21+($G$22-$G$21)*N831, $H$21+($H$22-$H$21)*N831))</f>
        <v>4.9439200956537463E-2</v>
      </c>
      <c r="P831" s="15">
        <f ca="1">ROUND(M831*(1-O831), 0)</f>
        <v>3</v>
      </c>
      <c r="Q831" s="20">
        <f ca="1">RAND()</f>
        <v>0.99144264784718084</v>
      </c>
      <c r="R831" s="15">
        <f ca="1">IF(B831=1, ROUND(_xlfn.NORM.INV(Q831,$C$9,$C$10)*(1+$T$14), 0), ROUND(_xlfn.NORM.INV(Q831, $D$9, $D$10)*(1+$T$14), 0))</f>
        <v>121</v>
      </c>
      <c r="S831" s="20">
        <f ca="1">RAND()</f>
        <v>0.6127797991138777</v>
      </c>
      <c r="T831" s="18">
        <f ca="1">IF(B831=1, ROUND(_xlfn.NORM.INV(S831,$C$11,$C$12), 2), ROUND(_xlfn.NORM.INV(S831, $D$11, $D$12), 2))</f>
        <v>7087.84</v>
      </c>
      <c r="U831" s="15">
        <f ca="1">MIN(F831,R831)</f>
        <v>76</v>
      </c>
      <c r="V831" s="15">
        <f ca="1">RAND()</f>
        <v>0.44601380387627199</v>
      </c>
      <c r="W831" s="19">
        <f ca="1">(IF(B831=1, $G$21+($G$22-$G$21)*V831, $H$21+($H$22-$H$21)*V831))</f>
        <v>3.0610483135669518E-2</v>
      </c>
      <c r="X831" s="15">
        <f ca="1">ROUND(U831*(1-W831), 0)</f>
        <v>74</v>
      </c>
      <c r="Y831" s="20">
        <f ca="1">RAND()</f>
        <v>0.52624224939098407</v>
      </c>
      <c r="Z831" s="15">
        <f ca="1">IF(B831=1, ROUND(_xlfn.NORM.INV(Y831,$C$13,$C$14)*(1+$T$14), 0), ROUND(_xlfn.NORM.INV(Y831, $D$13, $D$14)*(1+$T$14), 0))</f>
        <v>56</v>
      </c>
      <c r="AA831" s="20">
        <f ca="1">RAND()</f>
        <v>3.0343466642745232E-2</v>
      </c>
      <c r="AB831" s="18">
        <f ca="1">IF(B831=1, ROUND(_xlfn.NORM.INV(AA831,$C$15,$C$16), 2), ROUND(_xlfn.NORM.INV(AA831, $D$15, $D$16), 2))</f>
        <v>2740.29</v>
      </c>
      <c r="AC831" s="15">
        <f ca="1">MIN(G831,Z831)</f>
        <v>56</v>
      </c>
      <c r="AD831" s="15">
        <f ca="1">RAND()</f>
        <v>0.83501741617006275</v>
      </c>
      <c r="AE831" s="19">
        <f ca="1">(IF(B831=1, $G$21+($G$22-$G$21)*AD831, $H$21+($H$22-$H$21)*AD831))</f>
        <v>4.4225609565952201E-2</v>
      </c>
      <c r="AF831" s="15">
        <f ca="1">ROUND(AC831*(1-AE831), 0)</f>
        <v>54</v>
      </c>
      <c r="AG831" s="20">
        <f ca="1">RAND()</f>
        <v>1.7647855872316764E-2</v>
      </c>
      <c r="AH831" s="15">
        <f ca="1">IF(B831=1, ROUND(_xlfn.NORM.INV(AG831,$C$17,$C$18)*(1+$T$14), 0), ROUND(_xlfn.NORM.INV(AG831, $D$17, $D$18)*(1+$T$14), 0))</f>
        <v>39</v>
      </c>
      <c r="AI831" s="20">
        <f ca="1">RAND()</f>
        <v>0.64964922046915408</v>
      </c>
      <c r="AJ831" s="18">
        <f ca="1">IF(B831=1, ROUND(_xlfn.NORM.INV(AI831,$C$19,$C$20), 2), ROUND(_xlfn.NORM.INV(AI831, $D$19, $D$20), 2))</f>
        <v>2392.0100000000002</v>
      </c>
      <c r="AK831" s="15">
        <f ca="1">MIN(ROUND(H831*(1+$C$22),0),AH831)</f>
        <v>39</v>
      </c>
      <c r="AL831" s="20">
        <f ca="1">RAND()</f>
        <v>0.36901795975726226</v>
      </c>
      <c r="AM831" s="19">
        <f ca="1">(IF(B831=1, $G$21+($G$22-$G$21)*AL831, $H$21+($H$22-$H$21)*AL831))</f>
        <v>2.791562859150418E-2</v>
      </c>
      <c r="AN831" s="15">
        <f ca="1">ROUND(AK831*(1-AM831), 0)</f>
        <v>38</v>
      </c>
      <c r="AO831" s="18">
        <f ca="1">SUM(IF(AN831&gt;H831, (AN831-H831)*($G$23+AJ831), 0),IF(AF831&gt;G831,(AF831-G831)*($G$23+AB831),0),IF(X831&gt;F831,(X831-F831)*($G$23+T831),0),IF(P831&gt;E831,(P831-E831)*($G$23+L831),0))</f>
        <v>0</v>
      </c>
      <c r="AP831" s="18">
        <f>-$C$24</f>
        <v>-313614.51120000001</v>
      </c>
      <c r="AQ831" s="17">
        <f ca="1">L831*P831+T831*X831+AB831*AF831+AJ831*AN831-AO831+AP831</f>
        <v>485885.63880000002</v>
      </c>
      <c r="AS831" s="21">
        <f ca="1">SUM(IF(AN831&gt;H831, (AN831-H831), 0),IF(AF831&gt;G831,(AF831-G831),0),IF(X831&gt;F831,(X831-F831),0),IF(P831&gt;E831,(P831-E831),0))</f>
        <v>0</v>
      </c>
    </row>
    <row r="832" spans="1:45" x14ac:dyDescent="0.4">
      <c r="A832" s="15">
        <v>804</v>
      </c>
      <c r="B832" s="15">
        <f ca="1">IF(RAND() &lt; (8/12), 0, 1)</f>
        <v>0</v>
      </c>
      <c r="C832" s="20">
        <f ca="1">RAND()</f>
        <v>0.36421004600248863</v>
      </c>
      <c r="D832" s="15" t="str">
        <f ca="1">LOOKUP(C832,$H$13:$H$16,$F$13:$F$16)</f>
        <v>Airbus A380-800</v>
      </c>
      <c r="E832" s="15">
        <f ca="1">LOOKUP(D832,$F$6:$F$9,$I$6:$I$9)</f>
        <v>14</v>
      </c>
      <c r="F832" s="15">
        <f ca="1">LOOKUP(D832,$F$6:$F$9,$J$6:$J$9)</f>
        <v>76</v>
      </c>
      <c r="G832" s="15">
        <f ca="1">LOOKUP(D832,$F$6:$F$9,$K$6:$K$9)</f>
        <v>56</v>
      </c>
      <c r="H832" s="15">
        <f ca="1">LOOKUP(D832,$F$6:$F$9,$L$6:$L$9)</f>
        <v>341</v>
      </c>
      <c r="I832" s="20">
        <f ca="1">RAND()</f>
        <v>0.69814153744997809</v>
      </c>
      <c r="J832" s="15">
        <f ca="1">IF(B832=1, ROUND(_xlfn.NORM.INV(I832,$C$5,$C$6)*(1+$T$14), 0), ROUND(_xlfn.NORM.INV(I832, $D$5, $D$6)*(1+$T$14), 0))</f>
        <v>5</v>
      </c>
      <c r="K832" s="20">
        <f ca="1">RAND()</f>
        <v>0.89354880385500313</v>
      </c>
      <c r="L832" s="18">
        <f ca="1">IF(B832=1, ROUND(_xlfn.NORM.INV(K832,$C$7,$C$8), 2), ROUND(_xlfn.NORM.INV(K832, $D$7, $D$8), 2))</f>
        <v>11060.09</v>
      </c>
      <c r="M832" s="15">
        <f ca="1">MIN(E832,J832)</f>
        <v>5</v>
      </c>
      <c r="N832" s="15">
        <f ca="1">RAND()</f>
        <v>0.18956333496436018</v>
      </c>
      <c r="O832" s="19">
        <f ca="1">(IF(B832=1, $G$21+($G$22-$G$21)*N832, $H$21+($H$22-$H$21)*N832))</f>
        <v>1.5686900048930804E-2</v>
      </c>
      <c r="P832" s="15">
        <f ca="1">ROUND(M832*(1-O832), 0)</f>
        <v>5</v>
      </c>
      <c r="Q832" s="20">
        <f ca="1">RAND()</f>
        <v>0.35993662605855892</v>
      </c>
      <c r="R832" s="15">
        <f ca="1">IF(B832=1, ROUND(_xlfn.NORM.INV(Q832,$C$9,$C$10)*(1+$T$14), 0), ROUND(_xlfn.NORM.INV(Q832, $D$9, $D$10)*(1+$T$14), 0))</f>
        <v>36</v>
      </c>
      <c r="S832" s="20">
        <f ca="1">RAND()</f>
        <v>0.75385040606178455</v>
      </c>
      <c r="T832" s="18">
        <f ca="1">IF(B832=1, ROUND(_xlfn.NORM.INV(S832,$C$11,$C$12), 2), ROUND(_xlfn.NORM.INV(S832, $D$11, $D$12), 2))</f>
        <v>5402.67</v>
      </c>
      <c r="U832" s="15">
        <f ca="1">MIN(F832,R832)</f>
        <v>36</v>
      </c>
      <c r="V832" s="15">
        <f ca="1">RAND()</f>
        <v>0.95260404211063876</v>
      </c>
      <c r="W832" s="19">
        <f ca="1">(IF(B832=1, $G$21+($G$22-$G$21)*V832, $H$21+($H$22-$H$21)*V832))</f>
        <v>3.8578121263319165E-2</v>
      </c>
      <c r="X832" s="15">
        <f ca="1">ROUND(U832*(1-W832), 0)</f>
        <v>35</v>
      </c>
      <c r="Y832" s="20">
        <f ca="1">RAND()</f>
        <v>0.10365428017570921</v>
      </c>
      <c r="Z832" s="15">
        <f ca="1">IF(B832=1, ROUND(_xlfn.NORM.INV(Y832,$C$13,$C$14)*(1+$T$14), 0), ROUND(_xlfn.NORM.INV(Y832, $D$13, $D$14)*(1+$T$14), 0))</f>
        <v>24</v>
      </c>
      <c r="AA832" s="20">
        <f ca="1">RAND()</f>
        <v>0.6562742726591142</v>
      </c>
      <c r="AB832" s="18">
        <f ca="1">IF(B832=1, ROUND(_xlfn.NORM.INV(AA832,$C$15,$C$16), 2), ROUND(_xlfn.NORM.INV(AA832, $D$15, $D$16), 2))</f>
        <v>2846.86</v>
      </c>
      <c r="AC832" s="15">
        <f ca="1">MIN(G832,Z832)</f>
        <v>24</v>
      </c>
      <c r="AD832" s="15">
        <f ca="1">RAND()</f>
        <v>0.54264974287779133</v>
      </c>
      <c r="AE832" s="19">
        <f ca="1">(IF(B832=1, $G$21+($G$22-$G$21)*AD832, $H$21+($H$22-$H$21)*AD832))</f>
        <v>2.6279492286333743E-2</v>
      </c>
      <c r="AF832" s="15">
        <f ca="1">ROUND(AC832*(1-AE832), 0)</f>
        <v>23</v>
      </c>
      <c r="AG832" s="20">
        <f ca="1">RAND()</f>
        <v>0.25291188122273001</v>
      </c>
      <c r="AH832" s="15">
        <f ca="1">IF(B832=1, ROUND(_xlfn.NORM.INV(AG832,$C$17,$C$18)*(1+$T$14), 0), ROUND(_xlfn.NORM.INV(AG832, $D$17, $D$18)*(1+$T$14), 0))</f>
        <v>165</v>
      </c>
      <c r="AI832" s="20">
        <f ca="1">RAND()</f>
        <v>0.92525567098656003</v>
      </c>
      <c r="AJ832" s="18">
        <f ca="1">IF(B832=1, ROUND(_xlfn.NORM.INV(AI832,$C$19,$C$20), 2), ROUND(_xlfn.NORM.INV(AI832, $D$19, $D$20), 2))</f>
        <v>1858.21</v>
      </c>
      <c r="AK832" s="15">
        <f ca="1">MIN(ROUND(H832*(1+$C$22),0),AH832)</f>
        <v>165</v>
      </c>
      <c r="AL832" s="20">
        <f ca="1">RAND()</f>
        <v>2.707337223773032E-3</v>
      </c>
      <c r="AM832" s="19">
        <f ca="1">(IF(B832=1, $G$21+($G$22-$G$21)*AL832, $H$21+($H$22-$H$21)*AL832))</f>
        <v>1.0081220116713191E-2</v>
      </c>
      <c r="AN832" s="15">
        <f ca="1">ROUND(AK832*(1-AM832), 0)</f>
        <v>163</v>
      </c>
      <c r="AO832" s="18">
        <f ca="1">SUM(IF(AN832&gt;H832, (AN832-H832)*($G$23+AJ832), 0),IF(AF832&gt;G832,(AF832-G832)*($G$23+AB832),0),IF(X832&gt;F832,(X832-F832)*($G$23+T832),0),IF(P832&gt;E832,(P832-E832)*($G$23+L832),0))</f>
        <v>0</v>
      </c>
      <c r="AP832" s="18">
        <f>-$C$24</f>
        <v>-313614.51120000001</v>
      </c>
      <c r="AQ832" s="17">
        <f ca="1">L832*P832+T832*X832+AB832*AF832+AJ832*AN832-AO832+AP832</f>
        <v>299145.39880000002</v>
      </c>
      <c r="AS832" s="21">
        <f ca="1">SUM(IF(AN832&gt;H832, (AN832-H832), 0),IF(AF832&gt;G832,(AF832-G832),0),IF(X832&gt;F832,(X832-F832),0),IF(P832&gt;E832,(P832-E832),0))</f>
        <v>0</v>
      </c>
    </row>
    <row r="833" spans="1:45" x14ac:dyDescent="0.4">
      <c r="A833" s="15">
        <v>805</v>
      </c>
      <c r="B833" s="15">
        <f ca="1">IF(RAND() &lt; (8/12), 0, 1)</f>
        <v>0</v>
      </c>
      <c r="C833" s="20">
        <f ca="1">RAND()</f>
        <v>0.37163773876549622</v>
      </c>
      <c r="D833" s="15" t="str">
        <f ca="1">LOOKUP(C833,$H$13:$H$16,$F$13:$F$16)</f>
        <v>Airbus A380-800</v>
      </c>
      <c r="E833" s="15">
        <f ca="1">LOOKUP(D833,$F$6:$F$9,$I$6:$I$9)</f>
        <v>14</v>
      </c>
      <c r="F833" s="15">
        <f ca="1">LOOKUP(D833,$F$6:$F$9,$J$6:$J$9)</f>
        <v>76</v>
      </c>
      <c r="G833" s="15">
        <f ca="1">LOOKUP(D833,$F$6:$F$9,$K$6:$K$9)</f>
        <v>56</v>
      </c>
      <c r="H833" s="15">
        <f ca="1">LOOKUP(D833,$F$6:$F$9,$L$6:$L$9)</f>
        <v>341</v>
      </c>
      <c r="I833" s="20">
        <f ca="1">RAND()</f>
        <v>0.76136611193758852</v>
      </c>
      <c r="J833" s="15">
        <f ca="1">IF(B833=1, ROUND(_xlfn.NORM.INV(I833,$C$5,$C$6)*(1+$T$14), 0), ROUND(_xlfn.NORM.INV(I833, $D$5, $D$6)*(1+$T$14), 0))</f>
        <v>5</v>
      </c>
      <c r="K833" s="20">
        <f ca="1">RAND()</f>
        <v>0.95186788647470344</v>
      </c>
      <c r="L833" s="18">
        <f ca="1">IF(B833=1, ROUND(_xlfn.NORM.INV(K833,$C$7,$C$8), 2), ROUND(_xlfn.NORM.INV(K833, $D$7, $D$8), 2))</f>
        <v>11250.42</v>
      </c>
      <c r="M833" s="15">
        <f ca="1">MIN(E833,J833)</f>
        <v>5</v>
      </c>
      <c r="N833" s="15">
        <f ca="1">RAND()</f>
        <v>3.3088725501587812E-2</v>
      </c>
      <c r="O833" s="19">
        <f ca="1">(IF(B833=1, $G$21+($G$22-$G$21)*N833, $H$21+($H$22-$H$21)*N833))</f>
        <v>1.0992661765047634E-2</v>
      </c>
      <c r="P833" s="15">
        <f ca="1">ROUND(M833*(1-O833), 0)</f>
        <v>5</v>
      </c>
      <c r="Q833" s="20">
        <f ca="1">RAND()</f>
        <v>0.89957413326041147</v>
      </c>
      <c r="R833" s="15">
        <f ca="1">IF(B833=1, ROUND(_xlfn.NORM.INV(Q833,$C$9,$C$10)*(1+$T$14), 0), ROUND(_xlfn.NORM.INV(Q833, $D$9, $D$10)*(1+$T$14), 0))</f>
        <v>53</v>
      </c>
      <c r="S833" s="20">
        <f ca="1">RAND()</f>
        <v>0.32901837336943307</v>
      </c>
      <c r="T833" s="18">
        <f ca="1">IF(B833=1, ROUND(_xlfn.NORM.INV(S833,$C$11,$C$12), 2), ROUND(_xlfn.NORM.INV(S833, $D$11, $D$12), 2))</f>
        <v>5145.32</v>
      </c>
      <c r="U833" s="15">
        <f ca="1">MIN(F833,R833)</f>
        <v>53</v>
      </c>
      <c r="V833" s="15">
        <f ca="1">RAND()</f>
        <v>0.14043952272255833</v>
      </c>
      <c r="W833" s="19">
        <f ca="1">(IF(B833=1, $G$21+($G$22-$G$21)*V833, $H$21+($H$22-$H$21)*V833))</f>
        <v>1.4213185681676749E-2</v>
      </c>
      <c r="X833" s="15">
        <f ca="1">ROUND(U833*(1-W833), 0)</f>
        <v>52</v>
      </c>
      <c r="Y833" s="20">
        <f ca="1">RAND()</f>
        <v>0.50616172555531946</v>
      </c>
      <c r="Z833" s="15">
        <f ca="1">IF(B833=1, ROUND(_xlfn.NORM.INV(Y833,$C$13,$C$14)*(1+$T$14), 0), ROUND(_xlfn.NORM.INV(Y833, $D$13, $D$14)*(1+$T$14), 0))</f>
        <v>36</v>
      </c>
      <c r="AA833" s="20">
        <f ca="1">RAND()</f>
        <v>0.7594814203639475</v>
      </c>
      <c r="AB833" s="18">
        <f ca="1">IF(B833=1, ROUND(_xlfn.NORM.INV(AA833,$C$15,$C$16), 2), ROUND(_xlfn.NORM.INV(AA833, $D$15, $D$16), 2))</f>
        <v>2883.61</v>
      </c>
      <c r="AC833" s="15">
        <f ca="1">MIN(G833,Z833)</f>
        <v>36</v>
      </c>
      <c r="AD833" s="15">
        <f ca="1">RAND()</f>
        <v>0.30468013420507778</v>
      </c>
      <c r="AE833" s="19">
        <f ca="1">(IF(B833=1, $G$21+($G$22-$G$21)*AD833, $H$21+($H$22-$H$21)*AD833))</f>
        <v>1.9140404026152334E-2</v>
      </c>
      <c r="AF833" s="15">
        <f ca="1">ROUND(AC833*(1-AE833), 0)</f>
        <v>35</v>
      </c>
      <c r="AG833" s="20">
        <f ca="1">RAND()</f>
        <v>0.45376871745221792</v>
      </c>
      <c r="AH833" s="15">
        <f ca="1">IF(B833=1, ROUND(_xlfn.NORM.INV(AG833,$C$17,$C$18)*(1+$T$14), 0), ROUND(_xlfn.NORM.INV(AG833, $D$17, $D$18)*(1+$T$14), 0))</f>
        <v>193</v>
      </c>
      <c r="AI833" s="20">
        <f ca="1">RAND()</f>
        <v>0.93925476301143407</v>
      </c>
      <c r="AJ833" s="18">
        <f ca="1">IF(B833=1, ROUND(_xlfn.NORM.INV(AI833,$C$19,$C$20), 2), ROUND(_xlfn.NORM.INV(AI833, $D$19, $D$20), 2))</f>
        <v>1866.36</v>
      </c>
      <c r="AK833" s="15">
        <f ca="1">MIN(ROUND(H833*(1+$C$22),0),AH833)</f>
        <v>193</v>
      </c>
      <c r="AL833" s="20">
        <f ca="1">RAND()</f>
        <v>5.8901040348891986E-2</v>
      </c>
      <c r="AM833" s="19">
        <f ca="1">(IF(B833=1, $G$21+($G$22-$G$21)*AL833, $H$21+($H$22-$H$21)*AL833))</f>
        <v>1.1767031210466759E-2</v>
      </c>
      <c r="AN833" s="15">
        <f ca="1">ROUND(AK833*(1-AM833), 0)</f>
        <v>191</v>
      </c>
      <c r="AO833" s="18">
        <f ca="1">SUM(IF(AN833&gt;H833, (AN833-H833)*($G$23+AJ833), 0),IF(AF833&gt;G833,(AF833-G833)*($G$23+AB833),0),IF(X833&gt;F833,(X833-F833)*($G$23+T833),0),IF(P833&gt;E833,(P833-E833)*($G$23+L833),0))</f>
        <v>0</v>
      </c>
      <c r="AP833" s="18">
        <f>-$C$24</f>
        <v>-313614.51120000001</v>
      </c>
      <c r="AQ833" s="17">
        <f ca="1">L833*P833+T833*X833+AB833*AF833+AJ833*AN833-AO833+AP833</f>
        <v>467595.33879999997</v>
      </c>
      <c r="AS833" s="21">
        <f ca="1">SUM(IF(AN833&gt;H833, (AN833-H833), 0),IF(AF833&gt;G833,(AF833-G833),0),IF(X833&gt;F833,(X833-F833),0),IF(P833&gt;E833,(P833-E833),0))</f>
        <v>0</v>
      </c>
    </row>
    <row r="834" spans="1:45" x14ac:dyDescent="0.4">
      <c r="A834" s="15">
        <v>806</v>
      </c>
      <c r="B834" s="15">
        <f ca="1">IF(RAND() &lt; (8/12), 0, 1)</f>
        <v>0</v>
      </c>
      <c r="C834" s="20">
        <f ca="1">RAND()</f>
        <v>0.52126446525221193</v>
      </c>
      <c r="D834" s="15" t="str">
        <f ca="1">LOOKUP(C834,$H$13:$H$16,$F$13:$F$16)</f>
        <v>Airbus A380-800</v>
      </c>
      <c r="E834" s="15">
        <f ca="1">LOOKUP(D834,$F$6:$F$9,$I$6:$I$9)</f>
        <v>14</v>
      </c>
      <c r="F834" s="15">
        <f ca="1">LOOKUP(D834,$F$6:$F$9,$J$6:$J$9)</f>
        <v>76</v>
      </c>
      <c r="G834" s="15">
        <f ca="1">LOOKUP(D834,$F$6:$F$9,$K$6:$K$9)</f>
        <v>56</v>
      </c>
      <c r="H834" s="15">
        <f ca="1">LOOKUP(D834,$F$6:$F$9,$L$6:$L$9)</f>
        <v>341</v>
      </c>
      <c r="I834" s="20">
        <f ca="1">RAND()</f>
        <v>0.73588542770457344</v>
      </c>
      <c r="J834" s="15">
        <f ca="1">IF(B834=1, ROUND(_xlfn.NORM.INV(I834,$C$5,$C$6)*(1+$T$14), 0), ROUND(_xlfn.NORM.INV(I834, $D$5, $D$6)*(1+$T$14), 0))</f>
        <v>5</v>
      </c>
      <c r="K834" s="20">
        <f ca="1">RAND()</f>
        <v>0.78493647819767498</v>
      </c>
      <c r="L834" s="18">
        <f ca="1">IF(B834=1, ROUND(_xlfn.NORM.INV(K834,$C$7,$C$8), 2), ROUND(_xlfn.NORM.INV(K834, $D$7, $D$8), 2))</f>
        <v>10851.96</v>
      </c>
      <c r="M834" s="15">
        <f ca="1">MIN(E834,J834)</f>
        <v>5</v>
      </c>
      <c r="N834" s="15">
        <f ca="1">RAND()</f>
        <v>0.14537154064722602</v>
      </c>
      <c r="O834" s="19">
        <f ca="1">(IF(B834=1, $G$21+($G$22-$G$21)*N834, $H$21+($H$22-$H$21)*N834))</f>
        <v>1.4361146219416782E-2</v>
      </c>
      <c r="P834" s="15">
        <f ca="1">ROUND(M834*(1-O834), 0)</f>
        <v>5</v>
      </c>
      <c r="Q834" s="20">
        <f ca="1">RAND()</f>
        <v>0.40049452926990092</v>
      </c>
      <c r="R834" s="15">
        <f ca="1">IF(B834=1, ROUND(_xlfn.NORM.INV(Q834,$C$9,$C$10)*(1+$T$14), 0), ROUND(_xlfn.NORM.INV(Q834, $D$9, $D$10)*(1+$T$14), 0))</f>
        <v>37</v>
      </c>
      <c r="S834" s="20">
        <f ca="1">RAND()</f>
        <v>0.18042493324130848</v>
      </c>
      <c r="T834" s="18">
        <f ca="1">IF(B834=1, ROUND(_xlfn.NORM.INV(S834,$C$11,$C$12), 2), ROUND(_xlfn.NORM.INV(S834, $D$11, $D$12), 2))</f>
        <v>5037.97</v>
      </c>
      <c r="U834" s="15">
        <f ca="1">MIN(F834,R834)</f>
        <v>37</v>
      </c>
      <c r="V834" s="15">
        <f ca="1">RAND()</f>
        <v>0.87168709932503485</v>
      </c>
      <c r="W834" s="19">
        <f ca="1">(IF(B834=1, $G$21+($G$22-$G$21)*V834, $H$21+($H$22-$H$21)*V834))</f>
        <v>3.6150612979751043E-2</v>
      </c>
      <c r="X834" s="15">
        <f ca="1">ROUND(U834*(1-W834), 0)</f>
        <v>36</v>
      </c>
      <c r="Y834" s="20">
        <f ca="1">RAND()</f>
        <v>0.73306257564920951</v>
      </c>
      <c r="Z834" s="15">
        <f ca="1">IF(B834=1, ROUND(_xlfn.NORM.INV(Y834,$C$13,$C$14)*(1+$T$14), 0), ROUND(_xlfn.NORM.INV(Y834, $D$13, $D$14)*(1+$T$14), 0))</f>
        <v>42</v>
      </c>
      <c r="AA834" s="20">
        <f ca="1">RAND()</f>
        <v>0.30347828313459035</v>
      </c>
      <c r="AB834" s="18">
        <f ca="1">IF(B834=1, ROUND(_xlfn.NORM.INV(AA834,$C$15,$C$16), 2), ROUND(_xlfn.NORM.INV(AA834, $D$15, $D$16), 2))</f>
        <v>2735.45</v>
      </c>
      <c r="AC834" s="15">
        <f ca="1">MIN(G834,Z834)</f>
        <v>42</v>
      </c>
      <c r="AD834" s="15">
        <f ca="1">RAND()</f>
        <v>0.65275896515442466</v>
      </c>
      <c r="AE834" s="19">
        <f ca="1">(IF(B834=1, $G$21+($G$22-$G$21)*AD834, $H$21+($H$22-$H$21)*AD834))</f>
        <v>2.9582768954632736E-2</v>
      </c>
      <c r="AF834" s="15">
        <f ca="1">ROUND(AC834*(1-AE834), 0)</f>
        <v>41</v>
      </c>
      <c r="AG834" s="20">
        <f ca="1">RAND()</f>
        <v>0.98562991069215145</v>
      </c>
      <c r="AH834" s="15">
        <f ca="1">IF(B834=1, ROUND(_xlfn.NORM.INV(AG834,$C$17,$C$18)*(1+$T$14), 0), ROUND(_xlfn.NORM.INV(AG834, $D$17, $D$18)*(1+$T$14), 0))</f>
        <v>314</v>
      </c>
      <c r="AI834" s="20">
        <f ca="1">RAND()</f>
        <v>0.68779511958498629</v>
      </c>
      <c r="AJ834" s="18">
        <f ca="1">IF(B834=1, ROUND(_xlfn.NORM.INV(AI834,$C$19,$C$20), 2), ROUND(_xlfn.NORM.INV(AI834, $D$19, $D$20), 2))</f>
        <v>1785.92</v>
      </c>
      <c r="AK834" s="15">
        <f ca="1">MIN(ROUND(H834*(1+$C$22),0),AH834)</f>
        <v>314</v>
      </c>
      <c r="AL834" s="20">
        <f ca="1">RAND()</f>
        <v>0.26808914162318209</v>
      </c>
      <c r="AM834" s="19">
        <f ca="1">(IF(B834=1, $G$21+($G$22-$G$21)*AL834, $H$21+($H$22-$H$21)*AL834))</f>
        <v>1.8042674248695462E-2</v>
      </c>
      <c r="AN834" s="15">
        <f ca="1">ROUND(AK834*(1-AM834), 0)</f>
        <v>308</v>
      </c>
      <c r="AO834" s="18">
        <f ca="1">SUM(IF(AN834&gt;H834, (AN834-H834)*($G$23+AJ834), 0),IF(AF834&gt;G834,(AF834-G834)*($G$23+AB834),0),IF(X834&gt;F834,(X834-F834)*($G$23+T834),0),IF(P834&gt;E834,(P834-E834)*($G$23+L834),0))</f>
        <v>0</v>
      </c>
      <c r="AP834" s="18">
        <f>-$C$24</f>
        <v>-313614.51120000001</v>
      </c>
      <c r="AQ834" s="17">
        <f ca="1">L834*P834+T834*X834+AB834*AF834+AJ834*AN834-AO834+AP834</f>
        <v>584229.01879999996</v>
      </c>
      <c r="AS834" s="21">
        <f ca="1">SUM(IF(AN834&gt;H834, (AN834-H834), 0),IF(AF834&gt;G834,(AF834-G834),0),IF(X834&gt;F834,(X834-F834),0),IF(P834&gt;E834,(P834-E834),0))</f>
        <v>0</v>
      </c>
    </row>
    <row r="835" spans="1:45" x14ac:dyDescent="0.4">
      <c r="A835" s="15">
        <v>807</v>
      </c>
      <c r="B835" s="15">
        <f ca="1">IF(RAND() &lt; (8/12), 0, 1)</f>
        <v>1</v>
      </c>
      <c r="C835" s="20">
        <f ca="1">RAND()</f>
        <v>0.5459816518440479</v>
      </c>
      <c r="D835" s="15" t="str">
        <f ca="1">LOOKUP(C835,$H$13:$H$16,$F$13:$F$16)</f>
        <v>Airbus A380-800</v>
      </c>
      <c r="E835" s="15">
        <f ca="1">LOOKUP(D835,$F$6:$F$9,$I$6:$I$9)</f>
        <v>14</v>
      </c>
      <c r="F835" s="15">
        <f ca="1">LOOKUP(D835,$F$6:$F$9,$J$6:$J$9)</f>
        <v>76</v>
      </c>
      <c r="G835" s="15">
        <f ca="1">LOOKUP(D835,$F$6:$F$9,$K$6:$K$9)</f>
        <v>56</v>
      </c>
      <c r="H835" s="15">
        <f ca="1">LOOKUP(D835,$F$6:$F$9,$L$6:$L$9)</f>
        <v>341</v>
      </c>
      <c r="I835" s="20">
        <f ca="1">RAND()</f>
        <v>0.13117121232167051</v>
      </c>
      <c r="J835" s="15">
        <f ca="1">IF(B835=1, ROUND(_xlfn.NORM.INV(I835,$C$5,$C$6)*(1+$T$14), 0), ROUND(_xlfn.NORM.INV(I835, $D$5, $D$6)*(1+$T$14), 0))</f>
        <v>4</v>
      </c>
      <c r="K835" s="20">
        <f ca="1">RAND()</f>
        <v>0.46429191314330864</v>
      </c>
      <c r="L835" s="18">
        <f ca="1">IF(B835=1, ROUND(_xlfn.NORM.INV(K835,$C$7,$C$8), 2), ROUND(_xlfn.NORM.INV(K835, $D$7, $D$8), 2))</f>
        <v>13497.25</v>
      </c>
      <c r="M835" s="15">
        <f ca="1">MIN(E835,J835)</f>
        <v>4</v>
      </c>
      <c r="N835" s="15">
        <f ca="1">RAND()</f>
        <v>5.9766831440224433E-2</v>
      </c>
      <c r="O835" s="19">
        <f ca="1">(IF(B835=1, $G$21+($G$22-$G$21)*N835, $H$21+($H$22-$H$21)*N835))</f>
        <v>1.7091839100407853E-2</v>
      </c>
      <c r="P835" s="15">
        <f ca="1">ROUND(M835*(1-O835), 0)</f>
        <v>4</v>
      </c>
      <c r="Q835" s="20">
        <f ca="1">RAND()</f>
        <v>1.9314062332917104E-2</v>
      </c>
      <c r="R835" s="15">
        <f ca="1">IF(B835=1, ROUND(_xlfn.NORM.INV(Q835,$C$9,$C$10)*(1+$T$14), 0), ROUND(_xlfn.NORM.INV(Q835, $D$9, $D$10)*(1+$T$14), 0))</f>
        <v>9</v>
      </c>
      <c r="S835" s="20">
        <f ca="1">RAND()</f>
        <v>0.64502730968962874</v>
      </c>
      <c r="T835" s="18">
        <f ca="1">IF(B835=1, ROUND(_xlfn.NORM.INV(S835,$C$11,$C$12), 2), ROUND(_xlfn.NORM.INV(S835, $D$11, $D$12), 2))</f>
        <v>7164.81</v>
      </c>
      <c r="U835" s="15">
        <f ca="1">MIN(F835,R835)</f>
        <v>9</v>
      </c>
      <c r="V835" s="15">
        <f ca="1">RAND()</f>
        <v>0.89163078464366985</v>
      </c>
      <c r="W835" s="19">
        <f ca="1">(IF(B835=1, $G$21+($G$22-$G$21)*V835, $H$21+($H$22-$H$21)*V835))</f>
        <v>4.6207077462528445E-2</v>
      </c>
      <c r="X835" s="15">
        <f ca="1">ROUND(U835*(1-W835), 0)</f>
        <v>9</v>
      </c>
      <c r="Y835" s="20">
        <f ca="1">RAND()</f>
        <v>0.36823337670594591</v>
      </c>
      <c r="Z835" s="15">
        <f ca="1">IF(B835=1, ROUND(_xlfn.NORM.INV(Y835,$C$13,$C$14)*(1+$T$14), 0), ROUND(_xlfn.NORM.INV(Y835, $D$13, $D$14)*(1+$T$14), 0))</f>
        <v>47</v>
      </c>
      <c r="AA835" s="20">
        <f ca="1">RAND()</f>
        <v>0.12010195927255018</v>
      </c>
      <c r="AB835" s="18">
        <f ca="1">IF(B835=1, ROUND(_xlfn.NORM.INV(AA835,$C$15,$C$16), 2), ROUND(_xlfn.NORM.INV(AA835, $D$15, $D$16), 2))</f>
        <v>3077.55</v>
      </c>
      <c r="AC835" s="15">
        <f ca="1">MIN(G835,Z835)</f>
        <v>47</v>
      </c>
      <c r="AD835" s="15">
        <f ca="1">RAND()</f>
        <v>0.83269717862254988</v>
      </c>
      <c r="AE835" s="19">
        <f ca="1">(IF(B835=1, $G$21+($G$22-$G$21)*AD835, $H$21+($H$22-$H$21)*AD835))</f>
        <v>4.4144401251789249E-2</v>
      </c>
      <c r="AF835" s="15">
        <f ca="1">ROUND(AC835*(1-AE835), 0)</f>
        <v>45</v>
      </c>
      <c r="AG835" s="20">
        <f ca="1">RAND()</f>
        <v>0.33579822280824878</v>
      </c>
      <c r="AH835" s="15">
        <f ca="1">IF(B835=1, ROUND(_xlfn.NORM.INV(AG835,$C$17,$C$18)*(1+$T$14), 0), ROUND(_xlfn.NORM.INV(AG835, $D$17, $D$18)*(1+$T$14), 0))</f>
        <v>251</v>
      </c>
      <c r="AI835" s="20">
        <f ca="1">RAND()</f>
        <v>0.89022780575926919</v>
      </c>
      <c r="AJ835" s="18">
        <f ca="1">IF(B835=1, ROUND(_xlfn.NORM.INV(AI835,$C$19,$C$20), 2), ROUND(_xlfn.NORM.INV(AI835, $D$19, $D$20), 2))</f>
        <v>2645.5</v>
      </c>
      <c r="AK835" s="15">
        <f ca="1">MIN(ROUND(H835*(1+$C$22),0),AH835)</f>
        <v>251</v>
      </c>
      <c r="AL835" s="20">
        <f ca="1">RAND()</f>
        <v>0.30826585442116139</v>
      </c>
      <c r="AM835" s="19">
        <f ca="1">(IF(B835=1, $G$21+($G$22-$G$21)*AL835, $H$21+($H$22-$H$21)*AL835))</f>
        <v>2.5789304904740649E-2</v>
      </c>
      <c r="AN835" s="15">
        <f ca="1">ROUND(AK835*(1-AM835), 0)</f>
        <v>245</v>
      </c>
      <c r="AO835" s="18">
        <f ca="1">SUM(IF(AN835&gt;H835, (AN835-H835)*($G$23+AJ835), 0),IF(AF835&gt;G835,(AF835-G835)*($G$23+AB835),0),IF(X835&gt;F835,(X835-F835)*($G$23+T835),0),IF(P835&gt;E835,(P835-E835)*($G$23+L835),0))</f>
        <v>0</v>
      </c>
      <c r="AP835" s="18">
        <f>-$C$24</f>
        <v>-313614.51120000001</v>
      </c>
      <c r="AQ835" s="17">
        <f ca="1">L835*P835+T835*X835+AB835*AF835+AJ835*AN835-AO835+AP835</f>
        <v>591495.02879999997</v>
      </c>
      <c r="AS835" s="21">
        <f ca="1">SUM(IF(AN835&gt;H835, (AN835-H835), 0),IF(AF835&gt;G835,(AF835-G835),0),IF(X835&gt;F835,(X835-F835),0),IF(P835&gt;E835,(P835-E835),0))</f>
        <v>0</v>
      </c>
    </row>
    <row r="836" spans="1:45" x14ac:dyDescent="0.4">
      <c r="A836" s="15">
        <v>808</v>
      </c>
      <c r="B836" s="15">
        <f ca="1">IF(RAND() &lt; (8/12), 0, 1)</f>
        <v>1</v>
      </c>
      <c r="C836" s="20">
        <f ca="1">RAND()</f>
        <v>0.30280488700003438</v>
      </c>
      <c r="D836" s="15" t="str">
        <f ca="1">LOOKUP(C836,$H$13:$H$16,$F$13:$F$16)</f>
        <v>Airbus A380-800</v>
      </c>
      <c r="E836" s="15">
        <f ca="1">LOOKUP(D836,$F$6:$F$9,$I$6:$I$9)</f>
        <v>14</v>
      </c>
      <c r="F836" s="15">
        <f ca="1">LOOKUP(D836,$F$6:$F$9,$J$6:$J$9)</f>
        <v>76</v>
      </c>
      <c r="G836" s="15">
        <f ca="1">LOOKUP(D836,$F$6:$F$9,$K$6:$K$9)</f>
        <v>56</v>
      </c>
      <c r="H836" s="15">
        <f ca="1">LOOKUP(D836,$F$6:$F$9,$L$6:$L$9)</f>
        <v>341</v>
      </c>
      <c r="I836" s="20">
        <f ca="1">RAND()</f>
        <v>3.9204114784301747E-2</v>
      </c>
      <c r="J836" s="15">
        <f ca="1">IF(B836=1, ROUND(_xlfn.NORM.INV(I836,$C$5,$C$6)*(1+$T$14), 0), ROUND(_xlfn.NORM.INV(I836, $D$5, $D$6)*(1+$T$14), 0))</f>
        <v>3</v>
      </c>
      <c r="K836" s="20">
        <f ca="1">RAND()</f>
        <v>3.5766348370034118E-2</v>
      </c>
      <c r="L836" s="18">
        <f ca="1">IF(B836=1, ROUND(_xlfn.NORM.INV(K836,$C$7,$C$8), 2), ROUND(_xlfn.NORM.INV(K836, $D$7, $D$8), 2))</f>
        <v>10408.969999999999</v>
      </c>
      <c r="M836" s="15">
        <f ca="1">MIN(E836,J836)</f>
        <v>3</v>
      </c>
      <c r="N836" s="15">
        <f ca="1">RAND()</f>
        <v>0.36229004527879605</v>
      </c>
      <c r="O836" s="19">
        <f ca="1">(IF(B836=1, $G$21+($G$22-$G$21)*N836, $H$21+($H$22-$H$21)*N836))</f>
        <v>2.768015158475786E-2</v>
      </c>
      <c r="P836" s="15">
        <f ca="1">ROUND(M836*(1-O836), 0)</f>
        <v>3</v>
      </c>
      <c r="Q836" s="20">
        <f ca="1">RAND()</f>
        <v>0.58022098975365555</v>
      </c>
      <c r="R836" s="15">
        <f ca="1">IF(B836=1, ROUND(_xlfn.NORM.INV(Q836,$C$9,$C$10)*(1+$T$14), 0), ROUND(_xlfn.NORM.INV(Q836, $D$9, $D$10)*(1+$T$14), 0))</f>
        <v>66</v>
      </c>
      <c r="S836" s="20">
        <f ca="1">RAND()</f>
        <v>0.66273670257640949</v>
      </c>
      <c r="T836" s="18">
        <f ca="1">IF(B836=1, ROUND(_xlfn.NORM.INV(S836,$C$11,$C$12), 2), ROUND(_xlfn.NORM.INV(S836, $D$11, $D$12), 2))</f>
        <v>7208.11</v>
      </c>
      <c r="U836" s="15">
        <f ca="1">MIN(F836,R836)</f>
        <v>66</v>
      </c>
      <c r="V836" s="15">
        <f ca="1">RAND()</f>
        <v>0.584626437705838</v>
      </c>
      <c r="W836" s="19">
        <f ca="1">(IF(B836=1, $G$21+($G$22-$G$21)*V836, $H$21+($H$22-$H$21)*V836))</f>
        <v>3.5461925319704331E-2</v>
      </c>
      <c r="X836" s="15">
        <f ca="1">ROUND(U836*(1-W836), 0)</f>
        <v>64</v>
      </c>
      <c r="Y836" s="20">
        <f ca="1">RAND()</f>
        <v>0.23930955059147818</v>
      </c>
      <c r="Z836" s="15">
        <f ca="1">IF(B836=1, ROUND(_xlfn.NORM.INV(Y836,$C$13,$C$14)*(1+$T$14), 0), ROUND(_xlfn.NORM.INV(Y836, $D$13, $D$14)*(1+$T$14), 0))</f>
        <v>38</v>
      </c>
      <c r="AA836" s="20">
        <f ca="1">RAND()</f>
        <v>0.47855568947737692</v>
      </c>
      <c r="AB836" s="18">
        <f ca="1">IF(B836=1, ROUND(_xlfn.NORM.INV(AA836,$C$15,$C$16), 2), ROUND(_xlfn.NORM.INV(AA836, $D$15, $D$16), 2))</f>
        <v>3616.51</v>
      </c>
      <c r="AC836" s="15">
        <f ca="1">MIN(G836,Z836)</f>
        <v>38</v>
      </c>
      <c r="AD836" s="15">
        <f ca="1">RAND()</f>
        <v>0.83106814595438305</v>
      </c>
      <c r="AE836" s="19">
        <f ca="1">(IF(B836=1, $G$21+($G$22-$G$21)*AD836, $H$21+($H$22-$H$21)*AD836))</f>
        <v>4.4087385108403404E-2</v>
      </c>
      <c r="AF836" s="15">
        <f ca="1">ROUND(AC836*(1-AE836), 0)</f>
        <v>36</v>
      </c>
      <c r="AG836" s="20">
        <f ca="1">RAND()</f>
        <v>0.94070374070155161</v>
      </c>
      <c r="AH836" s="15">
        <f ca="1">IF(B836=1, ROUND(_xlfn.NORM.INV(AG836,$C$17,$C$18)*(1+$T$14), 0), ROUND(_xlfn.NORM.INV(AG836, $D$17, $D$18)*(1+$T$14), 0))</f>
        <v>501</v>
      </c>
      <c r="AI836" s="20">
        <f ca="1">RAND()</f>
        <v>0.98165205532208455</v>
      </c>
      <c r="AJ836" s="18">
        <f ca="1">IF(B836=1, ROUND(_xlfn.NORM.INV(AI836,$C$19,$C$20), 2), ROUND(_xlfn.NORM.INV(AI836, $D$19, $D$20), 2))</f>
        <v>2904.41</v>
      </c>
      <c r="AK836" s="15">
        <f ca="1">MIN(ROUND(H836*(1+$C$22),0),AH836)</f>
        <v>358</v>
      </c>
      <c r="AL836" s="20">
        <f ca="1">RAND()</f>
        <v>0.28374053768443652</v>
      </c>
      <c r="AM836" s="19">
        <f ca="1">(IF(B836=1, $G$21+($G$22-$G$21)*AL836, $H$21+($H$22-$H$21)*AL836))</f>
        <v>2.4930918818955278E-2</v>
      </c>
      <c r="AN836" s="15">
        <f ca="1">ROUND(AK836*(1-AM836), 0)</f>
        <v>349</v>
      </c>
      <c r="AO836" s="18">
        <f ca="1">SUM(IF(AN836&gt;H836, (AN836-H836)*($G$23+AJ836), 0),IF(AF836&gt;G836,(AF836-G836)*($G$23+AB836),0),IF(X836&gt;F836,(X836-F836)*($G$23+T836),0),IF(P836&gt;E836,(P836-E836)*($G$23+L836),0))</f>
        <v>30043.279999999999</v>
      </c>
      <c r="AP836" s="18">
        <f>-$C$24</f>
        <v>-313614.51120000001</v>
      </c>
      <c r="AQ836" s="17">
        <f ca="1">L836*P836+T836*X836+AB836*AF836+AJ836*AN836-AO836+AP836</f>
        <v>1292721.6087999998</v>
      </c>
      <c r="AS836" s="21">
        <f ca="1">SUM(IF(AN836&gt;H836, (AN836-H836), 0),IF(AF836&gt;G836,(AF836-G836),0),IF(X836&gt;F836,(X836-F836),0),IF(P836&gt;E836,(P836-E836),0))</f>
        <v>8</v>
      </c>
    </row>
    <row r="837" spans="1:45" x14ac:dyDescent="0.4">
      <c r="A837" s="15">
        <v>809</v>
      </c>
      <c r="B837" s="15">
        <f ca="1">IF(RAND() &lt; (8/12), 0, 1)</f>
        <v>0</v>
      </c>
      <c r="C837" s="20">
        <f ca="1">RAND()</f>
        <v>0.88090150199467465</v>
      </c>
      <c r="D837" s="15" t="str">
        <f ca="1">LOOKUP(C837,$H$13:$H$16,$F$13:$F$16)</f>
        <v>Boeing 777-300ER</v>
      </c>
      <c r="E837" s="15">
        <f ca="1">LOOKUP(D837,$F$6:$F$9,$I$6:$I$9)</f>
        <v>8</v>
      </c>
      <c r="F837" s="15">
        <f ca="1">LOOKUP(D837,$F$6:$F$9,$J$6:$J$9)</f>
        <v>40</v>
      </c>
      <c r="G837" s="15">
        <f ca="1">LOOKUP(D837,$F$6:$F$9,$K$6:$K$9)</f>
        <v>24</v>
      </c>
      <c r="H837" s="15">
        <f ca="1">LOOKUP(D837,$F$6:$F$9,$L$6:$L$9)</f>
        <v>260</v>
      </c>
      <c r="I837" s="20">
        <f ca="1">RAND()</f>
        <v>0.50554196366899418</v>
      </c>
      <c r="J837" s="15">
        <f ca="1">IF(B837=1, ROUND(_xlfn.NORM.INV(I837,$C$5,$C$6)*(1+$T$14), 0), ROUND(_xlfn.NORM.INV(I837, $D$5, $D$6)*(1+$T$14), 0))</f>
        <v>4</v>
      </c>
      <c r="K837" s="20">
        <f ca="1">RAND()</f>
        <v>0.25307208883285182</v>
      </c>
      <c r="L837" s="18">
        <f ca="1">IF(B837=1, ROUND(_xlfn.NORM.INV(K837,$C$7,$C$8), 2), ROUND(_xlfn.NORM.INV(K837, $D$7, $D$8), 2))</f>
        <v>10189.370000000001</v>
      </c>
      <c r="M837" s="15">
        <f ca="1">MIN(E837,J837)</f>
        <v>4</v>
      </c>
      <c r="N837" s="15">
        <f ca="1">RAND()</f>
        <v>0.95742700933315761</v>
      </c>
      <c r="O837" s="19">
        <f ca="1">(IF(B837=1, $G$21+($G$22-$G$21)*N837, $H$21+($H$22-$H$21)*N837))</f>
        <v>3.8722810279994725E-2</v>
      </c>
      <c r="P837" s="15">
        <f ca="1">ROUND(M837*(1-O837), 0)</f>
        <v>4</v>
      </c>
      <c r="Q837" s="20">
        <f ca="1">RAND()</f>
        <v>0.65187027466332004</v>
      </c>
      <c r="R837" s="15">
        <f ca="1">IF(B837=1, ROUND(_xlfn.NORM.INV(Q837,$C$9,$C$10)*(1+$T$14), 0), ROUND(_xlfn.NORM.INV(Q837, $D$9, $D$10)*(1+$T$14), 0))</f>
        <v>44</v>
      </c>
      <c r="S837" s="20">
        <f ca="1">RAND()</f>
        <v>0.29163749193167254</v>
      </c>
      <c r="T837" s="18">
        <f ca="1">IF(B837=1, ROUND(_xlfn.NORM.INV(S837,$C$11,$C$12), 2), ROUND(_xlfn.NORM.INV(S837, $D$11, $D$12), 2))</f>
        <v>5121.17</v>
      </c>
      <c r="U837" s="15">
        <f ca="1">MIN(F837,R837)</f>
        <v>40</v>
      </c>
      <c r="V837" s="15">
        <f ca="1">RAND()</f>
        <v>0.54292429104212192</v>
      </c>
      <c r="W837" s="19">
        <f ca="1">(IF(B837=1, $G$21+($G$22-$G$21)*V837, $H$21+($H$22-$H$21)*V837))</f>
        <v>2.6287728731263657E-2</v>
      </c>
      <c r="X837" s="15">
        <f ca="1">ROUND(U837*(1-W837), 0)</f>
        <v>39</v>
      </c>
      <c r="Y837" s="20">
        <f ca="1">RAND()</f>
        <v>0.85010537099911754</v>
      </c>
      <c r="Z837" s="15">
        <f ca="1">IF(B837=1, ROUND(_xlfn.NORM.INV(Y837,$C$13,$C$14)*(1+$T$14), 0), ROUND(_xlfn.NORM.INV(Y837, $D$13, $D$14)*(1+$T$14), 0))</f>
        <v>45</v>
      </c>
      <c r="AA837" s="20">
        <f ca="1">RAND()</f>
        <v>0.41301338891936634</v>
      </c>
      <c r="AB837" s="18">
        <f ca="1">IF(B837=1, ROUND(_xlfn.NORM.INV(AA837,$C$15,$C$16), 2), ROUND(_xlfn.NORM.INV(AA837, $D$15, $D$16), 2))</f>
        <v>2771.25</v>
      </c>
      <c r="AC837" s="15">
        <f ca="1">MIN(G837,Z837)</f>
        <v>24</v>
      </c>
      <c r="AD837" s="15">
        <f ca="1">RAND()</f>
        <v>0.41821058371880671</v>
      </c>
      <c r="AE837" s="19">
        <f ca="1">(IF(B837=1, $G$21+($G$22-$G$21)*AD837, $H$21+($H$22-$H$21)*AD837))</f>
        <v>2.25463175115642E-2</v>
      </c>
      <c r="AF837" s="15">
        <f ca="1">ROUND(AC837*(1-AE837), 0)</f>
        <v>23</v>
      </c>
      <c r="AG837" s="20">
        <f ca="1">RAND()</f>
        <v>0.76645903565829021</v>
      </c>
      <c r="AH837" s="15">
        <f ca="1">IF(B837=1, ROUND(_xlfn.NORM.INV(AG837,$C$17,$C$18)*(1+$T$14), 0), ROUND(_xlfn.NORM.INV(AG837, $D$17, $D$18)*(1+$T$14), 0))</f>
        <v>238</v>
      </c>
      <c r="AI837" s="20">
        <f ca="1">RAND()</f>
        <v>0.82786580362983953</v>
      </c>
      <c r="AJ837" s="18">
        <f ca="1">IF(B837=1, ROUND(_xlfn.NORM.INV(AI837,$C$19,$C$20), 2), ROUND(_xlfn.NORM.INV(AI837, $D$19, $D$20), 2))</f>
        <v>1820.57</v>
      </c>
      <c r="AK837" s="15">
        <f ca="1">MIN(ROUND(H837*(1+$C$22),0),AH837)</f>
        <v>238</v>
      </c>
      <c r="AL837" s="20">
        <f ca="1">RAND()</f>
        <v>0.65039123837390012</v>
      </c>
      <c r="AM837" s="19">
        <f ca="1">(IF(B837=1, $G$21+($G$22-$G$21)*AL837, $H$21+($H$22-$H$21)*AL837))</f>
        <v>2.9511737151217E-2</v>
      </c>
      <c r="AN837" s="15">
        <f ca="1">ROUND(AK837*(1-AM837), 0)</f>
        <v>231</v>
      </c>
      <c r="AO837" s="18">
        <f ca="1">SUM(IF(AN837&gt;H837, (AN837-H837)*($G$23+AJ837), 0),IF(AF837&gt;G837,(AF837-G837)*($G$23+AB837),0),IF(X837&gt;F837,(X837-F837)*($G$23+T837),0),IF(P837&gt;E837,(P837-E837)*($G$23+L837),0))</f>
        <v>0</v>
      </c>
      <c r="AP837" s="18">
        <f>-$C$24</f>
        <v>-313614.51120000001</v>
      </c>
      <c r="AQ837" s="17">
        <f ca="1">L837*P837+T837*X837+AB837*AF837+AJ837*AN837-AO837+AP837</f>
        <v>411159.01880000002</v>
      </c>
      <c r="AS837" s="21">
        <f ca="1">SUM(IF(AN837&gt;H837, (AN837-H837), 0),IF(AF837&gt;G837,(AF837-G837),0),IF(X837&gt;F837,(X837-F837),0),IF(P837&gt;E837,(P837-E837),0))</f>
        <v>0</v>
      </c>
    </row>
    <row r="838" spans="1:45" x14ac:dyDescent="0.4">
      <c r="A838" s="15">
        <v>810</v>
      </c>
      <c r="B838" s="15">
        <f ca="1">IF(RAND() &lt; (8/12), 0, 1)</f>
        <v>1</v>
      </c>
      <c r="C838" s="20">
        <f ca="1">RAND()</f>
        <v>0.3750796075324162</v>
      </c>
      <c r="D838" s="15" t="str">
        <f ca="1">LOOKUP(C838,$H$13:$H$16,$F$13:$F$16)</f>
        <v>Airbus A380-800</v>
      </c>
      <c r="E838" s="15">
        <f ca="1">LOOKUP(D838,$F$6:$F$9,$I$6:$I$9)</f>
        <v>14</v>
      </c>
      <c r="F838" s="15">
        <f ca="1">LOOKUP(D838,$F$6:$F$9,$J$6:$J$9)</f>
        <v>76</v>
      </c>
      <c r="G838" s="15">
        <f ca="1">LOOKUP(D838,$F$6:$F$9,$K$6:$K$9)</f>
        <v>56</v>
      </c>
      <c r="H838" s="15">
        <f ca="1">LOOKUP(D838,$F$6:$F$9,$L$6:$L$9)</f>
        <v>341</v>
      </c>
      <c r="I838" s="20">
        <f ca="1">RAND()</f>
        <v>0.22294299085168645</v>
      </c>
      <c r="J838" s="15">
        <f ca="1">IF(B838=1, ROUND(_xlfn.NORM.INV(I838,$C$5,$C$6)*(1+$T$14), 0), ROUND(_xlfn.NORM.INV(I838, $D$5, $D$6)*(1+$T$14), 0))</f>
        <v>5</v>
      </c>
      <c r="K838" s="20">
        <f ca="1">RAND()</f>
        <v>0.43672090163049004</v>
      </c>
      <c r="L838" s="18">
        <f ca="1">IF(B838=1, ROUND(_xlfn.NORM.INV(K838,$C$7,$C$8), 2), ROUND(_xlfn.NORM.INV(K838, $D$7, $D$8), 2))</f>
        <v>13371.62</v>
      </c>
      <c r="M838" s="15">
        <f ca="1">MIN(E838,J838)</f>
        <v>5</v>
      </c>
      <c r="N838" s="15">
        <f ca="1">RAND()</f>
        <v>0.75673204118863358</v>
      </c>
      <c r="O838" s="19">
        <f ca="1">(IF(B838=1, $G$21+($G$22-$G$21)*N838, $H$21+($H$22-$H$21)*N838))</f>
        <v>4.1485621441602179E-2</v>
      </c>
      <c r="P838" s="15">
        <f ca="1">ROUND(M838*(1-O838), 0)</f>
        <v>5</v>
      </c>
      <c r="Q838" s="20">
        <f ca="1">RAND()</f>
        <v>0.57824442341429227</v>
      </c>
      <c r="R838" s="15">
        <f ca="1">IF(B838=1, ROUND(_xlfn.NORM.INV(Q838,$C$9,$C$10)*(1+$T$14), 0), ROUND(_xlfn.NORM.INV(Q838, $D$9, $D$10)*(1+$T$14), 0))</f>
        <v>66</v>
      </c>
      <c r="S838" s="20">
        <f ca="1">RAND()</f>
        <v>8.6254978088514678E-3</v>
      </c>
      <c r="T838" s="18">
        <f ca="1">IF(B838=1, ROUND(_xlfn.NORM.INV(S838,$C$11,$C$12), 2), ROUND(_xlfn.NORM.INV(S838, $D$11, $D$12), 2))</f>
        <v>4682.1899999999996</v>
      </c>
      <c r="U838" s="15">
        <f ca="1">MIN(F838,R838)</f>
        <v>66</v>
      </c>
      <c r="V838" s="15">
        <f ca="1">RAND()</f>
        <v>0.64761906888890752</v>
      </c>
      <c r="W838" s="19">
        <f ca="1">(IF(B838=1, $G$21+($G$22-$G$21)*V838, $H$21+($H$22-$H$21)*V838))</f>
        <v>3.7666667411111764E-2</v>
      </c>
      <c r="X838" s="15">
        <f ca="1">ROUND(U838*(1-W838), 0)</f>
        <v>64</v>
      </c>
      <c r="Y838" s="20">
        <f ca="1">RAND()</f>
        <v>0.25207665646106547</v>
      </c>
      <c r="Z838" s="15">
        <f ca="1">IF(B838=1, ROUND(_xlfn.NORM.INV(Y838,$C$13,$C$14)*(1+$T$14), 0), ROUND(_xlfn.NORM.INV(Y838, $D$13, $D$14)*(1+$T$14), 0))</f>
        <v>39</v>
      </c>
      <c r="AA838" s="20">
        <f ca="1">RAND()</f>
        <v>0.92966192411243165</v>
      </c>
      <c r="AB838" s="18">
        <f ca="1">IF(B838=1, ROUND(_xlfn.NORM.INV(AA838,$C$15,$C$16), 2), ROUND(_xlfn.NORM.INV(AA838, $D$15, $D$16), 2))</f>
        <v>4350.88</v>
      </c>
      <c r="AC838" s="15">
        <f ca="1">MIN(G838,Z838)</f>
        <v>39</v>
      </c>
      <c r="AD838" s="15">
        <f ca="1">RAND()</f>
        <v>0.25898639407722301</v>
      </c>
      <c r="AE838" s="19">
        <f ca="1">(IF(B838=1, $G$21+($G$22-$G$21)*AD838, $H$21+($H$22-$H$21)*AD838))</f>
        <v>2.4064523792702804E-2</v>
      </c>
      <c r="AF838" s="15">
        <f ca="1">ROUND(AC838*(1-AE838), 0)</f>
        <v>38</v>
      </c>
      <c r="AG838" s="20">
        <f ca="1">RAND()</f>
        <v>0.46518319785962337</v>
      </c>
      <c r="AH838" s="15">
        <f ca="1">IF(B838=1, ROUND(_xlfn.NORM.INV(AG838,$C$17,$C$18)*(1+$T$14), 0), ROUND(_xlfn.NORM.INV(AG838, $D$17, $D$18)*(1+$T$14), 0))</f>
        <v>293</v>
      </c>
      <c r="AI838" s="20">
        <f ca="1">RAND()</f>
        <v>0.59086697891113682</v>
      </c>
      <c r="AJ838" s="18">
        <f ca="1">IF(B838=1, ROUND(_xlfn.NORM.INV(AI838,$C$19,$C$20), 2), ROUND(_xlfn.NORM.INV(AI838, $D$19, $D$20), 2))</f>
        <v>2345.54</v>
      </c>
      <c r="AK838" s="15">
        <f ca="1">MIN(ROUND(H838*(1+$C$22),0),AH838)</f>
        <v>293</v>
      </c>
      <c r="AL838" s="20">
        <f ca="1">RAND()</f>
        <v>0.81607247138604122</v>
      </c>
      <c r="AM838" s="19">
        <f ca="1">(IF(B838=1, $G$21+($G$22-$G$21)*AL838, $H$21+($H$22-$H$21)*AL838))</f>
        <v>4.3562536498511446E-2</v>
      </c>
      <c r="AN838" s="15">
        <f ca="1">ROUND(AK838*(1-AM838), 0)</f>
        <v>280</v>
      </c>
      <c r="AO838" s="18">
        <f ca="1">SUM(IF(AN838&gt;H838, (AN838-H838)*($G$23+AJ838), 0),IF(AF838&gt;G838,(AF838-G838)*($G$23+AB838),0),IF(X838&gt;F838,(X838-F838)*($G$23+T838),0),IF(P838&gt;E838,(P838-E838)*($G$23+L838),0))</f>
        <v>0</v>
      </c>
      <c r="AP838" s="18">
        <f>-$C$24</f>
        <v>-313614.51120000001</v>
      </c>
      <c r="AQ838" s="17">
        <f ca="1">L838*P838+T838*X838+AB838*AF838+AJ838*AN838-AO838+AP838</f>
        <v>874988.38879999984</v>
      </c>
      <c r="AS838" s="21">
        <f ca="1">SUM(IF(AN838&gt;H838, (AN838-H838), 0),IF(AF838&gt;G838,(AF838-G838),0),IF(X838&gt;F838,(X838-F838),0),IF(P838&gt;E838,(P838-E838),0))</f>
        <v>0</v>
      </c>
    </row>
    <row r="839" spans="1:45" x14ac:dyDescent="0.4">
      <c r="A839" s="15">
        <v>811</v>
      </c>
      <c r="B839" s="15">
        <f ca="1">IF(RAND() &lt; (8/12), 0, 1)</f>
        <v>0</v>
      </c>
      <c r="C839" s="20">
        <f ca="1">RAND()</f>
        <v>8.3396881317309379E-2</v>
      </c>
      <c r="D839" s="15" t="str">
        <f ca="1">LOOKUP(C839,$H$13:$H$16,$F$13:$F$16)</f>
        <v>Airbus A350-900</v>
      </c>
      <c r="E839" s="15">
        <f ca="1">LOOKUP(D839,$F$6:$F$9,$I$6:$I$9)</f>
        <v>0</v>
      </c>
      <c r="F839" s="15">
        <f ca="1">LOOKUP(D839,$F$6:$F$9,$J$6:$J$9)</f>
        <v>32</v>
      </c>
      <c r="G839" s="15">
        <f ca="1">LOOKUP(D839,$F$6:$F$9,$K$6:$K$9)</f>
        <v>21</v>
      </c>
      <c r="H839" s="15">
        <f ca="1">LOOKUP(D839,$F$6:$F$9,$L$6:$L$9)</f>
        <v>259</v>
      </c>
      <c r="I839" s="20">
        <f ca="1">RAND()</f>
        <v>6.9769674377120339E-3</v>
      </c>
      <c r="J839" s="15">
        <f ca="1">IF(B839=1, ROUND(_xlfn.NORM.INV(I839,$C$5,$C$6)*(1+$T$14), 0), ROUND(_xlfn.NORM.INV(I839, $D$5, $D$6)*(1+$T$14), 0))</f>
        <v>2</v>
      </c>
      <c r="K839" s="20">
        <f ca="1">RAND()</f>
        <v>0.78703324115272655</v>
      </c>
      <c r="L839" s="18">
        <f ca="1">IF(B839=1, ROUND(_xlfn.NORM.INV(K839,$C$7,$C$8), 2), ROUND(_xlfn.NORM.INV(K839, $D$7, $D$8), 2))</f>
        <v>10855.24</v>
      </c>
      <c r="M839" s="15">
        <f ca="1">MIN(E839,J839)</f>
        <v>0</v>
      </c>
      <c r="N839" s="15">
        <f ca="1">RAND()</f>
        <v>0.78444596767684094</v>
      </c>
      <c r="O839" s="19">
        <f ca="1">(IF(B839=1, $G$21+($G$22-$G$21)*N839, $H$21+($H$22-$H$21)*N839))</f>
        <v>3.3533379030305226E-2</v>
      </c>
      <c r="P839" s="15">
        <f ca="1">ROUND(M839*(1-O839), 0)</f>
        <v>0</v>
      </c>
      <c r="Q839" s="20">
        <f ca="1">RAND()</f>
        <v>0.76971766768378935</v>
      </c>
      <c r="R839" s="15">
        <f ca="1">IF(B839=1, ROUND(_xlfn.NORM.INV(Q839,$C$9,$C$10)*(1+$T$14), 0), ROUND(_xlfn.NORM.INV(Q839, $D$9, $D$10)*(1+$T$14), 0))</f>
        <v>48</v>
      </c>
      <c r="S839" s="20">
        <f ca="1">RAND()</f>
        <v>5.880814701544923E-2</v>
      </c>
      <c r="T839" s="18">
        <f ca="1">IF(B839=1, ROUND(_xlfn.NORM.INV(S839,$C$11,$C$12), 2), ROUND(_xlfn.NORM.INV(S839, $D$11, $D$12), 2))</f>
        <v>4889.59</v>
      </c>
      <c r="U839" s="15">
        <f ca="1">MIN(F839,R839)</f>
        <v>32</v>
      </c>
      <c r="V839" s="15">
        <f ca="1">RAND()</f>
        <v>0.33399730233925129</v>
      </c>
      <c r="W839" s="19">
        <f ca="1">(IF(B839=1, $G$21+($G$22-$G$21)*V839, $H$21+($H$22-$H$21)*V839))</f>
        <v>2.0019919070177538E-2</v>
      </c>
      <c r="X839" s="15">
        <f ca="1">ROUND(U839*(1-W839), 0)</f>
        <v>31</v>
      </c>
      <c r="Y839" s="20">
        <f ca="1">RAND()</f>
        <v>0.87595944906055112</v>
      </c>
      <c r="Z839" s="15">
        <f ca="1">IF(B839=1, ROUND(_xlfn.NORM.INV(Y839,$C$13,$C$14)*(1+$T$14), 0), ROUND(_xlfn.NORM.INV(Y839, $D$13, $D$14)*(1+$T$14), 0))</f>
        <v>47</v>
      </c>
      <c r="AA839" s="20">
        <f ca="1">RAND()</f>
        <v>0.44091112482353245</v>
      </c>
      <c r="AB839" s="18">
        <f ca="1">IF(B839=1, ROUND(_xlfn.NORM.INV(AA839,$C$15,$C$16), 2), ROUND(_xlfn.NORM.INV(AA839, $D$15, $D$16), 2))</f>
        <v>2779.9</v>
      </c>
      <c r="AC839" s="15">
        <f ca="1">MIN(G839,Z839)</f>
        <v>21</v>
      </c>
      <c r="AD839" s="15">
        <f ca="1">RAND()</f>
        <v>0.17640985686266752</v>
      </c>
      <c r="AE839" s="19">
        <f ca="1">(IF(B839=1, $G$21+($G$22-$G$21)*AD839, $H$21+($H$22-$H$21)*AD839))</f>
        <v>1.5292295705880025E-2</v>
      </c>
      <c r="AF839" s="15">
        <f ca="1">ROUND(AC839*(1-AE839), 0)</f>
        <v>21</v>
      </c>
      <c r="AG839" s="20">
        <f ca="1">RAND()</f>
        <v>0.5573052761055789</v>
      </c>
      <c r="AH839" s="15">
        <f ca="1">IF(B839=1, ROUND(_xlfn.NORM.INV(AG839,$C$17,$C$18)*(1+$T$14), 0), ROUND(_xlfn.NORM.INV(AG839, $D$17, $D$18)*(1+$T$14), 0))</f>
        <v>207</v>
      </c>
      <c r="AI839" s="20">
        <f ca="1">RAND()</f>
        <v>0.3585983827225856</v>
      </c>
      <c r="AJ839" s="18">
        <f ca="1">IF(B839=1, ROUND(_xlfn.NORM.INV(AI839,$C$19,$C$20), 2), ROUND(_xlfn.NORM.INV(AI839, $D$19, $D$20), 2))</f>
        <v>1721.22</v>
      </c>
      <c r="AK839" s="15">
        <f ca="1">MIN(ROUND(H839*(1+$C$22),0),AH839)</f>
        <v>207</v>
      </c>
      <c r="AL839" s="20">
        <f ca="1">RAND()</f>
        <v>0.5316364585874187</v>
      </c>
      <c r="AM839" s="19">
        <f ca="1">(IF(B839=1, $G$21+($G$22-$G$21)*AL839, $H$21+($H$22-$H$21)*AL839))</f>
        <v>2.5949093757622561E-2</v>
      </c>
      <c r="AN839" s="15">
        <f ca="1">ROUND(AK839*(1-AM839), 0)</f>
        <v>202</v>
      </c>
      <c r="AO839" s="18">
        <f ca="1">SUM(IF(AN839&gt;H839, (AN839-H839)*($G$23+AJ839), 0),IF(AF839&gt;G839,(AF839-G839)*($G$23+AB839),0),IF(X839&gt;F839,(X839-F839)*($G$23+T839),0),IF(P839&gt;E839,(P839-E839)*($G$23+L839),0))</f>
        <v>0</v>
      </c>
      <c r="AP839" s="18">
        <f>-$C$24</f>
        <v>-313614.51120000001</v>
      </c>
      <c r="AQ839" s="17">
        <f ca="1">L839*P839+T839*X839+AB839*AF839+AJ839*AN839-AO839+AP839</f>
        <v>244027.1188</v>
      </c>
      <c r="AS839" s="21">
        <f ca="1">SUM(IF(AN839&gt;H839, (AN839-H839), 0),IF(AF839&gt;G839,(AF839-G839),0),IF(X839&gt;F839,(X839-F839),0),IF(P839&gt;E839,(P839-E839),0))</f>
        <v>0</v>
      </c>
    </row>
    <row r="840" spans="1:45" x14ac:dyDescent="0.4">
      <c r="A840" s="15">
        <v>812</v>
      </c>
      <c r="B840" s="15">
        <f ca="1">IF(RAND() &lt; (8/12), 0, 1)</f>
        <v>0</v>
      </c>
      <c r="C840" s="20">
        <f ca="1">RAND()</f>
        <v>0.87467621112621874</v>
      </c>
      <c r="D840" s="15" t="str">
        <f ca="1">LOOKUP(C840,$H$13:$H$16,$F$13:$F$16)</f>
        <v>Boeing 777-300ER</v>
      </c>
      <c r="E840" s="15">
        <f ca="1">LOOKUP(D840,$F$6:$F$9,$I$6:$I$9)</f>
        <v>8</v>
      </c>
      <c r="F840" s="15">
        <f ca="1">LOOKUP(D840,$F$6:$F$9,$J$6:$J$9)</f>
        <v>40</v>
      </c>
      <c r="G840" s="15">
        <f ca="1">LOOKUP(D840,$F$6:$F$9,$K$6:$K$9)</f>
        <v>24</v>
      </c>
      <c r="H840" s="15">
        <f ca="1">LOOKUP(D840,$F$6:$F$9,$L$6:$L$9)</f>
        <v>260</v>
      </c>
      <c r="I840" s="20">
        <f ca="1">RAND()</f>
        <v>0.1723987497982058</v>
      </c>
      <c r="J840" s="15">
        <f ca="1">IF(B840=1, ROUND(_xlfn.NORM.INV(I840,$C$5,$C$6)*(1+$T$14), 0), ROUND(_xlfn.NORM.INV(I840, $D$5, $D$6)*(1+$T$14), 0))</f>
        <v>3</v>
      </c>
      <c r="K840" s="20">
        <f ca="1">RAND()</f>
        <v>0.88241534830978419</v>
      </c>
      <c r="L840" s="18">
        <f ca="1">IF(B840=1, ROUND(_xlfn.NORM.INV(K840,$C$7,$C$8), 2), ROUND(_xlfn.NORM.INV(K840, $D$7, $D$8), 2))</f>
        <v>11033.43</v>
      </c>
      <c r="M840" s="15">
        <f ca="1">MIN(E840,J840)</f>
        <v>3</v>
      </c>
      <c r="N840" s="15">
        <f ca="1">RAND()</f>
        <v>0.46321413222431629</v>
      </c>
      <c r="O840" s="19">
        <f ca="1">(IF(B840=1, $G$21+($G$22-$G$21)*N840, $H$21+($H$22-$H$21)*N840))</f>
        <v>2.3896423966729488E-2</v>
      </c>
      <c r="P840" s="15">
        <f ca="1">ROUND(M840*(1-O840), 0)</f>
        <v>3</v>
      </c>
      <c r="Q840" s="20">
        <f ca="1">RAND()</f>
        <v>0.40195780397305936</v>
      </c>
      <c r="R840" s="15">
        <f ca="1">IF(B840=1, ROUND(_xlfn.NORM.INV(Q840,$C$9,$C$10)*(1+$T$14), 0), ROUND(_xlfn.NORM.INV(Q840, $D$9, $D$10)*(1+$T$14), 0))</f>
        <v>37</v>
      </c>
      <c r="S840" s="20">
        <f ca="1">RAND()</f>
        <v>0.29100433387949731</v>
      </c>
      <c r="T840" s="18">
        <f ca="1">IF(B840=1, ROUND(_xlfn.NORM.INV(S840,$C$11,$C$12), 2), ROUND(_xlfn.NORM.INV(S840, $D$11, $D$12), 2))</f>
        <v>5120.75</v>
      </c>
      <c r="U840" s="15">
        <f ca="1">MIN(F840,R840)</f>
        <v>37</v>
      </c>
      <c r="V840" s="15">
        <f ca="1">RAND()</f>
        <v>9.1089365846762305E-2</v>
      </c>
      <c r="W840" s="19">
        <f ca="1">(IF(B840=1, $G$21+($G$22-$G$21)*V840, $H$21+($H$22-$H$21)*V840))</f>
        <v>1.2732680975402869E-2</v>
      </c>
      <c r="X840" s="15">
        <f ca="1">ROUND(U840*(1-W840), 0)</f>
        <v>37</v>
      </c>
      <c r="Y840" s="20">
        <f ca="1">RAND()</f>
        <v>0.65166623113258271</v>
      </c>
      <c r="Z840" s="15">
        <f ca="1">IF(B840=1, ROUND(_xlfn.NORM.INV(Y840,$C$13,$C$14)*(1+$T$14), 0), ROUND(_xlfn.NORM.INV(Y840, $D$13, $D$14)*(1+$T$14), 0))</f>
        <v>39</v>
      </c>
      <c r="AA840" s="20">
        <f ca="1">RAND()</f>
        <v>0.39879332886875951</v>
      </c>
      <c r="AB840" s="18">
        <f ca="1">IF(B840=1, ROUND(_xlfn.NORM.INV(AA840,$C$15,$C$16), 2), ROUND(_xlfn.NORM.INV(AA840, $D$15, $D$16), 2))</f>
        <v>2766.8</v>
      </c>
      <c r="AC840" s="15">
        <f ca="1">MIN(G840,Z840)</f>
        <v>24</v>
      </c>
      <c r="AD840" s="15">
        <f ca="1">RAND()</f>
        <v>0.53414279628211281</v>
      </c>
      <c r="AE840" s="19">
        <f ca="1">(IF(B840=1, $G$21+($G$22-$G$21)*AD840, $H$21+($H$22-$H$21)*AD840))</f>
        <v>2.6024283888463381E-2</v>
      </c>
      <c r="AF840" s="15">
        <f ca="1">ROUND(AC840*(1-AE840), 0)</f>
        <v>23</v>
      </c>
      <c r="AG840" s="20">
        <f ca="1">RAND()</f>
        <v>0.94234092539938497</v>
      </c>
      <c r="AH840" s="15">
        <f ca="1">IF(B840=1, ROUND(_xlfn.NORM.INV(AG840,$C$17,$C$18)*(1+$T$14), 0), ROUND(_xlfn.NORM.INV(AG840, $D$17, $D$18)*(1+$T$14), 0))</f>
        <v>282</v>
      </c>
      <c r="AI840" s="20">
        <f ca="1">RAND()</f>
        <v>0.1415238312941034</v>
      </c>
      <c r="AJ840" s="18">
        <f ca="1">IF(B840=1, ROUND(_xlfn.NORM.INV(AI840,$C$19,$C$20), 2), ROUND(_xlfn.NORM.INV(AI840, $D$19, $D$20), 2))</f>
        <v>1667.19</v>
      </c>
      <c r="AK840" s="15">
        <f ca="1">MIN(ROUND(H840*(1+$C$22),0),AH840)</f>
        <v>273</v>
      </c>
      <c r="AL840" s="20">
        <f ca="1">RAND()</f>
        <v>0.70865188592637751</v>
      </c>
      <c r="AM840" s="19">
        <f ca="1">(IF(B840=1, $G$21+($G$22-$G$21)*AL840, $H$21+($H$22-$H$21)*AL840))</f>
        <v>3.1259556577791323E-2</v>
      </c>
      <c r="AN840" s="15">
        <f ca="1">ROUND(AK840*(1-AM840), 0)</f>
        <v>264</v>
      </c>
      <c r="AO840" s="18">
        <f ca="1">SUM(IF(AN840&gt;H840, (AN840-H840)*($G$23+AJ840), 0),IF(AF840&gt;G840,(AF840-G840)*($G$23+AB840),0),IF(X840&gt;F840,(X840-F840)*($G$23+T840),0),IF(P840&gt;E840,(P840-E840)*($G$23+L840),0))</f>
        <v>10072.76</v>
      </c>
      <c r="AP840" s="18">
        <f>-$C$24</f>
        <v>-313614.51120000001</v>
      </c>
      <c r="AQ840" s="17">
        <f ca="1">L840*P840+T840*X840+AB840*AF840+AJ840*AN840-AO840+AP840</f>
        <v>402655.32880000008</v>
      </c>
      <c r="AS840" s="21">
        <f ca="1">SUM(IF(AN840&gt;H840, (AN840-H840), 0),IF(AF840&gt;G840,(AF840-G840),0),IF(X840&gt;F840,(X840-F840),0),IF(P840&gt;E840,(P840-E840),0))</f>
        <v>4</v>
      </c>
    </row>
    <row r="841" spans="1:45" x14ac:dyDescent="0.4">
      <c r="A841" s="15">
        <v>813</v>
      </c>
      <c r="B841" s="15">
        <f ca="1">IF(RAND() &lt; (8/12), 0, 1)</f>
        <v>0</v>
      </c>
      <c r="C841" s="20">
        <f ca="1">RAND()</f>
        <v>0.96014861175299493</v>
      </c>
      <c r="D841" s="15" t="str">
        <f ca="1">LOOKUP(C841,$H$13:$H$16,$F$13:$F$16)</f>
        <v>Boeing 777-300ER</v>
      </c>
      <c r="E841" s="15">
        <f ca="1">LOOKUP(D841,$F$6:$F$9,$I$6:$I$9)</f>
        <v>8</v>
      </c>
      <c r="F841" s="15">
        <f ca="1">LOOKUP(D841,$F$6:$F$9,$J$6:$J$9)</f>
        <v>40</v>
      </c>
      <c r="G841" s="15">
        <f ca="1">LOOKUP(D841,$F$6:$F$9,$K$6:$K$9)</f>
        <v>24</v>
      </c>
      <c r="H841" s="15">
        <f ca="1">LOOKUP(D841,$F$6:$F$9,$L$6:$L$9)</f>
        <v>260</v>
      </c>
      <c r="I841" s="20">
        <f ca="1">RAND()</f>
        <v>0.21980082614499152</v>
      </c>
      <c r="J841" s="15">
        <f ca="1">IF(B841=1, ROUND(_xlfn.NORM.INV(I841,$C$5,$C$6)*(1+$T$14), 0), ROUND(_xlfn.NORM.INV(I841, $D$5, $D$6)*(1+$T$14), 0))</f>
        <v>3</v>
      </c>
      <c r="K841" s="20">
        <f ca="1">RAND()</f>
        <v>0.76509885791306342</v>
      </c>
      <c r="L841" s="18">
        <f ca="1">IF(B841=1, ROUND(_xlfn.NORM.INV(K841,$C$7,$C$8), 2), ROUND(_xlfn.NORM.INV(K841, $D$7, $D$8), 2))</f>
        <v>10821.8</v>
      </c>
      <c r="M841" s="15">
        <f ca="1">MIN(E841,J841)</f>
        <v>3</v>
      </c>
      <c r="N841" s="15">
        <f ca="1">RAND()</f>
        <v>0.91697131720512126</v>
      </c>
      <c r="O841" s="19">
        <f ca="1">(IF(B841=1, $G$21+($G$22-$G$21)*N841, $H$21+($H$22-$H$21)*N841))</f>
        <v>3.7509139516153638E-2</v>
      </c>
      <c r="P841" s="15">
        <f ca="1">ROUND(M841*(1-O841), 0)</f>
        <v>3</v>
      </c>
      <c r="Q841" s="20">
        <f ca="1">RAND()</f>
        <v>9.2524336414976704E-2</v>
      </c>
      <c r="R841" s="15">
        <f ca="1">IF(B841=1, ROUND(_xlfn.NORM.INV(Q841,$C$9,$C$10)*(1+$T$14), 0), ROUND(_xlfn.NORM.INV(Q841, $D$9, $D$10)*(1+$T$14), 0))</f>
        <v>26</v>
      </c>
      <c r="S841" s="20">
        <f ca="1">RAND()</f>
        <v>0.74738042102655367</v>
      </c>
      <c r="T841" s="18">
        <f ca="1">IF(B841=1, ROUND(_xlfn.NORM.INV(S841,$C$11,$C$12), 2), ROUND(_xlfn.NORM.INV(S841, $D$11, $D$12), 2))</f>
        <v>5398.02</v>
      </c>
      <c r="U841" s="15">
        <f ca="1">MIN(F841,R841)</f>
        <v>26</v>
      </c>
      <c r="V841" s="15">
        <f ca="1">RAND()</f>
        <v>0.20704631050824462</v>
      </c>
      <c r="W841" s="19">
        <f ca="1">(IF(B841=1, $G$21+($G$22-$G$21)*V841, $H$21+($H$22-$H$21)*V841))</f>
        <v>1.6211389315247338E-2</v>
      </c>
      <c r="X841" s="15">
        <f ca="1">ROUND(U841*(1-W841), 0)</f>
        <v>26</v>
      </c>
      <c r="Y841" s="20">
        <f ca="1">RAND()</f>
        <v>0.37666691192141433</v>
      </c>
      <c r="Z841" s="15">
        <f ca="1">IF(B841=1, ROUND(_xlfn.NORM.INV(Y841,$C$13,$C$14)*(1+$T$14), 0), ROUND(_xlfn.NORM.INV(Y841, $D$13, $D$14)*(1+$T$14), 0))</f>
        <v>33</v>
      </c>
      <c r="AA841" s="20">
        <f ca="1">RAND()</f>
        <v>0.73426841965882617</v>
      </c>
      <c r="AB841" s="18">
        <f ca="1">IF(B841=1, ROUND(_xlfn.NORM.INV(AA841,$C$15,$C$16), 2), ROUND(_xlfn.NORM.INV(AA841, $D$15, $D$16), 2))</f>
        <v>2874.02</v>
      </c>
      <c r="AC841" s="15">
        <f ca="1">MIN(G841,Z841)</f>
        <v>24</v>
      </c>
      <c r="AD841" s="15">
        <f ca="1">RAND()</f>
        <v>0.97991836685238087</v>
      </c>
      <c r="AE841" s="19">
        <f ca="1">(IF(B841=1, $G$21+($G$22-$G$21)*AD841, $H$21+($H$22-$H$21)*AD841))</f>
        <v>3.9397551005571428E-2</v>
      </c>
      <c r="AF841" s="15">
        <f ca="1">ROUND(AC841*(1-AE841), 0)</f>
        <v>23</v>
      </c>
      <c r="AG841" s="20">
        <f ca="1">RAND()</f>
        <v>0.14271181633754726</v>
      </c>
      <c r="AH841" s="15">
        <f ca="1">IF(B841=1, ROUND(_xlfn.NORM.INV(AG841,$C$17,$C$18)*(1+$T$14), 0), ROUND(_xlfn.NORM.INV(AG841, $D$17, $D$18)*(1+$T$14), 0))</f>
        <v>143</v>
      </c>
      <c r="AI841" s="20">
        <f ca="1">RAND()</f>
        <v>2.3187939724743978E-2</v>
      </c>
      <c r="AJ841" s="18">
        <f ca="1">IF(B841=1, ROUND(_xlfn.NORM.INV(AI841,$C$19,$C$20), 2), ROUND(_xlfn.NORM.INV(AI841, $D$19, $D$20), 2))</f>
        <v>1597.42</v>
      </c>
      <c r="AK841" s="15">
        <f ca="1">MIN(ROUND(H841*(1+$C$22),0),AH841)</f>
        <v>143</v>
      </c>
      <c r="AL841" s="20">
        <f ca="1">RAND()</f>
        <v>0.31207698771888659</v>
      </c>
      <c r="AM841" s="19">
        <f ca="1">(IF(B841=1, $G$21+($G$22-$G$21)*AL841, $H$21+($H$22-$H$21)*AL841))</f>
        <v>1.9362309631566599E-2</v>
      </c>
      <c r="AN841" s="15">
        <f ca="1">ROUND(AK841*(1-AM841), 0)</f>
        <v>140</v>
      </c>
      <c r="AO841" s="18">
        <f ca="1">SUM(IF(AN841&gt;H841, (AN841-H841)*($G$23+AJ841), 0),IF(AF841&gt;G841,(AF841-G841)*($G$23+AB841),0),IF(X841&gt;F841,(X841-F841)*($G$23+T841),0),IF(P841&gt;E841,(P841-E841)*($G$23+L841),0))</f>
        <v>0</v>
      </c>
      <c r="AP841" s="18">
        <f>-$C$24</f>
        <v>-313614.51120000001</v>
      </c>
      <c r="AQ841" s="17">
        <f ca="1">L841*P841+T841*X841+AB841*AF841+AJ841*AN841-AO841+AP841</f>
        <v>148940.66880000004</v>
      </c>
      <c r="AS841" s="21">
        <f ca="1">SUM(IF(AN841&gt;H841, (AN841-H841), 0),IF(AF841&gt;G841,(AF841-G841),0),IF(X841&gt;F841,(X841-F841),0),IF(P841&gt;E841,(P841-E841),0))</f>
        <v>0</v>
      </c>
    </row>
    <row r="842" spans="1:45" x14ac:dyDescent="0.4">
      <c r="A842" s="15">
        <v>814</v>
      </c>
      <c r="B842" s="15">
        <f ca="1">IF(RAND() &lt; (8/12), 0, 1)</f>
        <v>0</v>
      </c>
      <c r="C842" s="20">
        <f ca="1">RAND()</f>
        <v>6.6441881877825626E-3</v>
      </c>
      <c r="D842" s="15" t="str">
        <f ca="1">LOOKUP(C842,$H$13:$H$16,$F$13:$F$16)</f>
        <v>Airbus A350-900</v>
      </c>
      <c r="E842" s="15">
        <f ca="1">LOOKUP(D842,$F$6:$F$9,$I$6:$I$9)</f>
        <v>0</v>
      </c>
      <c r="F842" s="15">
        <f ca="1">LOOKUP(D842,$F$6:$F$9,$J$6:$J$9)</f>
        <v>32</v>
      </c>
      <c r="G842" s="15">
        <f ca="1">LOOKUP(D842,$F$6:$F$9,$K$6:$K$9)</f>
        <v>21</v>
      </c>
      <c r="H842" s="15">
        <f ca="1">LOOKUP(D842,$F$6:$F$9,$L$6:$L$9)</f>
        <v>259</v>
      </c>
      <c r="I842" s="20">
        <f ca="1">RAND()</f>
        <v>0.91921103433185603</v>
      </c>
      <c r="J842" s="15">
        <f ca="1">IF(B842=1, ROUND(_xlfn.NORM.INV(I842,$C$5,$C$6)*(1+$T$14), 0), ROUND(_xlfn.NORM.INV(I842, $D$5, $D$6)*(1+$T$14), 0))</f>
        <v>6</v>
      </c>
      <c r="K842" s="20">
        <f ca="1">RAND()</f>
        <v>0.72127536199483766</v>
      </c>
      <c r="L842" s="18">
        <f ca="1">IF(B842=1, ROUND(_xlfn.NORM.INV(K842,$C$7,$C$8), 2), ROUND(_xlfn.NORM.INV(K842, $D$7, $D$8), 2))</f>
        <v>10759.74</v>
      </c>
      <c r="M842" s="15">
        <f ca="1">MIN(E842,J842)</f>
        <v>0</v>
      </c>
      <c r="N842" s="15">
        <f ca="1">RAND()</f>
        <v>0.28817641594157817</v>
      </c>
      <c r="O842" s="19">
        <f ca="1">(IF(B842=1, $G$21+($G$22-$G$21)*N842, $H$21+($H$22-$H$21)*N842))</f>
        <v>1.8645292478247345E-2</v>
      </c>
      <c r="P842" s="15">
        <f ca="1">ROUND(M842*(1-O842), 0)</f>
        <v>0</v>
      </c>
      <c r="Q842" s="20">
        <f ca="1">RAND()</f>
        <v>0.1790624708160744</v>
      </c>
      <c r="R842" s="15">
        <f ca="1">IF(B842=1, ROUND(_xlfn.NORM.INV(Q842,$C$9,$C$10)*(1+$T$14), 0), ROUND(_xlfn.NORM.INV(Q842, $D$9, $D$10)*(1+$T$14), 0))</f>
        <v>30</v>
      </c>
      <c r="S842" s="20">
        <f ca="1">RAND()</f>
        <v>0.29220805549399176</v>
      </c>
      <c r="T842" s="18">
        <f ca="1">IF(B842=1, ROUND(_xlfn.NORM.INV(S842,$C$11,$C$12), 2), ROUND(_xlfn.NORM.INV(S842, $D$11, $D$12), 2))</f>
        <v>5121.55</v>
      </c>
      <c r="U842" s="15">
        <f ca="1">MIN(F842,R842)</f>
        <v>30</v>
      </c>
      <c r="V842" s="15">
        <f ca="1">RAND()</f>
        <v>0.74718340261325489</v>
      </c>
      <c r="W842" s="19">
        <f ca="1">(IF(B842=1, $G$21+($G$22-$G$21)*V842, $H$21+($H$22-$H$21)*V842))</f>
        <v>3.2415502078397648E-2</v>
      </c>
      <c r="X842" s="15">
        <f ca="1">ROUND(U842*(1-W842), 0)</f>
        <v>29</v>
      </c>
      <c r="Y842" s="20">
        <f ca="1">RAND()</f>
        <v>0.85123618277398194</v>
      </c>
      <c r="Z842" s="15">
        <f ca="1">IF(B842=1, ROUND(_xlfn.NORM.INV(Y842,$C$13,$C$14)*(1+$T$14), 0), ROUND(_xlfn.NORM.INV(Y842, $D$13, $D$14)*(1+$T$14), 0))</f>
        <v>46</v>
      </c>
      <c r="AA842" s="20">
        <f ca="1">RAND()</f>
        <v>0.27507655885804827</v>
      </c>
      <c r="AB842" s="18">
        <f ca="1">IF(B842=1, ROUND(_xlfn.NORM.INV(AA842,$C$15,$C$16), 2), ROUND(_xlfn.NORM.INV(AA842, $D$15, $D$16), 2))</f>
        <v>2725.35</v>
      </c>
      <c r="AC842" s="15">
        <f ca="1">MIN(G842,Z842)</f>
        <v>21</v>
      </c>
      <c r="AD842" s="15">
        <f ca="1">RAND()</f>
        <v>0.53762486568170487</v>
      </c>
      <c r="AE842" s="19">
        <f ca="1">(IF(B842=1, $G$21+($G$22-$G$21)*AD842, $H$21+($H$22-$H$21)*AD842))</f>
        <v>2.6128745970451145E-2</v>
      </c>
      <c r="AF842" s="15">
        <f ca="1">ROUND(AC842*(1-AE842), 0)</f>
        <v>20</v>
      </c>
      <c r="AG842" s="20">
        <f ca="1">RAND()</f>
        <v>0.98756369610824191</v>
      </c>
      <c r="AH842" s="15">
        <f ca="1">IF(B842=1, ROUND(_xlfn.NORM.INV(AG842,$C$17,$C$18)*(1+$T$14), 0), ROUND(_xlfn.NORM.INV(AG842, $D$17, $D$18)*(1+$T$14), 0))</f>
        <v>317</v>
      </c>
      <c r="AI842" s="20">
        <f ca="1">RAND()</f>
        <v>0.31227142248703699</v>
      </c>
      <c r="AJ842" s="18">
        <f ca="1">IF(B842=1, ROUND(_xlfn.NORM.INV(AI842,$C$19,$C$20), 2), ROUND(_xlfn.NORM.INV(AI842, $D$19, $D$20), 2))</f>
        <v>1711.55</v>
      </c>
      <c r="AK842" s="15">
        <f ca="1">MIN(ROUND(H842*(1+$C$22),0),AH842)</f>
        <v>272</v>
      </c>
      <c r="AL842" s="20">
        <f ca="1">RAND()</f>
        <v>0.41252598773937077</v>
      </c>
      <c r="AM842" s="19">
        <f ca="1">(IF(B842=1, $G$21+($G$22-$G$21)*AL842, $H$21+($H$22-$H$21)*AL842))</f>
        <v>2.2375779632181125E-2</v>
      </c>
      <c r="AN842" s="15">
        <f ca="1">ROUND(AK842*(1-AM842), 0)</f>
        <v>266</v>
      </c>
      <c r="AO842" s="18">
        <f ca="1">SUM(IF(AN842&gt;H842, (AN842-H842)*($G$23+AJ842), 0),IF(AF842&gt;G842,(AF842-G842)*($G$23+AB842),0),IF(X842&gt;F842,(X842-F842)*($G$23+T842),0),IF(P842&gt;E842,(P842-E842)*($G$23+L842),0))</f>
        <v>17937.850000000002</v>
      </c>
      <c r="AP842" s="18">
        <f>-$C$24</f>
        <v>-313614.51120000001</v>
      </c>
      <c r="AQ842" s="17">
        <f ca="1">L842*P842+T842*X842+AB842*AF842+AJ842*AN842-AO842+AP842</f>
        <v>326751.88880000002</v>
      </c>
      <c r="AS842" s="21">
        <f ca="1">SUM(IF(AN842&gt;H842, (AN842-H842), 0),IF(AF842&gt;G842,(AF842-G842),0),IF(X842&gt;F842,(X842-F842),0),IF(P842&gt;E842,(P842-E842),0))</f>
        <v>7</v>
      </c>
    </row>
    <row r="843" spans="1:45" x14ac:dyDescent="0.4">
      <c r="A843" s="15">
        <v>815</v>
      </c>
      <c r="B843" s="15">
        <f ca="1">IF(RAND() &lt; (8/12), 0, 1)</f>
        <v>0</v>
      </c>
      <c r="C843" s="20">
        <f ca="1">RAND()</f>
        <v>0.49707752628162072</v>
      </c>
      <c r="D843" s="15" t="str">
        <f ca="1">LOOKUP(C843,$H$13:$H$16,$F$13:$F$16)</f>
        <v>Airbus A380-800</v>
      </c>
      <c r="E843" s="15">
        <f ca="1">LOOKUP(D843,$F$6:$F$9,$I$6:$I$9)</f>
        <v>14</v>
      </c>
      <c r="F843" s="15">
        <f ca="1">LOOKUP(D843,$F$6:$F$9,$J$6:$J$9)</f>
        <v>76</v>
      </c>
      <c r="G843" s="15">
        <f ca="1">LOOKUP(D843,$F$6:$F$9,$K$6:$K$9)</f>
        <v>56</v>
      </c>
      <c r="H843" s="15">
        <f ca="1">LOOKUP(D843,$F$6:$F$9,$L$6:$L$9)</f>
        <v>341</v>
      </c>
      <c r="I843" s="20">
        <f ca="1">RAND()</f>
        <v>0.21976851889639037</v>
      </c>
      <c r="J843" s="15">
        <f ca="1">IF(B843=1, ROUND(_xlfn.NORM.INV(I843,$C$5,$C$6)*(1+$T$14), 0), ROUND(_xlfn.NORM.INV(I843, $D$5, $D$6)*(1+$T$14), 0))</f>
        <v>3</v>
      </c>
      <c r="K843" s="20">
        <f ca="1">RAND()</f>
        <v>0.62378519684037004</v>
      </c>
      <c r="L843" s="18">
        <f ca="1">IF(B843=1, ROUND(_xlfn.NORM.INV(K843,$C$7,$C$8), 2), ROUND(_xlfn.NORM.INV(K843, $D$7, $D$8), 2))</f>
        <v>10636.14</v>
      </c>
      <c r="M843" s="15">
        <f ca="1">MIN(E843,J843)</f>
        <v>3</v>
      </c>
      <c r="N843" s="15">
        <f ca="1">RAND()</f>
        <v>0.64571994919374687</v>
      </c>
      <c r="O843" s="19">
        <f ca="1">(IF(B843=1, $G$21+($G$22-$G$21)*N843, $H$21+($H$22-$H$21)*N843))</f>
        <v>2.9371598475812402E-2</v>
      </c>
      <c r="P843" s="15">
        <f ca="1">ROUND(M843*(1-O843), 0)</f>
        <v>3</v>
      </c>
      <c r="Q843" s="20">
        <f ca="1">RAND()</f>
        <v>0.76312658423445845</v>
      </c>
      <c r="R843" s="15">
        <f ca="1">IF(B843=1, ROUND(_xlfn.NORM.INV(Q843,$C$9,$C$10)*(1+$T$14), 0), ROUND(_xlfn.NORM.INV(Q843, $D$9, $D$10)*(1+$T$14), 0))</f>
        <v>47</v>
      </c>
      <c r="S843" s="20">
        <f ca="1">RAND()</f>
        <v>0.47063054028443874</v>
      </c>
      <c r="T843" s="18">
        <f ca="1">IF(B843=1, ROUND(_xlfn.NORM.INV(S843,$C$11,$C$12), 2), ROUND(_xlfn.NORM.INV(S843, $D$11, $D$12), 2))</f>
        <v>5229.3999999999996</v>
      </c>
      <c r="U843" s="15">
        <f ca="1">MIN(F843,R843)</f>
        <v>47</v>
      </c>
      <c r="V843" s="15">
        <f ca="1">RAND()</f>
        <v>0.80249971367655737</v>
      </c>
      <c r="W843" s="19">
        <f ca="1">(IF(B843=1, $G$21+($G$22-$G$21)*V843, $H$21+($H$22-$H$21)*V843))</f>
        <v>3.4074991410296719E-2</v>
      </c>
      <c r="X843" s="15">
        <f ca="1">ROUND(U843*(1-W843), 0)</f>
        <v>45</v>
      </c>
      <c r="Y843" s="20">
        <f ca="1">RAND()</f>
        <v>0.2966833657676915</v>
      </c>
      <c r="Z843" s="15">
        <f ca="1">IF(B843=1, ROUND(_xlfn.NORM.INV(Y843,$C$13,$C$14)*(1+$T$14), 0), ROUND(_xlfn.NORM.INV(Y843, $D$13, $D$14)*(1+$T$14), 0))</f>
        <v>31</v>
      </c>
      <c r="AA843" s="20">
        <f ca="1">RAND()</f>
        <v>0.82158299180762207</v>
      </c>
      <c r="AB843" s="18">
        <f ca="1">IF(B843=1, ROUND(_xlfn.NORM.INV(AA843,$C$15,$C$16), 2), ROUND(_xlfn.NORM.INV(AA843, $D$15, $D$16), 2))</f>
        <v>2909.95</v>
      </c>
      <c r="AC843" s="15">
        <f ca="1">MIN(G843,Z843)</f>
        <v>31</v>
      </c>
      <c r="AD843" s="15">
        <f ca="1">RAND()</f>
        <v>0.31838357325880473</v>
      </c>
      <c r="AE843" s="19">
        <f ca="1">(IF(B843=1, $G$21+($G$22-$G$21)*AD843, $H$21+($H$22-$H$21)*AD843))</f>
        <v>1.9551507197764141E-2</v>
      </c>
      <c r="AF843" s="15">
        <f ca="1">ROUND(AC843*(1-AE843), 0)</f>
        <v>30</v>
      </c>
      <c r="AG843" s="20">
        <f ca="1">RAND()</f>
        <v>0.12712708779002801</v>
      </c>
      <c r="AH843" s="15">
        <f ca="1">IF(B843=1, ROUND(_xlfn.NORM.INV(AG843,$C$17,$C$18)*(1+$T$14), 0), ROUND(_xlfn.NORM.INV(AG843, $D$17, $D$18)*(1+$T$14), 0))</f>
        <v>140</v>
      </c>
      <c r="AI843" s="20">
        <f ca="1">RAND()</f>
        <v>0.51899015438198826</v>
      </c>
      <c r="AJ843" s="18">
        <f ca="1">IF(B843=1, ROUND(_xlfn.NORM.INV(AI843,$C$19,$C$20), 2), ROUND(_xlfn.NORM.INV(AI843, $D$19, $D$20), 2))</f>
        <v>1752.35</v>
      </c>
      <c r="AK843" s="15">
        <f ca="1">MIN(ROUND(H843*(1+$C$22),0),AH843)</f>
        <v>140</v>
      </c>
      <c r="AL843" s="20">
        <f ca="1">RAND()</f>
        <v>0.97205840339464911</v>
      </c>
      <c r="AM843" s="19">
        <f ca="1">(IF(B843=1, $G$21+($G$22-$G$21)*AL843, $H$21+($H$22-$H$21)*AL843))</f>
        <v>3.9161752101839475E-2</v>
      </c>
      <c r="AN843" s="15">
        <f ca="1">ROUND(AK843*(1-AM843), 0)</f>
        <v>135</v>
      </c>
      <c r="AO843" s="18">
        <f ca="1">SUM(IF(AN843&gt;H843, (AN843-H843)*($G$23+AJ843), 0),IF(AF843&gt;G843,(AF843-G843)*($G$23+AB843),0),IF(X843&gt;F843,(X843-F843)*($G$23+T843),0),IF(P843&gt;E843,(P843-E843)*($G$23+L843),0))</f>
        <v>0</v>
      </c>
      <c r="AP843" s="18">
        <f>-$C$24</f>
        <v>-313614.51120000001</v>
      </c>
      <c r="AQ843" s="17">
        <f ca="1">L843*P843+T843*X843+AB843*AF843+AJ843*AN843-AO843+AP843</f>
        <v>277482.65879999992</v>
      </c>
      <c r="AS843" s="21">
        <f ca="1">SUM(IF(AN843&gt;H843, (AN843-H843), 0),IF(AF843&gt;G843,(AF843-G843),0),IF(X843&gt;F843,(X843-F843),0),IF(P843&gt;E843,(P843-E843),0))</f>
        <v>0</v>
      </c>
    </row>
    <row r="844" spans="1:45" x14ac:dyDescent="0.4">
      <c r="A844" s="15">
        <v>816</v>
      </c>
      <c r="B844" s="15">
        <f ca="1">IF(RAND() &lt; (8/12), 0, 1)</f>
        <v>0</v>
      </c>
      <c r="C844" s="20">
        <f ca="1">RAND()</f>
        <v>0.46277761190725575</v>
      </c>
      <c r="D844" s="15" t="str">
        <f ca="1">LOOKUP(C844,$H$13:$H$16,$F$13:$F$16)</f>
        <v>Airbus A380-800</v>
      </c>
      <c r="E844" s="15">
        <f ca="1">LOOKUP(D844,$F$6:$F$9,$I$6:$I$9)</f>
        <v>14</v>
      </c>
      <c r="F844" s="15">
        <f ca="1">LOOKUP(D844,$F$6:$F$9,$J$6:$J$9)</f>
        <v>76</v>
      </c>
      <c r="G844" s="15">
        <f ca="1">LOOKUP(D844,$F$6:$F$9,$K$6:$K$9)</f>
        <v>56</v>
      </c>
      <c r="H844" s="15">
        <f ca="1">LOOKUP(D844,$F$6:$F$9,$L$6:$L$9)</f>
        <v>341</v>
      </c>
      <c r="I844" s="20">
        <f ca="1">RAND()</f>
        <v>0.92110629004045452</v>
      </c>
      <c r="J844" s="15">
        <f ca="1">IF(B844=1, ROUND(_xlfn.NORM.INV(I844,$C$5,$C$6)*(1+$T$14), 0), ROUND(_xlfn.NORM.INV(I844, $D$5, $D$6)*(1+$T$14), 0))</f>
        <v>6</v>
      </c>
      <c r="K844" s="20">
        <f ca="1">RAND()</f>
        <v>0.36994419118864463</v>
      </c>
      <c r="L844" s="18">
        <f ca="1">IF(B844=1, ROUND(_xlfn.NORM.INV(K844,$C$7,$C$8), 2), ROUND(_xlfn.NORM.INV(K844, $D$7, $D$8), 2))</f>
        <v>10341.07</v>
      </c>
      <c r="M844" s="15">
        <f ca="1">MIN(E844,J844)</f>
        <v>6</v>
      </c>
      <c r="N844" s="15">
        <f ca="1">RAND()</f>
        <v>0.23205563560929299</v>
      </c>
      <c r="O844" s="19">
        <f ca="1">(IF(B844=1, $G$21+($G$22-$G$21)*N844, $H$21+($H$22-$H$21)*N844))</f>
        <v>1.6961669068278791E-2</v>
      </c>
      <c r="P844" s="15">
        <f ca="1">ROUND(M844*(1-O844), 0)</f>
        <v>6</v>
      </c>
      <c r="Q844" s="20">
        <f ca="1">RAND()</f>
        <v>0.70907012482784748</v>
      </c>
      <c r="R844" s="15">
        <f ca="1">IF(B844=1, ROUND(_xlfn.NORM.INV(Q844,$C$9,$C$10)*(1+$T$14), 0), ROUND(_xlfn.NORM.INV(Q844, $D$9, $D$10)*(1+$T$14), 0))</f>
        <v>46</v>
      </c>
      <c r="S844" s="20">
        <f ca="1">RAND()</f>
        <v>0.15833139311758737</v>
      </c>
      <c r="T844" s="18">
        <f ca="1">IF(B844=1, ROUND(_xlfn.NORM.INV(S844,$C$11,$C$12), 2), ROUND(_xlfn.NORM.INV(S844, $D$11, $D$12), 2))</f>
        <v>5018</v>
      </c>
      <c r="U844" s="15">
        <f ca="1">MIN(F844,R844)</f>
        <v>46</v>
      </c>
      <c r="V844" s="15">
        <f ca="1">RAND()</f>
        <v>0.19213787114965653</v>
      </c>
      <c r="W844" s="19">
        <f ca="1">(IF(B844=1, $G$21+($G$22-$G$21)*V844, $H$21+($H$22-$H$21)*V844))</f>
        <v>1.5764136134489695E-2</v>
      </c>
      <c r="X844" s="15">
        <f ca="1">ROUND(U844*(1-W844), 0)</f>
        <v>45</v>
      </c>
      <c r="Y844" s="20">
        <f ca="1">RAND()</f>
        <v>0.20845727042425177</v>
      </c>
      <c r="Z844" s="15">
        <f ca="1">IF(B844=1, ROUND(_xlfn.NORM.INV(Y844,$C$13,$C$14)*(1+$T$14), 0), ROUND(_xlfn.NORM.INV(Y844, $D$13, $D$14)*(1+$T$14), 0))</f>
        <v>28</v>
      </c>
      <c r="AA844" s="20">
        <f ca="1">RAND()</f>
        <v>0.87365530729941765</v>
      </c>
      <c r="AB844" s="18">
        <f ca="1">IF(B844=1, ROUND(_xlfn.NORM.INV(AA844,$C$15,$C$16), 2), ROUND(_xlfn.NORM.INV(AA844, $D$15, $D$16), 2))</f>
        <v>2936.99</v>
      </c>
      <c r="AC844" s="15">
        <f ca="1">MIN(G844,Z844)</f>
        <v>28</v>
      </c>
      <c r="AD844" s="15">
        <f ca="1">RAND()</f>
        <v>0.88873547195214153</v>
      </c>
      <c r="AE844" s="19">
        <f ca="1">(IF(B844=1, $G$21+($G$22-$G$21)*AD844, $H$21+($H$22-$H$21)*AD844))</f>
        <v>3.6662064158564246E-2</v>
      </c>
      <c r="AF844" s="15">
        <f ca="1">ROUND(AC844*(1-AE844), 0)</f>
        <v>27</v>
      </c>
      <c r="AG844" s="20">
        <f ca="1">RAND()</f>
        <v>0.41459345609543774</v>
      </c>
      <c r="AH844" s="15">
        <f ca="1">IF(B844=1, ROUND(_xlfn.NORM.INV(AG844,$C$17,$C$18)*(1+$T$14), 0), ROUND(_xlfn.NORM.INV(AG844, $D$17, $D$18)*(1+$T$14), 0))</f>
        <v>188</v>
      </c>
      <c r="AI844" s="20">
        <f ca="1">RAND()</f>
        <v>0.17182012622978737</v>
      </c>
      <c r="AJ844" s="18">
        <f ca="1">IF(B844=1, ROUND(_xlfn.NORM.INV(AI844,$C$19,$C$20), 2), ROUND(_xlfn.NORM.INV(AI844, $D$19, $D$20), 2))</f>
        <v>1676.8</v>
      </c>
      <c r="AK844" s="15">
        <f ca="1">MIN(ROUND(H844*(1+$C$22),0),AH844)</f>
        <v>188</v>
      </c>
      <c r="AL844" s="20">
        <f ca="1">RAND()</f>
        <v>0.24634823728081912</v>
      </c>
      <c r="AM844" s="19">
        <f ca="1">(IF(B844=1, $G$21+($G$22-$G$21)*AL844, $H$21+($H$22-$H$21)*AL844))</f>
        <v>1.7390447118424572E-2</v>
      </c>
      <c r="AN844" s="15">
        <f ca="1">ROUND(AK844*(1-AM844), 0)</f>
        <v>185</v>
      </c>
      <c r="AO844" s="18">
        <f ca="1">SUM(IF(AN844&gt;H844, (AN844-H844)*($G$23+AJ844), 0),IF(AF844&gt;G844,(AF844-G844)*($G$23+AB844),0),IF(X844&gt;F844,(X844-F844)*($G$23+T844),0),IF(P844&gt;E844,(P844-E844)*($G$23+L844),0))</f>
        <v>0</v>
      </c>
      <c r="AP844" s="18">
        <f>-$C$24</f>
        <v>-313614.51120000001</v>
      </c>
      <c r="AQ844" s="17">
        <f ca="1">L844*P844+T844*X844+AB844*AF844+AJ844*AN844-AO844+AP844</f>
        <v>363748.6387999999</v>
      </c>
      <c r="AS844" s="21">
        <f ca="1">SUM(IF(AN844&gt;H844, (AN844-H844), 0),IF(AF844&gt;G844,(AF844-G844),0),IF(X844&gt;F844,(X844-F844),0),IF(P844&gt;E844,(P844-E844),0))</f>
        <v>0</v>
      </c>
    </row>
    <row r="845" spans="1:45" x14ac:dyDescent="0.4">
      <c r="A845" s="15">
        <v>817</v>
      </c>
      <c r="B845" s="15">
        <f ca="1">IF(RAND() &lt; (8/12), 0, 1)</f>
        <v>1</v>
      </c>
      <c r="C845" s="20">
        <f ca="1">RAND()</f>
        <v>0.98850641429702335</v>
      </c>
      <c r="D845" s="15" t="str">
        <f ca="1">LOOKUP(C845,$H$13:$H$16,$F$13:$F$16)</f>
        <v>Boeing 777-300ER</v>
      </c>
      <c r="E845" s="15">
        <f ca="1">LOOKUP(D845,$F$6:$F$9,$I$6:$I$9)</f>
        <v>8</v>
      </c>
      <c r="F845" s="15">
        <f ca="1">LOOKUP(D845,$F$6:$F$9,$J$6:$J$9)</f>
        <v>40</v>
      </c>
      <c r="G845" s="15">
        <f ca="1">LOOKUP(D845,$F$6:$F$9,$K$6:$K$9)</f>
        <v>24</v>
      </c>
      <c r="H845" s="15">
        <f ca="1">LOOKUP(D845,$F$6:$F$9,$L$6:$L$9)</f>
        <v>260</v>
      </c>
      <c r="I845" s="20">
        <f ca="1">RAND()</f>
        <v>0.71223097580091443</v>
      </c>
      <c r="J845" s="15">
        <f ca="1">IF(B845=1, ROUND(_xlfn.NORM.INV(I845,$C$5,$C$6)*(1+$T$14), 0), ROUND(_xlfn.NORM.INV(I845, $D$5, $D$6)*(1+$T$14), 0))</f>
        <v>7</v>
      </c>
      <c r="K845" s="20">
        <f ca="1">RAND()</f>
        <v>0.13482309682016458</v>
      </c>
      <c r="L845" s="18">
        <f ca="1">IF(B845=1, ROUND(_xlfn.NORM.INV(K845,$C$7,$C$8), 2), ROUND(_xlfn.NORM.INV(K845, $D$7, $D$8), 2))</f>
        <v>11668.12</v>
      </c>
      <c r="M845" s="15">
        <f ca="1">MIN(E845,J845)</f>
        <v>7</v>
      </c>
      <c r="N845" s="15">
        <f ca="1">RAND()</f>
        <v>0.49510222052798902</v>
      </c>
      <c r="O845" s="19">
        <f ca="1">(IF(B845=1, $G$21+($G$22-$G$21)*N845, $H$21+($H$22-$H$21)*N845))</f>
        <v>3.232857771847962E-2</v>
      </c>
      <c r="P845" s="15">
        <f ca="1">ROUND(M845*(1-O845), 0)</f>
        <v>7</v>
      </c>
      <c r="Q845" s="20">
        <f ca="1">RAND()</f>
        <v>0.70571813713370268</v>
      </c>
      <c r="R845" s="15">
        <f ca="1">IF(B845=1, ROUND(_xlfn.NORM.INV(Q845,$C$9,$C$10)*(1+$T$14), 0), ROUND(_xlfn.NORM.INV(Q845, $D$9, $D$10)*(1+$T$14), 0))</f>
        <v>75</v>
      </c>
      <c r="S845" s="20">
        <f ca="1">RAND()</f>
        <v>0.69807549279903114</v>
      </c>
      <c r="T845" s="18">
        <f ca="1">IF(B845=1, ROUND(_xlfn.NORM.INV(S845,$C$11,$C$12), 2), ROUND(_xlfn.NORM.INV(S845, $D$11, $D$12), 2))</f>
        <v>7297.31</v>
      </c>
      <c r="U845" s="15">
        <f ca="1">MIN(F845,R845)</f>
        <v>40</v>
      </c>
      <c r="V845" s="15">
        <f ca="1">RAND()</f>
        <v>0.93414292426644085</v>
      </c>
      <c r="W845" s="19">
        <f ca="1">(IF(B845=1, $G$21+($G$22-$G$21)*V845, $H$21+($H$22-$H$21)*V845))</f>
        <v>4.769500234932543E-2</v>
      </c>
      <c r="X845" s="15">
        <f ca="1">ROUND(U845*(1-W845), 0)</f>
        <v>38</v>
      </c>
      <c r="Y845" s="20">
        <f ca="1">RAND()</f>
        <v>0.92713242084961556</v>
      </c>
      <c r="Z845" s="15">
        <f ca="1">IF(B845=1, ROUND(_xlfn.NORM.INV(Y845,$C$13,$C$14)*(1+$T$14), 0), ROUND(_xlfn.NORM.INV(Y845, $D$13, $D$14)*(1+$T$14), 0))</f>
        <v>88</v>
      </c>
      <c r="AA845" s="20">
        <f ca="1">RAND()</f>
        <v>0.71631932706379908</v>
      </c>
      <c r="AB845" s="18">
        <f ca="1">IF(B845=1, ROUND(_xlfn.NORM.INV(AA845,$C$15,$C$16), 2), ROUND(_xlfn.NORM.INV(AA845, $D$15, $D$16), 2))</f>
        <v>3917.42</v>
      </c>
      <c r="AC845" s="15">
        <f ca="1">MIN(G845,Z845)</f>
        <v>24</v>
      </c>
      <c r="AD845" s="15">
        <f ca="1">RAND()</f>
        <v>0.28982346400251802</v>
      </c>
      <c r="AE845" s="19">
        <f ca="1">(IF(B845=1, $G$21+($G$22-$G$21)*AD845, $H$21+($H$22-$H$21)*AD845))</f>
        <v>2.514382124008813E-2</v>
      </c>
      <c r="AF845" s="15">
        <f ca="1">ROUND(AC845*(1-AE845), 0)</f>
        <v>23</v>
      </c>
      <c r="AG845" s="20">
        <f ca="1">RAND()</f>
        <v>0.32684432197835722</v>
      </c>
      <c r="AH845" s="15">
        <f ca="1">IF(B845=1, ROUND(_xlfn.NORM.INV(AG845,$C$17,$C$18)*(1+$T$14), 0), ROUND(_xlfn.NORM.INV(AG845, $D$17, $D$18)*(1+$T$14), 0))</f>
        <v>248</v>
      </c>
      <c r="AI845" s="20">
        <f ca="1">RAND()</f>
        <v>4.4565349346815664E-3</v>
      </c>
      <c r="AJ845" s="18">
        <f ca="1">IF(B845=1, ROUND(_xlfn.NORM.INV(AI845,$C$19,$C$20), 2), ROUND(_xlfn.NORM.INV(AI845, $D$19, $D$20), 2))</f>
        <v>1490.38</v>
      </c>
      <c r="AK845" s="15">
        <f ca="1">MIN(ROUND(H845*(1+$C$22),0),AH845)</f>
        <v>248</v>
      </c>
      <c r="AL845" s="20">
        <f ca="1">RAND()</f>
        <v>0.2580123785285241</v>
      </c>
      <c r="AM845" s="19">
        <f ca="1">(IF(B845=1, $G$21+($G$22-$G$21)*AL845, $H$21+($H$22-$H$21)*AL845))</f>
        <v>2.4030433248498344E-2</v>
      </c>
      <c r="AN845" s="15">
        <f ca="1">ROUND(AK845*(1-AM845), 0)</f>
        <v>242</v>
      </c>
      <c r="AO845" s="18">
        <f ca="1">SUM(IF(AN845&gt;H845, (AN845-H845)*($G$23+AJ845), 0),IF(AF845&gt;G845,(AF845-G845)*($G$23+AB845),0),IF(X845&gt;F845,(X845-F845)*($G$23+T845),0),IF(P845&gt;E845,(P845-E845)*($G$23+L845),0))</f>
        <v>0</v>
      </c>
      <c r="AP845" s="18">
        <f>-$C$24</f>
        <v>-313614.51120000001</v>
      </c>
      <c r="AQ845" s="17">
        <f ca="1">L845*P845+T845*X845+AB845*AF845+AJ845*AN845-AO845+AP845</f>
        <v>496132.72879999998</v>
      </c>
      <c r="AS845" s="21">
        <f ca="1">SUM(IF(AN845&gt;H845, (AN845-H845), 0),IF(AF845&gt;G845,(AF845-G845),0),IF(X845&gt;F845,(X845-F845),0),IF(P845&gt;E845,(P845-E845),0))</f>
        <v>0</v>
      </c>
    </row>
    <row r="846" spans="1:45" x14ac:dyDescent="0.4">
      <c r="A846" s="15">
        <v>818</v>
      </c>
      <c r="B846" s="15">
        <f ca="1">IF(RAND() &lt; (8/12), 0, 1)</f>
        <v>1</v>
      </c>
      <c r="C846" s="20">
        <f ca="1">RAND()</f>
        <v>6.2035424565696329E-2</v>
      </c>
      <c r="D846" s="15" t="str">
        <f ca="1">LOOKUP(C846,$H$13:$H$16,$F$13:$F$16)</f>
        <v>Airbus A350-900</v>
      </c>
      <c r="E846" s="15">
        <f ca="1">LOOKUP(D846,$F$6:$F$9,$I$6:$I$9)</f>
        <v>0</v>
      </c>
      <c r="F846" s="15">
        <f ca="1">LOOKUP(D846,$F$6:$F$9,$J$6:$J$9)</f>
        <v>32</v>
      </c>
      <c r="G846" s="15">
        <f ca="1">LOOKUP(D846,$F$6:$F$9,$K$6:$K$9)</f>
        <v>21</v>
      </c>
      <c r="H846" s="15">
        <f ca="1">LOOKUP(D846,$F$6:$F$9,$L$6:$L$9)</f>
        <v>259</v>
      </c>
      <c r="I846" s="20">
        <f ca="1">RAND()</f>
        <v>0.33379377621068063</v>
      </c>
      <c r="J846" s="15">
        <f ca="1">IF(B846=1, ROUND(_xlfn.NORM.INV(I846,$C$5,$C$6)*(1+$T$14), 0), ROUND(_xlfn.NORM.INV(I846, $D$5, $D$6)*(1+$T$14), 0))</f>
        <v>5</v>
      </c>
      <c r="K846" s="20">
        <f ca="1">RAND()</f>
        <v>0.35196011222520995</v>
      </c>
      <c r="L846" s="18">
        <f ca="1">IF(B846=1, ROUND(_xlfn.NORM.INV(K846,$C$7,$C$8), 2), ROUND(_xlfn.NORM.INV(K846, $D$7, $D$8), 2))</f>
        <v>12973.52</v>
      </c>
      <c r="M846" s="15">
        <f ca="1">MIN(E846,J846)</f>
        <v>0</v>
      </c>
      <c r="N846" s="15">
        <f ca="1">RAND()</f>
        <v>0.93565346749972644</v>
      </c>
      <c r="O846" s="19">
        <f ca="1">(IF(B846=1, $G$21+($G$22-$G$21)*N846, $H$21+($H$22-$H$21)*N846))</f>
        <v>4.7747871362490431E-2</v>
      </c>
      <c r="P846" s="15">
        <f ca="1">ROUND(M846*(1-O846), 0)</f>
        <v>0</v>
      </c>
      <c r="Q846" s="20">
        <f ca="1">RAND()</f>
        <v>0.38128621125143347</v>
      </c>
      <c r="R846" s="15">
        <f ca="1">IF(B846=1, ROUND(_xlfn.NORM.INV(Q846,$C$9,$C$10)*(1+$T$14), 0), ROUND(_xlfn.NORM.INV(Q846, $D$9, $D$10)*(1+$T$14), 0))</f>
        <v>53</v>
      </c>
      <c r="S846" s="20">
        <f ca="1">RAND()</f>
        <v>0.21829630169425884</v>
      </c>
      <c r="T846" s="18">
        <f ca="1">IF(B846=1, ROUND(_xlfn.NORM.INV(S846,$C$11,$C$12), 2), ROUND(_xlfn.NORM.INV(S846, $D$11, $D$12), 2))</f>
        <v>6127.95</v>
      </c>
      <c r="U846" s="15">
        <f ca="1">MIN(F846,R846)</f>
        <v>32</v>
      </c>
      <c r="V846" s="15">
        <f ca="1">RAND()</f>
        <v>0.52329231706699875</v>
      </c>
      <c r="W846" s="19">
        <f ca="1">(IF(B846=1, $G$21+($G$22-$G$21)*V846, $H$21+($H$22-$H$21)*V846))</f>
        <v>3.3315231097344952E-2</v>
      </c>
      <c r="X846" s="15">
        <f ca="1">ROUND(U846*(1-W846), 0)</f>
        <v>31</v>
      </c>
      <c r="Y846" s="20">
        <f ca="1">RAND()</f>
        <v>0.96827812050562645</v>
      </c>
      <c r="Z846" s="15">
        <f ca="1">IF(B846=1, ROUND(_xlfn.NORM.INV(Y846,$C$13,$C$14)*(1+$T$14), 0), ROUND(_xlfn.NORM.INV(Y846, $D$13, $D$14)*(1+$T$14), 0))</f>
        <v>97</v>
      </c>
      <c r="AA846" s="20">
        <f ca="1">RAND()</f>
        <v>0.4186107806489443</v>
      </c>
      <c r="AB846" s="18">
        <f ca="1">IF(B846=1, ROUND(_xlfn.NORM.INV(AA846,$C$15,$C$16), 2), ROUND(_xlfn.NORM.INV(AA846, $D$15, $D$16), 2))</f>
        <v>3543.57</v>
      </c>
      <c r="AC846" s="15">
        <f ca="1">MIN(G846,Z846)</f>
        <v>21</v>
      </c>
      <c r="AD846" s="15">
        <f ca="1">RAND()</f>
        <v>0.36988882952656277</v>
      </c>
      <c r="AE846" s="19">
        <f ca="1">(IF(B846=1, $G$21+($G$22-$G$21)*AD846, $H$21+($H$22-$H$21)*AD846))</f>
        <v>2.7946109033429697E-2</v>
      </c>
      <c r="AF846" s="15">
        <f ca="1">ROUND(AC846*(1-AE846), 0)</f>
        <v>20</v>
      </c>
      <c r="AG846" s="20">
        <f ca="1">RAND()</f>
        <v>0.31707951752609664</v>
      </c>
      <c r="AH846" s="15">
        <f ca="1">IF(B846=1, ROUND(_xlfn.NORM.INV(AG846,$C$17,$C$18)*(1+$T$14), 0), ROUND(_xlfn.NORM.INV(AG846, $D$17, $D$18)*(1+$T$14), 0))</f>
        <v>245</v>
      </c>
      <c r="AI846" s="20">
        <f ca="1">RAND()</f>
        <v>0.94751668109594533</v>
      </c>
      <c r="AJ846" s="18">
        <f ca="1">IF(B846=1, ROUND(_xlfn.NORM.INV(AI846,$C$19,$C$20), 2), ROUND(_xlfn.NORM.INV(AI846, $D$19, $D$20), 2))</f>
        <v>2763.78</v>
      </c>
      <c r="AK846" s="15">
        <f ca="1">MIN(ROUND(H846*(1+$C$22),0),AH846)</f>
        <v>245</v>
      </c>
      <c r="AL846" s="20">
        <f ca="1">RAND()</f>
        <v>0.83320174793944901</v>
      </c>
      <c r="AM846" s="19">
        <f ca="1">(IF(B846=1, $G$21+($G$22-$G$21)*AL846, $H$21+($H$22-$H$21)*AL846))</f>
        <v>4.4162061177880713E-2</v>
      </c>
      <c r="AN846" s="15">
        <f ca="1">ROUND(AK846*(1-AM846), 0)</f>
        <v>234</v>
      </c>
      <c r="AO846" s="18">
        <f ca="1">SUM(IF(AN846&gt;H846, (AN846-H846)*($G$23+AJ846), 0),IF(AF846&gt;G846,(AF846-G846)*($G$23+AB846),0),IF(X846&gt;F846,(X846-F846)*($G$23+T846),0),IF(P846&gt;E846,(P846-E846)*($G$23+L846),0))</f>
        <v>0</v>
      </c>
      <c r="AP846" s="18">
        <f>-$C$24</f>
        <v>-313614.51120000001</v>
      </c>
      <c r="AQ846" s="17">
        <f ca="1">L846*P846+T846*X846+AB846*AF846+AJ846*AN846-AO846+AP846</f>
        <v>593947.85880000005</v>
      </c>
      <c r="AS846" s="21">
        <f ca="1">SUM(IF(AN846&gt;H846, (AN846-H846), 0),IF(AF846&gt;G846,(AF846-G846),0),IF(X846&gt;F846,(X846-F846),0),IF(P846&gt;E846,(P846-E846),0))</f>
        <v>0</v>
      </c>
    </row>
    <row r="847" spans="1:45" x14ac:dyDescent="0.4">
      <c r="A847" s="15">
        <v>819</v>
      </c>
      <c r="B847" s="15">
        <f ca="1">IF(RAND() &lt; (8/12), 0, 1)</f>
        <v>0</v>
      </c>
      <c r="C847" s="20">
        <f ca="1">RAND()</f>
        <v>0.51023002565640341</v>
      </c>
      <c r="D847" s="15" t="str">
        <f ca="1">LOOKUP(C847,$H$13:$H$16,$F$13:$F$16)</f>
        <v>Airbus A380-800</v>
      </c>
      <c r="E847" s="15">
        <f ca="1">LOOKUP(D847,$F$6:$F$9,$I$6:$I$9)</f>
        <v>14</v>
      </c>
      <c r="F847" s="15">
        <f ca="1">LOOKUP(D847,$F$6:$F$9,$J$6:$J$9)</f>
        <v>76</v>
      </c>
      <c r="G847" s="15">
        <f ca="1">LOOKUP(D847,$F$6:$F$9,$K$6:$K$9)</f>
        <v>56</v>
      </c>
      <c r="H847" s="15">
        <f ca="1">LOOKUP(D847,$F$6:$F$9,$L$6:$L$9)</f>
        <v>341</v>
      </c>
      <c r="I847" s="20">
        <f ca="1">RAND()</f>
        <v>0.32922291035608608</v>
      </c>
      <c r="J847" s="15">
        <f ca="1">IF(B847=1, ROUND(_xlfn.NORM.INV(I847,$C$5,$C$6)*(1+$T$14), 0), ROUND(_xlfn.NORM.INV(I847, $D$5, $D$6)*(1+$T$14), 0))</f>
        <v>4</v>
      </c>
      <c r="K847" s="20">
        <f ca="1">RAND()</f>
        <v>0.28923863681865614</v>
      </c>
      <c r="L847" s="18">
        <f ca="1">IF(B847=1, ROUND(_xlfn.NORM.INV(K847,$C$7,$C$8), 2), ROUND(_xlfn.NORM.INV(K847, $D$7, $D$8), 2))</f>
        <v>10239.16</v>
      </c>
      <c r="M847" s="15">
        <f ca="1">MIN(E847,J847)</f>
        <v>4</v>
      </c>
      <c r="N847" s="15">
        <f ca="1">RAND()</f>
        <v>4.4995164911778573E-3</v>
      </c>
      <c r="O847" s="19">
        <f ca="1">(IF(B847=1, $G$21+($G$22-$G$21)*N847, $H$21+($H$22-$H$21)*N847))</f>
        <v>1.0134985494735335E-2</v>
      </c>
      <c r="P847" s="15">
        <f ca="1">ROUND(M847*(1-O847), 0)</f>
        <v>4</v>
      </c>
      <c r="Q847" s="20">
        <f ca="1">RAND()</f>
        <v>0.15987385165368007</v>
      </c>
      <c r="R847" s="15">
        <f ca="1">IF(B847=1, ROUND(_xlfn.NORM.INV(Q847,$C$9,$C$10)*(1+$T$14), 0), ROUND(_xlfn.NORM.INV(Q847, $D$9, $D$10)*(1+$T$14), 0))</f>
        <v>29</v>
      </c>
      <c r="S847" s="20">
        <f ca="1">RAND()</f>
        <v>0.63503345792988153</v>
      </c>
      <c r="T847" s="18">
        <f ca="1">IF(B847=1, ROUND(_xlfn.NORM.INV(S847,$C$11,$C$12), 2), ROUND(_xlfn.NORM.INV(S847, $D$11, $D$12), 2))</f>
        <v>5324.86</v>
      </c>
      <c r="U847" s="15">
        <f ca="1">MIN(F847,R847)</f>
        <v>29</v>
      </c>
      <c r="V847" s="15">
        <f ca="1">RAND()</f>
        <v>0.3700777064978017</v>
      </c>
      <c r="W847" s="19">
        <f ca="1">(IF(B847=1, $G$21+($G$22-$G$21)*V847, $H$21+($H$22-$H$21)*V847))</f>
        <v>2.110233119493405E-2</v>
      </c>
      <c r="X847" s="15">
        <f ca="1">ROUND(U847*(1-W847), 0)</f>
        <v>28</v>
      </c>
      <c r="Y847" s="20">
        <f ca="1">RAND()</f>
        <v>0.10985237738971143</v>
      </c>
      <c r="Z847" s="15">
        <f ca="1">IF(B847=1, ROUND(_xlfn.NORM.INV(Y847,$C$13,$C$14)*(1+$T$14), 0), ROUND(_xlfn.NORM.INV(Y847, $D$13, $D$14)*(1+$T$14), 0))</f>
        <v>24</v>
      </c>
      <c r="AA847" s="20">
        <f ca="1">RAND()</f>
        <v>0.30245567716074762</v>
      </c>
      <c r="AB847" s="18">
        <f ca="1">IF(B847=1, ROUND(_xlfn.NORM.INV(AA847,$C$15,$C$16), 2), ROUND(_xlfn.NORM.INV(AA847, $D$15, $D$16), 2))</f>
        <v>2735.09</v>
      </c>
      <c r="AC847" s="15">
        <f ca="1">MIN(G847,Z847)</f>
        <v>24</v>
      </c>
      <c r="AD847" s="15">
        <f ca="1">RAND()</f>
        <v>0.24068222324049982</v>
      </c>
      <c r="AE847" s="19">
        <f ca="1">(IF(B847=1, $G$21+($G$22-$G$21)*AD847, $H$21+($H$22-$H$21)*AD847))</f>
        <v>1.7220466697214994E-2</v>
      </c>
      <c r="AF847" s="15">
        <f ca="1">ROUND(AC847*(1-AE847), 0)</f>
        <v>24</v>
      </c>
      <c r="AG847" s="20">
        <f ca="1">RAND()</f>
        <v>0.70986102696283504</v>
      </c>
      <c r="AH847" s="15">
        <f ca="1">IF(B847=1, ROUND(_xlfn.NORM.INV(AG847,$C$17,$C$18)*(1+$T$14), 0), ROUND(_xlfn.NORM.INV(AG847, $D$17, $D$18)*(1+$T$14), 0))</f>
        <v>229</v>
      </c>
      <c r="AI847" s="20">
        <f ca="1">RAND()</f>
        <v>0.57002920017111303</v>
      </c>
      <c r="AJ847" s="18">
        <f ca="1">IF(B847=1, ROUND(_xlfn.NORM.INV(AI847,$C$19,$C$20), 2), ROUND(_xlfn.NORM.INV(AI847, $D$19, $D$20), 2))</f>
        <v>1762.13</v>
      </c>
      <c r="AK847" s="15">
        <f ca="1">MIN(ROUND(H847*(1+$C$22),0),AH847)</f>
        <v>229</v>
      </c>
      <c r="AL847" s="20">
        <f ca="1">RAND()</f>
        <v>0.57959861231887277</v>
      </c>
      <c r="AM847" s="19">
        <f ca="1">(IF(B847=1, $G$21+($G$22-$G$21)*AL847, $H$21+($H$22-$H$21)*AL847))</f>
        <v>2.738795836956618E-2</v>
      </c>
      <c r="AN847" s="15">
        <f ca="1">ROUND(AK847*(1-AM847), 0)</f>
        <v>223</v>
      </c>
      <c r="AO847" s="18">
        <f ca="1">SUM(IF(AN847&gt;H847, (AN847-H847)*($G$23+AJ847), 0),IF(AF847&gt;G847,(AF847-G847)*($G$23+AB847),0),IF(X847&gt;F847,(X847-F847)*($G$23+T847),0),IF(P847&gt;E847,(P847-E847)*($G$23+L847),0))</f>
        <v>0</v>
      </c>
      <c r="AP847" s="18">
        <f>-$C$24</f>
        <v>-313614.51120000001</v>
      </c>
      <c r="AQ847" s="17">
        <f ca="1">L847*P847+T847*X847+AB847*AF847+AJ847*AN847-AO847+AP847</f>
        <v>335035.35879999999</v>
      </c>
      <c r="AS847" s="21">
        <f ca="1">SUM(IF(AN847&gt;H847, (AN847-H847), 0),IF(AF847&gt;G847,(AF847-G847),0),IF(X847&gt;F847,(X847-F847),0),IF(P847&gt;E847,(P847-E847),0))</f>
        <v>0</v>
      </c>
    </row>
    <row r="848" spans="1:45" x14ac:dyDescent="0.4">
      <c r="A848" s="15">
        <v>820</v>
      </c>
      <c r="B848" s="15">
        <f ca="1">IF(RAND() &lt; (8/12), 0, 1)</f>
        <v>0</v>
      </c>
      <c r="C848" s="20">
        <f ca="1">RAND()</f>
        <v>0.90833176156593631</v>
      </c>
      <c r="D848" s="15" t="str">
        <f ca="1">LOOKUP(C848,$H$13:$H$16,$F$13:$F$16)</f>
        <v>Boeing 777-300ER</v>
      </c>
      <c r="E848" s="15">
        <f ca="1">LOOKUP(D848,$F$6:$F$9,$I$6:$I$9)</f>
        <v>8</v>
      </c>
      <c r="F848" s="15">
        <f ca="1">LOOKUP(D848,$F$6:$F$9,$J$6:$J$9)</f>
        <v>40</v>
      </c>
      <c r="G848" s="15">
        <f ca="1">LOOKUP(D848,$F$6:$F$9,$K$6:$K$9)</f>
        <v>24</v>
      </c>
      <c r="H848" s="15">
        <f ca="1">LOOKUP(D848,$F$6:$F$9,$L$6:$L$9)</f>
        <v>260</v>
      </c>
      <c r="I848" s="20">
        <f ca="1">RAND()</f>
        <v>0.90493611335201718</v>
      </c>
      <c r="J848" s="15">
        <f ca="1">IF(B848=1, ROUND(_xlfn.NORM.INV(I848,$C$5,$C$6)*(1+$T$14), 0), ROUND(_xlfn.NORM.INV(I848, $D$5, $D$6)*(1+$T$14), 0))</f>
        <v>6</v>
      </c>
      <c r="K848" s="20">
        <f ca="1">RAND()</f>
        <v>0.51403695154050855</v>
      </c>
      <c r="L848" s="18">
        <f ca="1">IF(B848=1, ROUND(_xlfn.NORM.INV(K848,$C$7,$C$8), 2), ROUND(_xlfn.NORM.INV(K848, $D$7, $D$8), 2))</f>
        <v>10508.42</v>
      </c>
      <c r="M848" s="15">
        <f ca="1">MIN(E848,J848)</f>
        <v>6</v>
      </c>
      <c r="N848" s="15">
        <f ca="1">RAND()</f>
        <v>0.11924943366384355</v>
      </c>
      <c r="O848" s="19">
        <f ca="1">(IF(B848=1, $G$21+($G$22-$G$21)*N848, $H$21+($H$22-$H$21)*N848))</f>
        <v>1.3577483009915306E-2</v>
      </c>
      <c r="P848" s="15">
        <f ca="1">ROUND(M848*(1-O848), 0)</f>
        <v>6</v>
      </c>
      <c r="Q848" s="20">
        <f ca="1">RAND()</f>
        <v>7.9628988600588535E-3</v>
      </c>
      <c r="R848" s="15">
        <f ca="1">IF(B848=1, ROUND(_xlfn.NORM.INV(Q848,$C$9,$C$10)*(1+$T$14), 0), ROUND(_xlfn.NORM.INV(Q848, $D$9, $D$10)*(1+$T$14), 0))</f>
        <v>15</v>
      </c>
      <c r="S848" s="20">
        <f ca="1">RAND()</f>
        <v>0.75902436794180372</v>
      </c>
      <c r="T848" s="18">
        <f ca="1">IF(B848=1, ROUND(_xlfn.NORM.INV(S848,$C$11,$C$12), 2), ROUND(_xlfn.NORM.INV(S848, $D$11, $D$12), 2))</f>
        <v>5406.43</v>
      </c>
      <c r="U848" s="15">
        <f ca="1">MIN(F848,R848)</f>
        <v>15</v>
      </c>
      <c r="V848" s="15">
        <f ca="1">RAND()</f>
        <v>0.32001685011795844</v>
      </c>
      <c r="W848" s="19">
        <f ca="1">(IF(B848=1, $G$21+($G$22-$G$21)*V848, $H$21+($H$22-$H$21)*V848))</f>
        <v>1.9600505503538753E-2</v>
      </c>
      <c r="X848" s="15">
        <f ca="1">ROUND(U848*(1-W848), 0)</f>
        <v>15</v>
      </c>
      <c r="Y848" s="20">
        <f ca="1">RAND()</f>
        <v>0.77020560404956095</v>
      </c>
      <c r="Z848" s="15">
        <f ca="1">IF(B848=1, ROUND(_xlfn.NORM.INV(Y848,$C$13,$C$14)*(1+$T$14), 0), ROUND(_xlfn.NORM.INV(Y848, $D$13, $D$14)*(1+$T$14), 0))</f>
        <v>43</v>
      </c>
      <c r="AA848" s="20">
        <f ca="1">RAND()</f>
        <v>0.3796348443728238</v>
      </c>
      <c r="AB848" s="18">
        <f ca="1">IF(B848=1, ROUND(_xlfn.NORM.INV(AA848,$C$15,$C$16), 2), ROUND(_xlfn.NORM.INV(AA848, $D$15, $D$16), 2))</f>
        <v>2760.72</v>
      </c>
      <c r="AC848" s="15">
        <f ca="1">MIN(G848,Z848)</f>
        <v>24</v>
      </c>
      <c r="AD848" s="15">
        <f ca="1">RAND()</f>
        <v>7.0957683408305217E-2</v>
      </c>
      <c r="AE848" s="19">
        <f ca="1">(IF(B848=1, $G$21+($G$22-$G$21)*AD848, $H$21+($H$22-$H$21)*AD848))</f>
        <v>1.2128730502249156E-2</v>
      </c>
      <c r="AF848" s="15">
        <f ca="1">ROUND(AC848*(1-AE848), 0)</f>
        <v>24</v>
      </c>
      <c r="AG848" s="20">
        <f ca="1">RAND()</f>
        <v>0.51431488337554565</v>
      </c>
      <c r="AH848" s="15">
        <f ca="1">IF(B848=1, ROUND(_xlfn.NORM.INV(AG848,$C$17,$C$18)*(1+$T$14), 0), ROUND(_xlfn.NORM.INV(AG848, $D$17, $D$18)*(1+$T$14), 0))</f>
        <v>201</v>
      </c>
      <c r="AI848" s="20">
        <f ca="1">RAND()</f>
        <v>0.62067677439153568</v>
      </c>
      <c r="AJ848" s="18">
        <f ca="1">IF(B848=1, ROUND(_xlfn.NORM.INV(AI848,$C$19,$C$20), 2), ROUND(_xlfn.NORM.INV(AI848, $D$19, $D$20), 2))</f>
        <v>1772.07</v>
      </c>
      <c r="AK848" s="15">
        <f ca="1">MIN(ROUND(H848*(1+$C$22),0),AH848)</f>
        <v>201</v>
      </c>
      <c r="AL848" s="20">
        <f ca="1">RAND()</f>
        <v>0.10767471359834824</v>
      </c>
      <c r="AM848" s="19">
        <f ca="1">(IF(B848=1, $G$21+($G$22-$G$21)*AL848, $H$21+($H$22-$H$21)*AL848))</f>
        <v>1.3230241407950448E-2</v>
      </c>
      <c r="AN848" s="15">
        <f ca="1">ROUND(AK848*(1-AM848), 0)</f>
        <v>198</v>
      </c>
      <c r="AO848" s="18">
        <f ca="1">SUM(IF(AN848&gt;H848, (AN848-H848)*($G$23+AJ848), 0),IF(AF848&gt;G848,(AF848-G848)*($G$23+AB848),0),IF(X848&gt;F848,(X848-F848)*($G$23+T848),0),IF(P848&gt;E848,(P848-E848)*($G$23+L848),0))</f>
        <v>0</v>
      </c>
      <c r="AP848" s="18">
        <f>-$C$24</f>
        <v>-313614.51120000001</v>
      </c>
      <c r="AQ848" s="17">
        <f ca="1">L848*P848+T848*X848+AB848*AF848+AJ848*AN848-AO848+AP848</f>
        <v>247659.59879999998</v>
      </c>
      <c r="AS848" s="21">
        <f ca="1">SUM(IF(AN848&gt;H848, (AN848-H848), 0),IF(AF848&gt;G848,(AF848-G848),0),IF(X848&gt;F848,(X848-F848),0),IF(P848&gt;E848,(P848-E848),0))</f>
        <v>0</v>
      </c>
    </row>
    <row r="849" spans="1:45" x14ac:dyDescent="0.4">
      <c r="A849" s="15">
        <v>821</v>
      </c>
      <c r="B849" s="15">
        <f ca="1">IF(RAND() &lt; (8/12), 0, 1)</f>
        <v>0</v>
      </c>
      <c r="C849" s="20">
        <f ca="1">RAND()</f>
        <v>0.38454156069829515</v>
      </c>
      <c r="D849" s="15" t="str">
        <f ca="1">LOOKUP(C849,$H$13:$H$16,$F$13:$F$16)</f>
        <v>Airbus A380-800</v>
      </c>
      <c r="E849" s="15">
        <f ca="1">LOOKUP(D849,$F$6:$F$9,$I$6:$I$9)</f>
        <v>14</v>
      </c>
      <c r="F849" s="15">
        <f ca="1">LOOKUP(D849,$F$6:$F$9,$J$6:$J$9)</f>
        <v>76</v>
      </c>
      <c r="G849" s="15">
        <f ca="1">LOOKUP(D849,$F$6:$F$9,$K$6:$K$9)</f>
        <v>56</v>
      </c>
      <c r="H849" s="15">
        <f ca="1">LOOKUP(D849,$F$6:$F$9,$L$6:$L$9)</f>
        <v>341</v>
      </c>
      <c r="I849" s="20">
        <f ca="1">RAND()</f>
        <v>0.1930519625239181</v>
      </c>
      <c r="J849" s="15">
        <f ca="1">IF(B849=1, ROUND(_xlfn.NORM.INV(I849,$C$5,$C$6)*(1+$T$14), 0), ROUND(_xlfn.NORM.INV(I849, $D$5, $D$6)*(1+$T$14), 0))</f>
        <v>3</v>
      </c>
      <c r="K849" s="20">
        <f ca="1">RAND()</f>
        <v>3.2488641683338648E-2</v>
      </c>
      <c r="L849" s="18">
        <f ca="1">IF(B849=1, ROUND(_xlfn.NORM.INV(K849,$C$7,$C$8), 2), ROUND(_xlfn.NORM.INV(K849, $D$7, $D$8), 2))</f>
        <v>9651.31</v>
      </c>
      <c r="M849" s="15">
        <f ca="1">MIN(E849,J849)</f>
        <v>3</v>
      </c>
      <c r="N849" s="15">
        <f ca="1">RAND()</f>
        <v>0.79088288676180774</v>
      </c>
      <c r="O849" s="19">
        <f ca="1">(IF(B849=1, $G$21+($G$22-$G$21)*N849, $H$21+($H$22-$H$21)*N849))</f>
        <v>3.3726486602854232E-2</v>
      </c>
      <c r="P849" s="15">
        <f ca="1">ROUND(M849*(1-O849), 0)</f>
        <v>3</v>
      </c>
      <c r="Q849" s="20">
        <f ca="1">RAND()</f>
        <v>0.85526943490541985</v>
      </c>
      <c r="R849" s="15">
        <f ca="1">IF(B849=1, ROUND(_xlfn.NORM.INV(Q849,$C$9,$C$10)*(1+$T$14), 0), ROUND(_xlfn.NORM.INV(Q849, $D$9, $D$10)*(1+$T$14), 0))</f>
        <v>51</v>
      </c>
      <c r="S849" s="20">
        <f ca="1">RAND()</f>
        <v>0.82881709449455176</v>
      </c>
      <c r="T849" s="18">
        <f ca="1">IF(B849=1, ROUND(_xlfn.NORM.INV(S849,$C$11,$C$12), 2), ROUND(_xlfn.NORM.INV(S849, $D$11, $D$12), 2))</f>
        <v>5462.56</v>
      </c>
      <c r="U849" s="15">
        <f ca="1">MIN(F849,R849)</f>
        <v>51</v>
      </c>
      <c r="V849" s="15">
        <f ca="1">RAND()</f>
        <v>0.99323366101928878</v>
      </c>
      <c r="W849" s="19">
        <f ca="1">(IF(B849=1, $G$21+($G$22-$G$21)*V849, $H$21+($H$22-$H$21)*V849))</f>
        <v>3.9797009830578663E-2</v>
      </c>
      <c r="X849" s="15">
        <f ca="1">ROUND(U849*(1-W849), 0)</f>
        <v>49</v>
      </c>
      <c r="Y849" s="20">
        <f ca="1">RAND()</f>
        <v>0.25346808717181313</v>
      </c>
      <c r="Z849" s="15">
        <f ca="1">IF(B849=1, ROUND(_xlfn.NORM.INV(Y849,$C$13,$C$14)*(1+$T$14), 0), ROUND(_xlfn.NORM.INV(Y849, $D$13, $D$14)*(1+$T$14), 0))</f>
        <v>29</v>
      </c>
      <c r="AA849" s="20">
        <f ca="1">RAND()</f>
        <v>0.30749349479581889</v>
      </c>
      <c r="AB849" s="18">
        <f ca="1">IF(B849=1, ROUND(_xlfn.NORM.INV(AA849,$C$15,$C$16), 2), ROUND(_xlfn.NORM.INV(AA849, $D$15, $D$16), 2))</f>
        <v>2736.84</v>
      </c>
      <c r="AC849" s="15">
        <f ca="1">MIN(G849,Z849)</f>
        <v>29</v>
      </c>
      <c r="AD849" s="15">
        <f ca="1">RAND()</f>
        <v>0.50980551907982874</v>
      </c>
      <c r="AE849" s="19">
        <f ca="1">(IF(B849=1, $G$21+($G$22-$G$21)*AD849, $H$21+($H$22-$H$21)*AD849))</f>
        <v>2.5294165572394861E-2</v>
      </c>
      <c r="AF849" s="15">
        <f ca="1">ROUND(AC849*(1-AE849), 0)</f>
        <v>28</v>
      </c>
      <c r="AG849" s="20">
        <f ca="1">RAND()</f>
        <v>0.50202055242973231</v>
      </c>
      <c r="AH849" s="15">
        <f ca="1">IF(B849=1, ROUND(_xlfn.NORM.INV(AG849,$C$17,$C$18)*(1+$T$14), 0), ROUND(_xlfn.NORM.INV(AG849, $D$17, $D$18)*(1+$T$14), 0))</f>
        <v>200</v>
      </c>
      <c r="AI849" s="20">
        <f ca="1">RAND()</f>
        <v>0.83002350071447673</v>
      </c>
      <c r="AJ849" s="18">
        <f ca="1">IF(B849=1, ROUND(_xlfn.NORM.INV(AI849,$C$19,$C$20), 2), ROUND(_xlfn.NORM.INV(AI849, $D$19, $D$20), 2))</f>
        <v>1821.22</v>
      </c>
      <c r="AK849" s="15">
        <f ca="1">MIN(ROUND(H849*(1+$C$22),0),AH849)</f>
        <v>200</v>
      </c>
      <c r="AL849" s="20">
        <f ca="1">RAND()</f>
        <v>0.48880502237678325</v>
      </c>
      <c r="AM849" s="19">
        <f ca="1">(IF(B849=1, $G$21+($G$22-$G$21)*AL849, $H$21+($H$22-$H$21)*AL849))</f>
        <v>2.4664150671303495E-2</v>
      </c>
      <c r="AN849" s="15">
        <f ca="1">ROUND(AK849*(1-AM849), 0)</f>
        <v>195</v>
      </c>
      <c r="AO849" s="18">
        <f ca="1">SUM(IF(AN849&gt;H849, (AN849-H849)*($G$23+AJ849), 0),IF(AF849&gt;G849,(AF849-G849)*($G$23+AB849),0),IF(X849&gt;F849,(X849-F849)*($G$23+T849),0),IF(P849&gt;E849,(P849-E849)*($G$23+L849),0))</f>
        <v>0</v>
      </c>
      <c r="AP849" s="18">
        <f>-$C$24</f>
        <v>-313614.51120000001</v>
      </c>
      <c r="AQ849" s="17">
        <f ca="1">L849*P849+T849*X849+AB849*AF849+AJ849*AN849-AO849+AP849</f>
        <v>414774.27880000003</v>
      </c>
      <c r="AS849" s="21">
        <f ca="1">SUM(IF(AN849&gt;H849, (AN849-H849), 0),IF(AF849&gt;G849,(AF849-G849),0),IF(X849&gt;F849,(X849-F849),0),IF(P849&gt;E849,(P849-E849),0))</f>
        <v>0</v>
      </c>
    </row>
    <row r="850" spans="1:45" x14ac:dyDescent="0.4">
      <c r="A850" s="15">
        <v>822</v>
      </c>
      <c r="B850" s="15">
        <f ca="1">IF(RAND() &lt; (8/12), 0, 1)</f>
        <v>0</v>
      </c>
      <c r="C850" s="20">
        <f ca="1">RAND()</f>
        <v>1.0185617992368168E-2</v>
      </c>
      <c r="D850" s="15" t="str">
        <f ca="1">LOOKUP(C850,$H$13:$H$16,$F$13:$F$16)</f>
        <v>Airbus A350-900</v>
      </c>
      <c r="E850" s="15">
        <f ca="1">LOOKUP(D850,$F$6:$F$9,$I$6:$I$9)</f>
        <v>0</v>
      </c>
      <c r="F850" s="15">
        <f ca="1">LOOKUP(D850,$F$6:$F$9,$J$6:$J$9)</f>
        <v>32</v>
      </c>
      <c r="G850" s="15">
        <f ca="1">LOOKUP(D850,$F$6:$F$9,$K$6:$K$9)</f>
        <v>21</v>
      </c>
      <c r="H850" s="15">
        <f ca="1">LOOKUP(D850,$F$6:$F$9,$L$6:$L$9)</f>
        <v>259</v>
      </c>
      <c r="I850" s="20">
        <f ca="1">RAND()</f>
        <v>0.52378781575863453</v>
      </c>
      <c r="J850" s="15">
        <f ca="1">IF(B850=1, ROUND(_xlfn.NORM.INV(I850,$C$5,$C$6)*(1+$T$14), 0), ROUND(_xlfn.NORM.INV(I850, $D$5, $D$6)*(1+$T$14), 0))</f>
        <v>4</v>
      </c>
      <c r="K850" s="20">
        <f ca="1">RAND()</f>
        <v>0.980699811029633</v>
      </c>
      <c r="L850" s="18">
        <f ca="1">IF(B850=1, ROUND(_xlfn.NORM.INV(K850,$C$7,$C$8), 2), ROUND(_xlfn.NORM.INV(K850, $D$7, $D$8), 2))</f>
        <v>11435.08</v>
      </c>
      <c r="M850" s="15">
        <f ca="1">MIN(E850,J850)</f>
        <v>0</v>
      </c>
      <c r="N850" s="15">
        <f ca="1">RAND()</f>
        <v>0.61762229214092101</v>
      </c>
      <c r="O850" s="19">
        <f ca="1">(IF(B850=1, $G$21+($G$22-$G$21)*N850, $H$21+($H$22-$H$21)*N850))</f>
        <v>2.8528668764227633E-2</v>
      </c>
      <c r="P850" s="15">
        <f ca="1">ROUND(M850*(1-O850), 0)</f>
        <v>0</v>
      </c>
      <c r="Q850" s="20">
        <f ca="1">RAND()</f>
        <v>0.82530545013629519</v>
      </c>
      <c r="R850" s="15">
        <f ca="1">IF(B850=1, ROUND(_xlfn.NORM.INV(Q850,$C$9,$C$10)*(1+$T$14), 0), ROUND(_xlfn.NORM.INV(Q850, $D$9, $D$10)*(1+$T$14), 0))</f>
        <v>50</v>
      </c>
      <c r="S850" s="20">
        <f ca="1">RAND()</f>
        <v>0.88459473295738311</v>
      </c>
      <c r="T850" s="18">
        <f ca="1">IF(B850=1, ROUND(_xlfn.NORM.INV(S850,$C$11,$C$12), 2), ROUND(_xlfn.NORM.INV(S850, $D$11, $D$12), 2))</f>
        <v>5519.25</v>
      </c>
      <c r="U850" s="15">
        <f ca="1">MIN(F850,R850)</f>
        <v>32</v>
      </c>
      <c r="V850" s="15">
        <f ca="1">RAND()</f>
        <v>0.9920228786565326</v>
      </c>
      <c r="W850" s="19">
        <f ca="1">(IF(B850=1, $G$21+($G$22-$G$21)*V850, $H$21+($H$22-$H$21)*V850))</f>
        <v>3.9760686359695978E-2</v>
      </c>
      <c r="X850" s="15">
        <f ca="1">ROUND(U850*(1-W850), 0)</f>
        <v>31</v>
      </c>
      <c r="Y850" s="20">
        <f ca="1">RAND()</f>
        <v>0.66090998012571478</v>
      </c>
      <c r="Z850" s="15">
        <f ca="1">IF(B850=1, ROUND(_xlfn.NORM.INV(Y850,$C$13,$C$14)*(1+$T$14), 0), ROUND(_xlfn.NORM.INV(Y850, $D$13, $D$14)*(1+$T$14), 0))</f>
        <v>40</v>
      </c>
      <c r="AA850" s="20">
        <f ca="1">RAND()</f>
        <v>0.39317305200593877</v>
      </c>
      <c r="AB850" s="18">
        <f ca="1">IF(B850=1, ROUND(_xlfn.NORM.INV(AA850,$C$15,$C$16), 2), ROUND(_xlfn.NORM.INV(AA850, $D$15, $D$16), 2))</f>
        <v>2765.02</v>
      </c>
      <c r="AC850" s="15">
        <f ca="1">MIN(G850,Z850)</f>
        <v>21</v>
      </c>
      <c r="AD850" s="15">
        <f ca="1">RAND()</f>
        <v>0.14931877769412194</v>
      </c>
      <c r="AE850" s="19">
        <f ca="1">(IF(B850=1, $G$21+($G$22-$G$21)*AD850, $H$21+($H$22-$H$21)*AD850))</f>
        <v>1.4479563330823658E-2</v>
      </c>
      <c r="AF850" s="15">
        <f ca="1">ROUND(AC850*(1-AE850), 0)</f>
        <v>21</v>
      </c>
      <c r="AG850" s="20">
        <f ca="1">RAND()</f>
        <v>0.82286347944605187</v>
      </c>
      <c r="AH850" s="15">
        <f ca="1">IF(B850=1, ROUND(_xlfn.NORM.INV(AG850,$C$17,$C$18)*(1+$T$14), 0), ROUND(_xlfn.NORM.INV(AG850, $D$17, $D$18)*(1+$T$14), 0))</f>
        <v>248</v>
      </c>
      <c r="AI850" s="20">
        <f ca="1">RAND()</f>
        <v>0.24660081784975152</v>
      </c>
      <c r="AJ850" s="18">
        <f ca="1">IF(B850=1, ROUND(_xlfn.NORM.INV(AI850,$C$19,$C$20), 2), ROUND(_xlfn.NORM.INV(AI850, $D$19, $D$20), 2))</f>
        <v>1696.68</v>
      </c>
      <c r="AK850" s="15">
        <f ca="1">MIN(ROUND(H850*(1+$C$22),0),AH850)</f>
        <v>248</v>
      </c>
      <c r="AL850" s="20">
        <f ca="1">RAND()</f>
        <v>0.18631676035054834</v>
      </c>
      <c r="AM850" s="19">
        <f ca="1">(IF(B850=1, $G$21+($G$22-$G$21)*AL850, $H$21+($H$22-$H$21)*AL850))</f>
        <v>1.5589502810516451E-2</v>
      </c>
      <c r="AN850" s="15">
        <f ca="1">ROUND(AK850*(1-AM850), 0)</f>
        <v>244</v>
      </c>
      <c r="AO850" s="18">
        <f ca="1">SUM(IF(AN850&gt;H850, (AN850-H850)*($G$23+AJ850), 0),IF(AF850&gt;G850,(AF850-G850)*($G$23+AB850),0),IF(X850&gt;F850,(X850-F850)*($G$23+T850),0),IF(P850&gt;E850,(P850-E850)*($G$23+L850),0))</f>
        <v>0</v>
      </c>
      <c r="AP850" s="18">
        <f>-$C$24</f>
        <v>-313614.51120000001</v>
      </c>
      <c r="AQ850" s="17">
        <f ca="1">L850*P850+T850*X850+AB850*AF850+AJ850*AN850-AO850+AP850</f>
        <v>329537.57880000008</v>
      </c>
      <c r="AS850" s="21">
        <f ca="1">SUM(IF(AN850&gt;H850, (AN850-H850), 0),IF(AF850&gt;G850,(AF850-G850),0),IF(X850&gt;F850,(X850-F850),0),IF(P850&gt;E850,(P850-E850),0))</f>
        <v>0</v>
      </c>
    </row>
    <row r="851" spans="1:45" x14ac:dyDescent="0.4">
      <c r="A851" s="15">
        <v>823</v>
      </c>
      <c r="B851" s="15">
        <f ca="1">IF(RAND() &lt; (8/12), 0, 1)</f>
        <v>0</v>
      </c>
      <c r="C851" s="20">
        <f ca="1">RAND()</f>
        <v>0.11559361129566381</v>
      </c>
      <c r="D851" s="15" t="str">
        <f ca="1">LOOKUP(C851,$H$13:$H$16,$F$13:$F$16)</f>
        <v>Airbus A350-900</v>
      </c>
      <c r="E851" s="15">
        <f ca="1">LOOKUP(D851,$F$6:$F$9,$I$6:$I$9)</f>
        <v>0</v>
      </c>
      <c r="F851" s="15">
        <f ca="1">LOOKUP(D851,$F$6:$F$9,$J$6:$J$9)</f>
        <v>32</v>
      </c>
      <c r="G851" s="15">
        <f ca="1">LOOKUP(D851,$F$6:$F$9,$K$6:$K$9)</f>
        <v>21</v>
      </c>
      <c r="H851" s="15">
        <f ca="1">LOOKUP(D851,$F$6:$F$9,$L$6:$L$9)</f>
        <v>259</v>
      </c>
      <c r="I851" s="20">
        <f ca="1">RAND()</f>
        <v>0.2146923865462973</v>
      </c>
      <c r="J851" s="15">
        <f ca="1">IF(B851=1, ROUND(_xlfn.NORM.INV(I851,$C$5,$C$6)*(1+$T$14), 0), ROUND(_xlfn.NORM.INV(I851, $D$5, $D$6)*(1+$T$14), 0))</f>
        <v>3</v>
      </c>
      <c r="K851" s="20">
        <f ca="1">RAND()</f>
        <v>0.10537640969774809</v>
      </c>
      <c r="L851" s="18">
        <f ca="1">IF(B851=1, ROUND(_xlfn.NORM.INV(K851,$C$7,$C$8), 2), ROUND(_xlfn.NORM.INV(K851, $D$7, $D$8), 2))</f>
        <v>9922</v>
      </c>
      <c r="M851" s="15">
        <f ca="1">MIN(E851,J851)</f>
        <v>0</v>
      </c>
      <c r="N851" s="15">
        <f ca="1">RAND()</f>
        <v>0.7348439006782238</v>
      </c>
      <c r="O851" s="19">
        <f ca="1">(IF(B851=1, $G$21+($G$22-$G$21)*N851, $H$21+($H$22-$H$21)*N851))</f>
        <v>3.2045317020346714E-2</v>
      </c>
      <c r="P851" s="15">
        <f ca="1">ROUND(M851*(1-O851), 0)</f>
        <v>0</v>
      </c>
      <c r="Q851" s="20">
        <f ca="1">RAND()</f>
        <v>0.94034534720858287</v>
      </c>
      <c r="R851" s="15">
        <f ca="1">IF(B851=1, ROUND(_xlfn.NORM.INV(Q851,$C$9,$C$10)*(1+$T$14), 0), ROUND(_xlfn.NORM.INV(Q851, $D$9, $D$10)*(1+$T$14), 0))</f>
        <v>56</v>
      </c>
      <c r="S851" s="20">
        <f ca="1">RAND()</f>
        <v>0.39891672235403286</v>
      </c>
      <c r="T851" s="18">
        <f ca="1">IF(B851=1, ROUND(_xlfn.NORM.INV(S851,$C$11,$C$12), 2), ROUND(_xlfn.NORM.INV(S851, $D$11, $D$12), 2))</f>
        <v>5187.82</v>
      </c>
      <c r="U851" s="15">
        <f ca="1">MIN(F851,R851)</f>
        <v>32</v>
      </c>
      <c r="V851" s="15">
        <f ca="1">RAND()</f>
        <v>0.92768098338709859</v>
      </c>
      <c r="W851" s="19">
        <f ca="1">(IF(B851=1, $G$21+($G$22-$G$21)*V851, $H$21+($H$22-$H$21)*V851))</f>
        <v>3.7830429501612958E-2</v>
      </c>
      <c r="X851" s="15">
        <f ca="1">ROUND(U851*(1-W851), 0)</f>
        <v>31</v>
      </c>
      <c r="Y851" s="20">
        <f ca="1">RAND()</f>
        <v>0.36077388157399037</v>
      </c>
      <c r="Z851" s="15">
        <f ca="1">IF(B851=1, ROUND(_xlfn.NORM.INV(Y851,$C$13,$C$14)*(1+$T$14), 0), ROUND(_xlfn.NORM.INV(Y851, $D$13, $D$14)*(1+$T$14), 0))</f>
        <v>32</v>
      </c>
      <c r="AA851" s="20">
        <f ca="1">RAND()</f>
        <v>0.8024129194203603</v>
      </c>
      <c r="AB851" s="18">
        <f ca="1">IF(B851=1, ROUND(_xlfn.NORM.INV(AA851,$C$15,$C$16), 2), ROUND(_xlfn.NORM.INV(AA851, $D$15, $D$16), 2))</f>
        <v>2901.31</v>
      </c>
      <c r="AC851" s="15">
        <f ca="1">MIN(G851,Z851)</f>
        <v>21</v>
      </c>
      <c r="AD851" s="15">
        <f ca="1">RAND()</f>
        <v>2.4588895500174734E-2</v>
      </c>
      <c r="AE851" s="19">
        <f ca="1">(IF(B851=1, $G$21+($G$22-$G$21)*AD851, $H$21+($H$22-$H$21)*AD851))</f>
        <v>1.0737666865005243E-2</v>
      </c>
      <c r="AF851" s="15">
        <f ca="1">ROUND(AC851*(1-AE851), 0)</f>
        <v>21</v>
      </c>
      <c r="AG851" s="20">
        <f ca="1">RAND()</f>
        <v>0.95608259363945924</v>
      </c>
      <c r="AH851" s="15">
        <f ca="1">IF(B851=1, ROUND(_xlfn.NORM.INV(AG851,$C$17,$C$18)*(1+$T$14), 0), ROUND(_xlfn.NORM.INV(AG851, $D$17, $D$18)*(1+$T$14), 0))</f>
        <v>289</v>
      </c>
      <c r="AI851" s="20">
        <f ca="1">RAND()</f>
        <v>0.22123852531491162</v>
      </c>
      <c r="AJ851" s="18">
        <f ca="1">IF(B851=1, ROUND(_xlfn.NORM.INV(AI851,$C$19,$C$20), 2), ROUND(_xlfn.NORM.INV(AI851, $D$19, $D$20), 2))</f>
        <v>1690.39</v>
      </c>
      <c r="AK851" s="15">
        <f ca="1">MIN(ROUND(H851*(1+$C$22),0),AH851)</f>
        <v>272</v>
      </c>
      <c r="AL851" s="20">
        <f ca="1">RAND()</f>
        <v>7.3415388044779539E-2</v>
      </c>
      <c r="AM851" s="19">
        <f ca="1">(IF(B851=1, $G$21+($G$22-$G$21)*AL851, $H$21+($H$22-$H$21)*AL851))</f>
        <v>1.2202461641343386E-2</v>
      </c>
      <c r="AN851" s="15">
        <f ca="1">ROUND(AK851*(1-AM851), 0)</f>
        <v>269</v>
      </c>
      <c r="AO851" s="18">
        <f ca="1">SUM(IF(AN851&gt;H851, (AN851-H851)*($G$23+AJ851), 0),IF(AF851&gt;G851,(AF851-G851)*($G$23+AB851),0),IF(X851&gt;F851,(X851-F851)*($G$23+T851),0),IF(P851&gt;E851,(P851-E851)*($G$23+L851),0))</f>
        <v>25413.9</v>
      </c>
      <c r="AP851" s="18">
        <f>-$C$24</f>
        <v>-313614.51120000001</v>
      </c>
      <c r="AQ851" s="17">
        <f ca="1">L851*P851+T851*X851+AB851*AF851+AJ851*AN851-AO851+AP851</f>
        <v>337436.42880000005</v>
      </c>
      <c r="AS851" s="21">
        <f ca="1">SUM(IF(AN851&gt;H851, (AN851-H851), 0),IF(AF851&gt;G851,(AF851-G851),0),IF(X851&gt;F851,(X851-F851),0),IF(P851&gt;E851,(P851-E851),0))</f>
        <v>10</v>
      </c>
    </row>
    <row r="852" spans="1:45" x14ac:dyDescent="0.4">
      <c r="A852" s="15">
        <v>824</v>
      </c>
      <c r="B852" s="15">
        <f ca="1">IF(RAND() &lt; (8/12), 0, 1)</f>
        <v>0</v>
      </c>
      <c r="C852" s="20">
        <f ca="1">RAND()</f>
        <v>0.50560208531436313</v>
      </c>
      <c r="D852" s="15" t="str">
        <f ca="1">LOOKUP(C852,$H$13:$H$16,$F$13:$F$16)</f>
        <v>Airbus A380-800</v>
      </c>
      <c r="E852" s="15">
        <f ca="1">LOOKUP(D852,$F$6:$F$9,$I$6:$I$9)</f>
        <v>14</v>
      </c>
      <c r="F852" s="15">
        <f ca="1">LOOKUP(D852,$F$6:$F$9,$J$6:$J$9)</f>
        <v>76</v>
      </c>
      <c r="G852" s="15">
        <f ca="1">LOOKUP(D852,$F$6:$F$9,$K$6:$K$9)</f>
        <v>56</v>
      </c>
      <c r="H852" s="15">
        <f ca="1">LOOKUP(D852,$F$6:$F$9,$L$6:$L$9)</f>
        <v>341</v>
      </c>
      <c r="I852" s="20">
        <f ca="1">RAND()</f>
        <v>0.64363519304804939</v>
      </c>
      <c r="J852" s="15">
        <f ca="1">IF(B852=1, ROUND(_xlfn.NORM.INV(I852,$C$5,$C$6)*(1+$T$14), 0), ROUND(_xlfn.NORM.INV(I852, $D$5, $D$6)*(1+$T$14), 0))</f>
        <v>5</v>
      </c>
      <c r="K852" s="20">
        <f ca="1">RAND()</f>
        <v>0.20076882621789294</v>
      </c>
      <c r="L852" s="18">
        <f ca="1">IF(B852=1, ROUND(_xlfn.NORM.INV(K852,$C$7,$C$8), 2), ROUND(_xlfn.NORM.INV(K852, $D$7, $D$8), 2))</f>
        <v>10110.049999999999</v>
      </c>
      <c r="M852" s="15">
        <f ca="1">MIN(E852,J852)</f>
        <v>5</v>
      </c>
      <c r="N852" s="15">
        <f ca="1">RAND()</f>
        <v>0.77758447118626006</v>
      </c>
      <c r="O852" s="19">
        <f ca="1">(IF(B852=1, $G$21+($G$22-$G$21)*N852, $H$21+($H$22-$H$21)*N852))</f>
        <v>3.3327534135587804E-2</v>
      </c>
      <c r="P852" s="15">
        <f ca="1">ROUND(M852*(1-O852), 0)</f>
        <v>5</v>
      </c>
      <c r="Q852" s="20">
        <f ca="1">RAND()</f>
        <v>0.60212104177747627</v>
      </c>
      <c r="R852" s="15">
        <f ca="1">IF(B852=1, ROUND(_xlfn.NORM.INV(Q852,$C$9,$C$10)*(1+$T$14), 0), ROUND(_xlfn.NORM.INV(Q852, $D$9, $D$10)*(1+$T$14), 0))</f>
        <v>43</v>
      </c>
      <c r="S852" s="20">
        <f ca="1">RAND()</f>
        <v>0.43633492519556005</v>
      </c>
      <c r="T852" s="18">
        <f ca="1">IF(B852=1, ROUND(_xlfn.NORM.INV(S852,$C$11,$C$12), 2), ROUND(_xlfn.NORM.INV(S852, $D$11, $D$12), 2))</f>
        <v>5209.67</v>
      </c>
      <c r="U852" s="15">
        <f ca="1">MIN(F852,R852)</f>
        <v>43</v>
      </c>
      <c r="V852" s="15">
        <f ca="1">RAND()</f>
        <v>0.84526661705191286</v>
      </c>
      <c r="W852" s="19">
        <f ca="1">(IF(B852=1, $G$21+($G$22-$G$21)*V852, $H$21+($H$22-$H$21)*V852))</f>
        <v>3.5357998511557388E-2</v>
      </c>
      <c r="X852" s="15">
        <f ca="1">ROUND(U852*(1-W852), 0)</f>
        <v>41</v>
      </c>
      <c r="Y852" s="20">
        <f ca="1">RAND()</f>
        <v>0.73918469544243881</v>
      </c>
      <c r="Z852" s="15">
        <f ca="1">IF(B852=1, ROUND(_xlfn.NORM.INV(Y852,$C$13,$C$14)*(1+$T$14), 0), ROUND(_xlfn.NORM.INV(Y852, $D$13, $D$14)*(1+$T$14), 0))</f>
        <v>42</v>
      </c>
      <c r="AA852" s="20">
        <f ca="1">RAND()</f>
        <v>0.700362030496952</v>
      </c>
      <c r="AB852" s="18">
        <f ca="1">IF(B852=1, ROUND(_xlfn.NORM.INV(AA852,$C$15,$C$16), 2), ROUND(_xlfn.NORM.INV(AA852, $D$15, $D$16), 2))</f>
        <v>2861.83</v>
      </c>
      <c r="AC852" s="15">
        <f ca="1">MIN(G852,Z852)</f>
        <v>42</v>
      </c>
      <c r="AD852" s="15">
        <f ca="1">RAND()</f>
        <v>0.1502338646796495</v>
      </c>
      <c r="AE852" s="19">
        <f ca="1">(IF(B852=1, $G$21+($G$22-$G$21)*AD852, $H$21+($H$22-$H$21)*AD852))</f>
        <v>1.4507015940389485E-2</v>
      </c>
      <c r="AF852" s="15">
        <f ca="1">ROUND(AC852*(1-AE852), 0)</f>
        <v>41</v>
      </c>
      <c r="AG852" s="20">
        <f ca="1">RAND()</f>
        <v>0.62023777036431627</v>
      </c>
      <c r="AH852" s="15">
        <f ca="1">IF(B852=1, ROUND(_xlfn.NORM.INV(AG852,$C$17,$C$18)*(1+$T$14), 0), ROUND(_xlfn.NORM.INV(AG852, $D$17, $D$18)*(1+$T$14), 0))</f>
        <v>216</v>
      </c>
      <c r="AI852" s="20">
        <f ca="1">RAND()</f>
        <v>0.59636830255467843</v>
      </c>
      <c r="AJ852" s="18">
        <f ca="1">IF(B852=1, ROUND(_xlfn.NORM.INV(AI852,$C$19,$C$20), 2), ROUND(_xlfn.NORM.INV(AI852, $D$19, $D$20), 2))</f>
        <v>1767.26</v>
      </c>
      <c r="AK852" s="15">
        <f ca="1">MIN(ROUND(H852*(1+$C$22),0),AH852)</f>
        <v>216</v>
      </c>
      <c r="AL852" s="20">
        <f ca="1">RAND()</f>
        <v>0.70853948270875611</v>
      </c>
      <c r="AM852" s="19">
        <f ca="1">(IF(B852=1, $G$21+($G$22-$G$21)*AL852, $H$21+($H$22-$H$21)*AL852))</f>
        <v>3.1256184481262682E-2</v>
      </c>
      <c r="AN852" s="15">
        <f ca="1">ROUND(AK852*(1-AM852), 0)</f>
        <v>209</v>
      </c>
      <c r="AO852" s="18">
        <f ca="1">SUM(IF(AN852&gt;H852, (AN852-H852)*($G$23+AJ852), 0),IF(AF852&gt;G852,(AF852-G852)*($G$23+AB852),0),IF(X852&gt;F852,(X852-F852)*($G$23+T852),0),IF(P852&gt;E852,(P852-E852)*($G$23+L852),0))</f>
        <v>0</v>
      </c>
      <c r="AP852" s="18">
        <f>-$C$24</f>
        <v>-313614.51120000001</v>
      </c>
      <c r="AQ852" s="17">
        <f ca="1">L852*P852+T852*X852+AB852*AF852+AJ852*AN852-AO852+AP852</f>
        <v>437224.57880000008</v>
      </c>
      <c r="AS852" s="21">
        <f ca="1">SUM(IF(AN852&gt;H852, (AN852-H852), 0),IF(AF852&gt;G852,(AF852-G852),0),IF(X852&gt;F852,(X852-F852),0),IF(P852&gt;E852,(P852-E852),0))</f>
        <v>0</v>
      </c>
    </row>
    <row r="853" spans="1:45" x14ac:dyDescent="0.4">
      <c r="A853" s="15">
        <v>825</v>
      </c>
      <c r="B853" s="15">
        <f ca="1">IF(RAND() &lt; (8/12), 0, 1)</f>
        <v>0</v>
      </c>
      <c r="C853" s="20">
        <f ca="1">RAND()</f>
        <v>0.35823755685947811</v>
      </c>
      <c r="D853" s="15" t="str">
        <f ca="1">LOOKUP(C853,$H$13:$H$16,$F$13:$F$16)</f>
        <v>Airbus A380-800</v>
      </c>
      <c r="E853" s="15">
        <f ca="1">LOOKUP(D853,$F$6:$F$9,$I$6:$I$9)</f>
        <v>14</v>
      </c>
      <c r="F853" s="15">
        <f ca="1">LOOKUP(D853,$F$6:$F$9,$J$6:$J$9)</f>
        <v>76</v>
      </c>
      <c r="G853" s="15">
        <f ca="1">LOOKUP(D853,$F$6:$F$9,$K$6:$K$9)</f>
        <v>56</v>
      </c>
      <c r="H853" s="15">
        <f ca="1">LOOKUP(D853,$F$6:$F$9,$L$6:$L$9)</f>
        <v>341</v>
      </c>
      <c r="I853" s="20">
        <f ca="1">RAND()</f>
        <v>0.36191640066383868</v>
      </c>
      <c r="J853" s="15">
        <f ca="1">IF(B853=1, ROUND(_xlfn.NORM.INV(I853,$C$5,$C$6)*(1+$T$14), 0), ROUND(_xlfn.NORM.INV(I853, $D$5, $D$6)*(1+$T$14), 0))</f>
        <v>4</v>
      </c>
      <c r="K853" s="20">
        <f ca="1">RAND()</f>
        <v>0.99830472965841466</v>
      </c>
      <c r="L853" s="18">
        <f ca="1">IF(B853=1, ROUND(_xlfn.NORM.INV(K853,$C$7,$C$8), 2), ROUND(_xlfn.NORM.INV(K853, $D$7, $D$8), 2))</f>
        <v>11827.72</v>
      </c>
      <c r="M853" s="15">
        <f ca="1">MIN(E853,J853)</f>
        <v>4</v>
      </c>
      <c r="N853" s="15">
        <f ca="1">RAND()</f>
        <v>0.51844291346790061</v>
      </c>
      <c r="O853" s="19">
        <f ca="1">(IF(B853=1, $G$21+($G$22-$G$21)*N853, $H$21+($H$22-$H$21)*N853))</f>
        <v>2.555328740403702E-2</v>
      </c>
      <c r="P853" s="15">
        <f ca="1">ROUND(M853*(1-O853), 0)</f>
        <v>4</v>
      </c>
      <c r="Q853" s="20">
        <f ca="1">RAND()</f>
        <v>0.56665044011603782</v>
      </c>
      <c r="R853" s="15">
        <f ca="1">IF(B853=1, ROUND(_xlfn.NORM.INV(Q853,$C$9,$C$10)*(1+$T$14), 0), ROUND(_xlfn.NORM.INV(Q853, $D$9, $D$10)*(1+$T$14), 0))</f>
        <v>42</v>
      </c>
      <c r="S853" s="20">
        <f ca="1">RAND()</f>
        <v>0.68000314091478109</v>
      </c>
      <c r="T853" s="18">
        <f ca="1">IF(B853=1, ROUND(_xlfn.NORM.INV(S853,$C$11,$C$12), 2), ROUND(_xlfn.NORM.INV(S853, $D$11, $D$12), 2))</f>
        <v>5352.77</v>
      </c>
      <c r="U853" s="15">
        <f ca="1">MIN(F853,R853)</f>
        <v>42</v>
      </c>
      <c r="V853" s="15">
        <f ca="1">RAND()</f>
        <v>0.27663761827344202</v>
      </c>
      <c r="W853" s="19">
        <f ca="1">(IF(B853=1, $G$21+($G$22-$G$21)*V853, $H$21+($H$22-$H$21)*V853))</f>
        <v>1.8299128548203258E-2</v>
      </c>
      <c r="X853" s="15">
        <f ca="1">ROUND(U853*(1-W853), 0)</f>
        <v>41</v>
      </c>
      <c r="Y853" s="20">
        <f ca="1">RAND()</f>
        <v>8.4215674827698428E-2</v>
      </c>
      <c r="Z853" s="15">
        <f ca="1">IF(B853=1, ROUND(_xlfn.NORM.INV(Y853,$C$13,$C$14)*(1+$T$14), 0), ROUND(_xlfn.NORM.INV(Y853, $D$13, $D$14)*(1+$T$14), 0))</f>
        <v>23</v>
      </c>
      <c r="AA853" s="20">
        <f ca="1">RAND()</f>
        <v>0.5675259390317684</v>
      </c>
      <c r="AB853" s="18">
        <f ca="1">IF(B853=1, ROUND(_xlfn.NORM.INV(AA853,$C$15,$C$16), 2), ROUND(_xlfn.NORM.INV(AA853, $D$15, $D$16), 2))</f>
        <v>2818.64</v>
      </c>
      <c r="AC853" s="15">
        <f ca="1">MIN(G853,Z853)</f>
        <v>23</v>
      </c>
      <c r="AD853" s="15">
        <f ca="1">RAND()</f>
        <v>0.67672675042839003</v>
      </c>
      <c r="AE853" s="19">
        <f ca="1">(IF(B853=1, $G$21+($G$22-$G$21)*AD853, $H$21+($H$22-$H$21)*AD853))</f>
        <v>3.0301802512851701E-2</v>
      </c>
      <c r="AF853" s="15">
        <f ca="1">ROUND(AC853*(1-AE853), 0)</f>
        <v>22</v>
      </c>
      <c r="AG853" s="20">
        <f ca="1">RAND()</f>
        <v>8.4069761070593163E-4</v>
      </c>
      <c r="AH853" s="15">
        <f ca="1">IF(B853=1, ROUND(_xlfn.NORM.INV(AG853,$C$17,$C$18)*(1+$T$14), 0), ROUND(_xlfn.NORM.INV(AG853, $D$17, $D$18)*(1+$T$14), 0))</f>
        <v>35</v>
      </c>
      <c r="AI853" s="20">
        <f ca="1">RAND()</f>
        <v>0.3309838191231278</v>
      </c>
      <c r="AJ853" s="18">
        <f ca="1">IF(B853=1, ROUND(_xlfn.NORM.INV(AI853,$C$19,$C$20), 2), ROUND(_xlfn.NORM.INV(AI853, $D$19, $D$20), 2))</f>
        <v>1715.52</v>
      </c>
      <c r="AK853" s="15">
        <f ca="1">MIN(ROUND(H853*(1+$C$22),0),AH853)</f>
        <v>35</v>
      </c>
      <c r="AL853" s="20">
        <f ca="1">RAND()</f>
        <v>0.55184802986868875</v>
      </c>
      <c r="AM853" s="19">
        <f ca="1">(IF(B853=1, $G$21+($G$22-$G$21)*AL853, $H$21+($H$22-$H$21)*AL853))</f>
        <v>2.6555440896060663E-2</v>
      </c>
      <c r="AN853" s="15">
        <f ca="1">ROUND(AK853*(1-AM853), 0)</f>
        <v>34</v>
      </c>
      <c r="AO853" s="18">
        <f ca="1">SUM(IF(AN853&gt;H853, (AN853-H853)*($G$23+AJ853), 0),IF(AF853&gt;G853,(AF853-G853)*($G$23+AB853),0),IF(X853&gt;F853,(X853-F853)*($G$23+T853),0),IF(P853&gt;E853,(P853-E853)*($G$23+L853),0))</f>
        <v>0</v>
      </c>
      <c r="AP853" s="18">
        <f>-$C$24</f>
        <v>-313614.51120000001</v>
      </c>
      <c r="AQ853" s="17">
        <f ca="1">L853*P853+T853*X853+AB853*AF853+AJ853*AN853-AO853+AP853</f>
        <v>73497.698800000013</v>
      </c>
      <c r="AS853" s="21">
        <f ca="1">SUM(IF(AN853&gt;H853, (AN853-H853), 0),IF(AF853&gt;G853,(AF853-G853),0),IF(X853&gt;F853,(X853-F853),0),IF(P853&gt;E853,(P853-E853),0))</f>
        <v>0</v>
      </c>
    </row>
    <row r="854" spans="1:45" x14ac:dyDescent="0.4">
      <c r="A854" s="15">
        <v>826</v>
      </c>
      <c r="B854" s="15">
        <f ca="1">IF(RAND() &lt; (8/12), 0, 1)</f>
        <v>0</v>
      </c>
      <c r="C854" s="20">
        <f ca="1">RAND()</f>
        <v>0.59628974393848355</v>
      </c>
      <c r="D854" s="15" t="str">
        <f ca="1">LOOKUP(C854,$H$13:$H$16,$F$13:$F$16)</f>
        <v>Boeing 777-200LR</v>
      </c>
      <c r="E854" s="15">
        <f ca="1">LOOKUP(D854,$F$6:$F$9,$I$6:$I$9)</f>
        <v>0</v>
      </c>
      <c r="F854" s="15">
        <f ca="1">LOOKUP(D854,$F$6:$F$9,$J$6:$J$9)</f>
        <v>38</v>
      </c>
      <c r="G854" s="15">
        <f ca="1">LOOKUP(D854,$F$6:$F$9,$K$6:$K$9)</f>
        <v>0</v>
      </c>
      <c r="H854" s="15">
        <f ca="1">LOOKUP(D854,$F$6:$F$9,$L$6:$L$9)</f>
        <v>264</v>
      </c>
      <c r="I854" s="20">
        <f ca="1">RAND()</f>
        <v>0.30632367565384144</v>
      </c>
      <c r="J854" s="15">
        <f ca="1">IF(B854=1, ROUND(_xlfn.NORM.INV(I854,$C$5,$C$6)*(1+$T$14), 0), ROUND(_xlfn.NORM.INV(I854, $D$5, $D$6)*(1+$T$14), 0))</f>
        <v>4</v>
      </c>
      <c r="K854" s="20">
        <f ca="1">RAND()</f>
        <v>0.94400715709797656</v>
      </c>
      <c r="L854" s="18">
        <f ca="1">IF(B854=1, ROUND(_xlfn.NORM.INV(K854,$C$7,$C$8), 2), ROUND(_xlfn.NORM.INV(K854, $D$7, $D$8), 2))</f>
        <v>11216.73</v>
      </c>
      <c r="M854" s="15">
        <f ca="1">MIN(E854,J854)</f>
        <v>0</v>
      </c>
      <c r="N854" s="15">
        <f ca="1">RAND()</f>
        <v>0.59422052073212039</v>
      </c>
      <c r="O854" s="19">
        <f ca="1">(IF(B854=1, $G$21+($G$22-$G$21)*N854, $H$21+($H$22-$H$21)*N854))</f>
        <v>2.7826615621963612E-2</v>
      </c>
      <c r="P854" s="15">
        <f ca="1">ROUND(M854*(1-O854), 0)</f>
        <v>0</v>
      </c>
      <c r="Q854" s="20">
        <f ca="1">RAND()</f>
        <v>0.90491746617777846</v>
      </c>
      <c r="R854" s="15">
        <f ca="1">IF(B854=1, ROUND(_xlfn.NORM.INV(Q854,$C$9,$C$10)*(1+$T$14), 0), ROUND(_xlfn.NORM.INV(Q854, $D$9, $D$10)*(1+$T$14), 0))</f>
        <v>54</v>
      </c>
      <c r="S854" s="20">
        <f ca="1">RAND()</f>
        <v>7.0467150623016672E-2</v>
      </c>
      <c r="T854" s="18">
        <f ca="1">IF(B854=1, ROUND(_xlfn.NORM.INV(S854,$C$11,$C$12), 2), ROUND(_xlfn.NORM.INV(S854, $D$11, $D$12), 2))</f>
        <v>4910.68</v>
      </c>
      <c r="U854" s="15">
        <f ca="1">MIN(F854,R854)</f>
        <v>38</v>
      </c>
      <c r="V854" s="15">
        <f ca="1">RAND()</f>
        <v>0.87241997747350575</v>
      </c>
      <c r="W854" s="19">
        <f ca="1">(IF(B854=1, $G$21+($G$22-$G$21)*V854, $H$21+($H$22-$H$21)*V854))</f>
        <v>3.6172599324205169E-2</v>
      </c>
      <c r="X854" s="15">
        <f ca="1">ROUND(U854*(1-W854), 0)</f>
        <v>37</v>
      </c>
      <c r="Y854" s="20">
        <f ca="1">RAND()</f>
        <v>0.44617382629503322</v>
      </c>
      <c r="Z854" s="15">
        <f ca="1">IF(B854=1, ROUND(_xlfn.NORM.INV(Y854,$C$13,$C$14)*(1+$T$14), 0), ROUND(_xlfn.NORM.INV(Y854, $D$13, $D$14)*(1+$T$14), 0))</f>
        <v>34</v>
      </c>
      <c r="AA854" s="20">
        <f ca="1">RAND()</f>
        <v>0.94857042264719216</v>
      </c>
      <c r="AB854" s="18">
        <f ca="1">IF(B854=1, ROUND(_xlfn.NORM.INV(AA854,$C$15,$C$16), 2), ROUND(_xlfn.NORM.INV(AA854, $D$15, $D$16), 2))</f>
        <v>2996.21</v>
      </c>
      <c r="AC854" s="15">
        <f ca="1">MIN(G854,Z854)</f>
        <v>0</v>
      </c>
      <c r="AD854" s="15">
        <f ca="1">RAND()</f>
        <v>0.14669499777679262</v>
      </c>
      <c r="AE854" s="19">
        <f ca="1">(IF(B854=1, $G$21+($G$22-$G$21)*AD854, $H$21+($H$22-$H$21)*AD854))</f>
        <v>1.4400849933303778E-2</v>
      </c>
      <c r="AF854" s="15">
        <f ca="1">ROUND(AC854*(1-AE854), 0)</f>
        <v>0</v>
      </c>
      <c r="AG854" s="20">
        <f ca="1">RAND()</f>
        <v>0.19608312752430956</v>
      </c>
      <c r="AH854" s="15">
        <f ca="1">IF(B854=1, ROUND(_xlfn.NORM.INV(AG854,$C$17,$C$18)*(1+$T$14), 0), ROUND(_xlfn.NORM.INV(AG854, $D$17, $D$18)*(1+$T$14), 0))</f>
        <v>155</v>
      </c>
      <c r="AI854" s="20">
        <f ca="1">RAND()</f>
        <v>0.89169862312266179</v>
      </c>
      <c r="AJ854" s="18">
        <f ca="1">IF(B854=1, ROUND(_xlfn.NORM.INV(AI854,$C$19,$C$20), 2), ROUND(_xlfn.NORM.INV(AI854, $D$19, $D$20), 2))</f>
        <v>1842.59</v>
      </c>
      <c r="AK854" s="15">
        <f ca="1">MIN(ROUND(H854*(1+$C$22),0),AH854)</f>
        <v>155</v>
      </c>
      <c r="AL854" s="20">
        <f ca="1">RAND()</f>
        <v>0.44033154901594729</v>
      </c>
      <c r="AM854" s="19">
        <f ca="1">(IF(B854=1, $G$21+($G$22-$G$21)*AL854, $H$21+($H$22-$H$21)*AL854))</f>
        <v>2.3209946470478419E-2</v>
      </c>
      <c r="AN854" s="15">
        <f ca="1">ROUND(AK854*(1-AM854), 0)</f>
        <v>151</v>
      </c>
      <c r="AO854" s="18">
        <f ca="1">SUM(IF(AN854&gt;H854, (AN854-H854)*($G$23+AJ854), 0),IF(AF854&gt;G854,(AF854-G854)*($G$23+AB854),0),IF(X854&gt;F854,(X854-F854)*($G$23+T854),0),IF(P854&gt;E854,(P854-E854)*($G$23+L854),0))</f>
        <v>0</v>
      </c>
      <c r="AP854" s="18">
        <f>-$C$24</f>
        <v>-313614.51120000001</v>
      </c>
      <c r="AQ854" s="17">
        <f ca="1">L854*P854+T854*X854+AB854*AF854+AJ854*AN854-AO854+AP854</f>
        <v>146311.73879999999</v>
      </c>
      <c r="AS854" s="21">
        <f ca="1">SUM(IF(AN854&gt;H854, (AN854-H854), 0),IF(AF854&gt;G854,(AF854-G854),0),IF(X854&gt;F854,(X854-F854),0),IF(P854&gt;E854,(P854-E854),0))</f>
        <v>0</v>
      </c>
    </row>
    <row r="855" spans="1:45" x14ac:dyDescent="0.4">
      <c r="A855" s="15">
        <v>827</v>
      </c>
      <c r="B855" s="15">
        <f ca="1">IF(RAND() &lt; (8/12), 0, 1)</f>
        <v>0</v>
      </c>
      <c r="C855" s="20">
        <f ca="1">RAND()</f>
        <v>0.79325649460732539</v>
      </c>
      <c r="D855" s="15" t="str">
        <f ca="1">LOOKUP(C855,$H$13:$H$16,$F$13:$F$16)</f>
        <v>Boeing 777-300ER</v>
      </c>
      <c r="E855" s="15">
        <f ca="1">LOOKUP(D855,$F$6:$F$9,$I$6:$I$9)</f>
        <v>8</v>
      </c>
      <c r="F855" s="15">
        <f ca="1">LOOKUP(D855,$F$6:$F$9,$J$6:$J$9)</f>
        <v>40</v>
      </c>
      <c r="G855" s="15">
        <f ca="1">LOOKUP(D855,$F$6:$F$9,$K$6:$K$9)</f>
        <v>24</v>
      </c>
      <c r="H855" s="15">
        <f ca="1">LOOKUP(D855,$F$6:$F$9,$L$6:$L$9)</f>
        <v>260</v>
      </c>
      <c r="I855" s="20">
        <f ca="1">RAND()</f>
        <v>0.30875812114401369</v>
      </c>
      <c r="J855" s="15">
        <f ca="1">IF(B855=1, ROUND(_xlfn.NORM.INV(I855,$C$5,$C$6)*(1+$T$14), 0), ROUND(_xlfn.NORM.INV(I855, $D$5, $D$6)*(1+$T$14), 0))</f>
        <v>4</v>
      </c>
      <c r="K855" s="20">
        <f ca="1">RAND()</f>
        <v>0.72912433207331306</v>
      </c>
      <c r="L855" s="18">
        <f ca="1">IF(B855=1, ROUND(_xlfn.NORM.INV(K855,$C$7,$C$8), 2), ROUND(_xlfn.NORM.INV(K855, $D$7, $D$8), 2))</f>
        <v>10770.47</v>
      </c>
      <c r="M855" s="15">
        <f ca="1">MIN(E855,J855)</f>
        <v>4</v>
      </c>
      <c r="N855" s="15">
        <f ca="1">RAND()</f>
        <v>0.23967810883026575</v>
      </c>
      <c r="O855" s="19">
        <f ca="1">(IF(B855=1, $G$21+($G$22-$G$21)*N855, $H$21+($H$22-$H$21)*N855))</f>
        <v>1.7190343264907974E-2</v>
      </c>
      <c r="P855" s="15">
        <f ca="1">ROUND(M855*(1-O855), 0)</f>
        <v>4</v>
      </c>
      <c r="Q855" s="20">
        <f ca="1">RAND()</f>
        <v>0.38400038697531502</v>
      </c>
      <c r="R855" s="15">
        <f ca="1">IF(B855=1, ROUND(_xlfn.NORM.INV(Q855,$C$9,$C$10)*(1+$T$14), 0), ROUND(_xlfn.NORM.INV(Q855, $D$9, $D$10)*(1+$T$14), 0))</f>
        <v>37</v>
      </c>
      <c r="S855" s="20">
        <f ca="1">RAND()</f>
        <v>7.8611586821180635E-2</v>
      </c>
      <c r="T855" s="18">
        <f ca="1">IF(B855=1, ROUND(_xlfn.NORM.INV(S855,$C$11,$C$12), 2), ROUND(_xlfn.NORM.INV(S855, $D$11, $D$12), 2))</f>
        <v>4923.8599999999997</v>
      </c>
      <c r="U855" s="15">
        <f ca="1">MIN(F855,R855)</f>
        <v>37</v>
      </c>
      <c r="V855" s="15">
        <f ca="1">RAND()</f>
        <v>0.48621672251972192</v>
      </c>
      <c r="W855" s="19">
        <f ca="1">(IF(B855=1, $G$21+($G$22-$G$21)*V855, $H$21+($H$22-$H$21)*V855))</f>
        <v>2.4586501675591656E-2</v>
      </c>
      <c r="X855" s="15">
        <f ca="1">ROUND(U855*(1-W855), 0)</f>
        <v>36</v>
      </c>
      <c r="Y855" s="20">
        <f ca="1">RAND()</f>
        <v>0.52310241567949889</v>
      </c>
      <c r="Z855" s="15">
        <f ca="1">IF(B855=1, ROUND(_xlfn.NORM.INV(Y855,$C$13,$C$14)*(1+$T$14), 0), ROUND(_xlfn.NORM.INV(Y855, $D$13, $D$14)*(1+$T$14), 0))</f>
        <v>36</v>
      </c>
      <c r="AA855" s="20">
        <f ca="1">RAND()</f>
        <v>0.54988697258139774</v>
      </c>
      <c r="AB855" s="18">
        <f ca="1">IF(B855=1, ROUND(_xlfn.NORM.INV(AA855,$C$15,$C$16), 2), ROUND(_xlfn.NORM.INV(AA855, $D$15, $D$16), 2))</f>
        <v>2813.21</v>
      </c>
      <c r="AC855" s="15">
        <f ca="1">MIN(G855,Z855)</f>
        <v>24</v>
      </c>
      <c r="AD855" s="15">
        <f ca="1">RAND()</f>
        <v>0.3451395970582859</v>
      </c>
      <c r="AE855" s="19">
        <f ca="1">(IF(B855=1, $G$21+($G$22-$G$21)*AD855, $H$21+($H$22-$H$21)*AD855))</f>
        <v>2.0354187911748575E-2</v>
      </c>
      <c r="AF855" s="15">
        <f ca="1">ROUND(AC855*(1-AE855), 0)</f>
        <v>24</v>
      </c>
      <c r="AG855" s="20">
        <f ca="1">RAND()</f>
        <v>0.55100656542800563</v>
      </c>
      <c r="AH855" s="15">
        <f ca="1">IF(B855=1, ROUND(_xlfn.NORM.INV(AG855,$C$17,$C$18)*(1+$T$14), 0), ROUND(_xlfn.NORM.INV(AG855, $D$17, $D$18)*(1+$T$14), 0))</f>
        <v>206</v>
      </c>
      <c r="AI855" s="20">
        <f ca="1">RAND()</f>
        <v>0.47345122291178365</v>
      </c>
      <c r="AJ855" s="18">
        <f ca="1">IF(B855=1, ROUND(_xlfn.NORM.INV(AI855,$C$19,$C$20), 2), ROUND(_xlfn.NORM.INV(AI855, $D$19, $D$20), 2))</f>
        <v>1743.67</v>
      </c>
      <c r="AK855" s="15">
        <f ca="1">MIN(ROUND(H855*(1+$C$22),0),AH855)</f>
        <v>206</v>
      </c>
      <c r="AL855" s="20">
        <f ca="1">RAND()</f>
        <v>0.91798051326156793</v>
      </c>
      <c r="AM855" s="19">
        <f ca="1">(IF(B855=1, $G$21+($G$22-$G$21)*AL855, $H$21+($H$22-$H$21)*AL855))</f>
        <v>3.753941539784704E-2</v>
      </c>
      <c r="AN855" s="15">
        <f ca="1">ROUND(AK855*(1-AM855), 0)</f>
        <v>198</v>
      </c>
      <c r="AO855" s="18">
        <f ca="1">SUM(IF(AN855&gt;H855, (AN855-H855)*($G$23+AJ855), 0),IF(AF855&gt;G855,(AF855-G855)*($G$23+AB855),0),IF(X855&gt;F855,(X855-F855)*($G$23+T855),0),IF(P855&gt;E855,(P855-E855)*($G$23+L855),0))</f>
        <v>0</v>
      </c>
      <c r="AP855" s="18">
        <f>-$C$24</f>
        <v>-313614.51120000001</v>
      </c>
      <c r="AQ855" s="17">
        <f ca="1">L855*P855+T855*X855+AB855*AF855+AJ855*AN855-AO855+AP855</f>
        <v>319490.02880000003</v>
      </c>
      <c r="AS855" s="21">
        <f ca="1">SUM(IF(AN855&gt;H855, (AN855-H855), 0),IF(AF855&gt;G855,(AF855-G855),0),IF(X855&gt;F855,(X855-F855),0),IF(P855&gt;E855,(P855-E855),0))</f>
        <v>0</v>
      </c>
    </row>
    <row r="856" spans="1:45" x14ac:dyDescent="0.4">
      <c r="A856" s="15">
        <v>828</v>
      </c>
      <c r="B856" s="15">
        <f ca="1">IF(RAND() &lt; (8/12), 0, 1)</f>
        <v>0</v>
      </c>
      <c r="C856" s="20">
        <f ca="1">RAND()</f>
        <v>0.17957007083815302</v>
      </c>
      <c r="D856" s="15" t="str">
        <f ca="1">LOOKUP(C856,$H$13:$H$16,$F$13:$F$16)</f>
        <v>Airbus A350-900</v>
      </c>
      <c r="E856" s="15">
        <f ca="1">LOOKUP(D856,$F$6:$F$9,$I$6:$I$9)</f>
        <v>0</v>
      </c>
      <c r="F856" s="15">
        <f ca="1">LOOKUP(D856,$F$6:$F$9,$J$6:$J$9)</f>
        <v>32</v>
      </c>
      <c r="G856" s="15">
        <f ca="1">LOOKUP(D856,$F$6:$F$9,$K$6:$K$9)</f>
        <v>21</v>
      </c>
      <c r="H856" s="15">
        <f ca="1">LOOKUP(D856,$F$6:$F$9,$L$6:$L$9)</f>
        <v>259</v>
      </c>
      <c r="I856" s="20">
        <f ca="1">RAND()</f>
        <v>0.35322566668992161</v>
      </c>
      <c r="J856" s="15">
        <f ca="1">IF(B856=1, ROUND(_xlfn.NORM.INV(I856,$C$5,$C$6)*(1+$T$14), 0), ROUND(_xlfn.NORM.INV(I856, $D$5, $D$6)*(1+$T$14), 0))</f>
        <v>4</v>
      </c>
      <c r="K856" s="20">
        <f ca="1">RAND()</f>
        <v>0.43051556048481643</v>
      </c>
      <c r="L856" s="18">
        <f ca="1">IF(B856=1, ROUND(_xlfn.NORM.INV(K856,$C$7,$C$8), 2), ROUND(_xlfn.NORM.INV(K856, $D$7, $D$8), 2))</f>
        <v>10412.59</v>
      </c>
      <c r="M856" s="15">
        <f ca="1">MIN(E856,J856)</f>
        <v>0</v>
      </c>
      <c r="N856" s="15">
        <f ca="1">RAND()</f>
        <v>0.10388066669990814</v>
      </c>
      <c r="O856" s="19">
        <f ca="1">(IF(B856=1, $G$21+($G$22-$G$21)*N856, $H$21+($H$22-$H$21)*N856))</f>
        <v>1.3116420000997244E-2</v>
      </c>
      <c r="P856" s="15">
        <f ca="1">ROUND(M856*(1-O856), 0)</f>
        <v>0</v>
      </c>
      <c r="Q856" s="20">
        <f ca="1">RAND()</f>
        <v>0.44879596228337781</v>
      </c>
      <c r="R856" s="15">
        <f ca="1">IF(B856=1, ROUND(_xlfn.NORM.INV(Q856,$C$9,$C$10)*(1+$T$14), 0), ROUND(_xlfn.NORM.INV(Q856, $D$9, $D$10)*(1+$T$14), 0))</f>
        <v>39</v>
      </c>
      <c r="S856" s="20">
        <f ca="1">RAND()</f>
        <v>0.70300545475686838</v>
      </c>
      <c r="T856" s="18">
        <f ca="1">IF(B856=1, ROUND(_xlfn.NORM.INV(S856,$C$11,$C$12), 2), ROUND(_xlfn.NORM.INV(S856, $D$11, $D$12), 2))</f>
        <v>5367.66</v>
      </c>
      <c r="U856" s="15">
        <f ca="1">MIN(F856,R856)</f>
        <v>32</v>
      </c>
      <c r="V856" s="15">
        <f ca="1">RAND()</f>
        <v>0.98733338426617656</v>
      </c>
      <c r="W856" s="19">
        <f ca="1">(IF(B856=1, $G$21+($G$22-$G$21)*V856, $H$21+($H$22-$H$21)*V856))</f>
        <v>3.9620001527985296E-2</v>
      </c>
      <c r="X856" s="15">
        <f ca="1">ROUND(U856*(1-W856), 0)</f>
        <v>31</v>
      </c>
      <c r="Y856" s="20">
        <f ca="1">RAND()</f>
        <v>0.7964848749607214</v>
      </c>
      <c r="Z856" s="15">
        <f ca="1">IF(B856=1, ROUND(_xlfn.NORM.INV(Y856,$C$13,$C$14)*(1+$T$14), 0), ROUND(_xlfn.NORM.INV(Y856, $D$13, $D$14)*(1+$T$14), 0))</f>
        <v>44</v>
      </c>
      <c r="AA856" s="20">
        <f ca="1">RAND()</f>
        <v>0.99488209568240915</v>
      </c>
      <c r="AB856" s="18">
        <f ca="1">IF(B856=1, ROUND(_xlfn.NORM.INV(AA856,$C$15,$C$16), 2), ROUND(_xlfn.NORM.INV(AA856, $D$15, $D$16), 2))</f>
        <v>3110.04</v>
      </c>
      <c r="AC856" s="15">
        <f ca="1">MIN(G856,Z856)</f>
        <v>21</v>
      </c>
      <c r="AD856" s="15">
        <f ca="1">RAND()</f>
        <v>0.55257156376659489</v>
      </c>
      <c r="AE856" s="19">
        <f ca="1">(IF(B856=1, $G$21+($G$22-$G$21)*AD856, $H$21+($H$22-$H$21)*AD856))</f>
        <v>2.6577146912997847E-2</v>
      </c>
      <c r="AF856" s="15">
        <f ca="1">ROUND(AC856*(1-AE856), 0)</f>
        <v>20</v>
      </c>
      <c r="AG856" s="20">
        <f ca="1">RAND()</f>
        <v>0.34424324245026161</v>
      </c>
      <c r="AH856" s="15">
        <f ca="1">IF(B856=1, ROUND(_xlfn.NORM.INV(AG856,$C$17,$C$18)*(1+$T$14), 0), ROUND(_xlfn.NORM.INV(AG856, $D$17, $D$18)*(1+$T$14), 0))</f>
        <v>178</v>
      </c>
      <c r="AI856" s="20">
        <f ca="1">RAND()</f>
        <v>0.92708199945289427</v>
      </c>
      <c r="AJ856" s="18">
        <f ca="1">IF(B856=1, ROUND(_xlfn.NORM.INV(AI856,$C$19,$C$20), 2), ROUND(_xlfn.NORM.INV(AI856, $D$19, $D$20), 2))</f>
        <v>1859.21</v>
      </c>
      <c r="AK856" s="15">
        <f ca="1">MIN(ROUND(H856*(1+$C$22),0),AH856)</f>
        <v>178</v>
      </c>
      <c r="AL856" s="20">
        <f ca="1">RAND()</f>
        <v>0.7880003155401899</v>
      </c>
      <c r="AM856" s="19">
        <f ca="1">(IF(B856=1, $G$21+($G$22-$G$21)*AL856, $H$21+($H$22-$H$21)*AL856))</f>
        <v>3.3640009466205698E-2</v>
      </c>
      <c r="AN856" s="15">
        <f ca="1">ROUND(AK856*(1-AM856), 0)</f>
        <v>172</v>
      </c>
      <c r="AO856" s="18">
        <f ca="1">SUM(IF(AN856&gt;H856, (AN856-H856)*($G$23+AJ856), 0),IF(AF856&gt;G856,(AF856-G856)*($G$23+AB856),0),IF(X856&gt;F856,(X856-F856)*($G$23+T856),0),IF(P856&gt;E856,(P856-E856)*($G$23+L856),0))</f>
        <v>0</v>
      </c>
      <c r="AP856" s="18">
        <f>-$C$24</f>
        <v>-313614.51120000001</v>
      </c>
      <c r="AQ856" s="17">
        <f ca="1">L856*P856+T856*X856+AB856*AF856+AJ856*AN856-AO856+AP856</f>
        <v>234767.8688</v>
      </c>
      <c r="AS856" s="21">
        <f ca="1">SUM(IF(AN856&gt;H856, (AN856-H856), 0),IF(AF856&gt;G856,(AF856-G856),0),IF(X856&gt;F856,(X856-F856),0),IF(P856&gt;E856,(P856-E856),0))</f>
        <v>0</v>
      </c>
    </row>
    <row r="857" spans="1:45" x14ac:dyDescent="0.4">
      <c r="A857" s="15">
        <v>829</v>
      </c>
      <c r="B857" s="15">
        <f ca="1">IF(RAND() &lt; (8/12), 0, 1)</f>
        <v>0</v>
      </c>
      <c r="C857" s="20">
        <f ca="1">RAND()</f>
        <v>0.14229888605769947</v>
      </c>
      <c r="D857" s="15" t="str">
        <f ca="1">LOOKUP(C857,$H$13:$H$16,$F$13:$F$16)</f>
        <v>Airbus A350-900</v>
      </c>
      <c r="E857" s="15">
        <f ca="1">LOOKUP(D857,$F$6:$F$9,$I$6:$I$9)</f>
        <v>0</v>
      </c>
      <c r="F857" s="15">
        <f ca="1">LOOKUP(D857,$F$6:$F$9,$J$6:$J$9)</f>
        <v>32</v>
      </c>
      <c r="G857" s="15">
        <f ca="1">LOOKUP(D857,$F$6:$F$9,$K$6:$K$9)</f>
        <v>21</v>
      </c>
      <c r="H857" s="15">
        <f ca="1">LOOKUP(D857,$F$6:$F$9,$L$6:$L$9)</f>
        <v>259</v>
      </c>
      <c r="I857" s="20">
        <f ca="1">RAND()</f>
        <v>2.3524150078081507E-2</v>
      </c>
      <c r="J857" s="15">
        <f ca="1">IF(B857=1, ROUND(_xlfn.NORM.INV(I857,$C$5,$C$6)*(1+$T$14), 0), ROUND(_xlfn.NORM.INV(I857, $D$5, $D$6)*(1+$T$14), 0))</f>
        <v>2</v>
      </c>
      <c r="K857" s="20">
        <f ca="1">RAND()</f>
        <v>0.49179759901323339</v>
      </c>
      <c r="L857" s="18">
        <f ca="1">IF(B857=1, ROUND(_xlfn.NORM.INV(K857,$C$7,$C$8), 2), ROUND(_xlfn.NORM.INV(K857, $D$7, $D$8), 2))</f>
        <v>10483.01</v>
      </c>
      <c r="M857" s="15">
        <f ca="1">MIN(E857,J857)</f>
        <v>0</v>
      </c>
      <c r="N857" s="15">
        <f ca="1">RAND()</f>
        <v>0.80383965723842365</v>
      </c>
      <c r="O857" s="19">
        <f ca="1">(IF(B857=1, $G$21+($G$22-$G$21)*N857, $H$21+($H$22-$H$21)*N857))</f>
        <v>3.4115189717152709E-2</v>
      </c>
      <c r="P857" s="15">
        <f ca="1">ROUND(M857*(1-O857), 0)</f>
        <v>0</v>
      </c>
      <c r="Q857" s="20">
        <f ca="1">RAND()</f>
        <v>0.75888284869176825</v>
      </c>
      <c r="R857" s="15">
        <f ca="1">IF(B857=1, ROUND(_xlfn.NORM.INV(Q857,$C$9,$C$10)*(1+$T$14), 0), ROUND(_xlfn.NORM.INV(Q857, $D$9, $D$10)*(1+$T$14), 0))</f>
        <v>47</v>
      </c>
      <c r="S857" s="20">
        <f ca="1">RAND()</f>
        <v>0.68621229143533358</v>
      </c>
      <c r="T857" s="18">
        <f ca="1">IF(B857=1, ROUND(_xlfn.NORM.INV(S857,$C$11,$C$12), 2), ROUND(_xlfn.NORM.INV(S857, $D$11, $D$12), 2))</f>
        <v>5356.74</v>
      </c>
      <c r="U857" s="15">
        <f ca="1">MIN(F857,R857)</f>
        <v>32</v>
      </c>
      <c r="V857" s="15">
        <f ca="1">RAND()</f>
        <v>3.5495382282577648E-3</v>
      </c>
      <c r="W857" s="19">
        <f ca="1">(IF(B857=1, $G$21+($G$22-$G$21)*V857, $H$21+($H$22-$H$21)*V857))</f>
        <v>1.0106486146847733E-2</v>
      </c>
      <c r="X857" s="15">
        <f ca="1">ROUND(U857*(1-W857), 0)</f>
        <v>32</v>
      </c>
      <c r="Y857" s="20">
        <f ca="1">RAND()</f>
        <v>0.2598491614323335</v>
      </c>
      <c r="Z857" s="15">
        <f ca="1">IF(B857=1, ROUND(_xlfn.NORM.INV(Y857,$C$13,$C$14)*(1+$T$14), 0), ROUND(_xlfn.NORM.INV(Y857, $D$13, $D$14)*(1+$T$14), 0))</f>
        <v>30</v>
      </c>
      <c r="AA857" s="20">
        <f ca="1">RAND()</f>
        <v>7.314095704538004E-2</v>
      </c>
      <c r="AB857" s="18">
        <f ca="1">IF(B857=1, ROUND(_xlfn.NORM.INV(AA857,$C$15,$C$16), 2), ROUND(_xlfn.NORM.INV(AA857, $D$15, $D$16), 2))</f>
        <v>2621.4</v>
      </c>
      <c r="AC857" s="15">
        <f ca="1">MIN(G857,Z857)</f>
        <v>21</v>
      </c>
      <c r="AD857" s="15">
        <f ca="1">RAND()</f>
        <v>0.45770298907711726</v>
      </c>
      <c r="AE857" s="19">
        <f ca="1">(IF(B857=1, $G$21+($G$22-$G$21)*AD857, $H$21+($H$22-$H$21)*AD857))</f>
        <v>2.3731089672313518E-2</v>
      </c>
      <c r="AF857" s="15">
        <f ca="1">ROUND(AC857*(1-AE857), 0)</f>
        <v>21</v>
      </c>
      <c r="AG857" s="20">
        <f ca="1">RAND()</f>
        <v>4.2967568936542411E-2</v>
      </c>
      <c r="AH857" s="15">
        <f ca="1">IF(B857=1, ROUND(_xlfn.NORM.INV(AG857,$C$17,$C$18)*(1+$T$14), 0), ROUND(_xlfn.NORM.INV(AG857, $D$17, $D$18)*(1+$T$14), 0))</f>
        <v>109</v>
      </c>
      <c r="AI857" s="20">
        <f ca="1">RAND()</f>
        <v>0.90946585472018338</v>
      </c>
      <c r="AJ857" s="18">
        <f ca="1">IF(B857=1, ROUND(_xlfn.NORM.INV(AI857,$C$19,$C$20), 2), ROUND(_xlfn.NORM.INV(AI857, $D$19, $D$20), 2))</f>
        <v>1850.32</v>
      </c>
      <c r="AK857" s="15">
        <f ca="1">MIN(ROUND(H857*(1+$C$22),0),AH857)</f>
        <v>109</v>
      </c>
      <c r="AL857" s="20">
        <f ca="1">RAND()</f>
        <v>0.21739349971370636</v>
      </c>
      <c r="AM857" s="19">
        <f ca="1">(IF(B857=1, $G$21+($G$22-$G$21)*AL857, $H$21+($H$22-$H$21)*AL857))</f>
        <v>1.652180499141119E-2</v>
      </c>
      <c r="AN857" s="15">
        <f ca="1">ROUND(AK857*(1-AM857), 0)</f>
        <v>107</v>
      </c>
      <c r="AO857" s="18">
        <f ca="1">SUM(IF(AN857&gt;H857, (AN857-H857)*($G$23+AJ857), 0),IF(AF857&gt;G857,(AF857-G857)*($G$23+AB857),0),IF(X857&gt;F857,(X857-F857)*($G$23+T857),0),IF(P857&gt;E857,(P857-E857)*($G$23+L857),0))</f>
        <v>0</v>
      </c>
      <c r="AP857" s="18">
        <f>-$C$24</f>
        <v>-313614.51120000001</v>
      </c>
      <c r="AQ857" s="17">
        <f ca="1">L857*P857+T857*X857+AB857*AF857+AJ857*AN857-AO857+AP857</f>
        <v>110834.80879999994</v>
      </c>
      <c r="AS857" s="21">
        <f ca="1">SUM(IF(AN857&gt;H857, (AN857-H857), 0),IF(AF857&gt;G857,(AF857-G857),0),IF(X857&gt;F857,(X857-F857),0),IF(P857&gt;E857,(P857-E857),0))</f>
        <v>0</v>
      </c>
    </row>
    <row r="858" spans="1:45" x14ac:dyDescent="0.4">
      <c r="A858" s="15">
        <v>830</v>
      </c>
      <c r="B858" s="15">
        <f ca="1">IF(RAND() &lt; (8/12), 0, 1)</f>
        <v>0</v>
      </c>
      <c r="C858" s="20">
        <f ca="1">RAND()</f>
        <v>0.1052723062658959</v>
      </c>
      <c r="D858" s="15" t="str">
        <f ca="1">LOOKUP(C858,$H$13:$H$16,$F$13:$F$16)</f>
        <v>Airbus A350-900</v>
      </c>
      <c r="E858" s="15">
        <f ca="1">LOOKUP(D858,$F$6:$F$9,$I$6:$I$9)</f>
        <v>0</v>
      </c>
      <c r="F858" s="15">
        <f ca="1">LOOKUP(D858,$F$6:$F$9,$J$6:$J$9)</f>
        <v>32</v>
      </c>
      <c r="G858" s="15">
        <f ca="1">LOOKUP(D858,$F$6:$F$9,$K$6:$K$9)</f>
        <v>21</v>
      </c>
      <c r="H858" s="15">
        <f ca="1">LOOKUP(D858,$F$6:$F$9,$L$6:$L$9)</f>
        <v>259</v>
      </c>
      <c r="I858" s="20">
        <f ca="1">RAND()</f>
        <v>0.13778895800394642</v>
      </c>
      <c r="J858" s="15">
        <f ca="1">IF(B858=1, ROUND(_xlfn.NORM.INV(I858,$C$5,$C$6)*(1+$T$14), 0), ROUND(_xlfn.NORM.INV(I858, $D$5, $D$6)*(1+$T$14), 0))</f>
        <v>3</v>
      </c>
      <c r="K858" s="20">
        <f ca="1">RAND()</f>
        <v>0.31084629500464211</v>
      </c>
      <c r="L858" s="18">
        <f ca="1">IF(B858=1, ROUND(_xlfn.NORM.INV(K858,$C$7,$C$8), 2), ROUND(_xlfn.NORM.INV(K858, $D$7, $D$8), 2))</f>
        <v>10267.48</v>
      </c>
      <c r="M858" s="15">
        <f ca="1">MIN(E858,J858)</f>
        <v>0</v>
      </c>
      <c r="N858" s="15">
        <f ca="1">RAND()</f>
        <v>0.47681155547633269</v>
      </c>
      <c r="O858" s="19">
        <f ca="1">(IF(B858=1, $G$21+($G$22-$G$21)*N858, $H$21+($H$22-$H$21)*N858))</f>
        <v>2.4304346664289982E-2</v>
      </c>
      <c r="P858" s="15">
        <f ca="1">ROUND(M858*(1-O858), 0)</f>
        <v>0</v>
      </c>
      <c r="Q858" s="20">
        <f ca="1">RAND()</f>
        <v>4.6351395685823582E-2</v>
      </c>
      <c r="R858" s="15">
        <f ca="1">IF(B858=1, ROUND(_xlfn.NORM.INV(Q858,$C$9,$C$10)*(1+$T$14), 0), ROUND(_xlfn.NORM.INV(Q858, $D$9, $D$10)*(1+$T$14), 0))</f>
        <v>22</v>
      </c>
      <c r="S858" s="20">
        <f ca="1">RAND()</f>
        <v>0.94272879332694837</v>
      </c>
      <c r="T858" s="18">
        <f ca="1">IF(B858=1, ROUND(_xlfn.NORM.INV(S858,$C$11,$C$12), 2), ROUND(_xlfn.NORM.INV(S858, $D$11, $D$12), 2))</f>
        <v>5605.81</v>
      </c>
      <c r="U858" s="15">
        <f ca="1">MIN(F858,R858)</f>
        <v>22</v>
      </c>
      <c r="V858" s="15">
        <f ca="1">RAND()</f>
        <v>0.80948341430934523</v>
      </c>
      <c r="W858" s="19">
        <f ca="1">(IF(B858=1, $G$21+($G$22-$G$21)*V858, $H$21+($H$22-$H$21)*V858))</f>
        <v>3.4284502429280356E-2</v>
      </c>
      <c r="X858" s="15">
        <f ca="1">ROUND(U858*(1-W858), 0)</f>
        <v>21</v>
      </c>
      <c r="Y858" s="20">
        <f ca="1">RAND()</f>
        <v>0.46904369305919413</v>
      </c>
      <c r="Z858" s="15">
        <f ca="1">IF(B858=1, ROUND(_xlfn.NORM.INV(Y858,$C$13,$C$14)*(1+$T$14), 0), ROUND(_xlfn.NORM.INV(Y858, $D$13, $D$14)*(1+$T$14), 0))</f>
        <v>35</v>
      </c>
      <c r="AA858" s="20">
        <f ca="1">RAND()</f>
        <v>0.43326398745411165</v>
      </c>
      <c r="AB858" s="18">
        <f ca="1">IF(B858=1, ROUND(_xlfn.NORM.INV(AA858,$C$15,$C$16), 2), ROUND(_xlfn.NORM.INV(AA858, $D$15, $D$16), 2))</f>
        <v>2777.54</v>
      </c>
      <c r="AC858" s="15">
        <f ca="1">MIN(G858,Z858)</f>
        <v>21</v>
      </c>
      <c r="AD858" s="15">
        <f ca="1">RAND()</f>
        <v>0.27146393409211422</v>
      </c>
      <c r="AE858" s="19">
        <f ca="1">(IF(B858=1, $G$21+($G$22-$G$21)*AD858, $H$21+($H$22-$H$21)*AD858))</f>
        <v>1.8143918022763425E-2</v>
      </c>
      <c r="AF858" s="15">
        <f ca="1">ROUND(AC858*(1-AE858), 0)</f>
        <v>21</v>
      </c>
      <c r="AG858" s="20">
        <f ca="1">RAND()</f>
        <v>0.38111108336268029</v>
      </c>
      <c r="AH858" s="15">
        <f ca="1">IF(B858=1, ROUND(_xlfn.NORM.INV(AG858,$C$17,$C$18)*(1+$T$14), 0), ROUND(_xlfn.NORM.INV(AG858, $D$17, $D$18)*(1+$T$14), 0))</f>
        <v>184</v>
      </c>
      <c r="AI858" s="20">
        <f ca="1">RAND()</f>
        <v>0.18893833818812589</v>
      </c>
      <c r="AJ858" s="18">
        <f ca="1">IF(B858=1, ROUND(_xlfn.NORM.INV(AI858,$C$19,$C$20), 2), ROUND(_xlfn.NORM.INV(AI858, $D$19, $D$20), 2))</f>
        <v>1681.75</v>
      </c>
      <c r="AK858" s="15">
        <f ca="1">MIN(ROUND(H858*(1+$C$22),0),AH858)</f>
        <v>184</v>
      </c>
      <c r="AL858" s="20">
        <f ca="1">RAND()</f>
        <v>0.41919506451662036</v>
      </c>
      <c r="AM858" s="19">
        <f ca="1">(IF(B858=1, $G$21+($G$22-$G$21)*AL858, $H$21+($H$22-$H$21)*AL858))</f>
        <v>2.257585193549861E-2</v>
      </c>
      <c r="AN858" s="15">
        <f ca="1">ROUND(AK858*(1-AM858), 0)</f>
        <v>180</v>
      </c>
      <c r="AO858" s="18">
        <f ca="1">SUM(IF(AN858&gt;H858, (AN858-H858)*($G$23+AJ858), 0),IF(AF858&gt;G858,(AF858-G858)*($G$23+AB858),0),IF(X858&gt;F858,(X858-F858)*($G$23+T858),0),IF(P858&gt;E858,(P858-E858)*($G$23+L858),0))</f>
        <v>0</v>
      </c>
      <c r="AP858" s="18">
        <f>-$C$24</f>
        <v>-313614.51120000001</v>
      </c>
      <c r="AQ858" s="17">
        <f ca="1">L858*P858+T858*X858+AB858*AF858+AJ858*AN858-AO858+AP858</f>
        <v>165150.83879999997</v>
      </c>
      <c r="AS858" s="21">
        <f ca="1">SUM(IF(AN858&gt;H858, (AN858-H858), 0),IF(AF858&gt;G858,(AF858-G858),0),IF(X858&gt;F858,(X858-F858),0),IF(P858&gt;E858,(P858-E858),0))</f>
        <v>0</v>
      </c>
    </row>
    <row r="859" spans="1:45" x14ac:dyDescent="0.4">
      <c r="A859" s="15">
        <v>831</v>
      </c>
      <c r="B859" s="15">
        <f ca="1">IF(RAND() &lt; (8/12), 0, 1)</f>
        <v>0</v>
      </c>
      <c r="C859" s="20">
        <f ca="1">RAND()</f>
        <v>0.10785255797732851</v>
      </c>
      <c r="D859" s="15" t="str">
        <f ca="1">LOOKUP(C859,$H$13:$H$16,$F$13:$F$16)</f>
        <v>Airbus A350-900</v>
      </c>
      <c r="E859" s="15">
        <f ca="1">LOOKUP(D859,$F$6:$F$9,$I$6:$I$9)</f>
        <v>0</v>
      </c>
      <c r="F859" s="15">
        <f ca="1">LOOKUP(D859,$F$6:$F$9,$J$6:$J$9)</f>
        <v>32</v>
      </c>
      <c r="G859" s="15">
        <f ca="1">LOOKUP(D859,$F$6:$F$9,$K$6:$K$9)</f>
        <v>21</v>
      </c>
      <c r="H859" s="15">
        <f ca="1">LOOKUP(D859,$F$6:$F$9,$L$6:$L$9)</f>
        <v>259</v>
      </c>
      <c r="I859" s="20">
        <f ca="1">RAND()</f>
        <v>0.95493077106026913</v>
      </c>
      <c r="J859" s="15">
        <f ca="1">IF(B859=1, ROUND(_xlfn.NORM.INV(I859,$C$5,$C$6)*(1+$T$14), 0), ROUND(_xlfn.NORM.INV(I859, $D$5, $D$6)*(1+$T$14), 0))</f>
        <v>6</v>
      </c>
      <c r="K859" s="20">
        <f ca="1">RAND()</f>
        <v>0.3885523874287159</v>
      </c>
      <c r="L859" s="18">
        <f ca="1">IF(B859=1, ROUND(_xlfn.NORM.INV(K859,$C$7,$C$8), 2), ROUND(_xlfn.NORM.INV(K859, $D$7, $D$8), 2))</f>
        <v>10363.36</v>
      </c>
      <c r="M859" s="15">
        <f ca="1">MIN(E859,J859)</f>
        <v>0</v>
      </c>
      <c r="N859" s="15">
        <f ca="1">RAND()</f>
        <v>0.25320530656217877</v>
      </c>
      <c r="O859" s="19">
        <f ca="1">(IF(B859=1, $G$21+($G$22-$G$21)*N859, $H$21+($H$22-$H$21)*N859))</f>
        <v>1.7596159196865364E-2</v>
      </c>
      <c r="P859" s="15">
        <f ca="1">ROUND(M859*(1-O859), 0)</f>
        <v>0</v>
      </c>
      <c r="Q859" s="20">
        <f ca="1">RAND()</f>
        <v>0.25384447356304563</v>
      </c>
      <c r="R859" s="15">
        <f ca="1">IF(B859=1, ROUND(_xlfn.NORM.INV(Q859,$C$9,$C$10)*(1+$T$14), 0), ROUND(_xlfn.NORM.INV(Q859, $D$9, $D$10)*(1+$T$14), 0))</f>
        <v>33</v>
      </c>
      <c r="S859" s="20">
        <f ca="1">RAND()</f>
        <v>0.33685528530036146</v>
      </c>
      <c r="T859" s="18">
        <f ca="1">IF(B859=1, ROUND(_xlfn.NORM.INV(S859,$C$11,$C$12), 2), ROUND(_xlfn.NORM.INV(S859, $D$11, $D$12), 2))</f>
        <v>5150.24</v>
      </c>
      <c r="U859" s="15">
        <f ca="1">MIN(F859,R859)</f>
        <v>32</v>
      </c>
      <c r="V859" s="15">
        <f ca="1">RAND()</f>
        <v>6.4594815747095247E-2</v>
      </c>
      <c r="W859" s="19">
        <f ca="1">(IF(B859=1, $G$21+($G$22-$G$21)*V859, $H$21+($H$22-$H$21)*V859))</f>
        <v>1.1937844472412858E-2</v>
      </c>
      <c r="X859" s="15">
        <f ca="1">ROUND(U859*(1-W859), 0)</f>
        <v>32</v>
      </c>
      <c r="Y859" s="20">
        <f ca="1">RAND()</f>
        <v>0.87904025066989011</v>
      </c>
      <c r="Z859" s="15">
        <f ca="1">IF(B859=1, ROUND(_xlfn.NORM.INV(Y859,$C$13,$C$14)*(1+$T$14), 0), ROUND(_xlfn.NORM.INV(Y859, $D$13, $D$14)*(1+$T$14), 0))</f>
        <v>47</v>
      </c>
      <c r="AA859" s="20">
        <f ca="1">RAND()</f>
        <v>0.83127119655348913</v>
      </c>
      <c r="AB859" s="18">
        <f ca="1">IF(B859=1, ROUND(_xlfn.NORM.INV(AA859,$C$15,$C$16), 2), ROUND(_xlfn.NORM.INV(AA859, $D$15, $D$16), 2))</f>
        <v>2914.55</v>
      </c>
      <c r="AC859" s="15">
        <f ca="1">MIN(G859,Z859)</f>
        <v>21</v>
      </c>
      <c r="AD859" s="15">
        <f ca="1">RAND()</f>
        <v>0.17896124246368528</v>
      </c>
      <c r="AE859" s="19">
        <f ca="1">(IF(B859=1, $G$21+($G$22-$G$21)*AD859, $H$21+($H$22-$H$21)*AD859))</f>
        <v>1.5368837273910557E-2</v>
      </c>
      <c r="AF859" s="15">
        <f ca="1">ROUND(AC859*(1-AE859), 0)</f>
        <v>21</v>
      </c>
      <c r="AG859" s="20">
        <f ca="1">RAND()</f>
        <v>0.30722000807246974</v>
      </c>
      <c r="AH859" s="15">
        <f ca="1">IF(B859=1, ROUND(_xlfn.NORM.INV(AG859,$C$17,$C$18)*(1+$T$14), 0), ROUND(_xlfn.NORM.INV(AG859, $D$17, $D$18)*(1+$T$14), 0))</f>
        <v>173</v>
      </c>
      <c r="AI859" s="20">
        <f ca="1">RAND()</f>
        <v>8.0937682324848548E-2</v>
      </c>
      <c r="AJ859" s="18">
        <f ca="1">IF(B859=1, ROUND(_xlfn.NORM.INV(AI859,$C$19,$C$20), 2), ROUND(_xlfn.NORM.INV(AI859, $D$19, $D$20), 2))</f>
        <v>1642.48</v>
      </c>
      <c r="AK859" s="15">
        <f ca="1">MIN(ROUND(H859*(1+$C$22),0),AH859)</f>
        <v>173</v>
      </c>
      <c r="AL859" s="20">
        <f ca="1">RAND()</f>
        <v>8.6877795064737695E-2</v>
      </c>
      <c r="AM859" s="19">
        <f ca="1">(IF(B859=1, $G$21+($G$22-$G$21)*AL859, $H$21+($H$22-$H$21)*AL859))</f>
        <v>1.2606333851942131E-2</v>
      </c>
      <c r="AN859" s="15">
        <f ca="1">ROUND(AK859*(1-AM859), 0)</f>
        <v>171</v>
      </c>
      <c r="AO859" s="18">
        <f ca="1">SUM(IF(AN859&gt;H859, (AN859-H859)*($G$23+AJ859), 0),IF(AF859&gt;G859,(AF859-G859)*($G$23+AB859),0),IF(X859&gt;F859,(X859-F859)*($G$23+T859),0),IF(P859&gt;E859,(P859-E859)*($G$23+L859),0))</f>
        <v>0</v>
      </c>
      <c r="AP859" s="18">
        <f>-$C$24</f>
        <v>-313614.51120000001</v>
      </c>
      <c r="AQ859" s="17">
        <f ca="1">L859*P859+T859*X859+AB859*AF859+AJ859*AN859-AO859+AP859</f>
        <v>193262.79879999999</v>
      </c>
      <c r="AS859" s="21">
        <f ca="1">SUM(IF(AN859&gt;H859, (AN859-H859), 0),IF(AF859&gt;G859,(AF859-G859),0),IF(X859&gt;F859,(X859-F859),0),IF(P859&gt;E859,(P859-E859),0))</f>
        <v>0</v>
      </c>
    </row>
    <row r="860" spans="1:45" x14ac:dyDescent="0.4">
      <c r="A860" s="15">
        <v>832</v>
      </c>
      <c r="B860" s="15">
        <f ca="1">IF(RAND() &lt; (8/12), 0, 1)</f>
        <v>0</v>
      </c>
      <c r="C860" s="20">
        <f ca="1">RAND()</f>
        <v>0.2762427200207187</v>
      </c>
      <c r="D860" s="15" t="str">
        <f ca="1">LOOKUP(C860,$H$13:$H$16,$F$13:$F$16)</f>
        <v>Airbus A380-800</v>
      </c>
      <c r="E860" s="15">
        <f ca="1">LOOKUP(D860,$F$6:$F$9,$I$6:$I$9)</f>
        <v>14</v>
      </c>
      <c r="F860" s="15">
        <f ca="1">LOOKUP(D860,$F$6:$F$9,$J$6:$J$9)</f>
        <v>76</v>
      </c>
      <c r="G860" s="15">
        <f ca="1">LOOKUP(D860,$F$6:$F$9,$K$6:$K$9)</f>
        <v>56</v>
      </c>
      <c r="H860" s="15">
        <f ca="1">LOOKUP(D860,$F$6:$F$9,$L$6:$L$9)</f>
        <v>341</v>
      </c>
      <c r="I860" s="20">
        <f ca="1">RAND()</f>
        <v>0.70246467380618849</v>
      </c>
      <c r="J860" s="15">
        <f ca="1">IF(B860=1, ROUND(_xlfn.NORM.INV(I860,$C$5,$C$6)*(1+$T$14), 0), ROUND(_xlfn.NORM.INV(I860, $D$5, $D$6)*(1+$T$14), 0))</f>
        <v>5</v>
      </c>
      <c r="K860" s="20">
        <f ca="1">RAND()</f>
        <v>0.31986054430628608</v>
      </c>
      <c r="L860" s="18">
        <f ca="1">IF(B860=1, ROUND(_xlfn.NORM.INV(K860,$C$7,$C$8), 2), ROUND(_xlfn.NORM.INV(K860, $D$7, $D$8), 2))</f>
        <v>10279.040000000001</v>
      </c>
      <c r="M860" s="15">
        <f ca="1">MIN(E860,J860)</f>
        <v>5</v>
      </c>
      <c r="N860" s="15">
        <f ca="1">RAND()</f>
        <v>0.42263946121774254</v>
      </c>
      <c r="O860" s="19">
        <f ca="1">(IF(B860=1, $G$21+($G$22-$G$21)*N860, $H$21+($H$22-$H$21)*N860))</f>
        <v>2.2679183836532276E-2</v>
      </c>
      <c r="P860" s="15">
        <f ca="1">ROUND(M860*(1-O860), 0)</f>
        <v>5</v>
      </c>
      <c r="Q860" s="20">
        <f ca="1">RAND()</f>
        <v>6.8736342249409721E-2</v>
      </c>
      <c r="R860" s="15">
        <f ca="1">IF(B860=1, ROUND(_xlfn.NORM.INV(Q860,$C$9,$C$10)*(1+$T$14), 0), ROUND(_xlfn.NORM.INV(Q860, $D$9, $D$10)*(1+$T$14), 0))</f>
        <v>24</v>
      </c>
      <c r="S860" s="20">
        <f ca="1">RAND()</f>
        <v>7.5765922261336605E-2</v>
      </c>
      <c r="T860" s="18">
        <f ca="1">IF(B860=1, ROUND(_xlfn.NORM.INV(S860,$C$11,$C$12), 2), ROUND(_xlfn.NORM.INV(S860, $D$11, $D$12), 2))</f>
        <v>4919.38</v>
      </c>
      <c r="U860" s="15">
        <f ca="1">MIN(F860,R860)</f>
        <v>24</v>
      </c>
      <c r="V860" s="15">
        <f ca="1">RAND()</f>
        <v>0.68433733285394793</v>
      </c>
      <c r="W860" s="19">
        <f ca="1">(IF(B860=1, $G$21+($G$22-$G$21)*V860, $H$21+($H$22-$H$21)*V860))</f>
        <v>3.0530119985618435E-2</v>
      </c>
      <c r="X860" s="15">
        <f ca="1">ROUND(U860*(1-W860), 0)</f>
        <v>23</v>
      </c>
      <c r="Y860" s="20">
        <f ca="1">RAND()</f>
        <v>0.38637865188469389</v>
      </c>
      <c r="Z860" s="15">
        <f ca="1">IF(B860=1, ROUND(_xlfn.NORM.INV(Y860,$C$13,$C$14)*(1+$T$14), 0), ROUND(_xlfn.NORM.INV(Y860, $D$13, $D$14)*(1+$T$14), 0))</f>
        <v>33</v>
      </c>
      <c r="AA860" s="20">
        <f ca="1">RAND()</f>
        <v>0.62740784496890878</v>
      </c>
      <c r="AB860" s="18">
        <f ca="1">IF(B860=1, ROUND(_xlfn.NORM.INV(AA860,$C$15,$C$16), 2), ROUND(_xlfn.NORM.INV(AA860, $D$15, $D$16), 2))</f>
        <v>2837.47</v>
      </c>
      <c r="AC860" s="15">
        <f ca="1">MIN(G860,Z860)</f>
        <v>33</v>
      </c>
      <c r="AD860" s="15">
        <f ca="1">RAND()</f>
        <v>0.81516163241767059</v>
      </c>
      <c r="AE860" s="19">
        <f ca="1">(IF(B860=1, $G$21+($G$22-$G$21)*AD860, $H$21+($H$22-$H$21)*AD860))</f>
        <v>3.4454848972530115E-2</v>
      </c>
      <c r="AF860" s="15">
        <f ca="1">ROUND(AC860*(1-AE860), 0)</f>
        <v>32</v>
      </c>
      <c r="AG860" s="20">
        <f ca="1">RAND()</f>
        <v>0.71580834089479972</v>
      </c>
      <c r="AH860" s="15">
        <f ca="1">IF(B860=1, ROUND(_xlfn.NORM.INV(AG860,$C$17,$C$18)*(1+$T$14), 0), ROUND(_xlfn.NORM.INV(AG860, $D$17, $D$18)*(1+$T$14), 0))</f>
        <v>229</v>
      </c>
      <c r="AI860" s="20">
        <f ca="1">RAND()</f>
        <v>0.93542206822472451</v>
      </c>
      <c r="AJ860" s="18">
        <f ca="1">IF(B860=1, ROUND(_xlfn.NORM.INV(AI860,$C$19,$C$20), 2), ROUND(_xlfn.NORM.INV(AI860, $D$19, $D$20), 2))</f>
        <v>1863.99</v>
      </c>
      <c r="AK860" s="15">
        <f ca="1">MIN(ROUND(H860*(1+$C$22),0),AH860)</f>
        <v>229</v>
      </c>
      <c r="AL860" s="20">
        <f ca="1">RAND()</f>
        <v>0.73409378681702775</v>
      </c>
      <c r="AM860" s="19">
        <f ca="1">(IF(B860=1, $G$21+($G$22-$G$21)*AL860, $H$21+($H$22-$H$21)*AL860))</f>
        <v>3.2022813604510834E-2</v>
      </c>
      <c r="AN860" s="15">
        <f ca="1">ROUND(AK860*(1-AM860), 0)</f>
        <v>222</v>
      </c>
      <c r="AO860" s="18">
        <f ca="1">SUM(IF(AN860&gt;H860, (AN860-H860)*($G$23+AJ860), 0),IF(AF860&gt;G860,(AF860-G860)*($G$23+AB860),0),IF(X860&gt;F860,(X860-F860)*($G$23+T860),0),IF(P860&gt;E860,(P860-E860)*($G$23+L860),0))</f>
        <v>0</v>
      </c>
      <c r="AP860" s="18">
        <f>-$C$24</f>
        <v>-313614.51120000001</v>
      </c>
      <c r="AQ860" s="17">
        <f ca="1">L860*P860+T860*X860+AB860*AF860+AJ860*AN860-AO860+AP860</f>
        <v>355531.2488</v>
      </c>
      <c r="AS860" s="21">
        <f ca="1">SUM(IF(AN860&gt;H860, (AN860-H860), 0),IF(AF860&gt;G860,(AF860-G860),0),IF(X860&gt;F860,(X860-F860),0),IF(P860&gt;E860,(P860-E860),0))</f>
        <v>0</v>
      </c>
    </row>
    <row r="861" spans="1:45" x14ac:dyDescent="0.4">
      <c r="A861" s="15">
        <v>833</v>
      </c>
      <c r="B861" s="15">
        <f ca="1">IF(RAND() &lt; (8/12), 0, 1)</f>
        <v>0</v>
      </c>
      <c r="C861" s="20">
        <f ca="1">RAND()</f>
        <v>0.35651380951842304</v>
      </c>
      <c r="D861" s="15" t="str">
        <f ca="1">LOOKUP(C861,$H$13:$H$16,$F$13:$F$16)</f>
        <v>Airbus A380-800</v>
      </c>
      <c r="E861" s="15">
        <f ca="1">LOOKUP(D861,$F$6:$F$9,$I$6:$I$9)</f>
        <v>14</v>
      </c>
      <c r="F861" s="15">
        <f ca="1">LOOKUP(D861,$F$6:$F$9,$J$6:$J$9)</f>
        <v>76</v>
      </c>
      <c r="G861" s="15">
        <f ca="1">LOOKUP(D861,$F$6:$F$9,$K$6:$K$9)</f>
        <v>56</v>
      </c>
      <c r="H861" s="15">
        <f ca="1">LOOKUP(D861,$F$6:$F$9,$L$6:$L$9)</f>
        <v>341</v>
      </c>
      <c r="I861" s="20">
        <f ca="1">RAND()</f>
        <v>5.9757873401407036E-3</v>
      </c>
      <c r="J861" s="15">
        <f ca="1">IF(B861=1, ROUND(_xlfn.NORM.INV(I861,$C$5,$C$6)*(1+$T$14), 0), ROUND(_xlfn.NORM.INV(I861, $D$5, $D$6)*(1+$T$14), 0))</f>
        <v>2</v>
      </c>
      <c r="K861" s="20">
        <f ca="1">RAND()</f>
        <v>0.40346788550418</v>
      </c>
      <c r="L861" s="18">
        <f ca="1">IF(B861=1, ROUND(_xlfn.NORM.INV(K861,$C$7,$C$8), 2), ROUND(_xlfn.NORM.INV(K861, $D$7, $D$8), 2))</f>
        <v>10381</v>
      </c>
      <c r="M861" s="15">
        <f ca="1">MIN(E861,J861)</f>
        <v>2</v>
      </c>
      <c r="N861" s="15">
        <f ca="1">RAND()</f>
        <v>0.50905051382007083</v>
      </c>
      <c r="O861" s="19">
        <f ca="1">(IF(B861=1, $G$21+($G$22-$G$21)*N861, $H$21+($H$22-$H$21)*N861))</f>
        <v>2.5271515414602125E-2</v>
      </c>
      <c r="P861" s="15">
        <f ca="1">ROUND(M861*(1-O861), 0)</f>
        <v>2</v>
      </c>
      <c r="Q861" s="20">
        <f ca="1">RAND()</f>
        <v>0.56842363982525268</v>
      </c>
      <c r="R861" s="15">
        <f ca="1">IF(B861=1, ROUND(_xlfn.NORM.INV(Q861,$C$9,$C$10)*(1+$T$14), 0), ROUND(_xlfn.NORM.INV(Q861, $D$9, $D$10)*(1+$T$14), 0))</f>
        <v>42</v>
      </c>
      <c r="S861" s="20">
        <f ca="1">RAND()</f>
        <v>0.98733405502530414</v>
      </c>
      <c r="T861" s="18">
        <f ca="1">IF(B861=1, ROUND(_xlfn.NORM.INV(S861,$C$11,$C$12), 2), ROUND(_xlfn.NORM.INV(S861, $D$11, $D$12), 2))</f>
        <v>5755.8</v>
      </c>
      <c r="U861" s="15">
        <f ca="1">MIN(F861,R861)</f>
        <v>42</v>
      </c>
      <c r="V861" s="15">
        <f ca="1">RAND()</f>
        <v>0.39247796108370692</v>
      </c>
      <c r="W861" s="19">
        <f ca="1">(IF(B861=1, $G$21+($G$22-$G$21)*V861, $H$21+($H$22-$H$21)*V861))</f>
        <v>2.1774338832511207E-2</v>
      </c>
      <c r="X861" s="15">
        <f ca="1">ROUND(U861*(1-W861), 0)</f>
        <v>41</v>
      </c>
      <c r="Y861" s="20">
        <f ca="1">RAND()</f>
        <v>0.27570746740889407</v>
      </c>
      <c r="Z861" s="15">
        <f ca="1">IF(B861=1, ROUND(_xlfn.NORM.INV(Y861,$C$13,$C$14)*(1+$T$14), 0), ROUND(_xlfn.NORM.INV(Y861, $D$13, $D$14)*(1+$T$14), 0))</f>
        <v>30</v>
      </c>
      <c r="AA861" s="20">
        <f ca="1">RAND()</f>
        <v>0.49381494894033973</v>
      </c>
      <c r="AB861" s="18">
        <f ca="1">IF(B861=1, ROUND(_xlfn.NORM.INV(AA861,$C$15,$C$16), 2), ROUND(_xlfn.NORM.INV(AA861, $D$15, $D$16), 2))</f>
        <v>2796.08</v>
      </c>
      <c r="AC861" s="15">
        <f ca="1">MIN(G861,Z861)</f>
        <v>30</v>
      </c>
      <c r="AD861" s="15">
        <f ca="1">RAND()</f>
        <v>0.59351630045779258</v>
      </c>
      <c r="AE861" s="19">
        <f ca="1">(IF(B861=1, $G$21+($G$22-$G$21)*AD861, $H$21+($H$22-$H$21)*AD861))</f>
        <v>2.7805489013733774E-2</v>
      </c>
      <c r="AF861" s="15">
        <f ca="1">ROUND(AC861*(1-AE861), 0)</f>
        <v>29</v>
      </c>
      <c r="AG861" s="20">
        <f ca="1">RAND()</f>
        <v>0.92110258189157035</v>
      </c>
      <c r="AH861" s="15">
        <f ca="1">IF(B861=1, ROUND(_xlfn.NORM.INV(AG861,$C$17,$C$18)*(1+$T$14), 0), ROUND(_xlfn.NORM.INV(AG861, $D$17, $D$18)*(1+$T$14), 0))</f>
        <v>274</v>
      </c>
      <c r="AI861" s="20">
        <f ca="1">RAND()</f>
        <v>0.65271951217213087</v>
      </c>
      <c r="AJ861" s="18">
        <f ca="1">IF(B861=1, ROUND(_xlfn.NORM.INV(AI861,$C$19,$C$20), 2), ROUND(_xlfn.NORM.INV(AI861, $D$19, $D$20), 2))</f>
        <v>1778.56</v>
      </c>
      <c r="AK861" s="15">
        <f ca="1">MIN(ROUND(H861*(1+$C$22),0),AH861)</f>
        <v>274</v>
      </c>
      <c r="AL861" s="20">
        <f ca="1">RAND()</f>
        <v>0.28641177842715593</v>
      </c>
      <c r="AM861" s="19">
        <f ca="1">(IF(B861=1, $G$21+($G$22-$G$21)*AL861, $H$21+($H$22-$H$21)*AL861))</f>
        <v>1.8592353352814679E-2</v>
      </c>
      <c r="AN861" s="15">
        <f ca="1">ROUND(AK861*(1-AM861), 0)</f>
        <v>269</v>
      </c>
      <c r="AO861" s="18">
        <f ca="1">SUM(IF(AN861&gt;H861, (AN861-H861)*($G$23+AJ861), 0),IF(AF861&gt;G861,(AF861-G861)*($G$23+AB861),0),IF(X861&gt;F861,(X861-F861)*($G$23+T861),0),IF(P861&gt;E861,(P861-E861)*($G$23+L861),0))</f>
        <v>0</v>
      </c>
      <c r="AP861" s="18">
        <f>-$C$24</f>
        <v>-313614.51120000001</v>
      </c>
      <c r="AQ861" s="17">
        <f ca="1">L861*P861+T861*X861+AB861*AF861+AJ861*AN861-AO861+AP861</f>
        <v>502654.2488</v>
      </c>
      <c r="AS861" s="21">
        <f ca="1">SUM(IF(AN861&gt;H861, (AN861-H861), 0),IF(AF861&gt;G861,(AF861-G861),0),IF(X861&gt;F861,(X861-F861),0),IF(P861&gt;E861,(P861-E861),0))</f>
        <v>0</v>
      </c>
    </row>
    <row r="862" spans="1:45" x14ac:dyDescent="0.4">
      <c r="A862" s="15">
        <v>834</v>
      </c>
      <c r="B862" s="15">
        <f ca="1">IF(RAND() &lt; (8/12), 0, 1)</f>
        <v>1</v>
      </c>
      <c r="C862" s="20">
        <f ca="1">RAND()</f>
        <v>0.79944191238352025</v>
      </c>
      <c r="D862" s="15" t="str">
        <f ca="1">LOOKUP(C862,$H$13:$H$16,$F$13:$F$16)</f>
        <v>Boeing 777-300ER</v>
      </c>
      <c r="E862" s="15">
        <f ca="1">LOOKUP(D862,$F$6:$F$9,$I$6:$I$9)</f>
        <v>8</v>
      </c>
      <c r="F862" s="15">
        <f ca="1">LOOKUP(D862,$F$6:$F$9,$J$6:$J$9)</f>
        <v>40</v>
      </c>
      <c r="G862" s="15">
        <f ca="1">LOOKUP(D862,$F$6:$F$9,$K$6:$K$9)</f>
        <v>24</v>
      </c>
      <c r="H862" s="15">
        <f ca="1">LOOKUP(D862,$F$6:$F$9,$L$6:$L$9)</f>
        <v>260</v>
      </c>
      <c r="I862" s="20">
        <f ca="1">RAND()</f>
        <v>0.79755598969418551</v>
      </c>
      <c r="J862" s="15">
        <f ca="1">IF(B862=1, ROUND(_xlfn.NORM.INV(I862,$C$5,$C$6)*(1+$T$14), 0), ROUND(_xlfn.NORM.INV(I862, $D$5, $D$6)*(1+$T$14), 0))</f>
        <v>8</v>
      </c>
      <c r="K862" s="20">
        <f ca="1">RAND()</f>
        <v>0.26285704487341</v>
      </c>
      <c r="L862" s="18">
        <f ca="1">IF(B862=1, ROUND(_xlfn.NORM.INV(K862,$C$7,$C$8), 2), ROUND(_xlfn.NORM.INV(K862, $D$7, $D$8), 2))</f>
        <v>12514.5</v>
      </c>
      <c r="M862" s="15">
        <f ca="1">MIN(E862,J862)</f>
        <v>8</v>
      </c>
      <c r="N862" s="15">
        <f ca="1">RAND()</f>
        <v>0.3960476870857812</v>
      </c>
      <c r="O862" s="19">
        <f ca="1">(IF(B862=1, $G$21+($G$22-$G$21)*N862, $H$21+($H$22-$H$21)*N862))</f>
        <v>2.8861669048002345E-2</v>
      </c>
      <c r="P862" s="15">
        <f ca="1">ROUND(M862*(1-O862), 0)</f>
        <v>8</v>
      </c>
      <c r="Q862" s="20">
        <f ca="1">RAND()</f>
        <v>0.95922628768806451</v>
      </c>
      <c r="R862" s="15">
        <f ca="1">IF(B862=1, ROUND(_xlfn.NORM.INV(Q862,$C$9,$C$10)*(1+$T$14), 0), ROUND(_xlfn.NORM.INV(Q862, $D$9, $D$10)*(1+$T$14), 0))</f>
        <v>105</v>
      </c>
      <c r="S862" s="20">
        <f ca="1">RAND()</f>
        <v>0.68349160700454215</v>
      </c>
      <c r="T862" s="18">
        <f ca="1">IF(B862=1, ROUND(_xlfn.NORM.INV(S862,$C$11,$C$12), 2), ROUND(_xlfn.NORM.INV(S862, $D$11, $D$12), 2))</f>
        <v>7259.99</v>
      </c>
      <c r="U862" s="15">
        <f ca="1">MIN(F862,R862)</f>
        <v>40</v>
      </c>
      <c r="V862" s="15">
        <f ca="1">RAND()</f>
        <v>0.98928725094309877</v>
      </c>
      <c r="W862" s="19">
        <f ca="1">(IF(B862=1, $G$21+($G$22-$G$21)*V862, $H$21+($H$22-$H$21)*V862))</f>
        <v>4.9625053783008459E-2</v>
      </c>
      <c r="X862" s="15">
        <f ca="1">ROUND(U862*(1-W862), 0)</f>
        <v>38</v>
      </c>
      <c r="Y862" s="20">
        <f ca="1">RAND()</f>
        <v>0.2251431494659214</v>
      </c>
      <c r="Z862" s="15">
        <f ca="1">IF(B862=1, ROUND(_xlfn.NORM.INV(Y862,$C$13,$C$14)*(1+$T$14), 0), ROUND(_xlfn.NORM.INV(Y862, $D$13, $D$14)*(1+$T$14), 0))</f>
        <v>37</v>
      </c>
      <c r="AA862" s="20">
        <f ca="1">RAND()</f>
        <v>0.17708259556656902</v>
      </c>
      <c r="AB862" s="18">
        <f ca="1">IF(B862=1, ROUND(_xlfn.NORM.INV(AA862,$C$15,$C$16), 2), ROUND(_xlfn.NORM.INV(AA862, $D$15, $D$16), 2))</f>
        <v>3196.78</v>
      </c>
      <c r="AC862" s="15">
        <f ca="1">MIN(G862,Z862)</f>
        <v>24</v>
      </c>
      <c r="AD862" s="15">
        <f ca="1">RAND()</f>
        <v>0.83432530815142047</v>
      </c>
      <c r="AE862" s="19">
        <f ca="1">(IF(B862=1, $G$21+($G$22-$G$21)*AD862, $H$21+($H$22-$H$21)*AD862))</f>
        <v>4.4201385785299724E-2</v>
      </c>
      <c r="AF862" s="15">
        <f ca="1">ROUND(AC862*(1-AE862), 0)</f>
        <v>23</v>
      </c>
      <c r="AG862" s="20">
        <f ca="1">RAND()</f>
        <v>0.49525271884607258</v>
      </c>
      <c r="AH862" s="15">
        <f ca="1">IF(B862=1, ROUND(_xlfn.NORM.INV(AG862,$C$17,$C$18)*(1+$T$14), 0), ROUND(_xlfn.NORM.INV(AG862, $D$17, $D$18)*(1+$T$14), 0))</f>
        <v>303</v>
      </c>
      <c r="AI862" s="20">
        <f ca="1">RAND()</f>
        <v>0.85061644408430226</v>
      </c>
      <c r="AJ862" s="18">
        <f ca="1">IF(B862=1, ROUND(_xlfn.NORM.INV(AI862,$C$19,$C$20), 2), ROUND(_xlfn.NORM.INV(AI862, $D$19, $D$20), 2))</f>
        <v>2588.8000000000002</v>
      </c>
      <c r="AK862" s="15">
        <f ca="1">MIN(ROUND(H862*(1+$C$22),0),AH862)</f>
        <v>273</v>
      </c>
      <c r="AL862" s="20">
        <f ca="1">RAND()</f>
        <v>0.36426410880244597</v>
      </c>
      <c r="AM862" s="19">
        <f ca="1">(IF(B862=1, $G$21+($G$22-$G$21)*AL862, $H$21+($H$22-$H$21)*AL862))</f>
        <v>2.7749243808085612E-2</v>
      </c>
      <c r="AN862" s="15">
        <f ca="1">ROUND(AK862*(1-AM862), 0)</f>
        <v>265</v>
      </c>
      <c r="AO862" s="18">
        <f ca="1">SUM(IF(AN862&gt;H862, (AN862-H862)*($G$23+AJ862), 0),IF(AF862&gt;G862,(AF862-G862)*($G$23+AB862),0),IF(X862&gt;F862,(X862-F862)*($G$23+T862),0),IF(P862&gt;E862,(P862-E862)*($G$23+L862),0))</f>
        <v>17199</v>
      </c>
      <c r="AP862" s="18">
        <f>-$C$24</f>
        <v>-313614.51120000001</v>
      </c>
      <c r="AQ862" s="17">
        <f ca="1">L862*P862+T862*X862+AB862*AF862+AJ862*AN862-AO862+AP862</f>
        <v>804740.04879999999</v>
      </c>
      <c r="AS862" s="21">
        <f ca="1">SUM(IF(AN862&gt;H862, (AN862-H862), 0),IF(AF862&gt;G862,(AF862-G862),0),IF(X862&gt;F862,(X862-F862),0),IF(P862&gt;E862,(P862-E862),0))</f>
        <v>5</v>
      </c>
    </row>
    <row r="863" spans="1:45" x14ac:dyDescent="0.4">
      <c r="A863" s="15">
        <v>835</v>
      </c>
      <c r="B863" s="15">
        <f ca="1">IF(RAND() &lt; (8/12), 0, 1)</f>
        <v>0</v>
      </c>
      <c r="C863" s="20">
        <f ca="1">RAND()</f>
        <v>0.95962567841026158</v>
      </c>
      <c r="D863" s="15" t="str">
        <f ca="1">LOOKUP(C863,$H$13:$H$16,$F$13:$F$16)</f>
        <v>Boeing 777-300ER</v>
      </c>
      <c r="E863" s="15">
        <f ca="1">LOOKUP(D863,$F$6:$F$9,$I$6:$I$9)</f>
        <v>8</v>
      </c>
      <c r="F863" s="15">
        <f ca="1">LOOKUP(D863,$F$6:$F$9,$J$6:$J$9)</f>
        <v>40</v>
      </c>
      <c r="G863" s="15">
        <f ca="1">LOOKUP(D863,$F$6:$F$9,$K$6:$K$9)</f>
        <v>24</v>
      </c>
      <c r="H863" s="15">
        <f ca="1">LOOKUP(D863,$F$6:$F$9,$L$6:$L$9)</f>
        <v>260</v>
      </c>
      <c r="I863" s="20">
        <f ca="1">RAND()</f>
        <v>0.37834249371575424</v>
      </c>
      <c r="J863" s="15">
        <f ca="1">IF(B863=1, ROUND(_xlfn.NORM.INV(I863,$C$5,$C$6)*(1+$T$14), 0), ROUND(_xlfn.NORM.INV(I863, $D$5, $D$6)*(1+$T$14), 0))</f>
        <v>4</v>
      </c>
      <c r="K863" s="20">
        <f ca="1">RAND()</f>
        <v>0.30353314400712883</v>
      </c>
      <c r="L863" s="18">
        <f ca="1">IF(B863=1, ROUND(_xlfn.NORM.INV(K863,$C$7,$C$8), 2), ROUND(_xlfn.NORM.INV(K863, $D$7, $D$8), 2))</f>
        <v>10258</v>
      </c>
      <c r="M863" s="15">
        <f ca="1">MIN(E863,J863)</f>
        <v>4</v>
      </c>
      <c r="N863" s="15">
        <f ca="1">RAND()</f>
        <v>0.99332085122359259</v>
      </c>
      <c r="O863" s="19">
        <f ca="1">(IF(B863=1, $G$21+($G$22-$G$21)*N863, $H$21+($H$22-$H$21)*N863))</f>
        <v>3.9799625536707774E-2</v>
      </c>
      <c r="P863" s="15">
        <f ca="1">ROUND(M863*(1-O863), 0)</f>
        <v>4</v>
      </c>
      <c r="Q863" s="20">
        <f ca="1">RAND()</f>
        <v>0.94062125396434515</v>
      </c>
      <c r="R863" s="15">
        <f ca="1">IF(B863=1, ROUND(_xlfn.NORM.INV(Q863,$C$9,$C$10)*(1+$T$14), 0), ROUND(_xlfn.NORM.INV(Q863, $D$9, $D$10)*(1+$T$14), 0))</f>
        <v>56</v>
      </c>
      <c r="S863" s="20">
        <f ca="1">RAND()</f>
        <v>0.51237494352691149</v>
      </c>
      <c r="T863" s="18">
        <f ca="1">IF(B863=1, ROUND(_xlfn.NORM.INV(S863,$C$11,$C$12), 2), ROUND(_xlfn.NORM.INV(S863, $D$11, $D$12), 2))</f>
        <v>5253.26</v>
      </c>
      <c r="U863" s="15">
        <f ca="1">MIN(F863,R863)</f>
        <v>40</v>
      </c>
      <c r="V863" s="15">
        <f ca="1">RAND()</f>
        <v>0.57661750139774004</v>
      </c>
      <c r="W863" s="19">
        <f ca="1">(IF(B863=1, $G$21+($G$22-$G$21)*V863, $H$21+($H$22-$H$21)*V863))</f>
        <v>2.7298525041932198E-2</v>
      </c>
      <c r="X863" s="15">
        <f ca="1">ROUND(U863*(1-W863), 0)</f>
        <v>39</v>
      </c>
      <c r="Y863" s="20">
        <f ca="1">RAND()</f>
        <v>0.92707742943171412</v>
      </c>
      <c r="Z863" s="15">
        <f ca="1">IF(B863=1, ROUND(_xlfn.NORM.INV(Y863,$C$13,$C$14)*(1+$T$14), 0), ROUND(_xlfn.NORM.INV(Y863, $D$13, $D$14)*(1+$T$14), 0))</f>
        <v>49</v>
      </c>
      <c r="AA863" s="20">
        <f ca="1">RAND()</f>
        <v>0.21245268726473077</v>
      </c>
      <c r="AB863" s="18">
        <f ca="1">IF(B863=1, ROUND(_xlfn.NORM.INV(AA863,$C$15,$C$16), 2), ROUND(_xlfn.NORM.INV(AA863, $D$15, $D$16), 2))</f>
        <v>2700.99</v>
      </c>
      <c r="AC863" s="15">
        <f ca="1">MIN(G863,Z863)</f>
        <v>24</v>
      </c>
      <c r="AD863" s="15">
        <f ca="1">RAND()</f>
        <v>0.55748013522798023</v>
      </c>
      <c r="AE863" s="19">
        <f ca="1">(IF(B863=1, $G$21+($G$22-$G$21)*AD863, $H$21+($H$22-$H$21)*AD863))</f>
        <v>2.6724404056839408E-2</v>
      </c>
      <c r="AF863" s="15">
        <f ca="1">ROUND(AC863*(1-AE863), 0)</f>
        <v>23</v>
      </c>
      <c r="AG863" s="20">
        <f ca="1">RAND()</f>
        <v>0.92130102189915253</v>
      </c>
      <c r="AH863" s="15">
        <f ca="1">IF(B863=1, ROUND(_xlfn.NORM.INV(AG863,$C$17,$C$18)*(1+$T$14), 0), ROUND(_xlfn.NORM.INV(AG863, $D$17, $D$18)*(1+$T$14), 0))</f>
        <v>274</v>
      </c>
      <c r="AI863" s="20">
        <f ca="1">RAND()</f>
        <v>0.24644749224058005</v>
      </c>
      <c r="AJ863" s="18">
        <f ca="1">IF(B863=1, ROUND(_xlfn.NORM.INV(AI863,$C$19,$C$20), 2), ROUND(_xlfn.NORM.INV(AI863, $D$19, $D$20), 2))</f>
        <v>1696.64</v>
      </c>
      <c r="AK863" s="15">
        <f ca="1">MIN(ROUND(H863*(1+$C$22),0),AH863)</f>
        <v>273</v>
      </c>
      <c r="AL863" s="20">
        <f ca="1">RAND()</f>
        <v>0.37401617864871184</v>
      </c>
      <c r="AM863" s="19">
        <f ca="1">(IF(B863=1, $G$21+($G$22-$G$21)*AL863, $H$21+($H$22-$H$21)*AL863))</f>
        <v>2.1220485359461354E-2</v>
      </c>
      <c r="AN863" s="15">
        <f ca="1">ROUND(AK863*(1-AM863), 0)</f>
        <v>267</v>
      </c>
      <c r="AO863" s="18">
        <f ca="1">SUM(IF(AN863&gt;H863, (AN863-H863)*($G$23+AJ863), 0),IF(AF863&gt;G863,(AF863-G863)*($G$23+AB863),0),IF(X863&gt;F863,(X863-F863)*($G$23+T863),0),IF(P863&gt;E863,(P863-E863)*($G$23+L863),0))</f>
        <v>17833.480000000003</v>
      </c>
      <c r="AP863" s="18">
        <f>-$C$24</f>
        <v>-313614.51120000001</v>
      </c>
      <c r="AQ863" s="17">
        <f ca="1">L863*P863+T863*X863+AB863*AF863+AJ863*AN863-AO863+AP863</f>
        <v>429586.79880000005</v>
      </c>
      <c r="AS863" s="21">
        <f ca="1">SUM(IF(AN863&gt;H863, (AN863-H863), 0),IF(AF863&gt;G863,(AF863-G863),0),IF(X863&gt;F863,(X863-F863),0),IF(P863&gt;E863,(P863-E863),0))</f>
        <v>7</v>
      </c>
    </row>
    <row r="864" spans="1:45" x14ac:dyDescent="0.4">
      <c r="A864" s="15">
        <v>836</v>
      </c>
      <c r="B864" s="15">
        <f ca="1">IF(RAND() &lt; (8/12), 0, 1)</f>
        <v>0</v>
      </c>
      <c r="C864" s="20">
        <f ca="1">RAND()</f>
        <v>0.66830727431032888</v>
      </c>
      <c r="D864" s="15" t="str">
        <f ca="1">LOOKUP(C864,$H$13:$H$16,$F$13:$F$16)</f>
        <v>Boeing 777-300ER</v>
      </c>
      <c r="E864" s="15">
        <f ca="1">LOOKUP(D864,$F$6:$F$9,$I$6:$I$9)</f>
        <v>8</v>
      </c>
      <c r="F864" s="15">
        <f ca="1">LOOKUP(D864,$F$6:$F$9,$J$6:$J$9)</f>
        <v>40</v>
      </c>
      <c r="G864" s="15">
        <f ca="1">LOOKUP(D864,$F$6:$F$9,$K$6:$K$9)</f>
        <v>24</v>
      </c>
      <c r="H864" s="15">
        <f ca="1">LOOKUP(D864,$F$6:$F$9,$L$6:$L$9)</f>
        <v>260</v>
      </c>
      <c r="I864" s="20">
        <f ca="1">RAND()</f>
        <v>8.7580710957395502E-2</v>
      </c>
      <c r="J864" s="15">
        <f ca="1">IF(B864=1, ROUND(_xlfn.NORM.INV(I864,$C$5,$C$6)*(1+$T$14), 0), ROUND(_xlfn.NORM.INV(I864, $D$5, $D$6)*(1+$T$14), 0))</f>
        <v>3</v>
      </c>
      <c r="K864" s="20">
        <f ca="1">RAND()</f>
        <v>3.6213087341428585E-2</v>
      </c>
      <c r="L864" s="18">
        <f ca="1">IF(B864=1, ROUND(_xlfn.NORM.INV(K864,$C$7,$C$8), 2), ROUND(_xlfn.NORM.INV(K864, $D$7, $D$8), 2))</f>
        <v>9673.64</v>
      </c>
      <c r="M864" s="15">
        <f ca="1">MIN(E864,J864)</f>
        <v>3</v>
      </c>
      <c r="N864" s="15">
        <f ca="1">RAND()</f>
        <v>0.98616677492742566</v>
      </c>
      <c r="O864" s="19">
        <f ca="1">(IF(B864=1, $G$21+($G$22-$G$21)*N864, $H$21+($H$22-$H$21)*N864))</f>
        <v>3.958500324782277E-2</v>
      </c>
      <c r="P864" s="15">
        <f ca="1">ROUND(M864*(1-O864), 0)</f>
        <v>3</v>
      </c>
      <c r="Q864" s="20">
        <f ca="1">RAND()</f>
        <v>9.093111227390982E-2</v>
      </c>
      <c r="R864" s="15">
        <f ca="1">IF(B864=1, ROUND(_xlfn.NORM.INV(Q864,$C$9,$C$10)*(1+$T$14), 0), ROUND(_xlfn.NORM.INV(Q864, $D$9, $D$10)*(1+$T$14), 0))</f>
        <v>26</v>
      </c>
      <c r="S864" s="20">
        <f ca="1">RAND()</f>
        <v>0.71191782640258772</v>
      </c>
      <c r="T864" s="18">
        <f ca="1">IF(B864=1, ROUND(_xlfn.NORM.INV(S864,$C$11,$C$12), 2), ROUND(_xlfn.NORM.INV(S864, $D$11, $D$12), 2))</f>
        <v>5373.57</v>
      </c>
      <c r="U864" s="15">
        <f ca="1">MIN(F864,R864)</f>
        <v>26</v>
      </c>
      <c r="V864" s="15">
        <f ca="1">RAND()</f>
        <v>0.22577035707548609</v>
      </c>
      <c r="W864" s="19">
        <f ca="1">(IF(B864=1, $G$21+($G$22-$G$21)*V864, $H$21+($H$22-$H$21)*V864))</f>
        <v>1.6773110712264581E-2</v>
      </c>
      <c r="X864" s="15">
        <f ca="1">ROUND(U864*(1-W864), 0)</f>
        <v>26</v>
      </c>
      <c r="Y864" s="20">
        <f ca="1">RAND()</f>
        <v>1.9817275544059099E-2</v>
      </c>
      <c r="Z864" s="15">
        <f ca="1">IF(B864=1, ROUND(_xlfn.NORM.INV(Y864,$C$13,$C$14)*(1+$T$14), 0), ROUND(_xlfn.NORM.INV(Y864, $D$13, $D$14)*(1+$T$14), 0))</f>
        <v>16</v>
      </c>
      <c r="AA864" s="20">
        <f ca="1">RAND()</f>
        <v>0.4836737751753396</v>
      </c>
      <c r="AB864" s="18">
        <f ca="1">IF(B864=1, ROUND(_xlfn.NORM.INV(AA864,$C$15,$C$16), 2), ROUND(_xlfn.NORM.INV(AA864, $D$15, $D$16), 2))</f>
        <v>2792.99</v>
      </c>
      <c r="AC864" s="15">
        <f ca="1">MIN(G864,Z864)</f>
        <v>16</v>
      </c>
      <c r="AD864" s="15">
        <f ca="1">RAND()</f>
        <v>5.1792131754945236E-3</v>
      </c>
      <c r="AE864" s="19">
        <f ca="1">(IF(B864=1, $G$21+($G$22-$G$21)*AD864, $H$21+($H$22-$H$21)*AD864))</f>
        <v>1.0155376395264835E-2</v>
      </c>
      <c r="AF864" s="15">
        <f ca="1">ROUND(AC864*(1-AE864), 0)</f>
        <v>16</v>
      </c>
      <c r="AG864" s="20">
        <f ca="1">RAND()</f>
        <v>0.78369388622111968</v>
      </c>
      <c r="AH864" s="15">
        <f ca="1">IF(B864=1, ROUND(_xlfn.NORM.INV(AG864,$C$17,$C$18)*(1+$T$14), 0), ROUND(_xlfn.NORM.INV(AG864, $D$17, $D$18)*(1+$T$14), 0))</f>
        <v>241</v>
      </c>
      <c r="AI864" s="20">
        <f ca="1">RAND()</f>
        <v>3.8783112100938433E-2</v>
      </c>
      <c r="AJ864" s="18">
        <f ca="1">IF(B864=1, ROUND(_xlfn.NORM.INV(AI864,$C$19,$C$20), 2), ROUND(_xlfn.NORM.INV(AI864, $D$19, $D$20), 2))</f>
        <v>1614.66</v>
      </c>
      <c r="AK864" s="15">
        <f ca="1">MIN(ROUND(H864*(1+$C$22),0),AH864)</f>
        <v>241</v>
      </c>
      <c r="AL864" s="20">
        <f ca="1">RAND()</f>
        <v>0.25877845511736475</v>
      </c>
      <c r="AM864" s="19">
        <f ca="1">(IF(B864=1, $G$21+($G$22-$G$21)*AL864, $H$21+($H$22-$H$21)*AL864))</f>
        <v>1.7763353653520941E-2</v>
      </c>
      <c r="AN864" s="15">
        <f ca="1">ROUND(AK864*(1-AM864), 0)</f>
        <v>237</v>
      </c>
      <c r="AO864" s="18">
        <f ca="1">SUM(IF(AN864&gt;H864, (AN864-H864)*($G$23+AJ864), 0),IF(AF864&gt;G864,(AF864-G864)*($G$23+AB864),0),IF(X864&gt;F864,(X864-F864)*($G$23+T864),0),IF(P864&gt;E864,(P864-E864)*($G$23+L864),0))</f>
        <v>0</v>
      </c>
      <c r="AP864" s="18">
        <f>-$C$24</f>
        <v>-313614.51120000001</v>
      </c>
      <c r="AQ864" s="17">
        <f ca="1">L864*P864+T864*X864+AB864*AF864+AJ864*AN864-AO864+AP864</f>
        <v>282481.48879999999</v>
      </c>
      <c r="AS864" s="21">
        <f ca="1">SUM(IF(AN864&gt;H864, (AN864-H864), 0),IF(AF864&gt;G864,(AF864-G864),0),IF(X864&gt;F864,(X864-F864),0),IF(P864&gt;E864,(P864-E864),0))</f>
        <v>0</v>
      </c>
    </row>
    <row r="865" spans="1:45" x14ac:dyDescent="0.4">
      <c r="A865" s="15">
        <v>837</v>
      </c>
      <c r="B865" s="15">
        <f ca="1">IF(RAND() &lt; (8/12), 0, 1)</f>
        <v>1</v>
      </c>
      <c r="C865" s="20">
        <f ca="1">RAND()</f>
        <v>0.53251943377915267</v>
      </c>
      <c r="D865" s="15" t="str">
        <f ca="1">LOOKUP(C865,$H$13:$H$16,$F$13:$F$16)</f>
        <v>Airbus A380-800</v>
      </c>
      <c r="E865" s="15">
        <f ca="1">LOOKUP(D865,$F$6:$F$9,$I$6:$I$9)</f>
        <v>14</v>
      </c>
      <c r="F865" s="15">
        <f ca="1">LOOKUP(D865,$F$6:$F$9,$J$6:$J$9)</f>
        <v>76</v>
      </c>
      <c r="G865" s="15">
        <f ca="1">LOOKUP(D865,$F$6:$F$9,$K$6:$K$9)</f>
        <v>56</v>
      </c>
      <c r="H865" s="15">
        <f ca="1">LOOKUP(D865,$F$6:$F$9,$L$6:$L$9)</f>
        <v>341</v>
      </c>
      <c r="I865" s="20">
        <f ca="1">RAND()</f>
        <v>0.65050220621696708</v>
      </c>
      <c r="J865" s="15">
        <f ca="1">IF(B865=1, ROUND(_xlfn.NORM.INV(I865,$C$5,$C$6)*(1+$T$14), 0), ROUND(_xlfn.NORM.INV(I865, $D$5, $D$6)*(1+$T$14), 0))</f>
        <v>7</v>
      </c>
      <c r="K865" s="20">
        <f ca="1">RAND()</f>
        <v>0.577667305989089</v>
      </c>
      <c r="L865" s="18">
        <f ca="1">IF(B865=1, ROUND(_xlfn.NORM.INV(K865,$C$7,$C$8), 2), ROUND(_xlfn.NORM.INV(K865, $D$7, $D$8), 2))</f>
        <v>14012.22</v>
      </c>
      <c r="M865" s="15">
        <f ca="1">MIN(E865,J865)</f>
        <v>7</v>
      </c>
      <c r="N865" s="15">
        <f ca="1">RAND()</f>
        <v>0.58397863639046255</v>
      </c>
      <c r="O865" s="19">
        <f ca="1">(IF(B865=1, $G$21+($G$22-$G$21)*N865, $H$21+($H$22-$H$21)*N865))</f>
        <v>3.5439252273666191E-2</v>
      </c>
      <c r="P865" s="15">
        <f ca="1">ROUND(M865*(1-O865), 0)</f>
        <v>7</v>
      </c>
      <c r="Q865" s="20">
        <f ca="1">RAND()</f>
        <v>0.29133821555198525</v>
      </c>
      <c r="R865" s="15">
        <f ca="1">IF(B865=1, ROUND(_xlfn.NORM.INV(Q865,$C$9,$C$10)*(1+$T$14), 0), ROUND(_xlfn.NORM.INV(Q865, $D$9, $D$10)*(1+$T$14), 0))</f>
        <v>47</v>
      </c>
      <c r="S865" s="20">
        <f ca="1">RAND()</f>
        <v>0.80575865269541547</v>
      </c>
      <c r="T865" s="18">
        <f ca="1">IF(B865=1, ROUND(_xlfn.NORM.INV(S865,$C$11,$C$12), 2), ROUND(_xlfn.NORM.INV(S865, $D$11, $D$12), 2))</f>
        <v>7607.05</v>
      </c>
      <c r="U865" s="15">
        <f ca="1">MIN(F865,R865)</f>
        <v>47</v>
      </c>
      <c r="V865" s="15">
        <f ca="1">RAND()</f>
        <v>0.75112845713533949</v>
      </c>
      <c r="W865" s="19">
        <f ca="1">(IF(B865=1, $G$21+($G$22-$G$21)*V865, $H$21+($H$22-$H$21)*V865))</f>
        <v>4.1289495999736886E-2</v>
      </c>
      <c r="X865" s="15">
        <f ca="1">ROUND(U865*(1-W865), 0)</f>
        <v>45</v>
      </c>
      <c r="Y865" s="20">
        <f ca="1">RAND()</f>
        <v>0.87371945081784852</v>
      </c>
      <c r="Z865" s="15">
        <f ca="1">IF(B865=1, ROUND(_xlfn.NORM.INV(Y865,$C$13,$C$14)*(1+$T$14), 0), ROUND(_xlfn.NORM.INV(Y865, $D$13, $D$14)*(1+$T$14), 0))</f>
        <v>81</v>
      </c>
      <c r="AA865" s="20">
        <f ca="1">RAND()</f>
        <v>0.3585886239245708</v>
      </c>
      <c r="AB865" s="18">
        <f ca="1">IF(B865=1, ROUND(_xlfn.NORM.INV(AA865,$C$15,$C$16), 2), ROUND(_xlfn.NORM.INV(AA865, $D$15, $D$16), 2))</f>
        <v>3468.17</v>
      </c>
      <c r="AC865" s="15">
        <f ca="1">MIN(G865,Z865)</f>
        <v>56</v>
      </c>
      <c r="AD865" s="15">
        <f ca="1">RAND()</f>
        <v>0.39532674237723531</v>
      </c>
      <c r="AE865" s="19">
        <f ca="1">(IF(B865=1, $G$21+($G$22-$G$21)*AD865, $H$21+($H$22-$H$21)*AD865))</f>
        <v>2.8836435983203235E-2</v>
      </c>
      <c r="AF865" s="15">
        <f ca="1">ROUND(AC865*(1-AE865), 0)</f>
        <v>54</v>
      </c>
      <c r="AG865" s="20">
        <f ca="1">RAND()</f>
        <v>0.62114751282978675</v>
      </c>
      <c r="AH865" s="15">
        <f ca="1">IF(B865=1, ROUND(_xlfn.NORM.INV(AG865,$C$17,$C$18)*(1+$T$14), 0), ROUND(_xlfn.NORM.INV(AG865, $D$17, $D$18)*(1+$T$14), 0))</f>
        <v>343</v>
      </c>
      <c r="AI865" s="20">
        <f ca="1">RAND()</f>
        <v>0.92750038867180817</v>
      </c>
      <c r="AJ865" s="18">
        <f ca="1">IF(B865=1, ROUND(_xlfn.NORM.INV(AI865,$C$19,$C$20), 2), ROUND(_xlfn.NORM.INV(AI865, $D$19, $D$20), 2))</f>
        <v>2714.54</v>
      </c>
      <c r="AK865" s="15">
        <f ca="1">MIN(ROUND(H865*(1+$C$22),0),AH865)</f>
        <v>343</v>
      </c>
      <c r="AL865" s="20">
        <f ca="1">RAND()</f>
        <v>5.1750687847605836E-2</v>
      </c>
      <c r="AM865" s="19">
        <f ca="1">(IF(B865=1, $G$21+($G$22-$G$21)*AL865, $H$21+($H$22-$H$21)*AL865))</f>
        <v>1.6811274074666205E-2</v>
      </c>
      <c r="AN865" s="15">
        <f ca="1">ROUND(AK865*(1-AM865), 0)</f>
        <v>337</v>
      </c>
      <c r="AO865" s="18">
        <f ca="1">SUM(IF(AN865&gt;H865, (AN865-H865)*($G$23+AJ865), 0),IF(AF865&gt;G865,(AF865-G865)*($G$23+AB865),0),IF(X865&gt;F865,(X865-F865)*($G$23+T865),0),IF(P865&gt;E865,(P865-E865)*($G$23+L865),0))</f>
        <v>0</v>
      </c>
      <c r="AP865" s="18">
        <f>-$C$24</f>
        <v>-313614.51120000001</v>
      </c>
      <c r="AQ865" s="17">
        <f ca="1">L865*P865+T865*X865+AB865*AF865+AJ865*AN865-AO865+AP865</f>
        <v>1228869.4387999999</v>
      </c>
      <c r="AS865" s="21">
        <f ca="1">SUM(IF(AN865&gt;H865, (AN865-H865), 0),IF(AF865&gt;G865,(AF865-G865),0),IF(X865&gt;F865,(X865-F865),0),IF(P865&gt;E865,(P865-E865),0))</f>
        <v>0</v>
      </c>
    </row>
    <row r="866" spans="1:45" x14ac:dyDescent="0.4">
      <c r="A866" s="15">
        <v>838</v>
      </c>
      <c r="B866" s="15">
        <f ca="1">IF(RAND() &lt; (8/12), 0, 1)</f>
        <v>1</v>
      </c>
      <c r="C866" s="20">
        <f ca="1">RAND()</f>
        <v>0.3423210679238583</v>
      </c>
      <c r="D866" s="15" t="str">
        <f ca="1">LOOKUP(C866,$H$13:$H$16,$F$13:$F$16)</f>
        <v>Airbus A380-800</v>
      </c>
      <c r="E866" s="15">
        <f ca="1">LOOKUP(D866,$F$6:$F$9,$I$6:$I$9)</f>
        <v>14</v>
      </c>
      <c r="F866" s="15">
        <f ca="1">LOOKUP(D866,$F$6:$F$9,$J$6:$J$9)</f>
        <v>76</v>
      </c>
      <c r="G866" s="15">
        <f ca="1">LOOKUP(D866,$F$6:$F$9,$K$6:$K$9)</f>
        <v>56</v>
      </c>
      <c r="H866" s="15">
        <f ca="1">LOOKUP(D866,$F$6:$F$9,$L$6:$L$9)</f>
        <v>341</v>
      </c>
      <c r="I866" s="20">
        <f ca="1">RAND()</f>
        <v>0.77515675209140411</v>
      </c>
      <c r="J866" s="15">
        <f ca="1">IF(B866=1, ROUND(_xlfn.NORM.INV(I866,$C$5,$C$6)*(1+$T$14), 0), ROUND(_xlfn.NORM.INV(I866, $D$5, $D$6)*(1+$T$14), 0))</f>
        <v>8</v>
      </c>
      <c r="K866" s="20">
        <f ca="1">RAND()</f>
        <v>0.14375558255079446</v>
      </c>
      <c r="L866" s="18">
        <f ca="1">IF(B866=1, ROUND(_xlfn.NORM.INV(K866,$C$7,$C$8), 2), ROUND(_xlfn.NORM.INV(K866, $D$7, $D$8), 2))</f>
        <v>11740.77</v>
      </c>
      <c r="M866" s="15">
        <f ca="1">MIN(E866,J866)</f>
        <v>8</v>
      </c>
      <c r="N866" s="15">
        <f ca="1">RAND()</f>
        <v>0.5686375852722737</v>
      </c>
      <c r="O866" s="19">
        <f ca="1">(IF(B866=1, $G$21+($G$22-$G$21)*N866, $H$21+($H$22-$H$21)*N866))</f>
        <v>3.4902315484529579E-2</v>
      </c>
      <c r="P866" s="15">
        <f ca="1">ROUND(M866*(1-O866), 0)</f>
        <v>8</v>
      </c>
      <c r="Q866" s="20">
        <f ca="1">RAND()</f>
        <v>0.93737448522684885</v>
      </c>
      <c r="R866" s="15">
        <f ca="1">IF(B866=1, ROUND(_xlfn.NORM.INV(Q866,$C$9,$C$10)*(1+$T$14), 0), ROUND(_xlfn.NORM.INV(Q866, $D$9, $D$10)*(1+$T$14), 0))</f>
        <v>100</v>
      </c>
      <c r="S866" s="20">
        <f ca="1">RAND()</f>
        <v>0.53868740632094536</v>
      </c>
      <c r="T866" s="18">
        <f ca="1">IF(B866=1, ROUND(_xlfn.NORM.INV(S866,$C$11,$C$12), 2), ROUND(_xlfn.NORM.INV(S866, $D$11, $D$12), 2))</f>
        <v>6917.02</v>
      </c>
      <c r="U866" s="15">
        <f ca="1">MIN(F866,R866)</f>
        <v>76</v>
      </c>
      <c r="V866" s="15">
        <f ca="1">RAND()</f>
        <v>0.10079743791258111</v>
      </c>
      <c r="W866" s="19">
        <f ca="1">(IF(B866=1, $G$21+($G$22-$G$21)*V866, $H$21+($H$22-$H$21)*V866))</f>
        <v>1.8527910326940338E-2</v>
      </c>
      <c r="X866" s="15">
        <f ca="1">ROUND(U866*(1-W866), 0)</f>
        <v>75</v>
      </c>
      <c r="Y866" s="20">
        <f ca="1">RAND()</f>
        <v>0.67955272786213061</v>
      </c>
      <c r="Z866" s="15">
        <f ca="1">IF(B866=1, ROUND(_xlfn.NORM.INV(Y866,$C$13,$C$14)*(1+$T$14), 0), ROUND(_xlfn.NORM.INV(Y866, $D$13, $D$14)*(1+$T$14), 0))</f>
        <v>65</v>
      </c>
      <c r="AA866" s="20">
        <f ca="1">RAND()</f>
        <v>0.72688781173807604</v>
      </c>
      <c r="AB866" s="18">
        <f ca="1">IF(B866=1, ROUND(_xlfn.NORM.INV(AA866,$C$15,$C$16), 2), ROUND(_xlfn.NORM.INV(AA866, $D$15, $D$16), 2))</f>
        <v>3932.56</v>
      </c>
      <c r="AC866" s="15">
        <f ca="1">MIN(G866,Z866)</f>
        <v>56</v>
      </c>
      <c r="AD866" s="15">
        <f ca="1">RAND()</f>
        <v>6.983416795184183E-2</v>
      </c>
      <c r="AE866" s="19">
        <f ca="1">(IF(B866=1, $G$21+($G$22-$G$21)*AD866, $H$21+($H$22-$H$21)*AD866))</f>
        <v>1.7444195878314465E-2</v>
      </c>
      <c r="AF866" s="15">
        <f ca="1">ROUND(AC866*(1-AE866), 0)</f>
        <v>55</v>
      </c>
      <c r="AG866" s="20">
        <f ca="1">RAND()</f>
        <v>0.37889941781510905</v>
      </c>
      <c r="AH866" s="15">
        <f ca="1">IF(B866=1, ROUND(_xlfn.NORM.INV(AG866,$C$17,$C$18)*(1+$T$14), 0), ROUND(_xlfn.NORM.INV(AG866, $D$17, $D$18)*(1+$T$14), 0))</f>
        <v>266</v>
      </c>
      <c r="AI866" s="20">
        <f ca="1">RAND()</f>
        <v>0.13496553159037328</v>
      </c>
      <c r="AJ866" s="18">
        <f ca="1">IF(B866=1, ROUND(_xlfn.NORM.INV(AI866,$C$19,$C$20), 2), ROUND(_xlfn.NORM.INV(AI866, $D$19, $D$20), 2))</f>
        <v>1944.88</v>
      </c>
      <c r="AK866" s="15">
        <f ca="1">MIN(ROUND(H866*(1+$C$22),0),AH866)</f>
        <v>266</v>
      </c>
      <c r="AL866" s="20">
        <f ca="1">RAND()</f>
        <v>0.71635654971786178</v>
      </c>
      <c r="AM866" s="19">
        <f ca="1">(IF(B866=1, $G$21+($G$22-$G$21)*AL866, $H$21+($H$22-$H$21)*AL866))</f>
        <v>4.0072479240125164E-2</v>
      </c>
      <c r="AN866" s="15">
        <f ca="1">ROUND(AK866*(1-AM866), 0)</f>
        <v>255</v>
      </c>
      <c r="AO866" s="18">
        <f ca="1">SUM(IF(AN866&gt;H866, (AN866-H866)*($G$23+AJ866), 0),IF(AF866&gt;G866,(AF866-G866)*($G$23+AB866),0),IF(X866&gt;F866,(X866-F866)*($G$23+T866),0),IF(P866&gt;E866,(P866-E866)*($G$23+L866),0))</f>
        <v>0</v>
      </c>
      <c r="AP866" s="18">
        <f>-$C$24</f>
        <v>-313614.51120000001</v>
      </c>
      <c r="AQ866" s="17">
        <f ca="1">L866*P866+T866*X866+AB866*AF866+AJ866*AN866-AO866+AP866</f>
        <v>1011323.3487999998</v>
      </c>
      <c r="AS866" s="21">
        <f ca="1">SUM(IF(AN866&gt;H866, (AN866-H866), 0),IF(AF866&gt;G866,(AF866-G866),0),IF(X866&gt;F866,(X866-F866),0),IF(P866&gt;E866,(P866-E866),0))</f>
        <v>0</v>
      </c>
    </row>
    <row r="867" spans="1:45" x14ac:dyDescent="0.4">
      <c r="A867" s="15">
        <v>839</v>
      </c>
      <c r="B867" s="15">
        <f ca="1">IF(RAND() &lt; (8/12), 0, 1)</f>
        <v>0</v>
      </c>
      <c r="C867" s="20">
        <f ca="1">RAND()</f>
        <v>0.44880634299677702</v>
      </c>
      <c r="D867" s="15" t="str">
        <f ca="1">LOOKUP(C867,$H$13:$H$16,$F$13:$F$16)</f>
        <v>Airbus A380-800</v>
      </c>
      <c r="E867" s="15">
        <f ca="1">LOOKUP(D867,$F$6:$F$9,$I$6:$I$9)</f>
        <v>14</v>
      </c>
      <c r="F867" s="15">
        <f ca="1">LOOKUP(D867,$F$6:$F$9,$J$6:$J$9)</f>
        <v>76</v>
      </c>
      <c r="G867" s="15">
        <f ca="1">LOOKUP(D867,$F$6:$F$9,$K$6:$K$9)</f>
        <v>56</v>
      </c>
      <c r="H867" s="15">
        <f ca="1">LOOKUP(D867,$F$6:$F$9,$L$6:$L$9)</f>
        <v>341</v>
      </c>
      <c r="I867" s="20">
        <f ca="1">RAND()</f>
        <v>0.47338730619367064</v>
      </c>
      <c r="J867" s="15">
        <f ca="1">IF(B867=1, ROUND(_xlfn.NORM.INV(I867,$C$5,$C$6)*(1+$T$14), 0), ROUND(_xlfn.NORM.INV(I867, $D$5, $D$6)*(1+$T$14), 0))</f>
        <v>4</v>
      </c>
      <c r="K867" s="20">
        <f ca="1">RAND()</f>
        <v>0.81202847059039751</v>
      </c>
      <c r="L867" s="18">
        <f ca="1">IF(B867=1, ROUND(_xlfn.NORM.INV(K867,$C$7,$C$8), 2), ROUND(_xlfn.NORM.INV(K867, $D$7, $D$8), 2))</f>
        <v>10895.91</v>
      </c>
      <c r="M867" s="15">
        <f ca="1">MIN(E867,J867)</f>
        <v>4</v>
      </c>
      <c r="N867" s="15">
        <f ca="1">RAND()</f>
        <v>0.55445015243667117</v>
      </c>
      <c r="O867" s="19">
        <f ca="1">(IF(B867=1, $G$21+($G$22-$G$21)*N867, $H$21+($H$22-$H$21)*N867))</f>
        <v>2.6633504573100132E-2</v>
      </c>
      <c r="P867" s="15">
        <f ca="1">ROUND(M867*(1-O867), 0)</f>
        <v>4</v>
      </c>
      <c r="Q867" s="20">
        <f ca="1">RAND()</f>
        <v>0.2463120195810361</v>
      </c>
      <c r="R867" s="15">
        <f ca="1">IF(B867=1, ROUND(_xlfn.NORM.INV(Q867,$C$9,$C$10)*(1+$T$14), 0), ROUND(_xlfn.NORM.INV(Q867, $D$9, $D$10)*(1+$T$14), 0))</f>
        <v>33</v>
      </c>
      <c r="S867" s="20">
        <f ca="1">RAND()</f>
        <v>0.15821704312734841</v>
      </c>
      <c r="T867" s="18">
        <f ca="1">IF(B867=1, ROUND(_xlfn.NORM.INV(S867,$C$11,$C$12), 2), ROUND(_xlfn.NORM.INV(S867, $D$11, $D$12), 2))</f>
        <v>5017.8999999999996</v>
      </c>
      <c r="U867" s="15">
        <f ca="1">MIN(F867,R867)</f>
        <v>33</v>
      </c>
      <c r="V867" s="15">
        <f ca="1">RAND()</f>
        <v>0.9876306747757051</v>
      </c>
      <c r="W867" s="19">
        <f ca="1">(IF(B867=1, $G$21+($G$22-$G$21)*V867, $H$21+($H$22-$H$21)*V867))</f>
        <v>3.9628920243271151E-2</v>
      </c>
      <c r="X867" s="15">
        <f ca="1">ROUND(U867*(1-W867), 0)</f>
        <v>32</v>
      </c>
      <c r="Y867" s="20">
        <f ca="1">RAND()</f>
        <v>0.89100502124769643</v>
      </c>
      <c r="Z867" s="15">
        <f ca="1">IF(B867=1, ROUND(_xlfn.NORM.INV(Y867,$C$13,$C$14)*(1+$T$14), 0), ROUND(_xlfn.NORM.INV(Y867, $D$13, $D$14)*(1+$T$14), 0))</f>
        <v>47</v>
      </c>
      <c r="AA867" s="20">
        <f ca="1">RAND()</f>
        <v>0.5550854956047635</v>
      </c>
      <c r="AB867" s="18">
        <f ca="1">IF(B867=1, ROUND(_xlfn.NORM.INV(AA867,$C$15,$C$16), 2), ROUND(_xlfn.NORM.INV(AA867, $D$15, $D$16), 2))</f>
        <v>2814.8</v>
      </c>
      <c r="AC867" s="15">
        <f ca="1">MIN(G867,Z867)</f>
        <v>47</v>
      </c>
      <c r="AD867" s="15">
        <f ca="1">RAND()</f>
        <v>7.8831018469804448E-2</v>
      </c>
      <c r="AE867" s="19">
        <f ca="1">(IF(B867=1, $G$21+($G$22-$G$21)*AD867, $H$21+($H$22-$H$21)*AD867))</f>
        <v>1.2364930554094133E-2</v>
      </c>
      <c r="AF867" s="15">
        <f ca="1">ROUND(AC867*(1-AE867), 0)</f>
        <v>46</v>
      </c>
      <c r="AG867" s="20">
        <f ca="1">RAND()</f>
        <v>0.59023489127739115</v>
      </c>
      <c r="AH867" s="15">
        <f ca="1">IF(B867=1, ROUND(_xlfn.NORM.INV(AG867,$C$17,$C$18)*(1+$T$14), 0), ROUND(_xlfn.NORM.INV(AG867, $D$17, $D$18)*(1+$T$14), 0))</f>
        <v>211</v>
      </c>
      <c r="AI867" s="20">
        <f ca="1">RAND()</f>
        <v>0.28693408231044149</v>
      </c>
      <c r="AJ867" s="18">
        <f ca="1">IF(B867=1, ROUND(_xlfn.NORM.INV(AI867,$C$19,$C$20), 2), ROUND(_xlfn.NORM.INV(AI867, $D$19, $D$20), 2))</f>
        <v>1706.01</v>
      </c>
      <c r="AK867" s="15">
        <f ca="1">MIN(ROUND(H867*(1+$C$22),0),AH867)</f>
        <v>211</v>
      </c>
      <c r="AL867" s="20">
        <f ca="1">RAND()</f>
        <v>0.36256915452884397</v>
      </c>
      <c r="AM867" s="19">
        <f ca="1">(IF(B867=1, $G$21+($G$22-$G$21)*AL867, $H$21+($H$22-$H$21)*AL867))</f>
        <v>2.0877074635865321E-2</v>
      </c>
      <c r="AN867" s="15">
        <f ca="1">ROUND(AK867*(1-AM867), 0)</f>
        <v>207</v>
      </c>
      <c r="AO867" s="18">
        <f ca="1">SUM(IF(AN867&gt;H867, (AN867-H867)*($G$23+AJ867), 0),IF(AF867&gt;G867,(AF867-G867)*($G$23+AB867),0),IF(X867&gt;F867,(X867-F867)*($G$23+T867),0),IF(P867&gt;E867,(P867-E867)*($G$23+L867),0))</f>
        <v>0</v>
      </c>
      <c r="AP867" s="18">
        <f>-$C$24</f>
        <v>-313614.51120000001</v>
      </c>
      <c r="AQ867" s="17">
        <f ca="1">L867*P867+T867*X867+AB867*AF867+AJ867*AN867-AO867+AP867</f>
        <v>373166.79880000005</v>
      </c>
      <c r="AS867" s="21">
        <f ca="1">SUM(IF(AN867&gt;H867, (AN867-H867), 0),IF(AF867&gt;G867,(AF867-G867),0),IF(X867&gt;F867,(X867-F867),0),IF(P867&gt;E867,(P867-E867),0))</f>
        <v>0</v>
      </c>
    </row>
    <row r="868" spans="1:45" x14ac:dyDescent="0.4">
      <c r="A868" s="15">
        <v>840</v>
      </c>
      <c r="B868" s="15">
        <f ca="1">IF(RAND() &lt; (8/12), 0, 1)</f>
        <v>1</v>
      </c>
      <c r="C868" s="20">
        <f ca="1">RAND()</f>
        <v>0.36720622177986129</v>
      </c>
      <c r="D868" s="15" t="str">
        <f ca="1">LOOKUP(C868,$H$13:$H$16,$F$13:$F$16)</f>
        <v>Airbus A380-800</v>
      </c>
      <c r="E868" s="15">
        <f ca="1">LOOKUP(D868,$F$6:$F$9,$I$6:$I$9)</f>
        <v>14</v>
      </c>
      <c r="F868" s="15">
        <f ca="1">LOOKUP(D868,$F$6:$F$9,$J$6:$J$9)</f>
        <v>76</v>
      </c>
      <c r="G868" s="15">
        <f ca="1">LOOKUP(D868,$F$6:$F$9,$K$6:$K$9)</f>
        <v>56</v>
      </c>
      <c r="H868" s="15">
        <f ca="1">LOOKUP(D868,$F$6:$F$9,$L$6:$L$9)</f>
        <v>341</v>
      </c>
      <c r="I868" s="20">
        <f ca="1">RAND()</f>
        <v>0.14172357120115353</v>
      </c>
      <c r="J868" s="15">
        <f ca="1">IF(B868=1, ROUND(_xlfn.NORM.INV(I868,$C$5,$C$6)*(1+$T$14), 0), ROUND(_xlfn.NORM.INV(I868, $D$5, $D$6)*(1+$T$14), 0))</f>
        <v>4</v>
      </c>
      <c r="K868" s="20">
        <f ca="1">RAND()</f>
        <v>0.38352391325125113</v>
      </c>
      <c r="L868" s="18">
        <f ca="1">IF(B868=1, ROUND(_xlfn.NORM.INV(K868,$C$7,$C$8), 2), ROUND(_xlfn.NORM.INV(K868, $D$7, $D$8), 2))</f>
        <v>13124.64</v>
      </c>
      <c r="M868" s="15">
        <f ca="1">MIN(E868,J868)</f>
        <v>4</v>
      </c>
      <c r="N868" s="15">
        <f ca="1">RAND()</f>
        <v>0.9293517907037383</v>
      </c>
      <c r="O868" s="19">
        <f ca="1">(IF(B868=1, $G$21+($G$22-$G$21)*N868, $H$21+($H$22-$H$21)*N868))</f>
        <v>4.7527312674630846E-2</v>
      </c>
      <c r="P868" s="15">
        <f ca="1">ROUND(M868*(1-O868), 0)</f>
        <v>4</v>
      </c>
      <c r="Q868" s="20">
        <f ca="1">RAND()</f>
        <v>2.5707383966792063E-3</v>
      </c>
      <c r="R868" s="15">
        <f ca="1">IF(B868=1, ROUND(_xlfn.NORM.INV(Q868,$C$9,$C$10)*(1+$T$14), 0), ROUND(_xlfn.NORM.INV(Q868, $D$9, $D$10)*(1+$T$14), 0))</f>
        <v>-10</v>
      </c>
      <c r="S868" s="20">
        <f ca="1">RAND()</f>
        <v>0.13175711635234377</v>
      </c>
      <c r="T868" s="18">
        <f ca="1">IF(B868=1, ROUND(_xlfn.NORM.INV(S868,$C$11,$C$12), 2), ROUND(_xlfn.NORM.INV(S868, $D$11, $D$12), 2))</f>
        <v>5821.22</v>
      </c>
      <c r="U868" s="15">
        <f ca="1">MIN(F868,R868)</f>
        <v>-10</v>
      </c>
      <c r="V868" s="15">
        <f ca="1">RAND()</f>
        <v>0.27125819743055268</v>
      </c>
      <c r="W868" s="19">
        <f ca="1">(IF(B868=1, $G$21+($G$22-$G$21)*V868, $H$21+($H$22-$H$21)*V868))</f>
        <v>2.4494036910069343E-2</v>
      </c>
      <c r="X868" s="15">
        <f ca="1">ROUND(U868*(1-W868), 0)</f>
        <v>-10</v>
      </c>
      <c r="Y868" s="20">
        <f ca="1">RAND()</f>
        <v>0.17897545952296245</v>
      </c>
      <c r="Z868" s="15">
        <f ca="1">IF(B868=1, ROUND(_xlfn.NORM.INV(Y868,$C$13,$C$14)*(1+$T$14), 0), ROUND(_xlfn.NORM.INV(Y868, $D$13, $D$14)*(1+$T$14), 0))</f>
        <v>33</v>
      </c>
      <c r="AA868" s="20">
        <f ca="1">RAND()</f>
        <v>0.67223488136647391</v>
      </c>
      <c r="AB868" s="18">
        <f ca="1">IF(B868=1, ROUND(_xlfn.NORM.INV(AA868,$C$15,$C$16), 2), ROUND(_xlfn.NORM.INV(AA868, $D$15, $D$16), 2))</f>
        <v>3856.9</v>
      </c>
      <c r="AC868" s="15">
        <f ca="1">MIN(G868,Z868)</f>
        <v>33</v>
      </c>
      <c r="AD868" s="15">
        <f ca="1">RAND()</f>
        <v>0.35894471561754326</v>
      </c>
      <c r="AE868" s="19">
        <f ca="1">(IF(B868=1, $G$21+($G$22-$G$21)*AD868, $H$21+($H$22-$H$21)*AD868))</f>
        <v>2.7563065046614016E-2</v>
      </c>
      <c r="AF868" s="15">
        <f ca="1">ROUND(AC868*(1-AE868), 0)</f>
        <v>32</v>
      </c>
      <c r="AG868" s="20">
        <f ca="1">RAND()</f>
        <v>0.65463108071738785</v>
      </c>
      <c r="AH868" s="15">
        <f ca="1">IF(B868=1, ROUND(_xlfn.NORM.INV(AG868,$C$17,$C$18)*(1+$T$14), 0), ROUND(_xlfn.NORM.INV(AG868, $D$17, $D$18)*(1+$T$14), 0))</f>
        <v>355</v>
      </c>
      <c r="AI868" s="20">
        <f ca="1">RAND()</f>
        <v>0.65261093949520055</v>
      </c>
      <c r="AJ868" s="18">
        <f ca="1">IF(B868=1, ROUND(_xlfn.NORM.INV(AI868,$C$19,$C$20), 2), ROUND(_xlfn.NORM.INV(AI868, $D$19, $D$20), 2))</f>
        <v>2394.42</v>
      </c>
      <c r="AK868" s="15">
        <f ca="1">MIN(ROUND(H868*(1+$C$22),0),AH868)</f>
        <v>355</v>
      </c>
      <c r="AL868" s="20">
        <f ca="1">RAND()</f>
        <v>0.31989250105483136</v>
      </c>
      <c r="AM868" s="19">
        <f ca="1">(IF(B868=1, $G$21+($G$22-$G$21)*AL868, $H$21+($H$22-$H$21)*AL868))</f>
        <v>2.6196237536919097E-2</v>
      </c>
      <c r="AN868" s="15">
        <f ca="1">ROUND(AK868*(1-AM868), 0)</f>
        <v>346</v>
      </c>
      <c r="AO868" s="18">
        <f ca="1">SUM(IF(AN868&gt;H868, (AN868-H868)*($G$23+AJ868), 0),IF(AF868&gt;G868,(AF868-G868)*($G$23+AB868),0),IF(X868&gt;F868,(X868-F868)*($G$23+T868),0),IF(P868&gt;E868,(P868-E868)*($G$23+L868),0))</f>
        <v>16227.1</v>
      </c>
      <c r="AP868" s="18">
        <f>-$C$24</f>
        <v>-313614.51120000001</v>
      </c>
      <c r="AQ868" s="17">
        <f ca="1">L868*P868+T868*X868+AB868*AF868+AJ868*AN868-AO868+AP868</f>
        <v>616334.86880000005</v>
      </c>
      <c r="AS868" s="21">
        <f ca="1">SUM(IF(AN868&gt;H868, (AN868-H868), 0),IF(AF868&gt;G868,(AF868-G868),0),IF(X868&gt;F868,(X868-F868),0),IF(P868&gt;E868,(P868-E868),0))</f>
        <v>5</v>
      </c>
    </row>
    <row r="869" spans="1:45" x14ac:dyDescent="0.4">
      <c r="A869" s="15">
        <v>841</v>
      </c>
      <c r="B869" s="15">
        <f ca="1">IF(RAND() &lt; (8/12), 0, 1)</f>
        <v>0</v>
      </c>
      <c r="C869" s="20">
        <f ca="1">RAND()</f>
        <v>0.44437445558268762</v>
      </c>
      <c r="D869" s="15" t="str">
        <f ca="1">LOOKUP(C869,$H$13:$H$16,$F$13:$F$16)</f>
        <v>Airbus A380-800</v>
      </c>
      <c r="E869" s="15">
        <f ca="1">LOOKUP(D869,$F$6:$F$9,$I$6:$I$9)</f>
        <v>14</v>
      </c>
      <c r="F869" s="15">
        <f ca="1">LOOKUP(D869,$F$6:$F$9,$J$6:$J$9)</f>
        <v>76</v>
      </c>
      <c r="G869" s="15">
        <f ca="1">LOOKUP(D869,$F$6:$F$9,$K$6:$K$9)</f>
        <v>56</v>
      </c>
      <c r="H869" s="15">
        <f ca="1">LOOKUP(D869,$F$6:$F$9,$L$6:$L$9)</f>
        <v>341</v>
      </c>
      <c r="I869" s="20">
        <f ca="1">RAND()</f>
        <v>0.23815978804650106</v>
      </c>
      <c r="J869" s="15">
        <f ca="1">IF(B869=1, ROUND(_xlfn.NORM.INV(I869,$C$5,$C$6)*(1+$T$14), 0), ROUND(_xlfn.NORM.INV(I869, $D$5, $D$6)*(1+$T$14), 0))</f>
        <v>3</v>
      </c>
      <c r="K869" s="20">
        <f ca="1">RAND()</f>
        <v>6.0793546760458894E-2</v>
      </c>
      <c r="L869" s="18">
        <f ca="1">IF(B869=1, ROUND(_xlfn.NORM.INV(K869,$C$7,$C$8), 2), ROUND(_xlfn.NORM.INV(K869, $D$7, $D$8), 2))</f>
        <v>9786.7999999999993</v>
      </c>
      <c r="M869" s="15">
        <f ca="1">MIN(E869,J869)</f>
        <v>3</v>
      </c>
      <c r="N869" s="15">
        <f ca="1">RAND()</f>
        <v>0.47317181614037873</v>
      </c>
      <c r="O869" s="19">
        <f ca="1">(IF(B869=1, $G$21+($G$22-$G$21)*N869, $H$21+($H$22-$H$21)*N869))</f>
        <v>2.4195154484211362E-2</v>
      </c>
      <c r="P869" s="15">
        <f ca="1">ROUND(M869*(1-O869), 0)</f>
        <v>3</v>
      </c>
      <c r="Q869" s="20">
        <f ca="1">RAND()</f>
        <v>0.48338009710820773</v>
      </c>
      <c r="R869" s="15">
        <f ca="1">IF(B869=1, ROUND(_xlfn.NORM.INV(Q869,$C$9,$C$10)*(1+$T$14), 0), ROUND(_xlfn.NORM.INV(Q869, $D$9, $D$10)*(1+$T$14), 0))</f>
        <v>39</v>
      </c>
      <c r="S869" s="20">
        <f ca="1">RAND()</f>
        <v>0.17203514916900731</v>
      </c>
      <c r="T869" s="18">
        <f ca="1">IF(B869=1, ROUND(_xlfn.NORM.INV(S869,$C$11,$C$12), 2), ROUND(_xlfn.NORM.INV(S869, $D$11, $D$12), 2))</f>
        <v>5030.58</v>
      </c>
      <c r="U869" s="15">
        <f ca="1">MIN(F869,R869)</f>
        <v>39</v>
      </c>
      <c r="V869" s="15">
        <f ca="1">RAND()</f>
        <v>0.56788064733040533</v>
      </c>
      <c r="W869" s="19">
        <f ca="1">(IF(B869=1, $G$21+($G$22-$G$21)*V869, $H$21+($H$22-$H$21)*V869))</f>
        <v>2.703641941991216E-2</v>
      </c>
      <c r="X869" s="15">
        <f ca="1">ROUND(U869*(1-W869), 0)</f>
        <v>38</v>
      </c>
      <c r="Y869" s="20">
        <f ca="1">RAND()</f>
        <v>0.35270658888098527</v>
      </c>
      <c r="Z869" s="15">
        <f ca="1">IF(B869=1, ROUND(_xlfn.NORM.INV(Y869,$C$13,$C$14)*(1+$T$14), 0), ROUND(_xlfn.NORM.INV(Y869, $D$13, $D$14)*(1+$T$14), 0))</f>
        <v>32</v>
      </c>
      <c r="AA869" s="20">
        <f ca="1">RAND()</f>
        <v>0.62806937527716533</v>
      </c>
      <c r="AB869" s="18">
        <f ca="1">IF(B869=1, ROUND(_xlfn.NORM.INV(AA869,$C$15,$C$16), 2), ROUND(_xlfn.NORM.INV(AA869, $D$15, $D$16), 2))</f>
        <v>2837.68</v>
      </c>
      <c r="AC869" s="15">
        <f ca="1">MIN(G869,Z869)</f>
        <v>32</v>
      </c>
      <c r="AD869" s="15">
        <f ca="1">RAND()</f>
        <v>0.49427260963956654</v>
      </c>
      <c r="AE869" s="19">
        <f ca="1">(IF(B869=1, $G$21+($G$22-$G$21)*AD869, $H$21+($H$22-$H$21)*AD869))</f>
        <v>2.4828178289186997E-2</v>
      </c>
      <c r="AF869" s="15">
        <f ca="1">ROUND(AC869*(1-AE869), 0)</f>
        <v>31</v>
      </c>
      <c r="AG869" s="20">
        <f ca="1">RAND()</f>
        <v>0.92355292623930874</v>
      </c>
      <c r="AH869" s="15">
        <f ca="1">IF(B869=1, ROUND(_xlfn.NORM.INV(AG869,$C$17,$C$18)*(1+$T$14), 0), ROUND(_xlfn.NORM.INV(AG869, $D$17, $D$18)*(1+$T$14), 0))</f>
        <v>275</v>
      </c>
      <c r="AI869" s="20">
        <f ca="1">RAND()</f>
        <v>0.94767019984370737</v>
      </c>
      <c r="AJ869" s="18">
        <f ca="1">IF(B869=1, ROUND(_xlfn.NORM.INV(AI869,$C$19,$C$20), 2), ROUND(_xlfn.NORM.INV(AI869, $D$19, $D$20), 2))</f>
        <v>1871.99</v>
      </c>
      <c r="AK869" s="15">
        <f ca="1">MIN(ROUND(H869*(1+$C$22),0),AH869)</f>
        <v>275</v>
      </c>
      <c r="AL869" s="20">
        <f ca="1">RAND()</f>
        <v>0.84131021058239142</v>
      </c>
      <c r="AM869" s="19">
        <f ca="1">(IF(B869=1, $G$21+($G$22-$G$21)*AL869, $H$21+($H$22-$H$21)*AL869))</f>
        <v>3.5239306317471741E-2</v>
      </c>
      <c r="AN869" s="15">
        <f ca="1">ROUND(AK869*(1-AM869), 0)</f>
        <v>265</v>
      </c>
      <c r="AO869" s="18">
        <f ca="1">SUM(IF(AN869&gt;H869, (AN869-H869)*($G$23+AJ869), 0),IF(AF869&gt;G869,(AF869-G869)*($G$23+AB869),0),IF(X869&gt;F869,(X869-F869)*($G$23+T869),0),IF(P869&gt;E869,(P869-E869)*($G$23+L869),0))</f>
        <v>0</v>
      </c>
      <c r="AP869" s="18">
        <f>-$C$24</f>
        <v>-313614.51120000001</v>
      </c>
      <c r="AQ869" s="17">
        <f ca="1">L869*P869+T869*X869+AB869*AF869+AJ869*AN869-AO869+AP869</f>
        <v>490953.35879999999</v>
      </c>
      <c r="AS869" s="21">
        <f ca="1">SUM(IF(AN869&gt;H869, (AN869-H869), 0),IF(AF869&gt;G869,(AF869-G869),0),IF(X869&gt;F869,(X869-F869),0),IF(P869&gt;E869,(P869-E869),0))</f>
        <v>0</v>
      </c>
    </row>
    <row r="870" spans="1:45" x14ac:dyDescent="0.4">
      <c r="A870" s="15">
        <v>842</v>
      </c>
      <c r="B870" s="15">
        <f ca="1">IF(RAND() &lt; (8/12), 0, 1)</f>
        <v>0</v>
      </c>
      <c r="C870" s="20">
        <f ca="1">RAND()</f>
        <v>0.11436919202284868</v>
      </c>
      <c r="D870" s="15" t="str">
        <f ca="1">LOOKUP(C870,$H$13:$H$16,$F$13:$F$16)</f>
        <v>Airbus A350-900</v>
      </c>
      <c r="E870" s="15">
        <f ca="1">LOOKUP(D870,$F$6:$F$9,$I$6:$I$9)</f>
        <v>0</v>
      </c>
      <c r="F870" s="15">
        <f ca="1">LOOKUP(D870,$F$6:$F$9,$J$6:$J$9)</f>
        <v>32</v>
      </c>
      <c r="G870" s="15">
        <f ca="1">LOOKUP(D870,$F$6:$F$9,$K$6:$K$9)</f>
        <v>21</v>
      </c>
      <c r="H870" s="15">
        <f ca="1">LOOKUP(D870,$F$6:$F$9,$L$6:$L$9)</f>
        <v>259</v>
      </c>
      <c r="I870" s="20">
        <f ca="1">RAND()</f>
        <v>0.96912284817785244</v>
      </c>
      <c r="J870" s="15">
        <f ca="1">IF(B870=1, ROUND(_xlfn.NORM.INV(I870,$C$5,$C$6)*(1+$T$14), 0), ROUND(_xlfn.NORM.INV(I870, $D$5, $D$6)*(1+$T$14), 0))</f>
        <v>6</v>
      </c>
      <c r="K870" s="20">
        <f ca="1">RAND()</f>
        <v>0.39621325392596496</v>
      </c>
      <c r="L870" s="18">
        <f ca="1">IF(B870=1, ROUND(_xlfn.NORM.INV(K870,$C$7,$C$8), 2), ROUND(_xlfn.NORM.INV(K870, $D$7, $D$8), 2))</f>
        <v>10372.44</v>
      </c>
      <c r="M870" s="15">
        <f ca="1">MIN(E870,J870)</f>
        <v>0</v>
      </c>
      <c r="N870" s="15">
        <f ca="1">RAND()</f>
        <v>9.2706661798350742E-3</v>
      </c>
      <c r="O870" s="19">
        <f ca="1">(IF(B870=1, $G$21+($G$22-$G$21)*N870, $H$21+($H$22-$H$21)*N870))</f>
        <v>1.0278119985395053E-2</v>
      </c>
      <c r="P870" s="15">
        <f ca="1">ROUND(M870*(1-O870), 0)</f>
        <v>0</v>
      </c>
      <c r="Q870" s="20">
        <f ca="1">RAND()</f>
        <v>0.82880280969511744</v>
      </c>
      <c r="R870" s="15">
        <f ca="1">IF(B870=1, ROUND(_xlfn.NORM.INV(Q870,$C$9,$C$10)*(1+$T$14), 0), ROUND(_xlfn.NORM.INV(Q870, $D$9, $D$10)*(1+$T$14), 0))</f>
        <v>50</v>
      </c>
      <c r="S870" s="20">
        <f ca="1">RAND()</f>
        <v>0.15876815397370014</v>
      </c>
      <c r="T870" s="18">
        <f ca="1">IF(B870=1, ROUND(_xlfn.NORM.INV(S870,$C$11,$C$12), 2), ROUND(_xlfn.NORM.INV(S870, $D$11, $D$12), 2))</f>
        <v>5018.42</v>
      </c>
      <c r="U870" s="15">
        <f ca="1">MIN(F870,R870)</f>
        <v>32</v>
      </c>
      <c r="V870" s="15">
        <f ca="1">RAND()</f>
        <v>0.58029421665585967</v>
      </c>
      <c r="W870" s="19">
        <f ca="1">(IF(B870=1, $G$21+($G$22-$G$21)*V870, $H$21+($H$22-$H$21)*V870))</f>
        <v>2.7408826499675791E-2</v>
      </c>
      <c r="X870" s="15">
        <f ca="1">ROUND(U870*(1-W870), 0)</f>
        <v>31</v>
      </c>
      <c r="Y870" s="20">
        <f ca="1">RAND()</f>
        <v>0.96255246416285012</v>
      </c>
      <c r="Z870" s="15">
        <f ca="1">IF(B870=1, ROUND(_xlfn.NORM.INV(Y870,$C$13,$C$14)*(1+$T$14), 0), ROUND(_xlfn.NORM.INV(Y870, $D$13, $D$14)*(1+$T$14), 0))</f>
        <v>53</v>
      </c>
      <c r="AA870" s="20">
        <f ca="1">RAND()</f>
        <v>0.74458177634424061</v>
      </c>
      <c r="AB870" s="18">
        <f ca="1">IF(B870=1, ROUND(_xlfn.NORM.INV(AA870,$C$15,$C$16), 2), ROUND(_xlfn.NORM.INV(AA870, $D$15, $D$16), 2))</f>
        <v>2877.88</v>
      </c>
      <c r="AC870" s="15">
        <f ca="1">MIN(G870,Z870)</f>
        <v>21</v>
      </c>
      <c r="AD870" s="15">
        <f ca="1">RAND()</f>
        <v>0.41982898904536448</v>
      </c>
      <c r="AE870" s="19">
        <f ca="1">(IF(B870=1, $G$21+($G$22-$G$21)*AD870, $H$21+($H$22-$H$21)*AD870))</f>
        <v>2.2594869671360936E-2</v>
      </c>
      <c r="AF870" s="15">
        <f ca="1">ROUND(AC870*(1-AE870), 0)</f>
        <v>21</v>
      </c>
      <c r="AG870" s="20">
        <f ca="1">RAND()</f>
        <v>0.70531637569307093</v>
      </c>
      <c r="AH870" s="15">
        <f ca="1">IF(B870=1, ROUND(_xlfn.NORM.INV(AG870,$C$17,$C$18)*(1+$T$14), 0), ROUND(_xlfn.NORM.INV(AG870, $D$17, $D$18)*(1+$T$14), 0))</f>
        <v>228</v>
      </c>
      <c r="AI870" s="20">
        <f ca="1">RAND()</f>
        <v>0.83618938585254199</v>
      </c>
      <c r="AJ870" s="18">
        <f ca="1">IF(B870=1, ROUND(_xlfn.NORM.INV(AI870,$C$19,$C$20), 2), ROUND(_xlfn.NORM.INV(AI870, $D$19, $D$20), 2))</f>
        <v>1823.09</v>
      </c>
      <c r="AK870" s="15">
        <f ca="1">MIN(ROUND(H870*(1+$C$22),0),AH870)</f>
        <v>228</v>
      </c>
      <c r="AL870" s="20">
        <f ca="1">RAND()</f>
        <v>0.34647526786824923</v>
      </c>
      <c r="AM870" s="19">
        <f ca="1">(IF(B870=1, $G$21+($G$22-$G$21)*AL870, $H$21+($H$22-$H$21)*AL870))</f>
        <v>2.0394258036047476E-2</v>
      </c>
      <c r="AN870" s="15">
        <f ca="1">ROUND(AK870*(1-AM870), 0)</f>
        <v>223</v>
      </c>
      <c r="AO870" s="18">
        <f ca="1">SUM(IF(AN870&gt;H870, (AN870-H870)*($G$23+AJ870), 0),IF(AF870&gt;G870,(AF870-G870)*($G$23+AB870),0),IF(X870&gt;F870,(X870-F870)*($G$23+T870),0),IF(P870&gt;E870,(P870-E870)*($G$23+L870),0))</f>
        <v>0</v>
      </c>
      <c r="AP870" s="18">
        <f>-$C$24</f>
        <v>-313614.51120000001</v>
      </c>
      <c r="AQ870" s="17">
        <f ca="1">L870*P870+T870*X870+AB870*AF870+AJ870*AN870-AO870+AP870</f>
        <v>308941.05880000006</v>
      </c>
      <c r="AS870" s="21">
        <f ca="1">SUM(IF(AN870&gt;H870, (AN870-H870), 0),IF(AF870&gt;G870,(AF870-G870),0),IF(X870&gt;F870,(X870-F870),0),IF(P870&gt;E870,(P870-E870),0))</f>
        <v>0</v>
      </c>
    </row>
    <row r="871" spans="1:45" x14ac:dyDescent="0.4">
      <c r="A871" s="15">
        <v>843</v>
      </c>
      <c r="B871" s="15">
        <f ca="1">IF(RAND() &lt; (8/12), 0, 1)</f>
        <v>0</v>
      </c>
      <c r="C871" s="20">
        <f ca="1">RAND()</f>
        <v>0.34642478210159233</v>
      </c>
      <c r="D871" s="15" t="str">
        <f ca="1">LOOKUP(C871,$H$13:$H$16,$F$13:$F$16)</f>
        <v>Airbus A380-800</v>
      </c>
      <c r="E871" s="15">
        <f ca="1">LOOKUP(D871,$F$6:$F$9,$I$6:$I$9)</f>
        <v>14</v>
      </c>
      <c r="F871" s="15">
        <f ca="1">LOOKUP(D871,$F$6:$F$9,$J$6:$J$9)</f>
        <v>76</v>
      </c>
      <c r="G871" s="15">
        <f ca="1">LOOKUP(D871,$F$6:$F$9,$K$6:$K$9)</f>
        <v>56</v>
      </c>
      <c r="H871" s="15">
        <f ca="1">LOOKUP(D871,$F$6:$F$9,$L$6:$L$9)</f>
        <v>341</v>
      </c>
      <c r="I871" s="20">
        <f ca="1">RAND()</f>
        <v>0.83186138613824656</v>
      </c>
      <c r="J871" s="15">
        <f ca="1">IF(B871=1, ROUND(_xlfn.NORM.INV(I871,$C$5,$C$6)*(1+$T$14), 0), ROUND(_xlfn.NORM.INV(I871, $D$5, $D$6)*(1+$T$14), 0))</f>
        <v>5</v>
      </c>
      <c r="K871" s="20">
        <f ca="1">RAND()</f>
        <v>0.12280402509247468</v>
      </c>
      <c r="L871" s="18">
        <f ca="1">IF(B871=1, ROUND(_xlfn.NORM.INV(K871,$C$7,$C$8), 2), ROUND(_xlfn.NORM.INV(K871, $D$7, $D$8), 2))</f>
        <v>9963.2000000000007</v>
      </c>
      <c r="M871" s="15">
        <f ca="1">MIN(E871,J871)</f>
        <v>5</v>
      </c>
      <c r="N871" s="15">
        <f ca="1">RAND()</f>
        <v>1.6859681817367189E-2</v>
      </c>
      <c r="O871" s="19">
        <f ca="1">(IF(B871=1, $G$21+($G$22-$G$21)*N871, $H$21+($H$22-$H$21)*N871))</f>
        <v>1.0505790454521016E-2</v>
      </c>
      <c r="P871" s="15">
        <f ca="1">ROUND(M871*(1-O871), 0)</f>
        <v>5</v>
      </c>
      <c r="Q871" s="20">
        <f ca="1">RAND()</f>
        <v>0.93551319594268434</v>
      </c>
      <c r="R871" s="15">
        <f ca="1">IF(B871=1, ROUND(_xlfn.NORM.INV(Q871,$C$9,$C$10)*(1+$T$14), 0), ROUND(_xlfn.NORM.INV(Q871, $D$9, $D$10)*(1+$T$14), 0))</f>
        <v>56</v>
      </c>
      <c r="S871" s="20">
        <f ca="1">RAND()</f>
        <v>0.93498861744448813</v>
      </c>
      <c r="T871" s="18">
        <f ca="1">IF(B871=1, ROUND(_xlfn.NORM.INV(S871,$C$11,$C$12), 2), ROUND(_xlfn.NORM.INV(S871, $D$11, $D$12), 2))</f>
        <v>5591.2</v>
      </c>
      <c r="U871" s="15">
        <f ca="1">MIN(F871,R871)</f>
        <v>56</v>
      </c>
      <c r="V871" s="15">
        <f ca="1">RAND()</f>
        <v>0.78237199697093673</v>
      </c>
      <c r="W871" s="19">
        <f ca="1">(IF(B871=1, $G$21+($G$22-$G$21)*V871, $H$21+($H$22-$H$21)*V871))</f>
        <v>3.34711599091281E-2</v>
      </c>
      <c r="X871" s="15">
        <f ca="1">ROUND(U871*(1-W871), 0)</f>
        <v>54</v>
      </c>
      <c r="Y871" s="20">
        <f ca="1">RAND()</f>
        <v>0.2912705884879998</v>
      </c>
      <c r="Z871" s="15">
        <f ca="1">IF(B871=1, ROUND(_xlfn.NORM.INV(Y871,$C$13,$C$14)*(1+$T$14), 0), ROUND(_xlfn.NORM.INV(Y871, $D$13, $D$14)*(1+$T$14), 0))</f>
        <v>31</v>
      </c>
      <c r="AA871" s="20">
        <f ca="1">RAND()</f>
        <v>0.80638220215603118</v>
      </c>
      <c r="AB871" s="18">
        <f ca="1">IF(B871=1, ROUND(_xlfn.NORM.INV(AA871,$C$15,$C$16), 2), ROUND(_xlfn.NORM.INV(AA871, $D$15, $D$16), 2))</f>
        <v>2903.05</v>
      </c>
      <c r="AC871" s="15">
        <f ca="1">MIN(G871,Z871)</f>
        <v>31</v>
      </c>
      <c r="AD871" s="15">
        <f ca="1">RAND()</f>
        <v>8.3069255793851715E-2</v>
      </c>
      <c r="AE871" s="19">
        <f ca="1">(IF(B871=1, $G$21+($G$22-$G$21)*AD871, $H$21+($H$22-$H$21)*AD871))</f>
        <v>1.2492077673815551E-2</v>
      </c>
      <c r="AF871" s="15">
        <f ca="1">ROUND(AC871*(1-AE871), 0)</f>
        <v>31</v>
      </c>
      <c r="AG871" s="20">
        <f ca="1">RAND()</f>
        <v>0.10413707581441056</v>
      </c>
      <c r="AH871" s="15">
        <f ca="1">IF(B871=1, ROUND(_xlfn.NORM.INV(AG871,$C$17,$C$18)*(1+$T$14), 0), ROUND(_xlfn.NORM.INV(AG871, $D$17, $D$18)*(1+$T$14), 0))</f>
        <v>133</v>
      </c>
      <c r="AI871" s="20">
        <f ca="1">RAND()</f>
        <v>0.22942330798776422</v>
      </c>
      <c r="AJ871" s="18">
        <f ca="1">IF(B871=1, ROUND(_xlfn.NORM.INV(AI871,$C$19,$C$20), 2), ROUND(_xlfn.NORM.INV(AI871, $D$19, $D$20), 2))</f>
        <v>1692.46</v>
      </c>
      <c r="AK871" s="15">
        <f ca="1">MIN(ROUND(H871*(1+$C$22),0),AH871)</f>
        <v>133</v>
      </c>
      <c r="AL871" s="20">
        <f ca="1">RAND()</f>
        <v>0.77506630297182466</v>
      </c>
      <c r="AM871" s="19">
        <f ca="1">(IF(B871=1, $G$21+($G$22-$G$21)*AL871, $H$21+($H$22-$H$21)*AL871))</f>
        <v>3.3251989089154742E-2</v>
      </c>
      <c r="AN871" s="15">
        <f ca="1">ROUND(AK871*(1-AM871), 0)</f>
        <v>129</v>
      </c>
      <c r="AO871" s="18">
        <f ca="1">SUM(IF(AN871&gt;H871, (AN871-H871)*($G$23+AJ871), 0),IF(AF871&gt;G871,(AF871-G871)*($G$23+AB871),0),IF(X871&gt;F871,(X871-F871)*($G$23+T871),0),IF(P871&gt;E871,(P871-E871)*($G$23+L871),0))</f>
        <v>0</v>
      </c>
      <c r="AP871" s="18">
        <f>-$C$24</f>
        <v>-313614.51120000001</v>
      </c>
      <c r="AQ871" s="17">
        <f ca="1">L871*P871+T871*X871+AB871*AF871+AJ871*AN871-AO871+AP871</f>
        <v>346448.17879999994</v>
      </c>
      <c r="AS871" s="21">
        <f ca="1">SUM(IF(AN871&gt;H871, (AN871-H871), 0),IF(AF871&gt;G871,(AF871-G871),0),IF(X871&gt;F871,(X871-F871),0),IF(P871&gt;E871,(P871-E871),0))</f>
        <v>0</v>
      </c>
    </row>
    <row r="872" spans="1:45" x14ac:dyDescent="0.4">
      <c r="A872" s="15">
        <v>844</v>
      </c>
      <c r="B872" s="15">
        <f ca="1">IF(RAND() &lt; (8/12), 0, 1)</f>
        <v>1</v>
      </c>
      <c r="C872" s="20">
        <f ca="1">RAND()</f>
        <v>8.3544546956015875E-2</v>
      </c>
      <c r="D872" s="15" t="str">
        <f ca="1">LOOKUP(C872,$H$13:$H$16,$F$13:$F$16)</f>
        <v>Airbus A350-900</v>
      </c>
      <c r="E872" s="15">
        <f ca="1">LOOKUP(D872,$F$6:$F$9,$I$6:$I$9)</f>
        <v>0</v>
      </c>
      <c r="F872" s="15">
        <f ca="1">LOOKUP(D872,$F$6:$F$9,$J$6:$J$9)</f>
        <v>32</v>
      </c>
      <c r="G872" s="15">
        <f ca="1">LOOKUP(D872,$F$6:$F$9,$K$6:$K$9)</f>
        <v>21</v>
      </c>
      <c r="H872" s="15">
        <f ca="1">LOOKUP(D872,$F$6:$F$9,$L$6:$L$9)</f>
        <v>259</v>
      </c>
      <c r="I872" s="20">
        <f ca="1">RAND()</f>
        <v>0.52404920578739955</v>
      </c>
      <c r="J872" s="15">
        <f ca="1">IF(B872=1, ROUND(_xlfn.NORM.INV(I872,$C$5,$C$6)*(1+$T$14), 0), ROUND(_xlfn.NORM.INV(I872, $D$5, $D$6)*(1+$T$14), 0))</f>
        <v>6</v>
      </c>
      <c r="K872" s="20">
        <f ca="1">RAND()</f>
        <v>0.52171442577946037</v>
      </c>
      <c r="L872" s="18">
        <f ca="1">IF(B872=1, ROUND(_xlfn.NORM.INV(K872,$C$7,$C$8), 2), ROUND(_xlfn.NORM.INV(K872, $D$7, $D$8), 2))</f>
        <v>13757.09</v>
      </c>
      <c r="M872" s="15">
        <f ca="1">MIN(E872,J872)</f>
        <v>0</v>
      </c>
      <c r="N872" s="15">
        <f ca="1">RAND()</f>
        <v>0.69758298757889292</v>
      </c>
      <c r="O872" s="19">
        <f ca="1">(IF(B872=1, $G$21+($G$22-$G$21)*N872, $H$21+($H$22-$H$21)*N872))</f>
        <v>3.9415404565261256E-2</v>
      </c>
      <c r="P872" s="15">
        <f ca="1">ROUND(M872*(1-O872), 0)</f>
        <v>0</v>
      </c>
      <c r="Q872" s="20">
        <f ca="1">RAND()</f>
        <v>7.899407765037525E-2</v>
      </c>
      <c r="R872" s="15">
        <f ca="1">IF(B872=1, ROUND(_xlfn.NORM.INV(Q872,$C$9,$C$10)*(1+$T$14), 0), ROUND(_xlfn.NORM.INV(Q872, $D$9, $D$10)*(1+$T$14), 0))</f>
        <v>25</v>
      </c>
      <c r="S872" s="20">
        <f ca="1">RAND()</f>
        <v>0.4360756908207718</v>
      </c>
      <c r="T872" s="18">
        <f ca="1">IF(B872=1, ROUND(_xlfn.NORM.INV(S872,$C$11,$C$12), 2), ROUND(_xlfn.NORM.INV(S872, $D$11, $D$12), 2))</f>
        <v>6684.33</v>
      </c>
      <c r="U872" s="15">
        <f ca="1">MIN(F872,R872)</f>
        <v>25</v>
      </c>
      <c r="V872" s="15">
        <f ca="1">RAND()</f>
        <v>0.70933167835575761</v>
      </c>
      <c r="W872" s="19">
        <f ca="1">(IF(B872=1, $G$21+($G$22-$G$21)*V872, $H$21+($H$22-$H$21)*V872))</f>
        <v>3.9826608742451516E-2</v>
      </c>
      <c r="X872" s="15">
        <f ca="1">ROUND(U872*(1-W872), 0)</f>
        <v>24</v>
      </c>
      <c r="Y872" s="20">
        <f ca="1">RAND()</f>
        <v>0.15316030993546825</v>
      </c>
      <c r="Z872" s="15">
        <f ca="1">IF(B872=1, ROUND(_xlfn.NORM.INV(Y872,$C$13,$C$14)*(1+$T$14), 0), ROUND(_xlfn.NORM.INV(Y872, $D$13, $D$14)*(1+$T$14), 0))</f>
        <v>31</v>
      </c>
      <c r="AA872" s="20">
        <f ca="1">RAND()</f>
        <v>0.3330988906716118</v>
      </c>
      <c r="AB872" s="18">
        <f ca="1">IF(B872=1, ROUND(_xlfn.NORM.INV(AA872,$C$15,$C$16), 2), ROUND(_xlfn.NORM.INV(AA872, $D$15, $D$16), 2))</f>
        <v>3434.92</v>
      </c>
      <c r="AC872" s="15">
        <f ca="1">MIN(G872,Z872)</f>
        <v>21</v>
      </c>
      <c r="AD872" s="15">
        <f ca="1">RAND()</f>
        <v>0.61421514146334211</v>
      </c>
      <c r="AE872" s="19">
        <f ca="1">(IF(B872=1, $G$21+($G$22-$G$21)*AD872, $H$21+($H$22-$H$21)*AD872))</f>
        <v>3.6497529951216974E-2</v>
      </c>
      <c r="AF872" s="15">
        <f ca="1">ROUND(AC872*(1-AE872), 0)</f>
        <v>20</v>
      </c>
      <c r="AG872" s="20">
        <f ca="1">RAND()</f>
        <v>0.3768188415433168</v>
      </c>
      <c r="AH872" s="15">
        <f ca="1">IF(B872=1, ROUND(_xlfn.NORM.INV(AG872,$C$17,$C$18)*(1+$T$14), 0), ROUND(_xlfn.NORM.INV(AG872, $D$17, $D$18)*(1+$T$14), 0))</f>
        <v>265</v>
      </c>
      <c r="AI872" s="20">
        <f ca="1">RAND()</f>
        <v>0.13155596350983789</v>
      </c>
      <c r="AJ872" s="18">
        <f ca="1">IF(B872=1, ROUND(_xlfn.NORM.INV(AI872,$C$19,$C$20), 2), ROUND(_xlfn.NORM.INV(AI872, $D$19, $D$20), 2))</f>
        <v>1940.12</v>
      </c>
      <c r="AK872" s="15">
        <f ca="1">MIN(ROUND(H872*(1+$C$22),0),AH872)</f>
        <v>265</v>
      </c>
      <c r="AL872" s="20">
        <f ca="1">RAND()</f>
        <v>0.92992367527941111</v>
      </c>
      <c r="AM872" s="19">
        <f ca="1">(IF(B872=1, $G$21+($G$22-$G$21)*AL872, $H$21+($H$22-$H$21)*AL872))</f>
        <v>4.7547328634779389E-2</v>
      </c>
      <c r="AN872" s="15">
        <f ca="1">ROUND(AK872*(1-AM872), 0)</f>
        <v>252</v>
      </c>
      <c r="AO872" s="18">
        <f ca="1">SUM(IF(AN872&gt;H872, (AN872-H872)*($G$23+AJ872), 0),IF(AF872&gt;G872,(AF872-G872)*($G$23+AB872),0),IF(X872&gt;F872,(X872-F872)*($G$23+T872),0),IF(P872&gt;E872,(P872-E872)*($G$23+L872),0))</f>
        <v>0</v>
      </c>
      <c r="AP872" s="18">
        <f>-$C$24</f>
        <v>-313614.51120000001</v>
      </c>
      <c r="AQ872" s="17">
        <f ca="1">L872*P872+T872*X872+AB872*AF872+AJ872*AN872-AO872+AP872</f>
        <v>404418.04879999993</v>
      </c>
      <c r="AS872" s="21">
        <f ca="1">SUM(IF(AN872&gt;H872, (AN872-H872), 0),IF(AF872&gt;G872,(AF872-G872),0),IF(X872&gt;F872,(X872-F872),0),IF(P872&gt;E872,(P872-E872),0))</f>
        <v>0</v>
      </c>
    </row>
    <row r="873" spans="1:45" x14ac:dyDescent="0.4">
      <c r="A873" s="15">
        <v>845</v>
      </c>
      <c r="B873" s="15">
        <f ca="1">IF(RAND() &lt; (8/12), 0, 1)</f>
        <v>1</v>
      </c>
      <c r="C873" s="20">
        <f ca="1">RAND()</f>
        <v>0.61442977967684542</v>
      </c>
      <c r="D873" s="15" t="str">
        <f ca="1">LOOKUP(C873,$H$13:$H$16,$F$13:$F$16)</f>
        <v>Boeing 777-300ER</v>
      </c>
      <c r="E873" s="15">
        <f ca="1">LOOKUP(D873,$F$6:$F$9,$I$6:$I$9)</f>
        <v>8</v>
      </c>
      <c r="F873" s="15">
        <f ca="1">LOOKUP(D873,$F$6:$F$9,$J$6:$J$9)</f>
        <v>40</v>
      </c>
      <c r="G873" s="15">
        <f ca="1">LOOKUP(D873,$F$6:$F$9,$K$6:$K$9)</f>
        <v>24</v>
      </c>
      <c r="H873" s="15">
        <f ca="1">LOOKUP(D873,$F$6:$F$9,$L$6:$L$9)</f>
        <v>260</v>
      </c>
      <c r="I873" s="20">
        <f ca="1">RAND()</f>
        <v>0.57261224816179301</v>
      </c>
      <c r="J873" s="15">
        <f ca="1">IF(B873=1, ROUND(_xlfn.NORM.INV(I873,$C$5,$C$6)*(1+$T$14), 0), ROUND(_xlfn.NORM.INV(I873, $D$5, $D$6)*(1+$T$14), 0))</f>
        <v>7</v>
      </c>
      <c r="K873" s="20">
        <f ca="1">RAND()</f>
        <v>0.36169439240142709</v>
      </c>
      <c r="L873" s="18">
        <f ca="1">IF(B873=1, ROUND(_xlfn.NORM.INV(K873,$C$7,$C$8), 2), ROUND(_xlfn.NORM.INV(K873, $D$7, $D$8), 2))</f>
        <v>13020.59</v>
      </c>
      <c r="M873" s="15">
        <f ca="1">MIN(E873,J873)</f>
        <v>7</v>
      </c>
      <c r="N873" s="15">
        <f ca="1">RAND()</f>
        <v>0.30870635173169192</v>
      </c>
      <c r="O873" s="19">
        <f ca="1">(IF(B873=1, $G$21+($G$22-$G$21)*N873, $H$21+($H$22-$H$21)*N873))</f>
        <v>2.5804722310609218E-2</v>
      </c>
      <c r="P873" s="15">
        <f ca="1">ROUND(M873*(1-O873), 0)</f>
        <v>7</v>
      </c>
      <c r="Q873" s="20">
        <f ca="1">RAND()</f>
        <v>0.96450827115542914</v>
      </c>
      <c r="R873" s="15">
        <f ca="1">IF(B873=1, ROUND(_xlfn.NORM.INV(Q873,$C$9,$C$10)*(1+$T$14), 0), ROUND(_xlfn.NORM.INV(Q873, $D$9, $D$10)*(1+$T$14), 0))</f>
        <v>106</v>
      </c>
      <c r="S873" s="20">
        <f ca="1">RAND()</f>
        <v>0.91474406867046998</v>
      </c>
      <c r="T873" s="18">
        <f ca="1">IF(B873=1, ROUND(_xlfn.NORM.INV(S873,$C$11,$C$12), 2), ROUND(_xlfn.NORM.INV(S873, $D$11, $D$12), 2))</f>
        <v>8065.29</v>
      </c>
      <c r="U873" s="15">
        <f ca="1">MIN(F873,R873)</f>
        <v>40</v>
      </c>
      <c r="V873" s="15">
        <f ca="1">RAND()</f>
        <v>0.63163668243266413</v>
      </c>
      <c r="W873" s="19">
        <f ca="1">(IF(B873=1, $G$21+($G$22-$G$21)*V873, $H$21+($H$22-$H$21)*V873))</f>
        <v>3.7107283885143241E-2</v>
      </c>
      <c r="X873" s="15">
        <f ca="1">ROUND(U873*(1-W873), 0)</f>
        <v>39</v>
      </c>
      <c r="Y873" s="20">
        <f ca="1">RAND()</f>
        <v>0.56570468995444734</v>
      </c>
      <c r="Z873" s="15">
        <f ca="1">IF(B873=1, ROUND(_xlfn.NORM.INV(Y873,$C$13,$C$14)*(1+$T$14), 0), ROUND(_xlfn.NORM.INV(Y873, $D$13, $D$14)*(1+$T$14), 0))</f>
        <v>58</v>
      </c>
      <c r="AA873" s="20">
        <f ca="1">RAND()</f>
        <v>0.18048160497641519</v>
      </c>
      <c r="AB873" s="18">
        <f ca="1">IF(B873=1, ROUND(_xlfn.NORM.INV(AA873,$C$15,$C$16), 2), ROUND(_xlfn.NORM.INV(AA873, $D$15, $D$16), 2))</f>
        <v>3203.04</v>
      </c>
      <c r="AC873" s="15">
        <f ca="1">MIN(G873,Z873)</f>
        <v>24</v>
      </c>
      <c r="AD873" s="15">
        <f ca="1">RAND()</f>
        <v>0.17028921887434467</v>
      </c>
      <c r="AE873" s="19">
        <f ca="1">(IF(B873=1, $G$21+($G$22-$G$21)*AD873, $H$21+($H$22-$H$21)*AD873))</f>
        <v>2.0960122660602064E-2</v>
      </c>
      <c r="AF873" s="15">
        <f ca="1">ROUND(AC873*(1-AE873), 0)</f>
        <v>23</v>
      </c>
      <c r="AG873" s="20">
        <f ca="1">RAND()</f>
        <v>0.34624544799295198</v>
      </c>
      <c r="AH873" s="15">
        <f ca="1">IF(B873=1, ROUND(_xlfn.NORM.INV(AG873,$C$17,$C$18)*(1+$T$14), 0), ROUND(_xlfn.NORM.INV(AG873, $D$17, $D$18)*(1+$T$14), 0))</f>
        <v>255</v>
      </c>
      <c r="AI873" s="20">
        <f ca="1">RAND()</f>
        <v>0.53827353488981178</v>
      </c>
      <c r="AJ873" s="18">
        <f ca="1">IF(B873=1, ROUND(_xlfn.NORM.INV(AI873,$C$19,$C$20), 2), ROUND(_xlfn.NORM.INV(AI873, $D$19, $D$20), 2))</f>
        <v>2305.36</v>
      </c>
      <c r="AK873" s="15">
        <f ca="1">MIN(ROUND(H873*(1+$C$22),0),AH873)</f>
        <v>255</v>
      </c>
      <c r="AL873" s="20">
        <f ca="1">RAND()</f>
        <v>5.4945450688924646E-2</v>
      </c>
      <c r="AM873" s="19">
        <f ca="1">(IF(B873=1, $G$21+($G$22-$G$21)*AL873, $H$21+($H$22-$H$21)*AL873))</f>
        <v>1.6923090774112363E-2</v>
      </c>
      <c r="AN873" s="15">
        <f ca="1">ROUND(AK873*(1-AM873), 0)</f>
        <v>251</v>
      </c>
      <c r="AO873" s="18">
        <f ca="1">SUM(IF(AN873&gt;H873, (AN873-H873)*($G$23+AJ873), 0),IF(AF873&gt;G873,(AF873-G873)*($G$23+AB873),0),IF(X873&gt;F873,(X873-F873)*($G$23+T873),0),IF(P873&gt;E873,(P873-E873)*($G$23+L873),0))</f>
        <v>0</v>
      </c>
      <c r="AP873" s="18">
        <f>-$C$24</f>
        <v>-313614.51120000001</v>
      </c>
      <c r="AQ873" s="17">
        <f ca="1">L873*P873+T873*X873+AB873*AF873+AJ873*AN873-AO873+AP873</f>
        <v>744391.20879999991</v>
      </c>
      <c r="AS873" s="21">
        <f ca="1">SUM(IF(AN873&gt;H873, (AN873-H873), 0),IF(AF873&gt;G873,(AF873-G873),0),IF(X873&gt;F873,(X873-F873),0),IF(P873&gt;E873,(P873-E873),0))</f>
        <v>0</v>
      </c>
    </row>
    <row r="874" spans="1:45" x14ac:dyDescent="0.4">
      <c r="A874" s="15">
        <v>846</v>
      </c>
      <c r="B874" s="15">
        <f ca="1">IF(RAND() &lt; (8/12), 0, 1)</f>
        <v>1</v>
      </c>
      <c r="C874" s="20">
        <f ca="1">RAND()</f>
        <v>0.21335605247398604</v>
      </c>
      <c r="D874" s="15" t="str">
        <f ca="1">LOOKUP(C874,$H$13:$H$16,$F$13:$F$16)</f>
        <v>Airbus A380-800</v>
      </c>
      <c r="E874" s="15">
        <f ca="1">LOOKUP(D874,$F$6:$F$9,$I$6:$I$9)</f>
        <v>14</v>
      </c>
      <c r="F874" s="15">
        <f ca="1">LOOKUP(D874,$F$6:$F$9,$J$6:$J$9)</f>
        <v>76</v>
      </c>
      <c r="G874" s="15">
        <f ca="1">LOOKUP(D874,$F$6:$F$9,$K$6:$K$9)</f>
        <v>56</v>
      </c>
      <c r="H874" s="15">
        <f ca="1">LOOKUP(D874,$F$6:$F$9,$L$6:$L$9)</f>
        <v>341</v>
      </c>
      <c r="I874" s="20">
        <f ca="1">RAND()</f>
        <v>0.79779387447276873</v>
      </c>
      <c r="J874" s="15">
        <f ca="1">IF(B874=1, ROUND(_xlfn.NORM.INV(I874,$C$5,$C$6)*(1+$T$14), 0), ROUND(_xlfn.NORM.INV(I874, $D$5, $D$6)*(1+$T$14), 0))</f>
        <v>8</v>
      </c>
      <c r="K874" s="20">
        <f ca="1">RAND()</f>
        <v>0.34990595400986024</v>
      </c>
      <c r="L874" s="18">
        <f ca="1">IF(B874=1, ROUND(_xlfn.NORM.INV(K874,$C$7,$C$8), 2), ROUND(_xlfn.NORM.INV(K874, $D$7, $D$8), 2))</f>
        <v>12963.53</v>
      </c>
      <c r="M874" s="15">
        <f ca="1">MIN(E874,J874)</f>
        <v>8</v>
      </c>
      <c r="N874" s="15">
        <f ca="1">RAND()</f>
        <v>0.52148765298648003</v>
      </c>
      <c r="O874" s="19">
        <f ca="1">(IF(B874=1, $G$21+($G$22-$G$21)*N874, $H$21+($H$22-$H$21)*N874))</f>
        <v>3.3252067854526807E-2</v>
      </c>
      <c r="P874" s="15">
        <f ca="1">ROUND(M874*(1-O874), 0)</f>
        <v>8</v>
      </c>
      <c r="Q874" s="20">
        <f ca="1">RAND()</f>
        <v>0.50131946735529098</v>
      </c>
      <c r="R874" s="15">
        <f ca="1">IF(B874=1, ROUND(_xlfn.NORM.INV(Q874,$C$9,$C$10)*(1+$T$14), 0), ROUND(_xlfn.NORM.INV(Q874, $D$9, $D$10)*(1+$T$14), 0))</f>
        <v>61</v>
      </c>
      <c r="S874" s="20">
        <f ca="1">RAND()</f>
        <v>0.53027623397585733</v>
      </c>
      <c r="T874" s="18">
        <f ca="1">IF(B874=1, ROUND(_xlfn.NORM.INV(S874,$C$11,$C$12), 2), ROUND(_xlfn.NORM.INV(S874, $D$11, $D$12), 2))</f>
        <v>6897.94</v>
      </c>
      <c r="U874" s="15">
        <f ca="1">MIN(F874,R874)</f>
        <v>61</v>
      </c>
      <c r="V874" s="15">
        <f ca="1">RAND()</f>
        <v>5.7264351221480991E-3</v>
      </c>
      <c r="W874" s="19">
        <f ca="1">(IF(B874=1, $G$21+($G$22-$G$21)*V874, $H$21+($H$22-$H$21)*V874))</f>
        <v>1.5200425229275182E-2</v>
      </c>
      <c r="X874" s="15">
        <f ca="1">ROUND(U874*(1-W874), 0)</f>
        <v>60</v>
      </c>
      <c r="Y874" s="20">
        <f ca="1">RAND()</f>
        <v>9.3370414814791802E-2</v>
      </c>
      <c r="Z874" s="15">
        <f ca="1">IF(B874=1, ROUND(_xlfn.NORM.INV(Y874,$C$13,$C$14)*(1+$T$14), 0), ROUND(_xlfn.NORM.INV(Y874, $D$13, $D$14)*(1+$T$14), 0))</f>
        <v>24</v>
      </c>
      <c r="AA874" s="20">
        <f ca="1">RAND()</f>
        <v>0.80764793608866536</v>
      </c>
      <c r="AB874" s="18">
        <f ca="1">IF(B874=1, ROUND(_xlfn.NORM.INV(AA874,$C$15,$C$16), 2), ROUND(_xlfn.NORM.INV(AA874, $D$15, $D$16), 2))</f>
        <v>4060.41</v>
      </c>
      <c r="AC874" s="15">
        <f ca="1">MIN(G874,Z874)</f>
        <v>24</v>
      </c>
      <c r="AD874" s="15">
        <f ca="1">RAND()</f>
        <v>0.86804169862323122</v>
      </c>
      <c r="AE874" s="19">
        <f ca="1">(IF(B874=1, $G$21+($G$22-$G$21)*AD874, $H$21+($H$22-$H$21)*AD874))</f>
        <v>4.53814594518131E-2</v>
      </c>
      <c r="AF874" s="15">
        <f ca="1">ROUND(AC874*(1-AE874), 0)</f>
        <v>23</v>
      </c>
      <c r="AG874" s="20">
        <f ca="1">RAND()</f>
        <v>0.79494620890963963</v>
      </c>
      <c r="AH874" s="15">
        <f ca="1">IF(B874=1, ROUND(_xlfn.NORM.INV(AG874,$C$17,$C$18)*(1+$T$14), 0), ROUND(_xlfn.NORM.INV(AG874, $D$17, $D$18)*(1+$T$14), 0))</f>
        <v>408</v>
      </c>
      <c r="AI874" s="20">
        <f ca="1">RAND()</f>
        <v>0.20154135317563338</v>
      </c>
      <c r="AJ874" s="18">
        <f ca="1">IF(B874=1, ROUND(_xlfn.NORM.INV(AI874,$C$19,$C$20), 2), ROUND(_xlfn.NORM.INV(AI874, $D$19, $D$20), 2))</f>
        <v>2025.16</v>
      </c>
      <c r="AK874" s="15">
        <f ca="1">MIN(ROUND(H874*(1+$C$22),0),AH874)</f>
        <v>358</v>
      </c>
      <c r="AL874" s="20">
        <f ca="1">RAND()</f>
        <v>0.51985809523724369</v>
      </c>
      <c r="AM874" s="19">
        <f ca="1">(IF(B874=1, $G$21+($G$22-$G$21)*AL874, $H$21+($H$22-$H$21)*AL874))</f>
        <v>3.3195033333303529E-2</v>
      </c>
      <c r="AN874" s="15">
        <f ca="1">ROUND(AK874*(1-AM874), 0)</f>
        <v>346</v>
      </c>
      <c r="AO874" s="18">
        <f ca="1">SUM(IF(AN874&gt;H874, (AN874-H874)*($G$23+AJ874), 0),IF(AF874&gt;G874,(AF874-G874)*($G$23+AB874),0),IF(X874&gt;F874,(X874-F874)*($G$23+T874),0),IF(P874&gt;E874,(P874-E874)*($G$23+L874),0))</f>
        <v>14380.8</v>
      </c>
      <c r="AP874" s="18">
        <f>-$C$24</f>
        <v>-313614.51120000001</v>
      </c>
      <c r="AQ874" s="17">
        <f ca="1">L874*P874+T874*X874+AB874*AF874+AJ874*AN874-AO874+AP874</f>
        <v>983684.11879999982</v>
      </c>
      <c r="AS874" s="21">
        <f ca="1">SUM(IF(AN874&gt;H874, (AN874-H874), 0),IF(AF874&gt;G874,(AF874-G874),0),IF(X874&gt;F874,(X874-F874),0),IF(P874&gt;E874,(P874-E874),0))</f>
        <v>5</v>
      </c>
    </row>
    <row r="875" spans="1:45" x14ac:dyDescent="0.4">
      <c r="A875" s="15">
        <v>847</v>
      </c>
      <c r="B875" s="15">
        <f ca="1">IF(RAND() &lt; (8/12), 0, 1)</f>
        <v>0</v>
      </c>
      <c r="C875" s="20">
        <f ca="1">RAND()</f>
        <v>0.20588007482079551</v>
      </c>
      <c r="D875" s="15" t="str">
        <f ca="1">LOOKUP(C875,$H$13:$H$16,$F$13:$F$16)</f>
        <v>Airbus A350-900</v>
      </c>
      <c r="E875" s="15">
        <f ca="1">LOOKUP(D875,$F$6:$F$9,$I$6:$I$9)</f>
        <v>0</v>
      </c>
      <c r="F875" s="15">
        <f ca="1">LOOKUP(D875,$F$6:$F$9,$J$6:$J$9)</f>
        <v>32</v>
      </c>
      <c r="G875" s="15">
        <f ca="1">LOOKUP(D875,$F$6:$F$9,$K$6:$K$9)</f>
        <v>21</v>
      </c>
      <c r="H875" s="15">
        <f ca="1">LOOKUP(D875,$F$6:$F$9,$L$6:$L$9)</f>
        <v>259</v>
      </c>
      <c r="I875" s="20">
        <f ca="1">RAND()</f>
        <v>0.71439964342768891</v>
      </c>
      <c r="J875" s="15">
        <f ca="1">IF(B875=1, ROUND(_xlfn.NORM.INV(I875,$C$5,$C$6)*(1+$T$14), 0), ROUND(_xlfn.NORM.INV(I875, $D$5, $D$6)*(1+$T$14), 0))</f>
        <v>5</v>
      </c>
      <c r="K875" s="20">
        <f ca="1">RAND()</f>
        <v>1.1811648659403429E-2</v>
      </c>
      <c r="L875" s="18">
        <f ca="1">IF(B875=1, ROUND(_xlfn.NORM.INV(K875,$C$7,$C$8), 2), ROUND(_xlfn.NORM.INV(K875, $D$7, $D$8), 2))</f>
        <v>9460.9</v>
      </c>
      <c r="M875" s="15">
        <f ca="1">MIN(E875,J875)</f>
        <v>0</v>
      </c>
      <c r="N875" s="15">
        <f ca="1">RAND()</f>
        <v>0.56288901497525112</v>
      </c>
      <c r="O875" s="19">
        <f ca="1">(IF(B875=1, $G$21+($G$22-$G$21)*N875, $H$21+($H$22-$H$21)*N875))</f>
        <v>2.6886670449257535E-2</v>
      </c>
      <c r="P875" s="15">
        <f ca="1">ROUND(M875*(1-O875), 0)</f>
        <v>0</v>
      </c>
      <c r="Q875" s="20">
        <f ca="1">RAND()</f>
        <v>5.5365583859527279E-2</v>
      </c>
      <c r="R875" s="15">
        <f ca="1">IF(B875=1, ROUND(_xlfn.NORM.INV(Q875,$C$9,$C$10)*(1+$T$14), 0), ROUND(_xlfn.NORM.INV(Q875, $D$9, $D$10)*(1+$T$14), 0))</f>
        <v>23</v>
      </c>
      <c r="S875" s="20">
        <f ca="1">RAND()</f>
        <v>0.74856526781772226</v>
      </c>
      <c r="T875" s="18">
        <f ca="1">IF(B875=1, ROUND(_xlfn.NORM.INV(S875,$C$11,$C$12), 2), ROUND(_xlfn.NORM.INV(S875, $D$11, $D$12), 2))</f>
        <v>5398.87</v>
      </c>
      <c r="U875" s="15">
        <f ca="1">MIN(F875,R875)</f>
        <v>23</v>
      </c>
      <c r="V875" s="15">
        <f ca="1">RAND()</f>
        <v>0.46322843631663557</v>
      </c>
      <c r="W875" s="19">
        <f ca="1">(IF(B875=1, $G$21+($G$22-$G$21)*V875, $H$21+($H$22-$H$21)*V875))</f>
        <v>2.3896853089499067E-2</v>
      </c>
      <c r="X875" s="15">
        <f ca="1">ROUND(U875*(1-W875), 0)</f>
        <v>22</v>
      </c>
      <c r="Y875" s="20">
        <f ca="1">RAND()</f>
        <v>0.42299589524148762</v>
      </c>
      <c r="Z875" s="15">
        <f ca="1">IF(B875=1, ROUND(_xlfn.NORM.INV(Y875,$C$13,$C$14)*(1+$T$14), 0), ROUND(_xlfn.NORM.INV(Y875, $D$13, $D$14)*(1+$T$14), 0))</f>
        <v>34</v>
      </c>
      <c r="AA875" s="20">
        <f ca="1">RAND()</f>
        <v>0.16665828431224894</v>
      </c>
      <c r="AB875" s="18">
        <f ca="1">IF(B875=1, ROUND(_xlfn.NORM.INV(AA875,$C$15,$C$16), 2), ROUND(_xlfn.NORM.INV(AA875, $D$15, $D$16), 2))</f>
        <v>2680.39</v>
      </c>
      <c r="AC875" s="15">
        <f ca="1">MIN(G875,Z875)</f>
        <v>21</v>
      </c>
      <c r="AD875" s="15">
        <f ca="1">RAND()</f>
        <v>0.50414102444487519</v>
      </c>
      <c r="AE875" s="19">
        <f ca="1">(IF(B875=1, $G$21+($G$22-$G$21)*AD875, $H$21+($H$22-$H$21)*AD875))</f>
        <v>2.5124230733346256E-2</v>
      </c>
      <c r="AF875" s="15">
        <f ca="1">ROUND(AC875*(1-AE875), 0)</f>
        <v>20</v>
      </c>
      <c r="AG875" s="20">
        <f ca="1">RAND()</f>
        <v>0.42387654989225398</v>
      </c>
      <c r="AH875" s="15">
        <f ca="1">IF(B875=1, ROUND(_xlfn.NORM.INV(AG875,$C$17,$C$18)*(1+$T$14), 0), ROUND(_xlfn.NORM.INV(AG875, $D$17, $D$18)*(1+$T$14), 0))</f>
        <v>189</v>
      </c>
      <c r="AI875" s="20">
        <f ca="1">RAND()</f>
        <v>0.62025155768604023</v>
      </c>
      <c r="AJ875" s="18">
        <f ca="1">IF(B875=1, ROUND(_xlfn.NORM.INV(AI875,$C$19,$C$20), 2), ROUND(_xlfn.NORM.INV(AI875, $D$19, $D$20), 2))</f>
        <v>1771.98</v>
      </c>
      <c r="AK875" s="15">
        <f ca="1">MIN(ROUND(H875*(1+$C$22),0),AH875)</f>
        <v>189</v>
      </c>
      <c r="AL875" s="20">
        <f ca="1">RAND()</f>
        <v>0.56744416095601735</v>
      </c>
      <c r="AM875" s="19">
        <f ca="1">(IF(B875=1, $G$21+($G$22-$G$21)*AL875, $H$21+($H$22-$H$21)*AL875))</f>
        <v>2.7023324828680521E-2</v>
      </c>
      <c r="AN875" s="15">
        <f ca="1">ROUND(AK875*(1-AM875), 0)</f>
        <v>184</v>
      </c>
      <c r="AO875" s="18">
        <f ca="1">SUM(IF(AN875&gt;H875, (AN875-H875)*($G$23+AJ875), 0),IF(AF875&gt;G875,(AF875-G875)*($G$23+AB875),0),IF(X875&gt;F875,(X875-F875)*($G$23+T875),0),IF(P875&gt;E875,(P875-E875)*($G$23+L875),0))</f>
        <v>0</v>
      </c>
      <c r="AP875" s="18">
        <f>-$C$24</f>
        <v>-313614.51120000001</v>
      </c>
      <c r="AQ875" s="17">
        <f ca="1">L875*P875+T875*X875+AB875*AF875+AJ875*AN875-AO875+AP875</f>
        <v>184812.7488</v>
      </c>
      <c r="AS875" s="21">
        <f ca="1">SUM(IF(AN875&gt;H875, (AN875-H875), 0),IF(AF875&gt;G875,(AF875-G875),0),IF(X875&gt;F875,(X875-F875),0),IF(P875&gt;E875,(P875-E875),0))</f>
        <v>0</v>
      </c>
    </row>
    <row r="876" spans="1:45" x14ac:dyDescent="0.4">
      <c r="A876" s="15">
        <v>848</v>
      </c>
      <c r="B876" s="15">
        <f ca="1">IF(RAND() &lt; (8/12), 0, 1)</f>
        <v>0</v>
      </c>
      <c r="C876" s="20">
        <f ca="1">RAND()</f>
        <v>0.60084654695772299</v>
      </c>
      <c r="D876" s="15" t="str">
        <f ca="1">LOOKUP(C876,$H$13:$H$16,$F$13:$F$16)</f>
        <v>Boeing 777-200LR</v>
      </c>
      <c r="E876" s="15">
        <f ca="1">LOOKUP(D876,$F$6:$F$9,$I$6:$I$9)</f>
        <v>0</v>
      </c>
      <c r="F876" s="15">
        <f ca="1">LOOKUP(D876,$F$6:$F$9,$J$6:$J$9)</f>
        <v>38</v>
      </c>
      <c r="G876" s="15">
        <f ca="1">LOOKUP(D876,$F$6:$F$9,$K$6:$K$9)</f>
        <v>0</v>
      </c>
      <c r="H876" s="15">
        <f ca="1">LOOKUP(D876,$F$6:$F$9,$L$6:$L$9)</f>
        <v>264</v>
      </c>
      <c r="I876" s="20">
        <f ca="1">RAND()</f>
        <v>0.59181975825416788</v>
      </c>
      <c r="J876" s="15">
        <f ca="1">IF(B876=1, ROUND(_xlfn.NORM.INV(I876,$C$5,$C$6)*(1+$T$14), 0), ROUND(_xlfn.NORM.INV(I876, $D$5, $D$6)*(1+$T$14), 0))</f>
        <v>4</v>
      </c>
      <c r="K876" s="20">
        <f ca="1">RAND()</f>
        <v>0.78352196469196278</v>
      </c>
      <c r="L876" s="18">
        <f ca="1">IF(B876=1, ROUND(_xlfn.NORM.INV(K876,$C$7,$C$8), 2), ROUND(_xlfn.NORM.INV(K876, $D$7, $D$8), 2))</f>
        <v>10849.76</v>
      </c>
      <c r="M876" s="15">
        <f ca="1">MIN(E876,J876)</f>
        <v>0</v>
      </c>
      <c r="N876" s="15">
        <f ca="1">RAND()</f>
        <v>1.8461335954274016E-2</v>
      </c>
      <c r="O876" s="19">
        <f ca="1">(IF(B876=1, $G$21+($G$22-$G$21)*N876, $H$21+($H$22-$H$21)*N876))</f>
        <v>1.055384007862822E-2</v>
      </c>
      <c r="P876" s="15">
        <f ca="1">ROUND(M876*(1-O876), 0)</f>
        <v>0</v>
      </c>
      <c r="Q876" s="20">
        <f ca="1">RAND()</f>
        <v>0.94462130031977787</v>
      </c>
      <c r="R876" s="15">
        <f ca="1">IF(B876=1, ROUND(_xlfn.NORM.INV(Q876,$C$9,$C$10)*(1+$T$14), 0), ROUND(_xlfn.NORM.INV(Q876, $D$9, $D$10)*(1+$T$14), 0))</f>
        <v>57</v>
      </c>
      <c r="S876" s="20">
        <f ca="1">RAND()</f>
        <v>0.38769273609788546</v>
      </c>
      <c r="T876" s="18">
        <f ca="1">IF(B876=1, ROUND(_xlfn.NORM.INV(S876,$C$11,$C$12), 2), ROUND(_xlfn.NORM.INV(S876, $D$11, $D$12), 2))</f>
        <v>5181.17</v>
      </c>
      <c r="U876" s="15">
        <f ca="1">MIN(F876,R876)</f>
        <v>38</v>
      </c>
      <c r="V876" s="15">
        <f ca="1">RAND()</f>
        <v>0.85487965116459974</v>
      </c>
      <c r="W876" s="19">
        <f ca="1">(IF(B876=1, $G$21+($G$22-$G$21)*V876, $H$21+($H$22-$H$21)*V876))</f>
        <v>3.564638953493799E-2</v>
      </c>
      <c r="X876" s="15">
        <f ca="1">ROUND(U876*(1-W876), 0)</f>
        <v>37</v>
      </c>
      <c r="Y876" s="20">
        <f ca="1">RAND()</f>
        <v>0.69337887668066633</v>
      </c>
      <c r="Z876" s="15">
        <f ca="1">IF(B876=1, ROUND(_xlfn.NORM.INV(Y876,$C$13,$C$14)*(1+$T$14), 0), ROUND(_xlfn.NORM.INV(Y876, $D$13, $D$14)*(1+$T$14), 0))</f>
        <v>40</v>
      </c>
      <c r="AA876" s="20">
        <f ca="1">RAND()</f>
        <v>0.87328668355610972</v>
      </c>
      <c r="AB876" s="18">
        <f ca="1">IF(B876=1, ROUND(_xlfn.NORM.INV(AA876,$C$15,$C$16), 2), ROUND(_xlfn.NORM.INV(AA876, $D$15, $D$16), 2))</f>
        <v>2936.77</v>
      </c>
      <c r="AC876" s="15">
        <f ca="1">MIN(G876,Z876)</f>
        <v>0</v>
      </c>
      <c r="AD876" s="15">
        <f ca="1">RAND()</f>
        <v>0.63482006362572607</v>
      </c>
      <c r="AE876" s="19">
        <f ca="1">(IF(B876=1, $G$21+($G$22-$G$21)*AD876, $H$21+($H$22-$H$21)*AD876))</f>
        <v>2.9044601908771783E-2</v>
      </c>
      <c r="AF876" s="15">
        <f ca="1">ROUND(AC876*(1-AE876), 0)</f>
        <v>0</v>
      </c>
      <c r="AG876" s="20">
        <f ca="1">RAND()</f>
        <v>0.53521285706891775</v>
      </c>
      <c r="AH876" s="15">
        <f ca="1">IF(B876=1, ROUND(_xlfn.NORM.INV(AG876,$C$17,$C$18)*(1+$T$14), 0), ROUND(_xlfn.NORM.INV(AG876, $D$17, $D$18)*(1+$T$14), 0))</f>
        <v>204</v>
      </c>
      <c r="AI876" s="20">
        <f ca="1">RAND()</f>
        <v>0.83577959142237601</v>
      </c>
      <c r="AJ876" s="18">
        <f ca="1">IF(B876=1, ROUND(_xlfn.NORM.INV(AI876,$C$19,$C$20), 2), ROUND(_xlfn.NORM.INV(AI876, $D$19, $D$20), 2))</f>
        <v>1822.96</v>
      </c>
      <c r="AK876" s="15">
        <f ca="1">MIN(ROUND(H876*(1+$C$22),0),AH876)</f>
        <v>204</v>
      </c>
      <c r="AL876" s="20">
        <f ca="1">RAND()</f>
        <v>0.48261931195541385</v>
      </c>
      <c r="AM876" s="19">
        <f ca="1">(IF(B876=1, $G$21+($G$22-$G$21)*AL876, $H$21+($H$22-$H$21)*AL876))</f>
        <v>2.4478579358662416E-2</v>
      </c>
      <c r="AN876" s="15">
        <f ca="1">ROUND(AK876*(1-AM876), 0)</f>
        <v>199</v>
      </c>
      <c r="AO876" s="18">
        <f ca="1">SUM(IF(AN876&gt;H876, (AN876-H876)*($G$23+AJ876), 0),IF(AF876&gt;G876,(AF876-G876)*($G$23+AB876),0),IF(X876&gt;F876,(X876-F876)*($G$23+T876),0),IF(P876&gt;E876,(P876-E876)*($G$23+L876),0))</f>
        <v>0</v>
      </c>
      <c r="AP876" s="18">
        <f>-$C$24</f>
        <v>-313614.51120000001</v>
      </c>
      <c r="AQ876" s="17">
        <f ca="1">L876*P876+T876*X876+AB876*AF876+AJ876*AN876-AO876+AP876</f>
        <v>240857.81879999995</v>
      </c>
      <c r="AS876" s="21">
        <f ca="1">SUM(IF(AN876&gt;H876, (AN876-H876), 0),IF(AF876&gt;G876,(AF876-G876),0),IF(X876&gt;F876,(X876-F876),0),IF(P876&gt;E876,(P876-E876),0))</f>
        <v>0</v>
      </c>
    </row>
    <row r="877" spans="1:45" x14ac:dyDescent="0.4">
      <c r="A877" s="15">
        <v>849</v>
      </c>
      <c r="B877" s="15">
        <f ca="1">IF(RAND() &lt; (8/12), 0, 1)</f>
        <v>0</v>
      </c>
      <c r="C877" s="20">
        <f ca="1">RAND()</f>
        <v>0.68247399340738146</v>
      </c>
      <c r="D877" s="15" t="str">
        <f ca="1">LOOKUP(C877,$H$13:$H$16,$F$13:$F$16)</f>
        <v>Boeing 777-300ER</v>
      </c>
      <c r="E877" s="15">
        <f ca="1">LOOKUP(D877,$F$6:$F$9,$I$6:$I$9)</f>
        <v>8</v>
      </c>
      <c r="F877" s="15">
        <f ca="1">LOOKUP(D877,$F$6:$F$9,$J$6:$J$9)</f>
        <v>40</v>
      </c>
      <c r="G877" s="15">
        <f ca="1">LOOKUP(D877,$F$6:$F$9,$K$6:$K$9)</f>
        <v>24</v>
      </c>
      <c r="H877" s="15">
        <f ca="1">LOOKUP(D877,$F$6:$F$9,$L$6:$L$9)</f>
        <v>260</v>
      </c>
      <c r="I877" s="20">
        <f ca="1">RAND()</f>
        <v>0.6150031215186228</v>
      </c>
      <c r="J877" s="15">
        <f ca="1">IF(B877=1, ROUND(_xlfn.NORM.INV(I877,$C$5,$C$6)*(1+$T$14), 0), ROUND(_xlfn.NORM.INV(I877, $D$5, $D$6)*(1+$T$14), 0))</f>
        <v>5</v>
      </c>
      <c r="K877" s="20">
        <f ca="1">RAND()</f>
        <v>0.86199424079535081</v>
      </c>
      <c r="L877" s="18">
        <f ca="1">IF(B877=1, ROUND(_xlfn.NORM.INV(K877,$C$7,$C$8), 2), ROUND(_xlfn.NORM.INV(K877, $D$7, $D$8), 2))</f>
        <v>10988.85</v>
      </c>
      <c r="M877" s="15">
        <f ca="1">MIN(E877,J877)</f>
        <v>5</v>
      </c>
      <c r="N877" s="15">
        <f ca="1">RAND()</f>
        <v>0.40949243944394387</v>
      </c>
      <c r="O877" s="19">
        <f ca="1">(IF(B877=1, $G$21+($G$22-$G$21)*N877, $H$21+($H$22-$H$21)*N877))</f>
        <v>2.2284773183318316E-2</v>
      </c>
      <c r="P877" s="15">
        <f ca="1">ROUND(M877*(1-O877), 0)</f>
        <v>5</v>
      </c>
      <c r="Q877" s="20">
        <f ca="1">RAND()</f>
        <v>0.53816434383626499</v>
      </c>
      <c r="R877" s="15">
        <f ca="1">IF(B877=1, ROUND(_xlfn.NORM.INV(Q877,$C$9,$C$10)*(1+$T$14), 0), ROUND(_xlfn.NORM.INV(Q877, $D$9, $D$10)*(1+$T$14), 0))</f>
        <v>41</v>
      </c>
      <c r="S877" s="20">
        <f ca="1">RAND()</f>
        <v>0.75661724008322795</v>
      </c>
      <c r="T877" s="18">
        <f ca="1">IF(B877=1, ROUND(_xlfn.NORM.INV(S877,$C$11,$C$12), 2), ROUND(_xlfn.NORM.INV(S877, $D$11, $D$12), 2))</f>
        <v>5404.67</v>
      </c>
      <c r="U877" s="15">
        <f ca="1">MIN(F877,R877)</f>
        <v>40</v>
      </c>
      <c r="V877" s="15">
        <f ca="1">RAND()</f>
        <v>0.19747942531196661</v>
      </c>
      <c r="W877" s="19">
        <f ca="1">(IF(B877=1, $G$21+($G$22-$G$21)*V877, $H$21+($H$22-$H$21)*V877))</f>
        <v>1.5924382759359E-2</v>
      </c>
      <c r="X877" s="15">
        <f ca="1">ROUND(U877*(1-W877), 0)</f>
        <v>39</v>
      </c>
      <c r="Y877" s="20">
        <f ca="1">RAND()</f>
        <v>0.14694901030094987</v>
      </c>
      <c r="Z877" s="15">
        <f ca="1">IF(B877=1, ROUND(_xlfn.NORM.INV(Y877,$C$13,$C$14)*(1+$T$14), 0), ROUND(_xlfn.NORM.INV(Y877, $D$13, $D$14)*(1+$T$14), 0))</f>
        <v>26</v>
      </c>
      <c r="AA877" s="20">
        <f ca="1">RAND()</f>
        <v>0.3406363904412254</v>
      </c>
      <c r="AB877" s="18">
        <f ca="1">IF(B877=1, ROUND(_xlfn.NORM.INV(AA877,$C$15,$C$16), 2), ROUND(_xlfn.NORM.INV(AA877, $D$15, $D$16), 2))</f>
        <v>2748.05</v>
      </c>
      <c r="AC877" s="15">
        <f ca="1">MIN(G877,Z877)</f>
        <v>24</v>
      </c>
      <c r="AD877" s="15">
        <f ca="1">RAND()</f>
        <v>0.26655991187602346</v>
      </c>
      <c r="AE877" s="19">
        <f ca="1">(IF(B877=1, $G$21+($G$22-$G$21)*AD877, $H$21+($H$22-$H$21)*AD877))</f>
        <v>1.7996797356280701E-2</v>
      </c>
      <c r="AF877" s="15">
        <f ca="1">ROUND(AC877*(1-AE877), 0)</f>
        <v>24</v>
      </c>
      <c r="AG877" s="20">
        <f ca="1">RAND()</f>
        <v>0.6067302607836581</v>
      </c>
      <c r="AH877" s="15">
        <f ca="1">IF(B877=1, ROUND(_xlfn.NORM.INV(AG877,$C$17,$C$18)*(1+$T$14), 0), ROUND(_xlfn.NORM.INV(AG877, $D$17, $D$18)*(1+$T$14), 0))</f>
        <v>214</v>
      </c>
      <c r="AI877" s="20">
        <f ca="1">RAND()</f>
        <v>0.70213002412528036</v>
      </c>
      <c r="AJ877" s="18">
        <f ca="1">IF(B877=1, ROUND(_xlfn.NORM.INV(AI877,$C$19,$C$20), 2), ROUND(_xlfn.NORM.INV(AI877, $D$19, $D$20), 2))</f>
        <v>1789.03</v>
      </c>
      <c r="AK877" s="15">
        <f ca="1">MIN(ROUND(H877*(1+$C$22),0),AH877)</f>
        <v>214</v>
      </c>
      <c r="AL877" s="20">
        <f ca="1">RAND()</f>
        <v>0.30172014977042783</v>
      </c>
      <c r="AM877" s="19">
        <f ca="1">(IF(B877=1, $G$21+($G$22-$G$21)*AL877, $H$21+($H$22-$H$21)*AL877))</f>
        <v>1.9051604493112835E-2</v>
      </c>
      <c r="AN877" s="15">
        <f ca="1">ROUND(AK877*(1-AM877), 0)</f>
        <v>210</v>
      </c>
      <c r="AO877" s="18">
        <f ca="1">SUM(IF(AN877&gt;H877, (AN877-H877)*($G$23+AJ877), 0),IF(AF877&gt;G877,(AF877-G877)*($G$23+AB877),0),IF(X877&gt;F877,(X877-F877)*($G$23+T877),0),IF(P877&gt;E877,(P877-E877)*($G$23+L877),0))</f>
        <v>0</v>
      </c>
      <c r="AP877" s="18">
        <f>-$C$24</f>
        <v>-313614.51120000001</v>
      </c>
      <c r="AQ877" s="17">
        <f ca="1">L877*P877+T877*X877+AB877*AF877+AJ877*AN877-AO877+AP877</f>
        <v>393761.3688</v>
      </c>
      <c r="AS877" s="21">
        <f ca="1">SUM(IF(AN877&gt;H877, (AN877-H877), 0),IF(AF877&gt;G877,(AF877-G877),0),IF(X877&gt;F877,(X877-F877),0),IF(P877&gt;E877,(P877-E877),0))</f>
        <v>0</v>
      </c>
    </row>
    <row r="878" spans="1:45" x14ac:dyDescent="0.4">
      <c r="A878" s="15">
        <v>850</v>
      </c>
      <c r="B878" s="15">
        <f ca="1">IF(RAND() &lt; (8/12), 0, 1)</f>
        <v>0</v>
      </c>
      <c r="C878" s="20">
        <f ca="1">RAND()</f>
        <v>0.37491548786440743</v>
      </c>
      <c r="D878" s="15" t="str">
        <f ca="1">LOOKUP(C878,$H$13:$H$16,$F$13:$F$16)</f>
        <v>Airbus A380-800</v>
      </c>
      <c r="E878" s="15">
        <f ca="1">LOOKUP(D878,$F$6:$F$9,$I$6:$I$9)</f>
        <v>14</v>
      </c>
      <c r="F878" s="15">
        <f ca="1">LOOKUP(D878,$F$6:$F$9,$J$6:$J$9)</f>
        <v>76</v>
      </c>
      <c r="G878" s="15">
        <f ca="1">LOOKUP(D878,$F$6:$F$9,$K$6:$K$9)</f>
        <v>56</v>
      </c>
      <c r="H878" s="15">
        <f ca="1">LOOKUP(D878,$F$6:$F$9,$L$6:$L$9)</f>
        <v>341</v>
      </c>
      <c r="I878" s="20">
        <f ca="1">RAND()</f>
        <v>0.91422701979854604</v>
      </c>
      <c r="J878" s="15">
        <f ca="1">IF(B878=1, ROUND(_xlfn.NORM.INV(I878,$C$5,$C$6)*(1+$T$14), 0), ROUND(_xlfn.NORM.INV(I878, $D$5, $D$6)*(1+$T$14), 0))</f>
        <v>6</v>
      </c>
      <c r="K878" s="20">
        <f ca="1">RAND()</f>
        <v>0.17293231578307466</v>
      </c>
      <c r="L878" s="18">
        <f ca="1">IF(B878=1, ROUND(_xlfn.NORM.INV(K878,$C$7,$C$8), 2), ROUND(_xlfn.NORM.INV(K878, $D$7, $D$8), 2))</f>
        <v>10062.76</v>
      </c>
      <c r="M878" s="15">
        <f ca="1">MIN(E878,J878)</f>
        <v>6</v>
      </c>
      <c r="N878" s="15">
        <f ca="1">RAND()</f>
        <v>0.2223868745187606</v>
      </c>
      <c r="O878" s="19">
        <f ca="1">(IF(B878=1, $G$21+($G$22-$G$21)*N878, $H$21+($H$22-$H$21)*N878))</f>
        <v>1.6671606235562818E-2</v>
      </c>
      <c r="P878" s="15">
        <f ca="1">ROUND(M878*(1-O878), 0)</f>
        <v>6</v>
      </c>
      <c r="Q878" s="20">
        <f ca="1">RAND()</f>
        <v>0.69217958211326136</v>
      </c>
      <c r="R878" s="15">
        <f ca="1">IF(B878=1, ROUND(_xlfn.NORM.INV(Q878,$C$9,$C$10)*(1+$T$14), 0), ROUND(_xlfn.NORM.INV(Q878, $D$9, $D$10)*(1+$T$14), 0))</f>
        <v>45</v>
      </c>
      <c r="S878" s="20">
        <f ca="1">RAND()</f>
        <v>0.19208179437610673</v>
      </c>
      <c r="T878" s="18">
        <f ca="1">IF(B878=1, ROUND(_xlfn.NORM.INV(S878,$C$11,$C$12), 2), ROUND(_xlfn.NORM.INV(S878, $D$11, $D$12), 2))</f>
        <v>5047.88</v>
      </c>
      <c r="U878" s="15">
        <f ca="1">MIN(F878,R878)</f>
        <v>45</v>
      </c>
      <c r="V878" s="15">
        <f ca="1">RAND()</f>
        <v>0.75692747295632856</v>
      </c>
      <c r="W878" s="19">
        <f ca="1">(IF(B878=1, $G$21+($G$22-$G$21)*V878, $H$21+($H$22-$H$21)*V878))</f>
        <v>3.2707824188689859E-2</v>
      </c>
      <c r="X878" s="15">
        <f ca="1">ROUND(U878*(1-W878), 0)</f>
        <v>44</v>
      </c>
      <c r="Y878" s="20">
        <f ca="1">RAND()</f>
        <v>0.1823085237270835</v>
      </c>
      <c r="Z878" s="15">
        <f ca="1">IF(B878=1, ROUND(_xlfn.NORM.INV(Y878,$C$13,$C$14)*(1+$T$14), 0), ROUND(_xlfn.NORM.INV(Y878, $D$13, $D$14)*(1+$T$14), 0))</f>
        <v>27</v>
      </c>
      <c r="AA878" s="20">
        <f ca="1">RAND()</f>
        <v>0.39940746903001789</v>
      </c>
      <c r="AB878" s="18">
        <f ca="1">IF(B878=1, ROUND(_xlfn.NORM.INV(AA878,$C$15,$C$16), 2), ROUND(_xlfn.NORM.INV(AA878, $D$15, $D$16), 2))</f>
        <v>2766.99</v>
      </c>
      <c r="AC878" s="15">
        <f ca="1">MIN(G878,Z878)</f>
        <v>27</v>
      </c>
      <c r="AD878" s="15">
        <f ca="1">RAND()</f>
        <v>0.46499228421658234</v>
      </c>
      <c r="AE878" s="19">
        <f ca="1">(IF(B878=1, $G$21+($G$22-$G$21)*AD878, $H$21+($H$22-$H$21)*AD878))</f>
        <v>2.394976852649747E-2</v>
      </c>
      <c r="AF878" s="15">
        <f ca="1">ROUND(AC878*(1-AE878), 0)</f>
        <v>26</v>
      </c>
      <c r="AG878" s="20">
        <f ca="1">RAND()</f>
        <v>5.060832181007946E-2</v>
      </c>
      <c r="AH878" s="15">
        <f ca="1">IF(B878=1, ROUND(_xlfn.NORM.INV(AG878,$C$17,$C$18)*(1+$T$14), 0), ROUND(_xlfn.NORM.INV(AG878, $D$17, $D$18)*(1+$T$14), 0))</f>
        <v>113</v>
      </c>
      <c r="AI878" s="20">
        <f ca="1">RAND()</f>
        <v>0.60018242748591744</v>
      </c>
      <c r="AJ878" s="18">
        <f ca="1">IF(B878=1, ROUND(_xlfn.NORM.INV(AI878,$C$19,$C$20), 2), ROUND(_xlfn.NORM.INV(AI878, $D$19, $D$20), 2))</f>
        <v>1768.01</v>
      </c>
      <c r="AK878" s="15">
        <f ca="1">MIN(ROUND(H878*(1+$C$22),0),AH878)</f>
        <v>113</v>
      </c>
      <c r="AL878" s="20">
        <f ca="1">RAND()</f>
        <v>0.18926295758655243</v>
      </c>
      <c r="AM878" s="19">
        <f ca="1">(IF(B878=1, $G$21+($G$22-$G$21)*AL878, $H$21+($H$22-$H$21)*AL878))</f>
        <v>1.5677888727596574E-2</v>
      </c>
      <c r="AN878" s="15">
        <f ca="1">ROUND(AK878*(1-AM878), 0)</f>
        <v>111</v>
      </c>
      <c r="AO878" s="18">
        <f ca="1">SUM(IF(AN878&gt;H878, (AN878-H878)*($G$23+AJ878), 0),IF(AF878&gt;G878,(AF878-G878)*($G$23+AB878),0),IF(X878&gt;F878,(X878-F878)*($G$23+T878),0),IF(P878&gt;E878,(P878-E878)*($G$23+L878),0))</f>
        <v>0</v>
      </c>
      <c r="AP878" s="18">
        <f>-$C$24</f>
        <v>-313614.51120000001</v>
      </c>
      <c r="AQ878" s="17">
        <f ca="1">L878*P878+T878*X878+AB878*AF878+AJ878*AN878-AO878+AP878</f>
        <v>237059.6188</v>
      </c>
      <c r="AS878" s="21">
        <f ca="1">SUM(IF(AN878&gt;H878, (AN878-H878), 0),IF(AF878&gt;G878,(AF878-G878),0),IF(X878&gt;F878,(X878-F878),0),IF(P878&gt;E878,(P878-E878),0))</f>
        <v>0</v>
      </c>
    </row>
    <row r="879" spans="1:45" x14ac:dyDescent="0.4">
      <c r="A879" s="15">
        <v>851</v>
      </c>
      <c r="B879" s="15">
        <f ca="1">IF(RAND() &lt; (8/12), 0, 1)</f>
        <v>0</v>
      </c>
      <c r="C879" s="20">
        <f ca="1">RAND()</f>
        <v>0.88064380868536263</v>
      </c>
      <c r="D879" s="15" t="str">
        <f ca="1">LOOKUP(C879,$H$13:$H$16,$F$13:$F$16)</f>
        <v>Boeing 777-300ER</v>
      </c>
      <c r="E879" s="15">
        <f ca="1">LOOKUP(D879,$F$6:$F$9,$I$6:$I$9)</f>
        <v>8</v>
      </c>
      <c r="F879" s="15">
        <f ca="1">LOOKUP(D879,$F$6:$F$9,$J$6:$J$9)</f>
        <v>40</v>
      </c>
      <c r="G879" s="15">
        <f ca="1">LOOKUP(D879,$F$6:$F$9,$K$6:$K$9)</f>
        <v>24</v>
      </c>
      <c r="H879" s="15">
        <f ca="1">LOOKUP(D879,$F$6:$F$9,$L$6:$L$9)</f>
        <v>260</v>
      </c>
      <c r="I879" s="20">
        <f ca="1">RAND()</f>
        <v>0.9099976297060034</v>
      </c>
      <c r="J879" s="15">
        <f ca="1">IF(B879=1, ROUND(_xlfn.NORM.INV(I879,$C$5,$C$6)*(1+$T$14), 0), ROUND(_xlfn.NORM.INV(I879, $D$5, $D$6)*(1+$T$14), 0))</f>
        <v>6</v>
      </c>
      <c r="K879" s="20">
        <f ca="1">RAND()</f>
        <v>4.6745107922073759E-3</v>
      </c>
      <c r="L879" s="18">
        <f ca="1">IF(B879=1, ROUND(_xlfn.NORM.INV(K879,$C$7,$C$8), 2), ROUND(_xlfn.NORM.INV(K879, $D$7, $D$8), 2))</f>
        <v>9307.85</v>
      </c>
      <c r="M879" s="15">
        <f ca="1">MIN(E879,J879)</f>
        <v>6</v>
      </c>
      <c r="N879" s="15">
        <f ca="1">RAND()</f>
        <v>0.34181049869340996</v>
      </c>
      <c r="O879" s="19">
        <f ca="1">(IF(B879=1, $G$21+($G$22-$G$21)*N879, $H$21+($H$22-$H$21)*N879))</f>
        <v>2.0254314960802298E-2</v>
      </c>
      <c r="P879" s="15">
        <f ca="1">ROUND(M879*(1-O879), 0)</f>
        <v>6</v>
      </c>
      <c r="Q879" s="20">
        <f ca="1">RAND()</f>
        <v>0.11350490590977158</v>
      </c>
      <c r="R879" s="15">
        <f ca="1">IF(B879=1, ROUND(_xlfn.NORM.INV(Q879,$C$9,$C$10)*(1+$T$14), 0), ROUND(_xlfn.NORM.INV(Q879, $D$9, $D$10)*(1+$T$14), 0))</f>
        <v>27</v>
      </c>
      <c r="S879" s="20">
        <f ca="1">RAND()</f>
        <v>8.998876841388892E-3</v>
      </c>
      <c r="T879" s="18">
        <f ca="1">IF(B879=1, ROUND(_xlfn.NORM.INV(S879,$C$11,$C$12), 2), ROUND(_xlfn.NORM.INV(S879, $D$11, $D$12), 2))</f>
        <v>4707.1000000000004</v>
      </c>
      <c r="U879" s="15">
        <f ca="1">MIN(F879,R879)</f>
        <v>27</v>
      </c>
      <c r="V879" s="15">
        <f ca="1">RAND()</f>
        <v>0.64330201093799166</v>
      </c>
      <c r="W879" s="19">
        <f ca="1">(IF(B879=1, $G$21+($G$22-$G$21)*V879, $H$21+($H$22-$H$21)*V879))</f>
        <v>2.9299060328139746E-2</v>
      </c>
      <c r="X879" s="15">
        <f ca="1">ROUND(U879*(1-W879), 0)</f>
        <v>26</v>
      </c>
      <c r="Y879" s="20">
        <f ca="1">RAND()</f>
        <v>0.13466333178534218</v>
      </c>
      <c r="Z879" s="15">
        <f ca="1">IF(B879=1, ROUND(_xlfn.NORM.INV(Y879,$C$13,$C$14)*(1+$T$14), 0), ROUND(_xlfn.NORM.INV(Y879, $D$13, $D$14)*(1+$T$14), 0))</f>
        <v>25</v>
      </c>
      <c r="AA879" s="20">
        <f ca="1">RAND()</f>
        <v>0.33316793947464696</v>
      </c>
      <c r="AB879" s="18">
        <f ca="1">IF(B879=1, ROUND(_xlfn.NORM.INV(AA879,$C$15,$C$16), 2), ROUND(_xlfn.NORM.INV(AA879, $D$15, $D$16), 2))</f>
        <v>2745.56</v>
      </c>
      <c r="AC879" s="15">
        <f ca="1">MIN(G879,Z879)</f>
        <v>24</v>
      </c>
      <c r="AD879" s="15">
        <f ca="1">RAND()</f>
        <v>0.77918608970667314</v>
      </c>
      <c r="AE879" s="19">
        <f ca="1">(IF(B879=1, $G$21+($G$22-$G$21)*AD879, $H$21+($H$22-$H$21)*AD879))</f>
        <v>3.3375582691200195E-2</v>
      </c>
      <c r="AF879" s="15">
        <f ca="1">ROUND(AC879*(1-AE879), 0)</f>
        <v>23</v>
      </c>
      <c r="AG879" s="20">
        <f ca="1">RAND()</f>
        <v>0.88664778252592624</v>
      </c>
      <c r="AH879" s="15">
        <f ca="1">IF(B879=1, ROUND(_xlfn.NORM.INV(AG879,$C$17,$C$18)*(1+$T$14), 0), ROUND(_xlfn.NORM.INV(AG879, $D$17, $D$18)*(1+$T$14), 0))</f>
        <v>263</v>
      </c>
      <c r="AI879" s="20">
        <f ca="1">RAND()</f>
        <v>0.57920667228986245</v>
      </c>
      <c r="AJ879" s="18">
        <f ca="1">IF(B879=1, ROUND(_xlfn.NORM.INV(AI879,$C$19,$C$20), 2), ROUND(_xlfn.NORM.INV(AI879, $D$19, $D$20), 2))</f>
        <v>1763.91</v>
      </c>
      <c r="AK879" s="15">
        <f ca="1">MIN(ROUND(H879*(1+$C$22),0),AH879)</f>
        <v>263</v>
      </c>
      <c r="AL879" s="20">
        <f ca="1">RAND()</f>
        <v>6.6073197775626036E-2</v>
      </c>
      <c r="AM879" s="19">
        <f ca="1">(IF(B879=1, $G$21+($G$22-$G$21)*AL879, $H$21+($H$22-$H$21)*AL879))</f>
        <v>1.1982195933268781E-2</v>
      </c>
      <c r="AN879" s="15">
        <f ca="1">ROUND(AK879*(1-AM879), 0)</f>
        <v>260</v>
      </c>
      <c r="AO879" s="18">
        <f ca="1">SUM(IF(AN879&gt;H879, (AN879-H879)*($G$23+AJ879), 0),IF(AF879&gt;G879,(AF879-G879)*($G$23+AB879),0),IF(X879&gt;F879,(X879-F879)*($G$23+T879),0),IF(P879&gt;E879,(P879-E879)*($G$23+L879),0))</f>
        <v>0</v>
      </c>
      <c r="AP879" s="18">
        <f>-$C$24</f>
        <v>-313614.51120000001</v>
      </c>
      <c r="AQ879" s="17">
        <f ca="1">L879*P879+T879*X879+AB879*AF879+AJ879*AN879-AO879+AP879</f>
        <v>386381.66880000004</v>
      </c>
      <c r="AS879" s="21">
        <f ca="1">SUM(IF(AN879&gt;H879, (AN879-H879), 0),IF(AF879&gt;G879,(AF879-G879),0),IF(X879&gt;F879,(X879-F879),0),IF(P879&gt;E879,(P879-E879),0))</f>
        <v>0</v>
      </c>
    </row>
    <row r="880" spans="1:45" x14ac:dyDescent="0.4">
      <c r="A880" s="15">
        <v>852</v>
      </c>
      <c r="B880" s="15">
        <f ca="1">IF(RAND() &lt; (8/12), 0, 1)</f>
        <v>0</v>
      </c>
      <c r="C880" s="20">
        <f ca="1">RAND()</f>
        <v>0.43361501018736504</v>
      </c>
      <c r="D880" s="15" t="str">
        <f ca="1">LOOKUP(C880,$H$13:$H$16,$F$13:$F$16)</f>
        <v>Airbus A380-800</v>
      </c>
      <c r="E880" s="15">
        <f ca="1">LOOKUP(D880,$F$6:$F$9,$I$6:$I$9)</f>
        <v>14</v>
      </c>
      <c r="F880" s="15">
        <f ca="1">LOOKUP(D880,$F$6:$F$9,$J$6:$J$9)</f>
        <v>76</v>
      </c>
      <c r="G880" s="15">
        <f ca="1">LOOKUP(D880,$F$6:$F$9,$K$6:$K$9)</f>
        <v>56</v>
      </c>
      <c r="H880" s="15">
        <f ca="1">LOOKUP(D880,$F$6:$F$9,$L$6:$L$9)</f>
        <v>341</v>
      </c>
      <c r="I880" s="20">
        <f ca="1">RAND()</f>
        <v>0.39742657576429996</v>
      </c>
      <c r="J880" s="15">
        <f ca="1">IF(B880=1, ROUND(_xlfn.NORM.INV(I880,$C$5,$C$6)*(1+$T$14), 0), ROUND(_xlfn.NORM.INV(I880, $D$5, $D$6)*(1+$T$14), 0))</f>
        <v>4</v>
      </c>
      <c r="K880" s="20">
        <f ca="1">RAND()</f>
        <v>0.46592343414390358</v>
      </c>
      <c r="L880" s="18">
        <f ca="1">IF(B880=1, ROUND(_xlfn.NORM.INV(K880,$C$7,$C$8), 2), ROUND(_xlfn.NORM.INV(K880, $D$7, $D$8), 2))</f>
        <v>10453.4</v>
      </c>
      <c r="M880" s="15">
        <f ca="1">MIN(E880,J880)</f>
        <v>4</v>
      </c>
      <c r="N880" s="15">
        <f ca="1">RAND()</f>
        <v>0.21745929300174982</v>
      </c>
      <c r="O880" s="19">
        <f ca="1">(IF(B880=1, $G$21+($G$22-$G$21)*N880, $H$21+($H$22-$H$21)*N880))</f>
        <v>1.6523778790052495E-2</v>
      </c>
      <c r="P880" s="15">
        <f ca="1">ROUND(M880*(1-O880), 0)</f>
        <v>4</v>
      </c>
      <c r="Q880" s="20">
        <f ca="1">RAND()</f>
        <v>4.0334163082389352E-2</v>
      </c>
      <c r="R880" s="15">
        <f ca="1">IF(B880=1, ROUND(_xlfn.NORM.INV(Q880,$C$9,$C$10)*(1+$T$14), 0), ROUND(_xlfn.NORM.INV(Q880, $D$9, $D$10)*(1+$T$14), 0))</f>
        <v>22</v>
      </c>
      <c r="S880" s="20">
        <f ca="1">RAND()</f>
        <v>0.81125800841184226</v>
      </c>
      <c r="T880" s="18">
        <f ca="1">IF(B880=1, ROUND(_xlfn.NORM.INV(S880,$C$11,$C$12), 2), ROUND(_xlfn.NORM.INV(S880, $D$11, $D$12), 2))</f>
        <v>5447.3</v>
      </c>
      <c r="U880" s="15">
        <f ca="1">MIN(F880,R880)</f>
        <v>22</v>
      </c>
      <c r="V880" s="15">
        <f ca="1">RAND()</f>
        <v>0.4294167453226243</v>
      </c>
      <c r="W880" s="19">
        <f ca="1">(IF(B880=1, $G$21+($G$22-$G$21)*V880, $H$21+($H$22-$H$21)*V880))</f>
        <v>2.288250235967873E-2</v>
      </c>
      <c r="X880" s="15">
        <f ca="1">ROUND(U880*(1-W880), 0)</f>
        <v>21</v>
      </c>
      <c r="Y880" s="20">
        <f ca="1">RAND()</f>
        <v>0.50224799305400303</v>
      </c>
      <c r="Z880" s="15">
        <f ca="1">IF(B880=1, ROUND(_xlfn.NORM.INV(Y880,$C$13,$C$14)*(1+$T$14), 0), ROUND(_xlfn.NORM.INV(Y880, $D$13, $D$14)*(1+$T$14), 0))</f>
        <v>36</v>
      </c>
      <c r="AA880" s="20">
        <f ca="1">RAND()</f>
        <v>6.3495938403037133E-2</v>
      </c>
      <c r="AB880" s="18">
        <f ca="1">IF(B880=1, ROUND(_xlfn.NORM.INV(AA880,$C$15,$C$16), 2), ROUND(_xlfn.NORM.INV(AA880, $D$15, $D$16), 2))</f>
        <v>2612.5</v>
      </c>
      <c r="AC880" s="15">
        <f ca="1">MIN(G880,Z880)</f>
        <v>36</v>
      </c>
      <c r="AD880" s="15">
        <f ca="1">RAND()</f>
        <v>0.27761798392862302</v>
      </c>
      <c r="AE880" s="19">
        <f ca="1">(IF(B880=1, $G$21+($G$22-$G$21)*AD880, $H$21+($H$22-$H$21)*AD880))</f>
        <v>1.8328539517858691E-2</v>
      </c>
      <c r="AF880" s="15">
        <f ca="1">ROUND(AC880*(1-AE880), 0)</f>
        <v>35</v>
      </c>
      <c r="AG880" s="20">
        <f ca="1">RAND()</f>
        <v>0.47948199776096623</v>
      </c>
      <c r="AH880" s="15">
        <f ca="1">IF(B880=1, ROUND(_xlfn.NORM.INV(AG880,$C$17,$C$18)*(1+$T$14), 0), ROUND(_xlfn.NORM.INV(AG880, $D$17, $D$18)*(1+$T$14), 0))</f>
        <v>197</v>
      </c>
      <c r="AI880" s="20">
        <f ca="1">RAND()</f>
        <v>0.22549188258619302</v>
      </c>
      <c r="AJ880" s="18">
        <f ca="1">IF(B880=1, ROUND(_xlfn.NORM.INV(AI880,$C$19,$C$20), 2), ROUND(_xlfn.NORM.INV(AI880, $D$19, $D$20), 2))</f>
        <v>1691.47</v>
      </c>
      <c r="AK880" s="15">
        <f ca="1">MIN(ROUND(H880*(1+$C$22),0),AH880)</f>
        <v>197</v>
      </c>
      <c r="AL880" s="20">
        <f ca="1">RAND()</f>
        <v>3.8219514166982771E-3</v>
      </c>
      <c r="AM880" s="19">
        <f ca="1">(IF(B880=1, $G$21+($G$22-$G$21)*AL880, $H$21+($H$22-$H$21)*AL880))</f>
        <v>1.0114658542500949E-2</v>
      </c>
      <c r="AN880" s="15">
        <f ca="1">ROUND(AK880*(1-AM880), 0)</f>
        <v>195</v>
      </c>
      <c r="AO880" s="18">
        <f ca="1">SUM(IF(AN880&gt;H880, (AN880-H880)*($G$23+AJ880), 0),IF(AF880&gt;G880,(AF880-G880)*($G$23+AB880),0),IF(X880&gt;F880,(X880-F880)*($G$23+T880),0),IF(P880&gt;E880,(P880-E880)*($G$23+L880),0))</f>
        <v>0</v>
      </c>
      <c r="AP880" s="18">
        <f>-$C$24</f>
        <v>-313614.51120000001</v>
      </c>
      <c r="AQ880" s="17">
        <f ca="1">L880*P880+T880*X880+AB880*AF880+AJ880*AN880-AO880+AP880</f>
        <v>263866.53880000004</v>
      </c>
      <c r="AS880" s="21">
        <f ca="1">SUM(IF(AN880&gt;H880, (AN880-H880), 0),IF(AF880&gt;G880,(AF880-G880),0),IF(X880&gt;F880,(X880-F880),0),IF(P880&gt;E880,(P880-E880),0))</f>
        <v>0</v>
      </c>
    </row>
    <row r="881" spans="1:45" x14ac:dyDescent="0.4">
      <c r="A881" s="15">
        <v>853</v>
      </c>
      <c r="B881" s="15">
        <f ca="1">IF(RAND() &lt; (8/12), 0, 1)</f>
        <v>0</v>
      </c>
      <c r="C881" s="20">
        <f ca="1">RAND()</f>
        <v>0.34377883241483431</v>
      </c>
      <c r="D881" s="15" t="str">
        <f ca="1">LOOKUP(C881,$H$13:$H$16,$F$13:$F$16)</f>
        <v>Airbus A380-800</v>
      </c>
      <c r="E881" s="15">
        <f ca="1">LOOKUP(D881,$F$6:$F$9,$I$6:$I$9)</f>
        <v>14</v>
      </c>
      <c r="F881" s="15">
        <f ca="1">LOOKUP(D881,$F$6:$F$9,$J$6:$J$9)</f>
        <v>76</v>
      </c>
      <c r="G881" s="15">
        <f ca="1">LOOKUP(D881,$F$6:$F$9,$K$6:$K$9)</f>
        <v>56</v>
      </c>
      <c r="H881" s="15">
        <f ca="1">LOOKUP(D881,$F$6:$F$9,$L$6:$L$9)</f>
        <v>341</v>
      </c>
      <c r="I881" s="20">
        <f ca="1">RAND()</f>
        <v>0.78385612382417769</v>
      </c>
      <c r="J881" s="15">
        <f ca="1">IF(B881=1, ROUND(_xlfn.NORM.INV(I881,$C$5,$C$6)*(1+$T$14), 0), ROUND(_xlfn.NORM.INV(I881, $D$5, $D$6)*(1+$T$14), 0))</f>
        <v>5</v>
      </c>
      <c r="K881" s="20">
        <f ca="1">RAND()</f>
        <v>0.15894117449811829</v>
      </c>
      <c r="L881" s="18">
        <f ca="1">IF(B881=1, ROUND(_xlfn.NORM.INV(K881,$C$7,$C$8), 2), ROUND(_xlfn.NORM.INV(K881, $D$7, $D$8), 2))</f>
        <v>10037.16</v>
      </c>
      <c r="M881" s="15">
        <f ca="1">MIN(E881,J881)</f>
        <v>5</v>
      </c>
      <c r="N881" s="15">
        <f ca="1">RAND()</f>
        <v>0.15611700854880983</v>
      </c>
      <c r="O881" s="19">
        <f ca="1">(IF(B881=1, $G$21+($G$22-$G$21)*N881, $H$21+($H$22-$H$21)*N881))</f>
        <v>1.4683510256464295E-2</v>
      </c>
      <c r="P881" s="15">
        <f ca="1">ROUND(M881*(1-O881), 0)</f>
        <v>5</v>
      </c>
      <c r="Q881" s="20">
        <f ca="1">RAND()</f>
        <v>0.7563669642168438</v>
      </c>
      <c r="R881" s="15">
        <f ca="1">IF(B881=1, ROUND(_xlfn.NORM.INV(Q881,$C$9,$C$10)*(1+$T$14), 0), ROUND(_xlfn.NORM.INV(Q881, $D$9, $D$10)*(1+$T$14), 0))</f>
        <v>47</v>
      </c>
      <c r="S881" s="20">
        <f ca="1">RAND()</f>
        <v>0.34359500332123616</v>
      </c>
      <c r="T881" s="18">
        <f ca="1">IF(B881=1, ROUND(_xlfn.NORM.INV(S881,$C$11,$C$12), 2), ROUND(_xlfn.NORM.INV(S881, $D$11, $D$12), 2))</f>
        <v>5154.43</v>
      </c>
      <c r="U881" s="15">
        <f ca="1">MIN(F881,R881)</f>
        <v>47</v>
      </c>
      <c r="V881" s="15">
        <f ca="1">RAND()</f>
        <v>0.68363721395576837</v>
      </c>
      <c r="W881" s="19">
        <f ca="1">(IF(B881=1, $G$21+($G$22-$G$21)*V881, $H$21+($H$22-$H$21)*V881))</f>
        <v>3.050911641867305E-2</v>
      </c>
      <c r="X881" s="15">
        <f ca="1">ROUND(U881*(1-W881), 0)</f>
        <v>46</v>
      </c>
      <c r="Y881" s="20">
        <f ca="1">RAND()</f>
        <v>0.96152551264508501</v>
      </c>
      <c r="Z881" s="15">
        <f ca="1">IF(B881=1, ROUND(_xlfn.NORM.INV(Y881,$C$13,$C$14)*(1+$T$14), 0), ROUND(_xlfn.NORM.INV(Y881, $D$13, $D$14)*(1+$T$14), 0))</f>
        <v>52</v>
      </c>
      <c r="AA881" s="20">
        <f ca="1">RAND()</f>
        <v>0.28508400963543046</v>
      </c>
      <c r="AB881" s="18">
        <f ca="1">IF(B881=1, ROUND(_xlfn.NORM.INV(AA881,$C$15,$C$16), 2), ROUND(_xlfn.NORM.INV(AA881, $D$15, $D$16), 2))</f>
        <v>2728.96</v>
      </c>
      <c r="AC881" s="15">
        <f ca="1">MIN(G881,Z881)</f>
        <v>52</v>
      </c>
      <c r="AD881" s="15">
        <f ca="1">RAND()</f>
        <v>0.60860311241320031</v>
      </c>
      <c r="AE881" s="19">
        <f ca="1">(IF(B881=1, $G$21+($G$22-$G$21)*AD881, $H$21+($H$22-$H$21)*AD881))</f>
        <v>2.8258093372396008E-2</v>
      </c>
      <c r="AF881" s="15">
        <f ca="1">ROUND(AC881*(1-AE881), 0)</f>
        <v>51</v>
      </c>
      <c r="AG881" s="20">
        <f ca="1">RAND()</f>
        <v>2.1432189588020956E-2</v>
      </c>
      <c r="AH881" s="15">
        <f ca="1">IF(B881=1, ROUND(_xlfn.NORM.INV(AG881,$C$17,$C$18)*(1+$T$14), 0), ROUND(_xlfn.NORM.INV(AG881, $D$17, $D$18)*(1+$T$14), 0))</f>
        <v>93</v>
      </c>
      <c r="AI881" s="20">
        <f ca="1">RAND()</f>
        <v>0.79074248238166056</v>
      </c>
      <c r="AJ881" s="18">
        <f ca="1">IF(B881=1, ROUND(_xlfn.NORM.INV(AI881,$C$19,$C$20), 2), ROUND(_xlfn.NORM.INV(AI881, $D$19, $D$20), 2))</f>
        <v>1810.18</v>
      </c>
      <c r="AK881" s="15">
        <f ca="1">MIN(ROUND(H881*(1+$C$22),0),AH881)</f>
        <v>93</v>
      </c>
      <c r="AL881" s="20">
        <f ca="1">RAND()</f>
        <v>0.93538028260743711</v>
      </c>
      <c r="AM881" s="19">
        <f ca="1">(IF(B881=1, $G$21+($G$22-$G$21)*AL881, $H$21+($H$22-$H$21)*AL881))</f>
        <v>3.8061408478223112E-2</v>
      </c>
      <c r="AN881" s="15">
        <f ca="1">ROUND(AK881*(1-AM881), 0)</f>
        <v>89</v>
      </c>
      <c r="AO881" s="18">
        <f ca="1">SUM(IF(AN881&gt;H881, (AN881-H881)*($G$23+AJ881), 0),IF(AF881&gt;G881,(AF881-G881)*($G$23+AB881),0),IF(X881&gt;F881,(X881-F881)*($G$23+T881),0),IF(P881&gt;E881,(P881-E881)*($G$23+L881),0))</f>
        <v>0</v>
      </c>
      <c r="AP881" s="18">
        <f>-$C$24</f>
        <v>-313614.51120000001</v>
      </c>
      <c r="AQ881" s="17">
        <f ca="1">L881*P881+T881*X881+AB881*AF881+AJ881*AN881-AO881+AP881</f>
        <v>273958.04880000005</v>
      </c>
      <c r="AS881" s="21">
        <f ca="1">SUM(IF(AN881&gt;H881, (AN881-H881), 0),IF(AF881&gt;G881,(AF881-G881),0),IF(X881&gt;F881,(X881-F881),0),IF(P881&gt;E881,(P881-E881),0))</f>
        <v>0</v>
      </c>
    </row>
    <row r="882" spans="1:45" x14ac:dyDescent="0.4">
      <c r="A882" s="15">
        <v>854</v>
      </c>
      <c r="B882" s="15">
        <f ca="1">IF(RAND() &lt; (8/12), 0, 1)</f>
        <v>0</v>
      </c>
      <c r="C882" s="20">
        <f ca="1">RAND()</f>
        <v>0.48396952650032898</v>
      </c>
      <c r="D882" s="15" t="str">
        <f ca="1">LOOKUP(C882,$H$13:$H$16,$F$13:$F$16)</f>
        <v>Airbus A380-800</v>
      </c>
      <c r="E882" s="15">
        <f ca="1">LOOKUP(D882,$F$6:$F$9,$I$6:$I$9)</f>
        <v>14</v>
      </c>
      <c r="F882" s="15">
        <f ca="1">LOOKUP(D882,$F$6:$F$9,$J$6:$J$9)</f>
        <v>76</v>
      </c>
      <c r="G882" s="15">
        <f ca="1">LOOKUP(D882,$F$6:$F$9,$K$6:$K$9)</f>
        <v>56</v>
      </c>
      <c r="H882" s="15">
        <f ca="1">LOOKUP(D882,$F$6:$F$9,$L$6:$L$9)</f>
        <v>341</v>
      </c>
      <c r="I882" s="20">
        <f ca="1">RAND()</f>
        <v>0.39289209194071928</v>
      </c>
      <c r="J882" s="15">
        <f ca="1">IF(B882=1, ROUND(_xlfn.NORM.INV(I882,$C$5,$C$6)*(1+$T$14), 0), ROUND(_xlfn.NORM.INV(I882, $D$5, $D$6)*(1+$T$14), 0))</f>
        <v>4</v>
      </c>
      <c r="K882" s="20">
        <f ca="1">RAND()</f>
        <v>0.74120896912621104</v>
      </c>
      <c r="L882" s="18">
        <f ca="1">IF(B882=1, ROUND(_xlfn.NORM.INV(K882,$C$7,$C$8), 2), ROUND(_xlfn.NORM.INV(K882, $D$7, $D$8), 2))</f>
        <v>10787.29</v>
      </c>
      <c r="M882" s="15">
        <f ca="1">MIN(E882,J882)</f>
        <v>4</v>
      </c>
      <c r="N882" s="15">
        <f ca="1">RAND()</f>
        <v>0.63477821135299806</v>
      </c>
      <c r="O882" s="19">
        <f ca="1">(IF(B882=1, $G$21+($G$22-$G$21)*N882, $H$21+($H$22-$H$21)*N882))</f>
        <v>2.9043346340589943E-2</v>
      </c>
      <c r="P882" s="15">
        <f ca="1">ROUND(M882*(1-O882), 0)</f>
        <v>4</v>
      </c>
      <c r="Q882" s="20">
        <f ca="1">RAND()</f>
        <v>0.92731896737406749</v>
      </c>
      <c r="R882" s="15">
        <f ca="1">IF(B882=1, ROUND(_xlfn.NORM.INV(Q882,$C$9,$C$10)*(1+$T$14), 0), ROUND(_xlfn.NORM.INV(Q882, $D$9, $D$10)*(1+$T$14), 0))</f>
        <v>55</v>
      </c>
      <c r="S882" s="20">
        <f ca="1">RAND()</f>
        <v>0.66161856001229646</v>
      </c>
      <c r="T882" s="18">
        <f ca="1">IF(B882=1, ROUND(_xlfn.NORM.INV(S882,$C$11,$C$12), 2), ROUND(_xlfn.NORM.INV(S882, $D$11, $D$12), 2))</f>
        <v>5341.19</v>
      </c>
      <c r="U882" s="15">
        <f ca="1">MIN(F882,R882)</f>
        <v>55</v>
      </c>
      <c r="V882" s="15">
        <f ca="1">RAND()</f>
        <v>0.69315485526492382</v>
      </c>
      <c r="W882" s="19">
        <f ca="1">(IF(B882=1, $G$21+($G$22-$G$21)*V882, $H$21+($H$22-$H$21)*V882))</f>
        <v>3.0794645657947713E-2</v>
      </c>
      <c r="X882" s="15">
        <f ca="1">ROUND(U882*(1-W882), 0)</f>
        <v>53</v>
      </c>
      <c r="Y882" s="20">
        <f ca="1">RAND()</f>
        <v>0.89461767199062414</v>
      </c>
      <c r="Z882" s="15">
        <f ca="1">IF(B882=1, ROUND(_xlfn.NORM.INV(Y882,$C$13,$C$14)*(1+$T$14), 0), ROUND(_xlfn.NORM.INV(Y882, $D$13, $D$14)*(1+$T$14), 0))</f>
        <v>48</v>
      </c>
      <c r="AA882" s="20">
        <f ca="1">RAND()</f>
        <v>0.16000927460150915</v>
      </c>
      <c r="AB882" s="18">
        <f ca="1">IF(B882=1, ROUND(_xlfn.NORM.INV(AA882,$C$15,$C$16), 2), ROUND(_xlfn.NORM.INV(AA882, $D$15, $D$16), 2))</f>
        <v>2677.11</v>
      </c>
      <c r="AC882" s="15">
        <f ca="1">MIN(G882,Z882)</f>
        <v>48</v>
      </c>
      <c r="AD882" s="15">
        <f ca="1">RAND()</f>
        <v>0.63411523211172405</v>
      </c>
      <c r="AE882" s="19">
        <f ca="1">(IF(B882=1, $G$21+($G$22-$G$21)*AD882, $H$21+($H$22-$H$21)*AD882))</f>
        <v>2.9023456963351721E-2</v>
      </c>
      <c r="AF882" s="15">
        <f ca="1">ROUND(AC882*(1-AE882), 0)</f>
        <v>47</v>
      </c>
      <c r="AG882" s="20">
        <f ca="1">RAND()</f>
        <v>0.71100969746703491</v>
      </c>
      <c r="AH882" s="15">
        <f ca="1">IF(B882=1, ROUND(_xlfn.NORM.INV(AG882,$C$17,$C$18)*(1+$T$14), 0), ROUND(_xlfn.NORM.INV(AG882, $D$17, $D$18)*(1+$T$14), 0))</f>
        <v>229</v>
      </c>
      <c r="AI882" s="20">
        <f ca="1">RAND()</f>
        <v>8.8713742622367642E-2</v>
      </c>
      <c r="AJ882" s="18">
        <f ca="1">IF(B882=1, ROUND(_xlfn.NORM.INV(AI882,$C$19,$C$20), 2), ROUND(_xlfn.NORM.INV(AI882, $D$19, $D$20), 2))</f>
        <v>1646.28</v>
      </c>
      <c r="AK882" s="15">
        <f ca="1">MIN(ROUND(H882*(1+$C$22),0),AH882)</f>
        <v>229</v>
      </c>
      <c r="AL882" s="20">
        <f ca="1">RAND()</f>
        <v>0.11509511819845597</v>
      </c>
      <c r="AM882" s="19">
        <f ca="1">(IF(B882=1, $G$21+($G$22-$G$21)*AL882, $H$21+($H$22-$H$21)*AL882))</f>
        <v>1.3452853545953679E-2</v>
      </c>
      <c r="AN882" s="15">
        <f ca="1">ROUND(AK882*(1-AM882), 0)</f>
        <v>226</v>
      </c>
      <c r="AO882" s="18">
        <f ca="1">SUM(IF(AN882&gt;H882, (AN882-H882)*($G$23+AJ882), 0),IF(AF882&gt;G882,(AF882-G882)*($G$23+AB882),0),IF(X882&gt;F882,(X882-F882)*($G$23+T882),0),IF(P882&gt;E882,(P882-E882)*($G$23+L882),0))</f>
        <v>0</v>
      </c>
      <c r="AP882" s="18">
        <f>-$C$24</f>
        <v>-313614.51120000001</v>
      </c>
      <c r="AQ882" s="17">
        <f ca="1">L882*P882+T882*X882+AB882*AF882+AJ882*AN882-AO882+AP882</f>
        <v>510501.16879999993</v>
      </c>
      <c r="AS882" s="21">
        <f ca="1">SUM(IF(AN882&gt;H882, (AN882-H882), 0),IF(AF882&gt;G882,(AF882-G882),0),IF(X882&gt;F882,(X882-F882),0),IF(P882&gt;E882,(P882-E882),0))</f>
        <v>0</v>
      </c>
    </row>
    <row r="883" spans="1:45" x14ac:dyDescent="0.4">
      <c r="A883" s="15">
        <v>855</v>
      </c>
      <c r="B883" s="15">
        <f ca="1">IF(RAND() &lt; (8/12), 0, 1)</f>
        <v>0</v>
      </c>
      <c r="C883" s="20">
        <f ca="1">RAND()</f>
        <v>0.57455413719030612</v>
      </c>
      <c r="D883" s="15" t="str">
        <f ca="1">LOOKUP(C883,$H$13:$H$16,$F$13:$F$16)</f>
        <v>Airbus A380-800</v>
      </c>
      <c r="E883" s="15">
        <f ca="1">LOOKUP(D883,$F$6:$F$9,$I$6:$I$9)</f>
        <v>14</v>
      </c>
      <c r="F883" s="15">
        <f ca="1">LOOKUP(D883,$F$6:$F$9,$J$6:$J$9)</f>
        <v>76</v>
      </c>
      <c r="G883" s="15">
        <f ca="1">LOOKUP(D883,$F$6:$F$9,$K$6:$K$9)</f>
        <v>56</v>
      </c>
      <c r="H883" s="15">
        <f ca="1">LOOKUP(D883,$F$6:$F$9,$L$6:$L$9)</f>
        <v>341</v>
      </c>
      <c r="I883" s="20">
        <f ca="1">RAND()</f>
        <v>0.46335520960675958</v>
      </c>
      <c r="J883" s="15">
        <f ca="1">IF(B883=1, ROUND(_xlfn.NORM.INV(I883,$C$5,$C$6)*(1+$T$14), 0), ROUND(_xlfn.NORM.INV(I883, $D$5, $D$6)*(1+$T$14), 0))</f>
        <v>4</v>
      </c>
      <c r="K883" s="20">
        <f ca="1">RAND()</f>
        <v>0.68579509745437217</v>
      </c>
      <c r="L883" s="18">
        <f ca="1">IF(B883=1, ROUND(_xlfn.NORM.INV(K883,$C$7,$C$8), 2), ROUND(_xlfn.NORM.INV(K883, $D$7, $D$8), 2))</f>
        <v>10712.95</v>
      </c>
      <c r="M883" s="15">
        <f ca="1">MIN(E883,J883)</f>
        <v>4</v>
      </c>
      <c r="N883" s="15">
        <f ca="1">RAND()</f>
        <v>0.80670162092466158</v>
      </c>
      <c r="O883" s="19">
        <f ca="1">(IF(B883=1, $G$21+($G$22-$G$21)*N883, $H$21+($H$22-$H$21)*N883))</f>
        <v>3.4201048627739844E-2</v>
      </c>
      <c r="P883" s="15">
        <f ca="1">ROUND(M883*(1-O883), 0)</f>
        <v>4</v>
      </c>
      <c r="Q883" s="20">
        <f ca="1">RAND()</f>
        <v>4.9080278334734828E-2</v>
      </c>
      <c r="R883" s="15">
        <f ca="1">IF(B883=1, ROUND(_xlfn.NORM.INV(Q883,$C$9,$C$10)*(1+$T$14), 0), ROUND(_xlfn.NORM.INV(Q883, $D$9, $D$10)*(1+$T$14), 0))</f>
        <v>23</v>
      </c>
      <c r="S883" s="20">
        <f ca="1">RAND()</f>
        <v>0.2328261357399245</v>
      </c>
      <c r="T883" s="18">
        <f ca="1">IF(B883=1, ROUND(_xlfn.NORM.INV(S883,$C$11,$C$12), 2), ROUND(_xlfn.NORM.INV(S883, $D$11, $D$12), 2))</f>
        <v>5079.9399999999996</v>
      </c>
      <c r="U883" s="15">
        <f ca="1">MIN(F883,R883)</f>
        <v>23</v>
      </c>
      <c r="V883" s="15">
        <f ca="1">RAND()</f>
        <v>0.7888636869524922</v>
      </c>
      <c r="W883" s="19">
        <f ca="1">(IF(B883=1, $G$21+($G$22-$G$21)*V883, $H$21+($H$22-$H$21)*V883))</f>
        <v>3.3665910608574767E-2</v>
      </c>
      <c r="X883" s="15">
        <f ca="1">ROUND(U883*(1-W883), 0)</f>
        <v>22</v>
      </c>
      <c r="Y883" s="20">
        <f ca="1">RAND()</f>
        <v>0.77858826645049628</v>
      </c>
      <c r="Z883" s="15">
        <f ca="1">IF(B883=1, ROUND(_xlfn.NORM.INV(Y883,$C$13,$C$14)*(1+$T$14), 0), ROUND(_xlfn.NORM.INV(Y883, $D$13, $D$14)*(1+$T$14), 0))</f>
        <v>43</v>
      </c>
      <c r="AA883" s="20">
        <f ca="1">RAND()</f>
        <v>0.96047242908438524</v>
      </c>
      <c r="AB883" s="18">
        <f ca="1">IF(B883=1, ROUND(_xlfn.NORM.INV(AA883,$C$15,$C$16), 2), ROUND(_xlfn.NORM.INV(AA883, $D$15, $D$16), 2))</f>
        <v>3011.41</v>
      </c>
      <c r="AC883" s="15">
        <f ca="1">MIN(G883,Z883)</f>
        <v>43</v>
      </c>
      <c r="AD883" s="15">
        <f ca="1">RAND()</f>
        <v>0.5880104574656897</v>
      </c>
      <c r="AE883" s="19">
        <f ca="1">(IF(B883=1, $G$21+($G$22-$G$21)*AD883, $H$21+($H$22-$H$21)*AD883))</f>
        <v>2.7640313723970689E-2</v>
      </c>
      <c r="AF883" s="15">
        <f ca="1">ROUND(AC883*(1-AE883), 0)</f>
        <v>42</v>
      </c>
      <c r="AG883" s="20">
        <f ca="1">RAND()</f>
        <v>0.70849794290452239</v>
      </c>
      <c r="AH883" s="15">
        <f ca="1">IF(B883=1, ROUND(_xlfn.NORM.INV(AG883,$C$17,$C$18)*(1+$T$14), 0), ROUND(_xlfn.NORM.INV(AG883, $D$17, $D$18)*(1+$T$14), 0))</f>
        <v>228</v>
      </c>
      <c r="AI883" s="20">
        <f ca="1">RAND()</f>
        <v>0.92839976297138849</v>
      </c>
      <c r="AJ883" s="18">
        <f ca="1">IF(B883=1, ROUND(_xlfn.NORM.INV(AI883,$C$19,$C$20), 2), ROUND(_xlfn.NORM.INV(AI883, $D$19, $D$20), 2))</f>
        <v>1859.93</v>
      </c>
      <c r="AK883" s="15">
        <f ca="1">MIN(ROUND(H883*(1+$C$22),0),AH883)</f>
        <v>228</v>
      </c>
      <c r="AL883" s="20">
        <f ca="1">RAND()</f>
        <v>0.68423958823918407</v>
      </c>
      <c r="AM883" s="19">
        <f ca="1">(IF(B883=1, $G$21+($G$22-$G$21)*AL883, $H$21+($H$22-$H$21)*AL883))</f>
        <v>3.0527187647175519E-2</v>
      </c>
      <c r="AN883" s="15">
        <f ca="1">ROUND(AK883*(1-AM883), 0)</f>
        <v>221</v>
      </c>
      <c r="AO883" s="18">
        <f ca="1">SUM(IF(AN883&gt;H883, (AN883-H883)*($G$23+AJ883), 0),IF(AF883&gt;G883,(AF883-G883)*($G$23+AB883),0),IF(X883&gt;F883,(X883-F883)*($G$23+T883),0),IF(P883&gt;E883,(P883-E883)*($G$23+L883),0))</f>
        <v>0</v>
      </c>
      <c r="AP883" s="18">
        <f>-$C$24</f>
        <v>-313614.51120000001</v>
      </c>
      <c r="AQ883" s="17">
        <f ca="1">L883*P883+T883*X883+AB883*AF883+AJ883*AN883-AO883+AP883</f>
        <v>378519.71879999997</v>
      </c>
      <c r="AS883" s="21">
        <f ca="1">SUM(IF(AN883&gt;H883, (AN883-H883), 0),IF(AF883&gt;G883,(AF883-G883),0),IF(X883&gt;F883,(X883-F883),0),IF(P883&gt;E883,(P883-E883),0))</f>
        <v>0</v>
      </c>
    </row>
    <row r="884" spans="1:45" x14ac:dyDescent="0.4">
      <c r="A884" s="15">
        <v>856</v>
      </c>
      <c r="B884" s="15">
        <f ca="1">IF(RAND() &lt; (8/12), 0, 1)</f>
        <v>1</v>
      </c>
      <c r="C884" s="20">
        <f ca="1">RAND()</f>
        <v>0.25065384294522819</v>
      </c>
      <c r="D884" s="15" t="str">
        <f ca="1">LOOKUP(C884,$H$13:$H$16,$F$13:$F$16)</f>
        <v>Airbus A380-800</v>
      </c>
      <c r="E884" s="15">
        <f ca="1">LOOKUP(D884,$F$6:$F$9,$I$6:$I$9)</f>
        <v>14</v>
      </c>
      <c r="F884" s="15">
        <f ca="1">LOOKUP(D884,$F$6:$F$9,$J$6:$J$9)</f>
        <v>76</v>
      </c>
      <c r="G884" s="15">
        <f ca="1">LOOKUP(D884,$F$6:$F$9,$K$6:$K$9)</f>
        <v>56</v>
      </c>
      <c r="H884" s="15">
        <f ca="1">LOOKUP(D884,$F$6:$F$9,$L$6:$L$9)</f>
        <v>341</v>
      </c>
      <c r="I884" s="20">
        <f ca="1">RAND()</f>
        <v>3.1739924379994067E-2</v>
      </c>
      <c r="J884" s="15">
        <f ca="1">IF(B884=1, ROUND(_xlfn.NORM.INV(I884,$C$5,$C$6)*(1+$T$14), 0), ROUND(_xlfn.NORM.INV(I884, $D$5, $D$6)*(1+$T$14), 0))</f>
        <v>2</v>
      </c>
      <c r="K884" s="20">
        <f ca="1">RAND()</f>
        <v>0.90267288309624194</v>
      </c>
      <c r="L884" s="18">
        <f ca="1">IF(B884=1, ROUND(_xlfn.NORM.INV(K884,$C$7,$C$8), 2), ROUND(_xlfn.NORM.INV(K884, $D$7, $D$8), 2))</f>
        <v>15997.79</v>
      </c>
      <c r="M884" s="15">
        <f ca="1">MIN(E884,J884)</f>
        <v>2</v>
      </c>
      <c r="N884" s="15">
        <f ca="1">RAND()</f>
        <v>0.89240032705202921</v>
      </c>
      <c r="O884" s="19">
        <f ca="1">(IF(B884=1, $G$21+($G$22-$G$21)*N884, $H$21+($H$22-$H$21)*N884))</f>
        <v>4.6234011446821023E-2</v>
      </c>
      <c r="P884" s="15">
        <f ca="1">ROUND(M884*(1-O884), 0)</f>
        <v>2</v>
      </c>
      <c r="Q884" s="20">
        <f ca="1">RAND()</f>
        <v>0.83172306697109633</v>
      </c>
      <c r="R884" s="15">
        <f ca="1">IF(B884=1, ROUND(_xlfn.NORM.INV(Q884,$C$9,$C$10)*(1+$T$14), 0), ROUND(_xlfn.NORM.INV(Q884, $D$9, $D$10)*(1+$T$14), 0))</f>
        <v>85</v>
      </c>
      <c r="S884" s="20">
        <f ca="1">RAND()</f>
        <v>0.29572262610732614</v>
      </c>
      <c r="T884" s="18">
        <f ca="1">IF(B884=1, ROUND(_xlfn.NORM.INV(S884,$C$11,$C$12), 2), ROUND(_xlfn.NORM.INV(S884, $D$11, $D$12), 2))</f>
        <v>6345.45</v>
      </c>
      <c r="U884" s="15">
        <f ca="1">MIN(F884,R884)</f>
        <v>76</v>
      </c>
      <c r="V884" s="15">
        <f ca="1">RAND()</f>
        <v>0.64477828472635768</v>
      </c>
      <c r="W884" s="19">
        <f ca="1">(IF(B884=1, $G$21+($G$22-$G$21)*V884, $H$21+($H$22-$H$21)*V884))</f>
        <v>3.7567239965422522E-2</v>
      </c>
      <c r="X884" s="15">
        <f ca="1">ROUND(U884*(1-W884), 0)</f>
        <v>73</v>
      </c>
      <c r="Y884" s="20">
        <f ca="1">RAND()</f>
        <v>0.49750794406058485</v>
      </c>
      <c r="Z884" s="15">
        <f ca="1">IF(B884=1, ROUND(_xlfn.NORM.INV(Y884,$C$13,$C$14)*(1+$T$14), 0), ROUND(_xlfn.NORM.INV(Y884, $D$13, $D$14)*(1+$T$14), 0))</f>
        <v>54</v>
      </c>
      <c r="AA884" s="20">
        <f ca="1">RAND()</f>
        <v>0.8176121342207413</v>
      </c>
      <c r="AB884" s="18">
        <f ca="1">IF(B884=1, ROUND(_xlfn.NORM.INV(AA884,$C$15,$C$16), 2), ROUND(_xlfn.NORM.INV(AA884, $D$15, $D$16), 2))</f>
        <v>4078.22</v>
      </c>
      <c r="AC884" s="15">
        <f ca="1">MIN(G884,Z884)</f>
        <v>54</v>
      </c>
      <c r="AD884" s="15">
        <f ca="1">RAND()</f>
        <v>0.62285014067891009</v>
      </c>
      <c r="AE884" s="19">
        <f ca="1">(IF(B884=1, $G$21+($G$22-$G$21)*AD884, $H$21+($H$22-$H$21)*AD884))</f>
        <v>3.6799754923761856E-2</v>
      </c>
      <c r="AF884" s="15">
        <f ca="1">ROUND(AC884*(1-AE884), 0)</f>
        <v>52</v>
      </c>
      <c r="AG884" s="20">
        <f ca="1">RAND()</f>
        <v>0.65129895829819218</v>
      </c>
      <c r="AH884" s="15">
        <f ca="1">IF(B884=1, ROUND(_xlfn.NORM.INV(AG884,$C$17,$C$18)*(1+$T$14), 0), ROUND(_xlfn.NORM.INV(AG884, $D$17, $D$18)*(1+$T$14), 0))</f>
        <v>353</v>
      </c>
      <c r="AI884" s="20">
        <f ca="1">RAND()</f>
        <v>0.56659554523794364</v>
      </c>
      <c r="AJ884" s="18">
        <f ca="1">IF(B884=1, ROUND(_xlfn.NORM.INV(AI884,$C$19,$C$20), 2), ROUND(_xlfn.NORM.INV(AI884, $D$19, $D$20), 2))</f>
        <v>2326.89</v>
      </c>
      <c r="AK884" s="15">
        <f ca="1">MIN(ROUND(H884*(1+$C$22),0),AH884)</f>
        <v>353</v>
      </c>
      <c r="AL884" s="20">
        <f ca="1">RAND()</f>
        <v>3.6683430847799792E-2</v>
      </c>
      <c r="AM884" s="19">
        <f ca="1">(IF(B884=1, $G$21+($G$22-$G$21)*AL884, $H$21+($H$22-$H$21)*AL884))</f>
        <v>1.6283920079672991E-2</v>
      </c>
      <c r="AN884" s="15">
        <f ca="1">ROUND(AK884*(1-AM884), 0)</f>
        <v>347</v>
      </c>
      <c r="AO884" s="18">
        <f ca="1">SUM(IF(AN884&gt;H884, (AN884-H884)*($G$23+AJ884), 0),IF(AF884&gt;G884,(AF884-G884)*($G$23+AB884),0),IF(X884&gt;F884,(X884-F884)*($G$23+T884),0),IF(P884&gt;E884,(P884-E884)*($G$23+L884),0))</f>
        <v>19067.34</v>
      </c>
      <c r="AP884" s="18">
        <f>-$C$24</f>
        <v>-313614.51120000001</v>
      </c>
      <c r="AQ884" s="17">
        <f ca="1">L884*P884+T884*X884+AB884*AF884+AJ884*AN884-AO884+AP884</f>
        <v>1182029.8487999998</v>
      </c>
      <c r="AS884" s="21">
        <f ca="1">SUM(IF(AN884&gt;H884, (AN884-H884), 0),IF(AF884&gt;G884,(AF884-G884),0),IF(X884&gt;F884,(X884-F884),0),IF(P884&gt;E884,(P884-E884),0))</f>
        <v>6</v>
      </c>
    </row>
    <row r="885" spans="1:45" x14ac:dyDescent="0.4">
      <c r="A885" s="15">
        <v>857</v>
      </c>
      <c r="B885" s="15">
        <f ca="1">IF(RAND() &lt; (8/12), 0, 1)</f>
        <v>0</v>
      </c>
      <c r="C885" s="20">
        <f ca="1">RAND()</f>
        <v>0.89940846940122199</v>
      </c>
      <c r="D885" s="15" t="str">
        <f ca="1">LOOKUP(C885,$H$13:$H$16,$F$13:$F$16)</f>
        <v>Boeing 777-300ER</v>
      </c>
      <c r="E885" s="15">
        <f ca="1">LOOKUP(D885,$F$6:$F$9,$I$6:$I$9)</f>
        <v>8</v>
      </c>
      <c r="F885" s="15">
        <f ca="1">LOOKUP(D885,$F$6:$F$9,$J$6:$J$9)</f>
        <v>40</v>
      </c>
      <c r="G885" s="15">
        <f ca="1">LOOKUP(D885,$F$6:$F$9,$K$6:$K$9)</f>
        <v>24</v>
      </c>
      <c r="H885" s="15">
        <f ca="1">LOOKUP(D885,$F$6:$F$9,$L$6:$L$9)</f>
        <v>260</v>
      </c>
      <c r="I885" s="20">
        <f ca="1">RAND()</f>
        <v>0.66283492529294363</v>
      </c>
      <c r="J885" s="15">
        <f ca="1">IF(B885=1, ROUND(_xlfn.NORM.INV(I885,$C$5,$C$6)*(1+$T$14), 0), ROUND(_xlfn.NORM.INV(I885, $D$5, $D$6)*(1+$T$14), 0))</f>
        <v>5</v>
      </c>
      <c r="K885" s="20">
        <f ca="1">RAND()</f>
        <v>0.59590341245607481</v>
      </c>
      <c r="L885" s="18">
        <f ca="1">IF(B885=1, ROUND(_xlfn.NORM.INV(K885,$C$7,$C$8), 2), ROUND(_xlfn.NORM.INV(K885, $D$7, $D$8), 2))</f>
        <v>10603.02</v>
      </c>
      <c r="M885" s="15">
        <f ca="1">MIN(E885,J885)</f>
        <v>5</v>
      </c>
      <c r="N885" s="15">
        <f ca="1">RAND()</f>
        <v>0.89878819269030163</v>
      </c>
      <c r="O885" s="19">
        <f ca="1">(IF(B885=1, $G$21+($G$22-$G$21)*N885, $H$21+($H$22-$H$21)*N885))</f>
        <v>3.6963645780709049E-2</v>
      </c>
      <c r="P885" s="15">
        <f ca="1">ROUND(M885*(1-O885), 0)</f>
        <v>5</v>
      </c>
      <c r="Q885" s="20">
        <f ca="1">RAND()</f>
        <v>0.23557302870719699</v>
      </c>
      <c r="R885" s="15">
        <f ca="1">IF(B885=1, ROUND(_xlfn.NORM.INV(Q885,$C$9,$C$10)*(1+$T$14), 0), ROUND(_xlfn.NORM.INV(Q885, $D$9, $D$10)*(1+$T$14), 0))</f>
        <v>32</v>
      </c>
      <c r="S885" s="20">
        <f ca="1">RAND()</f>
        <v>0.11756483755451153</v>
      </c>
      <c r="T885" s="18">
        <f ca="1">IF(B885=1, ROUND(_xlfn.NORM.INV(S885,$C$11,$C$12), 2), ROUND(_xlfn.NORM.INV(S885, $D$11, $D$12), 2))</f>
        <v>4975.6400000000003</v>
      </c>
      <c r="U885" s="15">
        <f ca="1">MIN(F885,R885)</f>
        <v>32</v>
      </c>
      <c r="V885" s="15">
        <f ca="1">RAND()</f>
        <v>0.11613575108426299</v>
      </c>
      <c r="W885" s="19">
        <f ca="1">(IF(B885=1, $G$21+($G$22-$G$21)*V885, $H$21+($H$22-$H$21)*V885))</f>
        <v>1.348407253252789E-2</v>
      </c>
      <c r="X885" s="15">
        <f ca="1">ROUND(U885*(1-W885), 0)</f>
        <v>32</v>
      </c>
      <c r="Y885" s="20">
        <f ca="1">RAND()</f>
        <v>0.2858848636228164</v>
      </c>
      <c r="Z885" s="15">
        <f ca="1">IF(B885=1, ROUND(_xlfn.NORM.INV(Y885,$C$13,$C$14)*(1+$T$14), 0), ROUND(_xlfn.NORM.INV(Y885, $D$13, $D$14)*(1+$T$14), 0))</f>
        <v>30</v>
      </c>
      <c r="AA885" s="20">
        <f ca="1">RAND()</f>
        <v>0.75172114819882052</v>
      </c>
      <c r="AB885" s="18">
        <f ca="1">IF(B885=1, ROUND(_xlfn.NORM.INV(AA885,$C$15,$C$16), 2), ROUND(_xlfn.NORM.INV(AA885, $D$15, $D$16), 2))</f>
        <v>2880.6</v>
      </c>
      <c r="AC885" s="15">
        <f ca="1">MIN(G885,Z885)</f>
        <v>24</v>
      </c>
      <c r="AD885" s="15">
        <f ca="1">RAND()</f>
        <v>0.44933392098192304</v>
      </c>
      <c r="AE885" s="19">
        <f ca="1">(IF(B885=1, $G$21+($G$22-$G$21)*AD885, $H$21+($H$22-$H$21)*AD885))</f>
        <v>2.3480017629457693E-2</v>
      </c>
      <c r="AF885" s="15">
        <f ca="1">ROUND(AC885*(1-AE885), 0)</f>
        <v>23</v>
      </c>
      <c r="AG885" s="20">
        <f ca="1">RAND()</f>
        <v>0.51482483491477815</v>
      </c>
      <c r="AH885" s="15">
        <f ca="1">IF(B885=1, ROUND(_xlfn.NORM.INV(AG885,$C$17,$C$18)*(1+$T$14), 0), ROUND(_xlfn.NORM.INV(AG885, $D$17, $D$18)*(1+$T$14), 0))</f>
        <v>201</v>
      </c>
      <c r="AI885" s="20">
        <f ca="1">RAND()</f>
        <v>6.7094175605121875E-2</v>
      </c>
      <c r="AJ885" s="18">
        <f ca="1">IF(B885=1, ROUND(_xlfn.NORM.INV(AI885,$C$19,$C$20), 2), ROUND(_xlfn.NORM.INV(AI885, $D$19, $D$20), 2))</f>
        <v>1634.96</v>
      </c>
      <c r="AK885" s="15">
        <f ca="1">MIN(ROUND(H885*(1+$C$22),0),AH885)</f>
        <v>201</v>
      </c>
      <c r="AL885" s="20">
        <f ca="1">RAND()</f>
        <v>0.38872075231220993</v>
      </c>
      <c r="AM885" s="19">
        <f ca="1">(IF(B885=1, $G$21+($G$22-$G$21)*AL885, $H$21+($H$22-$H$21)*AL885))</f>
        <v>2.1661622569366296E-2</v>
      </c>
      <c r="AN885" s="15">
        <f ca="1">ROUND(AK885*(1-AM885), 0)</f>
        <v>197</v>
      </c>
      <c r="AO885" s="18">
        <f ca="1">SUM(IF(AN885&gt;H885, (AN885-H885)*($G$23+AJ885), 0),IF(AF885&gt;G885,(AF885-G885)*($G$23+AB885),0),IF(X885&gt;F885,(X885-F885)*($G$23+T885),0),IF(P885&gt;E885,(P885-E885)*($G$23+L885),0))</f>
        <v>0</v>
      </c>
      <c r="AP885" s="18">
        <f>-$C$24</f>
        <v>-313614.51120000001</v>
      </c>
      <c r="AQ885" s="17">
        <f ca="1">L885*P885+T885*X885+AB885*AF885+AJ885*AN885-AO885+AP885</f>
        <v>286961.98879999999</v>
      </c>
      <c r="AS885" s="21">
        <f ca="1">SUM(IF(AN885&gt;H885, (AN885-H885), 0),IF(AF885&gt;G885,(AF885-G885),0),IF(X885&gt;F885,(X885-F885),0),IF(P885&gt;E885,(P885-E885),0))</f>
        <v>0</v>
      </c>
    </row>
    <row r="886" spans="1:45" x14ac:dyDescent="0.4">
      <c r="A886" s="15">
        <v>858</v>
      </c>
      <c r="B886" s="15">
        <f ca="1">IF(RAND() &lt; (8/12), 0, 1)</f>
        <v>1</v>
      </c>
      <c r="C886" s="20">
        <f ca="1">RAND()</f>
        <v>0.61409731081547114</v>
      </c>
      <c r="D886" s="15" t="str">
        <f ca="1">LOOKUP(C886,$H$13:$H$16,$F$13:$F$16)</f>
        <v>Boeing 777-300ER</v>
      </c>
      <c r="E886" s="15">
        <f ca="1">LOOKUP(D886,$F$6:$F$9,$I$6:$I$9)</f>
        <v>8</v>
      </c>
      <c r="F886" s="15">
        <f ca="1">LOOKUP(D886,$F$6:$F$9,$J$6:$J$9)</f>
        <v>40</v>
      </c>
      <c r="G886" s="15">
        <f ca="1">LOOKUP(D886,$F$6:$F$9,$K$6:$K$9)</f>
        <v>24</v>
      </c>
      <c r="H886" s="15">
        <f ca="1">LOOKUP(D886,$F$6:$F$9,$L$6:$L$9)</f>
        <v>260</v>
      </c>
      <c r="I886" s="20">
        <f ca="1">RAND()</f>
        <v>0.37274385642391106</v>
      </c>
      <c r="J886" s="15">
        <f ca="1">IF(B886=1, ROUND(_xlfn.NORM.INV(I886,$C$5,$C$6)*(1+$T$14), 0), ROUND(_xlfn.NORM.INV(I886, $D$5, $D$6)*(1+$T$14), 0))</f>
        <v>6</v>
      </c>
      <c r="K886" s="20">
        <f ca="1">RAND()</f>
        <v>0.69712471267535647</v>
      </c>
      <c r="L886" s="18">
        <f ca="1">IF(B886=1, ROUND(_xlfn.NORM.INV(K886,$C$7,$C$8), 2), ROUND(_xlfn.NORM.INV(K886, $D$7, $D$8), 2))</f>
        <v>14589.71</v>
      </c>
      <c r="M886" s="15">
        <f ca="1">MIN(E886,J886)</f>
        <v>6</v>
      </c>
      <c r="N886" s="15">
        <f ca="1">RAND()</f>
        <v>0.2915648331169981</v>
      </c>
      <c r="O886" s="19">
        <f ca="1">(IF(B886=1, $G$21+($G$22-$G$21)*N886, $H$21+($H$22-$H$21)*N886))</f>
        <v>2.5204769159094934E-2</v>
      </c>
      <c r="P886" s="15">
        <f ca="1">ROUND(M886*(1-O886), 0)</f>
        <v>6</v>
      </c>
      <c r="Q886" s="20">
        <f ca="1">RAND()</f>
        <v>0.96716574757174167</v>
      </c>
      <c r="R886" s="15">
        <f ca="1">IF(B886=1, ROUND(_xlfn.NORM.INV(Q886,$C$9,$C$10)*(1+$T$14), 0), ROUND(_xlfn.NORM.INV(Q886, $D$9, $D$10)*(1+$T$14), 0))</f>
        <v>107</v>
      </c>
      <c r="S886" s="20">
        <f ca="1">RAND()</f>
        <v>0.20980155440895798</v>
      </c>
      <c r="T886" s="18">
        <f ca="1">IF(B886=1, ROUND(_xlfn.NORM.INV(S886,$C$11,$C$12), 2), ROUND(_xlfn.NORM.INV(S886, $D$11, $D$12), 2))</f>
        <v>6101.66</v>
      </c>
      <c r="U886" s="15">
        <f ca="1">MIN(F886,R886)</f>
        <v>40</v>
      </c>
      <c r="V886" s="15">
        <f ca="1">RAND()</f>
        <v>0.90106571050076001</v>
      </c>
      <c r="W886" s="19">
        <f ca="1">(IF(B886=1, $G$21+($G$22-$G$21)*V886, $H$21+($H$22-$H$21)*V886))</f>
        <v>4.6537299867526603E-2</v>
      </c>
      <c r="X886" s="15">
        <f ca="1">ROUND(U886*(1-W886), 0)</f>
        <v>38</v>
      </c>
      <c r="Y886" s="20">
        <f ca="1">RAND()</f>
        <v>0.3364822147769615</v>
      </c>
      <c r="Z886" s="15">
        <f ca="1">IF(B886=1, ROUND(_xlfn.NORM.INV(Y886,$C$13,$C$14)*(1+$T$14), 0), ROUND(_xlfn.NORM.INV(Y886, $D$13, $D$14)*(1+$T$14), 0))</f>
        <v>45</v>
      </c>
      <c r="AA886" s="20">
        <f ca="1">RAND()</f>
        <v>7.7509571621849127E-2</v>
      </c>
      <c r="AB886" s="18">
        <f ca="1">IF(B886=1, ROUND(_xlfn.NORM.INV(AA886,$C$15,$C$16), 2), ROUND(_xlfn.NORM.INV(AA886, $D$15, $D$16), 2))</f>
        <v>2958.5</v>
      </c>
      <c r="AC886" s="15">
        <f ca="1">MIN(G886,Z886)</f>
        <v>24</v>
      </c>
      <c r="AD886" s="15">
        <f ca="1">RAND()</f>
        <v>0.49752171750747798</v>
      </c>
      <c r="AE886" s="19">
        <f ca="1">(IF(B886=1, $G$21+($G$22-$G$21)*AD886, $H$21+($H$22-$H$21)*AD886))</f>
        <v>3.241326011276173E-2</v>
      </c>
      <c r="AF886" s="15">
        <f ca="1">ROUND(AC886*(1-AE886), 0)</f>
        <v>23</v>
      </c>
      <c r="AG886" s="20">
        <f ca="1">RAND()</f>
        <v>0.29736199750838399</v>
      </c>
      <c r="AH886" s="15">
        <f ca="1">IF(B886=1, ROUND(_xlfn.NORM.INV(AG886,$C$17,$C$18)*(1+$T$14), 0), ROUND(_xlfn.NORM.INV(AG886, $D$17, $D$18)*(1+$T$14), 0))</f>
        <v>237</v>
      </c>
      <c r="AI886" s="20">
        <f ca="1">RAND()</f>
        <v>0.58293290284677657</v>
      </c>
      <c r="AJ886" s="18">
        <f ca="1">IF(B886=1, ROUND(_xlfn.NORM.INV(AI886,$C$19,$C$20), 2), ROUND(_xlfn.NORM.INV(AI886, $D$19, $D$20), 2))</f>
        <v>2339.42</v>
      </c>
      <c r="AK886" s="15">
        <f ca="1">MIN(ROUND(H886*(1+$C$22),0),AH886)</f>
        <v>237</v>
      </c>
      <c r="AL886" s="20">
        <f ca="1">RAND()</f>
        <v>0.30504222559437677</v>
      </c>
      <c r="AM886" s="19">
        <f ca="1">(IF(B886=1, $G$21+($G$22-$G$21)*AL886, $H$21+($H$22-$H$21)*AL886))</f>
        <v>2.5676477895803188E-2</v>
      </c>
      <c r="AN886" s="15">
        <f ca="1">ROUND(AK886*(1-AM886), 0)</f>
        <v>231</v>
      </c>
      <c r="AO886" s="18">
        <f ca="1">SUM(IF(AN886&gt;H886, (AN886-H886)*($G$23+AJ886), 0),IF(AF886&gt;G886,(AF886-G886)*($G$23+AB886),0),IF(X886&gt;F886,(X886-F886)*($G$23+T886),0),IF(P886&gt;E886,(P886-E886)*($G$23+L886),0))</f>
        <v>0</v>
      </c>
      <c r="AP886" s="18">
        <f>-$C$24</f>
        <v>-313614.51120000001</v>
      </c>
      <c r="AQ886" s="17">
        <f ca="1">L886*P886+T886*X886+AB886*AF886+AJ886*AN886-AO886+AP886</f>
        <v>614238.34880000004</v>
      </c>
      <c r="AS886" s="21">
        <f ca="1">SUM(IF(AN886&gt;H886, (AN886-H886), 0),IF(AF886&gt;G886,(AF886-G886),0),IF(X886&gt;F886,(X886-F886),0),IF(P886&gt;E886,(P886-E886),0))</f>
        <v>0</v>
      </c>
    </row>
    <row r="887" spans="1:45" x14ac:dyDescent="0.4">
      <c r="A887" s="15">
        <v>859</v>
      </c>
      <c r="B887" s="15">
        <f ca="1">IF(RAND() &lt; (8/12), 0, 1)</f>
        <v>1</v>
      </c>
      <c r="C887" s="20">
        <f ca="1">RAND()</f>
        <v>0.67065144807746813</v>
      </c>
      <c r="D887" s="15" t="str">
        <f ca="1">LOOKUP(C887,$H$13:$H$16,$F$13:$F$16)</f>
        <v>Boeing 777-300ER</v>
      </c>
      <c r="E887" s="15">
        <f ca="1">LOOKUP(D887,$F$6:$F$9,$I$6:$I$9)</f>
        <v>8</v>
      </c>
      <c r="F887" s="15">
        <f ca="1">LOOKUP(D887,$F$6:$F$9,$J$6:$J$9)</f>
        <v>40</v>
      </c>
      <c r="G887" s="15">
        <f ca="1">LOOKUP(D887,$F$6:$F$9,$K$6:$K$9)</f>
        <v>24</v>
      </c>
      <c r="H887" s="15">
        <f ca="1">LOOKUP(D887,$F$6:$F$9,$L$6:$L$9)</f>
        <v>260</v>
      </c>
      <c r="I887" s="20">
        <f ca="1">RAND()</f>
        <v>0.60390623182334657</v>
      </c>
      <c r="J887" s="15">
        <f ca="1">IF(B887=1, ROUND(_xlfn.NORM.INV(I887,$C$5,$C$6)*(1+$T$14), 0), ROUND(_xlfn.NORM.INV(I887, $D$5, $D$6)*(1+$T$14), 0))</f>
        <v>7</v>
      </c>
      <c r="K887" s="20">
        <f ca="1">RAND()</f>
        <v>5.517556123468903E-2</v>
      </c>
      <c r="L887" s="18">
        <f ca="1">IF(B887=1, ROUND(_xlfn.NORM.INV(K887,$C$7,$C$8), 2), ROUND(_xlfn.NORM.INV(K887, $D$7, $D$8), 2))</f>
        <v>10779.51</v>
      </c>
      <c r="M887" s="15">
        <f ca="1">MIN(E887,J887)</f>
        <v>7</v>
      </c>
      <c r="N887" s="15">
        <f ca="1">RAND()</f>
        <v>0.73015284801096136</v>
      </c>
      <c r="O887" s="19">
        <f ca="1">(IF(B887=1, $G$21+($G$22-$G$21)*N887, $H$21+($H$22-$H$21)*N887))</f>
        <v>4.055534968038365E-2</v>
      </c>
      <c r="P887" s="15">
        <f ca="1">ROUND(M887*(1-O887), 0)</f>
        <v>7</v>
      </c>
      <c r="Q887" s="20">
        <f ca="1">RAND()</f>
        <v>0.40920759925107819</v>
      </c>
      <c r="R887" s="15">
        <f ca="1">IF(B887=1, ROUND(_xlfn.NORM.INV(Q887,$C$9,$C$10)*(1+$T$14), 0), ROUND(_xlfn.NORM.INV(Q887, $D$9, $D$10)*(1+$T$14), 0))</f>
        <v>55</v>
      </c>
      <c r="S887" s="20">
        <f ca="1">RAND()</f>
        <v>0.80841686822073711</v>
      </c>
      <c r="T887" s="18">
        <f ca="1">IF(B887=1, ROUND(_xlfn.NORM.INV(S887,$C$11,$C$12), 2), ROUND(_xlfn.NORM.INV(S887, $D$11, $D$12), 2))</f>
        <v>7615.8</v>
      </c>
      <c r="U887" s="15">
        <f ca="1">MIN(F887,R887)</f>
        <v>40</v>
      </c>
      <c r="V887" s="15">
        <f ca="1">RAND()</f>
        <v>0.98094117670676839</v>
      </c>
      <c r="W887" s="19">
        <f ca="1">(IF(B887=1, $G$21+($G$22-$G$21)*V887, $H$21+($H$22-$H$21)*V887))</f>
        <v>4.9332941184736898E-2</v>
      </c>
      <c r="X887" s="15">
        <f ca="1">ROUND(U887*(1-W887), 0)</f>
        <v>38</v>
      </c>
      <c r="Y887" s="20">
        <f ca="1">RAND()</f>
        <v>0.58382411675116153</v>
      </c>
      <c r="Z887" s="15">
        <f ca="1">IF(B887=1, ROUND(_xlfn.NORM.INV(Y887,$C$13,$C$14)*(1+$T$14), 0), ROUND(_xlfn.NORM.INV(Y887, $D$13, $D$14)*(1+$T$14), 0))</f>
        <v>59</v>
      </c>
      <c r="AA887" s="20">
        <f ca="1">RAND()</f>
        <v>0.72460396694021845</v>
      </c>
      <c r="AB887" s="18">
        <f ca="1">IF(B887=1, ROUND(_xlfn.NORM.INV(AA887,$C$15,$C$16), 2), ROUND(_xlfn.NORM.INV(AA887, $D$15, $D$16), 2))</f>
        <v>3929.27</v>
      </c>
      <c r="AC887" s="15">
        <f ca="1">MIN(G887,Z887)</f>
        <v>24</v>
      </c>
      <c r="AD887" s="15">
        <f ca="1">RAND()</f>
        <v>0.10571056715259575</v>
      </c>
      <c r="AE887" s="19">
        <f ca="1">(IF(B887=1, $G$21+($G$22-$G$21)*AD887, $H$21+($H$22-$H$21)*AD887))</f>
        <v>1.8699869850340851E-2</v>
      </c>
      <c r="AF887" s="15">
        <f ca="1">ROUND(AC887*(1-AE887), 0)</f>
        <v>24</v>
      </c>
      <c r="AG887" s="20">
        <f ca="1">RAND()</f>
        <v>0.46212036224190833</v>
      </c>
      <c r="AH887" s="15">
        <f ca="1">IF(B887=1, ROUND(_xlfn.NORM.INV(AG887,$C$17,$C$18)*(1+$T$14), 0), ROUND(_xlfn.NORM.INV(AG887, $D$17, $D$18)*(1+$T$14), 0))</f>
        <v>293</v>
      </c>
      <c r="AI887" s="20">
        <f ca="1">RAND()</f>
        <v>0.91499438159123869</v>
      </c>
      <c r="AJ887" s="18">
        <f ca="1">IF(B887=1, ROUND(_xlfn.NORM.INV(AI887,$C$19,$C$20), 2), ROUND(_xlfn.NORM.INV(AI887, $D$19, $D$20), 2))</f>
        <v>2688.91</v>
      </c>
      <c r="AK887" s="15">
        <f ca="1">MIN(ROUND(H887*(1+$C$22),0),AH887)</f>
        <v>273</v>
      </c>
      <c r="AL887" s="20">
        <f ca="1">RAND()</f>
        <v>0.236214927105448</v>
      </c>
      <c r="AM887" s="19">
        <f ca="1">(IF(B887=1, $G$21+($G$22-$G$21)*AL887, $H$21+($H$22-$H$21)*AL887))</f>
        <v>2.3267522448690681E-2</v>
      </c>
      <c r="AN887" s="15">
        <f ca="1">ROUND(AK887*(1-AM887), 0)</f>
        <v>267</v>
      </c>
      <c r="AO887" s="18">
        <f ca="1">SUM(IF(AN887&gt;H887, (AN887-H887)*($G$23+AJ887), 0),IF(AF887&gt;G887,(AF887-G887)*($G$23+AB887),0),IF(X887&gt;F887,(X887-F887)*($G$23+T887),0),IF(P887&gt;E887,(P887-E887)*($G$23+L887),0))</f>
        <v>24779.37</v>
      </c>
      <c r="AP887" s="18">
        <f>-$C$24</f>
        <v>-313614.51120000001</v>
      </c>
      <c r="AQ887" s="17">
        <f ca="1">L887*P887+T887*X887+AB887*AF887+AJ887*AN887-AO887+AP887</f>
        <v>838704.53879999975</v>
      </c>
      <c r="AS887" s="21">
        <f ca="1">SUM(IF(AN887&gt;H887, (AN887-H887), 0),IF(AF887&gt;G887,(AF887-G887),0),IF(X887&gt;F887,(X887-F887),0),IF(P887&gt;E887,(P887-E887),0))</f>
        <v>7</v>
      </c>
    </row>
    <row r="888" spans="1:45" x14ac:dyDescent="0.4">
      <c r="A888" s="15">
        <v>860</v>
      </c>
      <c r="B888" s="15">
        <f ca="1">IF(RAND() &lt; (8/12), 0, 1)</f>
        <v>1</v>
      </c>
      <c r="C888" s="20">
        <f ca="1">RAND()</f>
        <v>0.72517309356564241</v>
      </c>
      <c r="D888" s="15" t="str">
        <f ca="1">LOOKUP(C888,$H$13:$H$16,$F$13:$F$16)</f>
        <v>Boeing 777-300ER</v>
      </c>
      <c r="E888" s="15">
        <f ca="1">LOOKUP(D888,$F$6:$F$9,$I$6:$I$9)</f>
        <v>8</v>
      </c>
      <c r="F888" s="15">
        <f ca="1">LOOKUP(D888,$F$6:$F$9,$J$6:$J$9)</f>
        <v>40</v>
      </c>
      <c r="G888" s="15">
        <f ca="1">LOOKUP(D888,$F$6:$F$9,$K$6:$K$9)</f>
        <v>24</v>
      </c>
      <c r="H888" s="15">
        <f ca="1">LOOKUP(D888,$F$6:$F$9,$L$6:$L$9)</f>
        <v>260</v>
      </c>
      <c r="I888" s="20">
        <f ca="1">RAND()</f>
        <v>0.50876369913959818</v>
      </c>
      <c r="J888" s="15">
        <f ca="1">IF(B888=1, ROUND(_xlfn.NORM.INV(I888,$C$5,$C$6)*(1+$T$14), 0), ROUND(_xlfn.NORM.INV(I888, $D$5, $D$6)*(1+$T$14), 0))</f>
        <v>6</v>
      </c>
      <c r="K888" s="20">
        <f ca="1">RAND()</f>
        <v>0.55664744480929329</v>
      </c>
      <c r="L888" s="18">
        <f ca="1">IF(B888=1, ROUND(_xlfn.NORM.INV(K888,$C$7,$C$8), 2), ROUND(_xlfn.NORM.INV(K888, $D$7, $D$8), 2))</f>
        <v>13915.82</v>
      </c>
      <c r="M888" s="15">
        <f ca="1">MIN(E888,J888)</f>
        <v>6</v>
      </c>
      <c r="N888" s="15">
        <f ca="1">RAND()</f>
        <v>0.29052709588620274</v>
      </c>
      <c r="O888" s="19">
        <f ca="1">(IF(B888=1, $G$21+($G$22-$G$21)*N888, $H$21+($H$22-$H$21)*N888))</f>
        <v>2.5168448356017094E-2</v>
      </c>
      <c r="P888" s="15">
        <f ca="1">ROUND(M888*(1-O888), 0)</f>
        <v>6</v>
      </c>
      <c r="Q888" s="20">
        <f ca="1">RAND()</f>
        <v>0.92606291280932518</v>
      </c>
      <c r="R888" s="15">
        <f ca="1">IF(B888=1, ROUND(_xlfn.NORM.INV(Q888,$C$9,$C$10)*(1+$T$14), 0), ROUND(_xlfn.NORM.INV(Q888, $D$9, $D$10)*(1+$T$14), 0))</f>
        <v>97</v>
      </c>
      <c r="S888" s="20">
        <f ca="1">RAND()</f>
        <v>0.19226685229049445</v>
      </c>
      <c r="T888" s="18">
        <f ca="1">IF(B888=1, ROUND(_xlfn.NORM.INV(S888,$C$11,$C$12), 2), ROUND(_xlfn.NORM.INV(S888, $D$11, $D$12), 2))</f>
        <v>6045.34</v>
      </c>
      <c r="U888" s="15">
        <f ca="1">MIN(F888,R888)</f>
        <v>40</v>
      </c>
      <c r="V888" s="15">
        <f ca="1">RAND()</f>
        <v>9.6787086226087227E-2</v>
      </c>
      <c r="W888" s="19">
        <f ca="1">(IF(B888=1, $G$21+($G$22-$G$21)*V888, $H$21+($H$22-$H$21)*V888))</f>
        <v>1.8387548017913053E-2</v>
      </c>
      <c r="X888" s="15">
        <f ca="1">ROUND(U888*(1-W888), 0)</f>
        <v>39</v>
      </c>
      <c r="Y888" s="20">
        <f ca="1">RAND()</f>
        <v>0.94870393842945477</v>
      </c>
      <c r="Z888" s="15">
        <f ca="1">IF(B888=1, ROUND(_xlfn.NORM.INV(Y888,$C$13,$C$14)*(1+$T$14), 0), ROUND(_xlfn.NORM.INV(Y888, $D$13, $D$14)*(1+$T$14), 0))</f>
        <v>92</v>
      </c>
      <c r="AA888" s="20">
        <f ca="1">RAND()</f>
        <v>0.36087928762554555</v>
      </c>
      <c r="AB888" s="18">
        <f ca="1">IF(B888=1, ROUND(_xlfn.NORM.INV(AA888,$C$15,$C$16), 2), ROUND(_xlfn.NORM.INV(AA888, $D$15, $D$16), 2))</f>
        <v>3471.11</v>
      </c>
      <c r="AC888" s="15">
        <f ca="1">MIN(G888,Z888)</f>
        <v>24</v>
      </c>
      <c r="AD888" s="15">
        <f ca="1">RAND()</f>
        <v>0.35709057611567607</v>
      </c>
      <c r="AE888" s="19">
        <f ca="1">(IF(B888=1, $G$21+($G$22-$G$21)*AD888, $H$21+($H$22-$H$21)*AD888))</f>
        <v>2.7498170164048662E-2</v>
      </c>
      <c r="AF888" s="15">
        <f ca="1">ROUND(AC888*(1-AE888), 0)</f>
        <v>23</v>
      </c>
      <c r="AG888" s="20">
        <f ca="1">RAND()</f>
        <v>0.603393815167245</v>
      </c>
      <c r="AH888" s="15">
        <f ca="1">IF(B888=1, ROUND(_xlfn.NORM.INV(AG888,$C$17,$C$18)*(1+$T$14), 0), ROUND(_xlfn.NORM.INV(AG888, $D$17, $D$18)*(1+$T$14), 0))</f>
        <v>338</v>
      </c>
      <c r="AI888" s="20">
        <f ca="1">RAND()</f>
        <v>0.50029663769942845</v>
      </c>
      <c r="AJ888" s="18">
        <f ca="1">IF(B888=1, ROUND(_xlfn.NORM.INV(AI888,$C$19,$C$20), 2), ROUND(_xlfn.NORM.INV(AI888, $D$19, $D$20), 2))</f>
        <v>2276.6999999999998</v>
      </c>
      <c r="AK888" s="15">
        <f ca="1">MIN(ROUND(H888*(1+$C$22),0),AH888)</f>
        <v>273</v>
      </c>
      <c r="AL888" s="20">
        <f ca="1">RAND()</f>
        <v>0.13436901614301322</v>
      </c>
      <c r="AM888" s="19">
        <f ca="1">(IF(B888=1, $G$21+($G$22-$G$21)*AL888, $H$21+($H$22-$H$21)*AL888))</f>
        <v>1.970291556500546E-2</v>
      </c>
      <c r="AN888" s="15">
        <f ca="1">ROUND(AK888*(1-AM888), 0)</f>
        <v>268</v>
      </c>
      <c r="AO888" s="18">
        <f ca="1">SUM(IF(AN888&gt;H888, (AN888-H888)*($G$23+AJ888), 0),IF(AF888&gt;G888,(AF888-G888)*($G$23+AB888),0),IF(X888&gt;F888,(X888-F888)*($G$23+T888),0),IF(P888&gt;E888,(P888-E888)*($G$23+L888),0))</f>
        <v>25021.599999999999</v>
      </c>
      <c r="AP888" s="18">
        <f>-$C$24</f>
        <v>-313614.51120000001</v>
      </c>
      <c r="AQ888" s="17">
        <f ca="1">L888*P888+T888*X888+AB888*AF888+AJ888*AN888-AO888+AP888</f>
        <v>670618.1987999999</v>
      </c>
      <c r="AS888" s="21">
        <f ca="1">SUM(IF(AN888&gt;H888, (AN888-H888), 0),IF(AF888&gt;G888,(AF888-G888),0),IF(X888&gt;F888,(X888-F888),0),IF(P888&gt;E888,(P888-E888),0))</f>
        <v>8</v>
      </c>
    </row>
    <row r="889" spans="1:45" x14ac:dyDescent="0.4">
      <c r="A889" s="15">
        <v>861</v>
      </c>
      <c r="B889" s="15">
        <f ca="1">IF(RAND() &lt; (8/12), 0, 1)</f>
        <v>0</v>
      </c>
      <c r="C889" s="20">
        <f ca="1">RAND()</f>
        <v>0.37397259730322974</v>
      </c>
      <c r="D889" s="15" t="str">
        <f ca="1">LOOKUP(C889,$H$13:$H$16,$F$13:$F$16)</f>
        <v>Airbus A380-800</v>
      </c>
      <c r="E889" s="15">
        <f ca="1">LOOKUP(D889,$F$6:$F$9,$I$6:$I$9)</f>
        <v>14</v>
      </c>
      <c r="F889" s="15">
        <f ca="1">LOOKUP(D889,$F$6:$F$9,$J$6:$J$9)</f>
        <v>76</v>
      </c>
      <c r="G889" s="15">
        <f ca="1">LOOKUP(D889,$F$6:$F$9,$K$6:$K$9)</f>
        <v>56</v>
      </c>
      <c r="H889" s="15">
        <f ca="1">LOOKUP(D889,$F$6:$F$9,$L$6:$L$9)</f>
        <v>341</v>
      </c>
      <c r="I889" s="20">
        <f ca="1">RAND()</f>
        <v>0.39863728948779975</v>
      </c>
      <c r="J889" s="15">
        <f ca="1">IF(B889=1, ROUND(_xlfn.NORM.INV(I889,$C$5,$C$6)*(1+$T$14), 0), ROUND(_xlfn.NORM.INV(I889, $D$5, $D$6)*(1+$T$14), 0))</f>
        <v>4</v>
      </c>
      <c r="K889" s="20">
        <f ca="1">RAND()</f>
        <v>0.50689388995191242</v>
      </c>
      <c r="L889" s="18">
        <f ca="1">IF(B889=1, ROUND(_xlfn.NORM.INV(K889,$C$7,$C$8), 2), ROUND(_xlfn.NORM.INV(K889, $D$7, $D$8), 2))</f>
        <v>10500.26</v>
      </c>
      <c r="M889" s="15">
        <f ca="1">MIN(E889,J889)</f>
        <v>4</v>
      </c>
      <c r="N889" s="15">
        <f ca="1">RAND()</f>
        <v>0.59907693033796938</v>
      </c>
      <c r="O889" s="19">
        <f ca="1">(IF(B889=1, $G$21+($G$22-$G$21)*N889, $H$21+($H$22-$H$21)*N889))</f>
        <v>2.7972307910139084E-2</v>
      </c>
      <c r="P889" s="15">
        <f ca="1">ROUND(M889*(1-O889), 0)</f>
        <v>4</v>
      </c>
      <c r="Q889" s="20">
        <f ca="1">RAND()</f>
        <v>0.32803986460826329</v>
      </c>
      <c r="R889" s="15">
        <f ca="1">IF(B889=1, ROUND(_xlfn.NORM.INV(Q889,$C$9,$C$10)*(1+$T$14), 0), ROUND(_xlfn.NORM.INV(Q889, $D$9, $D$10)*(1+$T$14), 0))</f>
        <v>35</v>
      </c>
      <c r="S889" s="20">
        <f ca="1">RAND()</f>
        <v>0.2789458787712058</v>
      </c>
      <c r="T889" s="18">
        <f ca="1">IF(B889=1, ROUND(_xlfn.NORM.INV(S889,$C$11,$C$12), 2), ROUND(_xlfn.NORM.INV(S889, $D$11, $D$12), 2))</f>
        <v>5112.66</v>
      </c>
      <c r="U889" s="15">
        <f ca="1">MIN(F889,R889)</f>
        <v>35</v>
      </c>
      <c r="V889" s="15">
        <f ca="1">RAND()</f>
        <v>8.6731230576059803E-2</v>
      </c>
      <c r="W889" s="19">
        <f ca="1">(IF(B889=1, $G$21+($G$22-$G$21)*V889, $H$21+($H$22-$H$21)*V889))</f>
        <v>1.2601936917281793E-2</v>
      </c>
      <c r="X889" s="15">
        <f ca="1">ROUND(U889*(1-W889), 0)</f>
        <v>35</v>
      </c>
      <c r="Y889" s="20">
        <f ca="1">RAND()</f>
        <v>0.8879164566798371</v>
      </c>
      <c r="Z889" s="15">
        <f ca="1">IF(B889=1, ROUND(_xlfn.NORM.INV(Y889,$C$13,$C$14)*(1+$T$14), 0), ROUND(_xlfn.NORM.INV(Y889, $D$13, $D$14)*(1+$T$14), 0))</f>
        <v>47</v>
      </c>
      <c r="AA889" s="20">
        <f ca="1">RAND()</f>
        <v>0.25603648541837265</v>
      </c>
      <c r="AB889" s="18">
        <f ca="1">IF(B889=1, ROUND(_xlfn.NORM.INV(AA889,$C$15,$C$16), 2), ROUND(_xlfn.NORM.INV(AA889, $D$15, $D$16), 2))</f>
        <v>2718.29</v>
      </c>
      <c r="AC889" s="15">
        <f ca="1">MIN(G889,Z889)</f>
        <v>47</v>
      </c>
      <c r="AD889" s="15">
        <f ca="1">RAND()</f>
        <v>0.30795302890717557</v>
      </c>
      <c r="AE889" s="19">
        <f ca="1">(IF(B889=1, $G$21+($G$22-$G$21)*AD889, $H$21+($H$22-$H$21)*AD889))</f>
        <v>1.9238590867215265E-2</v>
      </c>
      <c r="AF889" s="15">
        <f ca="1">ROUND(AC889*(1-AE889), 0)</f>
        <v>46</v>
      </c>
      <c r="AG889" s="20">
        <f ca="1">RAND()</f>
        <v>0.52242899375887986</v>
      </c>
      <c r="AH889" s="15">
        <f ca="1">IF(B889=1, ROUND(_xlfn.NORM.INV(AG889,$C$17,$C$18)*(1+$T$14), 0), ROUND(_xlfn.NORM.INV(AG889, $D$17, $D$18)*(1+$T$14), 0))</f>
        <v>202</v>
      </c>
      <c r="AI889" s="20">
        <f ca="1">RAND()</f>
        <v>0.59029131388163913</v>
      </c>
      <c r="AJ889" s="18">
        <f ca="1">IF(B889=1, ROUND(_xlfn.NORM.INV(AI889,$C$19,$C$20), 2), ROUND(_xlfn.NORM.INV(AI889, $D$19, $D$20), 2))</f>
        <v>1766.07</v>
      </c>
      <c r="AK889" s="15">
        <f ca="1">MIN(ROUND(H889*(1+$C$22),0),AH889)</f>
        <v>202</v>
      </c>
      <c r="AL889" s="20">
        <f ca="1">RAND()</f>
        <v>0.9185496838508983</v>
      </c>
      <c r="AM889" s="19">
        <f ca="1">(IF(B889=1, $G$21+($G$22-$G$21)*AL889, $H$21+($H$22-$H$21)*AL889))</f>
        <v>3.7556490515526945E-2</v>
      </c>
      <c r="AN889" s="15">
        <f ca="1">ROUND(AK889*(1-AM889), 0)</f>
        <v>194</v>
      </c>
      <c r="AO889" s="18">
        <f ca="1">SUM(IF(AN889&gt;H889, (AN889-H889)*($G$23+AJ889), 0),IF(AF889&gt;G889,(AF889-G889)*($G$23+AB889),0),IF(X889&gt;F889,(X889-F889)*($G$23+T889),0),IF(P889&gt;E889,(P889-E889)*($G$23+L889),0))</f>
        <v>0</v>
      </c>
      <c r="AP889" s="18">
        <f>-$C$24</f>
        <v>-313614.51120000001</v>
      </c>
      <c r="AQ889" s="17">
        <f ca="1">L889*P889+T889*X889+AB889*AF889+AJ889*AN889-AO889+AP889</f>
        <v>374988.54880000005</v>
      </c>
      <c r="AS889" s="21">
        <f ca="1">SUM(IF(AN889&gt;H889, (AN889-H889), 0),IF(AF889&gt;G889,(AF889-G889),0),IF(X889&gt;F889,(X889-F889),0),IF(P889&gt;E889,(P889-E889),0))</f>
        <v>0</v>
      </c>
    </row>
    <row r="890" spans="1:45" x14ac:dyDescent="0.4">
      <c r="A890" s="15">
        <v>862</v>
      </c>
      <c r="B890" s="15">
        <f ca="1">IF(RAND() &lt; (8/12), 0, 1)</f>
        <v>1</v>
      </c>
      <c r="C890" s="20">
        <f ca="1">RAND()</f>
        <v>0.88811021086490005</v>
      </c>
      <c r="D890" s="15" t="str">
        <f ca="1">LOOKUP(C890,$H$13:$H$16,$F$13:$F$16)</f>
        <v>Boeing 777-300ER</v>
      </c>
      <c r="E890" s="15">
        <f ca="1">LOOKUP(D890,$F$6:$F$9,$I$6:$I$9)</f>
        <v>8</v>
      </c>
      <c r="F890" s="15">
        <f ca="1">LOOKUP(D890,$F$6:$F$9,$J$6:$J$9)</f>
        <v>40</v>
      </c>
      <c r="G890" s="15">
        <f ca="1">LOOKUP(D890,$F$6:$F$9,$K$6:$K$9)</f>
        <v>24</v>
      </c>
      <c r="H890" s="15">
        <f ca="1">LOOKUP(D890,$F$6:$F$9,$L$6:$L$9)</f>
        <v>260</v>
      </c>
      <c r="I890" s="20">
        <f ca="1">RAND()</f>
        <v>0.79584025602323061</v>
      </c>
      <c r="J890" s="15">
        <f ca="1">IF(B890=1, ROUND(_xlfn.NORM.INV(I890,$C$5,$C$6)*(1+$T$14), 0), ROUND(_xlfn.NORM.INV(I890, $D$5, $D$6)*(1+$T$14), 0))</f>
        <v>8</v>
      </c>
      <c r="K890" s="20">
        <f ca="1">RAND()</f>
        <v>0.47315746611627407</v>
      </c>
      <c r="L890" s="18">
        <f ca="1">IF(B890=1, ROUND(_xlfn.NORM.INV(K890,$C$7,$C$8), 2), ROUND(_xlfn.NORM.INV(K890, $D$7, $D$8), 2))</f>
        <v>13537.45</v>
      </c>
      <c r="M890" s="15">
        <f ca="1">MIN(E890,J890)</f>
        <v>8</v>
      </c>
      <c r="N890" s="15">
        <f ca="1">RAND()</f>
        <v>0.38105247699301181</v>
      </c>
      <c r="O890" s="19">
        <f ca="1">(IF(B890=1, $G$21+($G$22-$G$21)*N890, $H$21+($H$22-$H$21)*N890))</f>
        <v>2.8336836694755414E-2</v>
      </c>
      <c r="P890" s="15">
        <f ca="1">ROUND(M890*(1-O890), 0)</f>
        <v>8</v>
      </c>
      <c r="Q890" s="20">
        <f ca="1">RAND()</f>
        <v>0.86050021598324311</v>
      </c>
      <c r="R890" s="15">
        <f ca="1">IF(B890=1, ROUND(_xlfn.NORM.INV(Q890,$C$9,$C$10)*(1+$T$14), 0), ROUND(_xlfn.NORM.INV(Q890, $D$9, $D$10)*(1+$T$14), 0))</f>
        <v>88</v>
      </c>
      <c r="S890" s="20">
        <f ca="1">RAND()</f>
        <v>0.92872609932838202</v>
      </c>
      <c r="T890" s="18">
        <f ca="1">IF(B890=1, ROUND(_xlfn.NORM.INV(S890,$C$11,$C$12), 2), ROUND(_xlfn.NORM.INV(S890, $D$11, $D$12), 2))</f>
        <v>8151.68</v>
      </c>
      <c r="U890" s="15">
        <f ca="1">MIN(F890,R890)</f>
        <v>40</v>
      </c>
      <c r="V890" s="15">
        <f ca="1">RAND()</f>
        <v>0.70699830146290554</v>
      </c>
      <c r="W890" s="19">
        <f ca="1">(IF(B890=1, $G$21+($G$22-$G$21)*V890, $H$21+($H$22-$H$21)*V890))</f>
        <v>3.9744940551201695E-2</v>
      </c>
      <c r="X890" s="15">
        <f ca="1">ROUND(U890*(1-W890), 0)</f>
        <v>38</v>
      </c>
      <c r="Y890" s="20">
        <f ca="1">RAND()</f>
        <v>0.80261360447320429</v>
      </c>
      <c r="Z890" s="15">
        <f ca="1">IF(B890=1, ROUND(_xlfn.NORM.INV(Y890,$C$13,$C$14)*(1+$T$14), 0), ROUND(_xlfn.NORM.INV(Y890, $D$13, $D$14)*(1+$T$14), 0))</f>
        <v>74</v>
      </c>
      <c r="AA890" s="20">
        <f ca="1">RAND()</f>
        <v>1.9063783017452929E-2</v>
      </c>
      <c r="AB890" s="18">
        <f ca="1">IF(B890=1, ROUND(_xlfn.NORM.INV(AA890,$C$15,$C$16), 2), ROUND(_xlfn.NORM.INV(AA890, $D$15, $D$16), 2))</f>
        <v>2645.21</v>
      </c>
      <c r="AC890" s="15">
        <f ca="1">MIN(G890,Z890)</f>
        <v>24</v>
      </c>
      <c r="AD890" s="15">
        <f ca="1">RAND()</f>
        <v>5.6470264215877974E-2</v>
      </c>
      <c r="AE890" s="19">
        <f ca="1">(IF(B890=1, $G$21+($G$22-$G$21)*AD890, $H$21+($H$22-$H$21)*AD890))</f>
        <v>1.6976459247555729E-2</v>
      </c>
      <c r="AF890" s="15">
        <f ca="1">ROUND(AC890*(1-AE890), 0)</f>
        <v>24</v>
      </c>
      <c r="AG890" s="20">
        <f ca="1">RAND()</f>
        <v>6.6922602384341223E-2</v>
      </c>
      <c r="AH890" s="15">
        <f ca="1">IF(B890=1, ROUND(_xlfn.NORM.INV(AG890,$C$17,$C$18)*(1+$T$14), 0), ROUND(_xlfn.NORM.INV(AG890, $D$17, $D$18)*(1+$T$14), 0))</f>
        <v>116</v>
      </c>
      <c r="AI890" s="20">
        <f ca="1">RAND()</f>
        <v>0.94680239950233236</v>
      </c>
      <c r="AJ890" s="18">
        <f ca="1">IF(B890=1, ROUND(_xlfn.NORM.INV(AI890,$C$19,$C$20), 2), ROUND(_xlfn.NORM.INV(AI890, $D$19, $D$20), 2))</f>
        <v>2761.78</v>
      </c>
      <c r="AK890" s="15">
        <f ca="1">MIN(ROUND(H890*(1+$C$22),0),AH890)</f>
        <v>116</v>
      </c>
      <c r="AL890" s="20">
        <f ca="1">RAND()</f>
        <v>0.3454861240770476</v>
      </c>
      <c r="AM890" s="19">
        <f ca="1">(IF(B890=1, $G$21+($G$22-$G$21)*AL890, $H$21+($H$22-$H$21)*AL890))</f>
        <v>2.7092014342696667E-2</v>
      </c>
      <c r="AN890" s="15">
        <f ca="1">ROUND(AK890*(1-AM890), 0)</f>
        <v>113</v>
      </c>
      <c r="AO890" s="18">
        <f ca="1">SUM(IF(AN890&gt;H890, (AN890-H890)*($G$23+AJ890), 0),IF(AF890&gt;G890,(AF890-G890)*($G$23+AB890),0),IF(X890&gt;F890,(X890-F890)*($G$23+T890),0),IF(P890&gt;E890,(P890-E890)*($G$23+L890),0))</f>
        <v>0</v>
      </c>
      <c r="AP890" s="18">
        <f>-$C$24</f>
        <v>-313614.51120000001</v>
      </c>
      <c r="AQ890" s="17">
        <f ca="1">L890*P890+T890*X890+AB890*AF890+AJ890*AN890-AO890+AP890</f>
        <v>480015.1088000001</v>
      </c>
      <c r="AS890" s="21">
        <f ca="1">SUM(IF(AN890&gt;H890, (AN890-H890), 0),IF(AF890&gt;G890,(AF890-G890),0),IF(X890&gt;F890,(X890-F890),0),IF(P890&gt;E890,(P890-E890),0))</f>
        <v>0</v>
      </c>
    </row>
    <row r="891" spans="1:45" x14ac:dyDescent="0.4">
      <c r="A891" s="15">
        <v>863</v>
      </c>
      <c r="B891" s="15">
        <f ca="1">IF(RAND() &lt; (8/12), 0, 1)</f>
        <v>0</v>
      </c>
      <c r="C891" s="20">
        <f ca="1">RAND()</f>
        <v>0.45480443490547762</v>
      </c>
      <c r="D891" s="15" t="str">
        <f ca="1">LOOKUP(C891,$H$13:$H$16,$F$13:$F$16)</f>
        <v>Airbus A380-800</v>
      </c>
      <c r="E891" s="15">
        <f ca="1">LOOKUP(D891,$F$6:$F$9,$I$6:$I$9)</f>
        <v>14</v>
      </c>
      <c r="F891" s="15">
        <f ca="1">LOOKUP(D891,$F$6:$F$9,$J$6:$J$9)</f>
        <v>76</v>
      </c>
      <c r="G891" s="15">
        <f ca="1">LOOKUP(D891,$F$6:$F$9,$K$6:$K$9)</f>
        <v>56</v>
      </c>
      <c r="H891" s="15">
        <f ca="1">LOOKUP(D891,$F$6:$F$9,$L$6:$L$9)</f>
        <v>341</v>
      </c>
      <c r="I891" s="20">
        <f ca="1">RAND()</f>
        <v>0.38932469543387438</v>
      </c>
      <c r="J891" s="15">
        <f ca="1">IF(B891=1, ROUND(_xlfn.NORM.INV(I891,$C$5,$C$6)*(1+$T$14), 0), ROUND(_xlfn.NORM.INV(I891, $D$5, $D$6)*(1+$T$14), 0))</f>
        <v>4</v>
      </c>
      <c r="K891" s="20">
        <f ca="1">RAND()</f>
        <v>0.92577261766738073</v>
      </c>
      <c r="L891" s="18">
        <f ca="1">IF(B891=1, ROUND(_xlfn.NORM.INV(K891,$C$7,$C$8), 2), ROUND(_xlfn.NORM.INV(K891, $D$7, $D$8), 2))</f>
        <v>11150.96</v>
      </c>
      <c r="M891" s="15">
        <f ca="1">MIN(E891,J891)</f>
        <v>4</v>
      </c>
      <c r="N891" s="15">
        <f ca="1">RAND()</f>
        <v>0.22182989944891851</v>
      </c>
      <c r="O891" s="19">
        <f ca="1">(IF(B891=1, $G$21+($G$22-$G$21)*N891, $H$21+($H$22-$H$21)*N891))</f>
        <v>1.6654896983467556E-2</v>
      </c>
      <c r="P891" s="15">
        <f ca="1">ROUND(M891*(1-O891), 0)</f>
        <v>4</v>
      </c>
      <c r="Q891" s="20">
        <f ca="1">RAND()</f>
        <v>0.675539694227141</v>
      </c>
      <c r="R891" s="15">
        <f ca="1">IF(B891=1, ROUND(_xlfn.NORM.INV(Q891,$C$9,$C$10)*(1+$T$14), 0), ROUND(_xlfn.NORM.INV(Q891, $D$9, $D$10)*(1+$T$14), 0))</f>
        <v>45</v>
      </c>
      <c r="S891" s="20">
        <f ca="1">RAND()</f>
        <v>0.14897048774166799</v>
      </c>
      <c r="T891" s="18">
        <f ca="1">IF(B891=1, ROUND(_xlfn.NORM.INV(S891,$C$11,$C$12), 2), ROUND(_xlfn.NORM.INV(S891, $D$11, $D$12), 2))</f>
        <v>5009</v>
      </c>
      <c r="U891" s="15">
        <f ca="1">MIN(F891,R891)</f>
        <v>45</v>
      </c>
      <c r="V891" s="15">
        <f ca="1">RAND()</f>
        <v>0.54920173681991358</v>
      </c>
      <c r="W891" s="19">
        <f ca="1">(IF(B891=1, $G$21+($G$22-$G$21)*V891, $H$21+($H$22-$H$21)*V891))</f>
        <v>2.6476052104597407E-2</v>
      </c>
      <c r="X891" s="15">
        <f ca="1">ROUND(U891*(1-W891), 0)</f>
        <v>44</v>
      </c>
      <c r="Y891" s="20">
        <f ca="1">RAND()</f>
        <v>0.8681384143050771</v>
      </c>
      <c r="Z891" s="15">
        <f ca="1">IF(B891=1, ROUND(_xlfn.NORM.INV(Y891,$C$13,$C$14)*(1+$T$14), 0), ROUND(_xlfn.NORM.INV(Y891, $D$13, $D$14)*(1+$T$14), 0))</f>
        <v>46</v>
      </c>
      <c r="AA891" s="20">
        <f ca="1">RAND()</f>
        <v>0.61838829309753984</v>
      </c>
      <c r="AB891" s="18">
        <f ca="1">IF(B891=1, ROUND(_xlfn.NORM.INV(AA891,$C$15,$C$16), 2), ROUND(_xlfn.NORM.INV(AA891, $D$15, $D$16), 2))</f>
        <v>2834.58</v>
      </c>
      <c r="AC891" s="15">
        <f ca="1">MIN(G891,Z891)</f>
        <v>46</v>
      </c>
      <c r="AD891" s="15">
        <f ca="1">RAND()</f>
        <v>0.61213308891778762</v>
      </c>
      <c r="AE891" s="19">
        <f ca="1">(IF(B891=1, $G$21+($G$22-$G$21)*AD891, $H$21+($H$22-$H$21)*AD891))</f>
        <v>2.836399266753363E-2</v>
      </c>
      <c r="AF891" s="15">
        <f ca="1">ROUND(AC891*(1-AE891), 0)</f>
        <v>45</v>
      </c>
      <c r="AG891" s="20">
        <f ca="1">RAND()</f>
        <v>5.5886565603716964E-2</v>
      </c>
      <c r="AH891" s="15">
        <f ca="1">IF(B891=1, ROUND(_xlfn.NORM.INV(AG891,$C$17,$C$18)*(1+$T$14), 0), ROUND(_xlfn.NORM.INV(AG891, $D$17, $D$18)*(1+$T$14), 0))</f>
        <v>116</v>
      </c>
      <c r="AI891" s="20">
        <f ca="1">RAND()</f>
        <v>0.74163458883680766</v>
      </c>
      <c r="AJ891" s="18">
        <f ca="1">IF(B891=1, ROUND(_xlfn.NORM.INV(AI891,$C$19,$C$20), 2), ROUND(_xlfn.NORM.INV(AI891, $D$19, $D$20), 2))</f>
        <v>1797.98</v>
      </c>
      <c r="AK891" s="15">
        <f ca="1">MIN(ROUND(H891*(1+$C$22),0),AH891)</f>
        <v>116</v>
      </c>
      <c r="AL891" s="20">
        <f ca="1">RAND()</f>
        <v>0.96211077303239689</v>
      </c>
      <c r="AM891" s="19">
        <f ca="1">(IF(B891=1, $G$21+($G$22-$G$21)*AL891, $H$21+($H$22-$H$21)*AL891))</f>
        <v>3.8863323190971903E-2</v>
      </c>
      <c r="AN891" s="15">
        <f ca="1">ROUND(AK891*(1-AM891), 0)</f>
        <v>111</v>
      </c>
      <c r="AO891" s="18">
        <f ca="1">SUM(IF(AN891&gt;H891, (AN891-H891)*($G$23+AJ891), 0),IF(AF891&gt;G891,(AF891-G891)*($G$23+AB891),0),IF(X891&gt;F891,(X891-F891)*($G$23+T891),0),IF(P891&gt;E891,(P891-E891)*($G$23+L891),0))</f>
        <v>0</v>
      </c>
      <c r="AP891" s="18">
        <f>-$C$24</f>
        <v>-313614.51120000001</v>
      </c>
      <c r="AQ891" s="17">
        <f ca="1">L891*P891+T891*X891+AB891*AF891+AJ891*AN891-AO891+AP891</f>
        <v>278517.20879999996</v>
      </c>
      <c r="AS891" s="21">
        <f ca="1">SUM(IF(AN891&gt;H891, (AN891-H891), 0),IF(AF891&gt;G891,(AF891-G891),0),IF(X891&gt;F891,(X891-F891),0),IF(P891&gt;E891,(P891-E891),0))</f>
        <v>0</v>
      </c>
    </row>
    <row r="892" spans="1:45" x14ac:dyDescent="0.4">
      <c r="A892" s="15">
        <v>864</v>
      </c>
      <c r="B892" s="15">
        <f ca="1">IF(RAND() &lt; (8/12), 0, 1)</f>
        <v>0</v>
      </c>
      <c r="C892" s="20">
        <f ca="1">RAND()</f>
        <v>0.20492440068982376</v>
      </c>
      <c r="D892" s="15" t="str">
        <f ca="1">LOOKUP(C892,$H$13:$H$16,$F$13:$F$16)</f>
        <v>Airbus A350-900</v>
      </c>
      <c r="E892" s="15">
        <f ca="1">LOOKUP(D892,$F$6:$F$9,$I$6:$I$9)</f>
        <v>0</v>
      </c>
      <c r="F892" s="15">
        <f ca="1">LOOKUP(D892,$F$6:$F$9,$J$6:$J$9)</f>
        <v>32</v>
      </c>
      <c r="G892" s="15">
        <f ca="1">LOOKUP(D892,$F$6:$F$9,$K$6:$K$9)</f>
        <v>21</v>
      </c>
      <c r="H892" s="15">
        <f ca="1">LOOKUP(D892,$F$6:$F$9,$L$6:$L$9)</f>
        <v>259</v>
      </c>
      <c r="I892" s="20">
        <f ca="1">RAND()</f>
        <v>0.75110260411980834</v>
      </c>
      <c r="J892" s="15">
        <f ca="1">IF(B892=1, ROUND(_xlfn.NORM.INV(I892,$C$5,$C$6)*(1+$T$14), 0), ROUND(_xlfn.NORM.INV(I892, $D$5, $D$6)*(1+$T$14), 0))</f>
        <v>5</v>
      </c>
      <c r="K892" s="20">
        <f ca="1">RAND()</f>
        <v>0.16838853471192161</v>
      </c>
      <c r="L892" s="18">
        <f ca="1">IF(B892=1, ROUND(_xlfn.NORM.INV(K892,$C$7,$C$8), 2), ROUND(_xlfn.NORM.INV(K892, $D$7, $D$8), 2))</f>
        <v>10054.6</v>
      </c>
      <c r="M892" s="15">
        <f ca="1">MIN(E892,J892)</f>
        <v>0</v>
      </c>
      <c r="N892" s="15">
        <f ca="1">RAND()</f>
        <v>0.14270956320527217</v>
      </c>
      <c r="O892" s="19">
        <f ca="1">(IF(B892=1, $G$21+($G$22-$G$21)*N892, $H$21+($H$22-$H$21)*N892))</f>
        <v>1.4281286896158166E-2</v>
      </c>
      <c r="P892" s="15">
        <f ca="1">ROUND(M892*(1-O892), 0)</f>
        <v>0</v>
      </c>
      <c r="Q892" s="20">
        <f ca="1">RAND()</f>
        <v>0.64753642292110691</v>
      </c>
      <c r="R892" s="15">
        <f ca="1">IF(B892=1, ROUND(_xlfn.NORM.INV(Q892,$C$9,$C$10)*(1+$T$14), 0), ROUND(_xlfn.NORM.INV(Q892, $D$9, $D$10)*(1+$T$14), 0))</f>
        <v>44</v>
      </c>
      <c r="S892" s="20">
        <f ca="1">RAND()</f>
        <v>0.30169167549984977</v>
      </c>
      <c r="T892" s="18">
        <f ca="1">IF(B892=1, ROUND(_xlfn.NORM.INV(S892,$C$11,$C$12), 2), ROUND(_xlfn.NORM.INV(S892, $D$11, $D$12), 2))</f>
        <v>5127.8</v>
      </c>
      <c r="U892" s="15">
        <f ca="1">MIN(F892,R892)</f>
        <v>32</v>
      </c>
      <c r="V892" s="15">
        <f ca="1">RAND()</f>
        <v>0.93756628692133914</v>
      </c>
      <c r="W892" s="19">
        <f ca="1">(IF(B892=1, $G$21+($G$22-$G$21)*V892, $H$21+($H$22-$H$21)*V892))</f>
        <v>3.8126988607640175E-2</v>
      </c>
      <c r="X892" s="15">
        <f ca="1">ROUND(U892*(1-W892), 0)</f>
        <v>31</v>
      </c>
      <c r="Y892" s="20">
        <f ca="1">RAND()</f>
        <v>0.77583470439994706</v>
      </c>
      <c r="Z892" s="15">
        <f ca="1">IF(B892=1, ROUND(_xlfn.NORM.INV(Y892,$C$13,$C$14)*(1+$T$14), 0), ROUND(_xlfn.NORM.INV(Y892, $D$13, $D$14)*(1+$T$14), 0))</f>
        <v>43</v>
      </c>
      <c r="AA892" s="20">
        <f ca="1">RAND()</f>
        <v>0.90885742158420091</v>
      </c>
      <c r="AB892" s="18">
        <f ca="1">IF(B892=1, ROUND(_xlfn.NORM.INV(AA892,$C$15,$C$16), 2), ROUND(_xlfn.NORM.INV(AA892, $D$15, $D$16), 2))</f>
        <v>2960.07</v>
      </c>
      <c r="AC892" s="15">
        <f ca="1">MIN(G892,Z892)</f>
        <v>21</v>
      </c>
      <c r="AD892" s="15">
        <f ca="1">RAND()</f>
        <v>0.46721990794445367</v>
      </c>
      <c r="AE892" s="19">
        <f ca="1">(IF(B892=1, $G$21+($G$22-$G$21)*AD892, $H$21+($H$22-$H$21)*AD892))</f>
        <v>2.401659723833361E-2</v>
      </c>
      <c r="AF892" s="15">
        <f ca="1">ROUND(AC892*(1-AE892), 0)</f>
        <v>20</v>
      </c>
      <c r="AG892" s="20">
        <f ca="1">RAND()</f>
        <v>0.56252280785913911</v>
      </c>
      <c r="AH892" s="15">
        <f ca="1">IF(B892=1, ROUND(_xlfn.NORM.INV(AG892,$C$17,$C$18)*(1+$T$14), 0), ROUND(_xlfn.NORM.INV(AG892, $D$17, $D$18)*(1+$T$14), 0))</f>
        <v>208</v>
      </c>
      <c r="AI892" s="20">
        <f ca="1">RAND()</f>
        <v>0.34214484018615376</v>
      </c>
      <c r="AJ892" s="18">
        <f ca="1">IF(B892=1, ROUND(_xlfn.NORM.INV(AI892,$C$19,$C$20), 2), ROUND(_xlfn.NORM.INV(AI892, $D$19, $D$20), 2))</f>
        <v>1717.84</v>
      </c>
      <c r="AK892" s="15">
        <f ca="1">MIN(ROUND(H892*(1+$C$22),0),AH892)</f>
        <v>208</v>
      </c>
      <c r="AL892" s="20">
        <f ca="1">RAND()</f>
        <v>0.46917613050048046</v>
      </c>
      <c r="AM892" s="19">
        <f ca="1">(IF(B892=1, $G$21+($G$22-$G$21)*AL892, $H$21+($H$22-$H$21)*AL892))</f>
        <v>2.4075283915014414E-2</v>
      </c>
      <c r="AN892" s="15">
        <f ca="1">ROUND(AK892*(1-AM892), 0)</f>
        <v>203</v>
      </c>
      <c r="AO892" s="18">
        <f ca="1">SUM(IF(AN892&gt;H892, (AN892-H892)*($G$23+AJ892), 0),IF(AF892&gt;G892,(AF892-G892)*($G$23+AB892),0),IF(X892&gt;F892,(X892-F892)*($G$23+T892),0),IF(P892&gt;E892,(P892-E892)*($G$23+L892),0))</f>
        <v>0</v>
      </c>
      <c r="AP892" s="18">
        <f>-$C$24</f>
        <v>-313614.51120000001</v>
      </c>
      <c r="AQ892" s="17">
        <f ca="1">L892*P892+T892*X892+AB892*AF892+AJ892*AN892-AO892+AP892</f>
        <v>253270.20879999996</v>
      </c>
      <c r="AS892" s="21">
        <f ca="1">SUM(IF(AN892&gt;H892, (AN892-H892), 0),IF(AF892&gt;G892,(AF892-G892),0),IF(X892&gt;F892,(X892-F892),0),IF(P892&gt;E892,(P892-E892),0))</f>
        <v>0</v>
      </c>
    </row>
    <row r="893" spans="1:45" x14ac:dyDescent="0.4">
      <c r="A893" s="15">
        <v>865</v>
      </c>
      <c r="B893" s="15">
        <f ca="1">IF(RAND() &lt; (8/12), 0, 1)</f>
        <v>1</v>
      </c>
      <c r="C893" s="20">
        <f ca="1">RAND()</f>
        <v>2.5833611327283901E-3</v>
      </c>
      <c r="D893" s="15" t="str">
        <f ca="1">LOOKUP(C893,$H$13:$H$16,$F$13:$F$16)</f>
        <v>Airbus A350-900</v>
      </c>
      <c r="E893" s="15">
        <f ca="1">LOOKUP(D893,$F$6:$F$9,$I$6:$I$9)</f>
        <v>0</v>
      </c>
      <c r="F893" s="15">
        <f ca="1">LOOKUP(D893,$F$6:$F$9,$J$6:$J$9)</f>
        <v>32</v>
      </c>
      <c r="G893" s="15">
        <f ca="1">LOOKUP(D893,$F$6:$F$9,$K$6:$K$9)</f>
        <v>21</v>
      </c>
      <c r="H893" s="15">
        <f ca="1">LOOKUP(D893,$F$6:$F$9,$L$6:$L$9)</f>
        <v>259</v>
      </c>
      <c r="I893" s="20">
        <f ca="1">RAND()</f>
        <v>0.87364022504163741</v>
      </c>
      <c r="J893" s="15">
        <f ca="1">IF(B893=1, ROUND(_xlfn.NORM.INV(I893,$C$5,$C$6)*(1+$T$14), 0), ROUND(_xlfn.NORM.INV(I893, $D$5, $D$6)*(1+$T$14), 0))</f>
        <v>9</v>
      </c>
      <c r="K893" s="20">
        <f ca="1">RAND()</f>
        <v>2.1232379094097475E-2</v>
      </c>
      <c r="L893" s="18">
        <f ca="1">IF(B893=1, ROUND(_xlfn.NORM.INV(K893,$C$7,$C$8), 2), ROUND(_xlfn.NORM.INV(K893, $D$7, $D$8), 2))</f>
        <v>9999.86</v>
      </c>
      <c r="M893" s="15">
        <f ca="1">MIN(E893,J893)</f>
        <v>0</v>
      </c>
      <c r="N893" s="15">
        <f ca="1">RAND()</f>
        <v>0.54878878247594032</v>
      </c>
      <c r="O893" s="19">
        <f ca="1">(IF(B893=1, $G$21+($G$22-$G$21)*N893, $H$21+($H$22-$H$21)*N893))</f>
        <v>3.4207607386657915E-2</v>
      </c>
      <c r="P893" s="15">
        <f ca="1">ROUND(M893*(1-O893), 0)</f>
        <v>0</v>
      </c>
      <c r="Q893" s="20">
        <f ca="1">RAND()</f>
        <v>0.72084243943467241</v>
      </c>
      <c r="R893" s="15">
        <f ca="1">IF(B893=1, ROUND(_xlfn.NORM.INV(Q893,$C$9,$C$10)*(1+$T$14), 0), ROUND(_xlfn.NORM.INV(Q893, $D$9, $D$10)*(1+$T$14), 0))</f>
        <v>76</v>
      </c>
      <c r="S893" s="20">
        <f ca="1">RAND()</f>
        <v>0.17368108622783596</v>
      </c>
      <c r="T893" s="18">
        <f ca="1">IF(B893=1, ROUND(_xlfn.NORM.INV(S893,$C$11,$C$12), 2), ROUND(_xlfn.NORM.INV(S893, $D$11, $D$12), 2))</f>
        <v>5982.09</v>
      </c>
      <c r="U893" s="15">
        <f ca="1">MIN(F893,R893)</f>
        <v>32</v>
      </c>
      <c r="V893" s="15">
        <f ca="1">RAND()</f>
        <v>0.778688036065598</v>
      </c>
      <c r="W893" s="19">
        <f ca="1">(IF(B893=1, $G$21+($G$22-$G$21)*V893, $H$21+($H$22-$H$21)*V893))</f>
        <v>4.2254081262295934E-2</v>
      </c>
      <c r="X893" s="15">
        <f ca="1">ROUND(U893*(1-W893), 0)</f>
        <v>31</v>
      </c>
      <c r="Y893" s="20">
        <f ca="1">RAND()</f>
        <v>6.0369339028164104E-2</v>
      </c>
      <c r="Z893" s="15">
        <f ca="1">IF(B893=1, ROUND(_xlfn.NORM.INV(Y893,$C$13,$C$14)*(1+$T$14), 0), ROUND(_xlfn.NORM.INV(Y893, $D$13, $D$14)*(1+$T$14), 0))</f>
        <v>19</v>
      </c>
      <c r="AA893" s="20">
        <f ca="1">RAND()</f>
        <v>0.73053550874207973</v>
      </c>
      <c r="AB893" s="18">
        <f ca="1">IF(B893=1, ROUND(_xlfn.NORM.INV(AA893,$C$15,$C$16), 2), ROUND(_xlfn.NORM.INV(AA893, $D$15, $D$16), 2))</f>
        <v>3937.86</v>
      </c>
      <c r="AC893" s="15">
        <f ca="1">MIN(G893,Z893)</f>
        <v>19</v>
      </c>
      <c r="AD893" s="15">
        <f ca="1">RAND()</f>
        <v>0.80517424126839776</v>
      </c>
      <c r="AE893" s="19">
        <f ca="1">(IF(B893=1, $G$21+($G$22-$G$21)*AD893, $H$21+($H$22-$H$21)*AD893))</f>
        <v>4.3181098444393926E-2</v>
      </c>
      <c r="AF893" s="15">
        <f ca="1">ROUND(AC893*(1-AE893), 0)</f>
        <v>18</v>
      </c>
      <c r="AG893" s="20">
        <f ca="1">RAND()</f>
        <v>0.55879128507861853</v>
      </c>
      <c r="AH893" s="15">
        <f ca="1">IF(B893=1, ROUND(_xlfn.NORM.INV(AG893,$C$17,$C$18)*(1+$T$14), 0), ROUND(_xlfn.NORM.INV(AG893, $D$17, $D$18)*(1+$T$14), 0))</f>
        <v>323</v>
      </c>
      <c r="AI893" s="20">
        <f ca="1">RAND()</f>
        <v>0.26792376971013687</v>
      </c>
      <c r="AJ893" s="18">
        <f ca="1">IF(B893=1, ROUND(_xlfn.NORM.INV(AI893,$C$19,$C$20), 2), ROUND(_xlfn.NORM.INV(AI893, $D$19, $D$20), 2))</f>
        <v>2090.4</v>
      </c>
      <c r="AK893" s="15">
        <f ca="1">MIN(ROUND(H893*(1+$C$22),0),AH893)</f>
        <v>272</v>
      </c>
      <c r="AL893" s="20">
        <f ca="1">RAND()</f>
        <v>0.22792949999430989</v>
      </c>
      <c r="AM893" s="19">
        <f ca="1">(IF(B893=1, $G$21+($G$22-$G$21)*AL893, $H$21+($H$22-$H$21)*AL893))</f>
        <v>2.2977532499800848E-2</v>
      </c>
      <c r="AN893" s="15">
        <f ca="1">ROUND(AK893*(1-AM893), 0)</f>
        <v>266</v>
      </c>
      <c r="AO893" s="18">
        <f ca="1">SUM(IF(AN893&gt;H893, (AN893-H893)*($G$23+AJ893), 0),IF(AF893&gt;G893,(AF893-G893)*($G$23+AB893),0),IF(X893&gt;F893,(X893-F893)*($G$23+T893),0),IF(P893&gt;E893,(P893-E893)*($G$23+L893),0))</f>
        <v>20589.8</v>
      </c>
      <c r="AP893" s="18">
        <f>-$C$24</f>
        <v>-313614.51120000001</v>
      </c>
      <c r="AQ893" s="17">
        <f ca="1">L893*P893+T893*X893+AB893*AF893+AJ893*AN893-AO893+AP893</f>
        <v>478168.35879999999</v>
      </c>
      <c r="AS893" s="21">
        <f ca="1">SUM(IF(AN893&gt;H893, (AN893-H893), 0),IF(AF893&gt;G893,(AF893-G893),0),IF(X893&gt;F893,(X893-F893),0),IF(P893&gt;E893,(P893-E893),0))</f>
        <v>7</v>
      </c>
    </row>
    <row r="894" spans="1:45" x14ac:dyDescent="0.4">
      <c r="A894" s="15">
        <v>866</v>
      </c>
      <c r="B894" s="15">
        <f ca="1">IF(RAND() &lt; (8/12), 0, 1)</f>
        <v>0</v>
      </c>
      <c r="C894" s="20">
        <f ca="1">RAND()</f>
        <v>5.4839714474940959E-2</v>
      </c>
      <c r="D894" s="15" t="str">
        <f ca="1">LOOKUP(C894,$H$13:$H$16,$F$13:$F$16)</f>
        <v>Airbus A350-900</v>
      </c>
      <c r="E894" s="15">
        <f ca="1">LOOKUP(D894,$F$6:$F$9,$I$6:$I$9)</f>
        <v>0</v>
      </c>
      <c r="F894" s="15">
        <f ca="1">LOOKUP(D894,$F$6:$F$9,$J$6:$J$9)</f>
        <v>32</v>
      </c>
      <c r="G894" s="15">
        <f ca="1">LOOKUP(D894,$F$6:$F$9,$K$6:$K$9)</f>
        <v>21</v>
      </c>
      <c r="H894" s="15">
        <f ca="1">LOOKUP(D894,$F$6:$F$9,$L$6:$L$9)</f>
        <v>259</v>
      </c>
      <c r="I894" s="20">
        <f ca="1">RAND()</f>
        <v>0.55322516671323285</v>
      </c>
      <c r="J894" s="15">
        <f ca="1">IF(B894=1, ROUND(_xlfn.NORM.INV(I894,$C$5,$C$6)*(1+$T$14), 0), ROUND(_xlfn.NORM.INV(I894, $D$5, $D$6)*(1+$T$14), 0))</f>
        <v>4</v>
      </c>
      <c r="K894" s="20">
        <f ca="1">RAND()</f>
        <v>0.14006439876972088</v>
      </c>
      <c r="L894" s="18">
        <f ca="1">IF(B894=1, ROUND(_xlfn.NORM.INV(K894,$C$7,$C$8), 2), ROUND(_xlfn.NORM.INV(K894, $D$7, $D$8), 2))</f>
        <v>10000.15</v>
      </c>
      <c r="M894" s="15">
        <f ca="1">MIN(E894,J894)</f>
        <v>0</v>
      </c>
      <c r="N894" s="15">
        <f ca="1">RAND()</f>
        <v>0.30735108864371641</v>
      </c>
      <c r="O894" s="19">
        <f ca="1">(IF(B894=1, $G$21+($G$22-$G$21)*N894, $H$21+($H$22-$H$21)*N894))</f>
        <v>1.9220532659311493E-2</v>
      </c>
      <c r="P894" s="15">
        <f ca="1">ROUND(M894*(1-O894), 0)</f>
        <v>0</v>
      </c>
      <c r="Q894" s="20">
        <f ca="1">RAND()</f>
        <v>0.38532085534109473</v>
      </c>
      <c r="R894" s="15">
        <f ca="1">IF(B894=1, ROUND(_xlfn.NORM.INV(Q894,$C$9,$C$10)*(1+$T$14), 0), ROUND(_xlfn.NORM.INV(Q894, $D$9, $D$10)*(1+$T$14), 0))</f>
        <v>37</v>
      </c>
      <c r="S894" s="20">
        <f ca="1">RAND()</f>
        <v>0.97195644496514044</v>
      </c>
      <c r="T894" s="18">
        <f ca="1">IF(B894=1, ROUND(_xlfn.NORM.INV(S894,$C$11,$C$12), 2), ROUND(_xlfn.NORM.INV(S894, $D$11, $D$12), 2))</f>
        <v>5681.52</v>
      </c>
      <c r="U894" s="15">
        <f ca="1">MIN(F894,R894)</f>
        <v>32</v>
      </c>
      <c r="V894" s="15">
        <f ca="1">RAND()</f>
        <v>0.57371343439970945</v>
      </c>
      <c r="W894" s="19">
        <f ca="1">(IF(B894=1, $G$21+($G$22-$G$21)*V894, $H$21+($H$22-$H$21)*V894))</f>
        <v>2.721140303199128E-2</v>
      </c>
      <c r="X894" s="15">
        <f ca="1">ROUND(U894*(1-W894), 0)</f>
        <v>31</v>
      </c>
      <c r="Y894" s="20">
        <f ca="1">RAND()</f>
        <v>0.26163223471854791</v>
      </c>
      <c r="Z894" s="15">
        <f ca="1">IF(B894=1, ROUND(_xlfn.NORM.INV(Y894,$C$13,$C$14)*(1+$T$14), 0), ROUND(_xlfn.NORM.INV(Y894, $D$13, $D$14)*(1+$T$14), 0))</f>
        <v>30</v>
      </c>
      <c r="AA894" s="20">
        <f ca="1">RAND()</f>
        <v>6.4683139439968729E-2</v>
      </c>
      <c r="AB894" s="18">
        <f ca="1">IF(B894=1, ROUND(_xlfn.NORM.INV(AA894,$C$15,$C$16), 2), ROUND(_xlfn.NORM.INV(AA894, $D$15, $D$16), 2))</f>
        <v>2613.65</v>
      </c>
      <c r="AC894" s="15">
        <f ca="1">MIN(G894,Z894)</f>
        <v>21</v>
      </c>
      <c r="AD894" s="15">
        <f ca="1">RAND()</f>
        <v>0.90309604385281339</v>
      </c>
      <c r="AE894" s="19">
        <f ca="1">(IF(B894=1, $G$21+($G$22-$G$21)*AD894, $H$21+($H$22-$H$21)*AD894))</f>
        <v>3.70928813155844E-2</v>
      </c>
      <c r="AF894" s="15">
        <f ca="1">ROUND(AC894*(1-AE894), 0)</f>
        <v>20</v>
      </c>
      <c r="AG894" s="20">
        <f ca="1">RAND()</f>
        <v>3.6149523064656686E-2</v>
      </c>
      <c r="AH894" s="15">
        <f ca="1">IF(B894=1, ROUND(_xlfn.NORM.INV(AG894,$C$17,$C$18)*(1+$T$14), 0), ROUND(_xlfn.NORM.INV(AG894, $D$17, $D$18)*(1+$T$14), 0))</f>
        <v>105</v>
      </c>
      <c r="AI894" s="20">
        <f ca="1">RAND()</f>
        <v>0.19227564973168298</v>
      </c>
      <c r="AJ894" s="18">
        <f ca="1">IF(B894=1, ROUND(_xlfn.NORM.INV(AI894,$C$19,$C$20), 2), ROUND(_xlfn.NORM.INV(AI894, $D$19, $D$20), 2))</f>
        <v>1682.68</v>
      </c>
      <c r="AK894" s="15">
        <f ca="1">MIN(ROUND(H894*(1+$C$22),0),AH894)</f>
        <v>105</v>
      </c>
      <c r="AL894" s="20">
        <f ca="1">RAND()</f>
        <v>0.23968710691048933</v>
      </c>
      <c r="AM894" s="19">
        <f ca="1">(IF(B894=1, $G$21+($G$22-$G$21)*AL894, $H$21+($H$22-$H$21)*AL894))</f>
        <v>1.719061320731468E-2</v>
      </c>
      <c r="AN894" s="15">
        <f ca="1">ROUND(AK894*(1-AM894), 0)</f>
        <v>103</v>
      </c>
      <c r="AO894" s="18">
        <f ca="1">SUM(IF(AN894&gt;H894, (AN894-H894)*($G$23+AJ894), 0),IF(AF894&gt;G894,(AF894-G894)*($G$23+AB894),0),IF(X894&gt;F894,(X894-F894)*($G$23+T894),0),IF(P894&gt;E894,(P894-E894)*($G$23+L894),0))</f>
        <v>0</v>
      </c>
      <c r="AP894" s="18">
        <f>-$C$24</f>
        <v>-313614.51120000001</v>
      </c>
      <c r="AQ894" s="17">
        <f ca="1">L894*P894+T894*X894+AB894*AF894+AJ894*AN894-AO894+AP894</f>
        <v>88101.648800000024</v>
      </c>
      <c r="AS894" s="21">
        <f ca="1">SUM(IF(AN894&gt;H894, (AN894-H894), 0),IF(AF894&gt;G894,(AF894-G894),0),IF(X894&gt;F894,(X894-F894),0),IF(P894&gt;E894,(P894-E894),0))</f>
        <v>0</v>
      </c>
    </row>
    <row r="895" spans="1:45" x14ac:dyDescent="0.4">
      <c r="A895" s="15">
        <v>867</v>
      </c>
      <c r="B895" s="15">
        <f ca="1">IF(RAND() &lt; (8/12), 0, 1)</f>
        <v>0</v>
      </c>
      <c r="C895" s="20">
        <f ca="1">RAND()</f>
        <v>0.59122366892643896</v>
      </c>
      <c r="D895" s="15" t="str">
        <f ca="1">LOOKUP(C895,$H$13:$H$16,$F$13:$F$16)</f>
        <v>Boeing 777-200LR</v>
      </c>
      <c r="E895" s="15">
        <f ca="1">LOOKUP(D895,$F$6:$F$9,$I$6:$I$9)</f>
        <v>0</v>
      </c>
      <c r="F895" s="15">
        <f ca="1">LOOKUP(D895,$F$6:$F$9,$J$6:$J$9)</f>
        <v>38</v>
      </c>
      <c r="G895" s="15">
        <f ca="1">LOOKUP(D895,$F$6:$F$9,$K$6:$K$9)</f>
        <v>0</v>
      </c>
      <c r="H895" s="15">
        <f ca="1">LOOKUP(D895,$F$6:$F$9,$L$6:$L$9)</f>
        <v>264</v>
      </c>
      <c r="I895" s="20">
        <f ca="1">RAND()</f>
        <v>0.90807138782333252</v>
      </c>
      <c r="J895" s="15">
        <f ca="1">IF(B895=1, ROUND(_xlfn.NORM.INV(I895,$C$5,$C$6)*(1+$T$14), 0), ROUND(_xlfn.NORM.INV(I895, $D$5, $D$6)*(1+$T$14), 0))</f>
        <v>6</v>
      </c>
      <c r="K895" s="20">
        <f ca="1">RAND()</f>
        <v>0.62017658512018803</v>
      </c>
      <c r="L895" s="18">
        <f ca="1">IF(B895=1, ROUND(_xlfn.NORM.INV(K895,$C$7,$C$8), 2), ROUND(_xlfn.NORM.INV(K895, $D$7, $D$8), 2))</f>
        <v>10631.82</v>
      </c>
      <c r="M895" s="15">
        <f ca="1">MIN(E895,J895)</f>
        <v>0</v>
      </c>
      <c r="N895" s="15">
        <f ca="1">RAND()</f>
        <v>0.91494107671864722</v>
      </c>
      <c r="O895" s="19">
        <f ca="1">(IF(B895=1, $G$21+($G$22-$G$21)*N895, $H$21+($H$22-$H$21)*N895))</f>
        <v>3.7448232301559414E-2</v>
      </c>
      <c r="P895" s="15">
        <f ca="1">ROUND(M895*(1-O895), 0)</f>
        <v>0</v>
      </c>
      <c r="Q895" s="20">
        <f ca="1">RAND()</f>
        <v>6.1158942757067569E-2</v>
      </c>
      <c r="R895" s="15">
        <f ca="1">IF(B895=1, ROUND(_xlfn.NORM.INV(Q895,$C$9,$C$10)*(1+$T$14), 0), ROUND(_xlfn.NORM.INV(Q895, $D$9, $D$10)*(1+$T$14), 0))</f>
        <v>24</v>
      </c>
      <c r="S895" s="20">
        <f ca="1">RAND()</f>
        <v>3.0241055421088014E-2</v>
      </c>
      <c r="T895" s="18">
        <f ca="1">IF(B895=1, ROUND(_xlfn.NORM.INV(S895,$C$11,$C$12), 2), ROUND(_xlfn.NORM.INV(S895, $D$11, $D$12), 2))</f>
        <v>4818.3999999999996</v>
      </c>
      <c r="U895" s="15">
        <f ca="1">MIN(F895,R895)</f>
        <v>24</v>
      </c>
      <c r="V895" s="15">
        <f ca="1">RAND()</f>
        <v>0.86664604717432647</v>
      </c>
      <c r="W895" s="19">
        <f ca="1">(IF(B895=1, $G$21+($G$22-$G$21)*V895, $H$21+($H$22-$H$21)*V895))</f>
        <v>3.5999381415229792E-2</v>
      </c>
      <c r="X895" s="15">
        <f ca="1">ROUND(U895*(1-W895), 0)</f>
        <v>23</v>
      </c>
      <c r="Y895" s="20">
        <f ca="1">RAND()</f>
        <v>0.15329493742974909</v>
      </c>
      <c r="Z895" s="15">
        <f ca="1">IF(B895=1, ROUND(_xlfn.NORM.INV(Y895,$C$13,$C$14)*(1+$T$14), 0), ROUND(_xlfn.NORM.INV(Y895, $D$13, $D$14)*(1+$T$14), 0))</f>
        <v>26</v>
      </c>
      <c r="AA895" s="20">
        <f ca="1">RAND()</f>
        <v>0.35505958691434991</v>
      </c>
      <c r="AB895" s="18">
        <f ca="1">IF(B895=1, ROUND(_xlfn.NORM.INV(AA895,$C$15,$C$16), 2), ROUND(_xlfn.NORM.INV(AA895, $D$15, $D$16), 2))</f>
        <v>2752.79</v>
      </c>
      <c r="AC895" s="15">
        <f ca="1">MIN(G895,Z895)</f>
        <v>0</v>
      </c>
      <c r="AD895" s="15">
        <f ca="1">RAND()</f>
        <v>0.35324653125697425</v>
      </c>
      <c r="AE895" s="19">
        <f ca="1">(IF(B895=1, $G$21+($G$22-$G$21)*AD895, $H$21+($H$22-$H$21)*AD895))</f>
        <v>2.0597395937709227E-2</v>
      </c>
      <c r="AF895" s="15">
        <f ca="1">ROUND(AC895*(1-AE895), 0)</f>
        <v>0</v>
      </c>
      <c r="AG895" s="20">
        <f ca="1">RAND()</f>
        <v>0.30503186851033448</v>
      </c>
      <c r="AH895" s="15">
        <f ca="1">IF(B895=1, ROUND(_xlfn.NORM.INV(AG895,$C$17,$C$18)*(1+$T$14), 0), ROUND(_xlfn.NORM.INV(AG895, $D$17, $D$18)*(1+$T$14), 0))</f>
        <v>173</v>
      </c>
      <c r="AI895" s="20">
        <f ca="1">RAND()</f>
        <v>0.79028770991130681</v>
      </c>
      <c r="AJ895" s="18">
        <f ca="1">IF(B895=1, ROUND(_xlfn.NORM.INV(AI895,$C$19,$C$20), 2), ROUND(_xlfn.NORM.INV(AI895, $D$19, $D$20), 2))</f>
        <v>1810.06</v>
      </c>
      <c r="AK895" s="15">
        <f ca="1">MIN(ROUND(H895*(1+$C$22),0),AH895)</f>
        <v>173</v>
      </c>
      <c r="AL895" s="20">
        <f ca="1">RAND()</f>
        <v>0.49661589568368236</v>
      </c>
      <c r="AM895" s="19">
        <f ca="1">(IF(B895=1, $G$21+($G$22-$G$21)*AL895, $H$21+($H$22-$H$21)*AL895))</f>
        <v>2.4898476870510472E-2</v>
      </c>
      <c r="AN895" s="15">
        <f ca="1">ROUND(AK895*(1-AM895), 0)</f>
        <v>169</v>
      </c>
      <c r="AO895" s="18">
        <f ca="1">SUM(IF(AN895&gt;H895, (AN895-H895)*($G$23+AJ895), 0),IF(AF895&gt;G895,(AF895-G895)*($G$23+AB895),0),IF(X895&gt;F895,(X895-F895)*($G$23+T895),0),IF(P895&gt;E895,(P895-E895)*($G$23+L895),0))</f>
        <v>0</v>
      </c>
      <c r="AP895" s="18">
        <f>-$C$24</f>
        <v>-313614.51120000001</v>
      </c>
      <c r="AQ895" s="17">
        <f ca="1">L895*P895+T895*X895+AB895*AF895+AJ895*AN895-AO895+AP895</f>
        <v>103108.82880000002</v>
      </c>
      <c r="AS895" s="21">
        <f ca="1">SUM(IF(AN895&gt;H895, (AN895-H895), 0),IF(AF895&gt;G895,(AF895-G895),0),IF(X895&gt;F895,(X895-F895),0),IF(P895&gt;E895,(P895-E895),0))</f>
        <v>0</v>
      </c>
    </row>
    <row r="896" spans="1:45" x14ac:dyDescent="0.4">
      <c r="A896" s="15">
        <v>868</v>
      </c>
      <c r="B896" s="15">
        <f ca="1">IF(RAND() &lt; (8/12), 0, 1)</f>
        <v>0</v>
      </c>
      <c r="C896" s="20">
        <f ca="1">RAND()</f>
        <v>0.39962306801759961</v>
      </c>
      <c r="D896" s="15" t="str">
        <f ca="1">LOOKUP(C896,$H$13:$H$16,$F$13:$F$16)</f>
        <v>Airbus A380-800</v>
      </c>
      <c r="E896" s="15">
        <f ca="1">LOOKUP(D896,$F$6:$F$9,$I$6:$I$9)</f>
        <v>14</v>
      </c>
      <c r="F896" s="15">
        <f ca="1">LOOKUP(D896,$F$6:$F$9,$J$6:$J$9)</f>
        <v>76</v>
      </c>
      <c r="G896" s="15">
        <f ca="1">LOOKUP(D896,$F$6:$F$9,$K$6:$K$9)</f>
        <v>56</v>
      </c>
      <c r="H896" s="15">
        <f ca="1">LOOKUP(D896,$F$6:$F$9,$L$6:$L$9)</f>
        <v>341</v>
      </c>
      <c r="I896" s="20">
        <f ca="1">RAND()</f>
        <v>0.87988175355093967</v>
      </c>
      <c r="J896" s="15">
        <f ca="1">IF(B896=1, ROUND(_xlfn.NORM.INV(I896,$C$5,$C$6)*(1+$T$14), 0), ROUND(_xlfn.NORM.INV(I896, $D$5, $D$6)*(1+$T$14), 0))</f>
        <v>5</v>
      </c>
      <c r="K896" s="20">
        <f ca="1">RAND()</f>
        <v>4.1568993360607487E-2</v>
      </c>
      <c r="L896" s="18">
        <f ca="1">IF(B896=1, ROUND(_xlfn.NORM.INV(K896,$C$7,$C$8), 2), ROUND(_xlfn.NORM.INV(K896, $D$7, $D$8), 2))</f>
        <v>9702.66</v>
      </c>
      <c r="M896" s="15">
        <f ca="1">MIN(E896,J896)</f>
        <v>5</v>
      </c>
      <c r="N896" s="15">
        <f ca="1">RAND()</f>
        <v>0.93104130313534061</v>
      </c>
      <c r="O896" s="19">
        <f ca="1">(IF(B896=1, $G$21+($G$22-$G$21)*N896, $H$21+($H$22-$H$21)*N896))</f>
        <v>3.7931239094060216E-2</v>
      </c>
      <c r="P896" s="15">
        <f ca="1">ROUND(M896*(1-O896), 0)</f>
        <v>5</v>
      </c>
      <c r="Q896" s="20">
        <f ca="1">RAND()</f>
        <v>0.78320436126941073</v>
      </c>
      <c r="R896" s="15">
        <f ca="1">IF(B896=1, ROUND(_xlfn.NORM.INV(Q896,$C$9,$C$10)*(1+$T$14), 0), ROUND(_xlfn.NORM.INV(Q896, $D$9, $D$10)*(1+$T$14), 0))</f>
        <v>48</v>
      </c>
      <c r="S896" s="20">
        <f ca="1">RAND()</f>
        <v>0.98442307265280415</v>
      </c>
      <c r="T896" s="18">
        <f ca="1">IF(B896=1, ROUND(_xlfn.NORM.INV(S896,$C$11,$C$12), 2), ROUND(_xlfn.NORM.INV(S896, $D$11, $D$12), 2))</f>
        <v>5737.29</v>
      </c>
      <c r="U896" s="15">
        <f ca="1">MIN(F896,R896)</f>
        <v>48</v>
      </c>
      <c r="V896" s="15">
        <f ca="1">RAND()</f>
        <v>0.32133744329261049</v>
      </c>
      <c r="W896" s="19">
        <f ca="1">(IF(B896=1, $G$21+($G$22-$G$21)*V896, $H$21+($H$22-$H$21)*V896))</f>
        <v>1.9640123298778317E-2</v>
      </c>
      <c r="X896" s="15">
        <f ca="1">ROUND(U896*(1-W896), 0)</f>
        <v>47</v>
      </c>
      <c r="Y896" s="20">
        <f ca="1">RAND()</f>
        <v>0.20375815402181774</v>
      </c>
      <c r="Z896" s="15">
        <f ca="1">IF(B896=1, ROUND(_xlfn.NORM.INV(Y896,$C$13,$C$14)*(1+$T$14), 0), ROUND(_xlfn.NORM.INV(Y896, $D$13, $D$14)*(1+$T$14), 0))</f>
        <v>28</v>
      </c>
      <c r="AA896" s="20">
        <f ca="1">RAND()</f>
        <v>0.77492582476557303</v>
      </c>
      <c r="AB896" s="18">
        <f ca="1">IF(B896=1, ROUND(_xlfn.NORM.INV(AA896,$C$15,$C$16), 2), ROUND(_xlfn.NORM.INV(AA896, $D$15, $D$16), 2))</f>
        <v>2889.75</v>
      </c>
      <c r="AC896" s="15">
        <f ca="1">MIN(G896,Z896)</f>
        <v>28</v>
      </c>
      <c r="AD896" s="15">
        <f ca="1">RAND()</f>
        <v>3.6790325371505173E-3</v>
      </c>
      <c r="AE896" s="19">
        <f ca="1">(IF(B896=1, $G$21+($G$22-$G$21)*AD896, $H$21+($H$22-$H$21)*AD896))</f>
        <v>1.0110370976114516E-2</v>
      </c>
      <c r="AF896" s="15">
        <f ca="1">ROUND(AC896*(1-AE896), 0)</f>
        <v>28</v>
      </c>
      <c r="AG896" s="20">
        <f ca="1">RAND()</f>
        <v>0.49815629290304886</v>
      </c>
      <c r="AH896" s="15">
        <f ca="1">IF(B896=1, ROUND(_xlfn.NORM.INV(AG896,$C$17,$C$18)*(1+$T$14), 0), ROUND(_xlfn.NORM.INV(AG896, $D$17, $D$18)*(1+$T$14), 0))</f>
        <v>199</v>
      </c>
      <c r="AI896" s="20">
        <f ca="1">RAND()</f>
        <v>0.20416138675133677</v>
      </c>
      <c r="AJ896" s="18">
        <f ca="1">IF(B896=1, ROUND(_xlfn.NORM.INV(AI896,$C$19,$C$20), 2), ROUND(_xlfn.NORM.INV(AI896, $D$19, $D$20), 2))</f>
        <v>1685.92</v>
      </c>
      <c r="AK896" s="15">
        <f ca="1">MIN(ROUND(H896*(1+$C$22),0),AH896)</f>
        <v>199</v>
      </c>
      <c r="AL896" s="20">
        <f ca="1">RAND()</f>
        <v>0.86403759502598021</v>
      </c>
      <c r="AM896" s="19">
        <f ca="1">(IF(B896=1, $G$21+($G$22-$G$21)*AL896, $H$21+($H$22-$H$21)*AL896))</f>
        <v>3.5921127850779402E-2</v>
      </c>
      <c r="AN896" s="15">
        <f ca="1">ROUND(AK896*(1-AM896), 0)</f>
        <v>192</v>
      </c>
      <c r="AO896" s="18">
        <f ca="1">SUM(IF(AN896&gt;H896, (AN896-H896)*($G$23+AJ896), 0),IF(AF896&gt;G896,(AF896-G896)*($G$23+AB896),0),IF(X896&gt;F896,(X896-F896)*($G$23+T896),0),IF(P896&gt;E896,(P896-E896)*($G$23+L896),0))</f>
        <v>0</v>
      </c>
      <c r="AP896" s="18">
        <f>-$C$24</f>
        <v>-313614.51120000001</v>
      </c>
      <c r="AQ896" s="17">
        <f ca="1">L896*P896+T896*X896+AB896*AF896+AJ896*AN896-AO896+AP896</f>
        <v>409161.05880000006</v>
      </c>
      <c r="AS896" s="21">
        <f ca="1">SUM(IF(AN896&gt;H896, (AN896-H896), 0),IF(AF896&gt;G896,(AF896-G896),0),IF(X896&gt;F896,(X896-F896),0),IF(P896&gt;E896,(P896-E896),0))</f>
        <v>0</v>
      </c>
    </row>
    <row r="897" spans="1:45" x14ac:dyDescent="0.4">
      <c r="A897" s="15">
        <v>869</v>
      </c>
      <c r="B897" s="15">
        <f ca="1">IF(RAND() &lt; (8/12), 0, 1)</f>
        <v>1</v>
      </c>
      <c r="C897" s="20">
        <f ca="1">RAND()</f>
        <v>4.9686850243329084E-2</v>
      </c>
      <c r="D897" s="15" t="str">
        <f ca="1">LOOKUP(C897,$H$13:$H$16,$F$13:$F$16)</f>
        <v>Airbus A350-900</v>
      </c>
      <c r="E897" s="15">
        <f ca="1">LOOKUP(D897,$F$6:$F$9,$I$6:$I$9)</f>
        <v>0</v>
      </c>
      <c r="F897" s="15">
        <f ca="1">LOOKUP(D897,$F$6:$F$9,$J$6:$J$9)</f>
        <v>32</v>
      </c>
      <c r="G897" s="15">
        <f ca="1">LOOKUP(D897,$F$6:$F$9,$K$6:$K$9)</f>
        <v>21</v>
      </c>
      <c r="H897" s="15">
        <f ca="1">LOOKUP(D897,$F$6:$F$9,$L$6:$L$9)</f>
        <v>259</v>
      </c>
      <c r="I897" s="20">
        <f ca="1">RAND()</f>
        <v>0.95256573520017485</v>
      </c>
      <c r="J897" s="15">
        <f ca="1">IF(B897=1, ROUND(_xlfn.NORM.INV(I897,$C$5,$C$6)*(1+$T$14), 0), ROUND(_xlfn.NORM.INV(I897, $D$5, $D$6)*(1+$T$14), 0))</f>
        <v>10</v>
      </c>
      <c r="K897" s="20">
        <f ca="1">RAND()</f>
        <v>0.62577629156405645</v>
      </c>
      <c r="L897" s="18">
        <f ca="1">IF(B897=1, ROUND(_xlfn.NORM.INV(K897,$C$7,$C$8), 2), ROUND(_xlfn.NORM.INV(K897, $D$7, $D$8), 2))</f>
        <v>14237.21</v>
      </c>
      <c r="M897" s="15">
        <f ca="1">MIN(E897,J897)</f>
        <v>0</v>
      </c>
      <c r="N897" s="15">
        <f ca="1">RAND()</f>
        <v>0.23149101879364686</v>
      </c>
      <c r="O897" s="19">
        <f ca="1">(IF(B897=1, $G$21+($G$22-$G$21)*N897, $H$21+($H$22-$H$21)*N897))</f>
        <v>2.3102185657777642E-2</v>
      </c>
      <c r="P897" s="15">
        <f ca="1">ROUND(M897*(1-O897), 0)</f>
        <v>0</v>
      </c>
      <c r="Q897" s="20">
        <f ca="1">RAND()</f>
        <v>0.11864378600363623</v>
      </c>
      <c r="R897" s="15">
        <f ca="1">IF(B897=1, ROUND(_xlfn.NORM.INV(Q897,$C$9,$C$10)*(1+$T$14), 0), ROUND(_xlfn.NORM.INV(Q897, $D$9, $D$10)*(1+$T$14), 0))</f>
        <v>31</v>
      </c>
      <c r="S897" s="20">
        <f ca="1">RAND()</f>
        <v>0.17791626688690965</v>
      </c>
      <c r="T897" s="18">
        <f ca="1">IF(B897=1, ROUND(_xlfn.NORM.INV(S897,$C$11,$C$12), 2), ROUND(_xlfn.NORM.INV(S897, $D$11, $D$12), 2))</f>
        <v>5996.86</v>
      </c>
      <c r="U897" s="15">
        <f ca="1">MIN(F897,R897)</f>
        <v>31</v>
      </c>
      <c r="V897" s="15">
        <f ca="1">RAND()</f>
        <v>0.22288917777156547</v>
      </c>
      <c r="W897" s="19">
        <f ca="1">(IF(B897=1, $G$21+($G$22-$G$21)*V897, $H$21+($H$22-$H$21)*V897))</f>
        <v>2.280112122200479E-2</v>
      </c>
      <c r="X897" s="15">
        <f ca="1">ROUND(U897*(1-W897), 0)</f>
        <v>30</v>
      </c>
      <c r="Y897" s="20">
        <f ca="1">RAND()</f>
        <v>0.77426596064189412</v>
      </c>
      <c r="Z897" s="15">
        <f ca="1">IF(B897=1, ROUND(_xlfn.NORM.INV(Y897,$C$13,$C$14)*(1+$T$14), 0), ROUND(_xlfn.NORM.INV(Y897, $D$13, $D$14)*(1+$T$14), 0))</f>
        <v>72</v>
      </c>
      <c r="AA897" s="20">
        <f ca="1">RAND()</f>
        <v>0.87363318792784594</v>
      </c>
      <c r="AB897" s="18">
        <f ca="1">IF(B897=1, ROUND(_xlfn.NORM.INV(AA897,$C$15,$C$16), 2), ROUND(_xlfn.NORM.INV(AA897, $D$15, $D$16), 2))</f>
        <v>4192.3999999999996</v>
      </c>
      <c r="AC897" s="15">
        <f ca="1">MIN(G897,Z897)</f>
        <v>21</v>
      </c>
      <c r="AD897" s="15">
        <f ca="1">RAND()</f>
        <v>0.98879034147798628</v>
      </c>
      <c r="AE897" s="19">
        <f ca="1">(IF(B897=1, $G$21+($G$22-$G$21)*AD897, $H$21+($H$22-$H$21)*AD897))</f>
        <v>4.9607661951729526E-2</v>
      </c>
      <c r="AF897" s="15">
        <f ca="1">ROUND(AC897*(1-AE897), 0)</f>
        <v>20</v>
      </c>
      <c r="AG897" s="20">
        <f ca="1">RAND()</f>
        <v>0.35655267702116999</v>
      </c>
      <c r="AH897" s="15">
        <f ca="1">IF(B897=1, ROUND(_xlfn.NORM.INV(AG897,$C$17,$C$18)*(1+$T$14), 0), ROUND(_xlfn.NORM.INV(AG897, $D$17, $D$18)*(1+$T$14), 0))</f>
        <v>258</v>
      </c>
      <c r="AI897" s="20">
        <f ca="1">RAND()</f>
        <v>0.51219016568891451</v>
      </c>
      <c r="AJ897" s="18">
        <f ca="1">IF(B897=1, ROUND(_xlfn.NORM.INV(AI897,$C$19,$C$20), 2), ROUND(_xlfn.NORM.INV(AI897, $D$19, $D$20), 2))</f>
        <v>2285.67</v>
      </c>
      <c r="AK897" s="15">
        <f ca="1">MIN(ROUND(H897*(1+$C$22),0),AH897)</f>
        <v>258</v>
      </c>
      <c r="AL897" s="20">
        <f ca="1">RAND()</f>
        <v>0.36194352076705838</v>
      </c>
      <c r="AM897" s="19">
        <f ca="1">(IF(B897=1, $G$21+($G$22-$G$21)*AL897, $H$21+($H$22-$H$21)*AL897))</f>
        <v>2.7668023226847045E-2</v>
      </c>
      <c r="AN897" s="15">
        <f ca="1">ROUND(AK897*(1-AM897), 0)</f>
        <v>251</v>
      </c>
      <c r="AO897" s="18">
        <f ca="1">SUM(IF(AN897&gt;H897, (AN897-H897)*($G$23+AJ897), 0),IF(AF897&gt;G897,(AF897-G897)*($G$23+AB897),0),IF(X897&gt;F897,(X897-F897)*($G$23+T897),0),IF(P897&gt;E897,(P897-E897)*($G$23+L897),0))</f>
        <v>0</v>
      </c>
      <c r="AP897" s="18">
        <f>-$C$24</f>
        <v>-313614.51120000001</v>
      </c>
      <c r="AQ897" s="17">
        <f ca="1">L897*P897+T897*X897+AB897*AF897+AJ897*AN897-AO897+AP897</f>
        <v>523842.45879999996</v>
      </c>
      <c r="AS897" s="21">
        <f ca="1">SUM(IF(AN897&gt;H897, (AN897-H897), 0),IF(AF897&gt;G897,(AF897-G897),0),IF(X897&gt;F897,(X897-F897),0),IF(P897&gt;E897,(P897-E897),0))</f>
        <v>0</v>
      </c>
    </row>
    <row r="898" spans="1:45" x14ac:dyDescent="0.4">
      <c r="A898" s="15">
        <v>870</v>
      </c>
      <c r="B898" s="15">
        <f ca="1">IF(RAND() &lt; (8/12), 0, 1)</f>
        <v>1</v>
      </c>
      <c r="C898" s="20">
        <f ca="1">RAND()</f>
        <v>0.27692017099555954</v>
      </c>
      <c r="D898" s="15" t="str">
        <f ca="1">LOOKUP(C898,$H$13:$H$16,$F$13:$F$16)</f>
        <v>Airbus A380-800</v>
      </c>
      <c r="E898" s="15">
        <f ca="1">LOOKUP(D898,$F$6:$F$9,$I$6:$I$9)</f>
        <v>14</v>
      </c>
      <c r="F898" s="15">
        <f ca="1">LOOKUP(D898,$F$6:$F$9,$J$6:$J$9)</f>
        <v>76</v>
      </c>
      <c r="G898" s="15">
        <f ca="1">LOOKUP(D898,$F$6:$F$9,$K$6:$K$9)</f>
        <v>56</v>
      </c>
      <c r="H898" s="15">
        <f ca="1">LOOKUP(D898,$F$6:$F$9,$L$6:$L$9)</f>
        <v>341</v>
      </c>
      <c r="I898" s="20">
        <f ca="1">RAND()</f>
        <v>0.4223188642738458</v>
      </c>
      <c r="J898" s="15">
        <f ca="1">IF(B898=1, ROUND(_xlfn.NORM.INV(I898,$C$5,$C$6)*(1+$T$14), 0), ROUND(_xlfn.NORM.INV(I898, $D$5, $D$6)*(1+$T$14), 0))</f>
        <v>6</v>
      </c>
      <c r="K898" s="20">
        <f ca="1">RAND()</f>
        <v>0.70354944680948028</v>
      </c>
      <c r="L898" s="18">
        <f ca="1">IF(B898=1, ROUND(_xlfn.NORM.INV(K898,$C$7,$C$8), 2), ROUND(_xlfn.NORM.INV(K898, $D$7, $D$8), 2))</f>
        <v>14623.05</v>
      </c>
      <c r="M898" s="15">
        <f ca="1">MIN(E898,J898)</f>
        <v>6</v>
      </c>
      <c r="N898" s="15">
        <f ca="1">RAND()</f>
        <v>0.78310950607493268</v>
      </c>
      <c r="O898" s="19">
        <f ca="1">(IF(B898=1, $G$21+($G$22-$G$21)*N898, $H$21+($H$22-$H$21)*N898))</f>
        <v>4.2408832712622649E-2</v>
      </c>
      <c r="P898" s="15">
        <f ca="1">ROUND(M898*(1-O898), 0)</f>
        <v>6</v>
      </c>
      <c r="Q898" s="20">
        <f ca="1">RAND()</f>
        <v>0.61468987578862089</v>
      </c>
      <c r="R898" s="15">
        <f ca="1">IF(B898=1, ROUND(_xlfn.NORM.INV(Q898,$C$9,$C$10)*(1+$T$14), 0), ROUND(_xlfn.NORM.INV(Q898, $D$9, $D$10)*(1+$T$14), 0))</f>
        <v>68</v>
      </c>
      <c r="S898" s="20">
        <f ca="1">RAND()</f>
        <v>0.77531319568437373</v>
      </c>
      <c r="T898" s="18">
        <f ca="1">IF(B898=1, ROUND(_xlfn.NORM.INV(S898,$C$11,$C$12), 2), ROUND(_xlfn.NORM.INV(S898, $D$11, $D$12), 2))</f>
        <v>7511.55</v>
      </c>
      <c r="U898" s="15">
        <f ca="1">MIN(F898,R898)</f>
        <v>68</v>
      </c>
      <c r="V898" s="15">
        <f ca="1">RAND()</f>
        <v>2.8794781269865455E-2</v>
      </c>
      <c r="W898" s="19">
        <f ca="1">(IF(B898=1, $G$21+($G$22-$G$21)*V898, $H$21+($H$22-$H$21)*V898))</f>
        <v>1.6007817344445289E-2</v>
      </c>
      <c r="X898" s="15">
        <f ca="1">ROUND(U898*(1-W898), 0)</f>
        <v>67</v>
      </c>
      <c r="Y898" s="20">
        <f ca="1">RAND()</f>
        <v>0.51090110974998559</v>
      </c>
      <c r="Z898" s="15">
        <f ca="1">IF(B898=1, ROUND(_xlfn.NORM.INV(Y898,$C$13,$C$14)*(1+$T$14), 0), ROUND(_xlfn.NORM.INV(Y898, $D$13, $D$14)*(1+$T$14), 0))</f>
        <v>55</v>
      </c>
      <c r="AA898" s="20">
        <f ca="1">RAND()</f>
        <v>0.43936111568374125</v>
      </c>
      <c r="AB898" s="18">
        <f ca="1">IF(B898=1, ROUND(_xlfn.NORM.INV(AA898,$C$15,$C$16), 2), ROUND(_xlfn.NORM.INV(AA898, $D$15, $D$16), 2))</f>
        <v>3568.99</v>
      </c>
      <c r="AC898" s="15">
        <f ca="1">MIN(G898,Z898)</f>
        <v>55</v>
      </c>
      <c r="AD898" s="15">
        <f ca="1">RAND()</f>
        <v>0.96476680462132358</v>
      </c>
      <c r="AE898" s="19">
        <f ca="1">(IF(B898=1, $G$21+($G$22-$G$21)*AD898, $H$21+($H$22-$H$21)*AD898))</f>
        <v>4.8766838161746331E-2</v>
      </c>
      <c r="AF898" s="15">
        <f ca="1">ROUND(AC898*(1-AE898), 0)</f>
        <v>52</v>
      </c>
      <c r="AG898" s="20">
        <f ca="1">RAND()</f>
        <v>0.70355481345289594</v>
      </c>
      <c r="AH898" s="15">
        <f ca="1">IF(B898=1, ROUND(_xlfn.NORM.INV(AG898,$C$17,$C$18)*(1+$T$14), 0), ROUND(_xlfn.NORM.INV(AG898, $D$17, $D$18)*(1+$T$14), 0))</f>
        <v>372</v>
      </c>
      <c r="AI898" s="20">
        <f ca="1">RAND()</f>
        <v>0.59451590071301774</v>
      </c>
      <c r="AJ898" s="18">
        <f ca="1">IF(B898=1, ROUND(_xlfn.NORM.INV(AI898,$C$19,$C$20), 2), ROUND(_xlfn.NORM.INV(AI898, $D$19, $D$20), 2))</f>
        <v>2348.37</v>
      </c>
      <c r="AK898" s="15">
        <f ca="1">MIN(ROUND(H898*(1+$C$22),0),AH898)</f>
        <v>358</v>
      </c>
      <c r="AL898" s="20">
        <f ca="1">RAND()</f>
        <v>0.726955235660939</v>
      </c>
      <c r="AM898" s="19">
        <f ca="1">(IF(B898=1, $G$21+($G$22-$G$21)*AL898, $H$21+($H$22-$H$21)*AL898))</f>
        <v>4.0443433248132862E-2</v>
      </c>
      <c r="AN898" s="15">
        <f ca="1">ROUND(AK898*(1-AM898), 0)</f>
        <v>344</v>
      </c>
      <c r="AO898" s="18">
        <f ca="1">SUM(IF(AN898&gt;H898, (AN898-H898)*($G$23+AJ898), 0),IF(AF898&gt;G898,(AF898-G898)*($G$23+AB898),0),IF(X898&gt;F898,(X898-F898)*($G$23+T898),0),IF(P898&gt;E898,(P898-E898)*($G$23+L898),0))</f>
        <v>9598.11</v>
      </c>
      <c r="AP898" s="18">
        <f>-$C$24</f>
        <v>-313614.51120000001</v>
      </c>
      <c r="AQ898" s="17">
        <f ca="1">L898*P898+T898*X898+AB898*AF898+AJ898*AN898-AO898+AP898</f>
        <v>1261226.2887999997</v>
      </c>
      <c r="AS898" s="21">
        <f ca="1">SUM(IF(AN898&gt;H898, (AN898-H898), 0),IF(AF898&gt;G898,(AF898-G898),0),IF(X898&gt;F898,(X898-F898),0),IF(P898&gt;E898,(P898-E898),0))</f>
        <v>3</v>
      </c>
    </row>
    <row r="899" spans="1:45" x14ac:dyDescent="0.4">
      <c r="A899" s="15">
        <v>871</v>
      </c>
      <c r="B899" s="15">
        <f ca="1">IF(RAND() &lt; (8/12), 0, 1)</f>
        <v>0</v>
      </c>
      <c r="C899" s="20">
        <f ca="1">RAND()</f>
        <v>1.3866270404171543E-2</v>
      </c>
      <c r="D899" s="15" t="str">
        <f ca="1">LOOKUP(C899,$H$13:$H$16,$F$13:$F$16)</f>
        <v>Airbus A350-900</v>
      </c>
      <c r="E899" s="15">
        <f ca="1">LOOKUP(D899,$F$6:$F$9,$I$6:$I$9)</f>
        <v>0</v>
      </c>
      <c r="F899" s="15">
        <f ca="1">LOOKUP(D899,$F$6:$F$9,$J$6:$J$9)</f>
        <v>32</v>
      </c>
      <c r="G899" s="15">
        <f ca="1">LOOKUP(D899,$F$6:$F$9,$K$6:$K$9)</f>
        <v>21</v>
      </c>
      <c r="H899" s="15">
        <f ca="1">LOOKUP(D899,$F$6:$F$9,$L$6:$L$9)</f>
        <v>259</v>
      </c>
      <c r="I899" s="20">
        <f ca="1">RAND()</f>
        <v>0.40507817478452812</v>
      </c>
      <c r="J899" s="15">
        <f ca="1">IF(B899=1, ROUND(_xlfn.NORM.INV(I899,$C$5,$C$6)*(1+$T$14), 0), ROUND(_xlfn.NORM.INV(I899, $D$5, $D$6)*(1+$T$14), 0))</f>
        <v>4</v>
      </c>
      <c r="K899" s="20">
        <f ca="1">RAND()</f>
        <v>0.67450792245237823</v>
      </c>
      <c r="L899" s="18">
        <f ca="1">IF(B899=1, ROUND(_xlfn.NORM.INV(K899,$C$7,$C$8), 2), ROUND(_xlfn.NORM.INV(K899, $D$7, $D$8), 2))</f>
        <v>10698.56</v>
      </c>
      <c r="M899" s="15">
        <f ca="1">MIN(E899,J899)</f>
        <v>0</v>
      </c>
      <c r="N899" s="15">
        <f ca="1">RAND()</f>
        <v>0.29640400163018898</v>
      </c>
      <c r="O899" s="19">
        <f ca="1">(IF(B899=1, $G$21+($G$22-$G$21)*N899, $H$21+($H$22-$H$21)*N899))</f>
        <v>1.889212004890567E-2</v>
      </c>
      <c r="P899" s="15">
        <f ca="1">ROUND(M899*(1-O899), 0)</f>
        <v>0</v>
      </c>
      <c r="Q899" s="20">
        <f ca="1">RAND()</f>
        <v>0.99855311294171678</v>
      </c>
      <c r="R899" s="15">
        <f ca="1">IF(B899=1, ROUND(_xlfn.NORM.INV(Q899,$C$9,$C$10)*(1+$T$14), 0), ROUND(_xlfn.NORM.INV(Q899, $D$9, $D$10)*(1+$T$14), 0))</f>
        <v>71</v>
      </c>
      <c r="S899" s="20">
        <f ca="1">RAND()</f>
        <v>0.56022916789102273</v>
      </c>
      <c r="T899" s="18">
        <f ca="1">IF(B899=1, ROUND(_xlfn.NORM.INV(S899,$C$11,$C$12), 2), ROUND(_xlfn.NORM.INV(S899, $D$11, $D$12), 2))</f>
        <v>5280.73</v>
      </c>
      <c r="U899" s="15">
        <f ca="1">MIN(F899,R899)</f>
        <v>32</v>
      </c>
      <c r="V899" s="15">
        <f ca="1">RAND()</f>
        <v>0.47776977675886723</v>
      </c>
      <c r="W899" s="19">
        <f ca="1">(IF(B899=1, $G$21+($G$22-$G$21)*V899, $H$21+($H$22-$H$21)*V899))</f>
        <v>2.4333093302766017E-2</v>
      </c>
      <c r="X899" s="15">
        <f ca="1">ROUND(U899*(1-W899), 0)</f>
        <v>31</v>
      </c>
      <c r="Y899" s="20">
        <f ca="1">RAND()</f>
        <v>8.4111684517633956E-2</v>
      </c>
      <c r="Z899" s="15">
        <f ca="1">IF(B899=1, ROUND(_xlfn.NORM.INV(Y899,$C$13,$C$14)*(1+$T$14), 0), ROUND(_xlfn.NORM.INV(Y899, $D$13, $D$14)*(1+$T$14), 0))</f>
        <v>23</v>
      </c>
      <c r="AA899" s="20">
        <f ca="1">RAND()</f>
        <v>0.88349155402108537</v>
      </c>
      <c r="AB899" s="18">
        <f ca="1">IF(B899=1, ROUND(_xlfn.NORM.INV(AA899,$C$15,$C$16), 2), ROUND(_xlfn.NORM.INV(AA899, $D$15, $D$16), 2))</f>
        <v>2942.91</v>
      </c>
      <c r="AC899" s="15">
        <f ca="1">MIN(G899,Z899)</f>
        <v>21</v>
      </c>
      <c r="AD899" s="15">
        <f ca="1">RAND()</f>
        <v>0.7396361462748654</v>
      </c>
      <c r="AE899" s="19">
        <f ca="1">(IF(B899=1, $G$21+($G$22-$G$21)*AD899, $H$21+($H$22-$H$21)*AD899))</f>
        <v>3.2189084388245963E-2</v>
      </c>
      <c r="AF899" s="15">
        <f ca="1">ROUND(AC899*(1-AE899), 0)</f>
        <v>20</v>
      </c>
      <c r="AG899" s="20">
        <f ca="1">RAND()</f>
        <v>5.0438074764616592E-2</v>
      </c>
      <c r="AH899" s="15">
        <f ca="1">IF(B899=1, ROUND(_xlfn.NORM.INV(AG899,$C$17,$C$18)*(1+$T$14), 0), ROUND(_xlfn.NORM.INV(AG899, $D$17, $D$18)*(1+$T$14), 0))</f>
        <v>113</v>
      </c>
      <c r="AI899" s="20">
        <f ca="1">RAND()</f>
        <v>0.20569906937653726</v>
      </c>
      <c r="AJ899" s="18">
        <f ca="1">IF(B899=1, ROUND(_xlfn.NORM.INV(AI899,$C$19,$C$20), 2), ROUND(_xlfn.NORM.INV(AI899, $D$19, $D$20), 2))</f>
        <v>1686.33</v>
      </c>
      <c r="AK899" s="15">
        <f ca="1">MIN(ROUND(H899*(1+$C$22),0),AH899)</f>
        <v>113</v>
      </c>
      <c r="AL899" s="20">
        <f ca="1">RAND()</f>
        <v>0.36691553354705986</v>
      </c>
      <c r="AM899" s="19">
        <f ca="1">(IF(B899=1, $G$21+($G$22-$G$21)*AL899, $H$21+($H$22-$H$21)*AL899))</f>
        <v>2.1007466006411797E-2</v>
      </c>
      <c r="AN899" s="15">
        <f ca="1">ROUND(AK899*(1-AM899), 0)</f>
        <v>111</v>
      </c>
      <c r="AO899" s="18">
        <f ca="1">SUM(IF(AN899&gt;H899, (AN899-H899)*($G$23+AJ899), 0),IF(AF899&gt;G899,(AF899-G899)*($G$23+AB899),0),IF(X899&gt;F899,(X899-F899)*($G$23+T899),0),IF(P899&gt;E899,(P899-E899)*($G$23+L899),0))</f>
        <v>0</v>
      </c>
      <c r="AP899" s="18">
        <f>-$C$24</f>
        <v>-313614.51120000001</v>
      </c>
      <c r="AQ899" s="17">
        <f ca="1">L899*P899+T899*X899+AB899*AF899+AJ899*AN899-AO899+AP899</f>
        <v>96128.948799999955</v>
      </c>
      <c r="AS899" s="21">
        <f ca="1">SUM(IF(AN899&gt;H899, (AN899-H899), 0),IF(AF899&gt;G899,(AF899-G899),0),IF(X899&gt;F899,(X899-F899),0),IF(P899&gt;E899,(P899-E899),0))</f>
        <v>0</v>
      </c>
    </row>
    <row r="900" spans="1:45" x14ac:dyDescent="0.4">
      <c r="A900" s="15">
        <v>872</v>
      </c>
      <c r="B900" s="15">
        <f ca="1">IF(RAND() &lt; (8/12), 0, 1)</f>
        <v>0</v>
      </c>
      <c r="C900" s="20">
        <f ca="1">RAND()</f>
        <v>0.24034011004300859</v>
      </c>
      <c r="D900" s="15" t="str">
        <f ca="1">LOOKUP(C900,$H$13:$H$16,$F$13:$F$16)</f>
        <v>Airbus A380-800</v>
      </c>
      <c r="E900" s="15">
        <f ca="1">LOOKUP(D900,$F$6:$F$9,$I$6:$I$9)</f>
        <v>14</v>
      </c>
      <c r="F900" s="15">
        <f ca="1">LOOKUP(D900,$F$6:$F$9,$J$6:$J$9)</f>
        <v>76</v>
      </c>
      <c r="G900" s="15">
        <f ca="1">LOOKUP(D900,$F$6:$F$9,$K$6:$K$9)</f>
        <v>56</v>
      </c>
      <c r="H900" s="15">
        <f ca="1">LOOKUP(D900,$F$6:$F$9,$L$6:$L$9)</f>
        <v>341</v>
      </c>
      <c r="I900" s="20">
        <f ca="1">RAND()</f>
        <v>0.48755679601397317</v>
      </c>
      <c r="J900" s="15">
        <f ca="1">IF(B900=1, ROUND(_xlfn.NORM.INV(I900,$C$5,$C$6)*(1+$T$14), 0), ROUND(_xlfn.NORM.INV(I900, $D$5, $D$6)*(1+$T$14), 0))</f>
        <v>4</v>
      </c>
      <c r="K900" s="20">
        <f ca="1">RAND()</f>
        <v>0.77991084571656411</v>
      </c>
      <c r="L900" s="18">
        <f ca="1">IF(B900=1, ROUND(_xlfn.NORM.INV(K900,$C$7,$C$8), 2), ROUND(_xlfn.NORM.INV(K900, $D$7, $D$8), 2))</f>
        <v>10844.18</v>
      </c>
      <c r="M900" s="15">
        <f ca="1">MIN(E900,J900)</f>
        <v>4</v>
      </c>
      <c r="N900" s="15">
        <f ca="1">RAND()</f>
        <v>2.8893767226538025E-2</v>
      </c>
      <c r="O900" s="19">
        <f ca="1">(IF(B900=1, $G$21+($G$22-$G$21)*N900, $H$21+($H$22-$H$21)*N900))</f>
        <v>1.086681301679614E-2</v>
      </c>
      <c r="P900" s="15">
        <f ca="1">ROUND(M900*(1-O900), 0)</f>
        <v>4</v>
      </c>
      <c r="Q900" s="20">
        <f ca="1">RAND()</f>
        <v>0.70530020326831833</v>
      </c>
      <c r="R900" s="15">
        <f ca="1">IF(B900=1, ROUND(_xlfn.NORM.INV(Q900,$C$9,$C$10)*(1+$T$14), 0), ROUND(_xlfn.NORM.INV(Q900, $D$9, $D$10)*(1+$T$14), 0))</f>
        <v>46</v>
      </c>
      <c r="S900" s="20">
        <f ca="1">RAND()</f>
        <v>0.46220741649426644</v>
      </c>
      <c r="T900" s="18">
        <f ca="1">IF(B900=1, ROUND(_xlfn.NORM.INV(S900,$C$11,$C$12), 2), ROUND(_xlfn.NORM.INV(S900, $D$11, $D$12), 2))</f>
        <v>5224.57</v>
      </c>
      <c r="U900" s="15">
        <f ca="1">MIN(F900,R900)</f>
        <v>46</v>
      </c>
      <c r="V900" s="15">
        <f ca="1">RAND()</f>
        <v>8.3782010773207571E-2</v>
      </c>
      <c r="W900" s="19">
        <f ca="1">(IF(B900=1, $G$21+($G$22-$G$21)*V900, $H$21+($H$22-$H$21)*V900))</f>
        <v>1.2513460323196227E-2</v>
      </c>
      <c r="X900" s="15">
        <f ca="1">ROUND(U900*(1-W900), 0)</f>
        <v>45</v>
      </c>
      <c r="Y900" s="20">
        <f ca="1">RAND()</f>
        <v>9.6565050875433212E-2</v>
      </c>
      <c r="Z900" s="15">
        <f ca="1">IF(B900=1, ROUND(_xlfn.NORM.INV(Y900,$C$13,$C$14)*(1+$T$14), 0), ROUND(_xlfn.NORM.INV(Y900, $D$13, $D$14)*(1+$T$14), 0))</f>
        <v>23</v>
      </c>
      <c r="AA900" s="20">
        <f ca="1">RAND()</f>
        <v>0.96983317672533054</v>
      </c>
      <c r="AB900" s="18">
        <f ca="1">IF(B900=1, ROUND(_xlfn.NORM.INV(AA900,$C$15,$C$16), 2), ROUND(_xlfn.NORM.INV(AA900, $D$15, $D$16), 2))</f>
        <v>3026.25</v>
      </c>
      <c r="AC900" s="15">
        <f ca="1">MIN(G900,Z900)</f>
        <v>23</v>
      </c>
      <c r="AD900" s="15">
        <f ca="1">RAND()</f>
        <v>0.43766641845640908</v>
      </c>
      <c r="AE900" s="19">
        <f ca="1">(IF(B900=1, $G$21+($G$22-$G$21)*AD900, $H$21+($H$22-$H$21)*AD900))</f>
        <v>2.3129992553692275E-2</v>
      </c>
      <c r="AF900" s="15">
        <f ca="1">ROUND(AC900*(1-AE900), 0)</f>
        <v>22</v>
      </c>
      <c r="AG900" s="20">
        <f ca="1">RAND()</f>
        <v>0.16299088304077858</v>
      </c>
      <c r="AH900" s="15">
        <f ca="1">IF(B900=1, ROUND(_xlfn.NORM.INV(AG900,$C$17,$C$18)*(1+$T$14), 0), ROUND(_xlfn.NORM.INV(AG900, $D$17, $D$18)*(1+$T$14), 0))</f>
        <v>148</v>
      </c>
      <c r="AI900" s="20">
        <f ca="1">RAND()</f>
        <v>0.12346492619166671</v>
      </c>
      <c r="AJ900" s="18">
        <f ca="1">IF(B900=1, ROUND(_xlfn.NORM.INV(AI900,$C$19,$C$20), 2), ROUND(_xlfn.NORM.INV(AI900, $D$19, $D$20), 2))</f>
        <v>1660.78</v>
      </c>
      <c r="AK900" s="15">
        <f ca="1">MIN(ROUND(H900*(1+$C$22),0),AH900)</f>
        <v>148</v>
      </c>
      <c r="AL900" s="20">
        <f ca="1">RAND()</f>
        <v>0.78934375294779691</v>
      </c>
      <c r="AM900" s="19">
        <f ca="1">(IF(B900=1, $G$21+($G$22-$G$21)*AL900, $H$21+($H$22-$H$21)*AL900))</f>
        <v>3.368031258843391E-2</v>
      </c>
      <c r="AN900" s="15">
        <f ca="1">ROUND(AK900*(1-AM900), 0)</f>
        <v>143</v>
      </c>
      <c r="AO900" s="18">
        <f ca="1">SUM(IF(AN900&gt;H900, (AN900-H900)*($G$23+AJ900), 0),IF(AF900&gt;G900,(AF900-G900)*($G$23+AB900),0),IF(X900&gt;F900,(X900-F900)*($G$23+T900),0),IF(P900&gt;E900,(P900-E900)*($G$23+L900),0))</f>
        <v>0</v>
      </c>
      <c r="AP900" s="18">
        <f>-$C$24</f>
        <v>-313614.51120000001</v>
      </c>
      <c r="AQ900" s="17">
        <f ca="1">L900*P900+T900*X900+AB900*AF900+AJ900*AN900-AO900+AP900</f>
        <v>268936.89880000002</v>
      </c>
      <c r="AS900" s="21">
        <f ca="1">SUM(IF(AN900&gt;H900, (AN900-H900), 0),IF(AF900&gt;G900,(AF900-G900),0),IF(X900&gt;F900,(X900-F900),0),IF(P900&gt;E900,(P900-E900),0))</f>
        <v>0</v>
      </c>
    </row>
    <row r="901" spans="1:45" x14ac:dyDescent="0.4">
      <c r="A901" s="15">
        <v>873</v>
      </c>
      <c r="B901" s="15">
        <f ca="1">IF(RAND() &lt; (8/12), 0, 1)</f>
        <v>0</v>
      </c>
      <c r="C901" s="20">
        <f ca="1">RAND()</f>
        <v>0.95036864650934061</v>
      </c>
      <c r="D901" s="15" t="str">
        <f ca="1">LOOKUP(C901,$H$13:$H$16,$F$13:$F$16)</f>
        <v>Boeing 777-300ER</v>
      </c>
      <c r="E901" s="15">
        <f ca="1">LOOKUP(D901,$F$6:$F$9,$I$6:$I$9)</f>
        <v>8</v>
      </c>
      <c r="F901" s="15">
        <f ca="1">LOOKUP(D901,$F$6:$F$9,$J$6:$J$9)</f>
        <v>40</v>
      </c>
      <c r="G901" s="15">
        <f ca="1">LOOKUP(D901,$F$6:$F$9,$K$6:$K$9)</f>
        <v>24</v>
      </c>
      <c r="H901" s="15">
        <f ca="1">LOOKUP(D901,$F$6:$F$9,$L$6:$L$9)</f>
        <v>260</v>
      </c>
      <c r="I901" s="20">
        <f ca="1">RAND()</f>
        <v>0.96756769321606351</v>
      </c>
      <c r="J901" s="15">
        <f ca="1">IF(B901=1, ROUND(_xlfn.NORM.INV(I901,$C$5,$C$6)*(1+$T$14), 0), ROUND(_xlfn.NORM.INV(I901, $D$5, $D$6)*(1+$T$14), 0))</f>
        <v>6</v>
      </c>
      <c r="K901" s="20">
        <f ca="1">RAND()</f>
        <v>0.93509840525791621</v>
      </c>
      <c r="L901" s="18">
        <f ca="1">IF(B901=1, ROUND(_xlfn.NORM.INV(K901,$C$7,$C$8), 2), ROUND(_xlfn.NORM.INV(K901, $D$7, $D$8), 2))</f>
        <v>11182.8</v>
      </c>
      <c r="M901" s="15">
        <f ca="1">MIN(E901,J901)</f>
        <v>6</v>
      </c>
      <c r="N901" s="15">
        <f ca="1">RAND()</f>
        <v>0.153187919916422</v>
      </c>
      <c r="O901" s="19">
        <f ca="1">(IF(B901=1, $G$21+($G$22-$G$21)*N901, $H$21+($H$22-$H$21)*N901))</f>
        <v>1.4595637597492661E-2</v>
      </c>
      <c r="P901" s="15">
        <f ca="1">ROUND(M901*(1-O901), 0)</f>
        <v>6</v>
      </c>
      <c r="Q901" s="20">
        <f ca="1">RAND()</f>
        <v>0.74614092581189151</v>
      </c>
      <c r="R901" s="15">
        <f ca="1">IF(B901=1, ROUND(_xlfn.NORM.INV(Q901,$C$9,$C$10)*(1+$T$14), 0), ROUND(_xlfn.NORM.INV(Q901, $D$9, $D$10)*(1+$T$14), 0))</f>
        <v>47</v>
      </c>
      <c r="S901" s="20">
        <f ca="1">RAND()</f>
        <v>0.37478408951976938</v>
      </c>
      <c r="T901" s="18">
        <f ca="1">IF(B901=1, ROUND(_xlfn.NORM.INV(S901,$C$11,$C$12), 2), ROUND(_xlfn.NORM.INV(S901, $D$11, $D$12), 2))</f>
        <v>5173.45</v>
      </c>
      <c r="U901" s="15">
        <f ca="1">MIN(F901,R901)</f>
        <v>40</v>
      </c>
      <c r="V901" s="15">
        <f ca="1">RAND()</f>
        <v>0.34081149239570974</v>
      </c>
      <c r="W901" s="19">
        <f ca="1">(IF(B901=1, $G$21+($G$22-$G$21)*V901, $H$21+($H$22-$H$21)*V901))</f>
        <v>2.0224344771871294E-2</v>
      </c>
      <c r="X901" s="15">
        <f ca="1">ROUND(U901*(1-W901), 0)</f>
        <v>39</v>
      </c>
      <c r="Y901" s="20">
        <f ca="1">RAND()</f>
        <v>0.19686421221615424</v>
      </c>
      <c r="Z901" s="15">
        <f ca="1">IF(B901=1, ROUND(_xlfn.NORM.INV(Y901,$C$13,$C$14)*(1+$T$14), 0), ROUND(_xlfn.NORM.INV(Y901, $D$13, $D$14)*(1+$T$14), 0))</f>
        <v>28</v>
      </c>
      <c r="AA901" s="20">
        <f ca="1">RAND()</f>
        <v>0.69948635238243995</v>
      </c>
      <c r="AB901" s="18">
        <f ca="1">IF(B901=1, ROUND(_xlfn.NORM.INV(AA901,$C$15,$C$16), 2), ROUND(_xlfn.NORM.INV(AA901, $D$15, $D$16), 2))</f>
        <v>2861.52</v>
      </c>
      <c r="AC901" s="15">
        <f ca="1">MIN(G901,Z901)</f>
        <v>24</v>
      </c>
      <c r="AD901" s="15">
        <f ca="1">RAND()</f>
        <v>0.80466274261318882</v>
      </c>
      <c r="AE901" s="19">
        <f ca="1">(IF(B901=1, $G$21+($G$22-$G$21)*AD901, $H$21+($H$22-$H$21)*AD901))</f>
        <v>3.4139882278395664E-2</v>
      </c>
      <c r="AF901" s="15">
        <f ca="1">ROUND(AC901*(1-AE901), 0)</f>
        <v>23</v>
      </c>
      <c r="AG901" s="20">
        <f ca="1">RAND()</f>
        <v>0.10167394579801814</v>
      </c>
      <c r="AH901" s="15">
        <f ca="1">IF(B901=1, ROUND(_xlfn.NORM.INV(AG901,$C$17,$C$18)*(1+$T$14), 0), ROUND(_xlfn.NORM.INV(AG901, $D$17, $D$18)*(1+$T$14), 0))</f>
        <v>133</v>
      </c>
      <c r="AI901" s="20">
        <f ca="1">RAND()</f>
        <v>0.1059699478760443</v>
      </c>
      <c r="AJ901" s="18">
        <f ca="1">IF(B901=1, ROUND(_xlfn.NORM.INV(AI901,$C$19,$C$20), 2), ROUND(_xlfn.NORM.INV(AI901, $D$19, $D$20), 2))</f>
        <v>1653.91</v>
      </c>
      <c r="AK901" s="15">
        <f ca="1">MIN(ROUND(H901*(1+$C$22),0),AH901)</f>
        <v>133</v>
      </c>
      <c r="AL901" s="20">
        <f ca="1">RAND()</f>
        <v>8.4397463122046212E-2</v>
      </c>
      <c r="AM901" s="19">
        <f ca="1">(IF(B901=1, $G$21+($G$22-$G$21)*AL901, $H$21+($H$22-$H$21)*AL901))</f>
        <v>1.2531923893661387E-2</v>
      </c>
      <c r="AN901" s="15">
        <f ca="1">ROUND(AK901*(1-AM901), 0)</f>
        <v>131</v>
      </c>
      <c r="AO901" s="18">
        <f ca="1">SUM(IF(AN901&gt;H901, (AN901-H901)*($G$23+AJ901), 0),IF(AF901&gt;G901,(AF901-G901)*($G$23+AB901),0),IF(X901&gt;F901,(X901-F901)*($G$23+T901),0),IF(P901&gt;E901,(P901-E901)*($G$23+L901),0))</f>
        <v>0</v>
      </c>
      <c r="AP901" s="18">
        <f>-$C$24</f>
        <v>-313614.51120000001</v>
      </c>
      <c r="AQ901" s="17">
        <f ca="1">L901*P901+T901*X901+AB901*AF901+AJ901*AN901-AO901+AP901</f>
        <v>237724.00880000001</v>
      </c>
      <c r="AS901" s="21">
        <f ca="1">SUM(IF(AN901&gt;H901, (AN901-H901), 0),IF(AF901&gt;G901,(AF901-G901),0),IF(X901&gt;F901,(X901-F901),0),IF(P901&gt;E901,(P901-E901),0))</f>
        <v>0</v>
      </c>
    </row>
    <row r="902" spans="1:45" x14ac:dyDescent="0.4">
      <c r="A902" s="15">
        <v>874</v>
      </c>
      <c r="B902" s="15">
        <f ca="1">IF(RAND() &lt; (8/12), 0, 1)</f>
        <v>0</v>
      </c>
      <c r="C902" s="20">
        <f ca="1">RAND()</f>
        <v>0.55965874401272897</v>
      </c>
      <c r="D902" s="15" t="str">
        <f ca="1">LOOKUP(C902,$H$13:$H$16,$F$13:$F$16)</f>
        <v>Airbus A380-800</v>
      </c>
      <c r="E902" s="15">
        <f ca="1">LOOKUP(D902,$F$6:$F$9,$I$6:$I$9)</f>
        <v>14</v>
      </c>
      <c r="F902" s="15">
        <f ca="1">LOOKUP(D902,$F$6:$F$9,$J$6:$J$9)</f>
        <v>76</v>
      </c>
      <c r="G902" s="15">
        <f ca="1">LOOKUP(D902,$F$6:$F$9,$K$6:$K$9)</f>
        <v>56</v>
      </c>
      <c r="H902" s="15">
        <f ca="1">LOOKUP(D902,$F$6:$F$9,$L$6:$L$9)</f>
        <v>341</v>
      </c>
      <c r="I902" s="20">
        <f ca="1">RAND()</f>
        <v>0.91474854299854469</v>
      </c>
      <c r="J902" s="15">
        <f ca="1">IF(B902=1, ROUND(_xlfn.NORM.INV(I902,$C$5,$C$6)*(1+$T$14), 0), ROUND(_xlfn.NORM.INV(I902, $D$5, $D$6)*(1+$T$14), 0))</f>
        <v>6</v>
      </c>
      <c r="K902" s="20">
        <f ca="1">RAND()</f>
        <v>0.39697520196596303</v>
      </c>
      <c r="L902" s="18">
        <f ca="1">IF(B902=1, ROUND(_xlfn.NORM.INV(K902,$C$7,$C$8), 2), ROUND(_xlfn.NORM.INV(K902, $D$7, $D$8), 2))</f>
        <v>10373.34</v>
      </c>
      <c r="M902" s="15">
        <f ca="1">MIN(E902,J902)</f>
        <v>6</v>
      </c>
      <c r="N902" s="15">
        <f ca="1">RAND()</f>
        <v>0.90471380709787041</v>
      </c>
      <c r="O902" s="19">
        <f ca="1">(IF(B902=1, $G$21+($G$22-$G$21)*N902, $H$21+($H$22-$H$21)*N902))</f>
        <v>3.7141414212936111E-2</v>
      </c>
      <c r="P902" s="15">
        <f ca="1">ROUND(M902*(1-O902), 0)</f>
        <v>6</v>
      </c>
      <c r="Q902" s="20">
        <f ca="1">RAND()</f>
        <v>0.53376561188690141</v>
      </c>
      <c r="R902" s="15">
        <f ca="1">IF(B902=1, ROUND(_xlfn.NORM.INV(Q902,$C$9,$C$10)*(1+$T$14), 0), ROUND(_xlfn.NORM.INV(Q902, $D$9, $D$10)*(1+$T$14), 0))</f>
        <v>41</v>
      </c>
      <c r="S902" s="20">
        <f ca="1">RAND()</f>
        <v>0.44590670560259671</v>
      </c>
      <c r="T902" s="18">
        <f ca="1">IF(B902=1, ROUND(_xlfn.NORM.INV(S902,$C$11,$C$12), 2), ROUND(_xlfn.NORM.INV(S902, $D$11, $D$12), 2))</f>
        <v>5215.2</v>
      </c>
      <c r="U902" s="15">
        <f ca="1">MIN(F902,R902)</f>
        <v>41</v>
      </c>
      <c r="V902" s="15">
        <f ca="1">RAND()</f>
        <v>8.8008804719270639E-3</v>
      </c>
      <c r="W902" s="19">
        <f ca="1">(IF(B902=1, $G$21+($G$22-$G$21)*V902, $H$21+($H$22-$H$21)*V902))</f>
        <v>1.0264026414157811E-2</v>
      </c>
      <c r="X902" s="15">
        <f ca="1">ROUND(U902*(1-W902), 0)</f>
        <v>41</v>
      </c>
      <c r="Y902" s="20">
        <f ca="1">RAND()</f>
        <v>0.71753320775307239</v>
      </c>
      <c r="Z902" s="15">
        <f ca="1">IF(B902=1, ROUND(_xlfn.NORM.INV(Y902,$C$13,$C$14)*(1+$T$14), 0), ROUND(_xlfn.NORM.INV(Y902, $D$13, $D$14)*(1+$T$14), 0))</f>
        <v>41</v>
      </c>
      <c r="AA902" s="20">
        <f ca="1">RAND()</f>
        <v>9.3366088364844502E-2</v>
      </c>
      <c r="AB902" s="18">
        <f ca="1">IF(B902=1, ROUND(_xlfn.NORM.INV(AA902,$C$15,$C$16), 2), ROUND(_xlfn.NORM.INV(AA902, $D$15, $D$16), 2))</f>
        <v>2637.5</v>
      </c>
      <c r="AC902" s="15">
        <f ca="1">MIN(G902,Z902)</f>
        <v>41</v>
      </c>
      <c r="AD902" s="15">
        <f ca="1">RAND()</f>
        <v>0.57755348785398364</v>
      </c>
      <c r="AE902" s="19">
        <f ca="1">(IF(B902=1, $G$21+($G$22-$G$21)*AD902, $H$21+($H$22-$H$21)*AD902))</f>
        <v>2.7326604635619506E-2</v>
      </c>
      <c r="AF902" s="15">
        <f ca="1">ROUND(AC902*(1-AE902), 0)</f>
        <v>40</v>
      </c>
      <c r="AG902" s="20">
        <f ca="1">RAND()</f>
        <v>0.93928388685428554</v>
      </c>
      <c r="AH902" s="15">
        <f ca="1">IF(B902=1, ROUND(_xlfn.NORM.INV(AG902,$C$17,$C$18)*(1+$T$14), 0), ROUND(_xlfn.NORM.INV(AG902, $D$17, $D$18)*(1+$T$14), 0))</f>
        <v>281</v>
      </c>
      <c r="AI902" s="20">
        <f ca="1">RAND()</f>
        <v>0.97752363734795233</v>
      </c>
      <c r="AJ902" s="18">
        <f ca="1">IF(B902=1, ROUND(_xlfn.NORM.INV(AI902,$C$19,$C$20), 2), ROUND(_xlfn.NORM.INV(AI902, $D$19, $D$20), 2))</f>
        <v>1901.04</v>
      </c>
      <c r="AK902" s="15">
        <f ca="1">MIN(ROUND(H902*(1+$C$22),0),AH902)</f>
        <v>281</v>
      </c>
      <c r="AL902" s="20">
        <f ca="1">RAND()</f>
        <v>0.3436503700278436</v>
      </c>
      <c r="AM902" s="19">
        <f ca="1">(IF(B902=1, $G$21+($G$22-$G$21)*AL902, $H$21+($H$22-$H$21)*AL902))</f>
        <v>2.0309511100835308E-2</v>
      </c>
      <c r="AN902" s="15">
        <f ca="1">ROUND(AK902*(1-AM902), 0)</f>
        <v>275</v>
      </c>
      <c r="AO902" s="18">
        <f ca="1">SUM(IF(AN902&gt;H902, (AN902-H902)*($G$23+AJ902), 0),IF(AF902&gt;G902,(AF902-G902)*($G$23+AB902),0),IF(X902&gt;F902,(X902-F902)*($G$23+T902),0),IF(P902&gt;E902,(P902-E902)*($G$23+L902),0))</f>
        <v>0</v>
      </c>
      <c r="AP902" s="18">
        <f>-$C$24</f>
        <v>-313614.51120000001</v>
      </c>
      <c r="AQ902" s="17">
        <f ca="1">L902*P902+T902*X902+AB902*AF902+AJ902*AN902-AO902+AP902</f>
        <v>590734.72879999992</v>
      </c>
      <c r="AS902" s="21">
        <f ca="1">SUM(IF(AN902&gt;H902, (AN902-H902), 0),IF(AF902&gt;G902,(AF902-G902),0),IF(X902&gt;F902,(X902-F902),0),IF(P902&gt;E902,(P902-E902),0))</f>
        <v>0</v>
      </c>
    </row>
    <row r="903" spans="1:45" x14ac:dyDescent="0.4">
      <c r="A903" s="15">
        <v>875</v>
      </c>
      <c r="B903" s="15">
        <f ca="1">IF(RAND() &lt; (8/12), 0, 1)</f>
        <v>0</v>
      </c>
      <c r="C903" s="20">
        <f ca="1">RAND()</f>
        <v>0.50390929302006837</v>
      </c>
      <c r="D903" s="15" t="str">
        <f ca="1">LOOKUP(C903,$H$13:$H$16,$F$13:$F$16)</f>
        <v>Airbus A380-800</v>
      </c>
      <c r="E903" s="15">
        <f ca="1">LOOKUP(D903,$F$6:$F$9,$I$6:$I$9)</f>
        <v>14</v>
      </c>
      <c r="F903" s="15">
        <f ca="1">LOOKUP(D903,$F$6:$F$9,$J$6:$J$9)</f>
        <v>76</v>
      </c>
      <c r="G903" s="15">
        <f ca="1">LOOKUP(D903,$F$6:$F$9,$K$6:$K$9)</f>
        <v>56</v>
      </c>
      <c r="H903" s="15">
        <f ca="1">LOOKUP(D903,$F$6:$F$9,$L$6:$L$9)</f>
        <v>341</v>
      </c>
      <c r="I903" s="20">
        <f ca="1">RAND()</f>
        <v>0.40434875281418747</v>
      </c>
      <c r="J903" s="15">
        <f ca="1">IF(B903=1, ROUND(_xlfn.NORM.INV(I903,$C$5,$C$6)*(1+$T$14), 0), ROUND(_xlfn.NORM.INV(I903, $D$5, $D$6)*(1+$T$14), 0))</f>
        <v>4</v>
      </c>
      <c r="K903" s="20">
        <f ca="1">RAND()</f>
        <v>0.6881985777238917</v>
      </c>
      <c r="L903" s="18">
        <f ca="1">IF(B903=1, ROUND(_xlfn.NORM.INV(K903,$C$7,$C$8), 2), ROUND(_xlfn.NORM.INV(K903, $D$7, $D$8), 2))</f>
        <v>10716.04</v>
      </c>
      <c r="M903" s="15">
        <f ca="1">MIN(E903,J903)</f>
        <v>4</v>
      </c>
      <c r="N903" s="15">
        <f ca="1">RAND()</f>
        <v>0.567742354659033</v>
      </c>
      <c r="O903" s="19">
        <f ca="1">(IF(B903=1, $G$21+($G$22-$G$21)*N903, $H$21+($H$22-$H$21)*N903))</f>
        <v>2.703227063977099E-2</v>
      </c>
      <c r="P903" s="15">
        <f ca="1">ROUND(M903*(1-O903), 0)</f>
        <v>4</v>
      </c>
      <c r="Q903" s="20">
        <f ca="1">RAND()</f>
        <v>0.55278809320505362</v>
      </c>
      <c r="R903" s="15">
        <f ca="1">IF(B903=1, ROUND(_xlfn.NORM.INV(Q903,$C$9,$C$10)*(1+$T$14), 0), ROUND(_xlfn.NORM.INV(Q903, $D$9, $D$10)*(1+$T$14), 0))</f>
        <v>41</v>
      </c>
      <c r="S903" s="20">
        <f ca="1">RAND()</f>
        <v>0.36672232141990235</v>
      </c>
      <c r="T903" s="18">
        <f ca="1">IF(B903=1, ROUND(_xlfn.NORM.INV(S903,$C$11,$C$12), 2), ROUND(_xlfn.NORM.INV(S903, $D$11, $D$12), 2))</f>
        <v>5168.59</v>
      </c>
      <c r="U903" s="15">
        <f ca="1">MIN(F903,R903)</f>
        <v>41</v>
      </c>
      <c r="V903" s="15">
        <f ca="1">RAND()</f>
        <v>0.12625248067213135</v>
      </c>
      <c r="W903" s="19">
        <f ca="1">(IF(B903=1, $G$21+($G$22-$G$21)*V903, $H$21+($H$22-$H$21)*V903))</f>
        <v>1.378757442016394E-2</v>
      </c>
      <c r="X903" s="15">
        <f ca="1">ROUND(U903*(1-W903), 0)</f>
        <v>40</v>
      </c>
      <c r="Y903" s="20">
        <f ca="1">RAND()</f>
        <v>0.2939043717493417</v>
      </c>
      <c r="Z903" s="15">
        <f ca="1">IF(B903=1, ROUND(_xlfn.NORM.INV(Y903,$C$13,$C$14)*(1+$T$14), 0), ROUND(_xlfn.NORM.INV(Y903, $D$13, $D$14)*(1+$T$14), 0))</f>
        <v>31</v>
      </c>
      <c r="AA903" s="20">
        <f ca="1">RAND()</f>
        <v>0.73819793868452066</v>
      </c>
      <c r="AB903" s="18">
        <f ca="1">IF(B903=1, ROUND(_xlfn.NORM.INV(AA903,$C$15,$C$16), 2), ROUND(_xlfn.NORM.INV(AA903, $D$15, $D$16), 2))</f>
        <v>2875.48</v>
      </c>
      <c r="AC903" s="15">
        <f ca="1">MIN(G903,Z903)</f>
        <v>31</v>
      </c>
      <c r="AD903" s="15">
        <f ca="1">RAND()</f>
        <v>0.30003875130520818</v>
      </c>
      <c r="AE903" s="19">
        <f ca="1">(IF(B903=1, $G$21+($G$22-$G$21)*AD903, $H$21+($H$22-$H$21)*AD903))</f>
        <v>1.9001162539156246E-2</v>
      </c>
      <c r="AF903" s="15">
        <f ca="1">ROUND(AC903*(1-AE903), 0)</f>
        <v>30</v>
      </c>
      <c r="AG903" s="20">
        <f ca="1">RAND()</f>
        <v>0.89184992203891356</v>
      </c>
      <c r="AH903" s="15">
        <f ca="1">IF(B903=1, ROUND(_xlfn.NORM.INV(AG903,$C$17,$C$18)*(1+$T$14), 0), ROUND(_xlfn.NORM.INV(AG903, $D$17, $D$18)*(1+$T$14), 0))</f>
        <v>264</v>
      </c>
      <c r="AI903" s="20">
        <f ca="1">RAND()</f>
        <v>0.38608693774785696</v>
      </c>
      <c r="AJ903" s="18">
        <f ca="1">IF(B903=1, ROUND(_xlfn.NORM.INV(AI903,$C$19,$C$20), 2), ROUND(_xlfn.NORM.INV(AI903, $D$19, $D$20), 2))</f>
        <v>1726.74</v>
      </c>
      <c r="AK903" s="15">
        <f ca="1">MIN(ROUND(H903*(1+$C$22),0),AH903)</f>
        <v>264</v>
      </c>
      <c r="AL903" s="20">
        <f ca="1">RAND()</f>
        <v>0.71338758563074667</v>
      </c>
      <c r="AM903" s="19">
        <f ca="1">(IF(B903=1, $G$21+($G$22-$G$21)*AL903, $H$21+($H$22-$H$21)*AL903))</f>
        <v>3.1401627568922397E-2</v>
      </c>
      <c r="AN903" s="15">
        <f ca="1">ROUND(AK903*(1-AM903), 0)</f>
        <v>256</v>
      </c>
      <c r="AO903" s="18">
        <f ca="1">SUM(IF(AN903&gt;H903, (AN903-H903)*($G$23+AJ903), 0),IF(AF903&gt;G903,(AF903-G903)*($G$23+AB903),0),IF(X903&gt;F903,(X903-F903)*($G$23+T903),0),IF(P903&gt;E903,(P903-E903)*($G$23+L903),0))</f>
        <v>0</v>
      </c>
      <c r="AP903" s="18">
        <f>-$C$24</f>
        <v>-313614.51120000001</v>
      </c>
      <c r="AQ903" s="17">
        <f ca="1">L903*P903+T903*X903+AB903*AF903+AJ903*AN903-AO903+AP903</f>
        <v>464303.08880000009</v>
      </c>
      <c r="AS903" s="21">
        <f ca="1">SUM(IF(AN903&gt;H903, (AN903-H903), 0),IF(AF903&gt;G903,(AF903-G903),0),IF(X903&gt;F903,(X903-F903),0),IF(P903&gt;E903,(P903-E903),0))</f>
        <v>0</v>
      </c>
    </row>
    <row r="904" spans="1:45" x14ac:dyDescent="0.4">
      <c r="A904" s="15">
        <v>876</v>
      </c>
      <c r="B904" s="15">
        <f ca="1">IF(RAND() &lt; (8/12), 0, 1)</f>
        <v>1</v>
      </c>
      <c r="C904" s="20">
        <f ca="1">RAND()</f>
        <v>0.19548071924662902</v>
      </c>
      <c r="D904" s="15" t="str">
        <f ca="1">LOOKUP(C904,$H$13:$H$16,$F$13:$F$16)</f>
        <v>Airbus A350-900</v>
      </c>
      <c r="E904" s="15">
        <f ca="1">LOOKUP(D904,$F$6:$F$9,$I$6:$I$9)</f>
        <v>0</v>
      </c>
      <c r="F904" s="15">
        <f ca="1">LOOKUP(D904,$F$6:$F$9,$J$6:$J$9)</f>
        <v>32</v>
      </c>
      <c r="G904" s="15">
        <f ca="1">LOOKUP(D904,$F$6:$F$9,$K$6:$K$9)</f>
        <v>21</v>
      </c>
      <c r="H904" s="15">
        <f ca="1">LOOKUP(D904,$F$6:$F$9,$L$6:$L$9)</f>
        <v>259</v>
      </c>
      <c r="I904" s="20">
        <f ca="1">RAND()</f>
        <v>0.84145256030957605</v>
      </c>
      <c r="J904" s="15">
        <f ca="1">IF(B904=1, ROUND(_xlfn.NORM.INV(I904,$C$5,$C$6)*(1+$T$14), 0), ROUND(_xlfn.NORM.INV(I904, $D$5, $D$6)*(1+$T$14), 0))</f>
        <v>8</v>
      </c>
      <c r="K904" s="20">
        <f ca="1">RAND()</f>
        <v>0.67299105367152112</v>
      </c>
      <c r="L904" s="18">
        <f ca="1">IF(B904=1, ROUND(_xlfn.NORM.INV(K904,$C$7,$C$8), 2), ROUND(_xlfn.NORM.INV(K904, $D$7, $D$8), 2))</f>
        <v>14467.15</v>
      </c>
      <c r="M904" s="15">
        <f ca="1">MIN(E904,J904)</f>
        <v>0</v>
      </c>
      <c r="N904" s="15">
        <f ca="1">RAND()</f>
        <v>0.20585886777770779</v>
      </c>
      <c r="O904" s="19">
        <f ca="1">(IF(B904=1, $G$21+($G$22-$G$21)*N904, $H$21+($H$22-$H$21)*N904))</f>
        <v>2.2205060372219775E-2</v>
      </c>
      <c r="P904" s="15">
        <f ca="1">ROUND(M904*(1-O904), 0)</f>
        <v>0</v>
      </c>
      <c r="Q904" s="20">
        <f ca="1">RAND()</f>
        <v>0.62064339330980622</v>
      </c>
      <c r="R904" s="15">
        <f ca="1">IF(B904=1, ROUND(_xlfn.NORM.INV(Q904,$C$9,$C$10)*(1+$T$14), 0), ROUND(_xlfn.NORM.INV(Q904, $D$9, $D$10)*(1+$T$14), 0))</f>
        <v>69</v>
      </c>
      <c r="S904" s="20">
        <f ca="1">RAND()</f>
        <v>0.61677537808312488</v>
      </c>
      <c r="T904" s="18">
        <f ca="1">IF(B904=1, ROUND(_xlfn.NORM.INV(S904,$C$11,$C$12), 2), ROUND(_xlfn.NORM.INV(S904, $D$11, $D$12), 2))</f>
        <v>7097.27</v>
      </c>
      <c r="U904" s="15">
        <f ca="1">MIN(F904,R904)</f>
        <v>32</v>
      </c>
      <c r="V904" s="15">
        <f ca="1">RAND()</f>
        <v>0.12367751483909972</v>
      </c>
      <c r="W904" s="19">
        <f ca="1">(IF(B904=1, $G$21+($G$22-$G$21)*V904, $H$21+($H$22-$H$21)*V904))</f>
        <v>1.932871301936849E-2</v>
      </c>
      <c r="X904" s="15">
        <f ca="1">ROUND(U904*(1-W904), 0)</f>
        <v>31</v>
      </c>
      <c r="Y904" s="20">
        <f ca="1">RAND()</f>
        <v>0.15695477351392539</v>
      </c>
      <c r="Z904" s="15">
        <f ca="1">IF(B904=1, ROUND(_xlfn.NORM.INV(Y904,$C$13,$C$14)*(1+$T$14), 0), ROUND(_xlfn.NORM.INV(Y904, $D$13, $D$14)*(1+$T$14), 0))</f>
        <v>31</v>
      </c>
      <c r="AA904" s="20">
        <f ca="1">RAND()</f>
        <v>0.26295540934682449</v>
      </c>
      <c r="AB904" s="18">
        <f ca="1">IF(B904=1, ROUND(_xlfn.NORM.INV(AA904,$C$15,$C$16), 2), ROUND(_xlfn.NORM.INV(AA904, $D$15, $D$16), 2))</f>
        <v>3337.34</v>
      </c>
      <c r="AC904" s="15">
        <f ca="1">MIN(G904,Z904)</f>
        <v>21</v>
      </c>
      <c r="AD904" s="15">
        <f ca="1">RAND()</f>
        <v>0.48299157389781855</v>
      </c>
      <c r="AE904" s="19">
        <f ca="1">(IF(B904=1, $G$21+($G$22-$G$21)*AD904, $H$21+($H$22-$H$21)*AD904))</f>
        <v>3.1904705086423651E-2</v>
      </c>
      <c r="AF904" s="15">
        <f ca="1">ROUND(AC904*(1-AE904), 0)</f>
        <v>20</v>
      </c>
      <c r="AG904" s="20">
        <f ca="1">RAND()</f>
        <v>0.356190012268217</v>
      </c>
      <c r="AH904" s="15">
        <f ca="1">IF(B904=1, ROUND(_xlfn.NORM.INV(AG904,$C$17,$C$18)*(1+$T$14), 0), ROUND(_xlfn.NORM.INV(AG904, $D$17, $D$18)*(1+$T$14), 0))</f>
        <v>258</v>
      </c>
      <c r="AI904" s="20">
        <f ca="1">RAND()</f>
        <v>0.71555508824021552</v>
      </c>
      <c r="AJ904" s="18">
        <f ca="1">IF(B904=1, ROUND(_xlfn.NORM.INV(AI904,$C$19,$C$20), 2), ROUND(_xlfn.NORM.INV(AI904, $D$19, $D$20), 2))</f>
        <v>2447.71</v>
      </c>
      <c r="AK904" s="15">
        <f ca="1">MIN(ROUND(H904*(1+$C$22),0),AH904)</f>
        <v>258</v>
      </c>
      <c r="AL904" s="20">
        <f ca="1">RAND()</f>
        <v>5.3958494434094062E-2</v>
      </c>
      <c r="AM904" s="19">
        <f ca="1">(IF(B904=1, $G$21+($G$22-$G$21)*AL904, $H$21+($H$22-$H$21)*AL904))</f>
        <v>1.6888547305193291E-2</v>
      </c>
      <c r="AN904" s="15">
        <f ca="1">ROUND(AK904*(1-AM904), 0)</f>
        <v>254</v>
      </c>
      <c r="AO904" s="18">
        <f ca="1">SUM(IF(AN904&gt;H904, (AN904-H904)*($G$23+AJ904), 0),IF(AF904&gt;G904,(AF904-G904)*($G$23+AB904),0),IF(X904&gt;F904,(X904-F904)*($G$23+T904),0),IF(P904&gt;E904,(P904-E904)*($G$23+L904),0))</f>
        <v>0</v>
      </c>
      <c r="AP904" s="18">
        <f>-$C$24</f>
        <v>-313614.51120000001</v>
      </c>
      <c r="AQ904" s="17">
        <f ca="1">L904*P904+T904*X904+AB904*AF904+AJ904*AN904-AO904+AP904</f>
        <v>594865.99879999994</v>
      </c>
      <c r="AS904" s="21">
        <f ca="1">SUM(IF(AN904&gt;H904, (AN904-H904), 0),IF(AF904&gt;G904,(AF904-G904),0),IF(X904&gt;F904,(X904-F904),0),IF(P904&gt;E904,(P904-E904),0))</f>
        <v>0</v>
      </c>
    </row>
    <row r="905" spans="1:45" x14ac:dyDescent="0.4">
      <c r="A905" s="15">
        <v>877</v>
      </c>
      <c r="B905" s="15">
        <f ca="1">IF(RAND() &lt; (8/12), 0, 1)</f>
        <v>1</v>
      </c>
      <c r="C905" s="20">
        <f ca="1">RAND()</f>
        <v>0.8658893102293439</v>
      </c>
      <c r="D905" s="15" t="str">
        <f ca="1">LOOKUP(C905,$H$13:$H$16,$F$13:$F$16)</f>
        <v>Boeing 777-300ER</v>
      </c>
      <c r="E905" s="15">
        <f ca="1">LOOKUP(D905,$F$6:$F$9,$I$6:$I$9)</f>
        <v>8</v>
      </c>
      <c r="F905" s="15">
        <f ca="1">LOOKUP(D905,$F$6:$F$9,$J$6:$J$9)</f>
        <v>40</v>
      </c>
      <c r="G905" s="15">
        <f ca="1">LOOKUP(D905,$F$6:$F$9,$K$6:$K$9)</f>
        <v>24</v>
      </c>
      <c r="H905" s="15">
        <f ca="1">LOOKUP(D905,$F$6:$F$9,$L$6:$L$9)</f>
        <v>260</v>
      </c>
      <c r="I905" s="20">
        <f ca="1">RAND()</f>
        <v>0.78308533672997571</v>
      </c>
      <c r="J905" s="15">
        <f ca="1">IF(B905=1, ROUND(_xlfn.NORM.INV(I905,$C$5,$C$6)*(1+$T$14), 0), ROUND(_xlfn.NORM.INV(I905, $D$5, $D$6)*(1+$T$14), 0))</f>
        <v>8</v>
      </c>
      <c r="K905" s="20">
        <f ca="1">RAND()</f>
        <v>0.63979984489042441</v>
      </c>
      <c r="L905" s="18">
        <f ca="1">IF(B905=1, ROUND(_xlfn.NORM.INV(K905,$C$7,$C$8), 2), ROUND(_xlfn.NORM.INV(K905, $D$7, $D$8), 2))</f>
        <v>14304.37</v>
      </c>
      <c r="M905" s="15">
        <f ca="1">MIN(E905,J905)</f>
        <v>8</v>
      </c>
      <c r="N905" s="15">
        <f ca="1">RAND()</f>
        <v>0.32579505221937799</v>
      </c>
      <c r="O905" s="19">
        <f ca="1">(IF(B905=1, $G$21+($G$22-$G$21)*N905, $H$21+($H$22-$H$21)*N905))</f>
        <v>2.6402826827678229E-2</v>
      </c>
      <c r="P905" s="15">
        <f ca="1">ROUND(M905*(1-O905), 0)</f>
        <v>8</v>
      </c>
      <c r="Q905" s="20">
        <f ca="1">RAND()</f>
        <v>0.1796635847248097</v>
      </c>
      <c r="R905" s="15">
        <f ca="1">IF(B905=1, ROUND(_xlfn.NORM.INV(Q905,$C$9,$C$10)*(1+$T$14), 0), ROUND(_xlfn.NORM.INV(Q905, $D$9, $D$10)*(1+$T$14), 0))</f>
        <v>38</v>
      </c>
      <c r="S905" s="20">
        <f ca="1">RAND()</f>
        <v>0.33759854180153492</v>
      </c>
      <c r="T905" s="18">
        <f ca="1">IF(B905=1, ROUND(_xlfn.NORM.INV(S905,$C$11,$C$12), 2), ROUND(_xlfn.NORM.INV(S905, $D$11, $D$12), 2))</f>
        <v>6451.6</v>
      </c>
      <c r="U905" s="15">
        <f ca="1">MIN(F905,R905)</f>
        <v>38</v>
      </c>
      <c r="V905" s="15">
        <f ca="1">RAND()</f>
        <v>5.0014030132162102E-2</v>
      </c>
      <c r="W905" s="19">
        <f ca="1">(IF(B905=1, $G$21+($G$22-$G$21)*V905, $H$21+($H$22-$H$21)*V905))</f>
        <v>1.6750491054625671E-2</v>
      </c>
      <c r="X905" s="15">
        <f ca="1">ROUND(U905*(1-W905), 0)</f>
        <v>37</v>
      </c>
      <c r="Y905" s="20">
        <f ca="1">RAND()</f>
        <v>0.4610253083386513</v>
      </c>
      <c r="Z905" s="15">
        <f ca="1">IF(B905=1, ROUND(_xlfn.NORM.INV(Y905,$C$13,$C$14)*(1+$T$14), 0), ROUND(_xlfn.NORM.INV(Y905, $D$13, $D$14)*(1+$T$14), 0))</f>
        <v>52</v>
      </c>
      <c r="AA905" s="20">
        <f ca="1">RAND()</f>
        <v>0.97747920402308786</v>
      </c>
      <c r="AB905" s="18">
        <f ca="1">IF(B905=1, ROUND(_xlfn.NORM.INV(AA905,$C$15,$C$16), 2), ROUND(_xlfn.NORM.INV(AA905, $D$15, $D$16), 2))</f>
        <v>4606.24</v>
      </c>
      <c r="AC905" s="15">
        <f ca="1">MIN(G905,Z905)</f>
        <v>24</v>
      </c>
      <c r="AD905" s="15">
        <f ca="1">RAND()</f>
        <v>0.60548505923152907</v>
      </c>
      <c r="AE905" s="19">
        <f ca="1">(IF(B905=1, $G$21+($G$22-$G$21)*AD905, $H$21+($H$22-$H$21)*AD905))</f>
        <v>3.6191977073103523E-2</v>
      </c>
      <c r="AF905" s="15">
        <f ca="1">ROUND(AC905*(1-AE905), 0)</f>
        <v>23</v>
      </c>
      <c r="AG905" s="20">
        <f ca="1">RAND()</f>
        <v>0.56643899270454101</v>
      </c>
      <c r="AH905" s="15">
        <f ca="1">IF(B905=1, ROUND(_xlfn.NORM.INV(AG905,$C$17,$C$18)*(1+$T$14), 0), ROUND(_xlfn.NORM.INV(AG905, $D$17, $D$18)*(1+$T$14), 0))</f>
        <v>326</v>
      </c>
      <c r="AI905" s="20">
        <f ca="1">RAND()</f>
        <v>0.19157585180549397</v>
      </c>
      <c r="AJ905" s="18">
        <f ca="1">IF(B905=1, ROUND(_xlfn.NORM.INV(AI905,$C$19,$C$20), 2), ROUND(_xlfn.NORM.INV(AI905, $D$19, $D$20), 2))</f>
        <v>2014.35</v>
      </c>
      <c r="AK905" s="15">
        <f ca="1">MIN(ROUND(H905*(1+$C$22),0),AH905)</f>
        <v>273</v>
      </c>
      <c r="AL905" s="20">
        <f ca="1">RAND()</f>
        <v>0.68862500055770903</v>
      </c>
      <c r="AM905" s="19">
        <f ca="1">(IF(B905=1, $G$21+($G$22-$G$21)*AL905, $H$21+($H$22-$H$21)*AL905))</f>
        <v>3.9101875019519818E-2</v>
      </c>
      <c r="AN905" s="15">
        <f ca="1">ROUND(AK905*(1-AM905), 0)</f>
        <v>262</v>
      </c>
      <c r="AO905" s="18">
        <f ca="1">SUM(IF(AN905&gt;H905, (AN905-H905)*($G$23+AJ905), 0),IF(AF905&gt;G905,(AF905-G905)*($G$23+AB905),0),IF(X905&gt;F905,(X905-F905)*($G$23+T905),0),IF(P905&gt;E905,(P905-E905)*($G$23+L905),0))</f>
        <v>5730.7</v>
      </c>
      <c r="AP905" s="18">
        <f>-$C$24</f>
        <v>-313614.51120000001</v>
      </c>
      <c r="AQ905" s="17">
        <f ca="1">L905*P905+T905*X905+AB905*AF905+AJ905*AN905-AO905+AP905</f>
        <v>667502.1688000001</v>
      </c>
      <c r="AS905" s="21">
        <f ca="1">SUM(IF(AN905&gt;H905, (AN905-H905), 0),IF(AF905&gt;G905,(AF905-G905),0),IF(X905&gt;F905,(X905-F905),0),IF(P905&gt;E905,(P905-E905),0))</f>
        <v>2</v>
      </c>
    </row>
    <row r="906" spans="1:45" x14ac:dyDescent="0.4">
      <c r="A906" s="15">
        <v>878</v>
      </c>
      <c r="B906" s="15">
        <f ca="1">IF(RAND() &lt; (8/12), 0, 1)</f>
        <v>0</v>
      </c>
      <c r="C906" s="20">
        <f ca="1">RAND()</f>
        <v>0.74468633904051285</v>
      </c>
      <c r="D906" s="15" t="str">
        <f ca="1">LOOKUP(C906,$H$13:$H$16,$F$13:$F$16)</f>
        <v>Boeing 777-300ER</v>
      </c>
      <c r="E906" s="15">
        <f ca="1">LOOKUP(D906,$F$6:$F$9,$I$6:$I$9)</f>
        <v>8</v>
      </c>
      <c r="F906" s="15">
        <f ca="1">LOOKUP(D906,$F$6:$F$9,$J$6:$J$9)</f>
        <v>40</v>
      </c>
      <c r="G906" s="15">
        <f ca="1">LOOKUP(D906,$F$6:$F$9,$K$6:$K$9)</f>
        <v>24</v>
      </c>
      <c r="H906" s="15">
        <f ca="1">LOOKUP(D906,$F$6:$F$9,$L$6:$L$9)</f>
        <v>260</v>
      </c>
      <c r="I906" s="20">
        <f ca="1">RAND()</f>
        <v>0.29006509622310517</v>
      </c>
      <c r="J906" s="15">
        <f ca="1">IF(B906=1, ROUND(_xlfn.NORM.INV(I906,$C$5,$C$6)*(1+$T$14), 0), ROUND(_xlfn.NORM.INV(I906, $D$5, $D$6)*(1+$T$14), 0))</f>
        <v>4</v>
      </c>
      <c r="K906" s="20">
        <f ca="1">RAND()</f>
        <v>0.26185107033098209</v>
      </c>
      <c r="L906" s="18">
        <f ca="1">IF(B906=1, ROUND(_xlfn.NORM.INV(K906,$C$7,$C$8), 2), ROUND(_xlfn.NORM.INV(K906, $D$7, $D$8), 2))</f>
        <v>10201.77</v>
      </c>
      <c r="M906" s="15">
        <f ca="1">MIN(E906,J906)</f>
        <v>4</v>
      </c>
      <c r="N906" s="15">
        <f ca="1">RAND()</f>
        <v>0.65058630200186096</v>
      </c>
      <c r="O906" s="19">
        <f ca="1">(IF(B906=1, $G$21+($G$22-$G$21)*N906, $H$21+($H$22-$H$21)*N906))</f>
        <v>2.9517589060055825E-2</v>
      </c>
      <c r="P906" s="15">
        <f ca="1">ROUND(M906*(1-O906), 0)</f>
        <v>4</v>
      </c>
      <c r="Q906" s="20">
        <f ca="1">RAND()</f>
        <v>0.43814135966058076</v>
      </c>
      <c r="R906" s="15">
        <f ca="1">IF(B906=1, ROUND(_xlfn.NORM.INV(Q906,$C$9,$C$10)*(1+$T$14), 0), ROUND(_xlfn.NORM.INV(Q906, $D$9, $D$10)*(1+$T$14), 0))</f>
        <v>38</v>
      </c>
      <c r="S906" s="20">
        <f ca="1">RAND()</f>
        <v>0.89295697959025544</v>
      </c>
      <c r="T906" s="18">
        <f ca="1">IF(B906=1, ROUND(_xlfn.NORM.INV(S906,$C$11,$C$12), 2), ROUND(_xlfn.NORM.INV(S906, $D$11, $D$12), 2))</f>
        <v>5529.31</v>
      </c>
      <c r="U906" s="15">
        <f ca="1">MIN(F906,R906)</f>
        <v>38</v>
      </c>
      <c r="V906" s="15">
        <f ca="1">RAND()</f>
        <v>0.9870847406740566</v>
      </c>
      <c r="W906" s="19">
        <f ca="1">(IF(B906=1, $G$21+($G$22-$G$21)*V906, $H$21+($H$22-$H$21)*V906))</f>
        <v>3.9612542220221696E-2</v>
      </c>
      <c r="X906" s="15">
        <f ca="1">ROUND(U906*(1-W906), 0)</f>
        <v>36</v>
      </c>
      <c r="Y906" s="20">
        <f ca="1">RAND()</f>
        <v>0.43862960595544154</v>
      </c>
      <c r="Z906" s="15">
        <f ca="1">IF(B906=1, ROUND(_xlfn.NORM.INV(Y906,$C$13,$C$14)*(1+$T$14), 0), ROUND(_xlfn.NORM.INV(Y906, $D$13, $D$14)*(1+$T$14), 0))</f>
        <v>34</v>
      </c>
      <c r="AA906" s="20">
        <f ca="1">RAND()</f>
        <v>0.78585380364193658</v>
      </c>
      <c r="AB906" s="18">
        <f ca="1">IF(B906=1, ROUND(_xlfn.NORM.INV(AA906,$C$15,$C$16), 2), ROUND(_xlfn.NORM.INV(AA906, $D$15, $D$16), 2))</f>
        <v>2894.24</v>
      </c>
      <c r="AC906" s="15">
        <f ca="1">MIN(G906,Z906)</f>
        <v>24</v>
      </c>
      <c r="AD906" s="15">
        <f ca="1">RAND()</f>
        <v>0.5511666495776314</v>
      </c>
      <c r="AE906" s="19">
        <f ca="1">(IF(B906=1, $G$21+($G$22-$G$21)*AD906, $H$21+($H$22-$H$21)*AD906))</f>
        <v>2.6534999487328945E-2</v>
      </c>
      <c r="AF906" s="15">
        <f ca="1">ROUND(AC906*(1-AE906), 0)</f>
        <v>23</v>
      </c>
      <c r="AG906" s="20">
        <f ca="1">RAND()</f>
        <v>0.59452378934993144</v>
      </c>
      <c r="AH906" s="15">
        <f ca="1">IF(B906=1, ROUND(_xlfn.NORM.INV(AG906,$C$17,$C$18)*(1+$T$14), 0), ROUND(_xlfn.NORM.INV(AG906, $D$17, $D$18)*(1+$T$14), 0))</f>
        <v>212</v>
      </c>
      <c r="AI906" s="20">
        <f ca="1">RAND()</f>
        <v>0.7814776096629894</v>
      </c>
      <c r="AJ906" s="18">
        <f ca="1">IF(B906=1, ROUND(_xlfn.NORM.INV(AI906,$C$19,$C$20), 2), ROUND(_xlfn.NORM.INV(AI906, $D$19, $D$20), 2))</f>
        <v>1807.77</v>
      </c>
      <c r="AK906" s="15">
        <f ca="1">MIN(ROUND(H906*(1+$C$22),0),AH906)</f>
        <v>212</v>
      </c>
      <c r="AL906" s="20">
        <f ca="1">RAND()</f>
        <v>0.63804186078796166</v>
      </c>
      <c r="AM906" s="19">
        <f ca="1">(IF(B906=1, $G$21+($G$22-$G$21)*AL906, $H$21+($H$22-$H$21)*AL906))</f>
        <v>2.9141255823638849E-2</v>
      </c>
      <c r="AN906" s="15">
        <f ca="1">ROUND(AK906*(1-AM906), 0)</f>
        <v>206</v>
      </c>
      <c r="AO906" s="18">
        <f ca="1">SUM(IF(AN906&gt;H906, (AN906-H906)*($G$23+AJ906), 0),IF(AF906&gt;G906,(AF906-G906)*($G$23+AB906),0),IF(X906&gt;F906,(X906-F906)*($G$23+T906),0),IF(P906&gt;E906,(P906-E906)*($G$23+L906),0))</f>
        <v>0</v>
      </c>
      <c r="AP906" s="18">
        <f>-$C$24</f>
        <v>-313614.51120000001</v>
      </c>
      <c r="AQ906" s="17">
        <f ca="1">L906*P906+T906*X906+AB906*AF906+AJ906*AN906-AO906+AP906</f>
        <v>365215.8688</v>
      </c>
      <c r="AS906" s="21">
        <f ca="1">SUM(IF(AN906&gt;H906, (AN906-H906), 0),IF(AF906&gt;G906,(AF906-G906),0),IF(X906&gt;F906,(X906-F906),0),IF(P906&gt;E906,(P906-E906),0))</f>
        <v>0</v>
      </c>
    </row>
    <row r="907" spans="1:45" x14ac:dyDescent="0.4">
      <c r="A907" s="15">
        <v>879</v>
      </c>
      <c r="B907" s="15">
        <f ca="1">IF(RAND() &lt; (8/12), 0, 1)</f>
        <v>0</v>
      </c>
      <c r="C907" s="20">
        <f ca="1">RAND()</f>
        <v>0.88676832287484242</v>
      </c>
      <c r="D907" s="15" t="str">
        <f ca="1">LOOKUP(C907,$H$13:$H$16,$F$13:$F$16)</f>
        <v>Boeing 777-300ER</v>
      </c>
      <c r="E907" s="15">
        <f ca="1">LOOKUP(D907,$F$6:$F$9,$I$6:$I$9)</f>
        <v>8</v>
      </c>
      <c r="F907" s="15">
        <f ca="1">LOOKUP(D907,$F$6:$F$9,$J$6:$J$9)</f>
        <v>40</v>
      </c>
      <c r="G907" s="15">
        <f ca="1">LOOKUP(D907,$F$6:$F$9,$K$6:$K$9)</f>
        <v>24</v>
      </c>
      <c r="H907" s="15">
        <f ca="1">LOOKUP(D907,$F$6:$F$9,$L$6:$L$9)</f>
        <v>260</v>
      </c>
      <c r="I907" s="20">
        <f ca="1">RAND()</f>
        <v>3.9973750658601537E-2</v>
      </c>
      <c r="J907" s="15">
        <f ca="1">IF(B907=1, ROUND(_xlfn.NORM.INV(I907,$C$5,$C$6)*(1+$T$14), 0), ROUND(_xlfn.NORM.INV(I907, $D$5, $D$6)*(1+$T$14), 0))</f>
        <v>2</v>
      </c>
      <c r="K907" s="20">
        <f ca="1">RAND()</f>
        <v>4.1265002544541685E-2</v>
      </c>
      <c r="L907" s="18">
        <f ca="1">IF(B907=1, ROUND(_xlfn.NORM.INV(K907,$C$7,$C$8), 2), ROUND(_xlfn.NORM.INV(K907, $D$7, $D$8), 2))</f>
        <v>9701.09</v>
      </c>
      <c r="M907" s="15">
        <f ca="1">MIN(E907,J907)</f>
        <v>2</v>
      </c>
      <c r="N907" s="15">
        <f ca="1">RAND()</f>
        <v>0.10033665716386553</v>
      </c>
      <c r="O907" s="19">
        <f ca="1">(IF(B907=1, $G$21+($G$22-$G$21)*N907, $H$21+($H$22-$H$21)*N907))</f>
        <v>1.3010099714915966E-2</v>
      </c>
      <c r="P907" s="15">
        <f ca="1">ROUND(M907*(1-O907), 0)</f>
        <v>2</v>
      </c>
      <c r="Q907" s="20">
        <f ca="1">RAND()</f>
        <v>0.3233091087349913</v>
      </c>
      <c r="R907" s="15">
        <f ca="1">IF(B907=1, ROUND(_xlfn.NORM.INV(Q907,$C$9,$C$10)*(1+$T$14), 0), ROUND(_xlfn.NORM.INV(Q907, $D$9, $D$10)*(1+$T$14), 0))</f>
        <v>35</v>
      </c>
      <c r="S907" s="20">
        <f ca="1">RAND()</f>
        <v>0.40397903436290217</v>
      </c>
      <c r="T907" s="18">
        <f ca="1">IF(B907=1, ROUND(_xlfn.NORM.INV(S907,$C$11,$C$12), 2), ROUND(_xlfn.NORM.INV(S907, $D$11, $D$12), 2))</f>
        <v>5190.8</v>
      </c>
      <c r="U907" s="15">
        <f ca="1">MIN(F907,R907)</f>
        <v>35</v>
      </c>
      <c r="V907" s="15">
        <f ca="1">RAND()</f>
        <v>3.6974558818519632E-2</v>
      </c>
      <c r="W907" s="19">
        <f ca="1">(IF(B907=1, $G$21+($G$22-$G$21)*V907, $H$21+($H$22-$H$21)*V907))</f>
        <v>1.1109236764555589E-2</v>
      </c>
      <c r="X907" s="15">
        <f ca="1">ROUND(U907*(1-W907), 0)</f>
        <v>35</v>
      </c>
      <c r="Y907" s="20">
        <f ca="1">RAND()</f>
        <v>0.60220028813792204</v>
      </c>
      <c r="Z907" s="15">
        <f ca="1">IF(B907=1, ROUND(_xlfn.NORM.INV(Y907,$C$13,$C$14)*(1+$T$14), 0), ROUND(_xlfn.NORM.INV(Y907, $D$13, $D$14)*(1+$T$14), 0))</f>
        <v>38</v>
      </c>
      <c r="AA907" s="20">
        <f ca="1">RAND()</f>
        <v>0.63580544781575232</v>
      </c>
      <c r="AB907" s="18">
        <f ca="1">IF(B907=1, ROUND(_xlfn.NORM.INV(AA907,$C$15,$C$16), 2), ROUND(_xlfn.NORM.INV(AA907, $D$15, $D$16), 2))</f>
        <v>2840.17</v>
      </c>
      <c r="AC907" s="15">
        <f ca="1">MIN(G907,Z907)</f>
        <v>24</v>
      </c>
      <c r="AD907" s="15">
        <f ca="1">RAND()</f>
        <v>0.88535878673111923</v>
      </c>
      <c r="AE907" s="19">
        <f ca="1">(IF(B907=1, $G$21+($G$22-$G$21)*AD907, $H$21+($H$22-$H$21)*AD907))</f>
        <v>3.6560763601933575E-2</v>
      </c>
      <c r="AF907" s="15">
        <f ca="1">ROUND(AC907*(1-AE907), 0)</f>
        <v>23</v>
      </c>
      <c r="AG907" s="20">
        <f ca="1">RAND()</f>
        <v>0.38095501223146588</v>
      </c>
      <c r="AH907" s="15">
        <f ca="1">IF(B907=1, ROUND(_xlfn.NORM.INV(AG907,$C$17,$C$18)*(1+$T$14), 0), ROUND(_xlfn.NORM.INV(AG907, $D$17, $D$18)*(1+$T$14), 0))</f>
        <v>184</v>
      </c>
      <c r="AI907" s="20">
        <f ca="1">RAND()</f>
        <v>0.53733433797407548</v>
      </c>
      <c r="AJ907" s="18">
        <f ca="1">IF(B907=1, ROUND(_xlfn.NORM.INV(AI907,$C$19,$C$20), 2), ROUND(_xlfn.NORM.INV(AI907, $D$19, $D$20), 2))</f>
        <v>1755.85</v>
      </c>
      <c r="AK907" s="15">
        <f ca="1">MIN(ROUND(H907*(1+$C$22),0),AH907)</f>
        <v>184</v>
      </c>
      <c r="AL907" s="20">
        <f ca="1">RAND()</f>
        <v>0.76677824457784138</v>
      </c>
      <c r="AM907" s="19">
        <f ca="1">(IF(B907=1, $G$21+($G$22-$G$21)*AL907, $H$21+($H$22-$H$21)*AL907))</f>
        <v>3.3003347337335238E-2</v>
      </c>
      <c r="AN907" s="15">
        <f ca="1">ROUND(AK907*(1-AM907), 0)</f>
        <v>178</v>
      </c>
      <c r="AO907" s="18">
        <f ca="1">SUM(IF(AN907&gt;H907, (AN907-H907)*($G$23+AJ907), 0),IF(AF907&gt;G907,(AF907-G907)*($G$23+AB907),0),IF(X907&gt;F907,(X907-F907)*($G$23+T907),0),IF(P907&gt;E907,(P907-E907)*($G$23+L907),0))</f>
        <v>0</v>
      </c>
      <c r="AP907" s="18">
        <f>-$C$24</f>
        <v>-313614.51120000001</v>
      </c>
      <c r="AQ907" s="17">
        <f ca="1">L907*P907+T907*X907+AB907*AF907+AJ907*AN907-AO907+AP907</f>
        <v>265330.87879999989</v>
      </c>
      <c r="AS907" s="21">
        <f ca="1">SUM(IF(AN907&gt;H907, (AN907-H907), 0),IF(AF907&gt;G907,(AF907-G907),0),IF(X907&gt;F907,(X907-F907),0),IF(P907&gt;E907,(P907-E907),0))</f>
        <v>0</v>
      </c>
    </row>
    <row r="908" spans="1:45" x14ac:dyDescent="0.4">
      <c r="A908" s="15">
        <v>880</v>
      </c>
      <c r="B908" s="15">
        <f ca="1">IF(RAND() &lt; (8/12), 0, 1)</f>
        <v>0</v>
      </c>
      <c r="C908" s="20">
        <f ca="1">RAND()</f>
        <v>0.48123452436409553</v>
      </c>
      <c r="D908" s="15" t="str">
        <f ca="1">LOOKUP(C908,$H$13:$H$16,$F$13:$F$16)</f>
        <v>Airbus A380-800</v>
      </c>
      <c r="E908" s="15">
        <f ca="1">LOOKUP(D908,$F$6:$F$9,$I$6:$I$9)</f>
        <v>14</v>
      </c>
      <c r="F908" s="15">
        <f ca="1">LOOKUP(D908,$F$6:$F$9,$J$6:$J$9)</f>
        <v>76</v>
      </c>
      <c r="G908" s="15">
        <f ca="1">LOOKUP(D908,$F$6:$F$9,$K$6:$K$9)</f>
        <v>56</v>
      </c>
      <c r="H908" s="15">
        <f ca="1">LOOKUP(D908,$F$6:$F$9,$L$6:$L$9)</f>
        <v>341</v>
      </c>
      <c r="I908" s="20">
        <f ca="1">RAND()</f>
        <v>0.43857214889521579</v>
      </c>
      <c r="J908" s="15">
        <f ca="1">IF(B908=1, ROUND(_xlfn.NORM.INV(I908,$C$5,$C$6)*(1+$T$14), 0), ROUND(_xlfn.NORM.INV(I908, $D$5, $D$6)*(1+$T$14), 0))</f>
        <v>4</v>
      </c>
      <c r="K908" s="20">
        <f ca="1">RAND()</f>
        <v>0.98246214207182903</v>
      </c>
      <c r="L908" s="18">
        <f ca="1">IF(B908=1, ROUND(_xlfn.NORM.INV(K908,$C$7,$C$8), 2), ROUND(_xlfn.NORM.INV(K908, $D$7, $D$8), 2))</f>
        <v>11452.89</v>
      </c>
      <c r="M908" s="15">
        <f ca="1">MIN(E908,J908)</f>
        <v>4</v>
      </c>
      <c r="N908" s="15">
        <f ca="1">RAND()</f>
        <v>0.15760327574005717</v>
      </c>
      <c r="O908" s="19">
        <f ca="1">(IF(B908=1, $G$21+($G$22-$G$21)*N908, $H$21+($H$22-$H$21)*N908))</f>
        <v>1.4728098272201715E-2</v>
      </c>
      <c r="P908" s="15">
        <f ca="1">ROUND(M908*(1-O908), 0)</f>
        <v>4</v>
      </c>
      <c r="Q908" s="20">
        <f ca="1">RAND()</f>
        <v>0.22129825021476623</v>
      </c>
      <c r="R908" s="15">
        <f ca="1">IF(B908=1, ROUND(_xlfn.NORM.INV(Q908,$C$9,$C$10)*(1+$T$14), 0), ROUND(_xlfn.NORM.INV(Q908, $D$9, $D$10)*(1+$T$14), 0))</f>
        <v>32</v>
      </c>
      <c r="S908" s="20">
        <f ca="1">RAND()</f>
        <v>0.76967824934330953</v>
      </c>
      <c r="T908" s="18">
        <f ca="1">IF(B908=1, ROUND(_xlfn.NORM.INV(S908,$C$11,$C$12), 2), ROUND(_xlfn.NORM.INV(S908, $D$11, $D$12), 2))</f>
        <v>5414.32</v>
      </c>
      <c r="U908" s="15">
        <f ca="1">MIN(F908,R908)</f>
        <v>32</v>
      </c>
      <c r="V908" s="15">
        <f ca="1">RAND()</f>
        <v>0.56923927623015069</v>
      </c>
      <c r="W908" s="19">
        <f ca="1">(IF(B908=1, $G$21+($G$22-$G$21)*V908, $H$21+($H$22-$H$21)*V908))</f>
        <v>2.7077178286904521E-2</v>
      </c>
      <c r="X908" s="15">
        <f ca="1">ROUND(U908*(1-W908), 0)</f>
        <v>31</v>
      </c>
      <c r="Y908" s="20">
        <f ca="1">RAND()</f>
        <v>0.19092013096543081</v>
      </c>
      <c r="Z908" s="15">
        <f ca="1">IF(B908=1, ROUND(_xlfn.NORM.INV(Y908,$C$13,$C$14)*(1+$T$14), 0), ROUND(_xlfn.NORM.INV(Y908, $D$13, $D$14)*(1+$T$14), 0))</f>
        <v>27</v>
      </c>
      <c r="AA908" s="20">
        <f ca="1">RAND()</f>
        <v>0.75175533565017516</v>
      </c>
      <c r="AB908" s="18">
        <f ca="1">IF(B908=1, ROUND(_xlfn.NORM.INV(AA908,$C$15,$C$16), 2), ROUND(_xlfn.NORM.INV(AA908, $D$15, $D$16), 2))</f>
        <v>2880.62</v>
      </c>
      <c r="AC908" s="15">
        <f ca="1">MIN(G908,Z908)</f>
        <v>27</v>
      </c>
      <c r="AD908" s="15">
        <f ca="1">RAND()</f>
        <v>0.48842163654964488</v>
      </c>
      <c r="AE908" s="19">
        <f ca="1">(IF(B908=1, $G$21+($G$22-$G$21)*AD908, $H$21+($H$22-$H$21)*AD908))</f>
        <v>2.4652649096489346E-2</v>
      </c>
      <c r="AF908" s="15">
        <f ca="1">ROUND(AC908*(1-AE908), 0)</f>
        <v>26</v>
      </c>
      <c r="AG908" s="20">
        <f ca="1">RAND()</f>
        <v>0.3641807043936488</v>
      </c>
      <c r="AH908" s="15">
        <f ca="1">IF(B908=1, ROUND(_xlfn.NORM.INV(AG908,$C$17,$C$18)*(1+$T$14), 0), ROUND(_xlfn.NORM.INV(AG908, $D$17, $D$18)*(1+$T$14), 0))</f>
        <v>181</v>
      </c>
      <c r="AI908" s="20">
        <f ca="1">RAND()</f>
        <v>0.18160848343250635</v>
      </c>
      <c r="AJ908" s="18">
        <f ca="1">IF(B908=1, ROUND(_xlfn.NORM.INV(AI908,$C$19,$C$20), 2), ROUND(_xlfn.NORM.INV(AI908, $D$19, $D$20), 2))</f>
        <v>1679.66</v>
      </c>
      <c r="AK908" s="15">
        <f ca="1">MIN(ROUND(H908*(1+$C$22),0),AH908)</f>
        <v>181</v>
      </c>
      <c r="AL908" s="20">
        <f ca="1">RAND()</f>
        <v>0.27604749241381543</v>
      </c>
      <c r="AM908" s="19">
        <f ca="1">(IF(B908=1, $G$21+($G$22-$G$21)*AL908, $H$21+($H$22-$H$21)*AL908))</f>
        <v>1.8281424772414463E-2</v>
      </c>
      <c r="AN908" s="15">
        <f ca="1">ROUND(AK908*(1-AM908), 0)</f>
        <v>178</v>
      </c>
      <c r="AO908" s="18">
        <f ca="1">SUM(IF(AN908&gt;H908, (AN908-H908)*($G$23+AJ908), 0),IF(AF908&gt;G908,(AF908-G908)*($G$23+AB908),0),IF(X908&gt;F908,(X908-F908)*($G$23+T908),0),IF(P908&gt;E908,(P908-E908)*($G$23+L908),0))</f>
        <v>0</v>
      </c>
      <c r="AP908" s="18">
        <f>-$C$24</f>
        <v>-313614.51120000001</v>
      </c>
      <c r="AQ908" s="17">
        <f ca="1">L908*P908+T908*X908+AB908*AF908+AJ908*AN908-AO908+AP908</f>
        <v>273916.56880000007</v>
      </c>
      <c r="AS908" s="21">
        <f ca="1">SUM(IF(AN908&gt;H908, (AN908-H908), 0),IF(AF908&gt;G908,(AF908-G908),0),IF(X908&gt;F908,(X908-F908),0),IF(P908&gt;E908,(P908-E908),0))</f>
        <v>0</v>
      </c>
    </row>
    <row r="909" spans="1:45" x14ac:dyDescent="0.4">
      <c r="A909" s="15">
        <v>881</v>
      </c>
      <c r="B909" s="15">
        <f ca="1">IF(RAND() &lt; (8/12), 0, 1)</f>
        <v>0</v>
      </c>
      <c r="C909" s="20">
        <f ca="1">RAND()</f>
        <v>0.47581439439449558</v>
      </c>
      <c r="D909" s="15" t="str">
        <f ca="1">LOOKUP(C909,$H$13:$H$16,$F$13:$F$16)</f>
        <v>Airbus A380-800</v>
      </c>
      <c r="E909" s="15">
        <f ca="1">LOOKUP(D909,$F$6:$F$9,$I$6:$I$9)</f>
        <v>14</v>
      </c>
      <c r="F909" s="15">
        <f ca="1">LOOKUP(D909,$F$6:$F$9,$J$6:$J$9)</f>
        <v>76</v>
      </c>
      <c r="G909" s="15">
        <f ca="1">LOOKUP(D909,$F$6:$F$9,$K$6:$K$9)</f>
        <v>56</v>
      </c>
      <c r="H909" s="15">
        <f ca="1">LOOKUP(D909,$F$6:$F$9,$L$6:$L$9)</f>
        <v>341</v>
      </c>
      <c r="I909" s="20">
        <f ca="1">RAND()</f>
        <v>0.97374212269119254</v>
      </c>
      <c r="J909" s="15">
        <f ca="1">IF(B909=1, ROUND(_xlfn.NORM.INV(I909,$C$5,$C$6)*(1+$T$14), 0), ROUND(_xlfn.NORM.INV(I909, $D$5, $D$6)*(1+$T$14), 0))</f>
        <v>6</v>
      </c>
      <c r="K909" s="20">
        <f ca="1">RAND()</f>
        <v>8.7629352657322412E-3</v>
      </c>
      <c r="L909" s="18">
        <f ca="1">IF(B909=1, ROUND(_xlfn.NORM.INV(K909,$C$7,$C$8), 2), ROUND(_xlfn.NORM.INV(K909, $D$7, $D$8), 2))</f>
        <v>9409.73</v>
      </c>
      <c r="M909" s="15">
        <f ca="1">MIN(E909,J909)</f>
        <v>6</v>
      </c>
      <c r="N909" s="15">
        <f ca="1">RAND()</f>
        <v>0.61306217108349348</v>
      </c>
      <c r="O909" s="19">
        <f ca="1">(IF(B909=1, $G$21+($G$22-$G$21)*N909, $H$21+($H$22-$H$21)*N909))</f>
        <v>2.8391865132504801E-2</v>
      </c>
      <c r="P909" s="15">
        <f ca="1">ROUND(M909*(1-O909), 0)</f>
        <v>6</v>
      </c>
      <c r="Q909" s="20">
        <f ca="1">RAND()</f>
        <v>0.66618227009918718</v>
      </c>
      <c r="R909" s="15">
        <f ca="1">IF(B909=1, ROUND(_xlfn.NORM.INV(Q909,$C$9,$C$10)*(1+$T$14), 0), ROUND(_xlfn.NORM.INV(Q909, $D$9, $D$10)*(1+$T$14), 0))</f>
        <v>44</v>
      </c>
      <c r="S909" s="20">
        <f ca="1">RAND()</f>
        <v>0.30089919384792652</v>
      </c>
      <c r="T909" s="18">
        <f ca="1">IF(B909=1, ROUND(_xlfn.NORM.INV(S909,$C$11,$C$12), 2), ROUND(_xlfn.NORM.INV(S909, $D$11, $D$12), 2))</f>
        <v>5127.28</v>
      </c>
      <c r="U909" s="15">
        <f ca="1">MIN(F909,R909)</f>
        <v>44</v>
      </c>
      <c r="V909" s="15">
        <f ca="1">RAND()</f>
        <v>0.11196071001708441</v>
      </c>
      <c r="W909" s="19">
        <f ca="1">(IF(B909=1, $G$21+($G$22-$G$21)*V909, $H$21+($H$22-$H$21)*V909))</f>
        <v>1.3358821300512531E-2</v>
      </c>
      <c r="X909" s="15">
        <f ca="1">ROUND(U909*(1-W909), 0)</f>
        <v>43</v>
      </c>
      <c r="Y909" s="20">
        <f ca="1">RAND()</f>
        <v>0.31313208507620349</v>
      </c>
      <c r="Z909" s="15">
        <f ca="1">IF(B909=1, ROUND(_xlfn.NORM.INV(Y909,$C$13,$C$14)*(1+$T$14), 0), ROUND(_xlfn.NORM.INV(Y909, $D$13, $D$14)*(1+$T$14), 0))</f>
        <v>31</v>
      </c>
      <c r="AA909" s="20">
        <f ca="1">RAND()</f>
        <v>0.52855309853105092</v>
      </c>
      <c r="AB909" s="18">
        <f ca="1">IF(B909=1, ROUND(_xlfn.NORM.INV(AA909,$C$15,$C$16), 2), ROUND(_xlfn.NORM.INV(AA909, $D$15, $D$16), 2))</f>
        <v>2806.67</v>
      </c>
      <c r="AC909" s="15">
        <f ca="1">MIN(G909,Z909)</f>
        <v>31</v>
      </c>
      <c r="AD909" s="15">
        <f ca="1">RAND()</f>
        <v>0.82029574898782842</v>
      </c>
      <c r="AE909" s="19">
        <f ca="1">(IF(B909=1, $G$21+($G$22-$G$21)*AD909, $H$21+($H$22-$H$21)*AD909))</f>
        <v>3.4608872469634851E-2</v>
      </c>
      <c r="AF909" s="15">
        <f ca="1">ROUND(AC909*(1-AE909), 0)</f>
        <v>30</v>
      </c>
      <c r="AG909" s="20">
        <f ca="1">RAND()</f>
        <v>0.39270351116385105</v>
      </c>
      <c r="AH909" s="15">
        <f ca="1">IF(B909=1, ROUND(_xlfn.NORM.INV(AG909,$C$17,$C$18)*(1+$T$14), 0), ROUND(_xlfn.NORM.INV(AG909, $D$17, $D$18)*(1+$T$14), 0))</f>
        <v>185</v>
      </c>
      <c r="AI909" s="20">
        <f ca="1">RAND()</f>
        <v>0.4956618552873735</v>
      </c>
      <c r="AJ909" s="18">
        <f ca="1">IF(B909=1, ROUND(_xlfn.NORM.INV(AI909,$C$19,$C$20), 2), ROUND(_xlfn.NORM.INV(AI909, $D$19, $D$20), 2))</f>
        <v>1747.9</v>
      </c>
      <c r="AK909" s="15">
        <f ca="1">MIN(ROUND(H909*(1+$C$22),0),AH909)</f>
        <v>185</v>
      </c>
      <c r="AL909" s="20">
        <f ca="1">RAND()</f>
        <v>0.65308630774501153</v>
      </c>
      <c r="AM909" s="19">
        <f ca="1">(IF(B909=1, $G$21+($G$22-$G$21)*AL909, $H$21+($H$22-$H$21)*AL909))</f>
        <v>2.9592589232350343E-2</v>
      </c>
      <c r="AN909" s="15">
        <f ca="1">ROUND(AK909*(1-AM909), 0)</f>
        <v>180</v>
      </c>
      <c r="AO909" s="18">
        <f ca="1">SUM(IF(AN909&gt;H909, (AN909-H909)*($G$23+AJ909), 0),IF(AF909&gt;G909,(AF909-G909)*($G$23+AB909),0),IF(X909&gt;F909,(X909-F909)*($G$23+T909),0),IF(P909&gt;E909,(P909-E909)*($G$23+L909),0))</f>
        <v>0</v>
      </c>
      <c r="AP909" s="18">
        <f>-$C$24</f>
        <v>-313614.51120000001</v>
      </c>
      <c r="AQ909" s="17">
        <f ca="1">L909*P909+T909*X909+AB909*AF909+AJ909*AN909-AO909+AP909</f>
        <v>362139.00880000001</v>
      </c>
      <c r="AS909" s="21">
        <f ca="1">SUM(IF(AN909&gt;H909, (AN909-H909), 0),IF(AF909&gt;G909,(AF909-G909),0),IF(X909&gt;F909,(X909-F909),0),IF(P909&gt;E909,(P909-E909),0))</f>
        <v>0</v>
      </c>
    </row>
    <row r="910" spans="1:45" x14ac:dyDescent="0.4">
      <c r="A910" s="15">
        <v>882</v>
      </c>
      <c r="B910" s="15">
        <f ca="1">IF(RAND() &lt; (8/12), 0, 1)</f>
        <v>0</v>
      </c>
      <c r="C910" s="20">
        <f ca="1">RAND()</f>
        <v>0.35485393888225403</v>
      </c>
      <c r="D910" s="15" t="str">
        <f ca="1">LOOKUP(C910,$H$13:$H$16,$F$13:$F$16)</f>
        <v>Airbus A380-800</v>
      </c>
      <c r="E910" s="15">
        <f ca="1">LOOKUP(D910,$F$6:$F$9,$I$6:$I$9)</f>
        <v>14</v>
      </c>
      <c r="F910" s="15">
        <f ca="1">LOOKUP(D910,$F$6:$F$9,$J$6:$J$9)</f>
        <v>76</v>
      </c>
      <c r="G910" s="15">
        <f ca="1">LOOKUP(D910,$F$6:$F$9,$K$6:$K$9)</f>
        <v>56</v>
      </c>
      <c r="H910" s="15">
        <f ca="1">LOOKUP(D910,$F$6:$F$9,$L$6:$L$9)</f>
        <v>341</v>
      </c>
      <c r="I910" s="20">
        <f ca="1">RAND()</f>
        <v>7.1904672108301981E-2</v>
      </c>
      <c r="J910" s="15">
        <f ca="1">IF(B910=1, ROUND(_xlfn.NORM.INV(I910,$C$5,$C$6)*(1+$T$14), 0), ROUND(_xlfn.NORM.INV(I910, $D$5, $D$6)*(1+$T$14), 0))</f>
        <v>3</v>
      </c>
      <c r="K910" s="20">
        <f ca="1">RAND()</f>
        <v>0.66907549425801272</v>
      </c>
      <c r="L910" s="18">
        <f ca="1">IF(B910=1, ROUND(_xlfn.NORM.INV(K910,$C$7,$C$8), 2), ROUND(_xlfn.NORM.INV(K910, $D$7, $D$8), 2))</f>
        <v>10691.71</v>
      </c>
      <c r="M910" s="15">
        <f ca="1">MIN(E910,J910)</f>
        <v>3</v>
      </c>
      <c r="N910" s="15">
        <f ca="1">RAND()</f>
        <v>0.33533043390800821</v>
      </c>
      <c r="O910" s="19">
        <f ca="1">(IF(B910=1, $G$21+($G$22-$G$21)*N910, $H$21+($H$22-$H$21)*N910))</f>
        <v>2.0059913017240246E-2</v>
      </c>
      <c r="P910" s="15">
        <f ca="1">ROUND(M910*(1-O910), 0)</f>
        <v>3</v>
      </c>
      <c r="Q910" s="20">
        <f ca="1">RAND()</f>
        <v>0.49617166145848224</v>
      </c>
      <c r="R910" s="15">
        <f ca="1">IF(B910=1, ROUND(_xlfn.NORM.INV(Q910,$C$9,$C$10)*(1+$T$14), 0), ROUND(_xlfn.NORM.INV(Q910, $D$9, $D$10)*(1+$T$14), 0))</f>
        <v>40</v>
      </c>
      <c r="S910" s="20">
        <f ca="1">RAND()</f>
        <v>0.81388734087358106</v>
      </c>
      <c r="T910" s="18">
        <f ca="1">IF(B910=1, ROUND(_xlfn.NORM.INV(S910,$C$11,$C$12), 2), ROUND(_xlfn.NORM.INV(S910, $D$11, $D$12), 2))</f>
        <v>5449.53</v>
      </c>
      <c r="U910" s="15">
        <f ca="1">MIN(F910,R910)</f>
        <v>40</v>
      </c>
      <c r="V910" s="15">
        <f ca="1">RAND()</f>
        <v>0.72086579989399036</v>
      </c>
      <c r="W910" s="19">
        <f ca="1">(IF(B910=1, $G$21+($G$22-$G$21)*V910, $H$21+($H$22-$H$21)*V910))</f>
        <v>3.1625973996819712E-2</v>
      </c>
      <c r="X910" s="15">
        <f ca="1">ROUND(U910*(1-W910), 0)</f>
        <v>39</v>
      </c>
      <c r="Y910" s="20">
        <f ca="1">RAND()</f>
        <v>0.55629558642594212</v>
      </c>
      <c r="Z910" s="15">
        <f ca="1">IF(B910=1, ROUND(_xlfn.NORM.INV(Y910,$C$13,$C$14)*(1+$T$14), 0), ROUND(_xlfn.NORM.INV(Y910, $D$13, $D$14)*(1+$T$14), 0))</f>
        <v>37</v>
      </c>
      <c r="AA910" s="20">
        <f ca="1">RAND()</f>
        <v>0.3143653068541391</v>
      </c>
      <c r="AB910" s="18">
        <f ca="1">IF(B910=1, ROUND(_xlfn.NORM.INV(AA910,$C$15,$C$16), 2), ROUND(_xlfn.NORM.INV(AA910, $D$15, $D$16), 2))</f>
        <v>2739.2</v>
      </c>
      <c r="AC910" s="15">
        <f ca="1">MIN(G910,Z910)</f>
        <v>37</v>
      </c>
      <c r="AD910" s="15">
        <f ca="1">RAND()</f>
        <v>6.8117627972150596E-2</v>
      </c>
      <c r="AE910" s="19">
        <f ca="1">(IF(B910=1, $G$21+($G$22-$G$21)*AD910, $H$21+($H$22-$H$21)*AD910))</f>
        <v>1.2043528839164519E-2</v>
      </c>
      <c r="AF910" s="15">
        <f ca="1">ROUND(AC910*(1-AE910), 0)</f>
        <v>37</v>
      </c>
      <c r="AG910" s="20">
        <f ca="1">RAND()</f>
        <v>0.56486218638752761</v>
      </c>
      <c r="AH910" s="15">
        <f ca="1">IF(B910=1, ROUND(_xlfn.NORM.INV(AG910,$C$17,$C$18)*(1+$T$14), 0), ROUND(_xlfn.NORM.INV(AG910, $D$17, $D$18)*(1+$T$14), 0))</f>
        <v>208</v>
      </c>
      <c r="AI910" s="20">
        <f ca="1">RAND()</f>
        <v>0.34041186601647033</v>
      </c>
      <c r="AJ910" s="18">
        <f ca="1">IF(B910=1, ROUND(_xlfn.NORM.INV(AI910,$C$19,$C$20), 2), ROUND(_xlfn.NORM.INV(AI910, $D$19, $D$20), 2))</f>
        <v>1717.48</v>
      </c>
      <c r="AK910" s="15">
        <f ca="1">MIN(ROUND(H910*(1+$C$22),0),AH910)</f>
        <v>208</v>
      </c>
      <c r="AL910" s="20">
        <f ca="1">RAND()</f>
        <v>0.15846566152931008</v>
      </c>
      <c r="AM910" s="19">
        <f ca="1">(IF(B910=1, $G$21+($G$22-$G$21)*AL910, $H$21+($H$22-$H$21)*AL910))</f>
        <v>1.4753969845879303E-2</v>
      </c>
      <c r="AN910" s="15">
        <f ca="1">ROUND(AK910*(1-AM910), 0)</f>
        <v>205</v>
      </c>
      <c r="AO910" s="18">
        <f ca="1">SUM(IF(AN910&gt;H910, (AN910-H910)*($G$23+AJ910), 0),IF(AF910&gt;G910,(AF910-G910)*($G$23+AB910),0),IF(X910&gt;F910,(X910-F910)*($G$23+T910),0),IF(P910&gt;E910,(P910-E910)*($G$23+L910),0))</f>
        <v>0</v>
      </c>
      <c r="AP910" s="18">
        <f>-$C$24</f>
        <v>-313614.51120000001</v>
      </c>
      <c r="AQ910" s="17">
        <f ca="1">L910*P910+T910*X910+AB910*AF910+AJ910*AN910-AO910+AP910</f>
        <v>384426.08879999997</v>
      </c>
      <c r="AS910" s="21">
        <f ca="1">SUM(IF(AN910&gt;H910, (AN910-H910), 0),IF(AF910&gt;G910,(AF910-G910),0),IF(X910&gt;F910,(X910-F910),0),IF(P910&gt;E910,(P910-E910),0))</f>
        <v>0</v>
      </c>
    </row>
    <row r="911" spans="1:45" x14ac:dyDescent="0.4">
      <c r="A911" s="15">
        <v>883</v>
      </c>
      <c r="B911" s="15">
        <f ca="1">IF(RAND() &lt; (8/12), 0, 1)</f>
        <v>0</v>
      </c>
      <c r="C911" s="20">
        <f ca="1">RAND()</f>
        <v>0.13760633438617242</v>
      </c>
      <c r="D911" s="15" t="str">
        <f ca="1">LOOKUP(C911,$H$13:$H$16,$F$13:$F$16)</f>
        <v>Airbus A350-900</v>
      </c>
      <c r="E911" s="15">
        <f ca="1">LOOKUP(D911,$F$6:$F$9,$I$6:$I$9)</f>
        <v>0</v>
      </c>
      <c r="F911" s="15">
        <f ca="1">LOOKUP(D911,$F$6:$F$9,$J$6:$J$9)</f>
        <v>32</v>
      </c>
      <c r="G911" s="15">
        <f ca="1">LOOKUP(D911,$F$6:$F$9,$K$6:$K$9)</f>
        <v>21</v>
      </c>
      <c r="H911" s="15">
        <f ca="1">LOOKUP(D911,$F$6:$F$9,$L$6:$L$9)</f>
        <v>259</v>
      </c>
      <c r="I911" s="20">
        <f ca="1">RAND()</f>
        <v>2.6915714129304602E-2</v>
      </c>
      <c r="J911" s="15">
        <f ca="1">IF(B911=1, ROUND(_xlfn.NORM.INV(I911,$C$5,$C$6)*(1+$T$14), 0), ROUND(_xlfn.NORM.INV(I911, $D$5, $D$6)*(1+$T$14), 0))</f>
        <v>2</v>
      </c>
      <c r="K911" s="20">
        <f ca="1">RAND()</f>
        <v>0.89183813872693329</v>
      </c>
      <c r="L911" s="18">
        <f ca="1">IF(B911=1, ROUND(_xlfn.NORM.INV(K911,$C$7,$C$8), 2), ROUND(_xlfn.NORM.INV(K911, $D$7, $D$8), 2))</f>
        <v>11055.86</v>
      </c>
      <c r="M911" s="15">
        <f ca="1">MIN(E911,J911)</f>
        <v>0</v>
      </c>
      <c r="N911" s="15">
        <f ca="1">RAND()</f>
        <v>6.6668086058313536E-2</v>
      </c>
      <c r="O911" s="19">
        <f ca="1">(IF(B911=1, $G$21+($G$22-$G$21)*N911, $H$21+($H$22-$H$21)*N911))</f>
        <v>1.2000042581749406E-2</v>
      </c>
      <c r="P911" s="15">
        <f ca="1">ROUND(M911*(1-O911), 0)</f>
        <v>0</v>
      </c>
      <c r="Q911" s="20">
        <f ca="1">RAND()</f>
        <v>0.73908065068568818</v>
      </c>
      <c r="R911" s="15">
        <f ca="1">IF(B911=1, ROUND(_xlfn.NORM.INV(Q911,$C$9,$C$10)*(1+$T$14), 0), ROUND(_xlfn.NORM.INV(Q911, $D$9, $D$10)*(1+$T$14), 0))</f>
        <v>47</v>
      </c>
      <c r="S911" s="20">
        <f ca="1">RAND()</f>
        <v>0.95617593962065917</v>
      </c>
      <c r="T911" s="18">
        <f ca="1">IF(B911=1, ROUND(_xlfn.NORM.INV(S911,$C$11,$C$12), 2), ROUND(_xlfn.NORM.INV(S911, $D$11, $D$12), 2))</f>
        <v>5635.39</v>
      </c>
      <c r="U911" s="15">
        <f ca="1">MIN(F911,R911)</f>
        <v>32</v>
      </c>
      <c r="V911" s="15">
        <f ca="1">RAND()</f>
        <v>0.68834203435370978</v>
      </c>
      <c r="W911" s="19">
        <f ca="1">(IF(B911=1, $G$21+($G$22-$G$21)*V911, $H$21+($H$22-$H$21)*V911))</f>
        <v>3.0650261030611289E-2</v>
      </c>
      <c r="X911" s="15">
        <f ca="1">ROUND(U911*(1-W911), 0)</f>
        <v>31</v>
      </c>
      <c r="Y911" s="20">
        <f ca="1">RAND()</f>
        <v>0.70491641613227896</v>
      </c>
      <c r="Z911" s="15">
        <f ca="1">IF(B911=1, ROUND(_xlfn.NORM.INV(Y911,$C$13,$C$14)*(1+$T$14), 0), ROUND(_xlfn.NORM.INV(Y911, $D$13, $D$14)*(1+$T$14), 0))</f>
        <v>41</v>
      </c>
      <c r="AA911" s="20">
        <f ca="1">RAND()</f>
        <v>0.95436262433218977</v>
      </c>
      <c r="AB911" s="18">
        <f ca="1">IF(B911=1, ROUND(_xlfn.NORM.INV(AA911,$C$15,$C$16), 2), ROUND(_xlfn.NORM.INV(AA911, $D$15, $D$16), 2))</f>
        <v>3003.21</v>
      </c>
      <c r="AC911" s="15">
        <f ca="1">MIN(G911,Z911)</f>
        <v>21</v>
      </c>
      <c r="AD911" s="15">
        <f ca="1">RAND()</f>
        <v>0.52272480894567763</v>
      </c>
      <c r="AE911" s="19">
        <f ca="1">(IF(B911=1, $G$21+($G$22-$G$21)*AD911, $H$21+($H$22-$H$21)*AD911))</f>
        <v>2.5681744268370325E-2</v>
      </c>
      <c r="AF911" s="15">
        <f ca="1">ROUND(AC911*(1-AE911), 0)</f>
        <v>20</v>
      </c>
      <c r="AG911" s="20">
        <f ca="1">RAND()</f>
        <v>0.30357089502326096</v>
      </c>
      <c r="AH911" s="15">
        <f ca="1">IF(B911=1, ROUND(_xlfn.NORM.INV(AG911,$C$17,$C$18)*(1+$T$14), 0), ROUND(_xlfn.NORM.INV(AG911, $D$17, $D$18)*(1+$T$14), 0))</f>
        <v>173</v>
      </c>
      <c r="AI911" s="20">
        <f ca="1">RAND()</f>
        <v>5.6089393186593561E-3</v>
      </c>
      <c r="AJ911" s="18">
        <f ca="1">IF(B911=1, ROUND(_xlfn.NORM.INV(AI911,$C$19,$C$20), 2), ROUND(_xlfn.NORM.INV(AI911, $D$19, $D$20), 2))</f>
        <v>1556.11</v>
      </c>
      <c r="AK911" s="15">
        <f ca="1">MIN(ROUND(H911*(1+$C$22),0),AH911)</f>
        <v>173</v>
      </c>
      <c r="AL911" s="20">
        <f ca="1">RAND()</f>
        <v>0.54482527164624261</v>
      </c>
      <c r="AM911" s="19">
        <f ca="1">(IF(B911=1, $G$21+($G$22-$G$21)*AL911, $H$21+($H$22-$H$21)*AL911))</f>
        <v>2.6344758149387276E-2</v>
      </c>
      <c r="AN911" s="15">
        <f ca="1">ROUND(AK911*(1-AM911), 0)</f>
        <v>168</v>
      </c>
      <c r="AO911" s="18">
        <f ca="1">SUM(IF(AN911&gt;H911, (AN911-H911)*($G$23+AJ911), 0),IF(AF911&gt;G911,(AF911-G911)*($G$23+AB911),0),IF(X911&gt;F911,(X911-F911)*($G$23+T911),0),IF(P911&gt;E911,(P911-E911)*($G$23+L911),0))</f>
        <v>0</v>
      </c>
      <c r="AP911" s="18">
        <f>-$C$24</f>
        <v>-313614.51120000001</v>
      </c>
      <c r="AQ911" s="17">
        <f ca="1">L911*P911+T911*X911+AB911*AF911+AJ911*AN911-AO911+AP911</f>
        <v>182573.25879999995</v>
      </c>
      <c r="AS911" s="21">
        <f ca="1">SUM(IF(AN911&gt;H911, (AN911-H911), 0),IF(AF911&gt;G911,(AF911-G911),0),IF(X911&gt;F911,(X911-F911),0),IF(P911&gt;E911,(P911-E911),0))</f>
        <v>0</v>
      </c>
    </row>
    <row r="912" spans="1:45" x14ac:dyDescent="0.4">
      <c r="A912" s="15">
        <v>884</v>
      </c>
      <c r="B912" s="15">
        <f ca="1">IF(RAND() &lt; (8/12), 0, 1)</f>
        <v>0</v>
      </c>
      <c r="C912" s="20">
        <f ca="1">RAND()</f>
        <v>3.6557233044498316E-2</v>
      </c>
      <c r="D912" s="15" t="str">
        <f ca="1">LOOKUP(C912,$H$13:$H$16,$F$13:$F$16)</f>
        <v>Airbus A350-900</v>
      </c>
      <c r="E912" s="15">
        <f ca="1">LOOKUP(D912,$F$6:$F$9,$I$6:$I$9)</f>
        <v>0</v>
      </c>
      <c r="F912" s="15">
        <f ca="1">LOOKUP(D912,$F$6:$F$9,$J$6:$J$9)</f>
        <v>32</v>
      </c>
      <c r="G912" s="15">
        <f ca="1">LOOKUP(D912,$F$6:$F$9,$K$6:$K$9)</f>
        <v>21</v>
      </c>
      <c r="H912" s="15">
        <f ca="1">LOOKUP(D912,$F$6:$F$9,$L$6:$L$9)</f>
        <v>259</v>
      </c>
      <c r="I912" s="20">
        <f ca="1">RAND()</f>
        <v>0.69136018649060926</v>
      </c>
      <c r="J912" s="15">
        <f ca="1">IF(B912=1, ROUND(_xlfn.NORM.INV(I912,$C$5,$C$6)*(1+$T$14), 0), ROUND(_xlfn.NORM.INV(I912, $D$5, $D$6)*(1+$T$14), 0))</f>
        <v>5</v>
      </c>
      <c r="K912" s="20">
        <f ca="1">RAND()</f>
        <v>0.43373286857022431</v>
      </c>
      <c r="L912" s="18">
        <f ca="1">IF(B912=1, ROUND(_xlfn.NORM.INV(K912,$C$7,$C$8), 2), ROUND(_xlfn.NORM.INV(K912, $D$7, $D$8), 2))</f>
        <v>10416.32</v>
      </c>
      <c r="M912" s="15">
        <f ca="1">MIN(E912,J912)</f>
        <v>0</v>
      </c>
      <c r="N912" s="15">
        <f ca="1">RAND()</f>
        <v>0.91672489698786097</v>
      </c>
      <c r="O912" s="19">
        <f ca="1">(IF(B912=1, $G$21+($G$22-$G$21)*N912, $H$21+($H$22-$H$21)*N912))</f>
        <v>3.7501746909635827E-2</v>
      </c>
      <c r="P912" s="15">
        <f ca="1">ROUND(M912*(1-O912), 0)</f>
        <v>0</v>
      </c>
      <c r="Q912" s="20">
        <f ca="1">RAND()</f>
        <v>4.2210077746177022E-2</v>
      </c>
      <c r="R912" s="15">
        <f ca="1">IF(B912=1, ROUND(_xlfn.NORM.INV(Q912,$C$9,$C$10)*(1+$T$14), 0), ROUND(_xlfn.NORM.INV(Q912, $D$9, $D$10)*(1+$T$14), 0))</f>
        <v>22</v>
      </c>
      <c r="S912" s="20">
        <f ca="1">RAND()</f>
        <v>0.53875293697215565</v>
      </c>
      <c r="T912" s="18">
        <f ca="1">IF(B912=1, ROUND(_xlfn.NORM.INV(S912,$C$11,$C$12), 2), ROUND(_xlfn.NORM.INV(S912, $D$11, $D$12), 2))</f>
        <v>5268.36</v>
      </c>
      <c r="U912" s="15">
        <f ca="1">MIN(F912,R912)</f>
        <v>22</v>
      </c>
      <c r="V912" s="15">
        <f ca="1">RAND()</f>
        <v>0.91090896459147797</v>
      </c>
      <c r="W912" s="19">
        <f ca="1">(IF(B912=1, $G$21+($G$22-$G$21)*V912, $H$21+($H$22-$H$21)*V912))</f>
        <v>3.7327268937744337E-2</v>
      </c>
      <c r="X912" s="15">
        <f ca="1">ROUND(U912*(1-W912), 0)</f>
        <v>21</v>
      </c>
      <c r="Y912" s="20">
        <f ca="1">RAND()</f>
        <v>0.80121910455383727</v>
      </c>
      <c r="Z912" s="15">
        <f ca="1">IF(B912=1, ROUND(_xlfn.NORM.INV(Y912,$C$13,$C$14)*(1+$T$14), 0), ROUND(_xlfn.NORM.INV(Y912, $D$13, $D$14)*(1+$T$14), 0))</f>
        <v>44</v>
      </c>
      <c r="AA912" s="20">
        <f ca="1">RAND()</f>
        <v>0.97486817589109165</v>
      </c>
      <c r="AB912" s="18">
        <f ca="1">IF(B912=1, ROUND(_xlfn.NORM.INV(AA912,$C$15,$C$16), 2), ROUND(_xlfn.NORM.INV(AA912, $D$15, $D$16), 2))</f>
        <v>3035.9</v>
      </c>
      <c r="AC912" s="15">
        <f ca="1">MIN(G912,Z912)</f>
        <v>21</v>
      </c>
      <c r="AD912" s="15">
        <f ca="1">RAND()</f>
        <v>4.8612613926224402E-4</v>
      </c>
      <c r="AE912" s="19">
        <f ca="1">(IF(B912=1, $G$21+($G$22-$G$21)*AD912, $H$21+($H$22-$H$21)*AD912))</f>
        <v>1.0014583784177867E-2</v>
      </c>
      <c r="AF912" s="15">
        <f ca="1">ROUND(AC912*(1-AE912), 0)</f>
        <v>21</v>
      </c>
      <c r="AG912" s="20">
        <f ca="1">RAND()</f>
        <v>0.45964085795112852</v>
      </c>
      <c r="AH912" s="15">
        <f ca="1">IF(B912=1, ROUND(_xlfn.NORM.INV(AG912,$C$17,$C$18)*(1+$T$14), 0), ROUND(_xlfn.NORM.INV(AG912, $D$17, $D$18)*(1+$T$14), 0))</f>
        <v>194</v>
      </c>
      <c r="AI912" s="20">
        <f ca="1">RAND()</f>
        <v>0.18099877343187509</v>
      </c>
      <c r="AJ912" s="18">
        <f ca="1">IF(B912=1, ROUND(_xlfn.NORM.INV(AI912,$C$19,$C$20), 2), ROUND(_xlfn.NORM.INV(AI912, $D$19, $D$20), 2))</f>
        <v>1679.49</v>
      </c>
      <c r="AK912" s="15">
        <f ca="1">MIN(ROUND(H912*(1+$C$22),0),AH912)</f>
        <v>194</v>
      </c>
      <c r="AL912" s="20">
        <f ca="1">RAND()</f>
        <v>0.21124263976372726</v>
      </c>
      <c r="AM912" s="19">
        <f ca="1">(IF(B912=1, $G$21+($G$22-$G$21)*AL912, $H$21+($H$22-$H$21)*AL912))</f>
        <v>1.6337279192911818E-2</v>
      </c>
      <c r="AN912" s="15">
        <f ca="1">ROUND(AK912*(1-AM912), 0)</f>
        <v>191</v>
      </c>
      <c r="AO912" s="18">
        <f ca="1">SUM(IF(AN912&gt;H912, (AN912-H912)*($G$23+AJ912), 0),IF(AF912&gt;G912,(AF912-G912)*($G$23+AB912),0),IF(X912&gt;F912,(X912-F912)*($G$23+T912),0),IF(P912&gt;E912,(P912-E912)*($G$23+L912),0))</f>
        <v>0</v>
      </c>
      <c r="AP912" s="18">
        <f>-$C$24</f>
        <v>-313614.51120000001</v>
      </c>
      <c r="AQ912" s="17">
        <f ca="1">L912*P912+T912*X912+AB912*AF912+AJ912*AN912-AO912+AP912</f>
        <v>181557.53880000004</v>
      </c>
      <c r="AS912" s="21">
        <f ca="1">SUM(IF(AN912&gt;H912, (AN912-H912), 0),IF(AF912&gt;G912,(AF912-G912),0),IF(X912&gt;F912,(X912-F912),0),IF(P912&gt;E912,(P912-E912),0))</f>
        <v>0</v>
      </c>
    </row>
    <row r="913" spans="1:45" x14ac:dyDescent="0.4">
      <c r="A913" s="15">
        <v>885</v>
      </c>
      <c r="B913" s="15">
        <f ca="1">IF(RAND() &lt; (8/12), 0, 1)</f>
        <v>0</v>
      </c>
      <c r="C913" s="20">
        <f ca="1">RAND()</f>
        <v>0.46555805639428405</v>
      </c>
      <c r="D913" s="15" t="str">
        <f ca="1">LOOKUP(C913,$H$13:$H$16,$F$13:$F$16)</f>
        <v>Airbus A380-800</v>
      </c>
      <c r="E913" s="15">
        <f ca="1">LOOKUP(D913,$F$6:$F$9,$I$6:$I$9)</f>
        <v>14</v>
      </c>
      <c r="F913" s="15">
        <f ca="1">LOOKUP(D913,$F$6:$F$9,$J$6:$J$9)</f>
        <v>76</v>
      </c>
      <c r="G913" s="15">
        <f ca="1">LOOKUP(D913,$F$6:$F$9,$K$6:$K$9)</f>
        <v>56</v>
      </c>
      <c r="H913" s="15">
        <f ca="1">LOOKUP(D913,$F$6:$F$9,$L$6:$L$9)</f>
        <v>341</v>
      </c>
      <c r="I913" s="20">
        <f ca="1">RAND()</f>
        <v>0.3411941952990698</v>
      </c>
      <c r="J913" s="15">
        <f ca="1">IF(B913=1, ROUND(_xlfn.NORM.INV(I913,$C$5,$C$6)*(1+$T$14), 0), ROUND(_xlfn.NORM.INV(I913, $D$5, $D$6)*(1+$T$14), 0))</f>
        <v>4</v>
      </c>
      <c r="K913" s="20">
        <f ca="1">RAND()</f>
        <v>2.1244676568175191E-2</v>
      </c>
      <c r="L913" s="18">
        <f ca="1">IF(B913=1, ROUND(_xlfn.NORM.INV(K913,$C$7,$C$8), 2), ROUND(_xlfn.NORM.INV(K913, $D$7, $D$8), 2))</f>
        <v>9567.7800000000007</v>
      </c>
      <c r="M913" s="15">
        <f ca="1">MIN(E913,J913)</f>
        <v>4</v>
      </c>
      <c r="N913" s="15">
        <f ca="1">RAND()</f>
        <v>0.13543089443561163</v>
      </c>
      <c r="O913" s="19">
        <f ca="1">(IF(B913=1, $G$21+($G$22-$G$21)*N913, $H$21+($H$22-$H$21)*N913))</f>
        <v>1.4062926833068349E-2</v>
      </c>
      <c r="P913" s="15">
        <f ca="1">ROUND(M913*(1-O913), 0)</f>
        <v>4</v>
      </c>
      <c r="Q913" s="20">
        <f ca="1">RAND()</f>
        <v>0.4693857165035662</v>
      </c>
      <c r="R913" s="15">
        <f ca="1">IF(B913=1, ROUND(_xlfn.NORM.INV(Q913,$C$9,$C$10)*(1+$T$14), 0), ROUND(_xlfn.NORM.INV(Q913, $D$9, $D$10)*(1+$T$14), 0))</f>
        <v>39</v>
      </c>
      <c r="S913" s="20">
        <f ca="1">RAND()</f>
        <v>0.91935458726022945</v>
      </c>
      <c r="T913" s="18">
        <f ca="1">IF(B913=1, ROUND(_xlfn.NORM.INV(S913,$C$11,$C$12), 2), ROUND(_xlfn.NORM.INV(S913, $D$11, $D$12), 2))</f>
        <v>5565.39</v>
      </c>
      <c r="U913" s="15">
        <f ca="1">MIN(F913,R913)</f>
        <v>39</v>
      </c>
      <c r="V913" s="15">
        <f ca="1">RAND()</f>
        <v>0.93877234541498444</v>
      </c>
      <c r="W913" s="19">
        <f ca="1">(IF(B913=1, $G$21+($G$22-$G$21)*V913, $H$21+($H$22-$H$21)*V913))</f>
        <v>3.8163170362449532E-2</v>
      </c>
      <c r="X913" s="15">
        <f ca="1">ROUND(U913*(1-W913), 0)</f>
        <v>38</v>
      </c>
      <c r="Y913" s="20">
        <f ca="1">RAND()</f>
        <v>0.25685199411448623</v>
      </c>
      <c r="Z913" s="15">
        <f ca="1">IF(B913=1, ROUND(_xlfn.NORM.INV(Y913,$C$13,$C$14)*(1+$T$14), 0), ROUND(_xlfn.NORM.INV(Y913, $D$13, $D$14)*(1+$T$14), 0))</f>
        <v>30</v>
      </c>
      <c r="AA913" s="20">
        <f ca="1">RAND()</f>
        <v>0.49155270600159651</v>
      </c>
      <c r="AB913" s="18">
        <f ca="1">IF(B913=1, ROUND(_xlfn.NORM.INV(AA913,$C$15,$C$16), 2), ROUND(_xlfn.NORM.INV(AA913, $D$15, $D$16), 2))</f>
        <v>2795.39</v>
      </c>
      <c r="AC913" s="15">
        <f ca="1">MIN(G913,Z913)</f>
        <v>30</v>
      </c>
      <c r="AD913" s="15">
        <f ca="1">RAND()</f>
        <v>0.76677240046241191</v>
      </c>
      <c r="AE913" s="19">
        <f ca="1">(IF(B913=1, $G$21+($G$22-$G$21)*AD913, $H$21+($H$22-$H$21)*AD913))</f>
        <v>3.3003172013872359E-2</v>
      </c>
      <c r="AF913" s="15">
        <f ca="1">ROUND(AC913*(1-AE913), 0)</f>
        <v>29</v>
      </c>
      <c r="AG913" s="20">
        <f ca="1">RAND()</f>
        <v>0.84421100264285209</v>
      </c>
      <c r="AH913" s="15">
        <f ca="1">IF(B913=1, ROUND(_xlfn.NORM.INV(AG913,$C$17,$C$18)*(1+$T$14), 0), ROUND(_xlfn.NORM.INV(AG913, $D$17, $D$18)*(1+$T$14), 0))</f>
        <v>253</v>
      </c>
      <c r="AI913" s="20">
        <f ca="1">RAND()</f>
        <v>2.310331452494907E-2</v>
      </c>
      <c r="AJ913" s="18">
        <f ca="1">IF(B913=1, ROUND(_xlfn.NORM.INV(AI913,$C$19,$C$20), 2), ROUND(_xlfn.NORM.INV(AI913, $D$19, $D$20), 2))</f>
        <v>1597.3</v>
      </c>
      <c r="AK913" s="15">
        <f ca="1">MIN(ROUND(H913*(1+$C$22),0),AH913)</f>
        <v>253</v>
      </c>
      <c r="AL913" s="20">
        <f ca="1">RAND()</f>
        <v>0.37349635037036344</v>
      </c>
      <c r="AM913" s="19">
        <f ca="1">(IF(B913=1, $G$21+($G$22-$G$21)*AL913, $H$21+($H$22-$H$21)*AL913))</f>
        <v>2.1204890511110901E-2</v>
      </c>
      <c r="AN913" s="15">
        <f ca="1">ROUND(AK913*(1-AM913), 0)</f>
        <v>248</v>
      </c>
      <c r="AO913" s="18">
        <f ca="1">SUM(IF(AN913&gt;H913, (AN913-H913)*($G$23+AJ913), 0),IF(AF913&gt;G913,(AF913-G913)*($G$23+AB913),0),IF(X913&gt;F913,(X913-F913)*($G$23+T913),0),IF(P913&gt;E913,(P913-E913)*($G$23+L913),0))</f>
        <v>0</v>
      </c>
      <c r="AP913" s="18">
        <f>-$C$24</f>
        <v>-313614.51120000001</v>
      </c>
      <c r="AQ913" s="17">
        <f ca="1">L913*P913+T913*X913+AB913*AF913+AJ913*AN913-AO913+AP913</f>
        <v>413338.1387999999</v>
      </c>
      <c r="AS913" s="21">
        <f ca="1">SUM(IF(AN913&gt;H913, (AN913-H913), 0),IF(AF913&gt;G913,(AF913-G913),0),IF(X913&gt;F913,(X913-F913),0),IF(P913&gt;E913,(P913-E913),0))</f>
        <v>0</v>
      </c>
    </row>
    <row r="914" spans="1:45" x14ac:dyDescent="0.4">
      <c r="A914" s="15">
        <v>886</v>
      </c>
      <c r="B914" s="15">
        <f ca="1">IF(RAND() &lt; (8/12), 0, 1)</f>
        <v>0</v>
      </c>
      <c r="C914" s="20">
        <f ca="1">RAND()</f>
        <v>0.10476656402259388</v>
      </c>
      <c r="D914" s="15" t="str">
        <f ca="1">LOOKUP(C914,$H$13:$H$16,$F$13:$F$16)</f>
        <v>Airbus A350-900</v>
      </c>
      <c r="E914" s="15">
        <f ca="1">LOOKUP(D914,$F$6:$F$9,$I$6:$I$9)</f>
        <v>0</v>
      </c>
      <c r="F914" s="15">
        <f ca="1">LOOKUP(D914,$F$6:$F$9,$J$6:$J$9)</f>
        <v>32</v>
      </c>
      <c r="G914" s="15">
        <f ca="1">LOOKUP(D914,$F$6:$F$9,$K$6:$K$9)</f>
        <v>21</v>
      </c>
      <c r="H914" s="15">
        <f ca="1">LOOKUP(D914,$F$6:$F$9,$L$6:$L$9)</f>
        <v>259</v>
      </c>
      <c r="I914" s="20">
        <f ca="1">RAND()</f>
        <v>4.2421995194824591E-2</v>
      </c>
      <c r="J914" s="15">
        <f ca="1">IF(B914=1, ROUND(_xlfn.NORM.INV(I914,$C$5,$C$6)*(1+$T$14), 0), ROUND(_xlfn.NORM.INV(I914, $D$5, $D$6)*(1+$T$14), 0))</f>
        <v>2</v>
      </c>
      <c r="K914" s="20">
        <f ca="1">RAND()</f>
        <v>0.71453168244831811</v>
      </c>
      <c r="L914" s="18">
        <f ca="1">IF(B914=1, ROUND(_xlfn.NORM.INV(K914,$C$7,$C$8), 2), ROUND(_xlfn.NORM.INV(K914, $D$7, $D$8), 2))</f>
        <v>10750.65</v>
      </c>
      <c r="M914" s="15">
        <f ca="1">MIN(E914,J914)</f>
        <v>0</v>
      </c>
      <c r="N914" s="15">
        <f ca="1">RAND()</f>
        <v>0.3640476727005143</v>
      </c>
      <c r="O914" s="19">
        <f ca="1">(IF(B914=1, $G$21+($G$22-$G$21)*N914, $H$21+($H$22-$H$21)*N914))</f>
        <v>2.092143018101543E-2</v>
      </c>
      <c r="P914" s="15">
        <f ca="1">ROUND(M914*(1-O914), 0)</f>
        <v>0</v>
      </c>
      <c r="Q914" s="20">
        <f ca="1">RAND()</f>
        <v>0.72940628461127632</v>
      </c>
      <c r="R914" s="15">
        <f ca="1">IF(B914=1, ROUND(_xlfn.NORM.INV(Q914,$C$9,$C$10)*(1+$T$14), 0), ROUND(_xlfn.NORM.INV(Q914, $D$9, $D$10)*(1+$T$14), 0))</f>
        <v>46</v>
      </c>
      <c r="S914" s="20">
        <f ca="1">RAND()</f>
        <v>0.83977196395474407</v>
      </c>
      <c r="T914" s="18">
        <f ca="1">IF(B914=1, ROUND(_xlfn.NORM.INV(S914,$C$11,$C$12), 2), ROUND(_xlfn.NORM.INV(S914, $D$11, $D$12), 2))</f>
        <v>5472.59</v>
      </c>
      <c r="U914" s="15">
        <f ca="1">MIN(F914,R914)</f>
        <v>32</v>
      </c>
      <c r="V914" s="15">
        <f ca="1">RAND()</f>
        <v>0.74266187044027177</v>
      </c>
      <c r="W914" s="19">
        <f ca="1">(IF(B914=1, $G$21+($G$22-$G$21)*V914, $H$21+($H$22-$H$21)*V914))</f>
        <v>3.2279856113208154E-2</v>
      </c>
      <c r="X914" s="15">
        <f ca="1">ROUND(U914*(1-W914), 0)</f>
        <v>31</v>
      </c>
      <c r="Y914" s="20">
        <f ca="1">RAND()</f>
        <v>0.18621338669216925</v>
      </c>
      <c r="Z914" s="15">
        <f ca="1">IF(B914=1, ROUND(_xlfn.NORM.INV(Y914,$C$13,$C$14)*(1+$T$14), 0), ROUND(_xlfn.NORM.INV(Y914, $D$13, $D$14)*(1+$T$14), 0))</f>
        <v>27</v>
      </c>
      <c r="AA914" s="20">
        <f ca="1">RAND()</f>
        <v>0.29383638857614014</v>
      </c>
      <c r="AB914" s="18">
        <f ca="1">IF(B914=1, ROUND(_xlfn.NORM.INV(AA914,$C$15,$C$16), 2), ROUND(_xlfn.NORM.INV(AA914, $D$15, $D$16), 2))</f>
        <v>2732.07</v>
      </c>
      <c r="AC914" s="15">
        <f ca="1">MIN(G914,Z914)</f>
        <v>21</v>
      </c>
      <c r="AD914" s="15">
        <f ca="1">RAND()</f>
        <v>0.82175163951850949</v>
      </c>
      <c r="AE914" s="19">
        <f ca="1">(IF(B914=1, $G$21+($G$22-$G$21)*AD914, $H$21+($H$22-$H$21)*AD914))</f>
        <v>3.4652549185555284E-2</v>
      </c>
      <c r="AF914" s="15">
        <f ca="1">ROUND(AC914*(1-AE914), 0)</f>
        <v>20</v>
      </c>
      <c r="AG914" s="20">
        <f ca="1">RAND()</f>
        <v>0.61511761286376687</v>
      </c>
      <c r="AH914" s="15">
        <f ca="1">IF(B914=1, ROUND(_xlfn.NORM.INV(AG914,$C$17,$C$18)*(1+$T$14), 0), ROUND(_xlfn.NORM.INV(AG914, $D$17, $D$18)*(1+$T$14), 0))</f>
        <v>215</v>
      </c>
      <c r="AI914" s="20">
        <f ca="1">RAND()</f>
        <v>0.30608120997174293</v>
      </c>
      <c r="AJ914" s="18">
        <f ca="1">IF(B914=1, ROUND(_xlfn.NORM.INV(AI914,$C$19,$C$20), 2), ROUND(_xlfn.NORM.INV(AI914, $D$19, $D$20), 2))</f>
        <v>1710.22</v>
      </c>
      <c r="AK914" s="15">
        <f ca="1">MIN(ROUND(H914*(1+$C$22),0),AH914)</f>
        <v>215</v>
      </c>
      <c r="AL914" s="20">
        <f ca="1">RAND()</f>
        <v>0.34998466405620499</v>
      </c>
      <c r="AM914" s="19">
        <f ca="1">(IF(B914=1, $G$21+($G$22-$G$21)*AL914, $H$21+($H$22-$H$21)*AL914))</f>
        <v>2.0499539921686148E-2</v>
      </c>
      <c r="AN914" s="15">
        <f ca="1">ROUND(AK914*(1-AM914), 0)</f>
        <v>211</v>
      </c>
      <c r="AO914" s="18">
        <f ca="1">SUM(IF(AN914&gt;H914, (AN914-H914)*($G$23+AJ914), 0),IF(AF914&gt;G914,(AF914-G914)*($G$23+AB914),0),IF(X914&gt;F914,(X914-F914)*($G$23+T914),0),IF(P914&gt;E914,(P914-E914)*($G$23+L914),0))</f>
        <v>0</v>
      </c>
      <c r="AP914" s="18">
        <f>-$C$24</f>
        <v>-313614.51120000001</v>
      </c>
      <c r="AQ914" s="17">
        <f ca="1">L914*P914+T914*X914+AB914*AF914+AJ914*AN914-AO914+AP914</f>
        <v>271533.59879999998</v>
      </c>
      <c r="AS914" s="21">
        <f ca="1">SUM(IF(AN914&gt;H914, (AN914-H914), 0),IF(AF914&gt;G914,(AF914-G914),0),IF(X914&gt;F914,(X914-F914),0),IF(P914&gt;E914,(P914-E914),0))</f>
        <v>0</v>
      </c>
    </row>
    <row r="915" spans="1:45" x14ac:dyDescent="0.4">
      <c r="A915" s="15">
        <v>887</v>
      </c>
      <c r="B915" s="15">
        <f ca="1">IF(RAND() &lt; (8/12), 0, 1)</f>
        <v>0</v>
      </c>
      <c r="C915" s="20">
        <f ca="1">RAND()</f>
        <v>0.4468253747126103</v>
      </c>
      <c r="D915" s="15" t="str">
        <f ca="1">LOOKUP(C915,$H$13:$H$16,$F$13:$F$16)</f>
        <v>Airbus A380-800</v>
      </c>
      <c r="E915" s="15">
        <f ca="1">LOOKUP(D915,$F$6:$F$9,$I$6:$I$9)</f>
        <v>14</v>
      </c>
      <c r="F915" s="15">
        <f ca="1">LOOKUP(D915,$F$6:$F$9,$J$6:$J$9)</f>
        <v>76</v>
      </c>
      <c r="G915" s="15">
        <f ca="1">LOOKUP(D915,$F$6:$F$9,$K$6:$K$9)</f>
        <v>56</v>
      </c>
      <c r="H915" s="15">
        <f ca="1">LOOKUP(D915,$F$6:$F$9,$L$6:$L$9)</f>
        <v>341</v>
      </c>
      <c r="I915" s="20">
        <f ca="1">RAND()</f>
        <v>0.79390606541527153</v>
      </c>
      <c r="J915" s="15">
        <f ca="1">IF(B915=1, ROUND(_xlfn.NORM.INV(I915,$C$5,$C$6)*(1+$T$14), 0), ROUND(_xlfn.NORM.INV(I915, $D$5, $D$6)*(1+$T$14), 0))</f>
        <v>5</v>
      </c>
      <c r="K915" s="20">
        <f ca="1">RAND()</f>
        <v>0.46330873739629341</v>
      </c>
      <c r="L915" s="18">
        <f ca="1">IF(B915=1, ROUND(_xlfn.NORM.INV(K915,$C$7,$C$8), 2), ROUND(_xlfn.NORM.INV(K915, $D$7, $D$8), 2))</f>
        <v>10450.4</v>
      </c>
      <c r="M915" s="15">
        <f ca="1">MIN(E915,J915)</f>
        <v>5</v>
      </c>
      <c r="N915" s="15">
        <f ca="1">RAND()</f>
        <v>0.80284524876694052</v>
      </c>
      <c r="O915" s="19">
        <f ca="1">(IF(B915=1, $G$21+($G$22-$G$21)*N915, $H$21+($H$22-$H$21)*N915))</f>
        <v>3.4085357463008212E-2</v>
      </c>
      <c r="P915" s="15">
        <f ca="1">ROUND(M915*(1-O915), 0)</f>
        <v>5</v>
      </c>
      <c r="Q915" s="20">
        <f ca="1">RAND()</f>
        <v>0.58478630611206672</v>
      </c>
      <c r="R915" s="15">
        <f ca="1">IF(B915=1, ROUND(_xlfn.NORM.INV(Q915,$C$9,$C$10)*(1+$T$14), 0), ROUND(_xlfn.NORM.INV(Q915, $D$9, $D$10)*(1+$T$14), 0))</f>
        <v>42</v>
      </c>
      <c r="S915" s="20">
        <f ca="1">RAND()</f>
        <v>0.63136166151280881</v>
      </c>
      <c r="T915" s="18">
        <f ca="1">IF(B915=1, ROUND(_xlfn.NORM.INV(S915,$C$11,$C$12), 2), ROUND(_xlfn.NORM.INV(S915, $D$11, $D$12), 2))</f>
        <v>5322.64</v>
      </c>
      <c r="U915" s="15">
        <f ca="1">MIN(F915,R915)</f>
        <v>42</v>
      </c>
      <c r="V915" s="15">
        <f ca="1">RAND()</f>
        <v>0.87719834250519069</v>
      </c>
      <c r="W915" s="19">
        <f ca="1">(IF(B915=1, $G$21+($G$22-$G$21)*V915, $H$21+($H$22-$H$21)*V915))</f>
        <v>3.6315950275155717E-2</v>
      </c>
      <c r="X915" s="15">
        <f ca="1">ROUND(U915*(1-W915), 0)</f>
        <v>40</v>
      </c>
      <c r="Y915" s="20">
        <f ca="1">RAND()</f>
        <v>0.40340908937153108</v>
      </c>
      <c r="Z915" s="15">
        <f ca="1">IF(B915=1, ROUND(_xlfn.NORM.INV(Y915,$C$13,$C$14)*(1+$T$14), 0), ROUND(_xlfn.NORM.INV(Y915, $D$13, $D$14)*(1+$T$14), 0))</f>
        <v>33</v>
      </c>
      <c r="AA915" s="20">
        <f ca="1">RAND()</f>
        <v>0.74964695294789829</v>
      </c>
      <c r="AB915" s="18">
        <f ca="1">IF(B915=1, ROUND(_xlfn.NORM.INV(AA915,$C$15,$C$16), 2), ROUND(_xlfn.NORM.INV(AA915, $D$15, $D$16), 2))</f>
        <v>2879.81</v>
      </c>
      <c r="AC915" s="15">
        <f ca="1">MIN(G915,Z915)</f>
        <v>33</v>
      </c>
      <c r="AD915" s="15">
        <f ca="1">RAND()</f>
        <v>0.29688004328722961</v>
      </c>
      <c r="AE915" s="19">
        <f ca="1">(IF(B915=1, $G$21+($G$22-$G$21)*AD915, $H$21+($H$22-$H$21)*AD915))</f>
        <v>1.8906401298616888E-2</v>
      </c>
      <c r="AF915" s="15">
        <f ca="1">ROUND(AC915*(1-AE915), 0)</f>
        <v>32</v>
      </c>
      <c r="AG915" s="20">
        <f ca="1">RAND()</f>
        <v>0.40299561474141832</v>
      </c>
      <c r="AH915" s="15">
        <f ca="1">IF(B915=1, ROUND(_xlfn.NORM.INV(AG915,$C$17,$C$18)*(1+$T$14), 0), ROUND(_xlfn.NORM.INV(AG915, $D$17, $D$18)*(1+$T$14), 0))</f>
        <v>187</v>
      </c>
      <c r="AI915" s="20">
        <f ca="1">RAND()</f>
        <v>0.23964056912838283</v>
      </c>
      <c r="AJ915" s="18">
        <f ca="1">IF(B915=1, ROUND(_xlfn.NORM.INV(AI915,$C$19,$C$20), 2), ROUND(_xlfn.NORM.INV(AI915, $D$19, $D$20), 2))</f>
        <v>1694.99</v>
      </c>
      <c r="AK915" s="15">
        <f ca="1">MIN(ROUND(H915*(1+$C$22),0),AH915)</f>
        <v>187</v>
      </c>
      <c r="AL915" s="20">
        <f ca="1">RAND()</f>
        <v>0.31048001954949656</v>
      </c>
      <c r="AM915" s="19">
        <f ca="1">(IF(B915=1, $G$21+($G$22-$G$21)*AL915, $H$21+($H$22-$H$21)*AL915))</f>
        <v>1.9314400586484898E-2</v>
      </c>
      <c r="AN915" s="15">
        <f ca="1">ROUND(AK915*(1-AM915), 0)</f>
        <v>183</v>
      </c>
      <c r="AO915" s="18">
        <f ca="1">SUM(IF(AN915&gt;H915, (AN915-H915)*($G$23+AJ915), 0),IF(AF915&gt;G915,(AF915-G915)*($G$23+AB915),0),IF(X915&gt;F915,(X915-F915)*($G$23+T915),0),IF(P915&gt;E915,(P915-E915)*($G$23+L915),0))</f>
        <v>0</v>
      </c>
      <c r="AP915" s="18">
        <f>-$C$24</f>
        <v>-313614.51120000001</v>
      </c>
      <c r="AQ915" s="17">
        <f ca="1">L915*P915+T915*X915+AB915*AF915+AJ915*AN915-AO915+AP915</f>
        <v>353880.17879999994</v>
      </c>
      <c r="AS915" s="21">
        <f ca="1">SUM(IF(AN915&gt;H915, (AN915-H915), 0),IF(AF915&gt;G915,(AF915-G915),0),IF(X915&gt;F915,(X915-F915),0),IF(P915&gt;E915,(P915-E915),0))</f>
        <v>0</v>
      </c>
    </row>
    <row r="916" spans="1:45" x14ac:dyDescent="0.4">
      <c r="A916" s="15">
        <v>888</v>
      </c>
      <c r="B916" s="15">
        <f ca="1">IF(RAND() &lt; (8/12), 0, 1)</f>
        <v>0</v>
      </c>
      <c r="C916" s="20">
        <f ca="1">RAND()</f>
        <v>0.41438736528307663</v>
      </c>
      <c r="D916" s="15" t="str">
        <f ca="1">LOOKUP(C916,$H$13:$H$16,$F$13:$F$16)</f>
        <v>Airbus A380-800</v>
      </c>
      <c r="E916" s="15">
        <f ca="1">LOOKUP(D916,$F$6:$F$9,$I$6:$I$9)</f>
        <v>14</v>
      </c>
      <c r="F916" s="15">
        <f ca="1">LOOKUP(D916,$F$6:$F$9,$J$6:$J$9)</f>
        <v>76</v>
      </c>
      <c r="G916" s="15">
        <f ca="1">LOOKUP(D916,$F$6:$F$9,$K$6:$K$9)</f>
        <v>56</v>
      </c>
      <c r="H916" s="15">
        <f ca="1">LOOKUP(D916,$F$6:$F$9,$L$6:$L$9)</f>
        <v>341</v>
      </c>
      <c r="I916" s="20">
        <f ca="1">RAND()</f>
        <v>0.70229711856775912</v>
      </c>
      <c r="J916" s="15">
        <f ca="1">IF(B916=1, ROUND(_xlfn.NORM.INV(I916,$C$5,$C$6)*(1+$T$14), 0), ROUND(_xlfn.NORM.INV(I916, $D$5, $D$6)*(1+$T$14), 0))</f>
        <v>5</v>
      </c>
      <c r="K916" s="20">
        <f ca="1">RAND()</f>
        <v>0.88615857143500232</v>
      </c>
      <c r="L916" s="18">
        <f ca="1">IF(B916=1, ROUND(_xlfn.NORM.INV(K916,$C$7,$C$8), 2), ROUND(_xlfn.NORM.INV(K916, $D$7, $D$8), 2))</f>
        <v>11042.19</v>
      </c>
      <c r="M916" s="15">
        <f ca="1">MIN(E916,J916)</f>
        <v>5</v>
      </c>
      <c r="N916" s="15">
        <f ca="1">RAND()</f>
        <v>0.94526959335706395</v>
      </c>
      <c r="O916" s="19">
        <f ca="1">(IF(B916=1, $G$21+($G$22-$G$21)*N916, $H$21+($H$22-$H$21)*N916))</f>
        <v>3.8358087800711919E-2</v>
      </c>
      <c r="P916" s="15">
        <f ca="1">ROUND(M916*(1-O916), 0)</f>
        <v>5</v>
      </c>
      <c r="Q916" s="20">
        <f ca="1">RAND()</f>
        <v>0.46769891264416397</v>
      </c>
      <c r="R916" s="15">
        <f ca="1">IF(B916=1, ROUND(_xlfn.NORM.INV(Q916,$C$9,$C$10)*(1+$T$14), 0), ROUND(_xlfn.NORM.INV(Q916, $D$9, $D$10)*(1+$T$14), 0))</f>
        <v>39</v>
      </c>
      <c r="S916" s="20">
        <f ca="1">RAND()</f>
        <v>0.42910972447190565</v>
      </c>
      <c r="T916" s="18">
        <f ca="1">IF(B916=1, ROUND(_xlfn.NORM.INV(S916,$C$11,$C$12), 2), ROUND(_xlfn.NORM.INV(S916, $D$11, $D$12), 2))</f>
        <v>5205.4799999999996</v>
      </c>
      <c r="U916" s="15">
        <f ca="1">MIN(F916,R916)</f>
        <v>39</v>
      </c>
      <c r="V916" s="15">
        <f ca="1">RAND()</f>
        <v>0.27422770067038227</v>
      </c>
      <c r="W916" s="19">
        <f ca="1">(IF(B916=1, $G$21+($G$22-$G$21)*V916, $H$21+($H$22-$H$21)*V916))</f>
        <v>1.8226831020111467E-2</v>
      </c>
      <c r="X916" s="15">
        <f ca="1">ROUND(U916*(1-W916), 0)</f>
        <v>38</v>
      </c>
      <c r="Y916" s="20">
        <f ca="1">RAND()</f>
        <v>0.24154703248394904</v>
      </c>
      <c r="Z916" s="15">
        <f ca="1">IF(B916=1, ROUND(_xlfn.NORM.INV(Y916,$C$13,$C$14)*(1+$T$14), 0), ROUND(_xlfn.NORM.INV(Y916, $D$13, $D$14)*(1+$T$14), 0))</f>
        <v>29</v>
      </c>
      <c r="AA916" s="20">
        <f ca="1">RAND()</f>
        <v>0.25050913251975071</v>
      </c>
      <c r="AB916" s="18">
        <f ca="1">IF(B916=1, ROUND(_xlfn.NORM.INV(AA916,$C$15,$C$16), 2), ROUND(_xlfn.NORM.INV(AA916, $D$15, $D$16), 2))</f>
        <v>2716.19</v>
      </c>
      <c r="AC916" s="15">
        <f ca="1">MIN(G916,Z916)</f>
        <v>29</v>
      </c>
      <c r="AD916" s="15">
        <f ca="1">RAND()</f>
        <v>0.81139429829539345</v>
      </c>
      <c r="AE916" s="19">
        <f ca="1">(IF(B916=1, $G$21+($G$22-$G$21)*AD916, $H$21+($H$22-$H$21)*AD916))</f>
        <v>3.4341828948861799E-2</v>
      </c>
      <c r="AF916" s="15">
        <f ca="1">ROUND(AC916*(1-AE916), 0)</f>
        <v>28</v>
      </c>
      <c r="AG916" s="20">
        <f ca="1">RAND()</f>
        <v>0.89363914511201425</v>
      </c>
      <c r="AH916" s="15">
        <f ca="1">IF(B916=1, ROUND(_xlfn.NORM.INV(AG916,$C$17,$C$18)*(1+$T$14), 0), ROUND(_xlfn.NORM.INV(AG916, $D$17, $D$18)*(1+$T$14), 0))</f>
        <v>265</v>
      </c>
      <c r="AI916" s="20">
        <f ca="1">RAND()</f>
        <v>0.97953260345676418</v>
      </c>
      <c r="AJ916" s="18">
        <f ca="1">IF(B916=1, ROUND(_xlfn.NORM.INV(AI916,$C$19,$C$20), 2), ROUND(_xlfn.NORM.INV(AI916, $D$19, $D$20), 2))</f>
        <v>1904.01</v>
      </c>
      <c r="AK916" s="15">
        <f ca="1">MIN(ROUND(H916*(1+$C$22),0),AH916)</f>
        <v>265</v>
      </c>
      <c r="AL916" s="20">
        <f ca="1">RAND()</f>
        <v>0.91814980435370408</v>
      </c>
      <c r="AM916" s="19">
        <f ca="1">(IF(B916=1, $G$21+($G$22-$G$21)*AL916, $H$21+($H$22-$H$21)*AL916))</f>
        <v>3.7544494130611124E-2</v>
      </c>
      <c r="AN916" s="15">
        <f ca="1">ROUND(AK916*(1-AM916), 0)</f>
        <v>255</v>
      </c>
      <c r="AO916" s="18">
        <f ca="1">SUM(IF(AN916&gt;H916, (AN916-H916)*($G$23+AJ916), 0),IF(AF916&gt;G916,(AF916-G916)*($G$23+AB916),0),IF(X916&gt;F916,(X916-F916)*($G$23+T916),0),IF(P916&gt;E916,(P916-E916)*($G$23+L916),0))</f>
        <v>0</v>
      </c>
      <c r="AP916" s="18">
        <f>-$C$24</f>
        <v>-313614.51120000001</v>
      </c>
      <c r="AQ916" s="17">
        <f ca="1">L916*P916+T916*X916+AB916*AF916+AJ916*AN916-AO916+AP916</f>
        <v>500980.54880000005</v>
      </c>
      <c r="AS916" s="21">
        <f ca="1">SUM(IF(AN916&gt;H916, (AN916-H916), 0),IF(AF916&gt;G916,(AF916-G916),0),IF(X916&gt;F916,(X916-F916),0),IF(P916&gt;E916,(P916-E916),0))</f>
        <v>0</v>
      </c>
    </row>
    <row r="917" spans="1:45" x14ac:dyDescent="0.4">
      <c r="A917" s="15">
        <v>889</v>
      </c>
      <c r="B917" s="15">
        <f ca="1">IF(RAND() &lt; (8/12), 0, 1)</f>
        <v>0</v>
      </c>
      <c r="C917" s="20">
        <f ca="1">RAND()</f>
        <v>0.31808770605599501</v>
      </c>
      <c r="D917" s="15" t="str">
        <f ca="1">LOOKUP(C917,$H$13:$H$16,$F$13:$F$16)</f>
        <v>Airbus A380-800</v>
      </c>
      <c r="E917" s="15">
        <f ca="1">LOOKUP(D917,$F$6:$F$9,$I$6:$I$9)</f>
        <v>14</v>
      </c>
      <c r="F917" s="15">
        <f ca="1">LOOKUP(D917,$F$6:$F$9,$J$6:$J$9)</f>
        <v>76</v>
      </c>
      <c r="G917" s="15">
        <f ca="1">LOOKUP(D917,$F$6:$F$9,$K$6:$K$9)</f>
        <v>56</v>
      </c>
      <c r="H917" s="15">
        <f ca="1">LOOKUP(D917,$F$6:$F$9,$L$6:$L$9)</f>
        <v>341</v>
      </c>
      <c r="I917" s="20">
        <f ca="1">RAND()</f>
        <v>0.57459063310054903</v>
      </c>
      <c r="J917" s="15">
        <f ca="1">IF(B917=1, ROUND(_xlfn.NORM.INV(I917,$C$5,$C$6)*(1+$T$14), 0), ROUND(_xlfn.NORM.INV(I917, $D$5, $D$6)*(1+$T$14), 0))</f>
        <v>4</v>
      </c>
      <c r="K917" s="20">
        <f ca="1">RAND()</f>
        <v>0.86116983521276769</v>
      </c>
      <c r="L917" s="18">
        <f ca="1">IF(B917=1, ROUND(_xlfn.NORM.INV(K917,$C$7,$C$8), 2), ROUND(_xlfn.NORM.INV(K917, $D$7, $D$8), 2))</f>
        <v>10987.15</v>
      </c>
      <c r="M917" s="15">
        <f ca="1">MIN(E917,J917)</f>
        <v>4</v>
      </c>
      <c r="N917" s="15">
        <f ca="1">RAND()</f>
        <v>0.6813894498785209</v>
      </c>
      <c r="O917" s="19">
        <f ca="1">(IF(B917=1, $G$21+($G$22-$G$21)*N917, $H$21+($H$22-$H$21)*N917))</f>
        <v>3.0441683496355627E-2</v>
      </c>
      <c r="P917" s="15">
        <f ca="1">ROUND(M917*(1-O917), 0)</f>
        <v>4</v>
      </c>
      <c r="Q917" s="20">
        <f ca="1">RAND()</f>
        <v>0.74102627434417201</v>
      </c>
      <c r="R917" s="15">
        <f ca="1">IF(B917=1, ROUND(_xlfn.NORM.INV(Q917,$C$9,$C$10)*(1+$T$14), 0), ROUND(_xlfn.NORM.INV(Q917, $D$9, $D$10)*(1+$T$14), 0))</f>
        <v>47</v>
      </c>
      <c r="S917" s="20">
        <f ca="1">RAND()</f>
        <v>0.56781055845476536</v>
      </c>
      <c r="T917" s="18">
        <f ca="1">IF(B917=1, ROUND(_xlfn.NORM.INV(S917,$C$11,$C$12), 2), ROUND(_xlfn.NORM.INV(S917, $D$11, $D$12), 2))</f>
        <v>5285.11</v>
      </c>
      <c r="U917" s="15">
        <f ca="1">MIN(F917,R917)</f>
        <v>47</v>
      </c>
      <c r="V917" s="15">
        <f ca="1">RAND()</f>
        <v>1.4825100260088542E-3</v>
      </c>
      <c r="W917" s="19">
        <f ca="1">(IF(B917=1, $G$21+($G$22-$G$21)*V917, $H$21+($H$22-$H$21)*V917))</f>
        <v>1.0044475300780266E-2</v>
      </c>
      <c r="X917" s="15">
        <f ca="1">ROUND(U917*(1-W917), 0)</f>
        <v>47</v>
      </c>
      <c r="Y917" s="20">
        <f ca="1">RAND()</f>
        <v>0.14137757606120149</v>
      </c>
      <c r="Z917" s="15">
        <f ca="1">IF(B917=1, ROUND(_xlfn.NORM.INV(Y917,$C$13,$C$14)*(1+$T$14), 0), ROUND(_xlfn.NORM.INV(Y917, $D$13, $D$14)*(1+$T$14), 0))</f>
        <v>26</v>
      </c>
      <c r="AA917" s="20">
        <f ca="1">RAND()</f>
        <v>3.929068583274542E-2</v>
      </c>
      <c r="AB917" s="18">
        <f ca="1">IF(B917=1, ROUND(_xlfn.NORM.INV(AA917,$C$15,$C$16), 2), ROUND(_xlfn.NORM.INV(AA917, $D$15, $D$16), 2))</f>
        <v>2584.19</v>
      </c>
      <c r="AC917" s="15">
        <f ca="1">MIN(G917,Z917)</f>
        <v>26</v>
      </c>
      <c r="AD917" s="15">
        <f ca="1">RAND()</f>
        <v>0.91064495463593609</v>
      </c>
      <c r="AE917" s="19">
        <f ca="1">(IF(B917=1, $G$21+($G$22-$G$21)*AD917, $H$21+($H$22-$H$21)*AD917))</f>
        <v>3.7319348639078084E-2</v>
      </c>
      <c r="AF917" s="15">
        <f ca="1">ROUND(AC917*(1-AE917), 0)</f>
        <v>25</v>
      </c>
      <c r="AG917" s="20">
        <f ca="1">RAND()</f>
        <v>0.6005815080281538</v>
      </c>
      <c r="AH917" s="15">
        <f ca="1">IF(B917=1, ROUND(_xlfn.NORM.INV(AG917,$C$17,$C$18)*(1+$T$14), 0), ROUND(_xlfn.NORM.INV(AG917, $D$17, $D$18)*(1+$T$14), 0))</f>
        <v>213</v>
      </c>
      <c r="AI917" s="20">
        <f ca="1">RAND()</f>
        <v>0.30419912391493198</v>
      </c>
      <c r="AJ917" s="18">
        <f ca="1">IF(B917=1, ROUND(_xlfn.NORM.INV(AI917,$C$19,$C$20), 2), ROUND(_xlfn.NORM.INV(AI917, $D$19, $D$20), 2))</f>
        <v>1709.81</v>
      </c>
      <c r="AK917" s="15">
        <f ca="1">MIN(ROUND(H917*(1+$C$22),0),AH917)</f>
        <v>213</v>
      </c>
      <c r="AL917" s="20">
        <f ca="1">RAND()</f>
        <v>0.88689465619714947</v>
      </c>
      <c r="AM917" s="19">
        <f ca="1">(IF(B917=1, $G$21+($G$22-$G$21)*AL917, $H$21+($H$22-$H$21)*AL917))</f>
        <v>3.660683968591448E-2</v>
      </c>
      <c r="AN917" s="15">
        <f ca="1">ROUND(AK917*(1-AM917), 0)</f>
        <v>205</v>
      </c>
      <c r="AO917" s="18">
        <f ca="1">SUM(IF(AN917&gt;H917, (AN917-H917)*($G$23+AJ917), 0),IF(AF917&gt;G917,(AF917-G917)*($G$23+AB917),0),IF(X917&gt;F917,(X917-F917)*($G$23+T917),0),IF(P917&gt;E917,(P917-E917)*($G$23+L917),0))</f>
        <v>0</v>
      </c>
      <c r="AP917" s="18">
        <f>-$C$24</f>
        <v>-313614.51120000001</v>
      </c>
      <c r="AQ917" s="17">
        <f ca="1">L917*P917+T917*X917+AB917*AF917+AJ917*AN917-AO917+AP917</f>
        <v>393850.05879999994</v>
      </c>
      <c r="AS917" s="21">
        <f ca="1">SUM(IF(AN917&gt;H917, (AN917-H917), 0),IF(AF917&gt;G917,(AF917-G917),0),IF(X917&gt;F917,(X917-F917),0),IF(P917&gt;E917,(P917-E917),0))</f>
        <v>0</v>
      </c>
    </row>
    <row r="918" spans="1:45" x14ac:dyDescent="0.4">
      <c r="A918" s="15">
        <v>890</v>
      </c>
      <c r="B918" s="15">
        <f ca="1">IF(RAND() &lt; (8/12), 0, 1)</f>
        <v>0</v>
      </c>
      <c r="C918" s="20">
        <f ca="1">RAND()</f>
        <v>0.85080136756295333</v>
      </c>
      <c r="D918" s="15" t="str">
        <f ca="1">LOOKUP(C918,$H$13:$H$16,$F$13:$F$16)</f>
        <v>Boeing 777-300ER</v>
      </c>
      <c r="E918" s="15">
        <f ca="1">LOOKUP(D918,$F$6:$F$9,$I$6:$I$9)</f>
        <v>8</v>
      </c>
      <c r="F918" s="15">
        <f ca="1">LOOKUP(D918,$F$6:$F$9,$J$6:$J$9)</f>
        <v>40</v>
      </c>
      <c r="G918" s="15">
        <f ca="1">LOOKUP(D918,$F$6:$F$9,$K$6:$K$9)</f>
        <v>24</v>
      </c>
      <c r="H918" s="15">
        <f ca="1">LOOKUP(D918,$F$6:$F$9,$L$6:$L$9)</f>
        <v>260</v>
      </c>
      <c r="I918" s="20">
        <f ca="1">RAND()</f>
        <v>0.76633182230566732</v>
      </c>
      <c r="J918" s="15">
        <f ca="1">IF(B918=1, ROUND(_xlfn.NORM.INV(I918,$C$5,$C$6)*(1+$T$14), 0), ROUND(_xlfn.NORM.INV(I918, $D$5, $D$6)*(1+$T$14), 0))</f>
        <v>5</v>
      </c>
      <c r="K918" s="20">
        <f ca="1">RAND()</f>
        <v>0.97303977130852892</v>
      </c>
      <c r="L918" s="18">
        <f ca="1">IF(B918=1, ROUND(_xlfn.NORM.INV(K918,$C$7,$C$8), 2), ROUND(_xlfn.NORM.INV(K918, $D$7, $D$8), 2))</f>
        <v>11370.85</v>
      </c>
      <c r="M918" s="15">
        <f ca="1">MIN(E918,J918)</f>
        <v>5</v>
      </c>
      <c r="N918" s="15">
        <f ca="1">RAND()</f>
        <v>0.94200924482014547</v>
      </c>
      <c r="O918" s="19">
        <f ca="1">(IF(B918=1, $G$21+($G$22-$G$21)*N918, $H$21+($H$22-$H$21)*N918))</f>
        <v>3.8260277344604361E-2</v>
      </c>
      <c r="P918" s="15">
        <f ca="1">ROUND(M918*(1-O918), 0)</f>
        <v>5</v>
      </c>
      <c r="Q918" s="20">
        <f ca="1">RAND()</f>
        <v>0.7503699943687806</v>
      </c>
      <c r="R918" s="15">
        <f ca="1">IF(B918=1, ROUND(_xlfn.NORM.INV(Q918,$C$9,$C$10)*(1+$T$14), 0), ROUND(_xlfn.NORM.INV(Q918, $D$9, $D$10)*(1+$T$14), 0))</f>
        <v>47</v>
      </c>
      <c r="S918" s="20">
        <f ca="1">RAND()</f>
        <v>9.8326606772355607E-2</v>
      </c>
      <c r="T918" s="18">
        <f ca="1">IF(B918=1, ROUND(_xlfn.NORM.INV(S918,$C$11,$C$12), 2), ROUND(_xlfn.NORM.INV(S918, $D$11, $D$12), 2))</f>
        <v>4951.96</v>
      </c>
      <c r="U918" s="15">
        <f ca="1">MIN(F918,R918)</f>
        <v>40</v>
      </c>
      <c r="V918" s="15">
        <f ca="1">RAND()</f>
        <v>0.20710429631767546</v>
      </c>
      <c r="W918" s="19">
        <f ca="1">(IF(B918=1, $G$21+($G$22-$G$21)*V918, $H$21+($H$22-$H$21)*V918))</f>
        <v>1.6213128889530262E-2</v>
      </c>
      <c r="X918" s="15">
        <f ca="1">ROUND(U918*(1-W918), 0)</f>
        <v>39</v>
      </c>
      <c r="Y918" s="20">
        <f ca="1">RAND()</f>
        <v>0.29950379335955157</v>
      </c>
      <c r="Z918" s="15">
        <f ca="1">IF(B918=1, ROUND(_xlfn.NORM.INV(Y918,$C$13,$C$14)*(1+$T$14), 0), ROUND(_xlfn.NORM.INV(Y918, $D$13, $D$14)*(1+$T$14), 0))</f>
        <v>31</v>
      </c>
      <c r="AA918" s="20">
        <f ca="1">RAND()</f>
        <v>0.45692576613030311</v>
      </c>
      <c r="AB918" s="18">
        <f ca="1">IF(B918=1, ROUND(_xlfn.NORM.INV(AA918,$C$15,$C$16), 2), ROUND(_xlfn.NORM.INV(AA918, $D$15, $D$16), 2))</f>
        <v>2784.82</v>
      </c>
      <c r="AC918" s="15">
        <f ca="1">MIN(G918,Z918)</f>
        <v>24</v>
      </c>
      <c r="AD918" s="15">
        <f ca="1">RAND()</f>
        <v>0.10185746556723441</v>
      </c>
      <c r="AE918" s="19">
        <f ca="1">(IF(B918=1, $G$21+($G$22-$G$21)*AD918, $H$21+($H$22-$H$21)*AD918))</f>
        <v>1.3055723967017032E-2</v>
      </c>
      <c r="AF918" s="15">
        <f ca="1">ROUND(AC918*(1-AE918), 0)</f>
        <v>24</v>
      </c>
      <c r="AG918" s="20">
        <f ca="1">RAND()</f>
        <v>0.27835793756281824</v>
      </c>
      <c r="AH918" s="15">
        <f ca="1">IF(B918=1, ROUND(_xlfn.NORM.INV(AG918,$C$17,$C$18)*(1+$T$14), 0), ROUND(_xlfn.NORM.INV(AG918, $D$17, $D$18)*(1+$T$14), 0))</f>
        <v>169</v>
      </c>
      <c r="AI918" s="20">
        <f ca="1">RAND()</f>
        <v>0.98757348240359233</v>
      </c>
      <c r="AJ918" s="18">
        <f ca="1">IF(B918=1, ROUND(_xlfn.NORM.INV(AI918,$C$19,$C$20), 2), ROUND(_xlfn.NORM.INV(AI918, $D$19, $D$20), 2))</f>
        <v>1919.16</v>
      </c>
      <c r="AK918" s="15">
        <f ca="1">MIN(ROUND(H918*(1+$C$22),0),AH918)</f>
        <v>169</v>
      </c>
      <c r="AL918" s="20">
        <f ca="1">RAND()</f>
        <v>0.54204162841035752</v>
      </c>
      <c r="AM918" s="19">
        <f ca="1">(IF(B918=1, $G$21+($G$22-$G$21)*AL918, $H$21+($H$22-$H$21)*AL918))</f>
        <v>2.6261248852310723E-2</v>
      </c>
      <c r="AN918" s="15">
        <f ca="1">ROUND(AK918*(1-AM918), 0)</f>
        <v>165</v>
      </c>
      <c r="AO918" s="18">
        <f ca="1">SUM(IF(AN918&gt;H918, (AN918-H918)*($G$23+AJ918), 0),IF(AF918&gt;G918,(AF918-G918)*($G$23+AB918),0),IF(X918&gt;F918,(X918-F918)*($G$23+T918),0),IF(P918&gt;E918,(P918-E918)*($G$23+L918),0))</f>
        <v>0</v>
      </c>
      <c r="AP918" s="18">
        <f>-$C$24</f>
        <v>-313614.51120000001</v>
      </c>
      <c r="AQ918" s="17">
        <f ca="1">L918*P918+T918*X918+AB918*AF918+AJ918*AN918-AO918+AP918</f>
        <v>319863.25880000001</v>
      </c>
      <c r="AS918" s="21">
        <f ca="1">SUM(IF(AN918&gt;H918, (AN918-H918), 0),IF(AF918&gt;G918,(AF918-G918),0),IF(X918&gt;F918,(X918-F918),0),IF(P918&gt;E918,(P918-E918),0))</f>
        <v>0</v>
      </c>
    </row>
    <row r="919" spans="1:45" x14ac:dyDescent="0.4">
      <c r="A919" s="15">
        <v>891</v>
      </c>
      <c r="B919" s="15">
        <f ca="1">IF(RAND() &lt; (8/12), 0, 1)</f>
        <v>0</v>
      </c>
      <c r="C919" s="20">
        <f ca="1">RAND()</f>
        <v>0.34946454174585861</v>
      </c>
      <c r="D919" s="15" t="str">
        <f ca="1">LOOKUP(C919,$H$13:$H$16,$F$13:$F$16)</f>
        <v>Airbus A380-800</v>
      </c>
      <c r="E919" s="15">
        <f ca="1">LOOKUP(D919,$F$6:$F$9,$I$6:$I$9)</f>
        <v>14</v>
      </c>
      <c r="F919" s="15">
        <f ca="1">LOOKUP(D919,$F$6:$F$9,$J$6:$J$9)</f>
        <v>76</v>
      </c>
      <c r="G919" s="15">
        <f ca="1">LOOKUP(D919,$F$6:$F$9,$K$6:$K$9)</f>
        <v>56</v>
      </c>
      <c r="H919" s="15">
        <f ca="1">LOOKUP(D919,$F$6:$F$9,$L$6:$L$9)</f>
        <v>341</v>
      </c>
      <c r="I919" s="20">
        <f ca="1">RAND()</f>
        <v>0.44844374429527423</v>
      </c>
      <c r="J919" s="15">
        <f ca="1">IF(B919=1, ROUND(_xlfn.NORM.INV(I919,$C$5,$C$6)*(1+$T$14), 0), ROUND(_xlfn.NORM.INV(I919, $D$5, $D$6)*(1+$T$14), 0))</f>
        <v>4</v>
      </c>
      <c r="K919" s="20">
        <f ca="1">RAND()</f>
        <v>0.76870943905213751</v>
      </c>
      <c r="L919" s="18">
        <f ca="1">IF(B919=1, ROUND(_xlfn.NORM.INV(K919,$C$7,$C$8), 2), ROUND(_xlfn.NORM.INV(K919, $D$7, $D$8), 2))</f>
        <v>10827.18</v>
      </c>
      <c r="M919" s="15">
        <f ca="1">MIN(E919,J919)</f>
        <v>4</v>
      </c>
      <c r="N919" s="15">
        <f ca="1">RAND()</f>
        <v>0.10515667889542035</v>
      </c>
      <c r="O919" s="19">
        <f ca="1">(IF(B919=1, $G$21+($G$22-$G$21)*N919, $H$21+($H$22-$H$21)*N919))</f>
        <v>1.3154700366862612E-2</v>
      </c>
      <c r="P919" s="15">
        <f ca="1">ROUND(M919*(1-O919), 0)</f>
        <v>4</v>
      </c>
      <c r="Q919" s="20">
        <f ca="1">RAND()</f>
        <v>0.80184767639465193</v>
      </c>
      <c r="R919" s="15">
        <f ca="1">IF(B919=1, ROUND(_xlfn.NORM.INV(Q919,$C$9,$C$10)*(1+$T$14), 0), ROUND(_xlfn.NORM.INV(Q919, $D$9, $D$10)*(1+$T$14), 0))</f>
        <v>49</v>
      </c>
      <c r="S919" s="20">
        <f ca="1">RAND()</f>
        <v>6.5859008761659732E-2</v>
      </c>
      <c r="T919" s="18">
        <f ca="1">IF(B919=1, ROUND(_xlfn.NORM.INV(S919,$C$11,$C$12), 2), ROUND(_xlfn.NORM.INV(S919, $D$11, $D$12), 2))</f>
        <v>4902.6899999999996</v>
      </c>
      <c r="U919" s="15">
        <f ca="1">MIN(F919,R919)</f>
        <v>49</v>
      </c>
      <c r="V919" s="15">
        <f ca="1">RAND()</f>
        <v>0.65905659891723678</v>
      </c>
      <c r="W919" s="19">
        <f ca="1">(IF(B919=1, $G$21+($G$22-$G$21)*V919, $H$21+($H$22-$H$21)*V919))</f>
        <v>2.9771697967517101E-2</v>
      </c>
      <c r="X919" s="15">
        <f ca="1">ROUND(U919*(1-W919), 0)</f>
        <v>48</v>
      </c>
      <c r="Y919" s="20">
        <f ca="1">RAND()</f>
        <v>0.70229245077617986</v>
      </c>
      <c r="Z919" s="15">
        <f ca="1">IF(B919=1, ROUND(_xlfn.NORM.INV(Y919,$C$13,$C$14)*(1+$T$14), 0), ROUND(_xlfn.NORM.INV(Y919, $D$13, $D$14)*(1+$T$14), 0))</f>
        <v>41</v>
      </c>
      <c r="AA919" s="20">
        <f ca="1">RAND()</f>
        <v>0.46009460054980389</v>
      </c>
      <c r="AB919" s="18">
        <f ca="1">IF(B919=1, ROUND(_xlfn.NORM.INV(AA919,$C$15,$C$16), 2), ROUND(_xlfn.NORM.INV(AA919, $D$15, $D$16), 2))</f>
        <v>2785.79</v>
      </c>
      <c r="AC919" s="15">
        <f ca="1">MIN(G919,Z919)</f>
        <v>41</v>
      </c>
      <c r="AD919" s="15">
        <f ca="1">RAND()</f>
        <v>6.6375389343967028E-2</v>
      </c>
      <c r="AE919" s="19">
        <f ca="1">(IF(B919=1, $G$21+($G$22-$G$21)*AD919, $H$21+($H$22-$H$21)*AD919))</f>
        <v>1.1991261680319011E-2</v>
      </c>
      <c r="AF919" s="15">
        <f ca="1">ROUND(AC919*(1-AE919), 0)</f>
        <v>41</v>
      </c>
      <c r="AG919" s="20">
        <f ca="1">RAND()</f>
        <v>0.99379570285436081</v>
      </c>
      <c r="AH919" s="15">
        <f ca="1">IF(B919=1, ROUND(_xlfn.NORM.INV(AG919,$C$17,$C$18)*(1+$T$14), 0), ROUND(_xlfn.NORM.INV(AG919, $D$17, $D$18)*(1+$T$14), 0))</f>
        <v>331</v>
      </c>
      <c r="AI919" s="20">
        <f ca="1">RAND()</f>
        <v>0.18108897344586694</v>
      </c>
      <c r="AJ919" s="18">
        <f ca="1">IF(B919=1, ROUND(_xlfn.NORM.INV(AI919,$C$19,$C$20), 2), ROUND(_xlfn.NORM.INV(AI919, $D$19, $D$20), 2))</f>
        <v>1679.51</v>
      </c>
      <c r="AK919" s="15">
        <f ca="1">MIN(ROUND(H919*(1+$C$22),0),AH919)</f>
        <v>331</v>
      </c>
      <c r="AL919" s="20">
        <f ca="1">RAND()</f>
        <v>0.38090308822953622</v>
      </c>
      <c r="AM919" s="19">
        <f ca="1">(IF(B919=1, $G$21+($G$22-$G$21)*AL919, $H$21+($H$22-$H$21)*AL919))</f>
        <v>2.1427092646886088E-2</v>
      </c>
      <c r="AN919" s="15">
        <f ca="1">ROUND(AK919*(1-AM919), 0)</f>
        <v>324</v>
      </c>
      <c r="AO919" s="18">
        <f ca="1">SUM(IF(AN919&gt;H919, (AN919-H919)*($G$23+AJ919), 0),IF(AF919&gt;G919,(AF919-G919)*($G$23+AB919),0),IF(X919&gt;F919,(X919-F919)*($G$23+T919),0),IF(P919&gt;E919,(P919-E919)*($G$23+L919),0))</f>
        <v>0</v>
      </c>
      <c r="AP919" s="18">
        <f>-$C$24</f>
        <v>-313614.51120000001</v>
      </c>
      <c r="AQ919" s="17">
        <f ca="1">L919*P919+T919*X919+AB919*AF919+AJ919*AN919-AO919+AP919</f>
        <v>623401.95879999991</v>
      </c>
      <c r="AS919" s="21">
        <f ca="1">SUM(IF(AN919&gt;H919, (AN919-H919), 0),IF(AF919&gt;G919,(AF919-G919),0),IF(X919&gt;F919,(X919-F919),0),IF(P919&gt;E919,(P919-E919),0))</f>
        <v>0</v>
      </c>
    </row>
    <row r="920" spans="1:45" x14ac:dyDescent="0.4">
      <c r="A920" s="15">
        <v>892</v>
      </c>
      <c r="B920" s="15">
        <f ca="1">IF(RAND() &lt; (8/12), 0, 1)</f>
        <v>0</v>
      </c>
      <c r="C920" s="20">
        <f ca="1">RAND()</f>
        <v>6.8231474124262004E-2</v>
      </c>
      <c r="D920" s="15" t="str">
        <f ca="1">LOOKUP(C920,$H$13:$H$16,$F$13:$F$16)</f>
        <v>Airbus A350-900</v>
      </c>
      <c r="E920" s="15">
        <f ca="1">LOOKUP(D920,$F$6:$F$9,$I$6:$I$9)</f>
        <v>0</v>
      </c>
      <c r="F920" s="15">
        <f ca="1">LOOKUP(D920,$F$6:$F$9,$J$6:$J$9)</f>
        <v>32</v>
      </c>
      <c r="G920" s="15">
        <f ca="1">LOOKUP(D920,$F$6:$F$9,$K$6:$K$9)</f>
        <v>21</v>
      </c>
      <c r="H920" s="15">
        <f ca="1">LOOKUP(D920,$F$6:$F$9,$L$6:$L$9)</f>
        <v>259</v>
      </c>
      <c r="I920" s="20">
        <f ca="1">RAND()</f>
        <v>0.37871614071909787</v>
      </c>
      <c r="J920" s="15">
        <f ca="1">IF(B920=1, ROUND(_xlfn.NORM.INV(I920,$C$5,$C$6)*(1+$T$14), 0), ROUND(_xlfn.NORM.INV(I920, $D$5, $D$6)*(1+$T$14), 0))</f>
        <v>4</v>
      </c>
      <c r="K920" s="20">
        <f ca="1">RAND()</f>
        <v>0.66074606318477147</v>
      </c>
      <c r="L920" s="18">
        <f ca="1">IF(B920=1, ROUND(_xlfn.NORM.INV(K920,$C$7,$C$8), 2), ROUND(_xlfn.NORM.INV(K920, $D$7, $D$8), 2))</f>
        <v>10681.29</v>
      </c>
      <c r="M920" s="15">
        <f ca="1">MIN(E920,J920)</f>
        <v>0</v>
      </c>
      <c r="N920" s="15">
        <f ca="1">RAND()</f>
        <v>0.33618311892770714</v>
      </c>
      <c r="O920" s="19">
        <f ca="1">(IF(B920=1, $G$21+($G$22-$G$21)*N920, $H$21+($H$22-$H$21)*N920))</f>
        <v>2.0085493567831215E-2</v>
      </c>
      <c r="P920" s="15">
        <f ca="1">ROUND(M920*(1-O920), 0)</f>
        <v>0</v>
      </c>
      <c r="Q920" s="20">
        <f ca="1">RAND()</f>
        <v>0.21646091284487268</v>
      </c>
      <c r="R920" s="15">
        <f ca="1">IF(B920=1, ROUND(_xlfn.NORM.INV(Q920,$C$9,$C$10)*(1+$T$14), 0), ROUND(_xlfn.NORM.INV(Q920, $D$9, $D$10)*(1+$T$14), 0))</f>
        <v>32</v>
      </c>
      <c r="S920" s="20">
        <f ca="1">RAND()</f>
        <v>0.20262149400745544</v>
      </c>
      <c r="T920" s="18">
        <f ca="1">IF(B920=1, ROUND(_xlfn.NORM.INV(S920,$C$11,$C$12), 2), ROUND(_xlfn.NORM.INV(S920, $D$11, $D$12), 2))</f>
        <v>5056.53</v>
      </c>
      <c r="U920" s="15">
        <f ca="1">MIN(F920,R920)</f>
        <v>32</v>
      </c>
      <c r="V920" s="15">
        <f ca="1">RAND()</f>
        <v>0.13549411899862707</v>
      </c>
      <c r="W920" s="19">
        <f ca="1">(IF(B920=1, $G$21+($G$22-$G$21)*V920, $H$21+($H$22-$H$21)*V920))</f>
        <v>1.4064823569958812E-2</v>
      </c>
      <c r="X920" s="15">
        <f ca="1">ROUND(U920*(1-W920), 0)</f>
        <v>32</v>
      </c>
      <c r="Y920" s="20">
        <f ca="1">RAND()</f>
        <v>0.19471283247091731</v>
      </c>
      <c r="Z920" s="15">
        <f ca="1">IF(B920=1, ROUND(_xlfn.NORM.INV(Y920,$C$13,$C$14)*(1+$T$14), 0), ROUND(_xlfn.NORM.INV(Y920, $D$13, $D$14)*(1+$T$14), 0))</f>
        <v>28</v>
      </c>
      <c r="AA920" s="20">
        <f ca="1">RAND()</f>
        <v>0.35257151547515986</v>
      </c>
      <c r="AB920" s="18">
        <f ca="1">IF(B920=1, ROUND(_xlfn.NORM.INV(AA920,$C$15,$C$16), 2), ROUND(_xlfn.NORM.INV(AA920, $D$15, $D$16), 2))</f>
        <v>2751.98</v>
      </c>
      <c r="AC920" s="15">
        <f ca="1">MIN(G920,Z920)</f>
        <v>21</v>
      </c>
      <c r="AD920" s="15">
        <f ca="1">RAND()</f>
        <v>9.3977790381496451E-3</v>
      </c>
      <c r="AE920" s="19">
        <f ca="1">(IF(B920=1, $G$21+($G$22-$G$21)*AD920, $H$21+($H$22-$H$21)*AD920))</f>
        <v>1.028193337114449E-2</v>
      </c>
      <c r="AF920" s="15">
        <f ca="1">ROUND(AC920*(1-AE920), 0)</f>
        <v>21</v>
      </c>
      <c r="AG920" s="20">
        <f ca="1">RAND()</f>
        <v>0.97536443296395181</v>
      </c>
      <c r="AH920" s="15">
        <f ca="1">IF(B920=1, ROUND(_xlfn.NORM.INV(AG920,$C$17,$C$18)*(1+$T$14), 0), ROUND(_xlfn.NORM.INV(AG920, $D$17, $D$18)*(1+$T$14), 0))</f>
        <v>303</v>
      </c>
      <c r="AI920" s="20">
        <f ca="1">RAND()</f>
        <v>0.23264130237159497</v>
      </c>
      <c r="AJ920" s="18">
        <f ca="1">IF(B920=1, ROUND(_xlfn.NORM.INV(AI920,$C$19,$C$20), 2), ROUND(_xlfn.NORM.INV(AI920, $D$19, $D$20), 2))</f>
        <v>1693.27</v>
      </c>
      <c r="AK920" s="15">
        <f ca="1">MIN(ROUND(H920*(1+$C$22),0),AH920)</f>
        <v>272</v>
      </c>
      <c r="AL920" s="20">
        <f ca="1">RAND()</f>
        <v>0.73720362750528967</v>
      </c>
      <c r="AM920" s="19">
        <f ca="1">(IF(B920=1, $G$21+($G$22-$G$21)*AL920, $H$21+($H$22-$H$21)*AL920))</f>
        <v>3.2116108825158689E-2</v>
      </c>
      <c r="AN920" s="15">
        <f ca="1">ROUND(AK920*(1-AM920), 0)</f>
        <v>263</v>
      </c>
      <c r="AO920" s="18">
        <f ca="1">SUM(IF(AN920&gt;H920, (AN920-H920)*($G$23+AJ920), 0),IF(AF920&gt;G920,(AF920-G920)*($G$23+AB920),0),IF(X920&gt;F920,(X920-F920)*($G$23+T920),0),IF(P920&gt;E920,(P920-E920)*($G$23+L920),0))</f>
        <v>10177.08</v>
      </c>
      <c r="AP920" s="18">
        <f>-$C$24</f>
        <v>-313614.51120000001</v>
      </c>
      <c r="AQ920" s="17">
        <f ca="1">L920*P920+T920*X920+AB920*AF920+AJ920*AN920-AO920+AP920</f>
        <v>341138.95880000008</v>
      </c>
      <c r="AS920" s="21">
        <f ca="1">SUM(IF(AN920&gt;H920, (AN920-H920), 0),IF(AF920&gt;G920,(AF920-G920),0),IF(X920&gt;F920,(X920-F920),0),IF(P920&gt;E920,(P920-E920),0))</f>
        <v>4</v>
      </c>
    </row>
    <row r="921" spans="1:45" x14ac:dyDescent="0.4">
      <c r="A921" s="15">
        <v>893</v>
      </c>
      <c r="B921" s="15">
        <f ca="1">IF(RAND() &lt; (8/12), 0, 1)</f>
        <v>1</v>
      </c>
      <c r="C921" s="20">
        <f ca="1">RAND()</f>
        <v>0.57986121544546931</v>
      </c>
      <c r="D921" s="15" t="str">
        <f ca="1">LOOKUP(C921,$H$13:$H$16,$F$13:$F$16)</f>
        <v>Boeing 777-200LR</v>
      </c>
      <c r="E921" s="15">
        <f ca="1">LOOKUP(D921,$F$6:$F$9,$I$6:$I$9)</f>
        <v>0</v>
      </c>
      <c r="F921" s="15">
        <f ca="1">LOOKUP(D921,$F$6:$F$9,$J$6:$J$9)</f>
        <v>38</v>
      </c>
      <c r="G921" s="15">
        <f ca="1">LOOKUP(D921,$F$6:$F$9,$K$6:$K$9)</f>
        <v>0</v>
      </c>
      <c r="H921" s="15">
        <f ca="1">LOOKUP(D921,$F$6:$F$9,$L$6:$L$9)</f>
        <v>264</v>
      </c>
      <c r="I921" s="20">
        <f ca="1">RAND()</f>
        <v>0.85977502715246379</v>
      </c>
      <c r="J921" s="15">
        <f ca="1">IF(B921=1, ROUND(_xlfn.NORM.INV(I921,$C$5,$C$6)*(1+$T$14), 0), ROUND(_xlfn.NORM.INV(I921, $D$5, $D$6)*(1+$T$14), 0))</f>
        <v>9</v>
      </c>
      <c r="K921" s="20">
        <f ca="1">RAND()</f>
        <v>0.17470737897765076</v>
      </c>
      <c r="L921" s="18">
        <f ca="1">IF(B921=1, ROUND(_xlfn.NORM.INV(K921,$C$7,$C$8), 2), ROUND(_xlfn.NORM.INV(K921, $D$7, $D$8), 2))</f>
        <v>11971.37</v>
      </c>
      <c r="M921" s="15">
        <f ca="1">MIN(E921,J921)</f>
        <v>0</v>
      </c>
      <c r="N921" s="15">
        <f ca="1">RAND()</f>
        <v>0.52109608424566312</v>
      </c>
      <c r="O921" s="19">
        <f ca="1">(IF(B921=1, $G$21+($G$22-$G$21)*N921, $H$21+($H$22-$H$21)*N921))</f>
        <v>3.3238362948598207E-2</v>
      </c>
      <c r="P921" s="15">
        <f ca="1">ROUND(M921*(1-O921), 0)</f>
        <v>0</v>
      </c>
      <c r="Q921" s="20">
        <f ca="1">RAND()</f>
        <v>0.67171878025697174</v>
      </c>
      <c r="R921" s="15">
        <f ca="1">IF(B921=1, ROUND(_xlfn.NORM.INV(Q921,$C$9,$C$10)*(1+$T$14), 0), ROUND(_xlfn.NORM.INV(Q921, $D$9, $D$10)*(1+$T$14), 0))</f>
        <v>72</v>
      </c>
      <c r="S921" s="20">
        <f ca="1">RAND()</f>
        <v>0.35478082638686315</v>
      </c>
      <c r="T921" s="18">
        <f ca="1">IF(B921=1, ROUND(_xlfn.NORM.INV(S921,$C$11,$C$12), 2), ROUND(_xlfn.NORM.INV(S921, $D$11, $D$12), 2))</f>
        <v>6493.6</v>
      </c>
      <c r="U921" s="15">
        <f ca="1">MIN(F921,R921)</f>
        <v>38</v>
      </c>
      <c r="V921" s="15">
        <f ca="1">RAND()</f>
        <v>0.10297196336087933</v>
      </c>
      <c r="W921" s="19">
        <f ca="1">(IF(B921=1, $G$21+($G$22-$G$21)*V921, $H$21+($H$22-$H$21)*V921))</f>
        <v>1.8604018717630778E-2</v>
      </c>
      <c r="X921" s="15">
        <f ca="1">ROUND(U921*(1-W921), 0)</f>
        <v>37</v>
      </c>
      <c r="Y921" s="20">
        <f ca="1">RAND()</f>
        <v>0.12339521333150683</v>
      </c>
      <c r="Z921" s="15">
        <f ca="1">IF(B921=1, ROUND(_xlfn.NORM.INV(Y921,$C$13,$C$14)*(1+$T$14), 0), ROUND(_xlfn.NORM.INV(Y921, $D$13, $D$14)*(1+$T$14), 0))</f>
        <v>28</v>
      </c>
      <c r="AA921" s="20">
        <f ca="1">RAND()</f>
        <v>0.35342996992189279</v>
      </c>
      <c r="AB921" s="18">
        <f ca="1">IF(B921=1, ROUND(_xlfn.NORM.INV(AA921,$C$15,$C$16), 2), ROUND(_xlfn.NORM.INV(AA921, $D$15, $D$16), 2))</f>
        <v>3461.51</v>
      </c>
      <c r="AC921" s="15">
        <f ca="1">MIN(G921,Z921)</f>
        <v>0</v>
      </c>
      <c r="AD921" s="15">
        <f ca="1">RAND()</f>
        <v>0.40815811345546205</v>
      </c>
      <c r="AE921" s="19">
        <f ca="1">(IF(B921=1, $G$21+($G$22-$G$21)*AD921, $H$21+($H$22-$H$21)*AD921))</f>
        <v>2.928553397094117E-2</v>
      </c>
      <c r="AF921" s="15">
        <f ca="1">ROUND(AC921*(1-AE921), 0)</f>
        <v>0</v>
      </c>
      <c r="AG921" s="20">
        <f ca="1">RAND()</f>
        <v>0.33616507487712732</v>
      </c>
      <c r="AH921" s="15">
        <f ca="1">IF(B921=1, ROUND(_xlfn.NORM.INV(AG921,$C$17,$C$18)*(1+$T$14), 0), ROUND(_xlfn.NORM.INV(AG921, $D$17, $D$18)*(1+$T$14), 0))</f>
        <v>251</v>
      </c>
      <c r="AI921" s="20">
        <f ca="1">RAND()</f>
        <v>0.61646183362655982</v>
      </c>
      <c r="AJ921" s="18">
        <f ca="1">IF(B921=1, ROUND(_xlfn.NORM.INV(AI921,$C$19,$C$20), 2), ROUND(_xlfn.NORM.INV(AI921, $D$19, $D$20), 2))</f>
        <v>2365.5100000000002</v>
      </c>
      <c r="AK921" s="15">
        <f ca="1">MIN(ROUND(H921*(1+$C$22),0),AH921)</f>
        <v>251</v>
      </c>
      <c r="AL921" s="20">
        <f ca="1">RAND()</f>
        <v>8.6783996360763171E-2</v>
      </c>
      <c r="AM921" s="19">
        <f ca="1">(IF(B921=1, $G$21+($G$22-$G$21)*AL921, $H$21+($H$22-$H$21)*AL921))</f>
        <v>1.8037439872626709E-2</v>
      </c>
      <c r="AN921" s="15">
        <f ca="1">ROUND(AK921*(1-AM921), 0)</f>
        <v>246</v>
      </c>
      <c r="AO921" s="18">
        <f ca="1">SUM(IF(AN921&gt;H921, (AN921-H921)*($G$23+AJ921), 0),IF(AF921&gt;G921,(AF921-G921)*($G$23+AB921),0),IF(X921&gt;F921,(X921-F921)*($G$23+T921),0),IF(P921&gt;E921,(P921-E921)*($G$23+L921),0))</f>
        <v>0</v>
      </c>
      <c r="AP921" s="18">
        <f>-$C$24</f>
        <v>-313614.51120000001</v>
      </c>
      <c r="AQ921" s="17">
        <f ca="1">L921*P921+T921*X921+AB921*AF921+AJ921*AN921-AO921+AP921</f>
        <v>508564.14880000014</v>
      </c>
      <c r="AS921" s="21">
        <f ca="1">SUM(IF(AN921&gt;H921, (AN921-H921), 0),IF(AF921&gt;G921,(AF921-G921),0),IF(X921&gt;F921,(X921-F921),0),IF(P921&gt;E921,(P921-E921),0))</f>
        <v>0</v>
      </c>
    </row>
    <row r="922" spans="1:45" x14ac:dyDescent="0.4">
      <c r="A922" s="15">
        <v>894</v>
      </c>
      <c r="B922" s="15">
        <f ca="1">IF(RAND() &lt; (8/12), 0, 1)</f>
        <v>1</v>
      </c>
      <c r="C922" s="20">
        <f ca="1">RAND()</f>
        <v>0.78689870614520296</v>
      </c>
      <c r="D922" s="15" t="str">
        <f ca="1">LOOKUP(C922,$H$13:$H$16,$F$13:$F$16)</f>
        <v>Boeing 777-300ER</v>
      </c>
      <c r="E922" s="15">
        <f ca="1">LOOKUP(D922,$F$6:$F$9,$I$6:$I$9)</f>
        <v>8</v>
      </c>
      <c r="F922" s="15">
        <f ca="1">LOOKUP(D922,$F$6:$F$9,$J$6:$J$9)</f>
        <v>40</v>
      </c>
      <c r="G922" s="15">
        <f ca="1">LOOKUP(D922,$F$6:$F$9,$K$6:$K$9)</f>
        <v>24</v>
      </c>
      <c r="H922" s="15">
        <f ca="1">LOOKUP(D922,$F$6:$F$9,$L$6:$L$9)</f>
        <v>260</v>
      </c>
      <c r="I922" s="20">
        <f ca="1">RAND()</f>
        <v>0.35275689016421929</v>
      </c>
      <c r="J922" s="15">
        <f ca="1">IF(B922=1, ROUND(_xlfn.NORM.INV(I922,$C$5,$C$6)*(1+$T$14), 0), ROUND(_xlfn.NORM.INV(I922, $D$5, $D$6)*(1+$T$14), 0))</f>
        <v>6</v>
      </c>
      <c r="K922" s="20">
        <f ca="1">RAND()</f>
        <v>0.85653771289525005</v>
      </c>
      <c r="L922" s="18">
        <f ca="1">IF(B922=1, ROUND(_xlfn.NORM.INV(K922,$C$7,$C$8), 2), ROUND(_xlfn.NORM.INV(K922, $D$7, $D$8), 2))</f>
        <v>15579.33</v>
      </c>
      <c r="M922" s="15">
        <f ca="1">MIN(E922,J922)</f>
        <v>6</v>
      </c>
      <c r="N922" s="15">
        <f ca="1">RAND()</f>
        <v>0.73977934022753811</v>
      </c>
      <c r="O922" s="19">
        <f ca="1">(IF(B922=1, $G$21+($G$22-$G$21)*N922, $H$21+($H$22-$H$21)*N922))</f>
        <v>4.0892276907963834E-2</v>
      </c>
      <c r="P922" s="15">
        <f ca="1">ROUND(M922*(1-O922), 0)</f>
        <v>6</v>
      </c>
      <c r="Q922" s="20">
        <f ca="1">RAND()</f>
        <v>0.53319965921532431</v>
      </c>
      <c r="R922" s="15">
        <f ca="1">IF(B922=1, ROUND(_xlfn.NORM.INV(Q922,$C$9,$C$10)*(1+$T$14), 0), ROUND(_xlfn.NORM.INV(Q922, $D$9, $D$10)*(1+$T$14), 0))</f>
        <v>63</v>
      </c>
      <c r="S922" s="20">
        <f ca="1">RAND()</f>
        <v>0.47866029953912215</v>
      </c>
      <c r="T922" s="18">
        <f ca="1">IF(B922=1, ROUND(_xlfn.NORM.INV(S922,$C$11,$C$12), 2), ROUND(_xlfn.NORM.INV(S922, $D$11, $D$12), 2))</f>
        <v>6781.18</v>
      </c>
      <c r="U922" s="15">
        <f ca="1">MIN(F922,R922)</f>
        <v>40</v>
      </c>
      <c r="V922" s="15">
        <f ca="1">RAND()</f>
        <v>0.77618293136681016</v>
      </c>
      <c r="W922" s="19">
        <f ca="1">(IF(B922=1, $G$21+($G$22-$G$21)*V922, $H$21+($H$22-$H$21)*V922))</f>
        <v>4.2166402597838354E-2</v>
      </c>
      <c r="X922" s="15">
        <f ca="1">ROUND(U922*(1-W922), 0)</f>
        <v>38</v>
      </c>
      <c r="Y922" s="20">
        <f ca="1">RAND()</f>
        <v>0.47277145638743068</v>
      </c>
      <c r="Z922" s="15">
        <f ca="1">IF(B922=1, ROUND(_xlfn.NORM.INV(Y922,$C$13,$C$14)*(1+$T$14), 0), ROUND(_xlfn.NORM.INV(Y922, $D$13, $D$14)*(1+$T$14), 0))</f>
        <v>53</v>
      </c>
      <c r="AA922" s="20">
        <f ca="1">RAND()</f>
        <v>0.97366916145733551</v>
      </c>
      <c r="AB922" s="18">
        <f ca="1">IF(B922=1, ROUND(_xlfn.NORM.INV(AA922,$C$15,$C$16), 2), ROUND(_xlfn.NORM.INV(AA922, $D$15, $D$16), 2))</f>
        <v>4574.22</v>
      </c>
      <c r="AC922" s="15">
        <f ca="1">MIN(G922,Z922)</f>
        <v>24</v>
      </c>
      <c r="AD922" s="15">
        <f ca="1">RAND()</f>
        <v>0.91936049558169075</v>
      </c>
      <c r="AE922" s="19">
        <f ca="1">(IF(B922=1, $G$21+($G$22-$G$21)*AD922, $H$21+($H$22-$H$21)*AD922))</f>
        <v>4.7177617345359177E-2</v>
      </c>
      <c r="AF922" s="15">
        <f ca="1">ROUND(AC922*(1-AE922), 0)</f>
        <v>23</v>
      </c>
      <c r="AG922" s="20">
        <f ca="1">RAND()</f>
        <v>0.12683868822335276</v>
      </c>
      <c r="AH922" s="15">
        <f ca="1">IF(B922=1, ROUND(_xlfn.NORM.INV(AG922,$C$17,$C$18)*(1+$T$14), 0), ROUND(_xlfn.NORM.INV(AG922, $D$17, $D$18)*(1+$T$14), 0))</f>
        <v>161</v>
      </c>
      <c r="AI922" s="20">
        <f ca="1">RAND()</f>
        <v>0.43424243367767823</v>
      </c>
      <c r="AJ922" s="18">
        <f ca="1">IF(B922=1, ROUND(_xlfn.NORM.INV(AI922,$C$19,$C$20), 2), ROUND(_xlfn.NORM.INV(AI922, $D$19, $D$20), 2))</f>
        <v>2226.71</v>
      </c>
      <c r="AK922" s="15">
        <f ca="1">MIN(ROUND(H922*(1+$C$22),0),AH922)</f>
        <v>161</v>
      </c>
      <c r="AL922" s="20">
        <f ca="1">RAND()</f>
        <v>0.57295167576208517</v>
      </c>
      <c r="AM922" s="19">
        <f ca="1">(IF(B922=1, $G$21+($G$22-$G$21)*AL922, $H$21+($H$22-$H$21)*AL922))</f>
        <v>3.5053308651672985E-2</v>
      </c>
      <c r="AN922" s="15">
        <f ca="1">ROUND(AK922*(1-AM922), 0)</f>
        <v>155</v>
      </c>
      <c r="AO922" s="18">
        <f ca="1">SUM(IF(AN922&gt;H922, (AN922-H922)*($G$23+AJ922), 0),IF(AF922&gt;G922,(AF922-G922)*($G$23+AB922),0),IF(X922&gt;F922,(X922-F922)*($G$23+T922),0),IF(P922&gt;E922,(P922-E922)*($G$23+L922),0))</f>
        <v>0</v>
      </c>
      <c r="AP922" s="18">
        <f>-$C$24</f>
        <v>-313614.51120000001</v>
      </c>
      <c r="AQ922" s="17">
        <f ca="1">L922*P922+T922*X922+AB922*AF922+AJ922*AN922-AO922+AP922</f>
        <v>487893.41879999993</v>
      </c>
      <c r="AS922" s="21">
        <f ca="1">SUM(IF(AN922&gt;H922, (AN922-H922), 0),IF(AF922&gt;G922,(AF922-G922),0),IF(X922&gt;F922,(X922-F922),0),IF(P922&gt;E922,(P922-E922),0))</f>
        <v>0</v>
      </c>
    </row>
    <row r="923" spans="1:45" x14ac:dyDescent="0.4">
      <c r="A923" s="15">
        <v>895</v>
      </c>
      <c r="B923" s="15">
        <f ca="1">IF(RAND() &lt; (8/12), 0, 1)</f>
        <v>1</v>
      </c>
      <c r="C923" s="20">
        <f ca="1">RAND()</f>
        <v>0.48289849728158796</v>
      </c>
      <c r="D923" s="15" t="str">
        <f ca="1">LOOKUP(C923,$H$13:$H$16,$F$13:$F$16)</f>
        <v>Airbus A380-800</v>
      </c>
      <c r="E923" s="15">
        <f ca="1">LOOKUP(D923,$F$6:$F$9,$I$6:$I$9)</f>
        <v>14</v>
      </c>
      <c r="F923" s="15">
        <f ca="1">LOOKUP(D923,$F$6:$F$9,$J$6:$J$9)</f>
        <v>76</v>
      </c>
      <c r="G923" s="15">
        <f ca="1">LOOKUP(D923,$F$6:$F$9,$K$6:$K$9)</f>
        <v>56</v>
      </c>
      <c r="H923" s="15">
        <f ca="1">LOOKUP(D923,$F$6:$F$9,$L$6:$L$9)</f>
        <v>341</v>
      </c>
      <c r="I923" s="20">
        <f ca="1">RAND()</f>
        <v>0.8355061687456159</v>
      </c>
      <c r="J923" s="15">
        <f ca="1">IF(B923=1, ROUND(_xlfn.NORM.INV(I923,$C$5,$C$6)*(1+$T$14), 0), ROUND(_xlfn.NORM.INV(I923, $D$5, $D$6)*(1+$T$14), 0))</f>
        <v>8</v>
      </c>
      <c r="K923" s="20">
        <f ca="1">RAND()</f>
        <v>0.98509031862168162</v>
      </c>
      <c r="L923" s="18">
        <f ca="1">IF(B923=1, ROUND(_xlfn.NORM.INV(K923,$C$7,$C$8), 2), ROUND(_xlfn.NORM.INV(K923, $D$7, $D$8), 2))</f>
        <v>17576.78</v>
      </c>
      <c r="M923" s="15">
        <f ca="1">MIN(E923,J923)</f>
        <v>8</v>
      </c>
      <c r="N923" s="15">
        <f ca="1">RAND()</f>
        <v>0.42343235601397178</v>
      </c>
      <c r="O923" s="19">
        <f ca="1">(IF(B923=1, $G$21+($G$22-$G$21)*N923, $H$21+($H$22-$H$21)*N923))</f>
        <v>2.9820132460489014E-2</v>
      </c>
      <c r="P923" s="15">
        <f ca="1">ROUND(M923*(1-O923), 0)</f>
        <v>8</v>
      </c>
      <c r="Q923" s="20">
        <f ca="1">RAND()</f>
        <v>0.34112371872274438</v>
      </c>
      <c r="R923" s="15">
        <f ca="1">IF(B923=1, ROUND(_xlfn.NORM.INV(Q923,$C$9,$C$10)*(1+$T$14), 0), ROUND(_xlfn.NORM.INV(Q923, $D$9, $D$10)*(1+$T$14), 0))</f>
        <v>51</v>
      </c>
      <c r="S923" s="20">
        <f ca="1">RAND()</f>
        <v>0.16545147742402422</v>
      </c>
      <c r="T923" s="18">
        <f ca="1">IF(B923=1, ROUND(_xlfn.NORM.INV(S923,$C$11,$C$12), 2), ROUND(_xlfn.NORM.INV(S923, $D$11, $D$12), 2))</f>
        <v>5952.71</v>
      </c>
      <c r="U923" s="15">
        <f ca="1">MIN(F923,R923)</f>
        <v>51</v>
      </c>
      <c r="V923" s="15">
        <f ca="1">RAND()</f>
        <v>5.4482430905772983E-2</v>
      </c>
      <c r="W923" s="19">
        <f ca="1">(IF(B923=1, $G$21+($G$22-$G$21)*V923, $H$21+($H$22-$H$21)*V923))</f>
        <v>1.6906885081702055E-2</v>
      </c>
      <c r="X923" s="15">
        <f ca="1">ROUND(U923*(1-W923), 0)</f>
        <v>50</v>
      </c>
      <c r="Y923" s="20">
        <f ca="1">RAND()</f>
        <v>0.31647174396082844</v>
      </c>
      <c r="Z923" s="15">
        <f ca="1">IF(B923=1, ROUND(_xlfn.NORM.INV(Y923,$C$13,$C$14)*(1+$T$14), 0), ROUND(_xlfn.NORM.INV(Y923, $D$13, $D$14)*(1+$T$14), 0))</f>
        <v>44</v>
      </c>
      <c r="AA923" s="20">
        <f ca="1">RAND()</f>
        <v>0.60202251030206011</v>
      </c>
      <c r="AB923" s="18">
        <f ca="1">IF(B923=1, ROUND(_xlfn.NORM.INV(AA923,$C$15,$C$16), 2), ROUND(_xlfn.NORM.INV(AA923, $D$15, $D$16), 2))</f>
        <v>3766.72</v>
      </c>
      <c r="AC923" s="15">
        <f ca="1">MIN(G923,Z923)</f>
        <v>44</v>
      </c>
      <c r="AD923" s="15">
        <f ca="1">RAND()</f>
        <v>0.66263590450980259</v>
      </c>
      <c r="AE923" s="19">
        <f ca="1">(IF(B923=1, $G$21+($G$22-$G$21)*AD923, $H$21+($H$22-$H$21)*AD923))</f>
        <v>3.8192256657843093E-2</v>
      </c>
      <c r="AF923" s="15">
        <f ca="1">ROUND(AC923*(1-AE923), 0)</f>
        <v>42</v>
      </c>
      <c r="AG923" s="20">
        <f ca="1">RAND()</f>
        <v>0.8831391668067935</v>
      </c>
      <c r="AH923" s="15">
        <f ca="1">IF(B923=1, ROUND(_xlfn.NORM.INV(AG923,$C$17,$C$18)*(1+$T$14), 0), ROUND(_xlfn.NORM.INV(AG923, $D$17, $D$18)*(1+$T$14), 0))</f>
        <v>455</v>
      </c>
      <c r="AI923" s="20">
        <f ca="1">RAND()</f>
        <v>0.3431968241936636</v>
      </c>
      <c r="AJ923" s="18">
        <f ca="1">IF(B923=1, ROUND(_xlfn.NORM.INV(AI923,$C$19,$C$20), 2), ROUND(_xlfn.NORM.INV(AI923, $D$19, $D$20), 2))</f>
        <v>2155.12</v>
      </c>
      <c r="AK923" s="15">
        <f ca="1">MIN(ROUND(H923*(1+$C$22),0),AH923)</f>
        <v>358</v>
      </c>
      <c r="AL923" s="20">
        <f ca="1">RAND()</f>
        <v>0.13605760036321135</v>
      </c>
      <c r="AM923" s="19">
        <f ca="1">(IF(B923=1, $G$21+($G$22-$G$21)*AL923, $H$21+($H$22-$H$21)*AL923))</f>
        <v>1.9762016012712397E-2</v>
      </c>
      <c r="AN923" s="15">
        <f ca="1">ROUND(AK923*(1-AM923), 0)</f>
        <v>351</v>
      </c>
      <c r="AO923" s="18">
        <f ca="1">SUM(IF(AN923&gt;H923, (AN923-H923)*($G$23+AJ923), 0),IF(AF923&gt;G923,(AF923-G923)*($G$23+AB923),0),IF(X923&gt;F923,(X923-F923)*($G$23+T923),0),IF(P923&gt;E923,(P923-E923)*($G$23+L923),0))</f>
        <v>30061.199999999997</v>
      </c>
      <c r="AP923" s="18">
        <f>-$C$24</f>
        <v>-313614.51120000001</v>
      </c>
      <c r="AQ923" s="17">
        <f ca="1">L923*P923+T923*X923+AB923*AF923+AJ923*AN923-AO923+AP923</f>
        <v>1009223.3888000001</v>
      </c>
      <c r="AS923" s="21">
        <f ca="1">SUM(IF(AN923&gt;H923, (AN923-H923), 0),IF(AF923&gt;G923,(AF923-G923),0),IF(X923&gt;F923,(X923-F923),0),IF(P923&gt;E923,(P923-E923),0))</f>
        <v>10</v>
      </c>
    </row>
    <row r="924" spans="1:45" x14ac:dyDescent="0.4">
      <c r="A924" s="15">
        <v>896</v>
      </c>
      <c r="B924" s="15">
        <f ca="1">IF(RAND() &lt; (8/12), 0, 1)</f>
        <v>0</v>
      </c>
      <c r="C924" s="20">
        <f ca="1">RAND()</f>
        <v>0.52595372830793963</v>
      </c>
      <c r="D924" s="15" t="str">
        <f ca="1">LOOKUP(C924,$H$13:$H$16,$F$13:$F$16)</f>
        <v>Airbus A380-800</v>
      </c>
      <c r="E924" s="15">
        <f ca="1">LOOKUP(D924,$F$6:$F$9,$I$6:$I$9)</f>
        <v>14</v>
      </c>
      <c r="F924" s="15">
        <f ca="1">LOOKUP(D924,$F$6:$F$9,$J$6:$J$9)</f>
        <v>76</v>
      </c>
      <c r="G924" s="15">
        <f ca="1">LOOKUP(D924,$F$6:$F$9,$K$6:$K$9)</f>
        <v>56</v>
      </c>
      <c r="H924" s="15">
        <f ca="1">LOOKUP(D924,$F$6:$F$9,$L$6:$L$9)</f>
        <v>341</v>
      </c>
      <c r="I924" s="20">
        <f ca="1">RAND()</f>
        <v>0.6360313645237442</v>
      </c>
      <c r="J924" s="15">
        <f ca="1">IF(B924=1, ROUND(_xlfn.NORM.INV(I924,$C$5,$C$6)*(1+$T$14), 0), ROUND(_xlfn.NORM.INV(I924, $D$5, $D$6)*(1+$T$14), 0))</f>
        <v>5</v>
      </c>
      <c r="K924" s="20">
        <f ca="1">RAND()</f>
        <v>0.34104218793144569</v>
      </c>
      <c r="L924" s="18">
        <f ca="1">IF(B924=1, ROUND(_xlfn.NORM.INV(K924,$C$7,$C$8), 2), ROUND(_xlfn.NORM.INV(K924, $D$7, $D$8), 2))</f>
        <v>10305.69</v>
      </c>
      <c r="M924" s="15">
        <f ca="1">MIN(E924,J924)</f>
        <v>5</v>
      </c>
      <c r="N924" s="15">
        <f ca="1">RAND()</f>
        <v>0.73715800966792677</v>
      </c>
      <c r="O924" s="19">
        <f ca="1">(IF(B924=1, $G$21+($G$22-$G$21)*N924, $H$21+($H$22-$H$21)*N924))</f>
        <v>3.2114740290037802E-2</v>
      </c>
      <c r="P924" s="15">
        <f ca="1">ROUND(M924*(1-O924), 0)</f>
        <v>5</v>
      </c>
      <c r="Q924" s="20">
        <f ca="1">RAND()</f>
        <v>0.74824864247606682</v>
      </c>
      <c r="R924" s="15">
        <f ca="1">IF(B924=1, ROUND(_xlfn.NORM.INV(Q924,$C$9,$C$10)*(1+$T$14), 0), ROUND(_xlfn.NORM.INV(Q924, $D$9, $D$10)*(1+$T$14), 0))</f>
        <v>47</v>
      </c>
      <c r="S924" s="20">
        <f ca="1">RAND()</f>
        <v>0.1840538929021639</v>
      </c>
      <c r="T924" s="18">
        <f ca="1">IF(B924=1, ROUND(_xlfn.NORM.INV(S924,$C$11,$C$12), 2), ROUND(_xlfn.NORM.INV(S924, $D$11, $D$12), 2))</f>
        <v>5041.09</v>
      </c>
      <c r="U924" s="15">
        <f ca="1">MIN(F924,R924)</f>
        <v>47</v>
      </c>
      <c r="V924" s="15">
        <f ca="1">RAND()</f>
        <v>0.10675958871457458</v>
      </c>
      <c r="W924" s="19">
        <f ca="1">(IF(B924=1, $G$21+($G$22-$G$21)*V924, $H$21+($H$22-$H$21)*V924))</f>
        <v>1.3202787661437237E-2</v>
      </c>
      <c r="X924" s="15">
        <f ca="1">ROUND(U924*(1-W924), 0)</f>
        <v>46</v>
      </c>
      <c r="Y924" s="20">
        <f ca="1">RAND()</f>
        <v>0.77914159902889102</v>
      </c>
      <c r="Z924" s="15">
        <f ca="1">IF(B924=1, ROUND(_xlfn.NORM.INV(Y924,$C$13,$C$14)*(1+$T$14), 0), ROUND(_xlfn.NORM.INV(Y924, $D$13, $D$14)*(1+$T$14), 0))</f>
        <v>43</v>
      </c>
      <c r="AA924" s="20">
        <f ca="1">RAND()</f>
        <v>0.59191601235164304</v>
      </c>
      <c r="AB924" s="18">
        <f ca="1">IF(B924=1, ROUND(_xlfn.NORM.INV(AA924,$C$15,$C$16), 2), ROUND(_xlfn.NORM.INV(AA924, $D$15, $D$16), 2))</f>
        <v>2826.22</v>
      </c>
      <c r="AC924" s="15">
        <f ca="1">MIN(G924,Z924)</f>
        <v>43</v>
      </c>
      <c r="AD924" s="15">
        <f ca="1">RAND()</f>
        <v>0.83422037489766043</v>
      </c>
      <c r="AE924" s="19">
        <f ca="1">(IF(B924=1, $G$21+($G$22-$G$21)*AD924, $H$21+($H$22-$H$21)*AD924))</f>
        <v>3.5026611246929809E-2</v>
      </c>
      <c r="AF924" s="15">
        <f ca="1">ROUND(AC924*(1-AE924), 0)</f>
        <v>41</v>
      </c>
      <c r="AG924" s="20">
        <f ca="1">RAND()</f>
        <v>0.62580071862959374</v>
      </c>
      <c r="AH924" s="15">
        <f ca="1">IF(B924=1, ROUND(_xlfn.NORM.INV(AG924,$C$17,$C$18)*(1+$T$14), 0), ROUND(_xlfn.NORM.INV(AG924, $D$17, $D$18)*(1+$T$14), 0))</f>
        <v>216</v>
      </c>
      <c r="AI924" s="20">
        <f ca="1">RAND()</f>
        <v>0.23905673030109609</v>
      </c>
      <c r="AJ924" s="18">
        <f ca="1">IF(B924=1, ROUND(_xlfn.NORM.INV(AI924,$C$19,$C$20), 2), ROUND(_xlfn.NORM.INV(AI924, $D$19, $D$20), 2))</f>
        <v>1694.85</v>
      </c>
      <c r="AK924" s="15">
        <f ca="1">MIN(ROUND(H924*(1+$C$22),0),AH924)</f>
        <v>216</v>
      </c>
      <c r="AL924" s="20">
        <f ca="1">RAND()</f>
        <v>0.81763255246610922</v>
      </c>
      <c r="AM924" s="19">
        <f ca="1">(IF(B924=1, $G$21+($G$22-$G$21)*AL924, $H$21+($H$22-$H$21)*AL924))</f>
        <v>3.4528976573983274E-2</v>
      </c>
      <c r="AN924" s="15">
        <f ca="1">ROUND(AK924*(1-AM924), 0)</f>
        <v>209</v>
      </c>
      <c r="AO924" s="18">
        <f ca="1">SUM(IF(AN924&gt;H924, (AN924-H924)*($G$23+AJ924), 0),IF(AF924&gt;G924,(AF924-G924)*($G$23+AB924),0),IF(X924&gt;F924,(X924-F924)*($G$23+T924),0),IF(P924&gt;E924,(P924-E924)*($G$23+L924),0))</f>
        <v>0</v>
      </c>
      <c r="AP924" s="18">
        <f>-$C$24</f>
        <v>-313614.51120000001</v>
      </c>
      <c r="AQ924" s="17">
        <f ca="1">L924*P924+T924*X924+AB924*AF924+AJ924*AN924-AO924+AP924</f>
        <v>439902.7488</v>
      </c>
      <c r="AS924" s="21">
        <f ca="1">SUM(IF(AN924&gt;H924, (AN924-H924), 0),IF(AF924&gt;G924,(AF924-G924),0),IF(X924&gt;F924,(X924-F924),0),IF(P924&gt;E924,(P924-E924),0))</f>
        <v>0</v>
      </c>
    </row>
    <row r="925" spans="1:45" x14ac:dyDescent="0.4">
      <c r="A925" s="15">
        <v>897</v>
      </c>
      <c r="B925" s="15">
        <f ca="1">IF(RAND() &lt; (8/12), 0, 1)</f>
        <v>1</v>
      </c>
      <c r="C925" s="20">
        <f ca="1">RAND()</f>
        <v>0.74587638733708672</v>
      </c>
      <c r="D925" s="15" t="str">
        <f ca="1">LOOKUP(C925,$H$13:$H$16,$F$13:$F$16)</f>
        <v>Boeing 777-300ER</v>
      </c>
      <c r="E925" s="15">
        <f ca="1">LOOKUP(D925,$F$6:$F$9,$I$6:$I$9)</f>
        <v>8</v>
      </c>
      <c r="F925" s="15">
        <f ca="1">LOOKUP(D925,$F$6:$F$9,$J$6:$J$9)</f>
        <v>40</v>
      </c>
      <c r="G925" s="15">
        <f ca="1">LOOKUP(D925,$F$6:$F$9,$K$6:$K$9)</f>
        <v>24</v>
      </c>
      <c r="H925" s="15">
        <f ca="1">LOOKUP(D925,$F$6:$F$9,$L$6:$L$9)</f>
        <v>260</v>
      </c>
      <c r="I925" s="20">
        <f ca="1">RAND()</f>
        <v>0.34272524817374206</v>
      </c>
      <c r="J925" s="15">
        <f ca="1">IF(B925=1, ROUND(_xlfn.NORM.INV(I925,$C$5,$C$6)*(1+$T$14), 0), ROUND(_xlfn.NORM.INV(I925, $D$5, $D$6)*(1+$T$14), 0))</f>
        <v>5</v>
      </c>
      <c r="K925" s="20">
        <f ca="1">RAND()</f>
        <v>0.21896225356007626</v>
      </c>
      <c r="L925" s="18">
        <f ca="1">IF(B925=1, ROUND(_xlfn.NORM.INV(K925,$C$7,$C$8), 2), ROUND(_xlfn.NORM.INV(K925, $D$7, $D$8), 2))</f>
        <v>12259.96</v>
      </c>
      <c r="M925" s="15">
        <f ca="1">MIN(E925,J925)</f>
        <v>5</v>
      </c>
      <c r="N925" s="15">
        <f ca="1">RAND()</f>
        <v>0.46424159608681392</v>
      </c>
      <c r="O925" s="19">
        <f ca="1">(IF(B925=1, $G$21+($G$22-$G$21)*N925, $H$21+($H$22-$H$21)*N925))</f>
        <v>3.1248455863038489E-2</v>
      </c>
      <c r="P925" s="15">
        <f ca="1">ROUND(M925*(1-O925), 0)</f>
        <v>5</v>
      </c>
      <c r="Q925" s="20">
        <f ca="1">RAND()</f>
        <v>0.73816487494068073</v>
      </c>
      <c r="R925" s="15">
        <f ca="1">IF(B925=1, ROUND(_xlfn.NORM.INV(Q925,$C$9,$C$10)*(1+$T$14), 0), ROUND(_xlfn.NORM.INV(Q925, $D$9, $D$10)*(1+$T$14), 0))</f>
        <v>77</v>
      </c>
      <c r="S925" s="20">
        <f ca="1">RAND()</f>
        <v>0.75304481714114535</v>
      </c>
      <c r="T925" s="18">
        <f ca="1">IF(B925=1, ROUND(_xlfn.NORM.INV(S925,$C$11,$C$12), 2), ROUND(_xlfn.NORM.INV(S925, $D$11, $D$12), 2))</f>
        <v>7446.3</v>
      </c>
      <c r="U925" s="15">
        <f ca="1">MIN(F925,R925)</f>
        <v>40</v>
      </c>
      <c r="V925" s="15">
        <f ca="1">RAND()</f>
        <v>0.2039490047963034</v>
      </c>
      <c r="W925" s="19">
        <f ca="1">(IF(B925=1, $G$21+($G$22-$G$21)*V925, $H$21+($H$22-$H$21)*V925))</f>
        <v>2.2138215167870619E-2</v>
      </c>
      <c r="X925" s="15">
        <f ca="1">ROUND(U925*(1-W925), 0)</f>
        <v>39</v>
      </c>
      <c r="Y925" s="20">
        <f ca="1">RAND()</f>
        <v>0.38110321359285859</v>
      </c>
      <c r="Z925" s="15">
        <f ca="1">IF(B925=1, ROUND(_xlfn.NORM.INV(Y925,$C$13,$C$14)*(1+$T$14), 0), ROUND(_xlfn.NORM.INV(Y925, $D$13, $D$14)*(1+$T$14), 0))</f>
        <v>48</v>
      </c>
      <c r="AA925" s="20">
        <f ca="1">RAND()</f>
        <v>0.47738343649283377</v>
      </c>
      <c r="AB925" s="18">
        <f ca="1">IF(B925=1, ROUND(_xlfn.NORM.INV(AA925,$C$15,$C$16), 2), ROUND(_xlfn.NORM.INV(AA925, $D$15, $D$16), 2))</f>
        <v>3615.09</v>
      </c>
      <c r="AC925" s="15">
        <f ca="1">MIN(G925,Z925)</f>
        <v>24</v>
      </c>
      <c r="AD925" s="15">
        <f ca="1">RAND()</f>
        <v>0.55317409168927212</v>
      </c>
      <c r="AE925" s="19">
        <f ca="1">(IF(B925=1, $G$21+($G$22-$G$21)*AD925, $H$21+($H$22-$H$21)*AD925))</f>
        <v>3.4361093209124526E-2</v>
      </c>
      <c r="AF925" s="15">
        <f ca="1">ROUND(AC925*(1-AE925), 0)</f>
        <v>23</v>
      </c>
      <c r="AG925" s="20">
        <f ca="1">RAND()</f>
        <v>0.87327144253702149</v>
      </c>
      <c r="AH925" s="15">
        <f ca="1">IF(B925=1, ROUND(_xlfn.NORM.INV(AG925,$C$17,$C$18)*(1+$T$14), 0), ROUND(_xlfn.NORM.INV(AG925, $D$17, $D$18)*(1+$T$14), 0))</f>
        <v>448</v>
      </c>
      <c r="AI925" s="20">
        <f ca="1">RAND()</f>
        <v>9.4853477613730752E-2</v>
      </c>
      <c r="AJ925" s="18">
        <f ca="1">IF(B925=1, ROUND(_xlfn.NORM.INV(AI925,$C$19,$C$20), 2), ROUND(_xlfn.NORM.INV(AI925, $D$19, $D$20), 2))</f>
        <v>1882.3</v>
      </c>
      <c r="AK925" s="15">
        <f ca="1">MIN(ROUND(H925*(1+$C$22),0),AH925)</f>
        <v>273</v>
      </c>
      <c r="AL925" s="20">
        <f ca="1">RAND()</f>
        <v>0.29204167896817501</v>
      </c>
      <c r="AM925" s="19">
        <f ca="1">(IF(B925=1, $G$21+($G$22-$G$21)*AL925, $H$21+($H$22-$H$21)*AL925))</f>
        <v>2.5221458763886127E-2</v>
      </c>
      <c r="AN925" s="15">
        <f ca="1">ROUND(AK925*(1-AM925), 0)</f>
        <v>266</v>
      </c>
      <c r="AO925" s="18">
        <f ca="1">SUM(IF(AN925&gt;H925, (AN925-H925)*($G$23+AJ925), 0),IF(AF925&gt;G925,(AF925-G925)*($G$23+AB925),0),IF(X925&gt;F925,(X925-F925)*($G$23+T925),0),IF(P925&gt;E925,(P925-E925)*($G$23+L925),0))</f>
        <v>16399.800000000003</v>
      </c>
      <c r="AP925" s="18">
        <f>-$C$24</f>
        <v>-313614.51120000001</v>
      </c>
      <c r="AQ925" s="17">
        <f ca="1">L925*P925+T925*X925+AB925*AF925+AJ925*AN925-AO925+AP925</f>
        <v>605530.0588</v>
      </c>
      <c r="AS925" s="21">
        <f ca="1">SUM(IF(AN925&gt;H925, (AN925-H925), 0),IF(AF925&gt;G925,(AF925-G925),0),IF(X925&gt;F925,(X925-F925),0),IF(P925&gt;E925,(P925-E925),0))</f>
        <v>6</v>
      </c>
    </row>
    <row r="926" spans="1:45" x14ac:dyDescent="0.4">
      <c r="A926" s="15">
        <v>898</v>
      </c>
      <c r="B926" s="15">
        <f ca="1">IF(RAND() &lt; (8/12), 0, 1)</f>
        <v>0</v>
      </c>
      <c r="C926" s="20">
        <f ca="1">RAND()</f>
        <v>0.98523411045937181</v>
      </c>
      <c r="D926" s="15" t="str">
        <f ca="1">LOOKUP(C926,$H$13:$H$16,$F$13:$F$16)</f>
        <v>Boeing 777-300ER</v>
      </c>
      <c r="E926" s="15">
        <f ca="1">LOOKUP(D926,$F$6:$F$9,$I$6:$I$9)</f>
        <v>8</v>
      </c>
      <c r="F926" s="15">
        <f ca="1">LOOKUP(D926,$F$6:$F$9,$J$6:$J$9)</f>
        <v>40</v>
      </c>
      <c r="G926" s="15">
        <f ca="1">LOOKUP(D926,$F$6:$F$9,$K$6:$K$9)</f>
        <v>24</v>
      </c>
      <c r="H926" s="15">
        <f ca="1">LOOKUP(D926,$F$6:$F$9,$L$6:$L$9)</f>
        <v>260</v>
      </c>
      <c r="I926" s="20">
        <f ca="1">RAND()</f>
        <v>0.95727107314479443</v>
      </c>
      <c r="J926" s="15">
        <f ca="1">IF(B926=1, ROUND(_xlfn.NORM.INV(I926,$C$5,$C$6)*(1+$T$14), 0), ROUND(_xlfn.NORM.INV(I926, $D$5, $D$6)*(1+$T$14), 0))</f>
        <v>6</v>
      </c>
      <c r="K926" s="20">
        <f ca="1">RAND()</f>
        <v>0.40710652461973584</v>
      </c>
      <c r="L926" s="18">
        <f ca="1">IF(B926=1, ROUND(_xlfn.NORM.INV(K926,$C$7,$C$8), 2), ROUND(_xlfn.NORM.INV(K926, $D$7, $D$8), 2))</f>
        <v>10385.280000000001</v>
      </c>
      <c r="M926" s="15">
        <f ca="1">MIN(E926,J926)</f>
        <v>6</v>
      </c>
      <c r="N926" s="15">
        <f ca="1">RAND()</f>
        <v>0.27284476391364387</v>
      </c>
      <c r="O926" s="19">
        <f ca="1">(IF(B926=1, $G$21+($G$22-$G$21)*N926, $H$21+($H$22-$H$21)*N926))</f>
        <v>1.8185342917409315E-2</v>
      </c>
      <c r="P926" s="15">
        <f ca="1">ROUND(M926*(1-O926), 0)</f>
        <v>6</v>
      </c>
      <c r="Q926" s="20">
        <f ca="1">RAND()</f>
        <v>0.84103395370134448</v>
      </c>
      <c r="R926" s="15">
        <f ca="1">IF(B926=1, ROUND(_xlfn.NORM.INV(Q926,$C$9,$C$10)*(1+$T$14), 0), ROUND(_xlfn.NORM.INV(Q926, $D$9, $D$10)*(1+$T$14), 0))</f>
        <v>50</v>
      </c>
      <c r="S926" s="20">
        <f ca="1">RAND()</f>
        <v>0.40224992956072658</v>
      </c>
      <c r="T926" s="18">
        <f ca="1">IF(B926=1, ROUND(_xlfn.NORM.INV(S926,$C$11,$C$12), 2), ROUND(_xlfn.NORM.INV(S926, $D$11, $D$12), 2))</f>
        <v>5189.78</v>
      </c>
      <c r="U926" s="15">
        <f ca="1">MIN(F926,R926)</f>
        <v>40</v>
      </c>
      <c r="V926" s="15">
        <f ca="1">RAND()</f>
        <v>0.66946636806824222</v>
      </c>
      <c r="W926" s="19">
        <f ca="1">(IF(B926=1, $G$21+($G$22-$G$21)*V926, $H$21+($H$22-$H$21)*V926))</f>
        <v>3.0083991042047266E-2</v>
      </c>
      <c r="X926" s="15">
        <f ca="1">ROUND(U926*(1-W926), 0)</f>
        <v>39</v>
      </c>
      <c r="Y926" s="20">
        <f ca="1">RAND()</f>
        <v>0.32010282075580954</v>
      </c>
      <c r="Z926" s="15">
        <f ca="1">IF(B926=1, ROUND(_xlfn.NORM.INV(Y926,$C$13,$C$14)*(1+$T$14), 0), ROUND(_xlfn.NORM.INV(Y926, $D$13, $D$14)*(1+$T$14), 0))</f>
        <v>31</v>
      </c>
      <c r="AA926" s="20">
        <f ca="1">RAND()</f>
        <v>0.88656395411029443</v>
      </c>
      <c r="AB926" s="18">
        <f ca="1">IF(B926=1, ROUND(_xlfn.NORM.INV(AA926,$C$15,$C$16), 2), ROUND(_xlfn.NORM.INV(AA926, $D$15, $D$16), 2))</f>
        <v>2944.84</v>
      </c>
      <c r="AC926" s="15">
        <f ca="1">MIN(G926,Z926)</f>
        <v>24</v>
      </c>
      <c r="AD926" s="15">
        <f ca="1">RAND()</f>
        <v>0.80635145707195943</v>
      </c>
      <c r="AE926" s="19">
        <f ca="1">(IF(B926=1, $G$21+($G$22-$G$21)*AD926, $H$21+($H$22-$H$21)*AD926))</f>
        <v>3.419054371215878E-2</v>
      </c>
      <c r="AF926" s="15">
        <f ca="1">ROUND(AC926*(1-AE926), 0)</f>
        <v>23</v>
      </c>
      <c r="AG926" s="20">
        <f ca="1">RAND()</f>
        <v>0.97702571676263583</v>
      </c>
      <c r="AH926" s="15">
        <f ca="1">IF(B926=1, ROUND(_xlfn.NORM.INV(AG926,$C$17,$C$18)*(1+$T$14), 0), ROUND(_xlfn.NORM.INV(AG926, $D$17, $D$18)*(1+$T$14), 0))</f>
        <v>304</v>
      </c>
      <c r="AI926" s="20">
        <f ca="1">RAND()</f>
        <v>0.5653595977404331</v>
      </c>
      <c r="AJ926" s="18">
        <f ca="1">IF(B926=1, ROUND(_xlfn.NORM.INV(AI926,$C$19,$C$20), 2), ROUND(_xlfn.NORM.INV(AI926, $D$19, $D$20), 2))</f>
        <v>1761.23</v>
      </c>
      <c r="AK926" s="15">
        <f ca="1">MIN(ROUND(H926*(1+$C$22),0),AH926)</f>
        <v>273</v>
      </c>
      <c r="AL926" s="20">
        <f ca="1">RAND()</f>
        <v>0.64313642742419141</v>
      </c>
      <c r="AM926" s="19">
        <f ca="1">(IF(B926=1, $G$21+($G$22-$G$21)*AL926, $H$21+($H$22-$H$21)*AL926))</f>
        <v>2.9294092822725742E-2</v>
      </c>
      <c r="AN926" s="15">
        <f ca="1">ROUND(AK926*(1-AM926), 0)</f>
        <v>265</v>
      </c>
      <c r="AO926" s="18">
        <f ca="1">SUM(IF(AN926&gt;H926, (AN926-H926)*($G$23+AJ926), 0),IF(AF926&gt;G926,(AF926-G926)*($G$23+AB926),0),IF(X926&gt;F926,(X926-F926)*($G$23+T926),0),IF(P926&gt;E926,(P926-E926)*($G$23+L926),0))</f>
        <v>13061.15</v>
      </c>
      <c r="AP926" s="18">
        <f>-$C$24</f>
        <v>-313614.51120000001</v>
      </c>
      <c r="AQ926" s="17">
        <f ca="1">L926*P926+T926*X926+AB926*AF926+AJ926*AN926-AO926+AP926</f>
        <v>472494.70879999996</v>
      </c>
      <c r="AS926" s="21">
        <f ca="1">SUM(IF(AN926&gt;H926, (AN926-H926), 0),IF(AF926&gt;G926,(AF926-G926),0),IF(X926&gt;F926,(X926-F926),0),IF(P926&gt;E926,(P926-E926),0))</f>
        <v>5</v>
      </c>
    </row>
    <row r="927" spans="1:45" x14ac:dyDescent="0.4">
      <c r="A927" s="15">
        <v>899</v>
      </c>
      <c r="B927" s="15">
        <f ca="1">IF(RAND() &lt; (8/12), 0, 1)</f>
        <v>0</v>
      </c>
      <c r="C927" s="20">
        <f ca="1">RAND()</f>
        <v>0.14127459282311838</v>
      </c>
      <c r="D927" s="15" t="str">
        <f ca="1">LOOKUP(C927,$H$13:$H$16,$F$13:$F$16)</f>
        <v>Airbus A350-900</v>
      </c>
      <c r="E927" s="15">
        <f ca="1">LOOKUP(D927,$F$6:$F$9,$I$6:$I$9)</f>
        <v>0</v>
      </c>
      <c r="F927" s="15">
        <f ca="1">LOOKUP(D927,$F$6:$F$9,$J$6:$J$9)</f>
        <v>32</v>
      </c>
      <c r="G927" s="15">
        <f ca="1">LOOKUP(D927,$F$6:$F$9,$K$6:$K$9)</f>
        <v>21</v>
      </c>
      <c r="H927" s="15">
        <f ca="1">LOOKUP(D927,$F$6:$F$9,$L$6:$L$9)</f>
        <v>259</v>
      </c>
      <c r="I927" s="20">
        <f ca="1">RAND()</f>
        <v>0.8199315067843238</v>
      </c>
      <c r="J927" s="15">
        <f ca="1">IF(B927=1, ROUND(_xlfn.NORM.INV(I927,$C$5,$C$6)*(1+$T$14), 0), ROUND(_xlfn.NORM.INV(I927, $D$5, $D$6)*(1+$T$14), 0))</f>
        <v>5</v>
      </c>
      <c r="K927" s="20">
        <f ca="1">RAND()</f>
        <v>0.23372310591544831</v>
      </c>
      <c r="L927" s="18">
        <f ca="1">IF(B927=1, ROUND(_xlfn.NORM.INV(K927,$C$7,$C$8), 2), ROUND(_xlfn.NORM.INV(K927, $D$7, $D$8), 2))</f>
        <v>10161.209999999999</v>
      </c>
      <c r="M927" s="15">
        <f ca="1">MIN(E927,J927)</f>
        <v>0</v>
      </c>
      <c r="N927" s="15">
        <f ca="1">RAND()</f>
        <v>0.19325914964456548</v>
      </c>
      <c r="O927" s="19">
        <f ca="1">(IF(B927=1, $G$21+($G$22-$G$21)*N927, $H$21+($H$22-$H$21)*N927))</f>
        <v>1.5797774489336964E-2</v>
      </c>
      <c r="P927" s="15">
        <f ca="1">ROUND(M927*(1-O927), 0)</f>
        <v>0</v>
      </c>
      <c r="Q927" s="20">
        <f ca="1">RAND()</f>
        <v>0.48286199476277381</v>
      </c>
      <c r="R927" s="15">
        <f ca="1">IF(B927=1, ROUND(_xlfn.NORM.INV(Q927,$C$9,$C$10)*(1+$T$14), 0), ROUND(_xlfn.NORM.INV(Q927, $D$9, $D$10)*(1+$T$14), 0))</f>
        <v>39</v>
      </c>
      <c r="S927" s="20">
        <f ca="1">RAND()</f>
        <v>0.20781855824473427</v>
      </c>
      <c r="T927" s="18">
        <f ca="1">IF(B927=1, ROUND(_xlfn.NORM.INV(S927,$C$11,$C$12), 2), ROUND(_xlfn.NORM.INV(S927, $D$11, $D$12), 2))</f>
        <v>5060.6899999999996</v>
      </c>
      <c r="U927" s="15">
        <f ca="1">MIN(F927,R927)</f>
        <v>32</v>
      </c>
      <c r="V927" s="15">
        <f ca="1">RAND()</f>
        <v>0.35734856037688134</v>
      </c>
      <c r="W927" s="19">
        <f ca="1">(IF(B927=1, $G$21+($G$22-$G$21)*V927, $H$21+($H$22-$H$21)*V927))</f>
        <v>2.072045681130644E-2</v>
      </c>
      <c r="X927" s="15">
        <f ca="1">ROUND(U927*(1-W927), 0)</f>
        <v>31</v>
      </c>
      <c r="Y927" s="20">
        <f ca="1">RAND()</f>
        <v>0.50743073993756149</v>
      </c>
      <c r="Z927" s="15">
        <f ca="1">IF(B927=1, ROUND(_xlfn.NORM.INV(Y927,$C$13,$C$14)*(1+$T$14), 0), ROUND(_xlfn.NORM.INV(Y927, $D$13, $D$14)*(1+$T$14), 0))</f>
        <v>36</v>
      </c>
      <c r="AA927" s="20">
        <f ca="1">RAND()</f>
        <v>0.8509487407696813</v>
      </c>
      <c r="AB927" s="18">
        <f ca="1">IF(B927=1, ROUND(_xlfn.NORM.INV(AA927,$C$15,$C$16), 2), ROUND(_xlfn.NORM.INV(AA927, $D$15, $D$16), 2))</f>
        <v>2924.43</v>
      </c>
      <c r="AC927" s="15">
        <f ca="1">MIN(G927,Z927)</f>
        <v>21</v>
      </c>
      <c r="AD927" s="15">
        <f ca="1">RAND()</f>
        <v>0.99360089170380672</v>
      </c>
      <c r="AE927" s="19">
        <f ca="1">(IF(B927=1, $G$21+($G$22-$G$21)*AD927, $H$21+($H$22-$H$21)*AD927))</f>
        <v>3.9808026751114202E-2</v>
      </c>
      <c r="AF927" s="15">
        <f ca="1">ROUND(AC927*(1-AE927), 0)</f>
        <v>20</v>
      </c>
      <c r="AG927" s="20">
        <f ca="1">RAND()</f>
        <v>0.22280236415036636</v>
      </c>
      <c r="AH927" s="15">
        <f ca="1">IF(B927=1, ROUND(_xlfn.NORM.INV(AG927,$C$17,$C$18)*(1+$T$14), 0), ROUND(_xlfn.NORM.INV(AG927, $D$17, $D$18)*(1+$T$14), 0))</f>
        <v>159</v>
      </c>
      <c r="AI927" s="20">
        <f ca="1">RAND()</f>
        <v>0.54598015097814157</v>
      </c>
      <c r="AJ927" s="18">
        <f ca="1">IF(B927=1, ROUND(_xlfn.NORM.INV(AI927,$C$19,$C$20), 2), ROUND(_xlfn.NORM.INV(AI927, $D$19, $D$20), 2))</f>
        <v>1757.5</v>
      </c>
      <c r="AK927" s="15">
        <f ca="1">MIN(ROUND(H927*(1+$C$22),0),AH927)</f>
        <v>159</v>
      </c>
      <c r="AL927" s="20">
        <f ca="1">RAND()</f>
        <v>4.2109729321895384E-2</v>
      </c>
      <c r="AM927" s="19">
        <f ca="1">(IF(B927=1, $G$21+($G$22-$G$21)*AL927, $H$21+($H$22-$H$21)*AL927))</f>
        <v>1.1263291879656861E-2</v>
      </c>
      <c r="AN927" s="15">
        <f ca="1">ROUND(AK927*(1-AM927), 0)</f>
        <v>157</v>
      </c>
      <c r="AO927" s="18">
        <f ca="1">SUM(IF(AN927&gt;H927, (AN927-H927)*($G$23+AJ927), 0),IF(AF927&gt;G927,(AF927-G927)*($G$23+AB927),0),IF(X927&gt;F927,(X927-F927)*($G$23+T927),0),IF(P927&gt;E927,(P927-E927)*($G$23+L927),0))</f>
        <v>0</v>
      </c>
      <c r="AP927" s="18">
        <f>-$C$24</f>
        <v>-313614.51120000001</v>
      </c>
      <c r="AQ927" s="17">
        <f ca="1">L927*P927+T927*X927+AB927*AF927+AJ927*AN927-AO927+AP927</f>
        <v>177682.97879999998</v>
      </c>
      <c r="AS927" s="21">
        <f ca="1">SUM(IF(AN927&gt;H927, (AN927-H927), 0),IF(AF927&gt;G927,(AF927-G927),0),IF(X927&gt;F927,(X927-F927),0),IF(P927&gt;E927,(P927-E927),0))</f>
        <v>0</v>
      </c>
    </row>
    <row r="928" spans="1:45" x14ac:dyDescent="0.4">
      <c r="A928" s="15">
        <v>900</v>
      </c>
      <c r="B928" s="15">
        <f ca="1">IF(RAND() &lt; (8/12), 0, 1)</f>
        <v>0</v>
      </c>
      <c r="C928" s="20">
        <f ca="1">RAND()</f>
        <v>6.9490739501300691E-2</v>
      </c>
      <c r="D928" s="15" t="str">
        <f ca="1">LOOKUP(C928,$H$13:$H$16,$F$13:$F$16)</f>
        <v>Airbus A350-900</v>
      </c>
      <c r="E928" s="15">
        <f ca="1">LOOKUP(D928,$F$6:$F$9,$I$6:$I$9)</f>
        <v>0</v>
      </c>
      <c r="F928" s="15">
        <f ca="1">LOOKUP(D928,$F$6:$F$9,$J$6:$J$9)</f>
        <v>32</v>
      </c>
      <c r="G928" s="15">
        <f ca="1">LOOKUP(D928,$F$6:$F$9,$K$6:$K$9)</f>
        <v>21</v>
      </c>
      <c r="H928" s="15">
        <f ca="1">LOOKUP(D928,$F$6:$F$9,$L$6:$L$9)</f>
        <v>259</v>
      </c>
      <c r="I928" s="20">
        <f ca="1">RAND()</f>
        <v>0.87583079556114707</v>
      </c>
      <c r="J928" s="15">
        <f ca="1">IF(B928=1, ROUND(_xlfn.NORM.INV(I928,$C$5,$C$6)*(1+$T$14), 0), ROUND(_xlfn.NORM.INV(I928, $D$5, $D$6)*(1+$T$14), 0))</f>
        <v>5</v>
      </c>
      <c r="K928" s="20">
        <f ca="1">RAND()</f>
        <v>0.19293076910526386</v>
      </c>
      <c r="L928" s="18">
        <f ca="1">IF(B928=1, ROUND(_xlfn.NORM.INV(K928,$C$7,$C$8), 2), ROUND(_xlfn.NORM.INV(K928, $D$7, $D$8), 2))</f>
        <v>10097.17</v>
      </c>
      <c r="M928" s="15">
        <f ca="1">MIN(E928,J928)</f>
        <v>0</v>
      </c>
      <c r="N928" s="15">
        <f ca="1">RAND()</f>
        <v>0.14548973361745776</v>
      </c>
      <c r="O928" s="19">
        <f ca="1">(IF(B928=1, $G$21+($G$22-$G$21)*N928, $H$21+($H$22-$H$21)*N928))</f>
        <v>1.4364692008523732E-2</v>
      </c>
      <c r="P928" s="15">
        <f ca="1">ROUND(M928*(1-O928), 0)</f>
        <v>0</v>
      </c>
      <c r="Q928" s="20">
        <f ca="1">RAND()</f>
        <v>0.70524591573367779</v>
      </c>
      <c r="R928" s="15">
        <f ca="1">IF(B928=1, ROUND(_xlfn.NORM.INV(Q928,$C$9,$C$10)*(1+$T$14), 0), ROUND(_xlfn.NORM.INV(Q928, $D$9, $D$10)*(1+$T$14), 0))</f>
        <v>46</v>
      </c>
      <c r="S928" s="20">
        <f ca="1">RAND()</f>
        <v>0.82081553815569008</v>
      </c>
      <c r="T928" s="18">
        <f ca="1">IF(B928=1, ROUND(_xlfn.NORM.INV(S928,$C$11,$C$12), 2), ROUND(_xlfn.NORM.INV(S928, $D$11, $D$12), 2))</f>
        <v>5455.49</v>
      </c>
      <c r="U928" s="15">
        <f ca="1">MIN(F928,R928)</f>
        <v>32</v>
      </c>
      <c r="V928" s="15">
        <f ca="1">RAND()</f>
        <v>0.23186993159913116</v>
      </c>
      <c r="W928" s="19">
        <f ca="1">(IF(B928=1, $G$21+($G$22-$G$21)*V928, $H$21+($H$22-$H$21)*V928))</f>
        <v>1.6956097947973935E-2</v>
      </c>
      <c r="X928" s="15">
        <f ca="1">ROUND(U928*(1-W928), 0)</f>
        <v>31</v>
      </c>
      <c r="Y928" s="20">
        <f ca="1">RAND()</f>
        <v>0.19186807649841731</v>
      </c>
      <c r="Z928" s="15">
        <f ca="1">IF(B928=1, ROUND(_xlfn.NORM.INV(Y928,$C$13,$C$14)*(1+$T$14), 0), ROUND(_xlfn.NORM.INV(Y928, $D$13, $D$14)*(1+$T$14), 0))</f>
        <v>27</v>
      </c>
      <c r="AA928" s="20">
        <f ca="1">RAND()</f>
        <v>3.8896397442928832E-2</v>
      </c>
      <c r="AB928" s="18">
        <f ca="1">IF(B928=1, ROUND(_xlfn.NORM.INV(AA928,$C$15,$C$16), 2), ROUND(_xlfn.NORM.INV(AA928, $D$15, $D$16), 2))</f>
        <v>2583.62</v>
      </c>
      <c r="AC928" s="15">
        <f ca="1">MIN(G928,Z928)</f>
        <v>21</v>
      </c>
      <c r="AD928" s="15">
        <f ca="1">RAND()</f>
        <v>0.76128849202181592</v>
      </c>
      <c r="AE928" s="19">
        <f ca="1">(IF(B928=1, $G$21+($G$22-$G$21)*AD928, $H$21+($H$22-$H$21)*AD928))</f>
        <v>3.2838654760654479E-2</v>
      </c>
      <c r="AF928" s="15">
        <f ca="1">ROUND(AC928*(1-AE928), 0)</f>
        <v>20</v>
      </c>
      <c r="AG928" s="20">
        <f ca="1">RAND()</f>
        <v>2.4738499871841957E-2</v>
      </c>
      <c r="AH928" s="15">
        <f ca="1">IF(B928=1, ROUND(_xlfn.NORM.INV(AG928,$C$17,$C$18)*(1+$T$14), 0), ROUND(_xlfn.NORM.INV(AG928, $D$17, $D$18)*(1+$T$14), 0))</f>
        <v>96</v>
      </c>
      <c r="AI928" s="20">
        <f ca="1">RAND()</f>
        <v>0.55762164083749055</v>
      </c>
      <c r="AJ928" s="18">
        <f ca="1">IF(B928=1, ROUND(_xlfn.NORM.INV(AI928,$C$19,$C$20), 2), ROUND(_xlfn.NORM.INV(AI928, $D$19, $D$20), 2))</f>
        <v>1759.74</v>
      </c>
      <c r="AK928" s="15">
        <f ca="1">MIN(ROUND(H928*(1+$C$22),0),AH928)</f>
        <v>96</v>
      </c>
      <c r="AL928" s="20">
        <f ca="1">RAND()</f>
        <v>1.6807917033353825E-2</v>
      </c>
      <c r="AM928" s="19">
        <f ca="1">(IF(B928=1, $G$21+($G$22-$G$21)*AL928, $H$21+($H$22-$H$21)*AL928))</f>
        <v>1.0504237511000615E-2</v>
      </c>
      <c r="AN928" s="15">
        <f ca="1">ROUND(AK928*(1-AM928), 0)</f>
        <v>95</v>
      </c>
      <c r="AO928" s="18">
        <f ca="1">SUM(IF(AN928&gt;H928, (AN928-H928)*($G$23+AJ928), 0),IF(AF928&gt;G928,(AF928-G928)*($G$23+AB928),0),IF(X928&gt;F928,(X928-F928)*($G$23+T928),0),IF(P928&gt;E928,(P928-E928)*($G$23+L928),0))</f>
        <v>0</v>
      </c>
      <c r="AP928" s="18">
        <f>-$C$24</f>
        <v>-313614.51120000001</v>
      </c>
      <c r="AQ928" s="17">
        <f ca="1">L928*P928+T928*X928+AB928*AF928+AJ928*AN928-AO928+AP928</f>
        <v>74353.378800000006</v>
      </c>
      <c r="AS928" s="21">
        <f ca="1">SUM(IF(AN928&gt;H928, (AN928-H928), 0),IF(AF928&gt;G928,(AF928-G928),0),IF(X928&gt;F928,(X928-F928),0),IF(P928&gt;E928,(P928-E928),0))</f>
        <v>0</v>
      </c>
    </row>
    <row r="929" spans="1:45" x14ac:dyDescent="0.4">
      <c r="A929" s="15">
        <v>901</v>
      </c>
      <c r="B929" s="15">
        <f ca="1">IF(RAND() &lt; (8/12), 0, 1)</f>
        <v>0</v>
      </c>
      <c r="C929" s="20">
        <f ca="1">RAND()</f>
        <v>0.44488961875900002</v>
      </c>
      <c r="D929" s="15" t="str">
        <f ca="1">LOOKUP(C929,$H$13:$H$16,$F$13:$F$16)</f>
        <v>Airbus A380-800</v>
      </c>
      <c r="E929" s="15">
        <f ca="1">LOOKUP(D929,$F$6:$F$9,$I$6:$I$9)</f>
        <v>14</v>
      </c>
      <c r="F929" s="15">
        <f ca="1">LOOKUP(D929,$F$6:$F$9,$J$6:$J$9)</f>
        <v>76</v>
      </c>
      <c r="G929" s="15">
        <f ca="1">LOOKUP(D929,$F$6:$F$9,$K$6:$K$9)</f>
        <v>56</v>
      </c>
      <c r="H929" s="15">
        <f ca="1">LOOKUP(D929,$F$6:$F$9,$L$6:$L$9)</f>
        <v>341</v>
      </c>
      <c r="I929" s="20">
        <f ca="1">RAND()</f>
        <v>0.68396284716917854</v>
      </c>
      <c r="J929" s="15">
        <f ca="1">IF(B929=1, ROUND(_xlfn.NORM.INV(I929,$C$5,$C$6)*(1+$T$14), 0), ROUND(_xlfn.NORM.INV(I929, $D$5, $D$6)*(1+$T$14), 0))</f>
        <v>5</v>
      </c>
      <c r="K929" s="20">
        <f ca="1">RAND()</f>
        <v>0.76287903566919302</v>
      </c>
      <c r="L929" s="18">
        <f ca="1">IF(B929=1, ROUND(_xlfn.NORM.INV(K929,$C$7,$C$8), 2), ROUND(_xlfn.NORM.INV(K929, $D$7, $D$8), 2))</f>
        <v>10818.52</v>
      </c>
      <c r="M929" s="15">
        <f ca="1">MIN(E929,J929)</f>
        <v>5</v>
      </c>
      <c r="N929" s="15">
        <f ca="1">RAND()</f>
        <v>0.44423231858259338</v>
      </c>
      <c r="O929" s="19">
        <f ca="1">(IF(B929=1, $G$21+($G$22-$G$21)*N929, $H$21+($H$22-$H$21)*N929))</f>
        <v>2.3326969557477803E-2</v>
      </c>
      <c r="P929" s="15">
        <f ca="1">ROUND(M929*(1-O929), 0)</f>
        <v>5</v>
      </c>
      <c r="Q929" s="20">
        <f ca="1">RAND()</f>
        <v>0.74229294513097266</v>
      </c>
      <c r="R929" s="15">
        <f ca="1">IF(B929=1, ROUND(_xlfn.NORM.INV(Q929,$C$9,$C$10)*(1+$T$14), 0), ROUND(_xlfn.NORM.INV(Q929, $D$9, $D$10)*(1+$T$14), 0))</f>
        <v>47</v>
      </c>
      <c r="S929" s="20">
        <f ca="1">RAND()</f>
        <v>0.84637110588169273</v>
      </c>
      <c r="T929" s="18">
        <f ca="1">IF(B929=1, ROUND(_xlfn.NORM.INV(S929,$C$11,$C$12), 2), ROUND(_xlfn.NORM.INV(S929, $D$11, $D$12), 2))</f>
        <v>5478.85</v>
      </c>
      <c r="U929" s="15">
        <f ca="1">MIN(F929,R929)</f>
        <v>47</v>
      </c>
      <c r="V929" s="15">
        <f ca="1">RAND()</f>
        <v>5.5174363264518522E-3</v>
      </c>
      <c r="W929" s="19">
        <f ca="1">(IF(B929=1, $G$21+($G$22-$G$21)*V929, $H$21+($H$22-$H$21)*V929))</f>
        <v>1.0165523089793555E-2</v>
      </c>
      <c r="X929" s="15">
        <f ca="1">ROUND(U929*(1-W929), 0)</f>
        <v>47</v>
      </c>
      <c r="Y929" s="20">
        <f ca="1">RAND()</f>
        <v>0.42843537259862874</v>
      </c>
      <c r="Z929" s="15">
        <f ca="1">IF(B929=1, ROUND(_xlfn.NORM.INV(Y929,$C$13,$C$14)*(1+$T$14), 0), ROUND(_xlfn.NORM.INV(Y929, $D$13, $D$14)*(1+$T$14), 0))</f>
        <v>34</v>
      </c>
      <c r="AA929" s="20">
        <f ca="1">RAND()</f>
        <v>0.95389004895635654</v>
      </c>
      <c r="AB929" s="18">
        <f ca="1">IF(B929=1, ROUND(_xlfn.NORM.INV(AA929,$C$15,$C$16), 2), ROUND(_xlfn.NORM.INV(AA929, $D$15, $D$16), 2))</f>
        <v>3002.61</v>
      </c>
      <c r="AC929" s="15">
        <f ca="1">MIN(G929,Z929)</f>
        <v>34</v>
      </c>
      <c r="AD929" s="15">
        <f ca="1">RAND()</f>
        <v>0.91197998360467991</v>
      </c>
      <c r="AE929" s="19">
        <f ca="1">(IF(B929=1, $G$21+($G$22-$G$21)*AD929, $H$21+($H$22-$H$21)*AD929))</f>
        <v>3.7359399508140399E-2</v>
      </c>
      <c r="AF929" s="15">
        <f ca="1">ROUND(AC929*(1-AE929), 0)</f>
        <v>33</v>
      </c>
      <c r="AG929" s="20">
        <f ca="1">RAND()</f>
        <v>0.11298153206618411</v>
      </c>
      <c r="AH929" s="15">
        <f ca="1">IF(B929=1, ROUND(_xlfn.NORM.INV(AG929,$C$17,$C$18)*(1+$T$14), 0), ROUND(_xlfn.NORM.INV(AG929, $D$17, $D$18)*(1+$T$14), 0))</f>
        <v>136</v>
      </c>
      <c r="AI929" s="20">
        <f ca="1">RAND()</f>
        <v>0.79598557781909485</v>
      </c>
      <c r="AJ929" s="18">
        <f ca="1">IF(B929=1, ROUND(_xlfn.NORM.INV(AI929,$C$19,$C$20), 2), ROUND(_xlfn.NORM.INV(AI929, $D$19, $D$20), 2))</f>
        <v>1811.58</v>
      </c>
      <c r="AK929" s="15">
        <f ca="1">MIN(ROUND(H929*(1+$C$22),0),AH929)</f>
        <v>136</v>
      </c>
      <c r="AL929" s="20">
        <f ca="1">RAND()</f>
        <v>0.52253271586176908</v>
      </c>
      <c r="AM929" s="19">
        <f ca="1">(IF(B929=1, $G$21+($G$22-$G$21)*AL929, $H$21+($H$22-$H$21)*AL929))</f>
        <v>2.5675981475853073E-2</v>
      </c>
      <c r="AN929" s="15">
        <f ca="1">ROUND(AK929*(1-AM929), 0)</f>
        <v>133</v>
      </c>
      <c r="AO929" s="18">
        <f ca="1">SUM(IF(AN929&gt;H929, (AN929-H929)*($G$23+AJ929), 0),IF(AF929&gt;G929,(AF929-G929)*($G$23+AB929),0),IF(X929&gt;F929,(X929-F929)*($G$23+T929),0),IF(P929&gt;E929,(P929-E929)*($G$23+L929),0))</f>
        <v>0</v>
      </c>
      <c r="AP929" s="18">
        <f>-$C$24</f>
        <v>-313614.51120000001</v>
      </c>
      <c r="AQ929" s="17">
        <f ca="1">L929*P929+T929*X929+AB929*AF929+AJ929*AN929-AO929+AP929</f>
        <v>338010.30880000006</v>
      </c>
      <c r="AS929" s="21">
        <f ca="1">SUM(IF(AN929&gt;H929, (AN929-H929), 0),IF(AF929&gt;G929,(AF929-G929),0),IF(X929&gt;F929,(X929-F929),0),IF(P929&gt;E929,(P929-E929),0))</f>
        <v>0</v>
      </c>
    </row>
    <row r="930" spans="1:45" x14ac:dyDescent="0.4">
      <c r="A930" s="15">
        <v>902</v>
      </c>
      <c r="B930" s="15">
        <f ca="1">IF(RAND() &lt; (8/12), 0, 1)</f>
        <v>0</v>
      </c>
      <c r="C930" s="20">
        <f ca="1">RAND()</f>
        <v>0.27123014708805659</v>
      </c>
      <c r="D930" s="15" t="str">
        <f ca="1">LOOKUP(C930,$H$13:$H$16,$F$13:$F$16)</f>
        <v>Airbus A380-800</v>
      </c>
      <c r="E930" s="15">
        <f ca="1">LOOKUP(D930,$F$6:$F$9,$I$6:$I$9)</f>
        <v>14</v>
      </c>
      <c r="F930" s="15">
        <f ca="1">LOOKUP(D930,$F$6:$F$9,$J$6:$J$9)</f>
        <v>76</v>
      </c>
      <c r="G930" s="15">
        <f ca="1">LOOKUP(D930,$F$6:$F$9,$K$6:$K$9)</f>
        <v>56</v>
      </c>
      <c r="H930" s="15">
        <f ca="1">LOOKUP(D930,$F$6:$F$9,$L$6:$L$9)</f>
        <v>341</v>
      </c>
      <c r="I930" s="20">
        <f ca="1">RAND()</f>
        <v>0.74138980714649605</v>
      </c>
      <c r="J930" s="15">
        <f ca="1">IF(B930=1, ROUND(_xlfn.NORM.INV(I930,$C$5,$C$6)*(1+$T$14), 0), ROUND(_xlfn.NORM.INV(I930, $D$5, $D$6)*(1+$T$14), 0))</f>
        <v>5</v>
      </c>
      <c r="K930" s="20">
        <f ca="1">RAND()</f>
        <v>0.41620616089680607</v>
      </c>
      <c r="L930" s="18">
        <f ca="1">IF(B930=1, ROUND(_xlfn.NORM.INV(K930,$C$7,$C$8), 2), ROUND(_xlfn.NORM.INV(K930, $D$7, $D$8), 2))</f>
        <v>10395.94</v>
      </c>
      <c r="M930" s="15">
        <f ca="1">MIN(E930,J930)</f>
        <v>5</v>
      </c>
      <c r="N930" s="15">
        <f ca="1">RAND()</f>
        <v>0.20515250017340669</v>
      </c>
      <c r="O930" s="19">
        <f ca="1">(IF(B930=1, $G$21+($G$22-$G$21)*N930, $H$21+($H$22-$H$21)*N930))</f>
        <v>1.6154575005202201E-2</v>
      </c>
      <c r="P930" s="15">
        <f ca="1">ROUND(M930*(1-O930), 0)</f>
        <v>5</v>
      </c>
      <c r="Q930" s="20">
        <f ca="1">RAND()</f>
        <v>0.79107080823049758</v>
      </c>
      <c r="R930" s="15">
        <f ca="1">IF(B930=1, ROUND(_xlfn.NORM.INV(Q930,$C$9,$C$10)*(1+$T$14), 0), ROUND(_xlfn.NORM.INV(Q930, $D$9, $D$10)*(1+$T$14), 0))</f>
        <v>48</v>
      </c>
      <c r="S930" s="20">
        <f ca="1">RAND()</f>
        <v>0.79209861279365812</v>
      </c>
      <c r="T930" s="18">
        <f ca="1">IF(B930=1, ROUND(_xlfn.NORM.INV(S930,$C$11,$C$12), 2), ROUND(_xlfn.NORM.INV(S930, $D$11, $D$12), 2))</f>
        <v>5431.62</v>
      </c>
      <c r="U930" s="15">
        <f ca="1">MIN(F930,R930)</f>
        <v>48</v>
      </c>
      <c r="V930" s="15">
        <f ca="1">RAND()</f>
        <v>0.74460285800964243</v>
      </c>
      <c r="W930" s="19">
        <f ca="1">(IF(B930=1, $G$21+($G$22-$G$21)*V930, $H$21+($H$22-$H$21)*V930))</f>
        <v>3.233808574028927E-2</v>
      </c>
      <c r="X930" s="15">
        <f ca="1">ROUND(U930*(1-W930), 0)</f>
        <v>46</v>
      </c>
      <c r="Y930" s="20">
        <f ca="1">RAND()</f>
        <v>0.80131148674972097</v>
      </c>
      <c r="Z930" s="15">
        <f ca="1">IF(B930=1, ROUND(_xlfn.NORM.INV(Y930,$C$13,$C$14)*(1+$T$14), 0), ROUND(_xlfn.NORM.INV(Y930, $D$13, $D$14)*(1+$T$14), 0))</f>
        <v>44</v>
      </c>
      <c r="AA930" s="20">
        <f ca="1">RAND()</f>
        <v>0.25147416970765424</v>
      </c>
      <c r="AB930" s="18">
        <f ca="1">IF(B930=1, ROUND(_xlfn.NORM.INV(AA930,$C$15,$C$16), 2), ROUND(_xlfn.NORM.INV(AA930, $D$15, $D$16), 2))</f>
        <v>2716.56</v>
      </c>
      <c r="AC930" s="15">
        <f ca="1">MIN(G930,Z930)</f>
        <v>44</v>
      </c>
      <c r="AD930" s="15">
        <f ca="1">RAND()</f>
        <v>0.46479689612150343</v>
      </c>
      <c r="AE930" s="19">
        <f ca="1">(IF(B930=1, $G$21+($G$22-$G$21)*AD930, $H$21+($H$22-$H$21)*AD930))</f>
        <v>2.3943906883645102E-2</v>
      </c>
      <c r="AF930" s="15">
        <f ca="1">ROUND(AC930*(1-AE930), 0)</f>
        <v>43</v>
      </c>
      <c r="AG930" s="20">
        <f ca="1">RAND()</f>
        <v>0.81418971192768896</v>
      </c>
      <c r="AH930" s="15">
        <f ca="1">IF(B930=1, ROUND(_xlfn.NORM.INV(AG930,$C$17,$C$18)*(1+$T$14), 0), ROUND(_xlfn.NORM.INV(AG930, $D$17, $D$18)*(1+$T$14), 0))</f>
        <v>246</v>
      </c>
      <c r="AI930" s="20">
        <f ca="1">RAND()</f>
        <v>0.18984505462446633</v>
      </c>
      <c r="AJ930" s="18">
        <f ca="1">IF(B930=1, ROUND(_xlfn.NORM.INV(AI930,$C$19,$C$20), 2), ROUND(_xlfn.NORM.INV(AI930, $D$19, $D$20), 2))</f>
        <v>1682</v>
      </c>
      <c r="AK930" s="15">
        <f ca="1">MIN(ROUND(H930*(1+$C$22),0),AH930)</f>
        <v>246</v>
      </c>
      <c r="AL930" s="20">
        <f ca="1">RAND()</f>
        <v>0.70643096217342816</v>
      </c>
      <c r="AM930" s="19">
        <f ca="1">(IF(B930=1, $G$21+($G$22-$G$21)*AL930, $H$21+($H$22-$H$21)*AL930))</f>
        <v>3.1192928865202842E-2</v>
      </c>
      <c r="AN930" s="15">
        <f ca="1">ROUND(AK930*(1-AM930), 0)</f>
        <v>238</v>
      </c>
      <c r="AO930" s="18">
        <f ca="1">SUM(IF(AN930&gt;H930, (AN930-H930)*($G$23+AJ930), 0),IF(AF930&gt;G930,(AF930-G930)*($G$23+AB930),0),IF(X930&gt;F930,(X930-F930)*($G$23+T930),0),IF(P930&gt;E930,(P930-E930)*($G$23+L930),0))</f>
        <v>0</v>
      </c>
      <c r="AP930" s="18">
        <f>-$C$24</f>
        <v>-313614.51120000001</v>
      </c>
      <c r="AQ930" s="17">
        <f ca="1">L930*P930+T930*X930+AB930*AF930+AJ930*AN930-AO930+AP930</f>
        <v>505347.78880000004</v>
      </c>
      <c r="AS930" s="21">
        <f ca="1">SUM(IF(AN930&gt;H930, (AN930-H930), 0),IF(AF930&gt;G930,(AF930-G930),0),IF(X930&gt;F930,(X930-F930),0),IF(P930&gt;E930,(P930-E930),0))</f>
        <v>0</v>
      </c>
    </row>
    <row r="931" spans="1:45" x14ac:dyDescent="0.4">
      <c r="A931" s="15">
        <v>903</v>
      </c>
      <c r="B931" s="15">
        <f ca="1">IF(RAND() &lt; (8/12), 0, 1)</f>
        <v>0</v>
      </c>
      <c r="C931" s="20">
        <f ca="1">RAND()</f>
        <v>0.56038778943412815</v>
      </c>
      <c r="D931" s="15" t="str">
        <f ca="1">LOOKUP(C931,$H$13:$H$16,$F$13:$F$16)</f>
        <v>Airbus A380-800</v>
      </c>
      <c r="E931" s="15">
        <f ca="1">LOOKUP(D931,$F$6:$F$9,$I$6:$I$9)</f>
        <v>14</v>
      </c>
      <c r="F931" s="15">
        <f ca="1">LOOKUP(D931,$F$6:$F$9,$J$6:$J$9)</f>
        <v>76</v>
      </c>
      <c r="G931" s="15">
        <f ca="1">LOOKUP(D931,$F$6:$F$9,$K$6:$K$9)</f>
        <v>56</v>
      </c>
      <c r="H931" s="15">
        <f ca="1">LOOKUP(D931,$F$6:$F$9,$L$6:$L$9)</f>
        <v>341</v>
      </c>
      <c r="I931" s="20">
        <f ca="1">RAND()</f>
        <v>0.51141034269754249</v>
      </c>
      <c r="J931" s="15">
        <f ca="1">IF(B931=1, ROUND(_xlfn.NORM.INV(I931,$C$5,$C$6)*(1+$T$14), 0), ROUND(_xlfn.NORM.INV(I931, $D$5, $D$6)*(1+$T$14), 0))</f>
        <v>4</v>
      </c>
      <c r="K931" s="20">
        <f ca="1">RAND()</f>
        <v>0.18743413754083926</v>
      </c>
      <c r="L931" s="18">
        <f ca="1">IF(B931=1, ROUND(_xlfn.NORM.INV(K931,$C$7,$C$8), 2), ROUND(_xlfn.NORM.INV(K931, $D$7, $D$8), 2))</f>
        <v>10087.94</v>
      </c>
      <c r="M931" s="15">
        <f ca="1">MIN(E931,J931)</f>
        <v>4</v>
      </c>
      <c r="N931" s="15">
        <f ca="1">RAND()</f>
        <v>7.3109554374972574E-2</v>
      </c>
      <c r="O931" s="19">
        <f ca="1">(IF(B931=1, $G$21+($G$22-$G$21)*N931, $H$21+($H$22-$H$21)*N931))</f>
        <v>1.2193286631249177E-2</v>
      </c>
      <c r="P931" s="15">
        <f ca="1">ROUND(M931*(1-O931), 0)</f>
        <v>4</v>
      </c>
      <c r="Q931" s="20">
        <f ca="1">RAND()</f>
        <v>0.17342294967032268</v>
      </c>
      <c r="R931" s="15">
        <f ca="1">IF(B931=1, ROUND(_xlfn.NORM.INV(Q931,$C$9,$C$10)*(1+$T$14), 0), ROUND(_xlfn.NORM.INV(Q931, $D$9, $D$10)*(1+$T$14), 0))</f>
        <v>30</v>
      </c>
      <c r="S931" s="20">
        <f ca="1">RAND()</f>
        <v>0.61466667362959537</v>
      </c>
      <c r="T931" s="18">
        <f ca="1">IF(B931=1, ROUND(_xlfn.NORM.INV(S931,$C$11,$C$12), 2), ROUND(_xlfn.NORM.INV(S931, $D$11, $D$12), 2))</f>
        <v>5312.62</v>
      </c>
      <c r="U931" s="15">
        <f ca="1">MIN(F931,R931)</f>
        <v>30</v>
      </c>
      <c r="V931" s="15">
        <f ca="1">RAND()</f>
        <v>0.1682569440748799</v>
      </c>
      <c r="W931" s="19">
        <f ca="1">(IF(B931=1, $G$21+($G$22-$G$21)*V931, $H$21+($H$22-$H$21)*V931))</f>
        <v>1.5047708322246396E-2</v>
      </c>
      <c r="X931" s="15">
        <f ca="1">ROUND(U931*(1-W931), 0)</f>
        <v>30</v>
      </c>
      <c r="Y931" s="20">
        <f ca="1">RAND()</f>
        <v>0.28171683004079362</v>
      </c>
      <c r="Z931" s="15">
        <f ca="1">IF(B931=1, ROUND(_xlfn.NORM.INV(Y931,$C$13,$C$14)*(1+$T$14), 0), ROUND(_xlfn.NORM.INV(Y931, $D$13, $D$14)*(1+$T$14), 0))</f>
        <v>30</v>
      </c>
      <c r="AA931" s="20">
        <f ca="1">RAND()</f>
        <v>0.82489806731807402</v>
      </c>
      <c r="AB931" s="18">
        <f ca="1">IF(B931=1, ROUND(_xlfn.NORM.INV(AA931,$C$15,$C$16), 2), ROUND(_xlfn.NORM.INV(AA931, $D$15, $D$16), 2))</f>
        <v>2911.51</v>
      </c>
      <c r="AC931" s="15">
        <f ca="1">MIN(G931,Z931)</f>
        <v>30</v>
      </c>
      <c r="AD931" s="15">
        <f ca="1">RAND()</f>
        <v>0.77282160193872451</v>
      </c>
      <c r="AE931" s="19">
        <f ca="1">(IF(B931=1, $G$21+($G$22-$G$21)*AD931, $H$21+($H$22-$H$21)*AD931))</f>
        <v>3.3184648058161736E-2</v>
      </c>
      <c r="AF931" s="15">
        <f ca="1">ROUND(AC931*(1-AE931), 0)</f>
        <v>29</v>
      </c>
      <c r="AG931" s="20">
        <f ca="1">RAND()</f>
        <v>0.36470092829411016</v>
      </c>
      <c r="AH931" s="15">
        <f ca="1">IF(B931=1, ROUND(_xlfn.NORM.INV(AG931,$C$17,$C$18)*(1+$T$14), 0), ROUND(_xlfn.NORM.INV(AG931, $D$17, $D$18)*(1+$T$14), 0))</f>
        <v>181</v>
      </c>
      <c r="AI931" s="20">
        <f ca="1">RAND()</f>
        <v>0.93675793867262191</v>
      </c>
      <c r="AJ931" s="18">
        <f ca="1">IF(B931=1, ROUND(_xlfn.NORM.INV(AI931,$C$19,$C$20), 2), ROUND(_xlfn.NORM.INV(AI931, $D$19, $D$20), 2))</f>
        <v>1864.81</v>
      </c>
      <c r="AK931" s="15">
        <f ca="1">MIN(ROUND(H931*(1+$C$22),0),AH931)</f>
        <v>181</v>
      </c>
      <c r="AL931" s="20">
        <f ca="1">RAND()</f>
        <v>0.76670613649619834</v>
      </c>
      <c r="AM931" s="19">
        <f ca="1">(IF(B931=1, $G$21+($G$22-$G$21)*AL931, $H$21+($H$22-$H$21)*AL931))</f>
        <v>3.3001184094885949E-2</v>
      </c>
      <c r="AN931" s="15">
        <f ca="1">ROUND(AK931*(1-AM931), 0)</f>
        <v>175</v>
      </c>
      <c r="AO931" s="18">
        <f ca="1">SUM(IF(AN931&gt;H931, (AN931-H931)*($G$23+AJ931), 0),IF(AF931&gt;G931,(AF931-G931)*($G$23+AB931),0),IF(X931&gt;F931,(X931-F931)*($G$23+T931),0),IF(P931&gt;E931,(P931-E931)*($G$23+L931),0))</f>
        <v>0</v>
      </c>
      <c r="AP931" s="18">
        <f>-$C$24</f>
        <v>-313614.51120000001</v>
      </c>
      <c r="AQ931" s="17">
        <f ca="1">L931*P931+T931*X931+AB931*AF931+AJ931*AN931-AO931+AP931</f>
        <v>296891.38880000002</v>
      </c>
      <c r="AS931" s="21">
        <f ca="1">SUM(IF(AN931&gt;H931, (AN931-H931), 0),IF(AF931&gt;G931,(AF931-G931),0),IF(X931&gt;F931,(X931-F931),0),IF(P931&gt;E931,(P931-E931),0))</f>
        <v>0</v>
      </c>
    </row>
    <row r="932" spans="1:45" x14ac:dyDescent="0.4">
      <c r="A932" s="15">
        <v>904</v>
      </c>
      <c r="B932" s="15">
        <f ca="1">IF(RAND() &lt; (8/12), 0, 1)</f>
        <v>0</v>
      </c>
      <c r="C932" s="20">
        <f ca="1">RAND()</f>
        <v>0.91775366984843909</v>
      </c>
      <c r="D932" s="15" t="str">
        <f ca="1">LOOKUP(C932,$H$13:$H$16,$F$13:$F$16)</f>
        <v>Boeing 777-300ER</v>
      </c>
      <c r="E932" s="15">
        <f ca="1">LOOKUP(D932,$F$6:$F$9,$I$6:$I$9)</f>
        <v>8</v>
      </c>
      <c r="F932" s="15">
        <f ca="1">LOOKUP(D932,$F$6:$F$9,$J$6:$J$9)</f>
        <v>40</v>
      </c>
      <c r="G932" s="15">
        <f ca="1">LOOKUP(D932,$F$6:$F$9,$K$6:$K$9)</f>
        <v>24</v>
      </c>
      <c r="H932" s="15">
        <f ca="1">LOOKUP(D932,$F$6:$F$9,$L$6:$L$9)</f>
        <v>260</v>
      </c>
      <c r="I932" s="20">
        <f ca="1">RAND()</f>
        <v>0.82035243925924217</v>
      </c>
      <c r="J932" s="15">
        <f ca="1">IF(B932=1, ROUND(_xlfn.NORM.INV(I932,$C$5,$C$6)*(1+$T$14), 0), ROUND(_xlfn.NORM.INV(I932, $D$5, $D$6)*(1+$T$14), 0))</f>
        <v>5</v>
      </c>
      <c r="K932" s="20">
        <f ca="1">RAND()</f>
        <v>5.0772394554911005E-2</v>
      </c>
      <c r="L932" s="18">
        <f ca="1">IF(B932=1, ROUND(_xlfn.NORM.INV(K932,$C$7,$C$8), 2), ROUND(_xlfn.NORM.INV(K932, $D$7, $D$8), 2))</f>
        <v>9746.11</v>
      </c>
      <c r="M932" s="15">
        <f ca="1">MIN(E932,J932)</f>
        <v>5</v>
      </c>
      <c r="N932" s="15">
        <f ca="1">RAND()</f>
        <v>0.86020757521346813</v>
      </c>
      <c r="O932" s="19">
        <f ca="1">(IF(B932=1, $G$21+($G$22-$G$21)*N932, $H$21+($H$22-$H$21)*N932))</f>
        <v>3.580622725640404E-2</v>
      </c>
      <c r="P932" s="15">
        <f ca="1">ROUND(M932*(1-O932), 0)</f>
        <v>5</v>
      </c>
      <c r="Q932" s="20">
        <f ca="1">RAND()</f>
        <v>0.64259889040755791</v>
      </c>
      <c r="R932" s="15">
        <f ca="1">IF(B932=1, ROUND(_xlfn.NORM.INV(Q932,$C$9,$C$10)*(1+$T$14), 0), ROUND(_xlfn.NORM.INV(Q932, $D$9, $D$10)*(1+$T$14), 0))</f>
        <v>44</v>
      </c>
      <c r="S932" s="20">
        <f ca="1">RAND()</f>
        <v>0.16386064024776292</v>
      </c>
      <c r="T932" s="18">
        <f ca="1">IF(B932=1, ROUND(_xlfn.NORM.INV(S932,$C$11,$C$12), 2), ROUND(_xlfn.NORM.INV(S932, $D$11, $D$12), 2))</f>
        <v>5023.16</v>
      </c>
      <c r="U932" s="15">
        <f ca="1">MIN(F932,R932)</f>
        <v>40</v>
      </c>
      <c r="V932" s="15">
        <f ca="1">RAND()</f>
        <v>0.10256864050634884</v>
      </c>
      <c r="W932" s="19">
        <f ca="1">(IF(B932=1, $G$21+($G$22-$G$21)*V932, $H$21+($H$22-$H$21)*V932))</f>
        <v>1.3077059215190465E-2</v>
      </c>
      <c r="X932" s="15">
        <f ca="1">ROUND(U932*(1-W932), 0)</f>
        <v>39</v>
      </c>
      <c r="Y932" s="20">
        <f ca="1">RAND()</f>
        <v>0.18680607434131713</v>
      </c>
      <c r="Z932" s="15">
        <f ca="1">IF(B932=1, ROUND(_xlfn.NORM.INV(Y932,$C$13,$C$14)*(1+$T$14), 0), ROUND(_xlfn.NORM.INV(Y932, $D$13, $D$14)*(1+$T$14), 0))</f>
        <v>27</v>
      </c>
      <c r="AA932" s="20">
        <f ca="1">RAND()</f>
        <v>0.11528566583440347</v>
      </c>
      <c r="AB932" s="18">
        <f ca="1">IF(B932=1, ROUND(_xlfn.NORM.INV(AA932,$C$15,$C$16), 2), ROUND(_xlfn.NORM.INV(AA932, $D$15, $D$16), 2))</f>
        <v>2652.26</v>
      </c>
      <c r="AC932" s="15">
        <f ca="1">MIN(G932,Z932)</f>
        <v>24</v>
      </c>
      <c r="AD932" s="15">
        <f ca="1">RAND()</f>
        <v>0.429325846919688</v>
      </c>
      <c r="AE932" s="19">
        <f ca="1">(IF(B932=1, $G$21+($G$22-$G$21)*AD932, $H$21+($H$22-$H$21)*AD932))</f>
        <v>2.287977540759064E-2</v>
      </c>
      <c r="AF932" s="15">
        <f ca="1">ROUND(AC932*(1-AE932), 0)</f>
        <v>23</v>
      </c>
      <c r="AG932" s="20">
        <f ca="1">RAND()</f>
        <v>1.2196625099643921E-2</v>
      </c>
      <c r="AH932" s="15">
        <f ca="1">IF(B932=1, ROUND(_xlfn.NORM.INV(AG932,$C$17,$C$18)*(1+$T$14), 0), ROUND(_xlfn.NORM.INV(AG932, $D$17, $D$18)*(1+$T$14), 0))</f>
        <v>81</v>
      </c>
      <c r="AI932" s="20">
        <f ca="1">RAND()</f>
        <v>0.42746490113794389</v>
      </c>
      <c r="AJ932" s="18">
        <f ca="1">IF(B932=1, ROUND(_xlfn.NORM.INV(AI932,$C$19,$C$20), 2), ROUND(_xlfn.NORM.INV(AI932, $D$19, $D$20), 2))</f>
        <v>1734.84</v>
      </c>
      <c r="AK932" s="15">
        <f ca="1">MIN(ROUND(H932*(1+$C$22),0),AH932)</f>
        <v>81</v>
      </c>
      <c r="AL932" s="20">
        <f ca="1">RAND()</f>
        <v>0.38240578543880932</v>
      </c>
      <c r="AM932" s="19">
        <f ca="1">(IF(B932=1, $G$21+($G$22-$G$21)*AL932, $H$21+($H$22-$H$21)*AL932))</f>
        <v>2.147217356316428E-2</v>
      </c>
      <c r="AN932" s="15">
        <f ca="1">ROUND(AK932*(1-AM932), 0)</f>
        <v>79</v>
      </c>
      <c r="AO932" s="18">
        <f ca="1">SUM(IF(AN932&gt;H932, (AN932-H932)*($G$23+AJ932), 0),IF(AF932&gt;G932,(AF932-G932)*($G$23+AB932),0),IF(X932&gt;F932,(X932-F932)*($G$23+T932),0),IF(P932&gt;E932,(P932-E932)*($G$23+L932),0))</f>
        <v>0</v>
      </c>
      <c r="AP932" s="18">
        <f>-$C$24</f>
        <v>-313614.51120000001</v>
      </c>
      <c r="AQ932" s="17">
        <f ca="1">L932*P932+T932*X932+AB932*AF932+AJ932*AN932-AO932+AP932</f>
        <v>129073.61879999994</v>
      </c>
      <c r="AS932" s="21">
        <f ca="1">SUM(IF(AN932&gt;H932, (AN932-H932), 0),IF(AF932&gt;G932,(AF932-G932),0),IF(X932&gt;F932,(X932-F932),0),IF(P932&gt;E932,(P932-E932),0))</f>
        <v>0</v>
      </c>
    </row>
    <row r="933" spans="1:45" x14ac:dyDescent="0.4">
      <c r="A933" s="15">
        <v>905</v>
      </c>
      <c r="B933" s="15">
        <f ca="1">IF(RAND() &lt; (8/12), 0, 1)</f>
        <v>1</v>
      </c>
      <c r="C933" s="20">
        <f ca="1">RAND()</f>
        <v>0.85968937218083041</v>
      </c>
      <c r="D933" s="15" t="str">
        <f ca="1">LOOKUP(C933,$H$13:$H$16,$F$13:$F$16)</f>
        <v>Boeing 777-300ER</v>
      </c>
      <c r="E933" s="15">
        <f ca="1">LOOKUP(D933,$F$6:$F$9,$I$6:$I$9)</f>
        <v>8</v>
      </c>
      <c r="F933" s="15">
        <f ca="1">LOOKUP(D933,$F$6:$F$9,$J$6:$J$9)</f>
        <v>40</v>
      </c>
      <c r="G933" s="15">
        <f ca="1">LOOKUP(D933,$F$6:$F$9,$K$6:$K$9)</f>
        <v>24</v>
      </c>
      <c r="H933" s="15">
        <f ca="1">LOOKUP(D933,$F$6:$F$9,$L$6:$L$9)</f>
        <v>260</v>
      </c>
      <c r="I933" s="20">
        <f ca="1">RAND()</f>
        <v>0.50701643239735628</v>
      </c>
      <c r="J933" s="15">
        <f ca="1">IF(B933=1, ROUND(_xlfn.NORM.INV(I933,$C$5,$C$6)*(1+$T$14), 0), ROUND(_xlfn.NORM.INV(I933, $D$5, $D$6)*(1+$T$14), 0))</f>
        <v>6</v>
      </c>
      <c r="K933" s="20">
        <f ca="1">RAND()</f>
        <v>0.88854859526453023</v>
      </c>
      <c r="L933" s="18">
        <f ca="1">IF(B933=1, ROUND(_xlfn.NORM.INV(K933,$C$7,$C$8), 2), ROUND(_xlfn.NORM.INV(K933, $D$7, $D$8), 2))</f>
        <v>15856.97</v>
      </c>
      <c r="M933" s="15">
        <f ca="1">MIN(E933,J933)</f>
        <v>6</v>
      </c>
      <c r="N933" s="15">
        <f ca="1">RAND()</f>
        <v>0.73347519756506685</v>
      </c>
      <c r="O933" s="19">
        <f ca="1">(IF(B933=1, $G$21+($G$22-$G$21)*N933, $H$21+($H$22-$H$21)*N933))</f>
        <v>4.0671631914777337E-2</v>
      </c>
      <c r="P933" s="15">
        <f ca="1">ROUND(M933*(1-O933), 0)</f>
        <v>6</v>
      </c>
      <c r="Q933" s="20">
        <f ca="1">RAND()</f>
        <v>0.2266342540455093</v>
      </c>
      <c r="R933" s="15">
        <f ca="1">IF(B933=1, ROUND(_xlfn.NORM.INV(Q933,$C$9,$C$10)*(1+$T$14), 0), ROUND(_xlfn.NORM.INV(Q933, $D$9, $D$10)*(1+$T$14), 0))</f>
        <v>42</v>
      </c>
      <c r="S933" s="20">
        <f ca="1">RAND()</f>
        <v>0.45839443702386962</v>
      </c>
      <c r="T933" s="18">
        <f ca="1">IF(B933=1, ROUND(_xlfn.NORM.INV(S933,$C$11,$C$12), 2), ROUND(_xlfn.NORM.INV(S933, $D$11, $D$12), 2))</f>
        <v>6735.23</v>
      </c>
      <c r="U933" s="15">
        <f ca="1">MIN(F933,R933)</f>
        <v>40</v>
      </c>
      <c r="V933" s="15">
        <f ca="1">RAND()</f>
        <v>3.5010409923541541E-4</v>
      </c>
      <c r="W933" s="19">
        <f ca="1">(IF(B933=1, $G$21+($G$22-$G$21)*V933, $H$21+($H$22-$H$21)*V933))</f>
        <v>1.501225364347324E-2</v>
      </c>
      <c r="X933" s="15">
        <f ca="1">ROUND(U933*(1-W933), 0)</f>
        <v>39</v>
      </c>
      <c r="Y933" s="20">
        <f ca="1">RAND()</f>
        <v>5.3041312552360997E-2</v>
      </c>
      <c r="Z933" s="15">
        <f ca="1">IF(B933=1, ROUND(_xlfn.NORM.INV(Y933,$C$13,$C$14)*(1+$T$14), 0), ROUND(_xlfn.NORM.INV(Y933, $D$13, $D$14)*(1+$T$14), 0))</f>
        <v>17</v>
      </c>
      <c r="AA933" s="20">
        <f ca="1">RAND()</f>
        <v>0.36265939672287362</v>
      </c>
      <c r="AB933" s="18">
        <f ca="1">IF(B933=1, ROUND(_xlfn.NORM.INV(AA933,$C$15,$C$16), 2), ROUND(_xlfn.NORM.INV(AA933, $D$15, $D$16), 2))</f>
        <v>3473.4</v>
      </c>
      <c r="AC933" s="15">
        <f ca="1">MIN(G933,Z933)</f>
        <v>17</v>
      </c>
      <c r="AD933" s="15">
        <f ca="1">RAND()</f>
        <v>0.74984233129914102</v>
      </c>
      <c r="AE933" s="19">
        <f ca="1">(IF(B933=1, $G$21+($G$22-$G$21)*AD933, $H$21+($H$22-$H$21)*AD933))</f>
        <v>4.1244481595469937E-2</v>
      </c>
      <c r="AF933" s="15">
        <f ca="1">ROUND(AC933*(1-AE933), 0)</f>
        <v>16</v>
      </c>
      <c r="AG933" s="20">
        <f ca="1">RAND()</f>
        <v>0.43872753281285448</v>
      </c>
      <c r="AH933" s="15">
        <f ca="1">IF(B933=1, ROUND(_xlfn.NORM.INV(AG933,$C$17,$C$18)*(1+$T$14), 0), ROUND(_xlfn.NORM.INV(AG933, $D$17, $D$18)*(1+$T$14), 0))</f>
        <v>285</v>
      </c>
      <c r="AI933" s="20">
        <f ca="1">RAND()</f>
        <v>0.47210652391128471</v>
      </c>
      <c r="AJ933" s="18">
        <f ca="1">IF(B933=1, ROUND(_xlfn.NORM.INV(AI933,$C$19,$C$20), 2), ROUND(_xlfn.NORM.INV(AI933, $D$19, $D$20), 2))</f>
        <v>2255.4499999999998</v>
      </c>
      <c r="AK933" s="15">
        <f ca="1">MIN(ROUND(H933*(1+$C$22),0),AH933)</f>
        <v>273</v>
      </c>
      <c r="AL933" s="20">
        <f ca="1">RAND()</f>
        <v>0.20224069519517707</v>
      </c>
      <c r="AM933" s="19">
        <f ca="1">(IF(B933=1, $G$21+($G$22-$G$21)*AL933, $H$21+($H$22-$H$21)*AL933))</f>
        <v>2.2078424331831197E-2</v>
      </c>
      <c r="AN933" s="15">
        <f ca="1">ROUND(AK933*(1-AM933), 0)</f>
        <v>267</v>
      </c>
      <c r="AO933" s="18">
        <f ca="1">SUM(IF(AN933&gt;H933, (AN933-H933)*($G$23+AJ933), 0),IF(AF933&gt;G933,(AF933-G933)*($G$23+AB933),0),IF(X933&gt;F933,(X933-F933)*($G$23+T933),0),IF(P933&gt;E933,(P933-E933)*($G$23+L933),0))</f>
        <v>21745.149999999998</v>
      </c>
      <c r="AP933" s="18">
        <f>-$C$24</f>
        <v>-313614.51120000001</v>
      </c>
      <c r="AQ933" s="17">
        <f ca="1">L933*P933+T933*X933+AB933*AF933+AJ933*AN933-AO933+AP933</f>
        <v>680235.67879999988</v>
      </c>
      <c r="AS933" s="21">
        <f ca="1">SUM(IF(AN933&gt;H933, (AN933-H933), 0),IF(AF933&gt;G933,(AF933-G933),0),IF(X933&gt;F933,(X933-F933),0),IF(P933&gt;E933,(P933-E933),0))</f>
        <v>7</v>
      </c>
    </row>
    <row r="934" spans="1:45" x14ac:dyDescent="0.4">
      <c r="A934" s="15">
        <v>906</v>
      </c>
      <c r="B934" s="15">
        <f ca="1">IF(RAND() &lt; (8/12), 0, 1)</f>
        <v>1</v>
      </c>
      <c r="C934" s="20">
        <f ca="1">RAND()</f>
        <v>0.18060771808938758</v>
      </c>
      <c r="D934" s="15" t="str">
        <f ca="1">LOOKUP(C934,$H$13:$H$16,$F$13:$F$16)</f>
        <v>Airbus A350-900</v>
      </c>
      <c r="E934" s="15">
        <f ca="1">LOOKUP(D934,$F$6:$F$9,$I$6:$I$9)</f>
        <v>0</v>
      </c>
      <c r="F934" s="15">
        <f ca="1">LOOKUP(D934,$F$6:$F$9,$J$6:$J$9)</f>
        <v>32</v>
      </c>
      <c r="G934" s="15">
        <f ca="1">LOOKUP(D934,$F$6:$F$9,$K$6:$K$9)</f>
        <v>21</v>
      </c>
      <c r="H934" s="15">
        <f ca="1">LOOKUP(D934,$F$6:$F$9,$L$6:$L$9)</f>
        <v>259</v>
      </c>
      <c r="I934" s="20">
        <f ca="1">RAND()</f>
        <v>2.8540071492774155E-3</v>
      </c>
      <c r="J934" s="15">
        <f ca="1">IF(B934=1, ROUND(_xlfn.NORM.INV(I934,$C$5,$C$6)*(1+$T$14), 0), ROUND(_xlfn.NORM.INV(I934, $D$5, $D$6)*(1+$T$14), 0))</f>
        <v>0</v>
      </c>
      <c r="K934" s="20">
        <f ca="1">RAND()</f>
        <v>0.70624626805727209</v>
      </c>
      <c r="L934" s="18">
        <f ca="1">IF(B934=1, ROUND(_xlfn.NORM.INV(K934,$C$7,$C$8), 2), ROUND(_xlfn.NORM.INV(K934, $D$7, $D$8), 2))</f>
        <v>14637.15</v>
      </c>
      <c r="M934" s="15">
        <f ca="1">MIN(E934,J934)</f>
        <v>0</v>
      </c>
      <c r="N934" s="15">
        <f ca="1">RAND()</f>
        <v>0.9856658974035849</v>
      </c>
      <c r="O934" s="19">
        <f ca="1">(IF(B934=1, $G$21+($G$22-$G$21)*N934, $H$21+($H$22-$H$21)*N934))</f>
        <v>4.9498306409125475E-2</v>
      </c>
      <c r="P934" s="15">
        <f ca="1">ROUND(M934*(1-O934), 0)</f>
        <v>0</v>
      </c>
      <c r="Q934" s="20">
        <f ca="1">RAND()</f>
        <v>0.75696797020929685</v>
      </c>
      <c r="R934" s="15">
        <f ca="1">IF(B934=1, ROUND(_xlfn.NORM.INV(Q934,$C$9,$C$10)*(1+$T$14), 0), ROUND(_xlfn.NORM.INV(Q934, $D$9, $D$10)*(1+$T$14), 0))</f>
        <v>78</v>
      </c>
      <c r="S934" s="20">
        <f ca="1">RAND()</f>
        <v>0.25601932451178444</v>
      </c>
      <c r="T934" s="18">
        <f ca="1">IF(B934=1, ROUND(_xlfn.NORM.INV(S934,$C$11,$C$12), 2), ROUND(_xlfn.NORM.INV(S934, $D$11, $D$12), 2))</f>
        <v>6238.22</v>
      </c>
      <c r="U934" s="15">
        <f ca="1">MIN(F934,R934)</f>
        <v>32</v>
      </c>
      <c r="V934" s="15">
        <f ca="1">RAND()</f>
        <v>0.64807687161775263</v>
      </c>
      <c r="W934" s="19">
        <f ca="1">(IF(B934=1, $G$21+($G$22-$G$21)*V934, $H$21+($H$22-$H$21)*V934))</f>
        <v>3.7682690506621347E-2</v>
      </c>
      <c r="X934" s="15">
        <f ca="1">ROUND(U934*(1-W934), 0)</f>
        <v>31</v>
      </c>
      <c r="Y934" s="20">
        <f ca="1">RAND()</f>
        <v>0.8586087321065925</v>
      </c>
      <c r="Z934" s="15">
        <f ca="1">IF(B934=1, ROUND(_xlfn.NORM.INV(Y934,$C$13,$C$14)*(1+$T$14), 0), ROUND(_xlfn.NORM.INV(Y934, $D$13, $D$14)*(1+$T$14), 0))</f>
        <v>79</v>
      </c>
      <c r="AA934" s="20">
        <f ca="1">RAND()</f>
        <v>0.63268565313018565</v>
      </c>
      <c r="AB934" s="18">
        <f ca="1">IF(B934=1, ROUND(_xlfn.NORM.INV(AA934,$C$15,$C$16), 2), ROUND(_xlfn.NORM.INV(AA934, $D$15, $D$16), 2))</f>
        <v>3805.39</v>
      </c>
      <c r="AC934" s="15">
        <f ca="1">MIN(G934,Z934)</f>
        <v>21</v>
      </c>
      <c r="AD934" s="15">
        <f ca="1">RAND()</f>
        <v>0.23494572936780211</v>
      </c>
      <c r="AE934" s="19">
        <f ca="1">(IF(B934=1, $G$21+($G$22-$G$21)*AD934, $H$21+($H$22-$H$21)*AD934))</f>
        <v>2.3223100527873075E-2</v>
      </c>
      <c r="AF934" s="15">
        <f ca="1">ROUND(AC934*(1-AE934), 0)</f>
        <v>21</v>
      </c>
      <c r="AG934" s="20">
        <f ca="1">RAND()</f>
        <v>0.58896990023786833</v>
      </c>
      <c r="AH934" s="15">
        <f ca="1">IF(B934=1, ROUND(_xlfn.NORM.INV(AG934,$C$17,$C$18)*(1+$T$14), 0), ROUND(_xlfn.NORM.INV(AG934, $D$17, $D$18)*(1+$T$14), 0))</f>
        <v>333</v>
      </c>
      <c r="AI934" s="20">
        <f ca="1">RAND()</f>
        <v>0.35454358896418126</v>
      </c>
      <c r="AJ934" s="18">
        <f ca="1">IF(B934=1, ROUND(_xlfn.NORM.INV(AI934,$C$19,$C$20), 2), ROUND(_xlfn.NORM.INV(AI934, $D$19, $D$20), 2))</f>
        <v>2164.34</v>
      </c>
      <c r="AK934" s="15">
        <f ca="1">MIN(ROUND(H934*(1+$C$22),0),AH934)</f>
        <v>272</v>
      </c>
      <c r="AL934" s="20">
        <f ca="1">RAND()</f>
        <v>0.76794812017482283</v>
      </c>
      <c r="AM934" s="19">
        <f ca="1">(IF(B934=1, $G$21+($G$22-$G$21)*AL934, $H$21+($H$22-$H$21)*AL934))</f>
        <v>4.1878184206118801E-2</v>
      </c>
      <c r="AN934" s="15">
        <f ca="1">ROUND(AK934*(1-AM934), 0)</f>
        <v>261</v>
      </c>
      <c r="AO934" s="18">
        <f ca="1">SUM(IF(AN934&gt;H934, (AN934-H934)*($G$23+AJ934), 0),IF(AF934&gt;G934,(AF934-G934)*($G$23+AB934),0),IF(X934&gt;F934,(X934-F934)*($G$23+T934),0),IF(P934&gt;E934,(P934-E934)*($G$23+L934),0))</f>
        <v>6030.68</v>
      </c>
      <c r="AP934" s="18">
        <f>-$C$24</f>
        <v>-313614.51120000001</v>
      </c>
      <c r="AQ934" s="17">
        <f ca="1">L934*P934+T934*X934+AB934*AF934+AJ934*AN934-AO934+AP934</f>
        <v>518545.55879999994</v>
      </c>
      <c r="AS934" s="21">
        <f ca="1">SUM(IF(AN934&gt;H934, (AN934-H934), 0),IF(AF934&gt;G934,(AF934-G934),0),IF(X934&gt;F934,(X934-F934),0),IF(P934&gt;E934,(P934-E934),0))</f>
        <v>2</v>
      </c>
    </row>
    <row r="935" spans="1:45" x14ac:dyDescent="0.4">
      <c r="A935" s="15">
        <v>907</v>
      </c>
      <c r="B935" s="15">
        <f ca="1">IF(RAND() &lt; (8/12), 0, 1)</f>
        <v>0</v>
      </c>
      <c r="C935" s="20">
        <f ca="1">RAND()</f>
        <v>0.9816211325195231</v>
      </c>
      <c r="D935" s="15" t="str">
        <f ca="1">LOOKUP(C935,$H$13:$H$16,$F$13:$F$16)</f>
        <v>Boeing 777-300ER</v>
      </c>
      <c r="E935" s="15">
        <f ca="1">LOOKUP(D935,$F$6:$F$9,$I$6:$I$9)</f>
        <v>8</v>
      </c>
      <c r="F935" s="15">
        <f ca="1">LOOKUP(D935,$F$6:$F$9,$J$6:$J$9)</f>
        <v>40</v>
      </c>
      <c r="G935" s="15">
        <f ca="1">LOOKUP(D935,$F$6:$F$9,$K$6:$K$9)</f>
        <v>24</v>
      </c>
      <c r="H935" s="15">
        <f ca="1">LOOKUP(D935,$F$6:$F$9,$L$6:$L$9)</f>
        <v>260</v>
      </c>
      <c r="I935" s="20">
        <f ca="1">RAND()</f>
        <v>0.92054081899645634</v>
      </c>
      <c r="J935" s="15">
        <f ca="1">IF(B935=1, ROUND(_xlfn.NORM.INV(I935,$C$5,$C$6)*(1+$T$14), 0), ROUND(_xlfn.NORM.INV(I935, $D$5, $D$6)*(1+$T$14), 0))</f>
        <v>6</v>
      </c>
      <c r="K935" s="20">
        <f ca="1">RAND()</f>
        <v>0.43811812162191788</v>
      </c>
      <c r="L935" s="18">
        <f ca="1">IF(B935=1, ROUND(_xlfn.NORM.INV(K935,$C$7,$C$8), 2), ROUND(_xlfn.NORM.INV(K935, $D$7, $D$8), 2))</f>
        <v>10421.4</v>
      </c>
      <c r="M935" s="15">
        <f ca="1">MIN(E935,J935)</f>
        <v>6</v>
      </c>
      <c r="N935" s="15">
        <f ca="1">RAND()</f>
        <v>3.0157122723524887E-2</v>
      </c>
      <c r="O935" s="19">
        <f ca="1">(IF(B935=1, $G$21+($G$22-$G$21)*N935, $H$21+($H$22-$H$21)*N935))</f>
        <v>1.0904713681705747E-2</v>
      </c>
      <c r="P935" s="15">
        <f ca="1">ROUND(M935*(1-O935), 0)</f>
        <v>6</v>
      </c>
      <c r="Q935" s="20">
        <f ca="1">RAND()</f>
        <v>0.23513425246018271</v>
      </c>
      <c r="R935" s="15">
        <f ca="1">IF(B935=1, ROUND(_xlfn.NORM.INV(Q935,$C$9,$C$10)*(1+$T$14), 0), ROUND(_xlfn.NORM.INV(Q935, $D$9, $D$10)*(1+$T$14), 0))</f>
        <v>32</v>
      </c>
      <c r="S935" s="20">
        <f ca="1">RAND()</f>
        <v>0.29530711647130981</v>
      </c>
      <c r="T935" s="18">
        <f ca="1">IF(B935=1, ROUND(_xlfn.NORM.INV(S935,$C$11,$C$12), 2), ROUND(_xlfn.NORM.INV(S935, $D$11, $D$12), 2))</f>
        <v>5123.6000000000004</v>
      </c>
      <c r="U935" s="15">
        <f ca="1">MIN(F935,R935)</f>
        <v>32</v>
      </c>
      <c r="V935" s="15">
        <f ca="1">RAND()</f>
        <v>0.48731832488308591</v>
      </c>
      <c r="W935" s="19">
        <f ca="1">(IF(B935=1, $G$21+($G$22-$G$21)*V935, $H$21+($H$22-$H$21)*V935))</f>
        <v>2.4619549746492577E-2</v>
      </c>
      <c r="X935" s="15">
        <f ca="1">ROUND(U935*(1-W935), 0)</f>
        <v>31</v>
      </c>
      <c r="Y935" s="20">
        <f ca="1">RAND()</f>
        <v>0.91943990492711569</v>
      </c>
      <c r="Z935" s="15">
        <f ca="1">IF(B935=1, ROUND(_xlfn.NORM.INV(Y935,$C$13,$C$14)*(1+$T$14), 0), ROUND(_xlfn.NORM.INV(Y935, $D$13, $D$14)*(1+$T$14), 0))</f>
        <v>49</v>
      </c>
      <c r="AA935" s="20">
        <f ca="1">RAND()</f>
        <v>0.66596568967858405</v>
      </c>
      <c r="AB935" s="18">
        <f ca="1">IF(B935=1, ROUND(_xlfn.NORM.INV(AA935,$C$15,$C$16), 2), ROUND(_xlfn.NORM.INV(AA935, $D$15, $D$16), 2))</f>
        <v>2850.08</v>
      </c>
      <c r="AC935" s="15">
        <f ca="1">MIN(G935,Z935)</f>
        <v>24</v>
      </c>
      <c r="AD935" s="15">
        <f ca="1">RAND()</f>
        <v>0.31731865081988464</v>
      </c>
      <c r="AE935" s="19">
        <f ca="1">(IF(B935=1, $G$21+($G$22-$G$21)*AD935, $H$21+($H$22-$H$21)*AD935))</f>
        <v>1.9519559524596539E-2</v>
      </c>
      <c r="AF935" s="15">
        <f ca="1">ROUND(AC935*(1-AE935), 0)</f>
        <v>24</v>
      </c>
      <c r="AG935" s="20">
        <f ca="1">RAND()</f>
        <v>5.9913915234380721E-2</v>
      </c>
      <c r="AH935" s="15">
        <f ca="1">IF(B935=1, ROUND(_xlfn.NORM.INV(AG935,$C$17,$C$18)*(1+$T$14), 0), ROUND(_xlfn.NORM.INV(AG935, $D$17, $D$18)*(1+$T$14), 0))</f>
        <v>118</v>
      </c>
      <c r="AI935" s="20">
        <f ca="1">RAND()</f>
        <v>0.64518772822452619</v>
      </c>
      <c r="AJ935" s="18">
        <f ca="1">IF(B935=1, ROUND(_xlfn.NORM.INV(AI935,$C$19,$C$20), 2), ROUND(_xlfn.NORM.INV(AI935, $D$19, $D$20), 2))</f>
        <v>1777.01</v>
      </c>
      <c r="AK935" s="15">
        <f ca="1">MIN(ROUND(H935*(1+$C$22),0),AH935)</f>
        <v>118</v>
      </c>
      <c r="AL935" s="20">
        <f ca="1">RAND()</f>
        <v>0.36576593462097395</v>
      </c>
      <c r="AM935" s="19">
        <f ca="1">(IF(B935=1, $G$21+($G$22-$G$21)*AL935, $H$21+($H$22-$H$21)*AL935))</f>
        <v>2.0972978038629218E-2</v>
      </c>
      <c r="AN935" s="15">
        <f ca="1">ROUND(AK935*(1-AM935), 0)</f>
        <v>116</v>
      </c>
      <c r="AO935" s="18">
        <f ca="1">SUM(IF(AN935&gt;H935, (AN935-H935)*($G$23+AJ935), 0),IF(AF935&gt;G935,(AF935-G935)*($G$23+AB935),0),IF(X935&gt;F935,(X935-F935)*($G$23+T935),0),IF(P935&gt;E935,(P935-E935)*($G$23+L935),0))</f>
        <v>0</v>
      </c>
      <c r="AP935" s="18">
        <f>-$C$24</f>
        <v>-313614.51120000001</v>
      </c>
      <c r="AQ935" s="17">
        <f ca="1">L935*P935+T935*X935+AB935*AF935+AJ935*AN935-AO935+AP935</f>
        <v>182280.56879999995</v>
      </c>
      <c r="AS935" s="21">
        <f ca="1">SUM(IF(AN935&gt;H935, (AN935-H935), 0),IF(AF935&gt;G935,(AF935-G935),0),IF(X935&gt;F935,(X935-F935),0),IF(P935&gt;E935,(P935-E935),0))</f>
        <v>0</v>
      </c>
    </row>
    <row r="936" spans="1:45" x14ac:dyDescent="0.4">
      <c r="A936" s="15">
        <v>908</v>
      </c>
      <c r="B936" s="15">
        <f ca="1">IF(RAND() &lt; (8/12), 0, 1)</f>
        <v>0</v>
      </c>
      <c r="C936" s="20">
        <f ca="1">RAND()</f>
        <v>0.99870662824325751</v>
      </c>
      <c r="D936" s="15" t="str">
        <f ca="1">LOOKUP(C936,$H$13:$H$16,$F$13:$F$16)</f>
        <v>Boeing 777-300ER</v>
      </c>
      <c r="E936" s="15">
        <f ca="1">LOOKUP(D936,$F$6:$F$9,$I$6:$I$9)</f>
        <v>8</v>
      </c>
      <c r="F936" s="15">
        <f ca="1">LOOKUP(D936,$F$6:$F$9,$J$6:$J$9)</f>
        <v>40</v>
      </c>
      <c r="G936" s="15">
        <f ca="1">LOOKUP(D936,$F$6:$F$9,$K$6:$K$9)</f>
        <v>24</v>
      </c>
      <c r="H936" s="15">
        <f ca="1">LOOKUP(D936,$F$6:$F$9,$L$6:$L$9)</f>
        <v>260</v>
      </c>
      <c r="I936" s="20">
        <f ca="1">RAND()</f>
        <v>0.93213088899131868</v>
      </c>
      <c r="J936" s="15">
        <f ca="1">IF(B936=1, ROUND(_xlfn.NORM.INV(I936,$C$5,$C$6)*(1+$T$14), 0), ROUND(_xlfn.NORM.INV(I936, $D$5, $D$6)*(1+$T$14), 0))</f>
        <v>6</v>
      </c>
      <c r="K936" s="20">
        <f ca="1">RAND()</f>
        <v>0.86285504368060117</v>
      </c>
      <c r="L936" s="18">
        <f ca="1">IF(B936=1, ROUND(_xlfn.NORM.INV(K936,$C$7,$C$8), 2), ROUND(_xlfn.NORM.INV(K936, $D$7, $D$8), 2))</f>
        <v>10990.63</v>
      </c>
      <c r="M936" s="15">
        <f ca="1">MIN(E936,J936)</f>
        <v>6</v>
      </c>
      <c r="N936" s="15">
        <f ca="1">RAND()</f>
        <v>0.10566096332960295</v>
      </c>
      <c r="O936" s="19">
        <f ca="1">(IF(B936=1, $G$21+($G$22-$G$21)*N936, $H$21+($H$22-$H$21)*N936))</f>
        <v>1.3169828899888089E-2</v>
      </c>
      <c r="P936" s="15">
        <f ca="1">ROUND(M936*(1-O936), 0)</f>
        <v>6</v>
      </c>
      <c r="Q936" s="20">
        <f ca="1">RAND()</f>
        <v>0.63122129233036461</v>
      </c>
      <c r="R936" s="15">
        <f ca="1">IF(B936=1, ROUND(_xlfn.NORM.INV(Q936,$C$9,$C$10)*(1+$T$14), 0), ROUND(_xlfn.NORM.INV(Q936, $D$9, $D$10)*(1+$T$14), 0))</f>
        <v>43</v>
      </c>
      <c r="S936" s="20">
        <f ca="1">RAND()</f>
        <v>0.46473099843986376</v>
      </c>
      <c r="T936" s="18">
        <f ca="1">IF(B936=1, ROUND(_xlfn.NORM.INV(S936,$C$11,$C$12), 2), ROUND(_xlfn.NORM.INV(S936, $D$11, $D$12), 2))</f>
        <v>5226.0200000000004</v>
      </c>
      <c r="U936" s="15">
        <f ca="1">MIN(F936,R936)</f>
        <v>40</v>
      </c>
      <c r="V936" s="15">
        <f ca="1">RAND()</f>
        <v>0.40821424183635469</v>
      </c>
      <c r="W936" s="19">
        <f ca="1">(IF(B936=1, $G$21+($G$22-$G$21)*V936, $H$21+($H$22-$H$21)*V936))</f>
        <v>2.2246427255090642E-2</v>
      </c>
      <c r="X936" s="15">
        <f ca="1">ROUND(U936*(1-W936), 0)</f>
        <v>39</v>
      </c>
      <c r="Y936" s="20">
        <f ca="1">RAND()</f>
        <v>9.7673175892067365E-2</v>
      </c>
      <c r="Z936" s="15">
        <f ca="1">IF(B936=1, ROUND(_xlfn.NORM.INV(Y936,$C$13,$C$14)*(1+$T$14), 0), ROUND(_xlfn.NORM.INV(Y936, $D$13, $D$14)*(1+$T$14), 0))</f>
        <v>23</v>
      </c>
      <c r="AA936" s="20">
        <f ca="1">RAND()</f>
        <v>0.13525816928366119</v>
      </c>
      <c r="AB936" s="18">
        <f ca="1">IF(B936=1, ROUND(_xlfn.NORM.INV(AA936,$C$15,$C$16), 2), ROUND(_xlfn.NORM.INV(AA936, $D$15, $D$16), 2))</f>
        <v>2664.05</v>
      </c>
      <c r="AC936" s="15">
        <f ca="1">MIN(G936,Z936)</f>
        <v>23</v>
      </c>
      <c r="AD936" s="15">
        <f ca="1">RAND()</f>
        <v>0.75665877952656746</v>
      </c>
      <c r="AE936" s="19">
        <f ca="1">(IF(B936=1, $G$21+($G$22-$G$21)*AD936, $H$21+($H$22-$H$21)*AD936))</f>
        <v>3.2699763385797026E-2</v>
      </c>
      <c r="AF936" s="15">
        <f ca="1">ROUND(AC936*(1-AE936), 0)</f>
        <v>22</v>
      </c>
      <c r="AG936" s="20">
        <f ca="1">RAND()</f>
        <v>0.66434885247409914</v>
      </c>
      <c r="AH936" s="15">
        <f ca="1">IF(B936=1, ROUND(_xlfn.NORM.INV(AG936,$C$17,$C$18)*(1+$T$14), 0), ROUND(_xlfn.NORM.INV(AG936, $D$17, $D$18)*(1+$T$14), 0))</f>
        <v>222</v>
      </c>
      <c r="AI936" s="20">
        <f ca="1">RAND()</f>
        <v>7.2076249429615324E-2</v>
      </c>
      <c r="AJ936" s="18">
        <f ca="1">IF(B936=1, ROUND(_xlfn.NORM.INV(AI936,$C$19,$C$20), 2), ROUND(_xlfn.NORM.INV(AI936, $D$19, $D$20), 2))</f>
        <v>1637.79</v>
      </c>
      <c r="AK936" s="15">
        <f ca="1">MIN(ROUND(H936*(1+$C$22),0),AH936)</f>
        <v>222</v>
      </c>
      <c r="AL936" s="20">
        <f ca="1">RAND()</f>
        <v>0.57892038506687871</v>
      </c>
      <c r="AM936" s="19">
        <f ca="1">(IF(B936=1, $G$21+($G$22-$G$21)*AL936, $H$21+($H$22-$H$21)*AL936))</f>
        <v>2.7367611552006357E-2</v>
      </c>
      <c r="AN936" s="15">
        <f ca="1">ROUND(AK936*(1-AM936), 0)</f>
        <v>216</v>
      </c>
      <c r="AO936" s="18">
        <f ca="1">SUM(IF(AN936&gt;H936, (AN936-H936)*($G$23+AJ936), 0),IF(AF936&gt;G936,(AF936-G936)*($G$23+AB936),0),IF(X936&gt;F936,(X936-F936)*($G$23+T936),0),IF(P936&gt;E936,(P936-E936)*($G$23+L936),0))</f>
        <v>0</v>
      </c>
      <c r="AP936" s="18">
        <f>-$C$24</f>
        <v>-313614.51120000001</v>
      </c>
      <c r="AQ936" s="17">
        <f ca="1">L936*P936+T936*X936+AB936*AF936+AJ936*AN936-AO936+AP936</f>
        <v>368515.78880000004</v>
      </c>
      <c r="AS936" s="21">
        <f ca="1">SUM(IF(AN936&gt;H936, (AN936-H936), 0),IF(AF936&gt;G936,(AF936-G936),0),IF(X936&gt;F936,(X936-F936),0),IF(P936&gt;E936,(P936-E936),0))</f>
        <v>0</v>
      </c>
    </row>
    <row r="937" spans="1:45" x14ac:dyDescent="0.4">
      <c r="A937" s="15">
        <v>909</v>
      </c>
      <c r="B937" s="15">
        <f ca="1">IF(RAND() &lt; (8/12), 0, 1)</f>
        <v>0</v>
      </c>
      <c r="C937" s="20">
        <f ca="1">RAND()</f>
        <v>0.11221159316490725</v>
      </c>
      <c r="D937" s="15" t="str">
        <f ca="1">LOOKUP(C937,$H$13:$H$16,$F$13:$F$16)</f>
        <v>Airbus A350-900</v>
      </c>
      <c r="E937" s="15">
        <f ca="1">LOOKUP(D937,$F$6:$F$9,$I$6:$I$9)</f>
        <v>0</v>
      </c>
      <c r="F937" s="15">
        <f ca="1">LOOKUP(D937,$F$6:$F$9,$J$6:$J$9)</f>
        <v>32</v>
      </c>
      <c r="G937" s="15">
        <f ca="1">LOOKUP(D937,$F$6:$F$9,$K$6:$K$9)</f>
        <v>21</v>
      </c>
      <c r="H937" s="15">
        <f ca="1">LOOKUP(D937,$F$6:$F$9,$L$6:$L$9)</f>
        <v>259</v>
      </c>
      <c r="I937" s="20">
        <f ca="1">RAND()</f>
        <v>0.79294082187432291</v>
      </c>
      <c r="J937" s="15">
        <f ca="1">IF(B937=1, ROUND(_xlfn.NORM.INV(I937,$C$5,$C$6)*(1+$T$14), 0), ROUND(_xlfn.NORM.INV(I937, $D$5, $D$6)*(1+$T$14), 0))</f>
        <v>5</v>
      </c>
      <c r="K937" s="20">
        <f ca="1">RAND()</f>
        <v>0.74151819193988822</v>
      </c>
      <c r="L937" s="18">
        <f ca="1">IF(B937=1, ROUND(_xlfn.NORM.INV(K937,$C$7,$C$8), 2), ROUND(_xlfn.NORM.INV(K937, $D$7, $D$8), 2))</f>
        <v>10787.73</v>
      </c>
      <c r="M937" s="15">
        <f ca="1">MIN(E937,J937)</f>
        <v>0</v>
      </c>
      <c r="N937" s="15">
        <f ca="1">RAND()</f>
        <v>0.58792114827719877</v>
      </c>
      <c r="O937" s="19">
        <f ca="1">(IF(B937=1, $G$21+($G$22-$G$21)*N937, $H$21+($H$22-$H$21)*N937))</f>
        <v>2.7637634448315962E-2</v>
      </c>
      <c r="P937" s="15">
        <f ca="1">ROUND(M937*(1-O937), 0)</f>
        <v>0</v>
      </c>
      <c r="Q937" s="20">
        <f ca="1">RAND()</f>
        <v>0.7063637494347268</v>
      </c>
      <c r="R937" s="15">
        <f ca="1">IF(B937=1, ROUND(_xlfn.NORM.INV(Q937,$C$9,$C$10)*(1+$T$14), 0), ROUND(_xlfn.NORM.INV(Q937, $D$9, $D$10)*(1+$T$14), 0))</f>
        <v>46</v>
      </c>
      <c r="S937" s="20">
        <f ca="1">RAND()</f>
        <v>0.46041892898386616</v>
      </c>
      <c r="T937" s="18">
        <f ca="1">IF(B937=1, ROUND(_xlfn.NORM.INV(S937,$C$11,$C$12), 2), ROUND(_xlfn.NORM.INV(S937, $D$11, $D$12), 2))</f>
        <v>5223.54</v>
      </c>
      <c r="U937" s="15">
        <f ca="1">MIN(F937,R937)</f>
        <v>32</v>
      </c>
      <c r="V937" s="15">
        <f ca="1">RAND()</f>
        <v>0.77454839638869366</v>
      </c>
      <c r="W937" s="19">
        <f ca="1">(IF(B937=1, $G$21+($G$22-$G$21)*V937, $H$21+($H$22-$H$21)*V937))</f>
        <v>3.3236451891660808E-2</v>
      </c>
      <c r="X937" s="15">
        <f ca="1">ROUND(U937*(1-W937), 0)</f>
        <v>31</v>
      </c>
      <c r="Y937" s="20">
        <f ca="1">RAND()</f>
        <v>0.69049728592314319</v>
      </c>
      <c r="Z937" s="15">
        <f ca="1">IF(B937=1, ROUND(_xlfn.NORM.INV(Y937,$C$13,$C$14)*(1+$T$14), 0), ROUND(_xlfn.NORM.INV(Y937, $D$13, $D$14)*(1+$T$14), 0))</f>
        <v>40</v>
      </c>
      <c r="AA937" s="20">
        <f ca="1">RAND()</f>
        <v>0.15966169101163252</v>
      </c>
      <c r="AB937" s="18">
        <f ca="1">IF(B937=1, ROUND(_xlfn.NORM.INV(AA937,$C$15,$C$16), 2), ROUND(_xlfn.NORM.INV(AA937, $D$15, $D$16), 2))</f>
        <v>2676.94</v>
      </c>
      <c r="AC937" s="15">
        <f ca="1">MIN(G937,Z937)</f>
        <v>21</v>
      </c>
      <c r="AD937" s="15">
        <f ca="1">RAND()</f>
        <v>0.78462390158831963</v>
      </c>
      <c r="AE937" s="19">
        <f ca="1">(IF(B937=1, $G$21+($G$22-$G$21)*AD937, $H$21+($H$22-$H$21)*AD937))</f>
        <v>3.3538717047649588E-2</v>
      </c>
      <c r="AF937" s="15">
        <f ca="1">ROUND(AC937*(1-AE937), 0)</f>
        <v>20</v>
      </c>
      <c r="AG937" s="20">
        <f ca="1">RAND()</f>
        <v>0.40452124084768692</v>
      </c>
      <c r="AH937" s="15">
        <f ca="1">IF(B937=1, ROUND(_xlfn.NORM.INV(AG937,$C$17,$C$18)*(1+$T$14), 0), ROUND(_xlfn.NORM.INV(AG937, $D$17, $D$18)*(1+$T$14), 0))</f>
        <v>187</v>
      </c>
      <c r="AI937" s="20">
        <f ca="1">RAND()</f>
        <v>0.63988050830852705</v>
      </c>
      <c r="AJ937" s="18">
        <f ca="1">IF(B937=1, ROUND(_xlfn.NORM.INV(AI937,$C$19,$C$20), 2), ROUND(_xlfn.NORM.INV(AI937, $D$19, $D$20), 2))</f>
        <v>1775.93</v>
      </c>
      <c r="AK937" s="15">
        <f ca="1">MIN(ROUND(H937*(1+$C$22),0),AH937)</f>
        <v>187</v>
      </c>
      <c r="AL937" s="20">
        <f ca="1">RAND()</f>
        <v>0.32152602966866983</v>
      </c>
      <c r="AM937" s="19">
        <f ca="1">(IF(B937=1, $G$21+($G$22-$G$21)*AL937, $H$21+($H$22-$H$21)*AL937))</f>
        <v>1.9645780890060097E-2</v>
      </c>
      <c r="AN937" s="15">
        <f ca="1">ROUND(AK937*(1-AM937), 0)</f>
        <v>183</v>
      </c>
      <c r="AO937" s="18">
        <f ca="1">SUM(IF(AN937&gt;H937, (AN937-H937)*($G$23+AJ937), 0),IF(AF937&gt;G937,(AF937-G937)*($G$23+AB937),0),IF(X937&gt;F937,(X937-F937)*($G$23+T937),0),IF(P937&gt;E937,(P937-E937)*($G$23+L937),0))</f>
        <v>0</v>
      </c>
      <c r="AP937" s="18">
        <f>-$C$24</f>
        <v>-313614.51120000001</v>
      </c>
      <c r="AQ937" s="17">
        <f ca="1">L937*P937+T937*X937+AB937*AF937+AJ937*AN937-AO937+AP937</f>
        <v>226849.21879999997</v>
      </c>
      <c r="AS937" s="21">
        <f ca="1">SUM(IF(AN937&gt;H937, (AN937-H937), 0),IF(AF937&gt;G937,(AF937-G937),0),IF(X937&gt;F937,(X937-F937),0),IF(P937&gt;E937,(P937-E937),0))</f>
        <v>0</v>
      </c>
    </row>
    <row r="938" spans="1:45" x14ac:dyDescent="0.4">
      <c r="A938" s="15">
        <v>910</v>
      </c>
      <c r="B938" s="15">
        <f ca="1">IF(RAND() &lt; (8/12), 0, 1)</f>
        <v>1</v>
      </c>
      <c r="C938" s="20">
        <f ca="1">RAND()</f>
        <v>0.18347329989100714</v>
      </c>
      <c r="D938" s="15" t="str">
        <f ca="1">LOOKUP(C938,$H$13:$H$16,$F$13:$F$16)</f>
        <v>Airbus A350-900</v>
      </c>
      <c r="E938" s="15">
        <f ca="1">LOOKUP(D938,$F$6:$F$9,$I$6:$I$9)</f>
        <v>0</v>
      </c>
      <c r="F938" s="15">
        <f ca="1">LOOKUP(D938,$F$6:$F$9,$J$6:$J$9)</f>
        <v>32</v>
      </c>
      <c r="G938" s="15">
        <f ca="1">LOOKUP(D938,$F$6:$F$9,$K$6:$K$9)</f>
        <v>21</v>
      </c>
      <c r="H938" s="15">
        <f ca="1">LOOKUP(D938,$F$6:$F$9,$L$6:$L$9)</f>
        <v>259</v>
      </c>
      <c r="I938" s="20">
        <f ca="1">RAND()</f>
        <v>0.23232398668394583</v>
      </c>
      <c r="J938" s="15">
        <f ca="1">IF(B938=1, ROUND(_xlfn.NORM.INV(I938,$C$5,$C$6)*(1+$T$14), 0), ROUND(_xlfn.NORM.INV(I938, $D$5, $D$6)*(1+$T$14), 0))</f>
        <v>5</v>
      </c>
      <c r="K938" s="20">
        <f ca="1">RAND()</f>
        <v>1.8183258353912435E-2</v>
      </c>
      <c r="L938" s="18">
        <f ca="1">IF(B938=1, ROUND(_xlfn.NORM.INV(K938,$C$7,$C$8), 2), ROUND(_xlfn.NORM.INV(K938, $D$7, $D$8), 2))</f>
        <v>9884.67</v>
      </c>
      <c r="M938" s="15">
        <f ca="1">MIN(E938,J938)</f>
        <v>0</v>
      </c>
      <c r="N938" s="15">
        <f ca="1">RAND()</f>
        <v>0.16196101263142748</v>
      </c>
      <c r="O938" s="19">
        <f ca="1">(IF(B938=1, $G$21+($G$22-$G$21)*N938, $H$21+($H$22-$H$21)*N938))</f>
        <v>2.0668635442099962E-2</v>
      </c>
      <c r="P938" s="15">
        <f ca="1">ROUND(M938*(1-O938), 0)</f>
        <v>0</v>
      </c>
      <c r="Q938" s="20">
        <f ca="1">RAND()</f>
        <v>0.93490868280891892</v>
      </c>
      <c r="R938" s="15">
        <f ca="1">IF(B938=1, ROUND(_xlfn.NORM.INV(Q938,$C$9,$C$10)*(1+$T$14), 0), ROUND(_xlfn.NORM.INV(Q938, $D$9, $D$10)*(1+$T$14), 0))</f>
        <v>99</v>
      </c>
      <c r="S938" s="20">
        <f ca="1">RAND()</f>
        <v>0.29097498484290973</v>
      </c>
      <c r="T938" s="18">
        <f ca="1">IF(B938=1, ROUND(_xlfn.NORM.INV(S938,$C$11,$C$12), 2), ROUND(_xlfn.NORM.INV(S938, $D$11, $D$12), 2))</f>
        <v>6333.01</v>
      </c>
      <c r="U938" s="15">
        <f ca="1">MIN(F938,R938)</f>
        <v>32</v>
      </c>
      <c r="V938" s="15">
        <f ca="1">RAND()</f>
        <v>0.3017320270565933</v>
      </c>
      <c r="W938" s="19">
        <f ca="1">(IF(B938=1, $G$21+($G$22-$G$21)*V938, $H$21+($H$22-$H$21)*V938))</f>
        <v>2.5560620946980764E-2</v>
      </c>
      <c r="X938" s="15">
        <f ca="1">ROUND(U938*(1-W938), 0)</f>
        <v>31</v>
      </c>
      <c r="Y938" s="20">
        <f ca="1">RAND()</f>
        <v>5.9248792658700422E-3</v>
      </c>
      <c r="Z938" s="15">
        <f ca="1">IF(B938=1, ROUND(_xlfn.NORM.INV(Y938,$C$13,$C$14)*(1+$T$14), 0), ROUND(_xlfn.NORM.INV(Y938, $D$13, $D$14)*(1+$T$14), 0))</f>
        <v>-4</v>
      </c>
      <c r="AA938" s="20">
        <f ca="1">RAND()</f>
        <v>0.7465817481765602</v>
      </c>
      <c r="AB938" s="18">
        <f ca="1">IF(B938=1, ROUND(_xlfn.NORM.INV(AA938,$C$15,$C$16), 2), ROUND(_xlfn.NORM.INV(AA938, $D$15, $D$16), 2))</f>
        <v>3961.58</v>
      </c>
      <c r="AC938" s="15">
        <f ca="1">MIN(G938,Z938)</f>
        <v>-4</v>
      </c>
      <c r="AD938" s="15">
        <f ca="1">RAND()</f>
        <v>0.83464673825471869</v>
      </c>
      <c r="AE938" s="19">
        <f ca="1">(IF(B938=1, $G$21+($G$22-$G$21)*AD938, $H$21+($H$22-$H$21)*AD938))</f>
        <v>4.421263583891516E-2</v>
      </c>
      <c r="AF938" s="15">
        <f ca="1">ROUND(AC938*(1-AE938), 0)</f>
        <v>-4</v>
      </c>
      <c r="AG938" s="20">
        <f ca="1">RAND()</f>
        <v>7.155805563020734E-2</v>
      </c>
      <c r="AH938" s="15">
        <f ca="1">IF(B938=1, ROUND(_xlfn.NORM.INV(AG938,$C$17,$C$18)*(1+$T$14), 0), ROUND(_xlfn.NORM.INV(AG938, $D$17, $D$18)*(1+$T$14), 0))</f>
        <v>120</v>
      </c>
      <c r="AI938" s="20">
        <f ca="1">RAND()</f>
        <v>0.59218692252694338</v>
      </c>
      <c r="AJ938" s="18">
        <f ca="1">IF(B938=1, ROUND(_xlfn.NORM.INV(AI938,$C$19,$C$20), 2), ROUND(_xlfn.NORM.INV(AI938, $D$19, $D$20), 2))</f>
        <v>2346.5700000000002</v>
      </c>
      <c r="AK938" s="15">
        <f ca="1">MIN(ROUND(H938*(1+$C$22),0),AH938)</f>
        <v>120</v>
      </c>
      <c r="AL938" s="20">
        <f ca="1">RAND()</f>
        <v>0.72987976720078207</v>
      </c>
      <c r="AM938" s="19">
        <f ca="1">(IF(B938=1, $G$21+($G$22-$G$21)*AL938, $H$21+($H$22-$H$21)*AL938))</f>
        <v>4.0545791852027377E-2</v>
      </c>
      <c r="AN938" s="15">
        <f ca="1">ROUND(AK938*(1-AM938), 0)</f>
        <v>115</v>
      </c>
      <c r="AO938" s="18">
        <f ca="1">SUM(IF(AN938&gt;H938, (AN938-H938)*($G$23+AJ938), 0),IF(AF938&gt;G938,(AF938-G938)*($G$23+AB938),0),IF(X938&gt;F938,(X938-F938)*($G$23+T938),0),IF(P938&gt;E938,(P938-E938)*($G$23+L938),0))</f>
        <v>0</v>
      </c>
      <c r="AP938" s="18">
        <f>-$C$24</f>
        <v>-313614.51120000001</v>
      </c>
      <c r="AQ938" s="17">
        <f ca="1">L938*P938+T938*X938+AB938*AF938+AJ938*AN938-AO938+AP938</f>
        <v>136718.02880000003</v>
      </c>
      <c r="AS938" s="21">
        <f ca="1">SUM(IF(AN938&gt;H938, (AN938-H938), 0),IF(AF938&gt;G938,(AF938-G938),0),IF(X938&gt;F938,(X938-F938),0),IF(P938&gt;E938,(P938-E938),0))</f>
        <v>0</v>
      </c>
    </row>
    <row r="939" spans="1:45" x14ac:dyDescent="0.4">
      <c r="A939" s="15">
        <v>911</v>
      </c>
      <c r="B939" s="15">
        <f ca="1">IF(RAND() &lt; (8/12), 0, 1)</f>
        <v>1</v>
      </c>
      <c r="C939" s="20">
        <f ca="1">RAND()</f>
        <v>0.18069079933160948</v>
      </c>
      <c r="D939" s="15" t="str">
        <f ca="1">LOOKUP(C939,$H$13:$H$16,$F$13:$F$16)</f>
        <v>Airbus A350-900</v>
      </c>
      <c r="E939" s="15">
        <f ca="1">LOOKUP(D939,$F$6:$F$9,$I$6:$I$9)</f>
        <v>0</v>
      </c>
      <c r="F939" s="15">
        <f ca="1">LOOKUP(D939,$F$6:$F$9,$J$6:$J$9)</f>
        <v>32</v>
      </c>
      <c r="G939" s="15">
        <f ca="1">LOOKUP(D939,$F$6:$F$9,$K$6:$K$9)</f>
        <v>21</v>
      </c>
      <c r="H939" s="15">
        <f ca="1">LOOKUP(D939,$F$6:$F$9,$L$6:$L$9)</f>
        <v>259</v>
      </c>
      <c r="I939" s="20">
        <f ca="1">RAND()</f>
        <v>0.37895482737446229</v>
      </c>
      <c r="J939" s="15">
        <f ca="1">IF(B939=1, ROUND(_xlfn.NORM.INV(I939,$C$5,$C$6)*(1+$T$14), 0), ROUND(_xlfn.NORM.INV(I939, $D$5, $D$6)*(1+$T$14), 0))</f>
        <v>6</v>
      </c>
      <c r="K939" s="20">
        <f ca="1">RAND()</f>
        <v>0.32582208699116055</v>
      </c>
      <c r="L939" s="18">
        <f ca="1">IF(B939=1, ROUND(_xlfn.NORM.INV(K939,$C$7,$C$8), 2), ROUND(_xlfn.NORM.INV(K939, $D$7, $D$8), 2))</f>
        <v>12844.67</v>
      </c>
      <c r="M939" s="15">
        <f ca="1">MIN(E939,J939)</f>
        <v>0</v>
      </c>
      <c r="N939" s="15">
        <f ca="1">RAND()</f>
        <v>0.18883673421154279</v>
      </c>
      <c r="O939" s="19">
        <f ca="1">(IF(B939=1, $G$21+($G$22-$G$21)*N939, $H$21+($H$22-$H$21)*N939))</f>
        <v>2.1609285697403998E-2</v>
      </c>
      <c r="P939" s="15">
        <f ca="1">ROUND(M939*(1-O939), 0)</f>
        <v>0</v>
      </c>
      <c r="Q939" s="20">
        <f ca="1">RAND()</f>
        <v>2.8070911692097966E-2</v>
      </c>
      <c r="R939" s="15">
        <f ca="1">IF(B939=1, ROUND(_xlfn.NORM.INV(Q939,$C$9,$C$10)*(1+$T$14), 0), ROUND(_xlfn.NORM.INV(Q939, $D$9, $D$10)*(1+$T$14), 0))</f>
        <v>13</v>
      </c>
      <c r="S939" s="20">
        <f ca="1">RAND()</f>
        <v>4.1134238399982426E-2</v>
      </c>
      <c r="T939" s="18">
        <f ca="1">IF(B939=1, ROUND(_xlfn.NORM.INV(S939,$C$11,$C$12), 2), ROUND(_xlfn.NORM.INV(S939, $D$11, $D$12), 2))</f>
        <v>5262.56</v>
      </c>
      <c r="U939" s="15">
        <f ca="1">MIN(F939,R939)</f>
        <v>13</v>
      </c>
      <c r="V939" s="15">
        <f ca="1">RAND()</f>
        <v>0.67383224676475306</v>
      </c>
      <c r="W939" s="19">
        <f ca="1">(IF(B939=1, $G$21+($G$22-$G$21)*V939, $H$21+($H$22-$H$21)*V939))</f>
        <v>3.8584128636766357E-2</v>
      </c>
      <c r="X939" s="15">
        <f ca="1">ROUND(U939*(1-W939), 0)</f>
        <v>12</v>
      </c>
      <c r="Y939" s="20">
        <f ca="1">RAND()</f>
        <v>0.74409103996245818</v>
      </c>
      <c r="Z939" s="15">
        <f ca="1">IF(B939=1, ROUND(_xlfn.NORM.INV(Y939,$C$13,$C$14)*(1+$T$14), 0), ROUND(_xlfn.NORM.INV(Y939, $D$13, $D$14)*(1+$T$14), 0))</f>
        <v>70</v>
      </c>
      <c r="AA939" s="20">
        <f ca="1">RAND()</f>
        <v>0.5148095363968993</v>
      </c>
      <c r="AB939" s="18">
        <f ca="1">IF(B939=1, ROUND(_xlfn.NORM.INV(AA939,$C$15,$C$16), 2), ROUND(_xlfn.NORM.INV(AA939, $D$15, $D$16), 2))</f>
        <v>3660.22</v>
      </c>
      <c r="AC939" s="15">
        <f ca="1">MIN(G939,Z939)</f>
        <v>21</v>
      </c>
      <c r="AD939" s="15">
        <f ca="1">RAND()</f>
        <v>0.71223354350364654</v>
      </c>
      <c r="AE939" s="19">
        <f ca="1">(IF(B939=1, $G$21+($G$22-$G$21)*AD939, $H$21+($H$22-$H$21)*AD939))</f>
        <v>3.9928174022627633E-2</v>
      </c>
      <c r="AF939" s="15">
        <f ca="1">ROUND(AC939*(1-AE939), 0)</f>
        <v>20</v>
      </c>
      <c r="AG939" s="20">
        <f ca="1">RAND()</f>
        <v>0.25888927533990957</v>
      </c>
      <c r="AH939" s="15">
        <f ca="1">IF(B939=1, ROUND(_xlfn.NORM.INV(AG939,$C$17,$C$18)*(1+$T$14), 0), ROUND(_xlfn.NORM.INV(AG939, $D$17, $D$18)*(1+$T$14), 0))</f>
        <v>223</v>
      </c>
      <c r="AI939" s="20">
        <f ca="1">RAND()</f>
        <v>0.49018955620769133</v>
      </c>
      <c r="AJ939" s="18">
        <f ca="1">IF(B939=1, ROUND(_xlfn.NORM.INV(AI939,$C$19,$C$20), 2), ROUND(_xlfn.NORM.INV(AI939, $D$19, $D$20), 2))</f>
        <v>2269.09</v>
      </c>
      <c r="AK939" s="15">
        <f ca="1">MIN(ROUND(H939*(1+$C$22),0),AH939)</f>
        <v>223</v>
      </c>
      <c r="AL939" s="20">
        <f ca="1">RAND()</f>
        <v>0.64036165696331415</v>
      </c>
      <c r="AM939" s="19">
        <f ca="1">(IF(B939=1, $G$21+($G$22-$G$21)*AL939, $H$21+($H$22-$H$21)*AL939))</f>
        <v>3.7412657993716E-2</v>
      </c>
      <c r="AN939" s="15">
        <f ca="1">ROUND(AK939*(1-AM939), 0)</f>
        <v>215</v>
      </c>
      <c r="AO939" s="18">
        <f ca="1">SUM(IF(AN939&gt;H939, (AN939-H939)*($G$23+AJ939), 0),IF(AF939&gt;G939,(AF939-G939)*($G$23+AB939),0),IF(X939&gt;F939,(X939-F939)*($G$23+T939),0),IF(P939&gt;E939,(P939-E939)*($G$23+L939),0))</f>
        <v>0</v>
      </c>
      <c r="AP939" s="18">
        <f>-$C$24</f>
        <v>-313614.51120000001</v>
      </c>
      <c r="AQ939" s="17">
        <f ca="1">L939*P939+T939*X939+AB939*AF939+AJ939*AN939-AO939+AP939</f>
        <v>310594.95879999996</v>
      </c>
      <c r="AS939" s="21">
        <f ca="1">SUM(IF(AN939&gt;H939, (AN939-H939), 0),IF(AF939&gt;G939,(AF939-G939),0),IF(X939&gt;F939,(X939-F939),0),IF(P939&gt;E939,(P939-E939),0))</f>
        <v>0</v>
      </c>
    </row>
    <row r="940" spans="1:45" x14ac:dyDescent="0.4">
      <c r="A940" s="15">
        <v>912</v>
      </c>
      <c r="B940" s="15">
        <f ca="1">IF(RAND() &lt; (8/12), 0, 1)</f>
        <v>1</v>
      </c>
      <c r="C940" s="20">
        <f ca="1">RAND()</f>
        <v>0.59566267043451571</v>
      </c>
      <c r="D940" s="15" t="str">
        <f ca="1">LOOKUP(C940,$H$13:$H$16,$F$13:$F$16)</f>
        <v>Boeing 777-200LR</v>
      </c>
      <c r="E940" s="15">
        <f ca="1">LOOKUP(D940,$F$6:$F$9,$I$6:$I$9)</f>
        <v>0</v>
      </c>
      <c r="F940" s="15">
        <f ca="1">LOOKUP(D940,$F$6:$F$9,$J$6:$J$9)</f>
        <v>38</v>
      </c>
      <c r="G940" s="15">
        <f ca="1">LOOKUP(D940,$F$6:$F$9,$K$6:$K$9)</f>
        <v>0</v>
      </c>
      <c r="H940" s="15">
        <f ca="1">LOOKUP(D940,$F$6:$F$9,$L$6:$L$9)</f>
        <v>264</v>
      </c>
      <c r="I940" s="20">
        <f ca="1">RAND()</f>
        <v>0.85711860951551966</v>
      </c>
      <c r="J940" s="15">
        <f ca="1">IF(B940=1, ROUND(_xlfn.NORM.INV(I940,$C$5,$C$6)*(1+$T$14), 0), ROUND(_xlfn.NORM.INV(I940, $D$5, $D$6)*(1+$T$14), 0))</f>
        <v>9</v>
      </c>
      <c r="K940" s="20">
        <f ca="1">RAND()</f>
        <v>0.75887123145482061</v>
      </c>
      <c r="L940" s="18">
        <f ca="1">IF(B940=1, ROUND(_xlfn.NORM.INV(K940,$C$7,$C$8), 2), ROUND(_xlfn.NORM.INV(K940, $D$7, $D$8), 2))</f>
        <v>14926.1</v>
      </c>
      <c r="M940" s="15">
        <f ca="1">MIN(E940,J940)</f>
        <v>0</v>
      </c>
      <c r="N940" s="15">
        <f ca="1">RAND()</f>
        <v>0.46463738426986023</v>
      </c>
      <c r="O940" s="19">
        <f ca="1">(IF(B940=1, $G$21+($G$22-$G$21)*N940, $H$21+($H$22-$H$21)*N940))</f>
        <v>3.1262308449445109E-2</v>
      </c>
      <c r="P940" s="15">
        <f ca="1">ROUND(M940*(1-O940), 0)</f>
        <v>0</v>
      </c>
      <c r="Q940" s="20">
        <f ca="1">RAND()</f>
        <v>0.40314187687133962</v>
      </c>
      <c r="R940" s="15">
        <f ca="1">IF(B940=1, ROUND(_xlfn.NORM.INV(Q940,$C$9,$C$10)*(1+$T$14), 0), ROUND(_xlfn.NORM.INV(Q940, $D$9, $D$10)*(1+$T$14), 0))</f>
        <v>55</v>
      </c>
      <c r="S940" s="20">
        <f ca="1">RAND()</f>
        <v>9.8028902921485472E-2</v>
      </c>
      <c r="T940" s="18">
        <f ca="1">IF(B940=1, ROUND(_xlfn.NORM.INV(S940,$C$11,$C$12), 2), ROUND(_xlfn.NORM.INV(S940, $D$11, $D$12), 2))</f>
        <v>5663.65</v>
      </c>
      <c r="U940" s="15">
        <f ca="1">MIN(F940,R940)</f>
        <v>38</v>
      </c>
      <c r="V940" s="15">
        <f ca="1">RAND()</f>
        <v>0.96827574861890575</v>
      </c>
      <c r="W940" s="19">
        <f ca="1">(IF(B940=1, $G$21+($G$22-$G$21)*V940, $H$21+($H$22-$H$21)*V940))</f>
        <v>4.8889651201661707E-2</v>
      </c>
      <c r="X940" s="15">
        <f ca="1">ROUND(U940*(1-W940), 0)</f>
        <v>36</v>
      </c>
      <c r="Y940" s="20">
        <f ca="1">RAND()</f>
        <v>0.24327224495663191</v>
      </c>
      <c r="Z940" s="15">
        <f ca="1">IF(B940=1, ROUND(_xlfn.NORM.INV(Y940,$C$13,$C$14)*(1+$T$14), 0), ROUND(_xlfn.NORM.INV(Y940, $D$13, $D$14)*(1+$T$14), 0))</f>
        <v>39</v>
      </c>
      <c r="AA940" s="20">
        <f ca="1">RAND()</f>
        <v>0.40924034387730024</v>
      </c>
      <c r="AB940" s="18">
        <f ca="1">IF(B940=1, ROUND(_xlfn.NORM.INV(AA940,$C$15,$C$16), 2), ROUND(_xlfn.NORM.INV(AA940, $D$15, $D$16), 2))</f>
        <v>3532</v>
      </c>
      <c r="AC940" s="15">
        <f ca="1">MIN(G940,Z940)</f>
        <v>0</v>
      </c>
      <c r="AD940" s="15">
        <f ca="1">RAND()</f>
        <v>0.82921798216641274</v>
      </c>
      <c r="AE940" s="19">
        <f ca="1">(IF(B940=1, $G$21+($G$22-$G$21)*AD940, $H$21+($H$22-$H$21)*AD940))</f>
        <v>4.4022629375824449E-2</v>
      </c>
      <c r="AF940" s="15">
        <f ca="1">ROUND(AC940*(1-AE940), 0)</f>
        <v>0</v>
      </c>
      <c r="AG940" s="20">
        <f ca="1">RAND()</f>
        <v>0.2390050019020965</v>
      </c>
      <c r="AH940" s="15">
        <f ca="1">IF(B940=1, ROUND(_xlfn.NORM.INV(AG940,$C$17,$C$18)*(1+$T$14), 0), ROUND(_xlfn.NORM.INV(AG940, $D$17, $D$18)*(1+$T$14), 0))</f>
        <v>215</v>
      </c>
      <c r="AI940" s="20">
        <f ca="1">RAND()</f>
        <v>2.8628469276566149E-2</v>
      </c>
      <c r="AJ940" s="18">
        <f ca="1">IF(B940=1, ROUND(_xlfn.NORM.INV(AI940,$C$19,$C$20), 2), ROUND(_xlfn.NORM.INV(AI940, $D$19, $D$20), 2))</f>
        <v>1704.99</v>
      </c>
      <c r="AK940" s="15">
        <f ca="1">MIN(ROUND(H940*(1+$C$22),0),AH940)</f>
        <v>215</v>
      </c>
      <c r="AL940" s="20">
        <f ca="1">RAND()</f>
        <v>0.23336452165226096</v>
      </c>
      <c r="AM940" s="19">
        <f ca="1">(IF(B940=1, $G$21+($G$22-$G$21)*AL940, $H$21+($H$22-$H$21)*AL940))</f>
        <v>2.3167758257829133E-2</v>
      </c>
      <c r="AN940" s="15">
        <f ca="1">ROUND(AK940*(1-AM940), 0)</f>
        <v>210</v>
      </c>
      <c r="AO940" s="18">
        <f ca="1">SUM(IF(AN940&gt;H940, (AN940-H940)*($G$23+AJ940), 0),IF(AF940&gt;G940,(AF940-G940)*($G$23+AB940),0),IF(X940&gt;F940,(X940-F940)*($G$23+T940),0),IF(P940&gt;E940,(P940-E940)*($G$23+L940),0))</f>
        <v>0</v>
      </c>
      <c r="AP940" s="18">
        <f>-$C$24</f>
        <v>-313614.51120000001</v>
      </c>
      <c r="AQ940" s="17">
        <f ca="1">L940*P940+T940*X940+AB940*AF940+AJ940*AN940-AO940+AP940</f>
        <v>248324.78880000004</v>
      </c>
      <c r="AS940" s="21">
        <f ca="1">SUM(IF(AN940&gt;H940, (AN940-H940), 0),IF(AF940&gt;G940,(AF940-G940),0),IF(X940&gt;F940,(X940-F940),0),IF(P940&gt;E940,(P940-E940),0))</f>
        <v>0</v>
      </c>
    </row>
    <row r="941" spans="1:45" x14ac:dyDescent="0.4">
      <c r="A941" s="15">
        <v>913</v>
      </c>
      <c r="B941" s="15">
        <f ca="1">IF(RAND() &lt; (8/12), 0, 1)</f>
        <v>0</v>
      </c>
      <c r="C941" s="20">
        <f ca="1">RAND()</f>
        <v>0.16863607563686067</v>
      </c>
      <c r="D941" s="15" t="str">
        <f ca="1">LOOKUP(C941,$H$13:$H$16,$F$13:$F$16)</f>
        <v>Airbus A350-900</v>
      </c>
      <c r="E941" s="15">
        <f ca="1">LOOKUP(D941,$F$6:$F$9,$I$6:$I$9)</f>
        <v>0</v>
      </c>
      <c r="F941" s="15">
        <f ca="1">LOOKUP(D941,$F$6:$F$9,$J$6:$J$9)</f>
        <v>32</v>
      </c>
      <c r="G941" s="15">
        <f ca="1">LOOKUP(D941,$F$6:$F$9,$K$6:$K$9)</f>
        <v>21</v>
      </c>
      <c r="H941" s="15">
        <f ca="1">LOOKUP(D941,$F$6:$F$9,$L$6:$L$9)</f>
        <v>259</v>
      </c>
      <c r="I941" s="20">
        <f ca="1">RAND()</f>
        <v>0.61533026939109192</v>
      </c>
      <c r="J941" s="15">
        <f ca="1">IF(B941=1, ROUND(_xlfn.NORM.INV(I941,$C$5,$C$6)*(1+$T$14), 0), ROUND(_xlfn.NORM.INV(I941, $D$5, $D$6)*(1+$T$14), 0))</f>
        <v>5</v>
      </c>
      <c r="K941" s="20">
        <f ca="1">RAND()</f>
        <v>0.8491788384150365</v>
      </c>
      <c r="L941" s="18">
        <f ca="1">IF(B941=1, ROUND(_xlfn.NORM.INV(K941,$C$7,$C$8), 2), ROUND(_xlfn.NORM.INV(K941, $D$7, $D$8), 2))</f>
        <v>10963.14</v>
      </c>
      <c r="M941" s="15">
        <f ca="1">MIN(E941,J941)</f>
        <v>0</v>
      </c>
      <c r="N941" s="15">
        <f ca="1">RAND()</f>
        <v>0.53297807735368263</v>
      </c>
      <c r="O941" s="19">
        <f ca="1">(IF(B941=1, $G$21+($G$22-$G$21)*N941, $H$21+($H$22-$H$21)*N941))</f>
        <v>2.5989342320610481E-2</v>
      </c>
      <c r="P941" s="15">
        <f ca="1">ROUND(M941*(1-O941), 0)</f>
        <v>0</v>
      </c>
      <c r="Q941" s="20">
        <f ca="1">RAND()</f>
        <v>7.4245077351470679E-2</v>
      </c>
      <c r="R941" s="15">
        <f ca="1">IF(B941=1, ROUND(_xlfn.NORM.INV(Q941,$C$9,$C$10)*(1+$T$14), 0), ROUND(_xlfn.NORM.INV(Q941, $D$9, $D$10)*(1+$T$14), 0))</f>
        <v>25</v>
      </c>
      <c r="S941" s="20">
        <f ca="1">RAND()</f>
        <v>0.60013604463948744</v>
      </c>
      <c r="T941" s="18">
        <f ca="1">IF(B941=1, ROUND(_xlfn.NORM.INV(S941,$C$11,$C$12), 2), ROUND(_xlfn.NORM.INV(S941, $D$11, $D$12), 2))</f>
        <v>5304</v>
      </c>
      <c r="U941" s="15">
        <f ca="1">MIN(F941,R941)</f>
        <v>25</v>
      </c>
      <c r="V941" s="15">
        <f ca="1">RAND()</f>
        <v>0.4680275914752785</v>
      </c>
      <c r="W941" s="19">
        <f ca="1">(IF(B941=1, $G$21+($G$22-$G$21)*V941, $H$21+($H$22-$H$21)*V941))</f>
        <v>2.4040827744258357E-2</v>
      </c>
      <c r="X941" s="15">
        <f ca="1">ROUND(U941*(1-W941), 0)</f>
        <v>24</v>
      </c>
      <c r="Y941" s="20">
        <f ca="1">RAND()</f>
        <v>0.30500809084521174</v>
      </c>
      <c r="Z941" s="15">
        <f ca="1">IF(B941=1, ROUND(_xlfn.NORM.INV(Y941,$C$13,$C$14)*(1+$T$14), 0), ROUND(_xlfn.NORM.INV(Y941, $D$13, $D$14)*(1+$T$14), 0))</f>
        <v>31</v>
      </c>
      <c r="AA941" s="20">
        <f ca="1">RAND()</f>
        <v>0.32108013464450569</v>
      </c>
      <c r="AB941" s="18">
        <f ca="1">IF(B941=1, ROUND(_xlfn.NORM.INV(AA941,$C$15,$C$16), 2), ROUND(_xlfn.NORM.INV(AA941, $D$15, $D$16), 2))</f>
        <v>2741.49</v>
      </c>
      <c r="AC941" s="15">
        <f ca="1">MIN(G941,Z941)</f>
        <v>21</v>
      </c>
      <c r="AD941" s="15">
        <f ca="1">RAND()</f>
        <v>0.72153806892003591</v>
      </c>
      <c r="AE941" s="19">
        <f ca="1">(IF(B941=1, $G$21+($G$22-$G$21)*AD941, $H$21+($H$22-$H$21)*AD941))</f>
        <v>3.164614206760108E-2</v>
      </c>
      <c r="AF941" s="15">
        <f ca="1">ROUND(AC941*(1-AE941), 0)</f>
        <v>20</v>
      </c>
      <c r="AG941" s="20">
        <f ca="1">RAND()</f>
        <v>0.55596917512061983</v>
      </c>
      <c r="AH941" s="15">
        <f ca="1">IF(B941=1, ROUND(_xlfn.NORM.INV(AG941,$C$17,$C$18)*(1+$T$14), 0), ROUND(_xlfn.NORM.INV(AG941, $D$17, $D$18)*(1+$T$14), 0))</f>
        <v>207</v>
      </c>
      <c r="AI941" s="20">
        <f ca="1">RAND()</f>
        <v>0.73684629298894444</v>
      </c>
      <c r="AJ941" s="18">
        <f ca="1">IF(B941=1, ROUND(_xlfn.NORM.INV(AI941,$C$19,$C$20), 2), ROUND(_xlfn.NORM.INV(AI941, $D$19, $D$20), 2))</f>
        <v>1796.86</v>
      </c>
      <c r="AK941" s="15">
        <f ca="1">MIN(ROUND(H941*(1+$C$22),0),AH941)</f>
        <v>207</v>
      </c>
      <c r="AL941" s="20">
        <f ca="1">RAND()</f>
        <v>0.48465990004344406</v>
      </c>
      <c r="AM941" s="19">
        <f ca="1">(IF(B941=1, $G$21+($G$22-$G$21)*AL941, $H$21+($H$22-$H$21)*AL941))</f>
        <v>2.4539797001303321E-2</v>
      </c>
      <c r="AN941" s="15">
        <f ca="1">ROUND(AK941*(1-AM941), 0)</f>
        <v>202</v>
      </c>
      <c r="AO941" s="18">
        <f ca="1">SUM(IF(AN941&gt;H941, (AN941-H941)*($G$23+AJ941), 0),IF(AF941&gt;G941,(AF941-G941)*($G$23+AB941),0),IF(X941&gt;F941,(X941-F941)*($G$23+T941),0),IF(P941&gt;E941,(P941-E941)*($G$23+L941),0))</f>
        <v>0</v>
      </c>
      <c r="AP941" s="18">
        <f>-$C$24</f>
        <v>-313614.51120000001</v>
      </c>
      <c r="AQ941" s="17">
        <f ca="1">L941*P941+T941*X941+AB941*AF941+AJ941*AN941-AO941+AP941</f>
        <v>231477.00880000001</v>
      </c>
      <c r="AS941" s="21">
        <f ca="1">SUM(IF(AN941&gt;H941, (AN941-H941), 0),IF(AF941&gt;G941,(AF941-G941),0),IF(X941&gt;F941,(X941-F941),0),IF(P941&gt;E941,(P941-E941),0))</f>
        <v>0</v>
      </c>
    </row>
    <row r="942" spans="1:45" x14ac:dyDescent="0.4">
      <c r="A942" s="15">
        <v>914</v>
      </c>
      <c r="B942" s="15">
        <f ca="1">IF(RAND() &lt; (8/12), 0, 1)</f>
        <v>1</v>
      </c>
      <c r="C942" s="20">
        <f ca="1">RAND()</f>
        <v>0.23807667095025398</v>
      </c>
      <c r="D942" s="15" t="str">
        <f ca="1">LOOKUP(C942,$H$13:$H$16,$F$13:$F$16)</f>
        <v>Airbus A380-800</v>
      </c>
      <c r="E942" s="15">
        <f ca="1">LOOKUP(D942,$F$6:$F$9,$I$6:$I$9)</f>
        <v>14</v>
      </c>
      <c r="F942" s="15">
        <f ca="1">LOOKUP(D942,$F$6:$F$9,$J$6:$J$9)</f>
        <v>76</v>
      </c>
      <c r="G942" s="15">
        <f ca="1">LOOKUP(D942,$F$6:$F$9,$K$6:$K$9)</f>
        <v>56</v>
      </c>
      <c r="H942" s="15">
        <f ca="1">LOOKUP(D942,$F$6:$F$9,$L$6:$L$9)</f>
        <v>341</v>
      </c>
      <c r="I942" s="20">
        <f ca="1">RAND()</f>
        <v>0.46810222961939285</v>
      </c>
      <c r="J942" s="15">
        <f ca="1">IF(B942=1, ROUND(_xlfn.NORM.INV(I942,$C$5,$C$6)*(1+$T$14), 0), ROUND(_xlfn.NORM.INV(I942, $D$5, $D$6)*(1+$T$14), 0))</f>
        <v>6</v>
      </c>
      <c r="K942" s="20">
        <f ca="1">RAND()</f>
        <v>0.59220530160196538</v>
      </c>
      <c r="L942" s="18">
        <f ca="1">IF(B942=1, ROUND(_xlfn.NORM.INV(K942,$C$7,$C$8), 2), ROUND(_xlfn.NORM.INV(K942, $D$7, $D$8), 2))</f>
        <v>14079.48</v>
      </c>
      <c r="M942" s="15">
        <f ca="1">MIN(E942,J942)</f>
        <v>6</v>
      </c>
      <c r="N942" s="15">
        <f ca="1">RAND()</f>
        <v>0.44149433464440102</v>
      </c>
      <c r="O942" s="19">
        <f ca="1">(IF(B942=1, $G$21+($G$22-$G$21)*N942, $H$21+($H$22-$H$21)*N942))</f>
        <v>3.0452301712554038E-2</v>
      </c>
      <c r="P942" s="15">
        <f ca="1">ROUND(M942*(1-O942), 0)</f>
        <v>6</v>
      </c>
      <c r="Q942" s="20">
        <f ca="1">RAND()</f>
        <v>0.47897457936496135</v>
      </c>
      <c r="R942" s="15">
        <f ca="1">IF(B942=1, ROUND(_xlfn.NORM.INV(Q942,$C$9,$C$10)*(1+$T$14), 0), ROUND(_xlfn.NORM.INV(Q942, $D$9, $D$10)*(1+$T$14), 0))</f>
        <v>60</v>
      </c>
      <c r="S942" s="20">
        <f ca="1">RAND()</f>
        <v>0.48129078422530713</v>
      </c>
      <c r="T942" s="18">
        <f ca="1">IF(B942=1, ROUND(_xlfn.NORM.INV(S942,$C$11,$C$12), 2), ROUND(_xlfn.NORM.INV(S942, $D$11, $D$12), 2))</f>
        <v>6787.14</v>
      </c>
      <c r="U942" s="15">
        <f ca="1">MIN(F942,R942)</f>
        <v>60</v>
      </c>
      <c r="V942" s="15">
        <f ca="1">RAND()</f>
        <v>0.12889517348717816</v>
      </c>
      <c r="W942" s="19">
        <f ca="1">(IF(B942=1, $G$21+($G$22-$G$21)*V942, $H$21+($H$22-$H$21)*V942))</f>
        <v>1.9511331072051236E-2</v>
      </c>
      <c r="X942" s="15">
        <f ca="1">ROUND(U942*(1-W942), 0)</f>
        <v>59</v>
      </c>
      <c r="Y942" s="20">
        <f ca="1">RAND()</f>
        <v>0.77596042093700168</v>
      </c>
      <c r="Z942" s="15">
        <f ca="1">IF(B942=1, ROUND(_xlfn.NORM.INV(Y942,$C$13,$C$14)*(1+$T$14), 0), ROUND(_xlfn.NORM.INV(Y942, $D$13, $D$14)*(1+$T$14), 0))</f>
        <v>72</v>
      </c>
      <c r="AA942" s="20">
        <f ca="1">RAND()</f>
        <v>0.72803319546220246</v>
      </c>
      <c r="AB942" s="18">
        <f ca="1">IF(B942=1, ROUND(_xlfn.NORM.INV(AA942,$C$15,$C$16), 2), ROUND(_xlfn.NORM.INV(AA942, $D$15, $D$16), 2))</f>
        <v>3934.22</v>
      </c>
      <c r="AC942" s="15">
        <f ca="1">MIN(G942,Z942)</f>
        <v>56</v>
      </c>
      <c r="AD942" s="15">
        <f ca="1">RAND()</f>
        <v>0.15518339333463183</v>
      </c>
      <c r="AE942" s="19">
        <f ca="1">(IF(B942=1, $G$21+($G$22-$G$21)*AD942, $H$21+($H$22-$H$21)*AD942))</f>
        <v>2.0431418766712114E-2</v>
      </c>
      <c r="AF942" s="15">
        <f ca="1">ROUND(AC942*(1-AE942), 0)</f>
        <v>55</v>
      </c>
      <c r="AG942" s="20">
        <f ca="1">RAND()</f>
        <v>0.842695242565903</v>
      </c>
      <c r="AH942" s="15">
        <f ca="1">IF(B942=1, ROUND(_xlfn.NORM.INV(AG942,$C$17,$C$18)*(1+$T$14), 0), ROUND(_xlfn.NORM.INV(AG942, $D$17, $D$18)*(1+$T$14), 0))</f>
        <v>431</v>
      </c>
      <c r="AI942" s="20">
        <f ca="1">RAND()</f>
        <v>0.23207481322727486</v>
      </c>
      <c r="AJ942" s="18">
        <f ca="1">IF(B942=1, ROUND(_xlfn.NORM.INV(AI942,$C$19,$C$20), 2), ROUND(_xlfn.NORM.INV(AI942, $D$19, $D$20), 2))</f>
        <v>2056.4499999999998</v>
      </c>
      <c r="AK942" s="15">
        <f ca="1">MIN(ROUND(H942*(1+$C$22),0),AH942)</f>
        <v>358</v>
      </c>
      <c r="AL942" s="20">
        <f ca="1">RAND()</f>
        <v>0.81793577889669655</v>
      </c>
      <c r="AM942" s="19">
        <f ca="1">(IF(B942=1, $G$21+($G$22-$G$21)*AL942, $H$21+($H$22-$H$21)*AL942))</f>
        <v>4.3627752261384378E-2</v>
      </c>
      <c r="AN942" s="15">
        <f ca="1">ROUND(AK942*(1-AM942), 0)</f>
        <v>342</v>
      </c>
      <c r="AO942" s="18">
        <f ca="1">SUM(IF(AN942&gt;H942, (AN942-H942)*($G$23+AJ942), 0),IF(AF942&gt;G942,(AF942-G942)*($G$23+AB942),0),IF(X942&gt;F942,(X942-F942)*($G$23+T942),0),IF(P942&gt;E942,(P942-E942)*($G$23+L942),0))</f>
        <v>2907.45</v>
      </c>
      <c r="AP942" s="18">
        <f>-$C$24</f>
        <v>-313614.51120000001</v>
      </c>
      <c r="AQ942" s="17">
        <f ca="1">L942*P942+T942*X942+AB942*AF942+AJ942*AN942-AO942+AP942</f>
        <v>1088084.1787999999</v>
      </c>
      <c r="AS942" s="21">
        <f ca="1">SUM(IF(AN942&gt;H942, (AN942-H942), 0),IF(AF942&gt;G942,(AF942-G942),0),IF(X942&gt;F942,(X942-F942),0),IF(P942&gt;E942,(P942-E942),0))</f>
        <v>1</v>
      </c>
    </row>
    <row r="943" spans="1:45" x14ac:dyDescent="0.4">
      <c r="A943" s="15">
        <v>915</v>
      </c>
      <c r="B943" s="15">
        <f ca="1">IF(RAND() &lt; (8/12), 0, 1)</f>
        <v>1</v>
      </c>
      <c r="C943" s="20">
        <f ca="1">RAND()</f>
        <v>0.24052842372648098</v>
      </c>
      <c r="D943" s="15" t="str">
        <f ca="1">LOOKUP(C943,$H$13:$H$16,$F$13:$F$16)</f>
        <v>Airbus A380-800</v>
      </c>
      <c r="E943" s="15">
        <f ca="1">LOOKUP(D943,$F$6:$F$9,$I$6:$I$9)</f>
        <v>14</v>
      </c>
      <c r="F943" s="15">
        <f ca="1">LOOKUP(D943,$F$6:$F$9,$J$6:$J$9)</f>
        <v>76</v>
      </c>
      <c r="G943" s="15">
        <f ca="1">LOOKUP(D943,$F$6:$F$9,$K$6:$K$9)</f>
        <v>56</v>
      </c>
      <c r="H943" s="15">
        <f ca="1">LOOKUP(D943,$F$6:$F$9,$L$6:$L$9)</f>
        <v>341</v>
      </c>
      <c r="I943" s="20">
        <f ca="1">RAND()</f>
        <v>0.9005189171914928</v>
      </c>
      <c r="J943" s="15">
        <f ca="1">IF(B943=1, ROUND(_xlfn.NORM.INV(I943,$C$5,$C$6)*(1+$T$14), 0), ROUND(_xlfn.NORM.INV(I943, $D$5, $D$6)*(1+$T$14), 0))</f>
        <v>9</v>
      </c>
      <c r="K943" s="20">
        <f ca="1">RAND()</f>
        <v>0.55983943968014871</v>
      </c>
      <c r="L943" s="18">
        <f ca="1">IF(B943=1, ROUND(_xlfn.NORM.INV(K943,$C$7,$C$8), 2), ROUND(_xlfn.NORM.INV(K943, $D$7, $D$8), 2))</f>
        <v>13930.41</v>
      </c>
      <c r="M943" s="15">
        <f ca="1">MIN(E943,J943)</f>
        <v>9</v>
      </c>
      <c r="N943" s="15">
        <f ca="1">RAND()</f>
        <v>8.2725794989920165E-2</v>
      </c>
      <c r="O943" s="19">
        <f ca="1">(IF(B943=1, $G$21+($G$22-$G$21)*N943, $H$21+($H$22-$H$21)*N943))</f>
        <v>1.7895402824647206E-2</v>
      </c>
      <c r="P943" s="15">
        <f ca="1">ROUND(M943*(1-O943), 0)</f>
        <v>9</v>
      </c>
      <c r="Q943" s="20">
        <f ca="1">RAND()</f>
        <v>0.49021138397430997</v>
      </c>
      <c r="R943" s="15">
        <f ca="1">IF(B943=1, ROUND(_xlfn.NORM.INV(Q943,$C$9,$C$10)*(1+$T$14), 0), ROUND(_xlfn.NORM.INV(Q943, $D$9, $D$10)*(1+$T$14), 0))</f>
        <v>60</v>
      </c>
      <c r="S943" s="20">
        <f ca="1">RAND()</f>
        <v>0.25462043477858787</v>
      </c>
      <c r="T943" s="18">
        <f ca="1">IF(B943=1, ROUND(_xlfn.NORM.INV(S943,$C$11,$C$12), 2), ROUND(_xlfn.NORM.INV(S943, $D$11, $D$12), 2))</f>
        <v>6234.29</v>
      </c>
      <c r="U943" s="15">
        <f ca="1">MIN(F943,R943)</f>
        <v>60</v>
      </c>
      <c r="V943" s="15">
        <f ca="1">RAND()</f>
        <v>1.3866600029150189E-2</v>
      </c>
      <c r="W943" s="19">
        <f ca="1">(IF(B943=1, $G$21+($G$22-$G$21)*V943, $H$21+($H$22-$H$21)*V943))</f>
        <v>1.5485331001020257E-2</v>
      </c>
      <c r="X943" s="15">
        <f ca="1">ROUND(U943*(1-W943), 0)</f>
        <v>59</v>
      </c>
      <c r="Y943" s="20">
        <f ca="1">RAND()</f>
        <v>0.96685962633813771</v>
      </c>
      <c r="Z943" s="15">
        <f ca="1">IF(B943=1, ROUND(_xlfn.NORM.INV(Y943,$C$13,$C$14)*(1+$T$14), 0), ROUND(_xlfn.NORM.INV(Y943, $D$13, $D$14)*(1+$T$14), 0))</f>
        <v>97</v>
      </c>
      <c r="AA943" s="20">
        <f ca="1">RAND()</f>
        <v>0.1933435346256861</v>
      </c>
      <c r="AB943" s="18">
        <f ca="1">IF(B943=1, ROUND(_xlfn.NORM.INV(AA943,$C$15,$C$16), 2), ROUND(_xlfn.NORM.INV(AA943, $D$15, $D$16), 2))</f>
        <v>3226.07</v>
      </c>
      <c r="AC943" s="15">
        <f ca="1">MIN(G943,Z943)</f>
        <v>56</v>
      </c>
      <c r="AD943" s="15">
        <f ca="1">RAND()</f>
        <v>1.5734273482753691E-3</v>
      </c>
      <c r="AE943" s="19">
        <f ca="1">(IF(B943=1, $G$21+($G$22-$G$21)*AD943, $H$21+($H$22-$H$21)*AD943))</f>
        <v>1.5055069957189637E-2</v>
      </c>
      <c r="AF943" s="15">
        <f ca="1">ROUND(AC943*(1-AE943), 0)</f>
        <v>55</v>
      </c>
      <c r="AG943" s="20">
        <f ca="1">RAND()</f>
        <v>0.10774372917896768</v>
      </c>
      <c r="AH943" s="15">
        <f ca="1">IF(B943=1, ROUND(_xlfn.NORM.INV(AG943,$C$17,$C$18)*(1+$T$14), 0), ROUND(_xlfn.NORM.INV(AG943, $D$17, $D$18)*(1+$T$14), 0))</f>
        <v>148</v>
      </c>
      <c r="AI943" s="20">
        <f ca="1">RAND()</f>
        <v>0.95122888634904923</v>
      </c>
      <c r="AJ943" s="18">
        <f ca="1">IF(B943=1, ROUND(_xlfn.NORM.INV(AI943,$C$19,$C$20), 2), ROUND(_xlfn.NORM.INV(AI943, $D$19, $D$20), 2))</f>
        <v>2774.49</v>
      </c>
      <c r="AK943" s="15">
        <f ca="1">MIN(ROUND(H943*(1+$C$22),0),AH943)</f>
        <v>148</v>
      </c>
      <c r="AL943" s="20">
        <f ca="1">RAND()</f>
        <v>0.59514624830293672</v>
      </c>
      <c r="AM943" s="19">
        <f ca="1">(IF(B943=1, $G$21+($G$22-$G$21)*AL943, $H$21+($H$22-$H$21)*AL943))</f>
        <v>3.5830118690602791E-2</v>
      </c>
      <c r="AN943" s="15">
        <f ca="1">ROUND(AK943*(1-AM943), 0)</f>
        <v>143</v>
      </c>
      <c r="AO943" s="18">
        <f ca="1">SUM(IF(AN943&gt;H943, (AN943-H943)*($G$23+AJ943), 0),IF(AF943&gt;G943,(AF943-G943)*($G$23+AB943),0),IF(X943&gt;F943,(X943-F943)*($G$23+T943),0),IF(P943&gt;E943,(P943-E943)*($G$23+L943),0))</f>
        <v>0</v>
      </c>
      <c r="AP943" s="18">
        <f>-$C$24</f>
        <v>-313614.51120000001</v>
      </c>
      <c r="AQ943" s="17">
        <f ca="1">L943*P943+T943*X943+AB943*AF943+AJ943*AN943-AO943+AP943</f>
        <v>753768.20879999991</v>
      </c>
      <c r="AS943" s="21">
        <f ca="1">SUM(IF(AN943&gt;H943, (AN943-H943), 0),IF(AF943&gt;G943,(AF943-G943),0),IF(X943&gt;F943,(X943-F943),0),IF(P943&gt;E943,(P943-E943),0))</f>
        <v>0</v>
      </c>
    </row>
    <row r="944" spans="1:45" x14ac:dyDescent="0.4">
      <c r="A944" s="15">
        <v>916</v>
      </c>
      <c r="B944" s="15">
        <f ca="1">IF(RAND() &lt; (8/12), 0, 1)</f>
        <v>0</v>
      </c>
      <c r="C944" s="20">
        <f ca="1">RAND()</f>
        <v>0.85459005443369385</v>
      </c>
      <c r="D944" s="15" t="str">
        <f ca="1">LOOKUP(C944,$H$13:$H$16,$F$13:$F$16)</f>
        <v>Boeing 777-300ER</v>
      </c>
      <c r="E944" s="15">
        <f ca="1">LOOKUP(D944,$F$6:$F$9,$I$6:$I$9)</f>
        <v>8</v>
      </c>
      <c r="F944" s="15">
        <f ca="1">LOOKUP(D944,$F$6:$F$9,$J$6:$J$9)</f>
        <v>40</v>
      </c>
      <c r="G944" s="15">
        <f ca="1">LOOKUP(D944,$F$6:$F$9,$K$6:$K$9)</f>
        <v>24</v>
      </c>
      <c r="H944" s="15">
        <f ca="1">LOOKUP(D944,$F$6:$F$9,$L$6:$L$9)</f>
        <v>260</v>
      </c>
      <c r="I944" s="20">
        <f ca="1">RAND()</f>
        <v>0.51574970372896933</v>
      </c>
      <c r="J944" s="15">
        <f ca="1">IF(B944=1, ROUND(_xlfn.NORM.INV(I944,$C$5,$C$6)*(1+$T$14), 0), ROUND(_xlfn.NORM.INV(I944, $D$5, $D$6)*(1+$T$14), 0))</f>
        <v>4</v>
      </c>
      <c r="K944" s="20">
        <f ca="1">RAND()</f>
        <v>0.10189218537255695</v>
      </c>
      <c r="L944" s="18">
        <f ca="1">IF(B944=1, ROUND(_xlfn.NORM.INV(K944,$C$7,$C$8), 2), ROUND(_xlfn.NORM.INV(K944, $D$7, $D$8), 2))</f>
        <v>9913.18</v>
      </c>
      <c r="M944" s="15">
        <f ca="1">MIN(E944,J944)</f>
        <v>4</v>
      </c>
      <c r="N944" s="15">
        <f ca="1">RAND()</f>
        <v>0.75237253448909103</v>
      </c>
      <c r="O944" s="19">
        <f ca="1">(IF(B944=1, $G$21+($G$22-$G$21)*N944, $H$21+($H$22-$H$21)*N944))</f>
        <v>3.257117603467273E-2</v>
      </c>
      <c r="P944" s="15">
        <f ca="1">ROUND(M944*(1-O944), 0)</f>
        <v>4</v>
      </c>
      <c r="Q944" s="20">
        <f ca="1">RAND()</f>
        <v>2.4716350778228091E-2</v>
      </c>
      <c r="R944" s="15">
        <f ca="1">IF(B944=1, ROUND(_xlfn.NORM.INV(Q944,$C$9,$C$10)*(1+$T$14), 0), ROUND(_xlfn.NORM.INV(Q944, $D$9, $D$10)*(1+$T$14), 0))</f>
        <v>19</v>
      </c>
      <c r="S944" s="20">
        <f ca="1">RAND()</f>
        <v>0.35195761148747362</v>
      </c>
      <c r="T944" s="18">
        <f ca="1">IF(B944=1, ROUND(_xlfn.NORM.INV(S944,$C$11,$C$12), 2), ROUND(_xlfn.NORM.INV(S944, $D$11, $D$12), 2))</f>
        <v>5159.59</v>
      </c>
      <c r="U944" s="15">
        <f ca="1">MIN(F944,R944)</f>
        <v>19</v>
      </c>
      <c r="V944" s="15">
        <f ca="1">RAND()</f>
        <v>8.8207997095126167E-2</v>
      </c>
      <c r="W944" s="19">
        <f ca="1">(IF(B944=1, $G$21+($G$22-$G$21)*V944, $H$21+($H$22-$H$21)*V944))</f>
        <v>1.2646239912853786E-2</v>
      </c>
      <c r="X944" s="15">
        <f ca="1">ROUND(U944*(1-W944), 0)</f>
        <v>19</v>
      </c>
      <c r="Y944" s="20">
        <f ca="1">RAND()</f>
        <v>9.9894135324219313E-2</v>
      </c>
      <c r="Z944" s="15">
        <f ca="1">IF(B944=1, ROUND(_xlfn.NORM.INV(Y944,$C$13,$C$14)*(1+$T$14), 0), ROUND(_xlfn.NORM.INV(Y944, $D$13, $D$14)*(1+$T$14), 0))</f>
        <v>24</v>
      </c>
      <c r="AA944" s="20">
        <f ca="1">RAND()</f>
        <v>0.57905032569369053</v>
      </c>
      <c r="AB944" s="18">
        <f ca="1">IF(B944=1, ROUND(_xlfn.NORM.INV(AA944,$C$15,$C$16), 2), ROUND(_xlfn.NORM.INV(AA944, $D$15, $D$16), 2))</f>
        <v>2822.21</v>
      </c>
      <c r="AC944" s="15">
        <f ca="1">MIN(G944,Z944)</f>
        <v>24</v>
      </c>
      <c r="AD944" s="15">
        <f ca="1">RAND()</f>
        <v>0.47079605159209437</v>
      </c>
      <c r="AE944" s="19">
        <f ca="1">(IF(B944=1, $G$21+($G$22-$G$21)*AD944, $H$21+($H$22-$H$21)*AD944))</f>
        <v>2.4123881547762831E-2</v>
      </c>
      <c r="AF944" s="15">
        <f ca="1">ROUND(AC944*(1-AE944), 0)</f>
        <v>23</v>
      </c>
      <c r="AG944" s="20">
        <f ca="1">RAND()</f>
        <v>0.16775899873178357</v>
      </c>
      <c r="AH944" s="15">
        <f ca="1">IF(B944=1, ROUND(_xlfn.NORM.INV(AG944,$C$17,$C$18)*(1+$T$14), 0), ROUND(_xlfn.NORM.INV(AG944, $D$17, $D$18)*(1+$T$14), 0))</f>
        <v>149</v>
      </c>
      <c r="AI944" s="20">
        <f ca="1">RAND()</f>
        <v>0.47040672584711274</v>
      </c>
      <c r="AJ944" s="18">
        <f ca="1">IF(B944=1, ROUND(_xlfn.NORM.INV(AI944,$C$19,$C$20), 2), ROUND(_xlfn.NORM.INV(AI944, $D$19, $D$20), 2))</f>
        <v>1743.09</v>
      </c>
      <c r="AK944" s="15">
        <f ca="1">MIN(ROUND(H944*(1+$C$22),0),AH944)</f>
        <v>149</v>
      </c>
      <c r="AL944" s="20">
        <f ca="1">RAND()</f>
        <v>0.17505935851314025</v>
      </c>
      <c r="AM944" s="19">
        <f ca="1">(IF(B944=1, $G$21+($G$22-$G$21)*AL944, $H$21+($H$22-$H$21)*AL944))</f>
        <v>1.5251780755394208E-2</v>
      </c>
      <c r="AN944" s="15">
        <f ca="1">ROUND(AK944*(1-AM944), 0)</f>
        <v>147</v>
      </c>
      <c r="AO944" s="18">
        <f ca="1">SUM(IF(AN944&gt;H944, (AN944-H944)*($G$23+AJ944), 0),IF(AF944&gt;G944,(AF944-G944)*($G$23+AB944),0),IF(X944&gt;F944,(X944-F944)*($G$23+T944),0),IF(P944&gt;E944,(P944-E944)*($G$23+L944),0))</f>
        <v>0</v>
      </c>
      <c r="AP944" s="18">
        <f>-$C$24</f>
        <v>-313614.51120000001</v>
      </c>
      <c r="AQ944" s="17">
        <f ca="1">L944*P944+T944*X944+AB944*AF944+AJ944*AN944-AO944+AP944</f>
        <v>145215.47879999998</v>
      </c>
      <c r="AS944" s="21">
        <f ca="1">SUM(IF(AN944&gt;H944, (AN944-H944), 0),IF(AF944&gt;G944,(AF944-G944),0),IF(X944&gt;F944,(X944-F944),0),IF(P944&gt;E944,(P944-E944),0))</f>
        <v>0</v>
      </c>
    </row>
    <row r="945" spans="1:45" x14ac:dyDescent="0.4">
      <c r="A945" s="15">
        <v>917</v>
      </c>
      <c r="B945" s="15">
        <f ca="1">IF(RAND() &lt; (8/12), 0, 1)</f>
        <v>0</v>
      </c>
      <c r="C945" s="20">
        <f ca="1">RAND()</f>
        <v>2.9394318513087492E-2</v>
      </c>
      <c r="D945" s="15" t="str">
        <f ca="1">LOOKUP(C945,$H$13:$H$16,$F$13:$F$16)</f>
        <v>Airbus A350-900</v>
      </c>
      <c r="E945" s="15">
        <f ca="1">LOOKUP(D945,$F$6:$F$9,$I$6:$I$9)</f>
        <v>0</v>
      </c>
      <c r="F945" s="15">
        <f ca="1">LOOKUP(D945,$F$6:$F$9,$J$6:$J$9)</f>
        <v>32</v>
      </c>
      <c r="G945" s="15">
        <f ca="1">LOOKUP(D945,$F$6:$F$9,$K$6:$K$9)</f>
        <v>21</v>
      </c>
      <c r="H945" s="15">
        <f ca="1">LOOKUP(D945,$F$6:$F$9,$L$6:$L$9)</f>
        <v>259</v>
      </c>
      <c r="I945" s="20">
        <f ca="1">RAND()</f>
        <v>0.78024916782070974</v>
      </c>
      <c r="J945" s="15">
        <f ca="1">IF(B945=1, ROUND(_xlfn.NORM.INV(I945,$C$5,$C$6)*(1+$T$14), 0), ROUND(_xlfn.NORM.INV(I945, $D$5, $D$6)*(1+$T$14), 0))</f>
        <v>5</v>
      </c>
      <c r="K945" s="20">
        <f ca="1">RAND()</f>
        <v>0.58713729848012541</v>
      </c>
      <c r="L945" s="18">
        <f ca="1">IF(B945=1, ROUND(_xlfn.NORM.INV(K945,$C$7,$C$8), 2), ROUND(_xlfn.NORM.INV(K945, $D$7, $D$8), 2))</f>
        <v>10592.73</v>
      </c>
      <c r="M945" s="15">
        <f ca="1">MIN(E945,J945)</f>
        <v>0</v>
      </c>
      <c r="N945" s="15">
        <f ca="1">RAND()</f>
        <v>8.4811006851202686E-2</v>
      </c>
      <c r="O945" s="19">
        <f ca="1">(IF(B945=1, $G$21+($G$22-$G$21)*N945, $H$21+($H$22-$H$21)*N945))</f>
        <v>1.2544330205536081E-2</v>
      </c>
      <c r="P945" s="15">
        <f ca="1">ROUND(M945*(1-O945), 0)</f>
        <v>0</v>
      </c>
      <c r="Q945" s="20">
        <f ca="1">RAND()</f>
        <v>0.98448001745443947</v>
      </c>
      <c r="R945" s="15">
        <f ca="1">IF(B945=1, ROUND(_xlfn.NORM.INV(Q945,$C$9,$C$10)*(1+$T$14), 0), ROUND(_xlfn.NORM.INV(Q945, $D$9, $D$10)*(1+$T$14), 0))</f>
        <v>63</v>
      </c>
      <c r="S945" s="20">
        <f ca="1">RAND()</f>
        <v>0.94567881893056316</v>
      </c>
      <c r="T945" s="18">
        <f ca="1">IF(B945=1, ROUND(_xlfn.NORM.INV(S945,$C$11,$C$12), 2), ROUND(_xlfn.NORM.INV(S945, $D$11, $D$12), 2))</f>
        <v>5611.78</v>
      </c>
      <c r="U945" s="15">
        <f ca="1">MIN(F945,R945)</f>
        <v>32</v>
      </c>
      <c r="V945" s="15">
        <f ca="1">RAND()</f>
        <v>0.12076469640279519</v>
      </c>
      <c r="W945" s="19">
        <f ca="1">(IF(B945=1, $G$21+($G$22-$G$21)*V945, $H$21+($H$22-$H$21)*V945))</f>
        <v>1.3622940892083855E-2</v>
      </c>
      <c r="X945" s="15">
        <f ca="1">ROUND(U945*(1-W945), 0)</f>
        <v>32</v>
      </c>
      <c r="Y945" s="20">
        <f ca="1">RAND()</f>
        <v>0.39630116231347767</v>
      </c>
      <c r="Z945" s="15">
        <f ca="1">IF(B945=1, ROUND(_xlfn.NORM.INV(Y945,$C$13,$C$14)*(1+$T$14), 0), ROUND(_xlfn.NORM.INV(Y945, $D$13, $D$14)*(1+$T$14), 0))</f>
        <v>33</v>
      </c>
      <c r="AA945" s="20">
        <f ca="1">RAND()</f>
        <v>0.91996716021472091</v>
      </c>
      <c r="AB945" s="18">
        <f ca="1">IF(B945=1, ROUND(_xlfn.NORM.INV(AA945,$C$15,$C$16), 2), ROUND(_xlfn.NORM.INV(AA945, $D$15, $D$16), 2))</f>
        <v>2968.71</v>
      </c>
      <c r="AC945" s="15">
        <f ca="1">MIN(G945,Z945)</f>
        <v>21</v>
      </c>
      <c r="AD945" s="15">
        <f ca="1">RAND()</f>
        <v>0.49021026692260905</v>
      </c>
      <c r="AE945" s="19">
        <f ca="1">(IF(B945=1, $G$21+($G$22-$G$21)*AD945, $H$21+($H$22-$H$21)*AD945))</f>
        <v>2.4706308007678271E-2</v>
      </c>
      <c r="AF945" s="15">
        <f ca="1">ROUND(AC945*(1-AE945), 0)</f>
        <v>20</v>
      </c>
      <c r="AG945" s="20">
        <f ca="1">RAND()</f>
        <v>3.8371912071813563E-2</v>
      </c>
      <c r="AH945" s="15">
        <f ca="1">IF(B945=1, ROUND(_xlfn.NORM.INV(AG945,$C$17,$C$18)*(1+$T$14), 0), ROUND(_xlfn.NORM.INV(AG945, $D$17, $D$18)*(1+$T$14), 0))</f>
        <v>107</v>
      </c>
      <c r="AI945" s="20">
        <f ca="1">RAND()</f>
        <v>4.9836228173210873E-2</v>
      </c>
      <c r="AJ945" s="18">
        <f ca="1">IF(B945=1, ROUND(_xlfn.NORM.INV(AI945,$C$19,$C$20), 2), ROUND(_xlfn.NORM.INV(AI945, $D$19, $D$20), 2))</f>
        <v>1623.67</v>
      </c>
      <c r="AK945" s="15">
        <f ca="1">MIN(ROUND(H945*(1+$C$22),0),AH945)</f>
        <v>107</v>
      </c>
      <c r="AL945" s="20">
        <f ca="1">RAND()</f>
        <v>0.9985923512673115</v>
      </c>
      <c r="AM945" s="19">
        <f ca="1">(IF(B945=1, $G$21+($G$22-$G$21)*AL945, $H$21+($H$22-$H$21)*AL945))</f>
        <v>3.9957770538019341E-2</v>
      </c>
      <c r="AN945" s="15">
        <f ca="1">ROUND(AK945*(1-AM945), 0)</f>
        <v>103</v>
      </c>
      <c r="AO945" s="18">
        <f ca="1">SUM(IF(AN945&gt;H945, (AN945-H945)*($G$23+AJ945), 0),IF(AF945&gt;G945,(AF945-G945)*($G$23+AB945),0),IF(X945&gt;F945,(X945-F945)*($G$23+T945),0),IF(P945&gt;E945,(P945-E945)*($G$23+L945),0))</f>
        <v>0</v>
      </c>
      <c r="AP945" s="18">
        <f>-$C$24</f>
        <v>-313614.51120000001</v>
      </c>
      <c r="AQ945" s="17">
        <f ca="1">L945*P945+T945*X945+AB945*AF945+AJ945*AN945-AO945+AP945</f>
        <v>92574.658799999976</v>
      </c>
      <c r="AS945" s="21">
        <f ca="1">SUM(IF(AN945&gt;H945, (AN945-H945), 0),IF(AF945&gt;G945,(AF945-G945),0),IF(X945&gt;F945,(X945-F945),0),IF(P945&gt;E945,(P945-E945),0))</f>
        <v>0</v>
      </c>
    </row>
    <row r="946" spans="1:45" x14ac:dyDescent="0.4">
      <c r="A946" s="15">
        <v>918</v>
      </c>
      <c r="B946" s="15">
        <f ca="1">IF(RAND() &lt; (8/12), 0, 1)</f>
        <v>1</v>
      </c>
      <c r="C946" s="20">
        <f ca="1">RAND()</f>
        <v>0.99477996619641229</v>
      </c>
      <c r="D946" s="15" t="str">
        <f ca="1">LOOKUP(C946,$H$13:$H$16,$F$13:$F$16)</f>
        <v>Boeing 777-300ER</v>
      </c>
      <c r="E946" s="15">
        <f ca="1">LOOKUP(D946,$F$6:$F$9,$I$6:$I$9)</f>
        <v>8</v>
      </c>
      <c r="F946" s="15">
        <f ca="1">LOOKUP(D946,$F$6:$F$9,$J$6:$J$9)</f>
        <v>40</v>
      </c>
      <c r="G946" s="15">
        <f ca="1">LOOKUP(D946,$F$6:$F$9,$K$6:$K$9)</f>
        <v>24</v>
      </c>
      <c r="H946" s="15">
        <f ca="1">LOOKUP(D946,$F$6:$F$9,$L$6:$L$9)</f>
        <v>260</v>
      </c>
      <c r="I946" s="20">
        <f ca="1">RAND()</f>
        <v>0.10500001304527429</v>
      </c>
      <c r="J946" s="15">
        <f ca="1">IF(B946=1, ROUND(_xlfn.NORM.INV(I946,$C$5,$C$6)*(1+$T$14), 0), ROUND(_xlfn.NORM.INV(I946, $D$5, $D$6)*(1+$T$14), 0))</f>
        <v>4</v>
      </c>
      <c r="K946" s="20">
        <f ca="1">RAND()</f>
        <v>0.36863210289550397</v>
      </c>
      <c r="L946" s="18">
        <f ca="1">IF(B946=1, ROUND(_xlfn.NORM.INV(K946,$C$7,$C$8), 2), ROUND(_xlfn.NORM.INV(K946, $D$7, $D$8), 2))</f>
        <v>13053.87</v>
      </c>
      <c r="M946" s="15">
        <f ca="1">MIN(E946,J946)</f>
        <v>4</v>
      </c>
      <c r="N946" s="15">
        <f ca="1">RAND()</f>
        <v>0.66735161734312554</v>
      </c>
      <c r="O946" s="19">
        <f ca="1">(IF(B946=1, $G$21+($G$22-$G$21)*N946, $H$21+($H$22-$H$21)*N946))</f>
        <v>3.8357306607009395E-2</v>
      </c>
      <c r="P946" s="15">
        <f ca="1">ROUND(M946*(1-O946), 0)</f>
        <v>4</v>
      </c>
      <c r="Q946" s="20">
        <f ca="1">RAND()</f>
        <v>0.16574773969331003</v>
      </c>
      <c r="R946" s="15">
        <f ca="1">IF(B946=1, ROUND(_xlfn.NORM.INV(Q946,$C$9,$C$10)*(1+$T$14), 0), ROUND(_xlfn.NORM.INV(Q946, $D$9, $D$10)*(1+$T$14), 0))</f>
        <v>36</v>
      </c>
      <c r="S946" s="20">
        <f ca="1">RAND()</f>
        <v>0.79809120584355464</v>
      </c>
      <c r="T946" s="18">
        <f ca="1">IF(B946=1, ROUND(_xlfn.NORM.INV(S946,$C$11,$C$12), 2), ROUND(_xlfn.NORM.INV(S946, $D$11, $D$12), 2))</f>
        <v>7582.21</v>
      </c>
      <c r="U946" s="15">
        <f ca="1">MIN(F946,R946)</f>
        <v>36</v>
      </c>
      <c r="V946" s="15">
        <f ca="1">RAND()</f>
        <v>0.90764992673236666</v>
      </c>
      <c r="W946" s="19">
        <f ca="1">(IF(B946=1, $G$21+($G$22-$G$21)*V946, $H$21+($H$22-$H$21)*V946))</f>
        <v>4.6767747435632834E-2</v>
      </c>
      <c r="X946" s="15">
        <f ca="1">ROUND(U946*(1-W946), 0)</f>
        <v>34</v>
      </c>
      <c r="Y946" s="20">
        <f ca="1">RAND()</f>
        <v>0.88020785837560001</v>
      </c>
      <c r="Z946" s="15">
        <f ca="1">IF(B946=1, ROUND(_xlfn.NORM.INV(Y946,$C$13,$C$14)*(1+$T$14), 0), ROUND(_xlfn.NORM.INV(Y946, $D$13, $D$14)*(1+$T$14), 0))</f>
        <v>82</v>
      </c>
      <c r="AA946" s="20">
        <f ca="1">RAND()</f>
        <v>0.84142019025021464</v>
      </c>
      <c r="AB946" s="18">
        <f ca="1">IF(B946=1, ROUND(_xlfn.NORM.INV(AA946,$C$15,$C$16), 2), ROUND(_xlfn.NORM.INV(AA946, $D$15, $D$16), 2))</f>
        <v>4123.43</v>
      </c>
      <c r="AC946" s="15">
        <f ca="1">MIN(G946,Z946)</f>
        <v>24</v>
      </c>
      <c r="AD946" s="15">
        <f ca="1">RAND()</f>
        <v>0.23182612609483089</v>
      </c>
      <c r="AE946" s="19">
        <f ca="1">(IF(B946=1, $G$21+($G$22-$G$21)*AD946, $H$21+($H$22-$H$21)*AD946))</f>
        <v>2.311391441331908E-2</v>
      </c>
      <c r="AF946" s="15">
        <f ca="1">ROUND(AC946*(1-AE946), 0)</f>
        <v>23</v>
      </c>
      <c r="AG946" s="20">
        <f ca="1">RAND()</f>
        <v>0.50267613124811483</v>
      </c>
      <c r="AH946" s="15">
        <f ca="1">IF(B946=1, ROUND(_xlfn.NORM.INV(AG946,$C$17,$C$18)*(1+$T$14), 0), ROUND(_xlfn.NORM.INV(AG946, $D$17, $D$18)*(1+$T$14), 0))</f>
        <v>305</v>
      </c>
      <c r="AI946" s="20">
        <f ca="1">RAND()</f>
        <v>1.7010549003715347E-5</v>
      </c>
      <c r="AJ946" s="18">
        <f ca="1">IF(B946=1, ROUND(_xlfn.NORM.INV(AI946,$C$19,$C$20), 2), ROUND(_xlfn.NORM.INV(AI946, $D$19, $D$20), 2))</f>
        <v>1030.7</v>
      </c>
      <c r="AK946" s="15">
        <f ca="1">MIN(ROUND(H946*(1+$C$22),0),AH946)</f>
        <v>273</v>
      </c>
      <c r="AL946" s="20">
        <f ca="1">RAND()</f>
        <v>0.88109026137560531</v>
      </c>
      <c r="AM946" s="19">
        <f ca="1">(IF(B946=1, $G$21+($G$22-$G$21)*AL946, $H$21+($H$22-$H$21)*AL946))</f>
        <v>4.5838159148146193E-2</v>
      </c>
      <c r="AN946" s="15">
        <f ca="1">ROUND(AK946*(1-AM946), 0)</f>
        <v>260</v>
      </c>
      <c r="AO946" s="18">
        <f ca="1">SUM(IF(AN946&gt;H946, (AN946-H946)*($G$23+AJ946), 0),IF(AF946&gt;G946,(AF946-G946)*($G$23+AB946),0),IF(X946&gt;F946,(X946-F946)*($G$23+T946),0),IF(P946&gt;E946,(P946-E946)*($G$23+L946),0))</f>
        <v>0</v>
      </c>
      <c r="AP946" s="18">
        <f>-$C$24</f>
        <v>-313614.51120000001</v>
      </c>
      <c r="AQ946" s="17">
        <f ca="1">L946*P946+T946*X946+AB946*AF946+AJ946*AN946-AO946+AP946</f>
        <v>359216.9988</v>
      </c>
      <c r="AS946" s="21">
        <f ca="1">SUM(IF(AN946&gt;H946, (AN946-H946), 0),IF(AF946&gt;G946,(AF946-G946),0),IF(X946&gt;F946,(X946-F946),0),IF(P946&gt;E946,(P946-E946),0))</f>
        <v>0</v>
      </c>
    </row>
    <row r="947" spans="1:45" x14ac:dyDescent="0.4">
      <c r="A947" s="15">
        <v>919</v>
      </c>
      <c r="B947" s="15">
        <f ca="1">IF(RAND() &lt; (8/12), 0, 1)</f>
        <v>0</v>
      </c>
      <c r="C947" s="20">
        <f ca="1">RAND()</f>
        <v>0.15263444622009281</v>
      </c>
      <c r="D947" s="15" t="str">
        <f ca="1">LOOKUP(C947,$H$13:$H$16,$F$13:$F$16)</f>
        <v>Airbus A350-900</v>
      </c>
      <c r="E947" s="15">
        <f ca="1">LOOKUP(D947,$F$6:$F$9,$I$6:$I$9)</f>
        <v>0</v>
      </c>
      <c r="F947" s="15">
        <f ca="1">LOOKUP(D947,$F$6:$F$9,$J$6:$J$9)</f>
        <v>32</v>
      </c>
      <c r="G947" s="15">
        <f ca="1">LOOKUP(D947,$F$6:$F$9,$K$6:$K$9)</f>
        <v>21</v>
      </c>
      <c r="H947" s="15">
        <f ca="1">LOOKUP(D947,$F$6:$F$9,$L$6:$L$9)</f>
        <v>259</v>
      </c>
      <c r="I947" s="20">
        <f ca="1">RAND()</f>
        <v>0.37847605804850093</v>
      </c>
      <c r="J947" s="15">
        <f ca="1">IF(B947=1, ROUND(_xlfn.NORM.INV(I947,$C$5,$C$6)*(1+$T$14), 0), ROUND(_xlfn.NORM.INV(I947, $D$5, $D$6)*(1+$T$14), 0))</f>
        <v>4</v>
      </c>
      <c r="K947" s="20">
        <f ca="1">RAND()</f>
        <v>0.2982653464063787</v>
      </c>
      <c r="L947" s="18">
        <f ca="1">IF(B947=1, ROUND(_xlfn.NORM.INV(K947,$C$7,$C$8), 2), ROUND(_xlfn.NORM.INV(K947, $D$7, $D$8), 2))</f>
        <v>10251.1</v>
      </c>
      <c r="M947" s="15">
        <f ca="1">MIN(E947,J947)</f>
        <v>0</v>
      </c>
      <c r="N947" s="15">
        <f ca="1">RAND()</f>
        <v>0.94191318447797945</v>
      </c>
      <c r="O947" s="19">
        <f ca="1">(IF(B947=1, $G$21+($G$22-$G$21)*N947, $H$21+($H$22-$H$21)*N947))</f>
        <v>3.8257395534339385E-2</v>
      </c>
      <c r="P947" s="15">
        <f ca="1">ROUND(M947*(1-O947), 0)</f>
        <v>0</v>
      </c>
      <c r="Q947" s="20">
        <f ca="1">RAND()</f>
        <v>0.46745936455875636</v>
      </c>
      <c r="R947" s="15">
        <f ca="1">IF(B947=1, ROUND(_xlfn.NORM.INV(Q947,$C$9,$C$10)*(1+$T$14), 0), ROUND(_xlfn.NORM.INV(Q947, $D$9, $D$10)*(1+$T$14), 0))</f>
        <v>39</v>
      </c>
      <c r="S947" s="20">
        <f ca="1">RAND()</f>
        <v>0.64882531552164346</v>
      </c>
      <c r="T947" s="18">
        <f ca="1">IF(B947=1, ROUND(_xlfn.NORM.INV(S947,$C$11,$C$12), 2), ROUND(_xlfn.NORM.INV(S947, $D$11, $D$12), 2))</f>
        <v>5333.27</v>
      </c>
      <c r="U947" s="15">
        <f ca="1">MIN(F947,R947)</f>
        <v>32</v>
      </c>
      <c r="V947" s="15">
        <f ca="1">RAND()</f>
        <v>0.26022489902404022</v>
      </c>
      <c r="W947" s="19">
        <f ca="1">(IF(B947=1, $G$21+($G$22-$G$21)*V947, $H$21+($H$22-$H$21)*V947))</f>
        <v>1.7806746970721207E-2</v>
      </c>
      <c r="X947" s="15">
        <f ca="1">ROUND(U947*(1-W947), 0)</f>
        <v>31</v>
      </c>
      <c r="Y947" s="20">
        <f ca="1">RAND()</f>
        <v>7.4546403523226834E-2</v>
      </c>
      <c r="Z947" s="15">
        <f ca="1">IF(B947=1, ROUND(_xlfn.NORM.INV(Y947,$C$13,$C$14)*(1+$T$14), 0), ROUND(_xlfn.NORM.INV(Y947, $D$13, $D$14)*(1+$T$14), 0))</f>
        <v>22</v>
      </c>
      <c r="AA947" s="20">
        <f ca="1">RAND()</f>
        <v>0.1833326410944236</v>
      </c>
      <c r="AB947" s="18">
        <f ca="1">IF(B947=1, ROUND(_xlfn.NORM.INV(AA947,$C$15,$C$16), 2), ROUND(_xlfn.NORM.INV(AA947, $D$15, $D$16), 2))</f>
        <v>2688.25</v>
      </c>
      <c r="AC947" s="15">
        <f ca="1">MIN(G947,Z947)</f>
        <v>21</v>
      </c>
      <c r="AD947" s="15">
        <f ca="1">RAND()</f>
        <v>0.94077945920938133</v>
      </c>
      <c r="AE947" s="19">
        <f ca="1">(IF(B947=1, $G$21+($G$22-$G$21)*AD947, $H$21+($H$22-$H$21)*AD947))</f>
        <v>3.8223383776281442E-2</v>
      </c>
      <c r="AF947" s="15">
        <f ca="1">ROUND(AC947*(1-AE947), 0)</f>
        <v>20</v>
      </c>
      <c r="AG947" s="20">
        <f ca="1">RAND()</f>
        <v>0.90603937320477768</v>
      </c>
      <c r="AH947" s="15">
        <f ca="1">IF(B947=1, ROUND(_xlfn.NORM.INV(AG947,$C$17,$C$18)*(1+$T$14), 0), ROUND(_xlfn.NORM.INV(AG947, $D$17, $D$18)*(1+$T$14), 0))</f>
        <v>269</v>
      </c>
      <c r="AI947" s="20">
        <f ca="1">RAND()</f>
        <v>0.42072908986253132</v>
      </c>
      <c r="AJ947" s="18">
        <f ca="1">IF(B947=1, ROUND(_xlfn.NORM.INV(AI947,$C$19,$C$20), 2), ROUND(_xlfn.NORM.INV(AI947, $D$19, $D$20), 2))</f>
        <v>1733.54</v>
      </c>
      <c r="AK947" s="15">
        <f ca="1">MIN(ROUND(H947*(1+$C$22),0),AH947)</f>
        <v>269</v>
      </c>
      <c r="AL947" s="20">
        <f ca="1">RAND()</f>
        <v>7.2528017839583958E-2</v>
      </c>
      <c r="AM947" s="19">
        <f ca="1">(IF(B947=1, $G$21+($G$22-$G$21)*AL947, $H$21+($H$22-$H$21)*AL947))</f>
        <v>1.217584053518752E-2</v>
      </c>
      <c r="AN947" s="15">
        <f ca="1">ROUND(AK947*(1-AM947), 0)</f>
        <v>266</v>
      </c>
      <c r="AO947" s="18">
        <f ca="1">SUM(IF(AN947&gt;H947, (AN947-H947)*($G$23+AJ947), 0),IF(AF947&gt;G947,(AF947-G947)*($G$23+AB947),0),IF(X947&gt;F947,(X947-F947)*($G$23+T947),0),IF(P947&gt;E947,(P947-E947)*($G$23+L947),0))</f>
        <v>18091.78</v>
      </c>
      <c r="AP947" s="18">
        <f>-$C$24</f>
        <v>-313614.51120000001</v>
      </c>
      <c r="AQ947" s="17">
        <f ca="1">L947*P947+T947*X947+AB947*AF947+AJ947*AN947-AO947+AP947</f>
        <v>348511.71879999997</v>
      </c>
      <c r="AS947" s="21">
        <f ca="1">SUM(IF(AN947&gt;H947, (AN947-H947), 0),IF(AF947&gt;G947,(AF947-G947),0),IF(X947&gt;F947,(X947-F947),0),IF(P947&gt;E947,(P947-E947),0))</f>
        <v>7</v>
      </c>
    </row>
    <row r="948" spans="1:45" x14ac:dyDescent="0.4">
      <c r="A948" s="15">
        <v>920</v>
      </c>
      <c r="B948" s="15">
        <f ca="1">IF(RAND() &lt; (8/12), 0, 1)</f>
        <v>0</v>
      </c>
      <c r="C948" s="20">
        <f ca="1">RAND()</f>
        <v>0.23762191714416814</v>
      </c>
      <c r="D948" s="15" t="str">
        <f ca="1">LOOKUP(C948,$H$13:$H$16,$F$13:$F$16)</f>
        <v>Airbus A380-800</v>
      </c>
      <c r="E948" s="15">
        <f ca="1">LOOKUP(D948,$F$6:$F$9,$I$6:$I$9)</f>
        <v>14</v>
      </c>
      <c r="F948" s="15">
        <f ca="1">LOOKUP(D948,$F$6:$F$9,$J$6:$J$9)</f>
        <v>76</v>
      </c>
      <c r="G948" s="15">
        <f ca="1">LOOKUP(D948,$F$6:$F$9,$K$6:$K$9)</f>
        <v>56</v>
      </c>
      <c r="H948" s="15">
        <f ca="1">LOOKUP(D948,$F$6:$F$9,$L$6:$L$9)</f>
        <v>341</v>
      </c>
      <c r="I948" s="20">
        <f ca="1">RAND()</f>
        <v>0.61108770054785899</v>
      </c>
      <c r="J948" s="15">
        <f ca="1">IF(B948=1, ROUND(_xlfn.NORM.INV(I948,$C$5,$C$6)*(1+$T$14), 0), ROUND(_xlfn.NORM.INV(I948, $D$5, $D$6)*(1+$T$14), 0))</f>
        <v>4</v>
      </c>
      <c r="K948" s="20">
        <f ca="1">RAND()</f>
        <v>0.39524463761873263</v>
      </c>
      <c r="L948" s="18">
        <f ca="1">IF(B948=1, ROUND(_xlfn.NORM.INV(K948,$C$7,$C$8), 2), ROUND(_xlfn.NORM.INV(K948, $D$7, $D$8), 2))</f>
        <v>10371.299999999999</v>
      </c>
      <c r="M948" s="15">
        <f ca="1">MIN(E948,J948)</f>
        <v>4</v>
      </c>
      <c r="N948" s="15">
        <f ca="1">RAND()</f>
        <v>0.82458483935947657</v>
      </c>
      <c r="O948" s="19">
        <f ca="1">(IF(B948=1, $G$21+($G$22-$G$21)*N948, $H$21+($H$22-$H$21)*N948))</f>
        <v>3.4737545180784299E-2</v>
      </c>
      <c r="P948" s="15">
        <f ca="1">ROUND(M948*(1-O948), 0)</f>
        <v>4</v>
      </c>
      <c r="Q948" s="20">
        <f ca="1">RAND()</f>
        <v>0.20150606795495374</v>
      </c>
      <c r="R948" s="15">
        <f ca="1">IF(B948=1, ROUND(_xlfn.NORM.INV(Q948,$C$9,$C$10)*(1+$T$14), 0), ROUND(_xlfn.NORM.INV(Q948, $D$9, $D$10)*(1+$T$14), 0))</f>
        <v>31</v>
      </c>
      <c r="S948" s="20">
        <f ca="1">RAND()</f>
        <v>0.93323693271371622</v>
      </c>
      <c r="T948" s="18">
        <f ca="1">IF(B948=1, ROUND(_xlfn.NORM.INV(S948,$C$11,$C$12), 2), ROUND(_xlfn.NORM.INV(S948, $D$11, $D$12), 2))</f>
        <v>5588.09</v>
      </c>
      <c r="U948" s="15">
        <f ca="1">MIN(F948,R948)</f>
        <v>31</v>
      </c>
      <c r="V948" s="15">
        <f ca="1">RAND()</f>
        <v>0.65043559144134522</v>
      </c>
      <c r="W948" s="19">
        <f ca="1">(IF(B948=1, $G$21+($G$22-$G$21)*V948, $H$21+($H$22-$H$21)*V948))</f>
        <v>2.9513067743240355E-2</v>
      </c>
      <c r="X948" s="15">
        <f ca="1">ROUND(U948*(1-W948), 0)</f>
        <v>30</v>
      </c>
      <c r="Y948" s="20">
        <f ca="1">RAND()</f>
        <v>0.37564288920865896</v>
      </c>
      <c r="Z948" s="15">
        <f ca="1">IF(B948=1, ROUND(_xlfn.NORM.INV(Y948,$C$13,$C$14)*(1+$T$14), 0), ROUND(_xlfn.NORM.INV(Y948, $D$13, $D$14)*(1+$T$14), 0))</f>
        <v>33</v>
      </c>
      <c r="AA948" s="20">
        <f ca="1">RAND()</f>
        <v>0.91049898202964419</v>
      </c>
      <c r="AB948" s="18">
        <f ca="1">IF(B948=1, ROUND(_xlfn.NORM.INV(AA948,$C$15,$C$16), 2), ROUND(_xlfn.NORM.INV(AA948, $D$15, $D$16), 2))</f>
        <v>2961.29</v>
      </c>
      <c r="AC948" s="15">
        <f ca="1">MIN(G948,Z948)</f>
        <v>33</v>
      </c>
      <c r="AD948" s="15">
        <f ca="1">RAND()</f>
        <v>0.70982634558584734</v>
      </c>
      <c r="AE948" s="19">
        <f ca="1">(IF(B948=1, $G$21+($G$22-$G$21)*AD948, $H$21+($H$22-$H$21)*AD948))</f>
        <v>3.1294790367575417E-2</v>
      </c>
      <c r="AF948" s="15">
        <f ca="1">ROUND(AC948*(1-AE948), 0)</f>
        <v>32</v>
      </c>
      <c r="AG948" s="20">
        <f ca="1">RAND()</f>
        <v>0.44377656096319273</v>
      </c>
      <c r="AH948" s="15">
        <f ca="1">IF(B948=1, ROUND(_xlfn.NORM.INV(AG948,$C$17,$C$18)*(1+$T$14), 0), ROUND(_xlfn.NORM.INV(AG948, $D$17, $D$18)*(1+$T$14), 0))</f>
        <v>192</v>
      </c>
      <c r="AI948" s="20">
        <f ca="1">RAND()</f>
        <v>6.370991475981147E-2</v>
      </c>
      <c r="AJ948" s="18">
        <f ca="1">IF(B948=1, ROUND(_xlfn.NORM.INV(AI948,$C$19,$C$20), 2), ROUND(_xlfn.NORM.INV(AI948, $D$19, $D$20), 2))</f>
        <v>1632.94</v>
      </c>
      <c r="AK948" s="15">
        <f ca="1">MIN(ROUND(H948*(1+$C$22),0),AH948)</f>
        <v>192</v>
      </c>
      <c r="AL948" s="20">
        <f ca="1">RAND()</f>
        <v>0.29600814613149684</v>
      </c>
      <c r="AM948" s="19">
        <f ca="1">(IF(B948=1, $G$21+($G$22-$G$21)*AL948, $H$21+($H$22-$H$21)*AL948))</f>
        <v>1.8880244383944905E-2</v>
      </c>
      <c r="AN948" s="15">
        <f ca="1">ROUND(AK948*(1-AM948), 0)</f>
        <v>188</v>
      </c>
      <c r="AO948" s="18">
        <f ca="1">SUM(IF(AN948&gt;H948, (AN948-H948)*($G$23+AJ948), 0),IF(AF948&gt;G948,(AF948-G948)*($G$23+AB948),0),IF(X948&gt;F948,(X948-F948)*($G$23+T948),0),IF(P948&gt;E948,(P948-E948)*($G$23+L948),0))</f>
        <v>0</v>
      </c>
      <c r="AP948" s="18">
        <f>-$C$24</f>
        <v>-313614.51120000001</v>
      </c>
      <c r="AQ948" s="17">
        <f ca="1">L948*P948+T948*X948+AB948*AF948+AJ948*AN948-AO948+AP948</f>
        <v>297267.38880000013</v>
      </c>
      <c r="AS948" s="21">
        <f ca="1">SUM(IF(AN948&gt;H948, (AN948-H948), 0),IF(AF948&gt;G948,(AF948-G948),0),IF(X948&gt;F948,(X948-F948),0),IF(P948&gt;E948,(P948-E948),0))</f>
        <v>0</v>
      </c>
    </row>
    <row r="949" spans="1:45" x14ac:dyDescent="0.4">
      <c r="A949" s="15">
        <v>921</v>
      </c>
      <c r="B949" s="15">
        <f ca="1">IF(RAND() &lt; (8/12), 0, 1)</f>
        <v>0</v>
      </c>
      <c r="C949" s="20">
        <f ca="1">RAND()</f>
        <v>7.7226291634632349E-2</v>
      </c>
      <c r="D949" s="15" t="str">
        <f ca="1">LOOKUP(C949,$H$13:$H$16,$F$13:$F$16)</f>
        <v>Airbus A350-900</v>
      </c>
      <c r="E949" s="15">
        <f ca="1">LOOKUP(D949,$F$6:$F$9,$I$6:$I$9)</f>
        <v>0</v>
      </c>
      <c r="F949" s="15">
        <f ca="1">LOOKUP(D949,$F$6:$F$9,$J$6:$J$9)</f>
        <v>32</v>
      </c>
      <c r="G949" s="15">
        <f ca="1">LOOKUP(D949,$F$6:$F$9,$K$6:$K$9)</f>
        <v>21</v>
      </c>
      <c r="H949" s="15">
        <f ca="1">LOOKUP(D949,$F$6:$F$9,$L$6:$L$9)</f>
        <v>259</v>
      </c>
      <c r="I949" s="20">
        <f ca="1">RAND()</f>
        <v>6.8087165544073236E-2</v>
      </c>
      <c r="J949" s="15">
        <f ca="1">IF(B949=1, ROUND(_xlfn.NORM.INV(I949,$C$5,$C$6)*(1+$T$14), 0), ROUND(_xlfn.NORM.INV(I949, $D$5, $D$6)*(1+$T$14), 0))</f>
        <v>3</v>
      </c>
      <c r="K949" s="20">
        <f ca="1">RAND()</f>
        <v>0.79760946009398115</v>
      </c>
      <c r="L949" s="18">
        <f ca="1">IF(B949=1, ROUND(_xlfn.NORM.INV(K949,$C$7,$C$8), 2), ROUND(_xlfn.NORM.INV(K949, $D$7, $D$8), 2))</f>
        <v>10872.08</v>
      </c>
      <c r="M949" s="15">
        <f ca="1">MIN(E949,J949)</f>
        <v>0</v>
      </c>
      <c r="N949" s="15">
        <f ca="1">RAND()</f>
        <v>0.707153739881619</v>
      </c>
      <c r="O949" s="19">
        <f ca="1">(IF(B949=1, $G$21+($G$22-$G$21)*N949, $H$21+($H$22-$H$21)*N949))</f>
        <v>3.1214612196448568E-2</v>
      </c>
      <c r="P949" s="15">
        <f ca="1">ROUND(M949*(1-O949), 0)</f>
        <v>0</v>
      </c>
      <c r="Q949" s="20">
        <f ca="1">RAND()</f>
        <v>0.32911120630327984</v>
      </c>
      <c r="R949" s="15">
        <f ca="1">IF(B949=1, ROUND(_xlfn.NORM.INV(Q949,$C$9,$C$10)*(1+$T$14), 0), ROUND(_xlfn.NORM.INV(Q949, $D$9, $D$10)*(1+$T$14), 0))</f>
        <v>35</v>
      </c>
      <c r="S949" s="20">
        <f ca="1">RAND()</f>
        <v>0.50580648867417</v>
      </c>
      <c r="T949" s="18">
        <f ca="1">IF(B949=1, ROUND(_xlfn.NORM.INV(S949,$C$11,$C$12), 2), ROUND(_xlfn.NORM.INV(S949, $D$11, $D$12), 2))</f>
        <v>5249.51</v>
      </c>
      <c r="U949" s="15">
        <f ca="1">MIN(F949,R949)</f>
        <v>32</v>
      </c>
      <c r="V949" s="15">
        <f ca="1">RAND()</f>
        <v>2.4497503017439137E-2</v>
      </c>
      <c r="W949" s="19">
        <f ca="1">(IF(B949=1, $G$21+($G$22-$G$21)*V949, $H$21+($H$22-$H$21)*V949))</f>
        <v>1.0734925090523175E-2</v>
      </c>
      <c r="X949" s="15">
        <f ca="1">ROUND(U949*(1-W949), 0)</f>
        <v>32</v>
      </c>
      <c r="Y949" s="20">
        <f ca="1">RAND()</f>
        <v>0.29106903806077433</v>
      </c>
      <c r="Z949" s="15">
        <f ca="1">IF(B949=1, ROUND(_xlfn.NORM.INV(Y949,$C$13,$C$14)*(1+$T$14), 0), ROUND(_xlfn.NORM.INV(Y949, $D$13, $D$14)*(1+$T$14), 0))</f>
        <v>31</v>
      </c>
      <c r="AA949" s="20">
        <f ca="1">RAND()</f>
        <v>0.98294184234115201</v>
      </c>
      <c r="AB949" s="18">
        <f ca="1">IF(B949=1, ROUND(_xlfn.NORM.INV(AA949,$C$15,$C$16), 2), ROUND(_xlfn.NORM.INV(AA949, $D$15, $D$16), 2))</f>
        <v>3055.47</v>
      </c>
      <c r="AC949" s="15">
        <f ca="1">MIN(G949,Z949)</f>
        <v>21</v>
      </c>
      <c r="AD949" s="15">
        <f ca="1">RAND()</f>
        <v>0.83597120002677472</v>
      </c>
      <c r="AE949" s="19">
        <f ca="1">(IF(B949=1, $G$21+($G$22-$G$21)*AD949, $H$21+($H$22-$H$21)*AD949))</f>
        <v>3.5079136000803243E-2</v>
      </c>
      <c r="AF949" s="15">
        <f ca="1">ROUND(AC949*(1-AE949), 0)</f>
        <v>20</v>
      </c>
      <c r="AG949" s="20">
        <f ca="1">RAND()</f>
        <v>0.1397959437955566</v>
      </c>
      <c r="AH949" s="15">
        <f ca="1">IF(B949=1, ROUND(_xlfn.NORM.INV(AG949,$C$17,$C$18)*(1+$T$14), 0), ROUND(_xlfn.NORM.INV(AG949, $D$17, $D$18)*(1+$T$14), 0))</f>
        <v>143</v>
      </c>
      <c r="AI949" s="20">
        <f ca="1">RAND()</f>
        <v>2.4326050487769812E-2</v>
      </c>
      <c r="AJ949" s="18">
        <f ca="1">IF(B949=1, ROUND(_xlfn.NORM.INV(AI949,$C$19,$C$20), 2), ROUND(_xlfn.NORM.INV(AI949, $D$19, $D$20), 2))</f>
        <v>1598.97</v>
      </c>
      <c r="AK949" s="15">
        <f ca="1">MIN(ROUND(H949*(1+$C$22),0),AH949)</f>
        <v>143</v>
      </c>
      <c r="AL949" s="20">
        <f ca="1">RAND()</f>
        <v>0.89263724244991127</v>
      </c>
      <c r="AM949" s="19">
        <f ca="1">(IF(B949=1, $G$21+($G$22-$G$21)*AL949, $H$21+($H$22-$H$21)*AL949))</f>
        <v>3.6779117273497336E-2</v>
      </c>
      <c r="AN949" s="15">
        <f ca="1">ROUND(AK949*(1-AM949), 0)</f>
        <v>138</v>
      </c>
      <c r="AO949" s="18">
        <f ca="1">SUM(IF(AN949&gt;H949, (AN949-H949)*($G$23+AJ949), 0),IF(AF949&gt;G949,(AF949-G949)*($G$23+AB949),0),IF(X949&gt;F949,(X949-F949)*($G$23+T949),0),IF(P949&gt;E949,(P949-E949)*($G$23+L949),0))</f>
        <v>0</v>
      </c>
      <c r="AP949" s="18">
        <f>-$C$24</f>
        <v>-313614.51120000001</v>
      </c>
      <c r="AQ949" s="17">
        <f ca="1">L949*P949+T949*X949+AB949*AF949+AJ949*AN949-AO949+AP949</f>
        <v>136137.06880000001</v>
      </c>
      <c r="AS949" s="21">
        <f ca="1">SUM(IF(AN949&gt;H949, (AN949-H949), 0),IF(AF949&gt;G949,(AF949-G949),0),IF(X949&gt;F949,(X949-F949),0),IF(P949&gt;E949,(P949-E949),0))</f>
        <v>0</v>
      </c>
    </row>
    <row r="950" spans="1:45" x14ac:dyDescent="0.4">
      <c r="A950" s="15">
        <v>922</v>
      </c>
      <c r="B950" s="15">
        <f ca="1">IF(RAND() &lt; (8/12), 0, 1)</f>
        <v>0</v>
      </c>
      <c r="C950" s="20">
        <f ca="1">RAND()</f>
        <v>0.57178314656409057</v>
      </c>
      <c r="D950" s="15" t="str">
        <f ca="1">LOOKUP(C950,$H$13:$H$16,$F$13:$F$16)</f>
        <v>Airbus A380-800</v>
      </c>
      <c r="E950" s="15">
        <f ca="1">LOOKUP(D950,$F$6:$F$9,$I$6:$I$9)</f>
        <v>14</v>
      </c>
      <c r="F950" s="15">
        <f ca="1">LOOKUP(D950,$F$6:$F$9,$J$6:$J$9)</f>
        <v>76</v>
      </c>
      <c r="G950" s="15">
        <f ca="1">LOOKUP(D950,$F$6:$F$9,$K$6:$K$9)</f>
        <v>56</v>
      </c>
      <c r="H950" s="15">
        <f ca="1">LOOKUP(D950,$F$6:$F$9,$L$6:$L$9)</f>
        <v>341</v>
      </c>
      <c r="I950" s="20">
        <f ca="1">RAND()</f>
        <v>0.28352823797803062</v>
      </c>
      <c r="J950" s="15">
        <f ca="1">IF(B950=1, ROUND(_xlfn.NORM.INV(I950,$C$5,$C$6)*(1+$T$14), 0), ROUND(_xlfn.NORM.INV(I950, $D$5, $D$6)*(1+$T$14), 0))</f>
        <v>4</v>
      </c>
      <c r="K950" s="20">
        <f ca="1">RAND()</f>
        <v>0.80845733661489094</v>
      </c>
      <c r="L950" s="18">
        <f ca="1">IF(B950=1, ROUND(_xlfn.NORM.INV(K950,$C$7,$C$8), 2), ROUND(_xlfn.NORM.INV(K950, $D$7, $D$8), 2))</f>
        <v>10889.91</v>
      </c>
      <c r="M950" s="15">
        <f ca="1">MIN(E950,J950)</f>
        <v>4</v>
      </c>
      <c r="N950" s="15">
        <f ca="1">RAND()</f>
        <v>0.72810352555823366</v>
      </c>
      <c r="O950" s="19">
        <f ca="1">(IF(B950=1, $G$21+($G$22-$G$21)*N950, $H$21+($H$22-$H$21)*N950))</f>
        <v>3.184310576674701E-2</v>
      </c>
      <c r="P950" s="15">
        <f ca="1">ROUND(M950*(1-O950), 0)</f>
        <v>4</v>
      </c>
      <c r="Q950" s="20">
        <f ca="1">RAND()</f>
        <v>0.28950865449526453</v>
      </c>
      <c r="R950" s="15">
        <f ca="1">IF(B950=1, ROUND(_xlfn.NORM.INV(Q950,$C$9,$C$10)*(1+$T$14), 0), ROUND(_xlfn.NORM.INV(Q950, $D$9, $D$10)*(1+$T$14), 0))</f>
        <v>34</v>
      </c>
      <c r="S950" s="20">
        <f ca="1">RAND()</f>
        <v>3.6789114597804873E-2</v>
      </c>
      <c r="T950" s="18">
        <f ca="1">IF(B950=1, ROUND(_xlfn.NORM.INV(S950,$C$11,$C$12), 2), ROUND(_xlfn.NORM.INV(S950, $D$11, $D$12), 2))</f>
        <v>4838.46</v>
      </c>
      <c r="U950" s="15">
        <f ca="1">MIN(F950,R950)</f>
        <v>34</v>
      </c>
      <c r="V950" s="15">
        <f ca="1">RAND()</f>
        <v>0.29294813422091248</v>
      </c>
      <c r="W950" s="19">
        <f ca="1">(IF(B950=1, $G$21+($G$22-$G$21)*V950, $H$21+($H$22-$H$21)*V950))</f>
        <v>1.8788444026627375E-2</v>
      </c>
      <c r="X950" s="15">
        <f ca="1">ROUND(U950*(1-W950), 0)</f>
        <v>33</v>
      </c>
      <c r="Y950" s="20">
        <f ca="1">RAND()</f>
        <v>0.62205914104460247</v>
      </c>
      <c r="Z950" s="15">
        <f ca="1">IF(B950=1, ROUND(_xlfn.NORM.INV(Y950,$C$13,$C$14)*(1+$T$14), 0), ROUND(_xlfn.NORM.INV(Y950, $D$13, $D$14)*(1+$T$14), 0))</f>
        <v>39</v>
      </c>
      <c r="AA950" s="20">
        <f ca="1">RAND()</f>
        <v>0.80994251391351935</v>
      </c>
      <c r="AB950" s="18">
        <f ca="1">IF(B950=1, ROUND(_xlfn.NORM.INV(AA950,$C$15,$C$16), 2), ROUND(_xlfn.NORM.INV(AA950, $D$15, $D$16), 2))</f>
        <v>2904.64</v>
      </c>
      <c r="AC950" s="15">
        <f ca="1">MIN(G950,Z950)</f>
        <v>39</v>
      </c>
      <c r="AD950" s="15">
        <f ca="1">RAND()</f>
        <v>0.94891403426523058</v>
      </c>
      <c r="AE950" s="19">
        <f ca="1">(IF(B950=1, $G$21+($G$22-$G$21)*AD950, $H$21+($H$22-$H$21)*AD950))</f>
        <v>3.8467421027956916E-2</v>
      </c>
      <c r="AF950" s="15">
        <f ca="1">ROUND(AC950*(1-AE950), 0)</f>
        <v>37</v>
      </c>
      <c r="AG950" s="20">
        <f ca="1">RAND()</f>
        <v>0.49597386774917174</v>
      </c>
      <c r="AH950" s="15">
        <f ca="1">IF(B950=1, ROUND(_xlfn.NORM.INV(AG950,$C$17,$C$18)*(1+$T$14), 0), ROUND(_xlfn.NORM.INV(AG950, $D$17, $D$18)*(1+$T$14), 0))</f>
        <v>199</v>
      </c>
      <c r="AI950" s="20">
        <f ca="1">RAND()</f>
        <v>0.13463762317147876</v>
      </c>
      <c r="AJ950" s="18">
        <f ca="1">IF(B950=1, ROUND(_xlfn.NORM.INV(AI950,$C$19,$C$20), 2), ROUND(_xlfn.NORM.INV(AI950, $D$19, $D$20), 2))</f>
        <v>1664.81</v>
      </c>
      <c r="AK950" s="15">
        <f ca="1">MIN(ROUND(H950*(1+$C$22),0),AH950)</f>
        <v>199</v>
      </c>
      <c r="AL950" s="20">
        <f ca="1">RAND()</f>
        <v>0.30212939462713018</v>
      </c>
      <c r="AM950" s="19">
        <f ca="1">(IF(B950=1, $G$21+($G$22-$G$21)*AL950, $H$21+($H$22-$H$21)*AL950))</f>
        <v>1.9063881838813905E-2</v>
      </c>
      <c r="AN950" s="15">
        <f ca="1">ROUND(AK950*(1-AM950), 0)</f>
        <v>195</v>
      </c>
      <c r="AO950" s="18">
        <f ca="1">SUM(IF(AN950&gt;H950, (AN950-H950)*($G$23+AJ950), 0),IF(AF950&gt;G950,(AF950-G950)*($G$23+AB950),0),IF(X950&gt;F950,(X950-F950)*($G$23+T950),0),IF(P950&gt;E950,(P950-E950)*($G$23+L950),0))</f>
        <v>0</v>
      </c>
      <c r="AP950" s="18">
        <f>-$C$24</f>
        <v>-313614.51120000001</v>
      </c>
      <c r="AQ950" s="17">
        <f ca="1">L950*P950+T950*X950+AB950*AF950+AJ950*AN950-AO950+AP950</f>
        <v>321723.93879999995</v>
      </c>
      <c r="AS950" s="21">
        <f ca="1">SUM(IF(AN950&gt;H950, (AN950-H950), 0),IF(AF950&gt;G950,(AF950-G950),0),IF(X950&gt;F950,(X950-F950),0),IF(P950&gt;E950,(P950-E950),0))</f>
        <v>0</v>
      </c>
    </row>
    <row r="951" spans="1:45" x14ac:dyDescent="0.4">
      <c r="A951" s="15">
        <v>923</v>
      </c>
      <c r="B951" s="15">
        <f ca="1">IF(RAND() &lt; (8/12), 0, 1)</f>
        <v>0</v>
      </c>
      <c r="C951" s="20">
        <f ca="1">RAND()</f>
        <v>0.6919423841980914</v>
      </c>
      <c r="D951" s="15" t="str">
        <f ca="1">LOOKUP(C951,$H$13:$H$16,$F$13:$F$16)</f>
        <v>Boeing 777-300ER</v>
      </c>
      <c r="E951" s="15">
        <f ca="1">LOOKUP(D951,$F$6:$F$9,$I$6:$I$9)</f>
        <v>8</v>
      </c>
      <c r="F951" s="15">
        <f ca="1">LOOKUP(D951,$F$6:$F$9,$J$6:$J$9)</f>
        <v>40</v>
      </c>
      <c r="G951" s="15">
        <f ca="1">LOOKUP(D951,$F$6:$F$9,$K$6:$K$9)</f>
        <v>24</v>
      </c>
      <c r="H951" s="15">
        <f ca="1">LOOKUP(D951,$F$6:$F$9,$L$6:$L$9)</f>
        <v>260</v>
      </c>
      <c r="I951" s="20">
        <f ca="1">RAND()</f>
        <v>0.94764721613488756</v>
      </c>
      <c r="J951" s="15">
        <f ca="1">IF(B951=1, ROUND(_xlfn.NORM.INV(I951,$C$5,$C$6)*(1+$T$14), 0), ROUND(_xlfn.NORM.INV(I951, $D$5, $D$6)*(1+$T$14), 0))</f>
        <v>6</v>
      </c>
      <c r="K951" s="20">
        <f ca="1">RAND()</f>
        <v>7.0960148716597504E-2</v>
      </c>
      <c r="L951" s="18">
        <f ca="1">IF(B951=1, ROUND(_xlfn.NORM.INV(K951,$C$7,$C$8), 2), ROUND(_xlfn.NORM.INV(K951, $D$7, $D$8), 2))</f>
        <v>9823.02</v>
      </c>
      <c r="M951" s="15">
        <f ca="1">MIN(E951,J951)</f>
        <v>6</v>
      </c>
      <c r="N951" s="15">
        <f ca="1">RAND()</f>
        <v>0.13784592555550579</v>
      </c>
      <c r="O951" s="19">
        <f ca="1">(IF(B951=1, $G$21+($G$22-$G$21)*N951, $H$21+($H$22-$H$21)*N951))</f>
        <v>1.4135377766665173E-2</v>
      </c>
      <c r="P951" s="15">
        <f ca="1">ROUND(M951*(1-O951), 0)</f>
        <v>6</v>
      </c>
      <c r="Q951" s="20">
        <f ca="1">RAND()</f>
        <v>0.68225535492958722</v>
      </c>
      <c r="R951" s="15">
        <f ca="1">IF(B951=1, ROUND(_xlfn.NORM.INV(Q951,$C$9,$C$10)*(1+$T$14), 0), ROUND(_xlfn.NORM.INV(Q951, $D$9, $D$10)*(1+$T$14), 0))</f>
        <v>45</v>
      </c>
      <c r="S951" s="20">
        <f ca="1">RAND()</f>
        <v>0.51582038877537084</v>
      </c>
      <c r="T951" s="18">
        <f ca="1">IF(B951=1, ROUND(_xlfn.NORM.INV(S951,$C$11,$C$12), 2), ROUND(_xlfn.NORM.INV(S951, $D$11, $D$12), 2))</f>
        <v>5255.23</v>
      </c>
      <c r="U951" s="15">
        <f ca="1">MIN(F951,R951)</f>
        <v>40</v>
      </c>
      <c r="V951" s="15">
        <f ca="1">RAND()</f>
        <v>0.10554952092990422</v>
      </c>
      <c r="W951" s="19">
        <f ca="1">(IF(B951=1, $G$21+($G$22-$G$21)*V951, $H$21+($H$22-$H$21)*V951))</f>
        <v>1.3166485627897127E-2</v>
      </c>
      <c r="X951" s="15">
        <f ca="1">ROUND(U951*(1-W951), 0)</f>
        <v>39</v>
      </c>
      <c r="Y951" s="20">
        <f ca="1">RAND()</f>
        <v>0.67157220821755514</v>
      </c>
      <c r="Z951" s="15">
        <f ca="1">IF(B951=1, ROUND(_xlfn.NORM.INV(Y951,$C$13,$C$14)*(1+$T$14), 0), ROUND(_xlfn.NORM.INV(Y951, $D$13, $D$14)*(1+$T$14), 0))</f>
        <v>40</v>
      </c>
      <c r="AA951" s="20">
        <f ca="1">RAND()</f>
        <v>0.45973220606934861</v>
      </c>
      <c r="AB951" s="18">
        <f ca="1">IF(B951=1, ROUND(_xlfn.NORM.INV(AA951,$C$15,$C$16), 2), ROUND(_xlfn.NORM.INV(AA951, $D$15, $D$16), 2))</f>
        <v>2785.68</v>
      </c>
      <c r="AC951" s="15">
        <f ca="1">MIN(G951,Z951)</f>
        <v>24</v>
      </c>
      <c r="AD951" s="15">
        <f ca="1">RAND()</f>
        <v>0.84420683485455228</v>
      </c>
      <c r="AE951" s="19">
        <f ca="1">(IF(B951=1, $G$21+($G$22-$G$21)*AD951, $H$21+($H$22-$H$21)*AD951))</f>
        <v>3.532620504563657E-2</v>
      </c>
      <c r="AF951" s="15">
        <f ca="1">ROUND(AC951*(1-AE951), 0)</f>
        <v>23</v>
      </c>
      <c r="AG951" s="20">
        <f ca="1">RAND()</f>
        <v>0.55049499547367264</v>
      </c>
      <c r="AH951" s="15">
        <f ca="1">IF(B951=1, ROUND(_xlfn.NORM.INV(AG951,$C$17,$C$18)*(1+$T$14), 0), ROUND(_xlfn.NORM.INV(AG951, $D$17, $D$18)*(1+$T$14), 0))</f>
        <v>206</v>
      </c>
      <c r="AI951" s="20">
        <f ca="1">RAND()</f>
        <v>0.19555514155529141</v>
      </c>
      <c r="AJ951" s="18">
        <f ca="1">IF(B951=1, ROUND(_xlfn.NORM.INV(AI951,$C$19,$C$20), 2), ROUND(_xlfn.NORM.INV(AI951, $D$19, $D$20), 2))</f>
        <v>1683.59</v>
      </c>
      <c r="AK951" s="15">
        <f ca="1">MIN(ROUND(H951*(1+$C$22),0),AH951)</f>
        <v>206</v>
      </c>
      <c r="AL951" s="20">
        <f ca="1">RAND()</f>
        <v>0.10620042458104539</v>
      </c>
      <c r="AM951" s="19">
        <f ca="1">(IF(B951=1, $G$21+($G$22-$G$21)*AL951, $H$21+($H$22-$H$21)*AL951))</f>
        <v>1.3186012737431363E-2</v>
      </c>
      <c r="AN951" s="15">
        <f ca="1">ROUND(AK951*(1-AM951), 0)</f>
        <v>203</v>
      </c>
      <c r="AO951" s="18">
        <f ca="1">SUM(IF(AN951&gt;H951, (AN951-H951)*($G$23+AJ951), 0),IF(AF951&gt;G951,(AF951-G951)*($G$23+AB951),0),IF(X951&gt;F951,(X951-F951)*($G$23+T951),0),IF(P951&gt;E951,(P951-E951)*($G$23+L951),0))</f>
        <v>0</v>
      </c>
      <c r="AP951" s="18">
        <f>-$C$24</f>
        <v>-313614.51120000001</v>
      </c>
      <c r="AQ951" s="17">
        <f ca="1">L951*P951+T951*X951+AB951*AF951+AJ951*AN951-AO951+AP951</f>
        <v>356116.98879999999</v>
      </c>
      <c r="AS951" s="21">
        <f ca="1">SUM(IF(AN951&gt;H951, (AN951-H951), 0),IF(AF951&gt;G951,(AF951-G951),0),IF(X951&gt;F951,(X951-F951),0),IF(P951&gt;E951,(P951-E951),0))</f>
        <v>0</v>
      </c>
    </row>
    <row r="952" spans="1:45" x14ac:dyDescent="0.4">
      <c r="A952" s="15">
        <v>924</v>
      </c>
      <c r="B952" s="15">
        <f ca="1">IF(RAND() &lt; (8/12), 0, 1)</f>
        <v>0</v>
      </c>
      <c r="C952" s="20">
        <f ca="1">RAND()</f>
        <v>0.63029450476376836</v>
      </c>
      <c r="D952" s="15" t="str">
        <f ca="1">LOOKUP(C952,$H$13:$H$16,$F$13:$F$16)</f>
        <v>Boeing 777-300ER</v>
      </c>
      <c r="E952" s="15">
        <f ca="1">LOOKUP(D952,$F$6:$F$9,$I$6:$I$9)</f>
        <v>8</v>
      </c>
      <c r="F952" s="15">
        <f ca="1">LOOKUP(D952,$F$6:$F$9,$J$6:$J$9)</f>
        <v>40</v>
      </c>
      <c r="G952" s="15">
        <f ca="1">LOOKUP(D952,$F$6:$F$9,$K$6:$K$9)</f>
        <v>24</v>
      </c>
      <c r="H952" s="15">
        <f ca="1">LOOKUP(D952,$F$6:$F$9,$L$6:$L$9)</f>
        <v>260</v>
      </c>
      <c r="I952" s="20">
        <f ca="1">RAND()</f>
        <v>0.61909179054847641</v>
      </c>
      <c r="J952" s="15">
        <f ca="1">IF(B952=1, ROUND(_xlfn.NORM.INV(I952,$C$5,$C$6)*(1+$T$14), 0), ROUND(_xlfn.NORM.INV(I952, $D$5, $D$6)*(1+$T$14), 0))</f>
        <v>5</v>
      </c>
      <c r="K952" s="20">
        <f ca="1">RAND()</f>
        <v>0.16902312395000585</v>
      </c>
      <c r="L952" s="18">
        <f ca="1">IF(B952=1, ROUND(_xlfn.NORM.INV(K952,$C$7,$C$8), 2), ROUND(_xlfn.NORM.INV(K952, $D$7, $D$8), 2))</f>
        <v>10055.75</v>
      </c>
      <c r="M952" s="15">
        <f ca="1">MIN(E952,J952)</f>
        <v>5</v>
      </c>
      <c r="N952" s="15">
        <f ca="1">RAND()</f>
        <v>0.68384087940581828</v>
      </c>
      <c r="O952" s="19">
        <f ca="1">(IF(B952=1, $G$21+($G$22-$G$21)*N952, $H$21+($H$22-$H$21)*N952))</f>
        <v>3.0515226382174548E-2</v>
      </c>
      <c r="P952" s="15">
        <f ca="1">ROUND(M952*(1-O952), 0)</f>
        <v>5</v>
      </c>
      <c r="Q952" s="20">
        <f ca="1">RAND()</f>
        <v>0.92405903932777944</v>
      </c>
      <c r="R952" s="15">
        <f ca="1">IF(B952=1, ROUND(_xlfn.NORM.INV(Q952,$C$9,$C$10)*(1+$T$14), 0), ROUND(_xlfn.NORM.INV(Q952, $D$9, $D$10)*(1+$T$14), 0))</f>
        <v>55</v>
      </c>
      <c r="S952" s="20">
        <f ca="1">RAND()</f>
        <v>0.96443342218164652</v>
      </c>
      <c r="T952" s="18">
        <f ca="1">IF(B952=1, ROUND(_xlfn.NORM.INV(S952,$C$11,$C$12), 2), ROUND(_xlfn.NORM.INV(S952, $D$11, $D$12), 2))</f>
        <v>5657.43</v>
      </c>
      <c r="U952" s="15">
        <f ca="1">MIN(F952,R952)</f>
        <v>40</v>
      </c>
      <c r="V952" s="15">
        <f ca="1">RAND()</f>
        <v>0.39980369034061469</v>
      </c>
      <c r="W952" s="19">
        <f ca="1">(IF(B952=1, $G$21+($G$22-$G$21)*V952, $H$21+($H$22-$H$21)*V952))</f>
        <v>2.199411071021844E-2</v>
      </c>
      <c r="X952" s="15">
        <f ca="1">ROUND(U952*(1-W952), 0)</f>
        <v>39</v>
      </c>
      <c r="Y952" s="20">
        <f ca="1">RAND()</f>
        <v>0.37059356526264331</v>
      </c>
      <c r="Z952" s="15">
        <f ca="1">IF(B952=1, ROUND(_xlfn.NORM.INV(Y952,$C$13,$C$14)*(1+$T$14), 0), ROUND(_xlfn.NORM.INV(Y952, $D$13, $D$14)*(1+$T$14), 0))</f>
        <v>33</v>
      </c>
      <c r="AA952" s="20">
        <f ca="1">RAND()</f>
        <v>0.74063372168605202</v>
      </c>
      <c r="AB952" s="18">
        <f ca="1">IF(B952=1, ROUND(_xlfn.NORM.INV(AA952,$C$15,$C$16), 2), ROUND(_xlfn.NORM.INV(AA952, $D$15, $D$16), 2))</f>
        <v>2876.4</v>
      </c>
      <c r="AC952" s="15">
        <f ca="1">MIN(G952,Z952)</f>
        <v>24</v>
      </c>
      <c r="AD952" s="15">
        <f ca="1">RAND()</f>
        <v>0.57282488629023831</v>
      </c>
      <c r="AE952" s="19">
        <f ca="1">(IF(B952=1, $G$21+($G$22-$G$21)*AD952, $H$21+($H$22-$H$21)*AD952))</f>
        <v>2.7184746588707148E-2</v>
      </c>
      <c r="AF952" s="15">
        <f ca="1">ROUND(AC952*(1-AE952), 0)</f>
        <v>23</v>
      </c>
      <c r="AG952" s="20">
        <f ca="1">RAND()</f>
        <v>0.23062685106508962</v>
      </c>
      <c r="AH952" s="15">
        <f ca="1">IF(B952=1, ROUND(_xlfn.NORM.INV(AG952,$C$17,$C$18)*(1+$T$14), 0), ROUND(_xlfn.NORM.INV(AG952, $D$17, $D$18)*(1+$T$14), 0))</f>
        <v>161</v>
      </c>
      <c r="AI952" s="20">
        <f ca="1">RAND()</f>
        <v>0.5260453747989946</v>
      </c>
      <c r="AJ952" s="18">
        <f ca="1">IF(B952=1, ROUND(_xlfn.NORM.INV(AI952,$C$19,$C$20), 2), ROUND(_xlfn.NORM.INV(AI952, $D$19, $D$20), 2))</f>
        <v>1753.69</v>
      </c>
      <c r="AK952" s="15">
        <f ca="1">MIN(ROUND(H952*(1+$C$22),0),AH952)</f>
        <v>161</v>
      </c>
      <c r="AL952" s="20">
        <f ca="1">RAND()</f>
        <v>0.7467823845954592</v>
      </c>
      <c r="AM952" s="19">
        <f ca="1">(IF(B952=1, $G$21+($G$22-$G$21)*AL952, $H$21+($H$22-$H$21)*AL952))</f>
        <v>3.2403471537863777E-2</v>
      </c>
      <c r="AN952" s="15">
        <f ca="1">ROUND(AK952*(1-AM952), 0)</f>
        <v>156</v>
      </c>
      <c r="AO952" s="18">
        <f ca="1">SUM(IF(AN952&gt;H952, (AN952-H952)*($G$23+AJ952), 0),IF(AF952&gt;G952,(AF952-G952)*($G$23+AB952),0),IF(X952&gt;F952,(X952-F952)*($G$23+T952),0),IF(P952&gt;E952,(P952-E952)*($G$23+L952),0))</f>
        <v>0</v>
      </c>
      <c r="AP952" s="18">
        <f>-$C$24</f>
        <v>-313614.51120000001</v>
      </c>
      <c r="AQ952" s="17">
        <f ca="1">L952*P952+T952*X952+AB952*AF952+AJ952*AN952-AO952+AP952</f>
        <v>297036.84880000009</v>
      </c>
      <c r="AS952" s="21">
        <f ca="1">SUM(IF(AN952&gt;H952, (AN952-H952), 0),IF(AF952&gt;G952,(AF952-G952),0),IF(X952&gt;F952,(X952-F952),0),IF(P952&gt;E952,(P952-E952),0))</f>
        <v>0</v>
      </c>
    </row>
    <row r="953" spans="1:45" x14ac:dyDescent="0.4">
      <c r="A953" s="15">
        <v>925</v>
      </c>
      <c r="B953" s="15">
        <f ca="1">IF(RAND() &lt; (8/12), 0, 1)</f>
        <v>1</v>
      </c>
      <c r="C953" s="20">
        <f ca="1">RAND()</f>
        <v>0.87519922675388051</v>
      </c>
      <c r="D953" s="15" t="str">
        <f ca="1">LOOKUP(C953,$H$13:$H$16,$F$13:$F$16)</f>
        <v>Boeing 777-300ER</v>
      </c>
      <c r="E953" s="15">
        <f ca="1">LOOKUP(D953,$F$6:$F$9,$I$6:$I$9)</f>
        <v>8</v>
      </c>
      <c r="F953" s="15">
        <f ca="1">LOOKUP(D953,$F$6:$F$9,$J$6:$J$9)</f>
        <v>40</v>
      </c>
      <c r="G953" s="15">
        <f ca="1">LOOKUP(D953,$F$6:$F$9,$K$6:$K$9)</f>
        <v>24</v>
      </c>
      <c r="H953" s="15">
        <f ca="1">LOOKUP(D953,$F$6:$F$9,$L$6:$L$9)</f>
        <v>260</v>
      </c>
      <c r="I953" s="20">
        <f ca="1">RAND()</f>
        <v>0.99247145095374123</v>
      </c>
      <c r="J953" s="15">
        <f ca="1">IF(B953=1, ROUND(_xlfn.NORM.INV(I953,$C$5,$C$6)*(1+$T$14), 0), ROUND(_xlfn.NORM.INV(I953, $D$5, $D$6)*(1+$T$14), 0))</f>
        <v>11</v>
      </c>
      <c r="K953" s="20">
        <f ca="1">RAND()</f>
        <v>0.52633995815441248</v>
      </c>
      <c r="L953" s="18">
        <f ca="1">IF(B953=1, ROUND(_xlfn.NORM.INV(K953,$C$7,$C$8), 2), ROUND(_xlfn.NORM.INV(K953, $D$7, $D$8), 2))</f>
        <v>13778.04</v>
      </c>
      <c r="M953" s="15">
        <f ca="1">MIN(E953,J953)</f>
        <v>8</v>
      </c>
      <c r="N953" s="15">
        <f ca="1">RAND()</f>
        <v>0.54545699027260142</v>
      </c>
      <c r="O953" s="19">
        <f ca="1">(IF(B953=1, $G$21+($G$22-$G$21)*N953, $H$21+($H$22-$H$21)*N953))</f>
        <v>3.4090994659541046E-2</v>
      </c>
      <c r="P953" s="15">
        <f ca="1">ROUND(M953*(1-O953), 0)</f>
        <v>8</v>
      </c>
      <c r="Q953" s="20">
        <f ca="1">RAND()</f>
        <v>2.2710308067046547E-3</v>
      </c>
      <c r="R953" s="15">
        <f ca="1">IF(B953=1, ROUND(_xlfn.NORM.INV(Q953,$C$9,$C$10)*(1+$T$14), 0), ROUND(_xlfn.NORM.INV(Q953, $D$9, $D$10)*(1+$T$14), 0))</f>
        <v>-11</v>
      </c>
      <c r="S953" s="20">
        <f ca="1">RAND()</f>
        <v>0.52404606541852328</v>
      </c>
      <c r="T953" s="18">
        <f ca="1">IF(B953=1, ROUND(_xlfn.NORM.INV(S953,$C$11,$C$12), 2), ROUND(_xlfn.NORM.INV(S953, $D$11, $D$12), 2))</f>
        <v>6883.82</v>
      </c>
      <c r="U953" s="15">
        <f ca="1">MIN(F953,R953)</f>
        <v>-11</v>
      </c>
      <c r="V953" s="15">
        <f ca="1">RAND()</f>
        <v>0.31179199897357501</v>
      </c>
      <c r="W953" s="19">
        <f ca="1">(IF(B953=1, $G$21+($G$22-$G$21)*V953, $H$21+($H$22-$H$21)*V953))</f>
        <v>2.5912719964075126E-2</v>
      </c>
      <c r="X953" s="15">
        <f ca="1">ROUND(U953*(1-W953), 0)</f>
        <v>-11</v>
      </c>
      <c r="Y953" s="20">
        <f ca="1">RAND()</f>
        <v>0.1201956411630879</v>
      </c>
      <c r="Z953" s="15">
        <f ca="1">IF(B953=1, ROUND(_xlfn.NORM.INV(Y953,$C$13,$C$14)*(1+$T$14), 0), ROUND(_xlfn.NORM.INV(Y953, $D$13, $D$14)*(1+$T$14), 0))</f>
        <v>27</v>
      </c>
      <c r="AA953" s="20">
        <f ca="1">RAND()</f>
        <v>8.6502067843135522E-2</v>
      </c>
      <c r="AB953" s="18">
        <f ca="1">IF(B953=1, ROUND(_xlfn.NORM.INV(AA953,$C$15,$C$16), 2), ROUND(_xlfn.NORM.INV(AA953, $D$15, $D$16), 2))</f>
        <v>2987.07</v>
      </c>
      <c r="AC953" s="15">
        <f ca="1">MIN(G953,Z953)</f>
        <v>24</v>
      </c>
      <c r="AD953" s="15">
        <f ca="1">RAND()</f>
        <v>0.11628954085017729</v>
      </c>
      <c r="AE953" s="19">
        <f ca="1">(IF(B953=1, $G$21+($G$22-$G$21)*AD953, $H$21+($H$22-$H$21)*AD953))</f>
        <v>1.9070133929756206E-2</v>
      </c>
      <c r="AF953" s="15">
        <f ca="1">ROUND(AC953*(1-AE953), 0)</f>
        <v>24</v>
      </c>
      <c r="AG953" s="20">
        <f ca="1">RAND()</f>
        <v>0.42813680799558052</v>
      </c>
      <c r="AH953" s="15">
        <f ca="1">IF(B953=1, ROUND(_xlfn.NORM.INV(AG953,$C$17,$C$18)*(1+$T$14), 0), ROUND(_xlfn.NORM.INV(AG953, $D$17, $D$18)*(1+$T$14), 0))</f>
        <v>282</v>
      </c>
      <c r="AI953" s="20">
        <f ca="1">RAND()</f>
        <v>0.55330595068282218</v>
      </c>
      <c r="AJ953" s="18">
        <f ca="1">IF(B953=1, ROUND(_xlfn.NORM.INV(AI953,$C$19,$C$20), 2), ROUND(_xlfn.NORM.INV(AI953, $D$19, $D$20), 2))</f>
        <v>2316.7600000000002</v>
      </c>
      <c r="AK953" s="15">
        <f ca="1">MIN(ROUND(H953*(1+$C$22),0),AH953)</f>
        <v>273</v>
      </c>
      <c r="AL953" s="20">
        <f ca="1">RAND()</f>
        <v>0.96736825412662508</v>
      </c>
      <c r="AM953" s="19">
        <f ca="1">(IF(B953=1, $G$21+($G$22-$G$21)*AL953, $H$21+($H$22-$H$21)*AL953))</f>
        <v>4.8857888894431878E-2</v>
      </c>
      <c r="AN953" s="15">
        <f ca="1">ROUND(AK953*(1-AM953), 0)</f>
        <v>260</v>
      </c>
      <c r="AO953" s="18">
        <f ca="1">SUM(IF(AN953&gt;H953, (AN953-H953)*($G$23+AJ953), 0),IF(AF953&gt;G953,(AF953-G953)*($G$23+AB953),0),IF(X953&gt;F953,(X953-F953)*($G$23+T953),0),IF(P953&gt;E953,(P953-E953)*($G$23+L953),0))</f>
        <v>0</v>
      </c>
      <c r="AP953" s="18">
        <f>-$C$24</f>
        <v>-313614.51120000001</v>
      </c>
      <c r="AQ953" s="17">
        <f ca="1">L953*P953+T953*X953+AB953*AF953+AJ953*AN953-AO953+AP953</f>
        <v>394935.06880000007</v>
      </c>
      <c r="AS953" s="21">
        <f ca="1">SUM(IF(AN953&gt;H953, (AN953-H953), 0),IF(AF953&gt;G953,(AF953-G953),0),IF(X953&gt;F953,(X953-F953),0),IF(P953&gt;E953,(P953-E953),0))</f>
        <v>0</v>
      </c>
    </row>
    <row r="954" spans="1:45" x14ac:dyDescent="0.4">
      <c r="A954" s="15">
        <v>926</v>
      </c>
      <c r="B954" s="15">
        <f ca="1">IF(RAND() &lt; (8/12), 0, 1)</f>
        <v>0</v>
      </c>
      <c r="C954" s="20">
        <f ca="1">RAND()</f>
        <v>0.64307318571227456</v>
      </c>
      <c r="D954" s="15" t="str">
        <f ca="1">LOOKUP(C954,$H$13:$H$16,$F$13:$F$16)</f>
        <v>Boeing 777-300ER</v>
      </c>
      <c r="E954" s="15">
        <f ca="1">LOOKUP(D954,$F$6:$F$9,$I$6:$I$9)</f>
        <v>8</v>
      </c>
      <c r="F954" s="15">
        <f ca="1">LOOKUP(D954,$F$6:$F$9,$J$6:$J$9)</f>
        <v>40</v>
      </c>
      <c r="G954" s="15">
        <f ca="1">LOOKUP(D954,$F$6:$F$9,$K$6:$K$9)</f>
        <v>24</v>
      </c>
      <c r="H954" s="15">
        <f ca="1">LOOKUP(D954,$F$6:$F$9,$L$6:$L$9)</f>
        <v>260</v>
      </c>
      <c r="I954" s="20">
        <f ca="1">RAND()</f>
        <v>0.77131808993140327</v>
      </c>
      <c r="J954" s="15">
        <f ca="1">IF(B954=1, ROUND(_xlfn.NORM.INV(I954,$C$5,$C$6)*(1+$T$14), 0), ROUND(_xlfn.NORM.INV(I954, $D$5, $D$6)*(1+$T$14), 0))</f>
        <v>5</v>
      </c>
      <c r="K954" s="20">
        <f ca="1">RAND()</f>
        <v>0.75892973517383444</v>
      </c>
      <c r="L954" s="18">
        <f ca="1">IF(B954=1, ROUND(_xlfn.NORM.INV(K954,$C$7,$C$8), 2), ROUND(_xlfn.NORM.INV(K954, $D$7, $D$8), 2))</f>
        <v>10812.72</v>
      </c>
      <c r="M954" s="15">
        <f ca="1">MIN(E954,J954)</f>
        <v>5</v>
      </c>
      <c r="N954" s="15">
        <f ca="1">RAND()</f>
        <v>0.14874820732910621</v>
      </c>
      <c r="O954" s="19">
        <f ca="1">(IF(B954=1, $G$21+($G$22-$G$21)*N954, $H$21+($H$22-$H$21)*N954))</f>
        <v>1.4462446219873186E-2</v>
      </c>
      <c r="P954" s="15">
        <f ca="1">ROUND(M954*(1-O954), 0)</f>
        <v>5</v>
      </c>
      <c r="Q954" s="20">
        <f ca="1">RAND()</f>
        <v>0.9195087110108191</v>
      </c>
      <c r="R954" s="15">
        <f ca="1">IF(B954=1, ROUND(_xlfn.NORM.INV(Q954,$C$9,$C$10)*(1+$T$14), 0), ROUND(_xlfn.NORM.INV(Q954, $D$9, $D$10)*(1+$T$14), 0))</f>
        <v>55</v>
      </c>
      <c r="S954" s="20">
        <f ca="1">RAND()</f>
        <v>0.2536381249627554</v>
      </c>
      <c r="T954" s="18">
        <f ca="1">IF(B954=1, ROUND(_xlfn.NORM.INV(S954,$C$11,$C$12), 2), ROUND(_xlfn.NORM.INV(S954, $D$11, $D$12), 2))</f>
        <v>5095.09</v>
      </c>
      <c r="U954" s="15">
        <f ca="1">MIN(F954,R954)</f>
        <v>40</v>
      </c>
      <c r="V954" s="15">
        <f ca="1">RAND()</f>
        <v>0.52277303736196057</v>
      </c>
      <c r="W954" s="19">
        <f ca="1">(IF(B954=1, $G$21+($G$22-$G$21)*V954, $H$21+($H$22-$H$21)*V954))</f>
        <v>2.5683191120858817E-2</v>
      </c>
      <c r="X954" s="15">
        <f ca="1">ROUND(U954*(1-W954), 0)</f>
        <v>39</v>
      </c>
      <c r="Y954" s="20">
        <f ca="1">RAND()</f>
        <v>0.9829443629136797</v>
      </c>
      <c r="Z954" s="15">
        <f ca="1">IF(B954=1, ROUND(_xlfn.NORM.INV(Y954,$C$13,$C$14)*(1+$T$14), 0), ROUND(_xlfn.NORM.INV(Y954, $D$13, $D$14)*(1+$T$14), 0))</f>
        <v>56</v>
      </c>
      <c r="AA954" s="20">
        <f ca="1">RAND()</f>
        <v>0.88544135007986624</v>
      </c>
      <c r="AB954" s="18">
        <f ca="1">IF(B954=1, ROUND(_xlfn.NORM.INV(AA954,$C$15,$C$16), 2), ROUND(_xlfn.NORM.INV(AA954, $D$15, $D$16), 2))</f>
        <v>2944.13</v>
      </c>
      <c r="AC954" s="15">
        <f ca="1">MIN(G954,Z954)</f>
        <v>24</v>
      </c>
      <c r="AD954" s="15">
        <f ca="1">RAND()</f>
        <v>0.72634573640757794</v>
      </c>
      <c r="AE954" s="19">
        <f ca="1">(IF(B954=1, $G$21+($G$22-$G$21)*AD954, $H$21+($H$22-$H$21)*AD954))</f>
        <v>3.1790372092227334E-2</v>
      </c>
      <c r="AF954" s="15">
        <f ca="1">ROUND(AC954*(1-AE954), 0)</f>
        <v>23</v>
      </c>
      <c r="AG954" s="20">
        <f ca="1">RAND()</f>
        <v>0.82569496556876198</v>
      </c>
      <c r="AH954" s="15">
        <f ca="1">IF(B954=1, ROUND(_xlfn.NORM.INV(AG954,$C$17,$C$18)*(1+$T$14), 0), ROUND(_xlfn.NORM.INV(AG954, $D$17, $D$18)*(1+$T$14), 0))</f>
        <v>249</v>
      </c>
      <c r="AI954" s="20">
        <f ca="1">RAND()</f>
        <v>0.19161965129169012</v>
      </c>
      <c r="AJ954" s="18">
        <f ca="1">IF(B954=1, ROUND(_xlfn.NORM.INV(AI954,$C$19,$C$20), 2), ROUND(_xlfn.NORM.INV(AI954, $D$19, $D$20), 2))</f>
        <v>1682.5</v>
      </c>
      <c r="AK954" s="15">
        <f ca="1">MIN(ROUND(H954*(1+$C$22),0),AH954)</f>
        <v>249</v>
      </c>
      <c r="AL954" s="20">
        <f ca="1">RAND()</f>
        <v>0.17885503950746129</v>
      </c>
      <c r="AM954" s="19">
        <f ca="1">(IF(B954=1, $G$21+($G$22-$G$21)*AL954, $H$21+($H$22-$H$21)*AL954))</f>
        <v>1.5365651185223839E-2</v>
      </c>
      <c r="AN954" s="15">
        <f ca="1">ROUND(AK954*(1-AM954), 0)</f>
        <v>245</v>
      </c>
      <c r="AO954" s="18">
        <f ca="1">SUM(IF(AN954&gt;H954, (AN954-H954)*($G$23+AJ954), 0),IF(AF954&gt;G954,(AF954-G954)*($G$23+AB954),0),IF(X954&gt;F954,(X954-F954)*($G$23+T954),0),IF(P954&gt;E954,(P954-E954)*($G$23+L954),0))</f>
        <v>0</v>
      </c>
      <c r="AP954" s="18">
        <f>-$C$24</f>
        <v>-313614.51120000001</v>
      </c>
      <c r="AQ954" s="17">
        <f ca="1">L954*P954+T954*X954+AB954*AF954+AJ954*AN954-AO954+AP954</f>
        <v>419085.08880000009</v>
      </c>
      <c r="AS954" s="21">
        <f ca="1">SUM(IF(AN954&gt;H954, (AN954-H954), 0),IF(AF954&gt;G954,(AF954-G954),0),IF(X954&gt;F954,(X954-F954),0),IF(P954&gt;E954,(P954-E954),0))</f>
        <v>0</v>
      </c>
    </row>
    <row r="955" spans="1:45" x14ac:dyDescent="0.4">
      <c r="A955" s="15">
        <v>927</v>
      </c>
      <c r="B955" s="15">
        <f ca="1">IF(RAND() &lt; (8/12), 0, 1)</f>
        <v>0</v>
      </c>
      <c r="C955" s="20">
        <f ca="1">RAND()</f>
        <v>0.26486898474826648</v>
      </c>
      <c r="D955" s="15" t="str">
        <f ca="1">LOOKUP(C955,$H$13:$H$16,$F$13:$F$16)</f>
        <v>Airbus A380-800</v>
      </c>
      <c r="E955" s="15">
        <f ca="1">LOOKUP(D955,$F$6:$F$9,$I$6:$I$9)</f>
        <v>14</v>
      </c>
      <c r="F955" s="15">
        <f ca="1">LOOKUP(D955,$F$6:$F$9,$J$6:$J$9)</f>
        <v>76</v>
      </c>
      <c r="G955" s="15">
        <f ca="1">LOOKUP(D955,$F$6:$F$9,$K$6:$K$9)</f>
        <v>56</v>
      </c>
      <c r="H955" s="15">
        <f ca="1">LOOKUP(D955,$F$6:$F$9,$L$6:$L$9)</f>
        <v>341</v>
      </c>
      <c r="I955" s="20">
        <f ca="1">RAND()</f>
        <v>0.14878614432500992</v>
      </c>
      <c r="J955" s="15">
        <f ca="1">IF(B955=1, ROUND(_xlfn.NORM.INV(I955,$C$5,$C$6)*(1+$T$14), 0), ROUND(_xlfn.NORM.INV(I955, $D$5, $D$6)*(1+$T$14), 0))</f>
        <v>3</v>
      </c>
      <c r="K955" s="20">
        <f ca="1">RAND()</f>
        <v>0.38618932339369216</v>
      </c>
      <c r="L955" s="18">
        <f ca="1">IF(B955=1, ROUND(_xlfn.NORM.INV(K955,$C$7,$C$8), 2), ROUND(_xlfn.NORM.INV(K955, $D$7, $D$8), 2))</f>
        <v>10360.540000000001</v>
      </c>
      <c r="M955" s="15">
        <f ca="1">MIN(E955,J955)</f>
        <v>3</v>
      </c>
      <c r="N955" s="15">
        <f ca="1">RAND()</f>
        <v>0.86830195422480139</v>
      </c>
      <c r="O955" s="19">
        <f ca="1">(IF(B955=1, $G$21+($G$22-$G$21)*N955, $H$21+($H$22-$H$21)*N955))</f>
        <v>3.604905862674404E-2</v>
      </c>
      <c r="P955" s="15">
        <f ca="1">ROUND(M955*(1-O955), 0)</f>
        <v>3</v>
      </c>
      <c r="Q955" s="20">
        <f ca="1">RAND()</f>
        <v>0.86990373001916355</v>
      </c>
      <c r="R955" s="15">
        <f ca="1">IF(B955=1, ROUND(_xlfn.NORM.INV(Q955,$C$9,$C$10)*(1+$T$14), 0), ROUND(_xlfn.NORM.INV(Q955, $D$9, $D$10)*(1+$T$14), 0))</f>
        <v>52</v>
      </c>
      <c r="S955" s="20">
        <f ca="1">RAND()</f>
        <v>0.59423789037457331</v>
      </c>
      <c r="T955" s="18">
        <f ca="1">IF(B955=1, ROUND(_xlfn.NORM.INV(S955,$C$11,$C$12), 2), ROUND(_xlfn.NORM.INV(S955, $D$11, $D$12), 2))</f>
        <v>5300.53</v>
      </c>
      <c r="U955" s="15">
        <f ca="1">MIN(F955,R955)</f>
        <v>52</v>
      </c>
      <c r="V955" s="15">
        <f ca="1">RAND()</f>
        <v>0.13770299870393754</v>
      </c>
      <c r="W955" s="19">
        <f ca="1">(IF(B955=1, $G$21+($G$22-$G$21)*V955, $H$21+($H$22-$H$21)*V955))</f>
        <v>1.4131089961118126E-2</v>
      </c>
      <c r="X955" s="15">
        <f ca="1">ROUND(U955*(1-W955), 0)</f>
        <v>51</v>
      </c>
      <c r="Y955" s="20">
        <f ca="1">RAND()</f>
        <v>0.21639579028305678</v>
      </c>
      <c r="Z955" s="15">
        <f ca="1">IF(B955=1, ROUND(_xlfn.NORM.INV(Y955,$C$13,$C$14)*(1+$T$14), 0), ROUND(_xlfn.NORM.INV(Y955, $D$13, $D$14)*(1+$T$14), 0))</f>
        <v>28</v>
      </c>
      <c r="AA955" s="20">
        <f ca="1">RAND()</f>
        <v>0.78839872821519996</v>
      </c>
      <c r="AB955" s="18">
        <f ca="1">IF(B955=1, ROUND(_xlfn.NORM.INV(AA955,$C$15,$C$16), 2), ROUND(_xlfn.NORM.INV(AA955, $D$15, $D$16), 2))</f>
        <v>2895.3</v>
      </c>
      <c r="AC955" s="15">
        <f ca="1">MIN(G955,Z955)</f>
        <v>28</v>
      </c>
      <c r="AD955" s="15">
        <f ca="1">RAND()</f>
        <v>0.4070694866855723</v>
      </c>
      <c r="AE955" s="19">
        <f ca="1">(IF(B955=1, $G$21+($G$22-$G$21)*AD955, $H$21+($H$22-$H$21)*AD955))</f>
        <v>2.2212084600567169E-2</v>
      </c>
      <c r="AF955" s="15">
        <f ca="1">ROUND(AC955*(1-AE955), 0)</f>
        <v>27</v>
      </c>
      <c r="AG955" s="20">
        <f ca="1">RAND()</f>
        <v>0.407201465537395</v>
      </c>
      <c r="AH955" s="15">
        <f ca="1">IF(B955=1, ROUND(_xlfn.NORM.INV(AG955,$C$17,$C$18)*(1+$T$14), 0), ROUND(_xlfn.NORM.INV(AG955, $D$17, $D$18)*(1+$T$14), 0))</f>
        <v>187</v>
      </c>
      <c r="AI955" s="20">
        <f ca="1">RAND()</f>
        <v>5.9531224153675844E-2</v>
      </c>
      <c r="AJ955" s="18">
        <f ca="1">IF(B955=1, ROUND(_xlfn.NORM.INV(AI955,$C$19,$C$20), 2), ROUND(_xlfn.NORM.INV(AI955, $D$19, $D$20), 2))</f>
        <v>1630.33</v>
      </c>
      <c r="AK955" s="15">
        <f ca="1">MIN(ROUND(H955*(1+$C$22),0),AH955)</f>
        <v>187</v>
      </c>
      <c r="AL955" s="20">
        <f ca="1">RAND()</f>
        <v>0.53410027501938229</v>
      </c>
      <c r="AM955" s="19">
        <f ca="1">(IF(B955=1, $G$21+($G$22-$G$21)*AL955, $H$21+($H$22-$H$21)*AL955))</f>
        <v>2.6023008250581466E-2</v>
      </c>
      <c r="AN955" s="15">
        <f ca="1">ROUND(AK955*(1-AM955), 0)</f>
        <v>182</v>
      </c>
      <c r="AO955" s="18">
        <f ca="1">SUM(IF(AN955&gt;H955, (AN955-H955)*($G$23+AJ955), 0),IF(AF955&gt;G955,(AF955-G955)*($G$23+AB955),0),IF(X955&gt;F955,(X955-F955)*($G$23+T955),0),IF(P955&gt;E955,(P955-E955)*($G$23+L955),0))</f>
        <v>0</v>
      </c>
      <c r="AP955" s="18">
        <f>-$C$24</f>
        <v>-313614.51120000001</v>
      </c>
      <c r="AQ955" s="17">
        <f ca="1">L955*P955+T955*X955+AB955*AF955+AJ955*AN955-AO955+AP955</f>
        <v>362687.29880000005</v>
      </c>
      <c r="AS955" s="21">
        <f ca="1">SUM(IF(AN955&gt;H955, (AN955-H955), 0),IF(AF955&gt;G955,(AF955-G955),0),IF(X955&gt;F955,(X955-F955),0),IF(P955&gt;E955,(P955-E955),0))</f>
        <v>0</v>
      </c>
    </row>
    <row r="956" spans="1:45" x14ac:dyDescent="0.4">
      <c r="A956" s="15">
        <v>928</v>
      </c>
      <c r="B956" s="15">
        <f ca="1">IF(RAND() &lt; (8/12), 0, 1)</f>
        <v>0</v>
      </c>
      <c r="C956" s="20">
        <f ca="1">RAND()</f>
        <v>0.30971239664381944</v>
      </c>
      <c r="D956" s="15" t="str">
        <f ca="1">LOOKUP(C956,$H$13:$H$16,$F$13:$F$16)</f>
        <v>Airbus A380-800</v>
      </c>
      <c r="E956" s="15">
        <f ca="1">LOOKUP(D956,$F$6:$F$9,$I$6:$I$9)</f>
        <v>14</v>
      </c>
      <c r="F956" s="15">
        <f ca="1">LOOKUP(D956,$F$6:$F$9,$J$6:$J$9)</f>
        <v>76</v>
      </c>
      <c r="G956" s="15">
        <f ca="1">LOOKUP(D956,$F$6:$F$9,$K$6:$K$9)</f>
        <v>56</v>
      </c>
      <c r="H956" s="15">
        <f ca="1">LOOKUP(D956,$F$6:$F$9,$L$6:$L$9)</f>
        <v>341</v>
      </c>
      <c r="I956" s="20">
        <f ca="1">RAND()</f>
        <v>0.59176885907461574</v>
      </c>
      <c r="J956" s="15">
        <f ca="1">IF(B956=1, ROUND(_xlfn.NORM.INV(I956,$C$5,$C$6)*(1+$T$14), 0), ROUND(_xlfn.NORM.INV(I956, $D$5, $D$6)*(1+$T$14), 0))</f>
        <v>4</v>
      </c>
      <c r="K956" s="20">
        <f ca="1">RAND()</f>
        <v>0.61825671876945076</v>
      </c>
      <c r="L956" s="18">
        <f ca="1">IF(B956=1, ROUND(_xlfn.NORM.INV(K956,$C$7,$C$8), 2), ROUND(_xlfn.NORM.INV(K956, $D$7, $D$8), 2))</f>
        <v>10629.52</v>
      </c>
      <c r="M956" s="15">
        <f ca="1">MIN(E956,J956)</f>
        <v>4</v>
      </c>
      <c r="N956" s="15">
        <f ca="1">RAND()</f>
        <v>6.741564842173442E-2</v>
      </c>
      <c r="O956" s="19">
        <f ca="1">(IF(B956=1, $G$21+($G$22-$G$21)*N956, $H$21+($H$22-$H$21)*N956))</f>
        <v>1.2022469452652033E-2</v>
      </c>
      <c r="P956" s="15">
        <f ca="1">ROUND(M956*(1-O956), 0)</f>
        <v>4</v>
      </c>
      <c r="Q956" s="20">
        <f ca="1">RAND()</f>
        <v>0.71309603938713151</v>
      </c>
      <c r="R956" s="15">
        <f ca="1">IF(B956=1, ROUND(_xlfn.NORM.INV(Q956,$C$9,$C$10)*(1+$T$14), 0), ROUND(_xlfn.NORM.INV(Q956, $D$9, $D$10)*(1+$T$14), 0))</f>
        <v>46</v>
      </c>
      <c r="S956" s="20">
        <f ca="1">RAND()</f>
        <v>0.66807452054910987</v>
      </c>
      <c r="T956" s="18">
        <f ca="1">IF(B956=1, ROUND(_xlfn.NORM.INV(S956,$C$11,$C$12), 2), ROUND(_xlfn.NORM.INV(S956, $D$11, $D$12), 2))</f>
        <v>5345.23</v>
      </c>
      <c r="U956" s="15">
        <f ca="1">MIN(F956,R956)</f>
        <v>46</v>
      </c>
      <c r="V956" s="15">
        <f ca="1">RAND()</f>
        <v>0.99492071067877774</v>
      </c>
      <c r="W956" s="19">
        <f ca="1">(IF(B956=1, $G$21+($G$22-$G$21)*V956, $H$21+($H$22-$H$21)*V956))</f>
        <v>3.9847621320363333E-2</v>
      </c>
      <c r="X956" s="15">
        <f ca="1">ROUND(U956*(1-W956), 0)</f>
        <v>44</v>
      </c>
      <c r="Y956" s="20">
        <f ca="1">RAND()</f>
        <v>0.38293845889307265</v>
      </c>
      <c r="Z956" s="15">
        <f ca="1">IF(B956=1, ROUND(_xlfn.NORM.INV(Y956,$C$13,$C$14)*(1+$T$14), 0), ROUND(_xlfn.NORM.INV(Y956, $D$13, $D$14)*(1+$T$14), 0))</f>
        <v>33</v>
      </c>
      <c r="AA956" s="20">
        <f ca="1">RAND()</f>
        <v>3.6256381397321569E-3</v>
      </c>
      <c r="AB956" s="18">
        <f ca="1">IF(B956=1, ROUND(_xlfn.NORM.INV(AA956,$C$15,$C$16), 2), ROUND(_xlfn.NORM.INV(AA956, $D$15, $D$16), 2))</f>
        <v>2471.63</v>
      </c>
      <c r="AC956" s="15">
        <f ca="1">MIN(G956,Z956)</f>
        <v>33</v>
      </c>
      <c r="AD956" s="15">
        <f ca="1">RAND()</f>
        <v>0.51397902796498385</v>
      </c>
      <c r="AE956" s="19">
        <f ca="1">(IF(B956=1, $G$21+($G$22-$G$21)*AD956, $H$21+($H$22-$H$21)*AD956))</f>
        <v>2.5419370838949518E-2</v>
      </c>
      <c r="AF956" s="15">
        <f ca="1">ROUND(AC956*(1-AE956), 0)</f>
        <v>32</v>
      </c>
      <c r="AG956" s="20">
        <f ca="1">RAND()</f>
        <v>0.67660599272656619</v>
      </c>
      <c r="AH956" s="15">
        <f ca="1">IF(B956=1, ROUND(_xlfn.NORM.INV(AG956,$C$17,$C$18)*(1+$T$14), 0), ROUND(_xlfn.NORM.INV(AG956, $D$17, $D$18)*(1+$T$14), 0))</f>
        <v>224</v>
      </c>
      <c r="AI956" s="20">
        <f ca="1">RAND()</f>
        <v>0.97381334594786761</v>
      </c>
      <c r="AJ956" s="18">
        <f ca="1">IF(B956=1, ROUND(_xlfn.NORM.INV(AI956,$C$19,$C$20), 2), ROUND(_xlfn.NORM.INV(AI956, $D$19, $D$20), 2))</f>
        <v>1896.1</v>
      </c>
      <c r="AK956" s="15">
        <f ca="1">MIN(ROUND(H956*(1+$C$22),0),AH956)</f>
        <v>224</v>
      </c>
      <c r="AL956" s="20">
        <f ca="1">RAND()</f>
        <v>0.20754109881754901</v>
      </c>
      <c r="AM956" s="19">
        <f ca="1">(IF(B956=1, $G$21+($G$22-$G$21)*AL956, $H$21+($H$22-$H$21)*AL956))</f>
        <v>1.6226232964526469E-2</v>
      </c>
      <c r="AN956" s="15">
        <f ca="1">ROUND(AK956*(1-AM956), 0)</f>
        <v>220</v>
      </c>
      <c r="AO956" s="18">
        <f ca="1">SUM(IF(AN956&gt;H956, (AN956-H956)*($G$23+AJ956), 0),IF(AF956&gt;G956,(AF956-G956)*($G$23+AB956),0),IF(X956&gt;F956,(X956-F956)*($G$23+T956),0),IF(P956&gt;E956,(P956-E956)*($G$23+L956),0))</f>
        <v>0</v>
      </c>
      <c r="AP956" s="18">
        <f>-$C$24</f>
        <v>-313614.51120000001</v>
      </c>
      <c r="AQ956" s="17">
        <f ca="1">L956*P956+T956*X956+AB956*AF956+AJ956*AN956-AO956+AP956</f>
        <v>460327.84879999998</v>
      </c>
      <c r="AS956" s="21">
        <f ca="1">SUM(IF(AN956&gt;H956, (AN956-H956), 0),IF(AF956&gt;G956,(AF956-G956),0),IF(X956&gt;F956,(X956-F956),0),IF(P956&gt;E956,(P956-E956),0))</f>
        <v>0</v>
      </c>
    </row>
    <row r="957" spans="1:45" x14ac:dyDescent="0.4">
      <c r="A957" s="15">
        <v>929</v>
      </c>
      <c r="B957" s="15">
        <f ca="1">IF(RAND() &lt; (8/12), 0, 1)</f>
        <v>0</v>
      </c>
      <c r="C957" s="20">
        <f ca="1">RAND()</f>
        <v>0.22600035753958592</v>
      </c>
      <c r="D957" s="15" t="str">
        <f ca="1">LOOKUP(C957,$H$13:$H$16,$F$13:$F$16)</f>
        <v>Airbus A380-800</v>
      </c>
      <c r="E957" s="15">
        <f ca="1">LOOKUP(D957,$F$6:$F$9,$I$6:$I$9)</f>
        <v>14</v>
      </c>
      <c r="F957" s="15">
        <f ca="1">LOOKUP(D957,$F$6:$F$9,$J$6:$J$9)</f>
        <v>76</v>
      </c>
      <c r="G957" s="15">
        <f ca="1">LOOKUP(D957,$F$6:$F$9,$K$6:$K$9)</f>
        <v>56</v>
      </c>
      <c r="H957" s="15">
        <f ca="1">LOOKUP(D957,$F$6:$F$9,$L$6:$L$9)</f>
        <v>341</v>
      </c>
      <c r="I957" s="20">
        <f ca="1">RAND()</f>
        <v>0.38813478782818489</v>
      </c>
      <c r="J957" s="15">
        <f ca="1">IF(B957=1, ROUND(_xlfn.NORM.INV(I957,$C$5,$C$6)*(1+$T$14), 0), ROUND(_xlfn.NORM.INV(I957, $D$5, $D$6)*(1+$T$14), 0))</f>
        <v>4</v>
      </c>
      <c r="K957" s="20">
        <f ca="1">RAND()</f>
        <v>0.8106389721633146</v>
      </c>
      <c r="L957" s="18">
        <f ca="1">IF(B957=1, ROUND(_xlfn.NORM.INV(K957,$C$7,$C$8), 2), ROUND(_xlfn.NORM.INV(K957, $D$7, $D$8), 2))</f>
        <v>10893.56</v>
      </c>
      <c r="M957" s="15">
        <f ca="1">MIN(E957,J957)</f>
        <v>4</v>
      </c>
      <c r="N957" s="15">
        <f ca="1">RAND()</f>
        <v>0.30543446675100649</v>
      </c>
      <c r="O957" s="19">
        <f ca="1">(IF(B957=1, $G$21+($G$22-$G$21)*N957, $H$21+($H$22-$H$21)*N957))</f>
        <v>1.9163034002530194E-2</v>
      </c>
      <c r="P957" s="15">
        <f ca="1">ROUND(M957*(1-O957), 0)</f>
        <v>4</v>
      </c>
      <c r="Q957" s="20">
        <f ca="1">RAND()</f>
        <v>0.3071912881512332</v>
      </c>
      <c r="R957" s="15">
        <f ca="1">IF(B957=1, ROUND(_xlfn.NORM.INV(Q957,$C$9,$C$10)*(1+$T$14), 0), ROUND(_xlfn.NORM.INV(Q957, $D$9, $D$10)*(1+$T$14), 0))</f>
        <v>35</v>
      </c>
      <c r="S957" s="20">
        <f ca="1">RAND()</f>
        <v>0.78445469140109447</v>
      </c>
      <c r="T957" s="18">
        <f ca="1">IF(B957=1, ROUND(_xlfn.NORM.INV(S957,$C$11,$C$12), 2), ROUND(_xlfn.NORM.INV(S957, $D$11, $D$12), 2))</f>
        <v>5425.61</v>
      </c>
      <c r="U957" s="15">
        <f ca="1">MIN(F957,R957)</f>
        <v>35</v>
      </c>
      <c r="V957" s="15">
        <f ca="1">RAND()</f>
        <v>0.40085642536391131</v>
      </c>
      <c r="W957" s="19">
        <f ca="1">(IF(B957=1, $G$21+($G$22-$G$21)*V957, $H$21+($H$22-$H$21)*V957))</f>
        <v>2.2025692760917339E-2</v>
      </c>
      <c r="X957" s="15">
        <f ca="1">ROUND(U957*(1-W957), 0)</f>
        <v>34</v>
      </c>
      <c r="Y957" s="20">
        <f ca="1">RAND()</f>
        <v>0.7369496414319735</v>
      </c>
      <c r="Z957" s="15">
        <f ca="1">IF(B957=1, ROUND(_xlfn.NORM.INV(Y957,$C$13,$C$14)*(1+$T$14), 0), ROUND(_xlfn.NORM.INV(Y957, $D$13, $D$14)*(1+$T$14), 0))</f>
        <v>42</v>
      </c>
      <c r="AA957" s="20">
        <f ca="1">RAND()</f>
        <v>8.3452926678085682E-2</v>
      </c>
      <c r="AB957" s="18">
        <f ca="1">IF(B957=1, ROUND(_xlfn.NORM.INV(AA957,$C$15,$C$16), 2), ROUND(_xlfn.NORM.INV(AA957, $D$15, $D$16), 2))</f>
        <v>2629.98</v>
      </c>
      <c r="AC957" s="15">
        <f ca="1">MIN(G957,Z957)</f>
        <v>42</v>
      </c>
      <c r="AD957" s="15">
        <f ca="1">RAND()</f>
        <v>0.17492468025293306</v>
      </c>
      <c r="AE957" s="19">
        <f ca="1">(IF(B957=1, $G$21+($G$22-$G$21)*AD957, $H$21+($H$22-$H$21)*AD957))</f>
        <v>1.5247740407587992E-2</v>
      </c>
      <c r="AF957" s="15">
        <f ca="1">ROUND(AC957*(1-AE957), 0)</f>
        <v>41</v>
      </c>
      <c r="AG957" s="20">
        <f ca="1">RAND()</f>
        <v>0.80010913736280231</v>
      </c>
      <c r="AH957" s="15">
        <f ca="1">IF(B957=1, ROUND(_xlfn.NORM.INV(AG957,$C$17,$C$18)*(1+$T$14), 0), ROUND(_xlfn.NORM.INV(AG957, $D$17, $D$18)*(1+$T$14), 0))</f>
        <v>244</v>
      </c>
      <c r="AI957" s="20">
        <f ca="1">RAND()</f>
        <v>0.25638583147699234</v>
      </c>
      <c r="AJ957" s="18">
        <f ca="1">IF(B957=1, ROUND(_xlfn.NORM.INV(AI957,$C$19,$C$20), 2), ROUND(_xlfn.NORM.INV(AI957, $D$19, $D$20), 2))</f>
        <v>1699.01</v>
      </c>
      <c r="AK957" s="15">
        <f ca="1">MIN(ROUND(H957*(1+$C$22),0),AH957)</f>
        <v>244</v>
      </c>
      <c r="AL957" s="20">
        <f ca="1">RAND()</f>
        <v>0.24700972356127471</v>
      </c>
      <c r="AM957" s="19">
        <f ca="1">(IF(B957=1, $G$21+($G$22-$G$21)*AL957, $H$21+($H$22-$H$21)*AL957))</f>
        <v>1.7410291706838242E-2</v>
      </c>
      <c r="AN957" s="15">
        <f ca="1">ROUND(AK957*(1-AM957), 0)</f>
        <v>240</v>
      </c>
      <c r="AO957" s="18">
        <f ca="1">SUM(IF(AN957&gt;H957, (AN957-H957)*($G$23+AJ957), 0),IF(AF957&gt;G957,(AF957-G957)*($G$23+AB957),0),IF(X957&gt;F957,(X957-F957)*($G$23+T957),0),IF(P957&gt;E957,(P957-E957)*($G$23+L957),0))</f>
        <v>0</v>
      </c>
      <c r="AP957" s="18">
        <f>-$C$24</f>
        <v>-313614.51120000001</v>
      </c>
      <c r="AQ957" s="17">
        <f ca="1">L957*P957+T957*X957+AB957*AF957+AJ957*AN957-AO957+AP957</f>
        <v>430022.04880000005</v>
      </c>
      <c r="AS957" s="21">
        <f ca="1">SUM(IF(AN957&gt;H957, (AN957-H957), 0),IF(AF957&gt;G957,(AF957-G957),0),IF(X957&gt;F957,(X957-F957),0),IF(P957&gt;E957,(P957-E957),0))</f>
        <v>0</v>
      </c>
    </row>
    <row r="958" spans="1:45" x14ac:dyDescent="0.4">
      <c r="A958" s="15">
        <v>930</v>
      </c>
      <c r="B958" s="15">
        <f ca="1">IF(RAND() &lt; (8/12), 0, 1)</f>
        <v>0</v>
      </c>
      <c r="C958" s="20">
        <f ca="1">RAND()</f>
        <v>0.24936165153403222</v>
      </c>
      <c r="D958" s="15" t="str">
        <f ca="1">LOOKUP(C958,$H$13:$H$16,$F$13:$F$16)</f>
        <v>Airbus A380-800</v>
      </c>
      <c r="E958" s="15">
        <f ca="1">LOOKUP(D958,$F$6:$F$9,$I$6:$I$9)</f>
        <v>14</v>
      </c>
      <c r="F958" s="15">
        <f ca="1">LOOKUP(D958,$F$6:$F$9,$J$6:$J$9)</f>
        <v>76</v>
      </c>
      <c r="G958" s="15">
        <f ca="1">LOOKUP(D958,$F$6:$F$9,$K$6:$K$9)</f>
        <v>56</v>
      </c>
      <c r="H958" s="15">
        <f ca="1">LOOKUP(D958,$F$6:$F$9,$L$6:$L$9)</f>
        <v>341</v>
      </c>
      <c r="I958" s="20">
        <f ca="1">RAND()</f>
        <v>0.8100618766407065</v>
      </c>
      <c r="J958" s="15">
        <f ca="1">IF(B958=1, ROUND(_xlfn.NORM.INV(I958,$C$5,$C$6)*(1+$T$14), 0), ROUND(_xlfn.NORM.INV(I958, $D$5, $D$6)*(1+$T$14), 0))</f>
        <v>5</v>
      </c>
      <c r="K958" s="20">
        <f ca="1">RAND()</f>
        <v>0.68323583031199608</v>
      </c>
      <c r="L958" s="18">
        <f ca="1">IF(B958=1, ROUND(_xlfn.NORM.INV(K958,$C$7,$C$8), 2), ROUND(_xlfn.NORM.INV(K958, $D$7, $D$8), 2))</f>
        <v>10709.67</v>
      </c>
      <c r="M958" s="15">
        <f ca="1">MIN(E958,J958)</f>
        <v>5</v>
      </c>
      <c r="N958" s="15">
        <f ca="1">RAND()</f>
        <v>0.86254396407398026</v>
      </c>
      <c r="O958" s="19">
        <f ca="1">(IF(B958=1, $G$21+($G$22-$G$21)*N958, $H$21+($H$22-$H$21)*N958))</f>
        <v>3.5876318922219409E-2</v>
      </c>
      <c r="P958" s="15">
        <f ca="1">ROUND(M958*(1-O958), 0)</f>
        <v>5</v>
      </c>
      <c r="Q958" s="20">
        <f ca="1">RAND()</f>
        <v>0.6799375182430234</v>
      </c>
      <c r="R958" s="15">
        <f ca="1">IF(B958=1, ROUND(_xlfn.NORM.INV(Q958,$C$9,$C$10)*(1+$T$14), 0), ROUND(_xlfn.NORM.INV(Q958, $D$9, $D$10)*(1+$T$14), 0))</f>
        <v>45</v>
      </c>
      <c r="S958" s="20">
        <f ca="1">RAND()</f>
        <v>0.97025254305945263</v>
      </c>
      <c r="T958" s="18">
        <f ca="1">IF(B958=1, ROUND(_xlfn.NORM.INV(S958,$C$11,$C$12), 2), ROUND(_xlfn.NORM.INV(S958, $D$11, $D$12), 2))</f>
        <v>5675.63</v>
      </c>
      <c r="U958" s="15">
        <f ca="1">MIN(F958,R958)</f>
        <v>45</v>
      </c>
      <c r="V958" s="15">
        <f ca="1">RAND()</f>
        <v>0.81371838135898789</v>
      </c>
      <c r="W958" s="19">
        <f ca="1">(IF(B958=1, $G$21+($G$22-$G$21)*V958, $H$21+($H$22-$H$21)*V958))</f>
        <v>3.4411551440769635E-2</v>
      </c>
      <c r="X958" s="15">
        <f ca="1">ROUND(U958*(1-W958), 0)</f>
        <v>43</v>
      </c>
      <c r="Y958" s="20">
        <f ca="1">RAND()</f>
        <v>0.68513316426030801</v>
      </c>
      <c r="Z958" s="15">
        <f ca="1">IF(B958=1, ROUND(_xlfn.NORM.INV(Y958,$C$13,$C$14)*(1+$T$14), 0), ROUND(_xlfn.NORM.INV(Y958, $D$13, $D$14)*(1+$T$14), 0))</f>
        <v>40</v>
      </c>
      <c r="AA958" s="20">
        <f ca="1">RAND()</f>
        <v>0.95274179672958359</v>
      </c>
      <c r="AB958" s="18">
        <f ca="1">IF(B958=1, ROUND(_xlfn.NORM.INV(AA958,$C$15,$C$16), 2), ROUND(_xlfn.NORM.INV(AA958, $D$15, $D$16), 2))</f>
        <v>3001.18</v>
      </c>
      <c r="AC958" s="15">
        <f ca="1">MIN(G958,Z958)</f>
        <v>40</v>
      </c>
      <c r="AD958" s="15">
        <f ca="1">RAND()</f>
        <v>0.49672584772080164</v>
      </c>
      <c r="AE958" s="19">
        <f ca="1">(IF(B958=1, $G$21+($G$22-$G$21)*AD958, $H$21+($H$22-$H$21)*AD958))</f>
        <v>2.490177543162405E-2</v>
      </c>
      <c r="AF958" s="15">
        <f ca="1">ROUND(AC958*(1-AE958), 0)</f>
        <v>39</v>
      </c>
      <c r="AG958" s="20">
        <f ca="1">RAND()</f>
        <v>0.8380810444092015</v>
      </c>
      <c r="AH958" s="15">
        <f ca="1">IF(B958=1, ROUND(_xlfn.NORM.INV(AG958,$C$17,$C$18)*(1+$T$14), 0), ROUND(_xlfn.NORM.INV(AG958, $D$17, $D$18)*(1+$T$14), 0))</f>
        <v>251</v>
      </c>
      <c r="AI958" s="20">
        <f ca="1">RAND()</f>
        <v>0.11479669574270002</v>
      </c>
      <c r="AJ958" s="18">
        <f ca="1">IF(B958=1, ROUND(_xlfn.NORM.INV(AI958,$C$19,$C$20), 2), ROUND(_xlfn.NORM.INV(AI958, $D$19, $D$20), 2))</f>
        <v>1657.47</v>
      </c>
      <c r="AK958" s="15">
        <f ca="1">MIN(ROUND(H958*(1+$C$22),0),AH958)</f>
        <v>251</v>
      </c>
      <c r="AL958" s="20">
        <f ca="1">RAND()</f>
        <v>0.52083835448385607</v>
      </c>
      <c r="AM958" s="19">
        <f ca="1">(IF(B958=1, $G$21+($G$22-$G$21)*AL958, $H$21+($H$22-$H$21)*AL958))</f>
        <v>2.5625150634515682E-2</v>
      </c>
      <c r="AN958" s="15">
        <f ca="1">ROUND(AK958*(1-AM958), 0)</f>
        <v>245</v>
      </c>
      <c r="AO958" s="18">
        <f ca="1">SUM(IF(AN958&gt;H958, (AN958-H958)*($G$23+AJ958), 0),IF(AF958&gt;G958,(AF958-G958)*($G$23+AB958),0),IF(X958&gt;F958,(X958-F958)*($G$23+T958),0),IF(P958&gt;E958,(P958-E958)*($G$23+L958),0))</f>
        <v>0</v>
      </c>
      <c r="AP958" s="18">
        <f>-$C$24</f>
        <v>-313614.51120000001</v>
      </c>
      <c r="AQ958" s="17">
        <f ca="1">L958*P958+T958*X958+AB958*AF958+AJ958*AN958-AO958+AP958</f>
        <v>507112.09879999998</v>
      </c>
      <c r="AS958" s="21">
        <f ca="1">SUM(IF(AN958&gt;H958, (AN958-H958), 0),IF(AF958&gt;G958,(AF958-G958),0),IF(X958&gt;F958,(X958-F958),0),IF(P958&gt;E958,(P958-E958),0))</f>
        <v>0</v>
      </c>
    </row>
    <row r="959" spans="1:45" x14ac:dyDescent="0.4">
      <c r="A959" s="15">
        <v>931</v>
      </c>
      <c r="B959" s="15">
        <f ca="1">IF(RAND() &lt; (8/12), 0, 1)</f>
        <v>0</v>
      </c>
      <c r="C959" s="20">
        <f ca="1">RAND()</f>
        <v>0.33141563608742985</v>
      </c>
      <c r="D959" s="15" t="str">
        <f ca="1">LOOKUP(C959,$H$13:$H$16,$F$13:$F$16)</f>
        <v>Airbus A380-800</v>
      </c>
      <c r="E959" s="15">
        <f ca="1">LOOKUP(D959,$F$6:$F$9,$I$6:$I$9)</f>
        <v>14</v>
      </c>
      <c r="F959" s="15">
        <f ca="1">LOOKUP(D959,$F$6:$F$9,$J$6:$J$9)</f>
        <v>76</v>
      </c>
      <c r="G959" s="15">
        <f ca="1">LOOKUP(D959,$F$6:$F$9,$K$6:$K$9)</f>
        <v>56</v>
      </c>
      <c r="H959" s="15">
        <f ca="1">LOOKUP(D959,$F$6:$F$9,$L$6:$L$9)</f>
        <v>341</v>
      </c>
      <c r="I959" s="20">
        <f ca="1">RAND()</f>
        <v>0.51738651982325634</v>
      </c>
      <c r="J959" s="15">
        <f ca="1">IF(B959=1, ROUND(_xlfn.NORM.INV(I959,$C$5,$C$6)*(1+$T$14), 0), ROUND(_xlfn.NORM.INV(I959, $D$5, $D$6)*(1+$T$14), 0))</f>
        <v>4</v>
      </c>
      <c r="K959" s="20">
        <f ca="1">RAND()</f>
        <v>0.51047449312889426</v>
      </c>
      <c r="L959" s="18">
        <f ca="1">IF(B959=1, ROUND(_xlfn.NORM.INV(K959,$C$7,$C$8), 2), ROUND(_xlfn.NORM.INV(K959, $D$7, $D$8), 2))</f>
        <v>10504.35</v>
      </c>
      <c r="M959" s="15">
        <f ca="1">MIN(E959,J959)</f>
        <v>4</v>
      </c>
      <c r="N959" s="15">
        <f ca="1">RAND()</f>
        <v>2.492537223477076E-2</v>
      </c>
      <c r="O959" s="19">
        <f ca="1">(IF(B959=1, $G$21+($G$22-$G$21)*N959, $H$21+($H$22-$H$21)*N959))</f>
        <v>1.0747761167043122E-2</v>
      </c>
      <c r="P959" s="15">
        <f ca="1">ROUND(M959*(1-O959), 0)</f>
        <v>4</v>
      </c>
      <c r="Q959" s="20">
        <f ca="1">RAND()</f>
        <v>0.3007752418544577</v>
      </c>
      <c r="R959" s="15">
        <f ca="1">IF(B959=1, ROUND(_xlfn.NORM.INV(Q959,$C$9,$C$10)*(1+$T$14), 0), ROUND(_xlfn.NORM.INV(Q959, $D$9, $D$10)*(1+$T$14), 0))</f>
        <v>34</v>
      </c>
      <c r="S959" s="20">
        <f ca="1">RAND()</f>
        <v>0.8663854123527911</v>
      </c>
      <c r="T959" s="18">
        <f ca="1">IF(B959=1, ROUND(_xlfn.NORM.INV(S959,$C$11,$C$12), 2), ROUND(_xlfn.NORM.INV(S959, $D$11, $D$12), 2))</f>
        <v>5499.02</v>
      </c>
      <c r="U959" s="15">
        <f ca="1">MIN(F959,R959)</f>
        <v>34</v>
      </c>
      <c r="V959" s="15">
        <f ca="1">RAND()</f>
        <v>0.70223409134271653</v>
      </c>
      <c r="W959" s="19">
        <f ca="1">(IF(B959=1, $G$21+($G$22-$G$21)*V959, $H$21+($H$22-$H$21)*V959))</f>
        <v>3.1067022740281496E-2</v>
      </c>
      <c r="X959" s="15">
        <f ca="1">ROUND(U959*(1-W959), 0)</f>
        <v>33</v>
      </c>
      <c r="Y959" s="20">
        <f ca="1">RAND()</f>
        <v>9.8203386854138985E-2</v>
      </c>
      <c r="Z959" s="15">
        <f ca="1">IF(B959=1, ROUND(_xlfn.NORM.INV(Y959,$C$13,$C$14)*(1+$T$14), 0), ROUND(_xlfn.NORM.INV(Y959, $D$13, $D$14)*(1+$T$14), 0))</f>
        <v>23</v>
      </c>
      <c r="AA959" s="20">
        <f ca="1">RAND()</f>
        <v>0.37821717750668615</v>
      </c>
      <c r="AB959" s="18">
        <f ca="1">IF(B959=1, ROUND(_xlfn.NORM.INV(AA959,$C$15,$C$16), 2), ROUND(_xlfn.NORM.INV(AA959, $D$15, $D$16), 2))</f>
        <v>2760.27</v>
      </c>
      <c r="AC959" s="15">
        <f ca="1">MIN(G959,Z959)</f>
        <v>23</v>
      </c>
      <c r="AD959" s="15">
        <f ca="1">RAND()</f>
        <v>0.89828964627263397</v>
      </c>
      <c r="AE959" s="19">
        <f ca="1">(IF(B959=1, $G$21+($G$22-$G$21)*AD959, $H$21+($H$22-$H$21)*AD959))</f>
        <v>3.6948689388179017E-2</v>
      </c>
      <c r="AF959" s="15">
        <f ca="1">ROUND(AC959*(1-AE959), 0)</f>
        <v>22</v>
      </c>
      <c r="AG959" s="20">
        <f ca="1">RAND()</f>
        <v>0.83876609165925964</v>
      </c>
      <c r="AH959" s="15">
        <f ca="1">IF(B959=1, ROUND(_xlfn.NORM.INV(AG959,$C$17,$C$18)*(1+$T$14), 0), ROUND(_xlfn.NORM.INV(AG959, $D$17, $D$18)*(1+$T$14), 0))</f>
        <v>251</v>
      </c>
      <c r="AI959" s="20">
        <f ca="1">RAND()</f>
        <v>0.63503027483749197</v>
      </c>
      <c r="AJ959" s="18">
        <f ca="1">IF(B959=1, ROUND(_xlfn.NORM.INV(AI959,$C$19,$C$20), 2), ROUND(_xlfn.NORM.INV(AI959, $D$19, $D$20), 2))</f>
        <v>1774.95</v>
      </c>
      <c r="AK959" s="15">
        <f ca="1">MIN(ROUND(H959*(1+$C$22),0),AH959)</f>
        <v>251</v>
      </c>
      <c r="AL959" s="20">
        <f ca="1">RAND()</f>
        <v>0.15268755076611573</v>
      </c>
      <c r="AM959" s="19">
        <f ca="1">(IF(B959=1, $G$21+($G$22-$G$21)*AL959, $H$21+($H$22-$H$21)*AL959))</f>
        <v>1.4580626522983472E-2</v>
      </c>
      <c r="AN959" s="15">
        <f ca="1">ROUND(AK959*(1-AM959), 0)</f>
        <v>247</v>
      </c>
      <c r="AO959" s="18">
        <f ca="1">SUM(IF(AN959&gt;H959, (AN959-H959)*($G$23+AJ959), 0),IF(AF959&gt;G959,(AF959-G959)*($G$23+AB959),0),IF(X959&gt;F959,(X959-F959)*($G$23+T959),0),IF(P959&gt;E959,(P959-E959)*($G$23+L959),0))</f>
        <v>0</v>
      </c>
      <c r="AP959" s="18">
        <f>-$C$24</f>
        <v>-313614.51120000001</v>
      </c>
      <c r="AQ959" s="17">
        <f ca="1">L959*P959+T959*X959+AB959*AF959+AJ959*AN959-AO959+AP959</f>
        <v>409009.13880000002</v>
      </c>
      <c r="AS959" s="21">
        <f ca="1">SUM(IF(AN959&gt;H959, (AN959-H959), 0),IF(AF959&gt;G959,(AF959-G959),0),IF(X959&gt;F959,(X959-F959),0),IF(P959&gt;E959,(P959-E959),0))</f>
        <v>0</v>
      </c>
    </row>
    <row r="960" spans="1:45" x14ac:dyDescent="0.4">
      <c r="A960" s="15">
        <v>932</v>
      </c>
      <c r="B960" s="15">
        <f ca="1">IF(RAND() &lt; (8/12), 0, 1)</f>
        <v>0</v>
      </c>
      <c r="C960" s="20">
        <f ca="1">RAND()</f>
        <v>0.15655937266908282</v>
      </c>
      <c r="D960" s="15" t="str">
        <f ca="1">LOOKUP(C960,$H$13:$H$16,$F$13:$F$16)</f>
        <v>Airbus A350-900</v>
      </c>
      <c r="E960" s="15">
        <f ca="1">LOOKUP(D960,$F$6:$F$9,$I$6:$I$9)</f>
        <v>0</v>
      </c>
      <c r="F960" s="15">
        <f ca="1">LOOKUP(D960,$F$6:$F$9,$J$6:$J$9)</f>
        <v>32</v>
      </c>
      <c r="G960" s="15">
        <f ca="1">LOOKUP(D960,$F$6:$F$9,$K$6:$K$9)</f>
        <v>21</v>
      </c>
      <c r="H960" s="15">
        <f ca="1">LOOKUP(D960,$F$6:$F$9,$L$6:$L$9)</f>
        <v>259</v>
      </c>
      <c r="I960" s="20">
        <f ca="1">RAND()</f>
        <v>0.13839281013177596</v>
      </c>
      <c r="J960" s="15">
        <f ca="1">IF(B960=1, ROUND(_xlfn.NORM.INV(I960,$C$5,$C$6)*(1+$T$14), 0), ROUND(_xlfn.NORM.INV(I960, $D$5, $D$6)*(1+$T$14), 0))</f>
        <v>3</v>
      </c>
      <c r="K960" s="20">
        <f ca="1">RAND()</f>
        <v>0.40881073523420908</v>
      </c>
      <c r="L960" s="18">
        <f ca="1">IF(B960=1, ROUND(_xlfn.NORM.INV(K960,$C$7,$C$8), 2), ROUND(_xlfn.NORM.INV(K960, $D$7, $D$8), 2))</f>
        <v>10387.280000000001</v>
      </c>
      <c r="M960" s="15">
        <f ca="1">MIN(E960,J960)</f>
        <v>0</v>
      </c>
      <c r="N960" s="15">
        <f ca="1">RAND()</f>
        <v>6.0403506953991548E-2</v>
      </c>
      <c r="O960" s="19">
        <f ca="1">(IF(B960=1, $G$21+($G$22-$G$21)*N960, $H$21+($H$22-$H$21)*N960))</f>
        <v>1.1812105208619746E-2</v>
      </c>
      <c r="P960" s="15">
        <f ca="1">ROUND(M960*(1-O960), 0)</f>
        <v>0</v>
      </c>
      <c r="Q960" s="20">
        <f ca="1">RAND()</f>
        <v>0.95092210152590362</v>
      </c>
      <c r="R960" s="15">
        <f ca="1">IF(B960=1, ROUND(_xlfn.NORM.INV(Q960,$C$9,$C$10)*(1+$T$14), 0), ROUND(_xlfn.NORM.INV(Q960, $D$9, $D$10)*(1+$T$14), 0))</f>
        <v>57</v>
      </c>
      <c r="S960" s="20">
        <f ca="1">RAND()</f>
        <v>0.16915791015957538</v>
      </c>
      <c r="T960" s="18">
        <f ca="1">IF(B960=1, ROUND(_xlfn.NORM.INV(S960,$C$11,$C$12), 2), ROUND(_xlfn.NORM.INV(S960, $D$11, $D$12), 2))</f>
        <v>5028</v>
      </c>
      <c r="U960" s="15">
        <f ca="1">MIN(F960,R960)</f>
        <v>32</v>
      </c>
      <c r="V960" s="15">
        <f ca="1">RAND()</f>
        <v>0.64674615950152436</v>
      </c>
      <c r="W960" s="19">
        <f ca="1">(IF(B960=1, $G$21+($G$22-$G$21)*V960, $H$21+($H$22-$H$21)*V960))</f>
        <v>2.9402384785045733E-2</v>
      </c>
      <c r="X960" s="15">
        <f ca="1">ROUND(U960*(1-W960), 0)</f>
        <v>31</v>
      </c>
      <c r="Y960" s="20">
        <f ca="1">RAND()</f>
        <v>0.68898186313871446</v>
      </c>
      <c r="Z960" s="15">
        <f ca="1">IF(B960=1, ROUND(_xlfn.NORM.INV(Y960,$C$13,$C$14)*(1+$T$14), 0), ROUND(_xlfn.NORM.INV(Y960, $D$13, $D$14)*(1+$T$14), 0))</f>
        <v>40</v>
      </c>
      <c r="AA960" s="20">
        <f ca="1">RAND()</f>
        <v>0.83652931517806683</v>
      </c>
      <c r="AB960" s="18">
        <f ca="1">IF(B960=1, ROUND(_xlfn.NORM.INV(AA960,$C$15,$C$16), 2), ROUND(_xlfn.NORM.INV(AA960, $D$15, $D$16), 2))</f>
        <v>2917.11</v>
      </c>
      <c r="AC960" s="15">
        <f ca="1">MIN(G960,Z960)</f>
        <v>21</v>
      </c>
      <c r="AD960" s="15">
        <f ca="1">RAND()</f>
        <v>0.65942114059476642</v>
      </c>
      <c r="AE960" s="19">
        <f ca="1">(IF(B960=1, $G$21+($G$22-$G$21)*AD960, $H$21+($H$22-$H$21)*AD960))</f>
        <v>2.9782634217842989E-2</v>
      </c>
      <c r="AF960" s="15">
        <f ca="1">ROUND(AC960*(1-AE960), 0)</f>
        <v>20</v>
      </c>
      <c r="AG960" s="20">
        <f ca="1">RAND()</f>
        <v>0.65505883248994967</v>
      </c>
      <c r="AH960" s="15">
        <f ca="1">IF(B960=1, ROUND(_xlfn.NORM.INV(AG960,$C$17,$C$18)*(1+$T$14), 0), ROUND(_xlfn.NORM.INV(AG960, $D$17, $D$18)*(1+$T$14), 0))</f>
        <v>220</v>
      </c>
      <c r="AI960" s="20">
        <f ca="1">RAND()</f>
        <v>9.6648447778168944E-2</v>
      </c>
      <c r="AJ960" s="18">
        <f ca="1">IF(B960=1, ROUND(_xlfn.NORM.INV(AI960,$C$19,$C$20), 2), ROUND(_xlfn.NORM.INV(AI960, $D$19, $D$20), 2))</f>
        <v>1649.91</v>
      </c>
      <c r="AK960" s="15">
        <f ca="1">MIN(ROUND(H960*(1+$C$22),0),AH960)</f>
        <v>220</v>
      </c>
      <c r="AL960" s="20">
        <f ca="1">RAND()</f>
        <v>0.65774474674665817</v>
      </c>
      <c r="AM960" s="19">
        <f ca="1">(IF(B960=1, $G$21+($G$22-$G$21)*AL960, $H$21+($H$22-$H$21)*AL960))</f>
        <v>2.9732342402399747E-2</v>
      </c>
      <c r="AN960" s="15">
        <f ca="1">ROUND(AK960*(1-AM960), 0)</f>
        <v>213</v>
      </c>
      <c r="AO960" s="18">
        <f ca="1">SUM(IF(AN960&gt;H960, (AN960-H960)*($G$23+AJ960), 0),IF(AF960&gt;G960,(AF960-G960)*($G$23+AB960),0),IF(X960&gt;F960,(X960-F960)*($G$23+T960),0),IF(P960&gt;E960,(P960-E960)*($G$23+L960),0))</f>
        <v>0</v>
      </c>
      <c r="AP960" s="18">
        <f>-$C$24</f>
        <v>-313614.51120000001</v>
      </c>
      <c r="AQ960" s="17">
        <f ca="1">L960*P960+T960*X960+AB960*AF960+AJ960*AN960-AO960+AP960</f>
        <v>252026.51880000002</v>
      </c>
      <c r="AS960" s="21">
        <f ca="1">SUM(IF(AN960&gt;H960, (AN960-H960), 0),IF(AF960&gt;G960,(AF960-G960),0),IF(X960&gt;F960,(X960-F960),0),IF(P960&gt;E960,(P960-E960),0))</f>
        <v>0</v>
      </c>
    </row>
    <row r="961" spans="1:45" x14ac:dyDescent="0.4">
      <c r="A961" s="15">
        <v>933</v>
      </c>
      <c r="B961" s="15">
        <f ca="1">IF(RAND() &lt; (8/12), 0, 1)</f>
        <v>1</v>
      </c>
      <c r="C961" s="20">
        <f ca="1">RAND()</f>
        <v>0.35887223549897684</v>
      </c>
      <c r="D961" s="15" t="str">
        <f ca="1">LOOKUP(C961,$H$13:$H$16,$F$13:$F$16)</f>
        <v>Airbus A380-800</v>
      </c>
      <c r="E961" s="15">
        <f ca="1">LOOKUP(D961,$F$6:$F$9,$I$6:$I$9)</f>
        <v>14</v>
      </c>
      <c r="F961" s="15">
        <f ca="1">LOOKUP(D961,$F$6:$F$9,$J$6:$J$9)</f>
        <v>76</v>
      </c>
      <c r="G961" s="15">
        <f ca="1">LOOKUP(D961,$F$6:$F$9,$K$6:$K$9)</f>
        <v>56</v>
      </c>
      <c r="H961" s="15">
        <f ca="1">LOOKUP(D961,$F$6:$F$9,$L$6:$L$9)</f>
        <v>341</v>
      </c>
      <c r="I961" s="20">
        <f ca="1">RAND()</f>
        <v>0.11372986582556888</v>
      </c>
      <c r="J961" s="15">
        <f ca="1">IF(B961=1, ROUND(_xlfn.NORM.INV(I961,$C$5,$C$6)*(1+$T$14), 0), ROUND(_xlfn.NORM.INV(I961, $D$5, $D$6)*(1+$T$14), 0))</f>
        <v>4</v>
      </c>
      <c r="K961" s="20">
        <f ca="1">RAND()</f>
        <v>5.6700343419557875E-3</v>
      </c>
      <c r="L961" s="18">
        <f ca="1">IF(B961=1, ROUND(_xlfn.NORM.INV(K961,$C$7,$C$8), 2), ROUND(_xlfn.NORM.INV(K961, $D$7, $D$8), 2))</f>
        <v>9092.5499999999993</v>
      </c>
      <c r="M961" s="15">
        <f ca="1">MIN(E961,J961)</f>
        <v>4</v>
      </c>
      <c r="N961" s="15">
        <f ca="1">RAND()</f>
        <v>0.91697483092812004</v>
      </c>
      <c r="O961" s="19">
        <f ca="1">(IF(B961=1, $G$21+($G$22-$G$21)*N961, $H$21+($H$22-$H$21)*N961))</f>
        <v>4.7094119082484204E-2</v>
      </c>
      <c r="P961" s="15">
        <f ca="1">ROUND(M961*(1-O961), 0)</f>
        <v>4</v>
      </c>
      <c r="Q961" s="20">
        <f ca="1">RAND()</f>
        <v>0.18806815625650186</v>
      </c>
      <c r="R961" s="15">
        <f ca="1">IF(B961=1, ROUND(_xlfn.NORM.INV(Q961,$C$9,$C$10)*(1+$T$14), 0), ROUND(_xlfn.NORM.INV(Q961, $D$9, $D$10)*(1+$T$14), 0))</f>
        <v>39</v>
      </c>
      <c r="S961" s="20">
        <f ca="1">RAND()</f>
        <v>0.80773684813786439</v>
      </c>
      <c r="T961" s="18">
        <f ca="1">IF(B961=1, ROUND(_xlfn.NORM.INV(S961,$C$11,$C$12), 2), ROUND(_xlfn.NORM.INV(S961, $D$11, $D$12), 2))</f>
        <v>7613.56</v>
      </c>
      <c r="U961" s="15">
        <f ca="1">MIN(F961,R961)</f>
        <v>39</v>
      </c>
      <c r="V961" s="15">
        <f ca="1">RAND()</f>
        <v>0.24018286873981609</v>
      </c>
      <c r="W961" s="19">
        <f ca="1">(IF(B961=1, $G$21+($G$22-$G$21)*V961, $H$21+($H$22-$H$21)*V961))</f>
        <v>2.3406400405893563E-2</v>
      </c>
      <c r="X961" s="15">
        <f ca="1">ROUND(U961*(1-W961), 0)</f>
        <v>38</v>
      </c>
      <c r="Y961" s="20">
        <f ca="1">RAND()</f>
        <v>0.39621813917498749</v>
      </c>
      <c r="Z961" s="15">
        <f ca="1">IF(B961=1, ROUND(_xlfn.NORM.INV(Y961,$C$13,$C$14)*(1+$T$14), 0), ROUND(_xlfn.NORM.INV(Y961, $D$13, $D$14)*(1+$T$14), 0))</f>
        <v>49</v>
      </c>
      <c r="AA961" s="20">
        <f ca="1">RAND()</f>
        <v>3.9491885124168791E-3</v>
      </c>
      <c r="AB961" s="18">
        <f ca="1">IF(B961=1, ROUND(_xlfn.NORM.INV(AA961,$C$15,$C$16), 2), ROUND(_xlfn.NORM.INV(AA961, $D$15, $D$16), 2))</f>
        <v>2364.88</v>
      </c>
      <c r="AC961" s="15">
        <f ca="1">MIN(G961,Z961)</f>
        <v>49</v>
      </c>
      <c r="AD961" s="15">
        <f ca="1">RAND()</f>
        <v>0.15081122758129262</v>
      </c>
      <c r="AE961" s="19">
        <f ca="1">(IF(B961=1, $G$21+($G$22-$G$21)*AD961, $H$21+($H$22-$H$21)*AD961))</f>
        <v>2.027839296534524E-2</v>
      </c>
      <c r="AF961" s="15">
        <f ca="1">ROUND(AC961*(1-AE961), 0)</f>
        <v>48</v>
      </c>
      <c r="AG961" s="20">
        <f ca="1">RAND()</f>
        <v>0.70330457086678444</v>
      </c>
      <c r="AH961" s="15">
        <f ca="1">IF(B961=1, ROUND(_xlfn.NORM.INV(AG961,$C$17,$C$18)*(1+$T$14), 0), ROUND(_xlfn.NORM.INV(AG961, $D$17, $D$18)*(1+$T$14), 0))</f>
        <v>372</v>
      </c>
      <c r="AI961" s="20">
        <f ca="1">RAND()</f>
        <v>7.1023580415414789E-2</v>
      </c>
      <c r="AJ961" s="18">
        <f ca="1">IF(B961=1, ROUND(_xlfn.NORM.INV(AI961,$C$19,$C$20), 2), ROUND(_xlfn.NORM.INV(AI961, $D$19, $D$20), 2))</f>
        <v>1835.18</v>
      </c>
      <c r="AK961" s="15">
        <f ca="1">MIN(ROUND(H961*(1+$C$22),0),AH961)</f>
        <v>358</v>
      </c>
      <c r="AL961" s="20">
        <f ca="1">RAND()</f>
        <v>0.68491106357948761</v>
      </c>
      <c r="AM961" s="19">
        <f ca="1">(IF(B961=1, $G$21+($G$22-$G$21)*AL961, $H$21+($H$22-$H$21)*AL961))</f>
        <v>3.8971887225282068E-2</v>
      </c>
      <c r="AN961" s="15">
        <f ca="1">ROUND(AK961*(1-AM961), 0)</f>
        <v>344</v>
      </c>
      <c r="AO961" s="18">
        <f ca="1">SUM(IF(AN961&gt;H961, (AN961-H961)*($G$23+AJ961), 0),IF(AF961&gt;G961,(AF961-G961)*($G$23+AB961),0),IF(X961&gt;F961,(X961-F961)*($G$23+T961),0),IF(P961&gt;E961,(P961-E961)*($G$23+L961),0))</f>
        <v>8058.5400000000009</v>
      </c>
      <c r="AP961" s="18">
        <f>-$C$24</f>
        <v>-313614.51120000001</v>
      </c>
      <c r="AQ961" s="17">
        <f ca="1">L961*P961+T961*X961+AB961*AF961+AJ961*AN961-AO961+AP961</f>
        <v>748828.58880000003</v>
      </c>
      <c r="AS961" s="21">
        <f ca="1">SUM(IF(AN961&gt;H961, (AN961-H961), 0),IF(AF961&gt;G961,(AF961-G961),0),IF(X961&gt;F961,(X961-F961),0),IF(P961&gt;E961,(P961-E961),0))</f>
        <v>3</v>
      </c>
    </row>
    <row r="962" spans="1:45" x14ac:dyDescent="0.4">
      <c r="A962" s="15">
        <v>934</v>
      </c>
      <c r="B962" s="15">
        <f ca="1">IF(RAND() &lt; (8/12), 0, 1)</f>
        <v>0</v>
      </c>
      <c r="C962" s="20">
        <f ca="1">RAND()</f>
        <v>0.15986612178122184</v>
      </c>
      <c r="D962" s="15" t="str">
        <f ca="1">LOOKUP(C962,$H$13:$H$16,$F$13:$F$16)</f>
        <v>Airbus A350-900</v>
      </c>
      <c r="E962" s="15">
        <f ca="1">LOOKUP(D962,$F$6:$F$9,$I$6:$I$9)</f>
        <v>0</v>
      </c>
      <c r="F962" s="15">
        <f ca="1">LOOKUP(D962,$F$6:$F$9,$J$6:$J$9)</f>
        <v>32</v>
      </c>
      <c r="G962" s="15">
        <f ca="1">LOOKUP(D962,$F$6:$F$9,$K$6:$K$9)</f>
        <v>21</v>
      </c>
      <c r="H962" s="15">
        <f ca="1">LOOKUP(D962,$F$6:$F$9,$L$6:$L$9)</f>
        <v>259</v>
      </c>
      <c r="I962" s="20">
        <f ca="1">RAND()</f>
        <v>0.51671410998084033</v>
      </c>
      <c r="J962" s="15">
        <f ca="1">IF(B962=1, ROUND(_xlfn.NORM.INV(I962,$C$5,$C$6)*(1+$T$14), 0), ROUND(_xlfn.NORM.INV(I962, $D$5, $D$6)*(1+$T$14), 0))</f>
        <v>4</v>
      </c>
      <c r="K962" s="20">
        <f ca="1">RAND()</f>
        <v>8.7562043668109935E-2</v>
      </c>
      <c r="L962" s="18">
        <f ca="1">IF(B962=1, ROUND(_xlfn.NORM.INV(K962,$C$7,$C$8), 2), ROUND(_xlfn.NORM.INV(K962, $D$7, $D$8), 2))</f>
        <v>9874.41</v>
      </c>
      <c r="M962" s="15">
        <f ca="1">MIN(E962,J962)</f>
        <v>0</v>
      </c>
      <c r="N962" s="15">
        <f ca="1">RAND()</f>
        <v>0.35561382929261898</v>
      </c>
      <c r="O962" s="19">
        <f ca="1">(IF(B962=1, $G$21+($G$22-$G$21)*N962, $H$21+($H$22-$H$21)*N962))</f>
        <v>2.0668414878778567E-2</v>
      </c>
      <c r="P962" s="15">
        <f ca="1">ROUND(M962*(1-O962), 0)</f>
        <v>0</v>
      </c>
      <c r="Q962" s="20">
        <f ca="1">RAND()</f>
        <v>0.1833377614442796</v>
      </c>
      <c r="R962" s="15">
        <f ca="1">IF(B962=1, ROUND(_xlfn.NORM.INV(Q962,$C$9,$C$10)*(1+$T$14), 0), ROUND(_xlfn.NORM.INV(Q962, $D$9, $D$10)*(1+$T$14), 0))</f>
        <v>30</v>
      </c>
      <c r="S962" s="20">
        <f ca="1">RAND()</f>
        <v>0.40163451062801958</v>
      </c>
      <c r="T962" s="18">
        <f ca="1">IF(B962=1, ROUND(_xlfn.NORM.INV(S962,$C$11,$C$12), 2), ROUND(_xlfn.NORM.INV(S962, $D$11, $D$12), 2))</f>
        <v>5189.42</v>
      </c>
      <c r="U962" s="15">
        <f ca="1">MIN(F962,R962)</f>
        <v>30</v>
      </c>
      <c r="V962" s="15">
        <f ca="1">RAND()</f>
        <v>0.98449349548195519</v>
      </c>
      <c r="W962" s="19">
        <f ca="1">(IF(B962=1, $G$21+($G$22-$G$21)*V962, $H$21+($H$22-$H$21)*V962))</f>
        <v>3.9534804864458657E-2</v>
      </c>
      <c r="X962" s="15">
        <f ca="1">ROUND(U962*(1-W962), 0)</f>
        <v>29</v>
      </c>
      <c r="Y962" s="20">
        <f ca="1">RAND()</f>
        <v>0.76462850506208746</v>
      </c>
      <c r="Z962" s="15">
        <f ca="1">IF(B962=1, ROUND(_xlfn.NORM.INV(Y962,$C$13,$C$14)*(1+$T$14), 0), ROUND(_xlfn.NORM.INV(Y962, $D$13, $D$14)*(1+$T$14), 0))</f>
        <v>43</v>
      </c>
      <c r="AA962" s="20">
        <f ca="1">RAND()</f>
        <v>0.60130035104850177</v>
      </c>
      <c r="AB962" s="18">
        <f ca="1">IF(B962=1, ROUND(_xlfn.NORM.INV(AA962,$C$15,$C$16), 2), ROUND(_xlfn.NORM.INV(AA962, $D$15, $D$16), 2))</f>
        <v>2829.17</v>
      </c>
      <c r="AC962" s="15">
        <f ca="1">MIN(G962,Z962)</f>
        <v>21</v>
      </c>
      <c r="AD962" s="15">
        <f ca="1">RAND()</f>
        <v>0.929492461111316</v>
      </c>
      <c r="AE962" s="19">
        <f ca="1">(IF(B962=1, $G$21+($G$22-$G$21)*AD962, $H$21+($H$22-$H$21)*AD962))</f>
        <v>3.7884773833339477E-2</v>
      </c>
      <c r="AF962" s="15">
        <f ca="1">ROUND(AC962*(1-AE962), 0)</f>
        <v>20</v>
      </c>
      <c r="AG962" s="20">
        <f ca="1">RAND()</f>
        <v>0.44304928677596023</v>
      </c>
      <c r="AH962" s="15">
        <f ca="1">IF(B962=1, ROUND(_xlfn.NORM.INV(AG962,$C$17,$C$18)*(1+$T$14), 0), ROUND(_xlfn.NORM.INV(AG962, $D$17, $D$18)*(1+$T$14), 0))</f>
        <v>192</v>
      </c>
      <c r="AI962" s="20">
        <f ca="1">RAND()</f>
        <v>0.33402145210433887</v>
      </c>
      <c r="AJ962" s="18">
        <f ca="1">IF(B962=1, ROUND(_xlfn.NORM.INV(AI962,$C$19,$C$20), 2), ROUND(_xlfn.NORM.INV(AI962, $D$19, $D$20), 2))</f>
        <v>1716.16</v>
      </c>
      <c r="AK962" s="15">
        <f ca="1">MIN(ROUND(H962*(1+$C$22),0),AH962)</f>
        <v>192</v>
      </c>
      <c r="AL962" s="20">
        <f ca="1">RAND()</f>
        <v>0.661603918935047</v>
      </c>
      <c r="AM962" s="19">
        <f ca="1">(IF(B962=1, $G$21+($G$22-$G$21)*AL962, $H$21+($H$22-$H$21)*AL962))</f>
        <v>2.9848117568051412E-2</v>
      </c>
      <c r="AN962" s="15">
        <f ca="1">ROUND(AK962*(1-AM962), 0)</f>
        <v>186</v>
      </c>
      <c r="AO962" s="18">
        <f ca="1">SUM(IF(AN962&gt;H962, (AN962-H962)*($G$23+AJ962), 0),IF(AF962&gt;G962,(AF962-G962)*($G$23+AB962),0),IF(X962&gt;F962,(X962-F962)*($G$23+T962),0),IF(P962&gt;E962,(P962-E962)*($G$23+L962),0))</f>
        <v>0</v>
      </c>
      <c r="AP962" s="18">
        <f>-$C$24</f>
        <v>-313614.51120000001</v>
      </c>
      <c r="AQ962" s="17">
        <f ca="1">L962*P962+T962*X962+AB962*AF962+AJ962*AN962-AO962+AP962</f>
        <v>212667.82879999996</v>
      </c>
      <c r="AS962" s="21">
        <f ca="1">SUM(IF(AN962&gt;H962, (AN962-H962), 0),IF(AF962&gt;G962,(AF962-G962),0),IF(X962&gt;F962,(X962-F962),0),IF(P962&gt;E962,(P962-E962),0))</f>
        <v>0</v>
      </c>
    </row>
    <row r="963" spans="1:45" x14ac:dyDescent="0.4">
      <c r="A963" s="15">
        <v>935</v>
      </c>
      <c r="B963" s="15">
        <f ca="1">IF(RAND() &lt; (8/12), 0, 1)</f>
        <v>0</v>
      </c>
      <c r="C963" s="20">
        <f ca="1">RAND()</f>
        <v>0.88956585187736836</v>
      </c>
      <c r="D963" s="15" t="str">
        <f ca="1">LOOKUP(C963,$H$13:$H$16,$F$13:$F$16)</f>
        <v>Boeing 777-300ER</v>
      </c>
      <c r="E963" s="15">
        <f ca="1">LOOKUP(D963,$F$6:$F$9,$I$6:$I$9)</f>
        <v>8</v>
      </c>
      <c r="F963" s="15">
        <f ca="1">LOOKUP(D963,$F$6:$F$9,$J$6:$J$9)</f>
        <v>40</v>
      </c>
      <c r="G963" s="15">
        <f ca="1">LOOKUP(D963,$F$6:$F$9,$K$6:$K$9)</f>
        <v>24</v>
      </c>
      <c r="H963" s="15">
        <f ca="1">LOOKUP(D963,$F$6:$F$9,$L$6:$L$9)</f>
        <v>260</v>
      </c>
      <c r="I963" s="20">
        <f ca="1">RAND()</f>
        <v>0.35035747979684306</v>
      </c>
      <c r="J963" s="15">
        <f ca="1">IF(B963=1, ROUND(_xlfn.NORM.INV(I963,$C$5,$C$6)*(1+$T$14), 0), ROUND(_xlfn.NORM.INV(I963, $D$5, $D$6)*(1+$T$14), 0))</f>
        <v>4</v>
      </c>
      <c r="K963" s="20">
        <f ca="1">RAND()</f>
        <v>3.132813977281268E-2</v>
      </c>
      <c r="L963" s="18">
        <f ca="1">IF(B963=1, ROUND(_xlfn.NORM.INV(K963,$C$7,$C$8), 2), ROUND(_xlfn.NORM.INV(K963, $D$7, $D$8), 2))</f>
        <v>9643.93</v>
      </c>
      <c r="M963" s="15">
        <f ca="1">MIN(E963,J963)</f>
        <v>4</v>
      </c>
      <c r="N963" s="15">
        <f ca="1">RAND()</f>
        <v>0.47264452480496211</v>
      </c>
      <c r="O963" s="19">
        <f ca="1">(IF(B963=1, $G$21+($G$22-$G$21)*N963, $H$21+($H$22-$H$21)*N963))</f>
        <v>2.4179335744148864E-2</v>
      </c>
      <c r="P963" s="15">
        <f ca="1">ROUND(M963*(1-O963), 0)</f>
        <v>4</v>
      </c>
      <c r="Q963" s="20">
        <f ca="1">RAND()</f>
        <v>0.32120416075269786</v>
      </c>
      <c r="R963" s="15">
        <f ca="1">IF(B963=1, ROUND(_xlfn.NORM.INV(Q963,$C$9,$C$10)*(1+$T$14), 0), ROUND(_xlfn.NORM.INV(Q963, $D$9, $D$10)*(1+$T$14), 0))</f>
        <v>35</v>
      </c>
      <c r="S963" s="20">
        <f ca="1">RAND()</f>
        <v>0.97998808944530735</v>
      </c>
      <c r="T963" s="18">
        <f ca="1">IF(B963=1, ROUND(_xlfn.NORM.INV(S963,$C$11,$C$12), 2), ROUND(_xlfn.NORM.INV(S963, $D$11, $D$12), 2))</f>
        <v>5714.14</v>
      </c>
      <c r="U963" s="15">
        <f ca="1">MIN(F963,R963)</f>
        <v>35</v>
      </c>
      <c r="V963" s="15">
        <f ca="1">RAND()</f>
        <v>0.2928506647710859</v>
      </c>
      <c r="W963" s="19">
        <f ca="1">(IF(B963=1, $G$21+($G$22-$G$21)*V963, $H$21+($H$22-$H$21)*V963))</f>
        <v>1.8785519943132576E-2</v>
      </c>
      <c r="X963" s="15">
        <f ca="1">ROUND(U963*(1-W963), 0)</f>
        <v>34</v>
      </c>
      <c r="Y963" s="20">
        <f ca="1">RAND()</f>
        <v>0.8262639367397534</v>
      </c>
      <c r="Z963" s="15">
        <f ca="1">IF(B963=1, ROUND(_xlfn.NORM.INV(Y963,$C$13,$C$14)*(1+$T$14), 0), ROUND(_xlfn.NORM.INV(Y963, $D$13, $D$14)*(1+$T$14), 0))</f>
        <v>45</v>
      </c>
      <c r="AA963" s="20">
        <f ca="1">RAND()</f>
        <v>8.237305002360662E-2</v>
      </c>
      <c r="AB963" s="18">
        <f ca="1">IF(B963=1, ROUND(_xlfn.NORM.INV(AA963,$C$15,$C$16), 2), ROUND(_xlfn.NORM.INV(AA963, $D$15, $D$16), 2))</f>
        <v>2629.12</v>
      </c>
      <c r="AC963" s="15">
        <f ca="1">MIN(G963,Z963)</f>
        <v>24</v>
      </c>
      <c r="AD963" s="15">
        <f ca="1">RAND()</f>
        <v>0.73017895059384808</v>
      </c>
      <c r="AE963" s="19">
        <f ca="1">(IF(B963=1, $G$21+($G$22-$G$21)*AD963, $H$21+($H$22-$H$21)*AD963))</f>
        <v>3.190536851781544E-2</v>
      </c>
      <c r="AF963" s="15">
        <f ca="1">ROUND(AC963*(1-AE963), 0)</f>
        <v>23</v>
      </c>
      <c r="AG963" s="20">
        <f ca="1">RAND()</f>
        <v>0.55134457561816486</v>
      </c>
      <c r="AH963" s="15">
        <f ca="1">IF(B963=1, ROUND(_xlfn.NORM.INV(AG963,$C$17,$C$18)*(1+$T$14), 0), ROUND(_xlfn.NORM.INV(AG963, $D$17, $D$18)*(1+$T$14), 0))</f>
        <v>206</v>
      </c>
      <c r="AI963" s="20">
        <f ca="1">RAND()</f>
        <v>3.60125429833833E-2</v>
      </c>
      <c r="AJ963" s="18">
        <f ca="1">IF(B963=1, ROUND(_xlfn.NORM.INV(AI963,$C$19,$C$20), 2), ROUND(_xlfn.NORM.INV(AI963, $D$19, $D$20), 2))</f>
        <v>1612.08</v>
      </c>
      <c r="AK963" s="15">
        <f ca="1">MIN(ROUND(H963*(1+$C$22),0),AH963)</f>
        <v>206</v>
      </c>
      <c r="AL963" s="20">
        <f ca="1">RAND()</f>
        <v>0.12670439815038359</v>
      </c>
      <c r="AM963" s="19">
        <f ca="1">(IF(B963=1, $G$21+($G$22-$G$21)*AL963, $H$21+($H$22-$H$21)*AL963))</f>
        <v>1.3801131944511508E-2</v>
      </c>
      <c r="AN963" s="15">
        <f ca="1">ROUND(AK963*(1-AM963), 0)</f>
        <v>203</v>
      </c>
      <c r="AO963" s="18">
        <f ca="1">SUM(IF(AN963&gt;H963, (AN963-H963)*($G$23+AJ963), 0),IF(AF963&gt;G963,(AF963-G963)*($G$23+AB963),0),IF(X963&gt;F963,(X963-F963)*($G$23+T963),0),IF(P963&gt;E963,(P963-E963)*($G$23+L963),0))</f>
        <v>0</v>
      </c>
      <c r="AP963" s="18">
        <f>-$C$24</f>
        <v>-313614.51120000001</v>
      </c>
      <c r="AQ963" s="17">
        <f ca="1">L963*P963+T963*X963+AB963*AF963+AJ963*AN963-AO963+AP963</f>
        <v>306963.96879999997</v>
      </c>
      <c r="AS963" s="21">
        <f ca="1">SUM(IF(AN963&gt;H963, (AN963-H963), 0),IF(AF963&gt;G963,(AF963-G963),0),IF(X963&gt;F963,(X963-F963),0),IF(P963&gt;E963,(P963-E963),0))</f>
        <v>0</v>
      </c>
    </row>
    <row r="964" spans="1:45" x14ac:dyDescent="0.4">
      <c r="A964" s="15">
        <v>936</v>
      </c>
      <c r="B964" s="15">
        <f ca="1">IF(RAND() &lt; (8/12), 0, 1)</f>
        <v>0</v>
      </c>
      <c r="C964" s="20">
        <f ca="1">RAND()</f>
        <v>0.10309384293938406</v>
      </c>
      <c r="D964" s="15" t="str">
        <f ca="1">LOOKUP(C964,$H$13:$H$16,$F$13:$F$16)</f>
        <v>Airbus A350-900</v>
      </c>
      <c r="E964" s="15">
        <f ca="1">LOOKUP(D964,$F$6:$F$9,$I$6:$I$9)</f>
        <v>0</v>
      </c>
      <c r="F964" s="15">
        <f ca="1">LOOKUP(D964,$F$6:$F$9,$J$6:$J$9)</f>
        <v>32</v>
      </c>
      <c r="G964" s="15">
        <f ca="1">LOOKUP(D964,$F$6:$F$9,$K$6:$K$9)</f>
        <v>21</v>
      </c>
      <c r="H964" s="15">
        <f ca="1">LOOKUP(D964,$F$6:$F$9,$L$6:$L$9)</f>
        <v>259</v>
      </c>
      <c r="I964" s="20">
        <f ca="1">RAND()</f>
        <v>3.0706058713919071E-2</v>
      </c>
      <c r="J964" s="15">
        <f ca="1">IF(B964=1, ROUND(_xlfn.NORM.INV(I964,$C$5,$C$6)*(1+$T$14), 0), ROUND(_xlfn.NORM.INV(I964, $D$5, $D$6)*(1+$T$14), 0))</f>
        <v>2</v>
      </c>
      <c r="K964" s="20">
        <f ca="1">RAND()</f>
        <v>0.75522355430066035</v>
      </c>
      <c r="L964" s="18">
        <f ca="1">IF(B964=1, ROUND(_xlfn.NORM.INV(K964,$C$7,$C$8), 2), ROUND(_xlfn.NORM.INV(K964, $D$7, $D$8), 2))</f>
        <v>10807.32</v>
      </c>
      <c r="M964" s="15">
        <f ca="1">MIN(E964,J964)</f>
        <v>0</v>
      </c>
      <c r="N964" s="15">
        <f ca="1">RAND()</f>
        <v>0.32818358145725368</v>
      </c>
      <c r="O964" s="19">
        <f ca="1">(IF(B964=1, $G$21+($G$22-$G$21)*N964, $H$21+($H$22-$H$21)*N964))</f>
        <v>1.984550744371761E-2</v>
      </c>
      <c r="P964" s="15">
        <f ca="1">ROUND(M964*(1-O964), 0)</f>
        <v>0</v>
      </c>
      <c r="Q964" s="20">
        <f ca="1">RAND()</f>
        <v>0.60652058186703195</v>
      </c>
      <c r="R964" s="15">
        <f ca="1">IF(B964=1, ROUND(_xlfn.NORM.INV(Q964,$C$9,$C$10)*(1+$T$14), 0), ROUND(_xlfn.NORM.INV(Q964, $D$9, $D$10)*(1+$T$14), 0))</f>
        <v>43</v>
      </c>
      <c r="S964" s="20">
        <f ca="1">RAND()</f>
        <v>0.5944070501595804</v>
      </c>
      <c r="T964" s="18">
        <f ca="1">IF(B964=1, ROUND(_xlfn.NORM.INV(S964,$C$11,$C$12), 2), ROUND(_xlfn.NORM.INV(S964, $D$11, $D$12), 2))</f>
        <v>5300.63</v>
      </c>
      <c r="U964" s="15">
        <f ca="1">MIN(F964,R964)</f>
        <v>32</v>
      </c>
      <c r="V964" s="15">
        <f ca="1">RAND()</f>
        <v>0.10965614257092016</v>
      </c>
      <c r="W964" s="19">
        <f ca="1">(IF(B964=1, $G$21+($G$22-$G$21)*V964, $H$21+($H$22-$H$21)*V964))</f>
        <v>1.3289684277127605E-2</v>
      </c>
      <c r="X964" s="15">
        <f ca="1">ROUND(U964*(1-W964), 0)</f>
        <v>32</v>
      </c>
      <c r="Y964" s="20">
        <f ca="1">RAND()</f>
        <v>0.12146321868258081</v>
      </c>
      <c r="Z964" s="15">
        <f ca="1">IF(B964=1, ROUND(_xlfn.NORM.INV(Y964,$C$13,$C$14)*(1+$T$14), 0), ROUND(_xlfn.NORM.INV(Y964, $D$13, $D$14)*(1+$T$14), 0))</f>
        <v>25</v>
      </c>
      <c r="AA964" s="20">
        <f ca="1">RAND()</f>
        <v>0.11103625301138176</v>
      </c>
      <c r="AB964" s="18">
        <f ca="1">IF(B964=1, ROUND(_xlfn.NORM.INV(AA964,$C$15,$C$16), 2), ROUND(_xlfn.NORM.INV(AA964, $D$15, $D$16), 2))</f>
        <v>2649.57</v>
      </c>
      <c r="AC964" s="15">
        <f ca="1">MIN(G964,Z964)</f>
        <v>21</v>
      </c>
      <c r="AD964" s="15">
        <f ca="1">RAND()</f>
        <v>7.6089875975940302E-2</v>
      </c>
      <c r="AE964" s="19">
        <f ca="1">(IF(B964=1, $G$21+($G$22-$G$21)*AD964, $H$21+($H$22-$H$21)*AD964))</f>
        <v>1.2282696279278209E-2</v>
      </c>
      <c r="AF964" s="15">
        <f ca="1">ROUND(AC964*(1-AE964), 0)</f>
        <v>21</v>
      </c>
      <c r="AG964" s="20">
        <f ca="1">RAND()</f>
        <v>0.41488812194116287</v>
      </c>
      <c r="AH964" s="15">
        <f ca="1">IF(B964=1, ROUND(_xlfn.NORM.INV(AG964,$C$17,$C$18)*(1+$T$14), 0), ROUND(_xlfn.NORM.INV(AG964, $D$17, $D$18)*(1+$T$14), 0))</f>
        <v>188</v>
      </c>
      <c r="AI964" s="20">
        <f ca="1">RAND()</f>
        <v>0.56555777546671837</v>
      </c>
      <c r="AJ964" s="18">
        <f ca="1">IF(B964=1, ROUND(_xlfn.NORM.INV(AI964,$C$19,$C$20), 2), ROUND(_xlfn.NORM.INV(AI964, $D$19, $D$20), 2))</f>
        <v>1761.27</v>
      </c>
      <c r="AK964" s="15">
        <f ca="1">MIN(ROUND(H964*(1+$C$22),0),AH964)</f>
        <v>188</v>
      </c>
      <c r="AL964" s="20">
        <f ca="1">RAND()</f>
        <v>0.96473068426412323</v>
      </c>
      <c r="AM964" s="19">
        <f ca="1">(IF(B964=1, $G$21+($G$22-$G$21)*AL964, $H$21+($H$22-$H$21)*AL964))</f>
        <v>3.8941920527923696E-2</v>
      </c>
      <c r="AN964" s="15">
        <f ca="1">ROUND(AK964*(1-AM964), 0)</f>
        <v>181</v>
      </c>
      <c r="AO964" s="18">
        <f ca="1">SUM(IF(AN964&gt;H964, (AN964-H964)*($G$23+AJ964), 0),IF(AF964&gt;G964,(AF964-G964)*($G$23+AB964),0),IF(X964&gt;F964,(X964-F964)*($G$23+T964),0),IF(P964&gt;E964,(P964-E964)*($G$23+L964),0))</f>
        <v>0</v>
      </c>
      <c r="AP964" s="18">
        <f>-$C$24</f>
        <v>-313614.51120000001</v>
      </c>
      <c r="AQ964" s="17">
        <f ca="1">L964*P964+T964*X964+AB964*AF964+AJ964*AN964-AO964+AP964</f>
        <v>230436.48879999999</v>
      </c>
      <c r="AS964" s="21">
        <f ca="1">SUM(IF(AN964&gt;H964, (AN964-H964), 0),IF(AF964&gt;G964,(AF964-G964),0),IF(X964&gt;F964,(X964-F964),0),IF(P964&gt;E964,(P964-E964),0))</f>
        <v>0</v>
      </c>
    </row>
    <row r="965" spans="1:45" x14ac:dyDescent="0.4">
      <c r="A965" s="15">
        <v>937</v>
      </c>
      <c r="B965" s="15">
        <f ca="1">IF(RAND() &lt; (8/12), 0, 1)</f>
        <v>0</v>
      </c>
      <c r="C965" s="20">
        <f ca="1">RAND()</f>
        <v>0.77714645529960791</v>
      </c>
      <c r="D965" s="15" t="str">
        <f ca="1">LOOKUP(C965,$H$13:$H$16,$F$13:$F$16)</f>
        <v>Boeing 777-300ER</v>
      </c>
      <c r="E965" s="15">
        <f ca="1">LOOKUP(D965,$F$6:$F$9,$I$6:$I$9)</f>
        <v>8</v>
      </c>
      <c r="F965" s="15">
        <f ca="1">LOOKUP(D965,$F$6:$F$9,$J$6:$J$9)</f>
        <v>40</v>
      </c>
      <c r="G965" s="15">
        <f ca="1">LOOKUP(D965,$F$6:$F$9,$K$6:$K$9)</f>
        <v>24</v>
      </c>
      <c r="H965" s="15">
        <f ca="1">LOOKUP(D965,$F$6:$F$9,$L$6:$L$9)</f>
        <v>260</v>
      </c>
      <c r="I965" s="20">
        <f ca="1">RAND()</f>
        <v>0.60378664700817863</v>
      </c>
      <c r="J965" s="15">
        <f ca="1">IF(B965=1, ROUND(_xlfn.NORM.INV(I965,$C$5,$C$6)*(1+$T$14), 0), ROUND(_xlfn.NORM.INV(I965, $D$5, $D$6)*(1+$T$14), 0))</f>
        <v>4</v>
      </c>
      <c r="K965" s="20">
        <f ca="1">RAND()</f>
        <v>0.52326017959996152</v>
      </c>
      <c r="L965" s="18">
        <f ca="1">IF(B965=1, ROUND(_xlfn.NORM.INV(K965,$C$7,$C$8), 2), ROUND(_xlfn.NORM.INV(K965, $D$7, $D$8), 2))</f>
        <v>10518.97</v>
      </c>
      <c r="M965" s="15">
        <f ca="1">MIN(E965,J965)</f>
        <v>4</v>
      </c>
      <c r="N965" s="15">
        <f ca="1">RAND()</f>
        <v>5.3597469894074767E-2</v>
      </c>
      <c r="O965" s="19">
        <f ca="1">(IF(B965=1, $G$21+($G$22-$G$21)*N965, $H$21+($H$22-$H$21)*N965))</f>
        <v>1.1607924096822243E-2</v>
      </c>
      <c r="P965" s="15">
        <f ca="1">ROUND(M965*(1-O965), 0)</f>
        <v>4</v>
      </c>
      <c r="Q965" s="20">
        <f ca="1">RAND()</f>
        <v>0.42371228068105149</v>
      </c>
      <c r="R965" s="15">
        <f ca="1">IF(B965=1, ROUND(_xlfn.NORM.INV(Q965,$C$9,$C$10)*(1+$T$14), 0), ROUND(_xlfn.NORM.INV(Q965, $D$9, $D$10)*(1+$T$14), 0))</f>
        <v>38</v>
      </c>
      <c r="S965" s="20">
        <f ca="1">RAND()</f>
        <v>0.75599496220844808</v>
      </c>
      <c r="T965" s="18">
        <f ca="1">IF(B965=1, ROUND(_xlfn.NORM.INV(S965,$C$11,$C$12), 2), ROUND(_xlfn.NORM.INV(S965, $D$11, $D$12), 2))</f>
        <v>5404.22</v>
      </c>
      <c r="U965" s="15">
        <f ca="1">MIN(F965,R965)</f>
        <v>38</v>
      </c>
      <c r="V965" s="15">
        <f ca="1">RAND()</f>
        <v>0.75011860580280842</v>
      </c>
      <c r="W965" s="19">
        <f ca="1">(IF(B965=1, $G$21+($G$22-$G$21)*V965, $H$21+($H$22-$H$21)*V965))</f>
        <v>3.2503558174084249E-2</v>
      </c>
      <c r="X965" s="15">
        <f ca="1">ROUND(U965*(1-W965), 0)</f>
        <v>37</v>
      </c>
      <c r="Y965" s="20">
        <f ca="1">RAND()</f>
        <v>0.54362953373608747</v>
      </c>
      <c r="Z965" s="15">
        <f ca="1">IF(B965=1, ROUND(_xlfn.NORM.INV(Y965,$C$13,$C$14)*(1+$T$14), 0), ROUND(_xlfn.NORM.INV(Y965, $D$13, $D$14)*(1+$T$14), 0))</f>
        <v>37</v>
      </c>
      <c r="AA965" s="20">
        <f ca="1">RAND()</f>
        <v>0.89498265113805631</v>
      </c>
      <c r="AB965" s="18">
        <f ca="1">IF(B965=1, ROUND(_xlfn.NORM.INV(AA965,$C$15,$C$16), 2), ROUND(_xlfn.NORM.INV(AA965, $D$15, $D$16), 2))</f>
        <v>2950.31</v>
      </c>
      <c r="AC965" s="15">
        <f ca="1">MIN(G965,Z965)</f>
        <v>24</v>
      </c>
      <c r="AD965" s="15">
        <f ca="1">RAND()</f>
        <v>0.10709656470374962</v>
      </c>
      <c r="AE965" s="19">
        <f ca="1">(IF(B965=1, $G$21+($G$22-$G$21)*AD965, $H$21+($H$22-$H$21)*AD965))</f>
        <v>1.3212896941112488E-2</v>
      </c>
      <c r="AF965" s="15">
        <f ca="1">ROUND(AC965*(1-AE965), 0)</f>
        <v>24</v>
      </c>
      <c r="AG965" s="20">
        <f ca="1">RAND()</f>
        <v>0.51836012730761816</v>
      </c>
      <c r="AH965" s="15">
        <f ca="1">IF(B965=1, ROUND(_xlfn.NORM.INV(AG965,$C$17,$C$18)*(1+$T$14), 0), ROUND(_xlfn.NORM.INV(AG965, $D$17, $D$18)*(1+$T$14), 0))</f>
        <v>202</v>
      </c>
      <c r="AI965" s="20">
        <f ca="1">RAND()</f>
        <v>0.90477133624646422</v>
      </c>
      <c r="AJ965" s="18">
        <f ca="1">IF(B965=1, ROUND(_xlfn.NORM.INV(AI965,$C$19,$C$20), 2), ROUND(_xlfn.NORM.INV(AI965, $D$19, $D$20), 2))</f>
        <v>1848.18</v>
      </c>
      <c r="AK965" s="15">
        <f ca="1">MIN(ROUND(H965*(1+$C$22),0),AH965)</f>
        <v>202</v>
      </c>
      <c r="AL965" s="20">
        <f ca="1">RAND()</f>
        <v>0.79600889606777947</v>
      </c>
      <c r="AM965" s="19">
        <f ca="1">(IF(B965=1, $G$21+($G$22-$G$21)*AL965, $H$21+($H$22-$H$21)*AL965))</f>
        <v>3.3880266882033383E-2</v>
      </c>
      <c r="AN965" s="15">
        <f ca="1">ROUND(AK965*(1-AM965), 0)</f>
        <v>195</v>
      </c>
      <c r="AO965" s="18">
        <f ca="1">SUM(IF(AN965&gt;H965, (AN965-H965)*($G$23+AJ965), 0),IF(AF965&gt;G965,(AF965-G965)*($G$23+AB965),0),IF(X965&gt;F965,(X965-F965)*($G$23+T965),0),IF(P965&gt;E965,(P965-E965)*($G$23+L965),0))</f>
        <v>0</v>
      </c>
      <c r="AP965" s="18">
        <f>-$C$24</f>
        <v>-313614.51120000001</v>
      </c>
      <c r="AQ965" s="17">
        <f ca="1">L965*P965+T965*X965+AB965*AF965+AJ965*AN965-AO965+AP965</f>
        <v>359620.04880000005</v>
      </c>
      <c r="AS965" s="21">
        <f ca="1">SUM(IF(AN965&gt;H965, (AN965-H965), 0),IF(AF965&gt;G965,(AF965-G965),0),IF(X965&gt;F965,(X965-F965),0),IF(P965&gt;E965,(P965-E965),0))</f>
        <v>0</v>
      </c>
    </row>
    <row r="966" spans="1:45" x14ac:dyDescent="0.4">
      <c r="A966" s="15">
        <v>938</v>
      </c>
      <c r="B966" s="15">
        <f ca="1">IF(RAND() &lt; (8/12), 0, 1)</f>
        <v>0</v>
      </c>
      <c r="C966" s="20">
        <f ca="1">RAND()</f>
        <v>0.14000458996607346</v>
      </c>
      <c r="D966" s="15" t="str">
        <f ca="1">LOOKUP(C966,$H$13:$H$16,$F$13:$F$16)</f>
        <v>Airbus A350-900</v>
      </c>
      <c r="E966" s="15">
        <f ca="1">LOOKUP(D966,$F$6:$F$9,$I$6:$I$9)</f>
        <v>0</v>
      </c>
      <c r="F966" s="15">
        <f ca="1">LOOKUP(D966,$F$6:$F$9,$J$6:$J$9)</f>
        <v>32</v>
      </c>
      <c r="G966" s="15">
        <f ca="1">LOOKUP(D966,$F$6:$F$9,$K$6:$K$9)</f>
        <v>21</v>
      </c>
      <c r="H966" s="15">
        <f ca="1">LOOKUP(D966,$F$6:$F$9,$L$6:$L$9)</f>
        <v>259</v>
      </c>
      <c r="I966" s="20">
        <f ca="1">RAND()</f>
        <v>0.95885212459629376</v>
      </c>
      <c r="J966" s="15">
        <f ca="1">IF(B966=1, ROUND(_xlfn.NORM.INV(I966,$C$5,$C$6)*(1+$T$14), 0), ROUND(_xlfn.NORM.INV(I966, $D$5, $D$6)*(1+$T$14), 0))</f>
        <v>6</v>
      </c>
      <c r="K966" s="20">
        <f ca="1">RAND()</f>
        <v>0.18762440489403698</v>
      </c>
      <c r="L966" s="18">
        <f ca="1">IF(B966=1, ROUND(_xlfn.NORM.INV(K966,$C$7,$C$8), 2), ROUND(_xlfn.NORM.INV(K966, $D$7, $D$8), 2))</f>
        <v>10088.26</v>
      </c>
      <c r="M966" s="15">
        <f ca="1">MIN(E966,J966)</f>
        <v>0</v>
      </c>
      <c r="N966" s="15">
        <f ca="1">RAND()</f>
        <v>0.51441932768070719</v>
      </c>
      <c r="O966" s="19">
        <f ca="1">(IF(B966=1, $G$21+($G$22-$G$21)*N966, $H$21+($H$22-$H$21)*N966))</f>
        <v>2.5432579830421215E-2</v>
      </c>
      <c r="P966" s="15">
        <f ca="1">ROUND(M966*(1-O966), 0)</f>
        <v>0</v>
      </c>
      <c r="Q966" s="20">
        <f ca="1">RAND()</f>
        <v>0.90089483563967887</v>
      </c>
      <c r="R966" s="15">
        <f ca="1">IF(B966=1, ROUND(_xlfn.NORM.INV(Q966,$C$9,$C$10)*(1+$T$14), 0), ROUND(_xlfn.NORM.INV(Q966, $D$9, $D$10)*(1+$T$14), 0))</f>
        <v>53</v>
      </c>
      <c r="S966" s="20">
        <f ca="1">RAND()</f>
        <v>0.71538591339350011</v>
      </c>
      <c r="T966" s="18">
        <f ca="1">IF(B966=1, ROUND(_xlfn.NORM.INV(S966,$C$11,$C$12), 2), ROUND(_xlfn.NORM.INV(S966, $D$11, $D$12), 2))</f>
        <v>5375.9</v>
      </c>
      <c r="U966" s="15">
        <f ca="1">MIN(F966,R966)</f>
        <v>32</v>
      </c>
      <c r="V966" s="15">
        <f ca="1">RAND()</f>
        <v>0.82411039666922503</v>
      </c>
      <c r="W966" s="19">
        <f ca="1">(IF(B966=1, $G$21+($G$22-$G$21)*V966, $H$21+($H$22-$H$21)*V966))</f>
        <v>3.4723311900076749E-2</v>
      </c>
      <c r="X966" s="15">
        <f ca="1">ROUND(U966*(1-W966), 0)</f>
        <v>31</v>
      </c>
      <c r="Y966" s="20">
        <f ca="1">RAND()</f>
        <v>0.49053112083312278</v>
      </c>
      <c r="Z966" s="15">
        <f ca="1">IF(B966=1, ROUND(_xlfn.NORM.INV(Y966,$C$13,$C$14)*(1+$T$14), 0), ROUND(_xlfn.NORM.INV(Y966, $D$13, $D$14)*(1+$T$14), 0))</f>
        <v>35</v>
      </c>
      <c r="AA966" s="20">
        <f ca="1">RAND()</f>
        <v>0.23182480080187007</v>
      </c>
      <c r="AB966" s="18">
        <f ca="1">IF(B966=1, ROUND(_xlfn.NORM.INV(AA966,$C$15,$C$16), 2), ROUND(_xlfn.NORM.INV(AA966, $D$15, $D$16), 2))</f>
        <v>2708.9</v>
      </c>
      <c r="AC966" s="15">
        <f ca="1">MIN(G966,Z966)</f>
        <v>21</v>
      </c>
      <c r="AD966" s="15">
        <f ca="1">RAND()</f>
        <v>0.73790204017005223</v>
      </c>
      <c r="AE966" s="19">
        <f ca="1">(IF(B966=1, $G$21+($G$22-$G$21)*AD966, $H$21+($H$22-$H$21)*AD966))</f>
        <v>3.2137061205101569E-2</v>
      </c>
      <c r="AF966" s="15">
        <f ca="1">ROUND(AC966*(1-AE966), 0)</f>
        <v>20</v>
      </c>
      <c r="AG966" s="20">
        <f ca="1">RAND()</f>
        <v>0.9600112105563543</v>
      </c>
      <c r="AH966" s="15">
        <f ca="1">IF(B966=1, ROUND(_xlfn.NORM.INV(AG966,$C$17,$C$18)*(1+$T$14), 0), ROUND(_xlfn.NORM.INV(AG966, $D$17, $D$18)*(1+$T$14), 0))</f>
        <v>291</v>
      </c>
      <c r="AI966" s="20">
        <f ca="1">RAND()</f>
        <v>0.69953426527331819</v>
      </c>
      <c r="AJ966" s="18">
        <f ca="1">IF(B966=1, ROUND(_xlfn.NORM.INV(AI966,$C$19,$C$20), 2), ROUND(_xlfn.NORM.INV(AI966, $D$19, $D$20), 2))</f>
        <v>1788.46</v>
      </c>
      <c r="AK966" s="15">
        <f ca="1">MIN(ROUND(H966*(1+$C$22),0),AH966)</f>
        <v>272</v>
      </c>
      <c r="AL966" s="20">
        <f ca="1">RAND()</f>
        <v>0.22390681236936238</v>
      </c>
      <c r="AM966" s="19">
        <f ca="1">(IF(B966=1, $G$21+($G$22-$G$21)*AL966, $H$21+($H$22-$H$21)*AL966))</f>
        <v>1.671720437108087E-2</v>
      </c>
      <c r="AN966" s="15">
        <f ca="1">ROUND(AK966*(1-AM966), 0)</f>
        <v>267</v>
      </c>
      <c r="AO966" s="18">
        <f ca="1">SUM(IF(AN966&gt;H966, (AN966-H966)*($G$23+AJ966), 0),IF(AF966&gt;G966,(AF966-G966)*($G$23+AB966),0),IF(X966&gt;F966,(X966-F966)*($G$23+T966),0),IF(P966&gt;E966,(P966-E966)*($G$23+L966),0))</f>
        <v>21115.68</v>
      </c>
      <c r="AP966" s="18">
        <f>-$C$24</f>
        <v>-313614.51120000001</v>
      </c>
      <c r="AQ966" s="17">
        <f ca="1">L966*P966+T966*X966+AB966*AF966+AJ966*AN966-AO966+AP966</f>
        <v>363619.52879999991</v>
      </c>
      <c r="AS966" s="21">
        <f ca="1">SUM(IF(AN966&gt;H966, (AN966-H966), 0),IF(AF966&gt;G966,(AF966-G966),0),IF(X966&gt;F966,(X966-F966),0),IF(P966&gt;E966,(P966-E966),0))</f>
        <v>8</v>
      </c>
    </row>
    <row r="967" spans="1:45" x14ac:dyDescent="0.4">
      <c r="A967" s="15">
        <v>939</v>
      </c>
      <c r="B967" s="15">
        <f ca="1">IF(RAND() &lt; (8/12), 0, 1)</f>
        <v>0</v>
      </c>
      <c r="C967" s="20">
        <f ca="1">RAND()</f>
        <v>0.26900535755271504</v>
      </c>
      <c r="D967" s="15" t="str">
        <f ca="1">LOOKUP(C967,$H$13:$H$16,$F$13:$F$16)</f>
        <v>Airbus A380-800</v>
      </c>
      <c r="E967" s="15">
        <f ca="1">LOOKUP(D967,$F$6:$F$9,$I$6:$I$9)</f>
        <v>14</v>
      </c>
      <c r="F967" s="15">
        <f ca="1">LOOKUP(D967,$F$6:$F$9,$J$6:$J$9)</f>
        <v>76</v>
      </c>
      <c r="G967" s="15">
        <f ca="1">LOOKUP(D967,$F$6:$F$9,$K$6:$K$9)</f>
        <v>56</v>
      </c>
      <c r="H967" s="15">
        <f ca="1">LOOKUP(D967,$F$6:$F$9,$L$6:$L$9)</f>
        <v>341</v>
      </c>
      <c r="I967" s="20">
        <f ca="1">RAND()</f>
        <v>0.8752743579531842</v>
      </c>
      <c r="J967" s="15">
        <f ca="1">IF(B967=1, ROUND(_xlfn.NORM.INV(I967,$C$5,$C$6)*(1+$T$14), 0), ROUND(_xlfn.NORM.INV(I967, $D$5, $D$6)*(1+$T$14), 0))</f>
        <v>5</v>
      </c>
      <c r="K967" s="20">
        <f ca="1">RAND()</f>
        <v>0.19070569171283036</v>
      </c>
      <c r="L967" s="18">
        <f ca="1">IF(B967=1, ROUND(_xlfn.NORM.INV(K967,$C$7,$C$8), 2), ROUND(_xlfn.NORM.INV(K967, $D$7, $D$8), 2))</f>
        <v>10093.450000000001</v>
      </c>
      <c r="M967" s="15">
        <f ca="1">MIN(E967,J967)</f>
        <v>5</v>
      </c>
      <c r="N967" s="15">
        <f ca="1">RAND()</f>
        <v>0.17121668353410369</v>
      </c>
      <c r="O967" s="19">
        <f ca="1">(IF(B967=1, $G$21+($G$22-$G$21)*N967, $H$21+($H$22-$H$21)*N967))</f>
        <v>1.5136500506023109E-2</v>
      </c>
      <c r="P967" s="15">
        <f ca="1">ROUND(M967*(1-O967), 0)</f>
        <v>5</v>
      </c>
      <c r="Q967" s="20">
        <f ca="1">RAND()</f>
        <v>0.49284682741560126</v>
      </c>
      <c r="R967" s="15">
        <f ca="1">IF(B967=1, ROUND(_xlfn.NORM.INV(Q967,$C$9,$C$10)*(1+$T$14), 0), ROUND(_xlfn.NORM.INV(Q967, $D$9, $D$10)*(1+$T$14), 0))</f>
        <v>40</v>
      </c>
      <c r="S967" s="20">
        <f ca="1">RAND()</f>
        <v>0.97514152547606692</v>
      </c>
      <c r="T967" s="18">
        <f ca="1">IF(B967=1, ROUND(_xlfn.NORM.INV(S967,$C$11,$C$12), 2), ROUND(_xlfn.NORM.INV(S967, $D$11, $D$12), 2))</f>
        <v>5693.38</v>
      </c>
      <c r="U967" s="15">
        <f ca="1">MIN(F967,R967)</f>
        <v>40</v>
      </c>
      <c r="V967" s="15">
        <f ca="1">RAND()</f>
        <v>0.52388564393223591</v>
      </c>
      <c r="W967" s="19">
        <f ca="1">(IF(B967=1, $G$21+($G$22-$G$21)*V967, $H$21+($H$22-$H$21)*V967))</f>
        <v>2.5716569317967078E-2</v>
      </c>
      <c r="X967" s="15">
        <f ca="1">ROUND(U967*(1-W967), 0)</f>
        <v>39</v>
      </c>
      <c r="Y967" s="20">
        <f ca="1">RAND()</f>
        <v>0.96021550956084689</v>
      </c>
      <c r="Z967" s="15">
        <f ca="1">IF(B967=1, ROUND(_xlfn.NORM.INV(Y967,$C$13,$C$14)*(1+$T$14), 0), ROUND(_xlfn.NORM.INV(Y967, $D$13, $D$14)*(1+$T$14), 0))</f>
        <v>52</v>
      </c>
      <c r="AA967" s="20">
        <f ca="1">RAND()</f>
        <v>0.12850618448311735</v>
      </c>
      <c r="AB967" s="18">
        <f ca="1">IF(B967=1, ROUND(_xlfn.NORM.INV(AA967,$C$15,$C$16), 2), ROUND(_xlfn.NORM.INV(AA967, $D$15, $D$16), 2))</f>
        <v>2660.21</v>
      </c>
      <c r="AC967" s="15">
        <f ca="1">MIN(G967,Z967)</f>
        <v>52</v>
      </c>
      <c r="AD967" s="15">
        <f ca="1">RAND()</f>
        <v>0.84904109607951961</v>
      </c>
      <c r="AE967" s="19">
        <f ca="1">(IF(B967=1, $G$21+($G$22-$G$21)*AD967, $H$21+($H$22-$H$21)*AD967))</f>
        <v>3.5471232882385587E-2</v>
      </c>
      <c r="AF967" s="15">
        <f ca="1">ROUND(AC967*(1-AE967), 0)</f>
        <v>50</v>
      </c>
      <c r="AG967" s="20">
        <f ca="1">RAND()</f>
        <v>0.10268232916916065</v>
      </c>
      <c r="AH967" s="15">
        <f ca="1">IF(B967=1, ROUND(_xlfn.NORM.INV(AG967,$C$17,$C$18)*(1+$T$14), 0), ROUND(_xlfn.NORM.INV(AG967, $D$17, $D$18)*(1+$T$14), 0))</f>
        <v>133</v>
      </c>
      <c r="AI967" s="20">
        <f ca="1">RAND()</f>
        <v>0.66872879544709085</v>
      </c>
      <c r="AJ967" s="18">
        <f ca="1">IF(B967=1, ROUND(_xlfn.NORM.INV(AI967,$C$19,$C$20), 2), ROUND(_xlfn.NORM.INV(AI967, $D$19, $D$20), 2))</f>
        <v>1781.88</v>
      </c>
      <c r="AK967" s="15">
        <f ca="1">MIN(ROUND(H967*(1+$C$22),0),AH967)</f>
        <v>133</v>
      </c>
      <c r="AL967" s="20">
        <f ca="1">RAND()</f>
        <v>0.22060916172540712</v>
      </c>
      <c r="AM967" s="19">
        <f ca="1">(IF(B967=1, $G$21+($G$22-$G$21)*AL967, $H$21+($H$22-$H$21)*AL967))</f>
        <v>1.6618274851762212E-2</v>
      </c>
      <c r="AN967" s="15">
        <f ca="1">ROUND(AK967*(1-AM967), 0)</f>
        <v>131</v>
      </c>
      <c r="AO967" s="18">
        <f ca="1">SUM(IF(AN967&gt;H967, (AN967-H967)*($G$23+AJ967), 0),IF(AF967&gt;G967,(AF967-G967)*($G$23+AB967),0),IF(X967&gt;F967,(X967-F967)*($G$23+T967),0),IF(P967&gt;E967,(P967-E967)*($G$23+L967),0))</f>
        <v>0</v>
      </c>
      <c r="AP967" s="18">
        <f>-$C$24</f>
        <v>-313614.51120000001</v>
      </c>
      <c r="AQ967" s="17">
        <f ca="1">L967*P967+T967*X967+AB967*AF967+AJ967*AN967-AO967+AP967</f>
        <v>325331.33880000009</v>
      </c>
      <c r="AS967" s="21">
        <f ca="1">SUM(IF(AN967&gt;H967, (AN967-H967), 0),IF(AF967&gt;G967,(AF967-G967),0),IF(X967&gt;F967,(X967-F967),0),IF(P967&gt;E967,(P967-E967),0))</f>
        <v>0</v>
      </c>
    </row>
    <row r="968" spans="1:45" x14ac:dyDescent="0.4">
      <c r="A968" s="15">
        <v>940</v>
      </c>
      <c r="B968" s="15">
        <f ca="1">IF(RAND() &lt; (8/12), 0, 1)</f>
        <v>0</v>
      </c>
      <c r="C968" s="20">
        <f ca="1">RAND()</f>
        <v>0.37994304972678494</v>
      </c>
      <c r="D968" s="15" t="str">
        <f ca="1">LOOKUP(C968,$H$13:$H$16,$F$13:$F$16)</f>
        <v>Airbus A380-800</v>
      </c>
      <c r="E968" s="15">
        <f ca="1">LOOKUP(D968,$F$6:$F$9,$I$6:$I$9)</f>
        <v>14</v>
      </c>
      <c r="F968" s="15">
        <f ca="1">LOOKUP(D968,$F$6:$F$9,$J$6:$J$9)</f>
        <v>76</v>
      </c>
      <c r="G968" s="15">
        <f ca="1">LOOKUP(D968,$F$6:$F$9,$K$6:$K$9)</f>
        <v>56</v>
      </c>
      <c r="H968" s="15">
        <f ca="1">LOOKUP(D968,$F$6:$F$9,$L$6:$L$9)</f>
        <v>341</v>
      </c>
      <c r="I968" s="20">
        <f ca="1">RAND()</f>
        <v>0.19104408122983729</v>
      </c>
      <c r="J968" s="15">
        <f ca="1">IF(B968=1, ROUND(_xlfn.NORM.INV(I968,$C$5,$C$6)*(1+$T$14), 0), ROUND(_xlfn.NORM.INV(I968, $D$5, $D$6)*(1+$T$14), 0))</f>
        <v>3</v>
      </c>
      <c r="K968" s="20">
        <f ca="1">RAND()</f>
        <v>0.89436226270997188</v>
      </c>
      <c r="L968" s="18">
        <f ca="1">IF(B968=1, ROUND(_xlfn.NORM.INV(K968,$C$7,$C$8), 2), ROUND(_xlfn.NORM.INV(K968, $D$7, $D$8), 2))</f>
        <v>11062.11</v>
      </c>
      <c r="M968" s="15">
        <f ca="1">MIN(E968,J968)</f>
        <v>3</v>
      </c>
      <c r="N968" s="15">
        <f ca="1">RAND()</f>
        <v>0.69977937637856569</v>
      </c>
      <c r="O968" s="19">
        <f ca="1">(IF(B968=1, $G$21+($G$22-$G$21)*N968, $H$21+($H$22-$H$21)*N968))</f>
        <v>3.0993381291356967E-2</v>
      </c>
      <c r="P968" s="15">
        <f ca="1">ROUND(M968*(1-O968), 0)</f>
        <v>3</v>
      </c>
      <c r="Q968" s="20">
        <f ca="1">RAND()</f>
        <v>0.30174639055462915</v>
      </c>
      <c r="R968" s="15">
        <f ca="1">IF(B968=1, ROUND(_xlfn.NORM.INV(Q968,$C$9,$C$10)*(1+$T$14), 0), ROUND(_xlfn.NORM.INV(Q968, $D$9, $D$10)*(1+$T$14), 0))</f>
        <v>34</v>
      </c>
      <c r="S968" s="20">
        <f ca="1">RAND()</f>
        <v>0.34548584583184161</v>
      </c>
      <c r="T968" s="18">
        <f ca="1">IF(B968=1, ROUND(_xlfn.NORM.INV(S968,$C$11,$C$12), 2), ROUND(_xlfn.NORM.INV(S968, $D$11, $D$12), 2))</f>
        <v>5155.6000000000004</v>
      </c>
      <c r="U968" s="15">
        <f ca="1">MIN(F968,R968)</f>
        <v>34</v>
      </c>
      <c r="V968" s="15">
        <f ca="1">RAND()</f>
        <v>0.68973355905324962</v>
      </c>
      <c r="W968" s="19">
        <f ca="1">(IF(B968=1, $G$21+($G$22-$G$21)*V968, $H$21+($H$22-$H$21)*V968))</f>
        <v>3.0692006771597488E-2</v>
      </c>
      <c r="X968" s="15">
        <f ca="1">ROUND(U968*(1-W968), 0)</f>
        <v>33</v>
      </c>
      <c r="Y968" s="20">
        <f ca="1">RAND()</f>
        <v>0.20208122882659341</v>
      </c>
      <c r="Z968" s="15">
        <f ca="1">IF(B968=1, ROUND(_xlfn.NORM.INV(Y968,$C$13,$C$14)*(1+$T$14), 0), ROUND(_xlfn.NORM.INV(Y968, $D$13, $D$14)*(1+$T$14), 0))</f>
        <v>28</v>
      </c>
      <c r="AA968" s="20">
        <f ca="1">RAND()</f>
        <v>0.25833127350240681</v>
      </c>
      <c r="AB968" s="18">
        <f ca="1">IF(B968=1, ROUND(_xlfn.NORM.INV(AA968,$C$15,$C$16), 2), ROUND(_xlfn.NORM.INV(AA968, $D$15, $D$16), 2))</f>
        <v>2719.15</v>
      </c>
      <c r="AC968" s="15">
        <f ca="1">MIN(G968,Z968)</f>
        <v>28</v>
      </c>
      <c r="AD968" s="15">
        <f ca="1">RAND()</f>
        <v>0.8408779131008125</v>
      </c>
      <c r="AE968" s="19">
        <f ca="1">(IF(B968=1, $G$21+($G$22-$G$21)*AD968, $H$21+($H$22-$H$21)*AD968))</f>
        <v>3.5226337393024373E-2</v>
      </c>
      <c r="AF968" s="15">
        <f ca="1">ROUND(AC968*(1-AE968), 0)</f>
        <v>27</v>
      </c>
      <c r="AG968" s="20">
        <f ca="1">RAND()</f>
        <v>0.9573161605706787</v>
      </c>
      <c r="AH968" s="15">
        <f ca="1">IF(B968=1, ROUND(_xlfn.NORM.INV(AG968,$C$17,$C$18)*(1+$T$14), 0), ROUND(_xlfn.NORM.INV(AG968, $D$17, $D$18)*(1+$T$14), 0))</f>
        <v>290</v>
      </c>
      <c r="AI968" s="20">
        <f ca="1">RAND()</f>
        <v>0.76224957578487496</v>
      </c>
      <c r="AJ968" s="18">
        <f ca="1">IF(B968=1, ROUND(_xlfn.NORM.INV(AI968,$C$19,$C$20), 2), ROUND(_xlfn.NORM.INV(AI968, $D$19, $D$20), 2))</f>
        <v>1802.93</v>
      </c>
      <c r="AK968" s="15">
        <f ca="1">MIN(ROUND(H968*(1+$C$22),0),AH968)</f>
        <v>290</v>
      </c>
      <c r="AL968" s="20">
        <f ca="1">RAND()</f>
        <v>0.73819796499050438</v>
      </c>
      <c r="AM968" s="19">
        <f ca="1">(IF(B968=1, $G$21+($G$22-$G$21)*AL968, $H$21+($H$22-$H$21)*AL968))</f>
        <v>3.2145938949715132E-2</v>
      </c>
      <c r="AN968" s="15">
        <f ca="1">ROUND(AK968*(1-AM968), 0)</f>
        <v>281</v>
      </c>
      <c r="AO968" s="18">
        <f ca="1">SUM(IF(AN968&gt;H968, (AN968-H968)*($G$23+AJ968), 0),IF(AF968&gt;G968,(AF968-G968)*($G$23+AB968),0),IF(X968&gt;F968,(X968-F968)*($G$23+T968),0),IF(P968&gt;E968,(P968-E968)*($G$23+L968),0))</f>
        <v>0</v>
      </c>
      <c r="AP968" s="18">
        <f>-$C$24</f>
        <v>-313614.51120000001</v>
      </c>
      <c r="AQ968" s="17">
        <f ca="1">L968*P968+T968*X968+AB968*AF968+AJ968*AN968-AO968+AP968</f>
        <v>469746.9988</v>
      </c>
      <c r="AS968" s="21">
        <f ca="1">SUM(IF(AN968&gt;H968, (AN968-H968), 0),IF(AF968&gt;G968,(AF968-G968),0),IF(X968&gt;F968,(X968-F968),0),IF(P968&gt;E968,(P968-E968),0))</f>
        <v>0</v>
      </c>
    </row>
    <row r="969" spans="1:45" x14ac:dyDescent="0.4">
      <c r="A969" s="15">
        <v>941</v>
      </c>
      <c r="B969" s="15">
        <f ca="1">IF(RAND() &lt; (8/12), 0, 1)</f>
        <v>0</v>
      </c>
      <c r="C969" s="20">
        <f ca="1">RAND()</f>
        <v>0.51743092303698768</v>
      </c>
      <c r="D969" s="15" t="str">
        <f ca="1">LOOKUP(C969,$H$13:$H$16,$F$13:$F$16)</f>
        <v>Airbus A380-800</v>
      </c>
      <c r="E969" s="15">
        <f ca="1">LOOKUP(D969,$F$6:$F$9,$I$6:$I$9)</f>
        <v>14</v>
      </c>
      <c r="F969" s="15">
        <f ca="1">LOOKUP(D969,$F$6:$F$9,$J$6:$J$9)</f>
        <v>76</v>
      </c>
      <c r="G969" s="15">
        <f ca="1">LOOKUP(D969,$F$6:$F$9,$K$6:$K$9)</f>
        <v>56</v>
      </c>
      <c r="H969" s="15">
        <f ca="1">LOOKUP(D969,$F$6:$F$9,$L$6:$L$9)</f>
        <v>341</v>
      </c>
      <c r="I969" s="20">
        <f ca="1">RAND()</f>
        <v>0.81189337578604281</v>
      </c>
      <c r="J969" s="15">
        <f ca="1">IF(B969=1, ROUND(_xlfn.NORM.INV(I969,$C$5,$C$6)*(1+$T$14), 0), ROUND(_xlfn.NORM.INV(I969, $D$5, $D$6)*(1+$T$14), 0))</f>
        <v>5</v>
      </c>
      <c r="K969" s="20">
        <f ca="1">RAND()</f>
        <v>0.85921853155587802</v>
      </c>
      <c r="L969" s="18">
        <f ca="1">IF(B969=1, ROUND(_xlfn.NORM.INV(K969,$C$7,$C$8), 2), ROUND(_xlfn.NORM.INV(K969, $D$7, $D$8), 2))</f>
        <v>10983.15</v>
      </c>
      <c r="M969" s="15">
        <f ca="1">MIN(E969,J969)</f>
        <v>5</v>
      </c>
      <c r="N969" s="15">
        <f ca="1">RAND()</f>
        <v>0.9205183793584899</v>
      </c>
      <c r="O969" s="19">
        <f ca="1">(IF(B969=1, $G$21+($G$22-$G$21)*N969, $H$21+($H$22-$H$21)*N969))</f>
        <v>3.7615551380754696E-2</v>
      </c>
      <c r="P969" s="15">
        <f ca="1">ROUND(M969*(1-O969), 0)</f>
        <v>5</v>
      </c>
      <c r="Q969" s="20">
        <f ca="1">RAND()</f>
        <v>0.98666340610295311</v>
      </c>
      <c r="R969" s="15">
        <f ca="1">IF(B969=1, ROUND(_xlfn.NORM.INV(Q969,$C$9,$C$10)*(1+$T$14), 0), ROUND(_xlfn.NORM.INV(Q969, $D$9, $D$10)*(1+$T$14), 0))</f>
        <v>63</v>
      </c>
      <c r="S969" s="20">
        <f ca="1">RAND()</f>
        <v>6.5002093174668762E-2</v>
      </c>
      <c r="T969" s="18">
        <f ca="1">IF(B969=1, ROUND(_xlfn.NORM.INV(S969,$C$11,$C$12), 2), ROUND(_xlfn.NORM.INV(S969, $D$11, $D$12), 2))</f>
        <v>4901.16</v>
      </c>
      <c r="U969" s="15">
        <f ca="1">MIN(F969,R969)</f>
        <v>63</v>
      </c>
      <c r="V969" s="15">
        <f ca="1">RAND()</f>
        <v>0.86448552290242464</v>
      </c>
      <c r="W969" s="19">
        <f ca="1">(IF(B969=1, $G$21+($G$22-$G$21)*V969, $H$21+($H$22-$H$21)*V969))</f>
        <v>3.5934565687072741E-2</v>
      </c>
      <c r="X969" s="15">
        <f ca="1">ROUND(U969*(1-W969), 0)</f>
        <v>61</v>
      </c>
      <c r="Y969" s="20">
        <f ca="1">RAND()</f>
        <v>0.49782188326892496</v>
      </c>
      <c r="Z969" s="15">
        <f ca="1">IF(B969=1, ROUND(_xlfn.NORM.INV(Y969,$C$13,$C$14)*(1+$T$14), 0), ROUND(_xlfn.NORM.INV(Y969, $D$13, $D$14)*(1+$T$14), 0))</f>
        <v>36</v>
      </c>
      <c r="AA969" s="20">
        <f ca="1">RAND()</f>
        <v>0.36538956022982627</v>
      </c>
      <c r="AB969" s="18">
        <f ca="1">IF(B969=1, ROUND(_xlfn.NORM.INV(AA969,$C$15,$C$16), 2), ROUND(_xlfn.NORM.INV(AA969, $D$15, $D$16), 2))</f>
        <v>2756.15</v>
      </c>
      <c r="AC969" s="15">
        <f ca="1">MIN(G969,Z969)</f>
        <v>36</v>
      </c>
      <c r="AD969" s="15">
        <f ca="1">RAND()</f>
        <v>0.78666851769355539</v>
      </c>
      <c r="AE969" s="19">
        <f ca="1">(IF(B969=1, $G$21+($G$22-$G$21)*AD969, $H$21+($H$22-$H$21)*AD969))</f>
        <v>3.3600055530806659E-2</v>
      </c>
      <c r="AF969" s="15">
        <f ca="1">ROUND(AC969*(1-AE969), 0)</f>
        <v>35</v>
      </c>
      <c r="AG969" s="20">
        <f ca="1">RAND()</f>
        <v>0.52866707829892123</v>
      </c>
      <c r="AH969" s="15">
        <f ca="1">IF(B969=1, ROUND(_xlfn.NORM.INV(AG969,$C$17,$C$18)*(1+$T$14), 0), ROUND(_xlfn.NORM.INV(AG969, $D$17, $D$18)*(1+$T$14), 0))</f>
        <v>203</v>
      </c>
      <c r="AI969" s="20">
        <f ca="1">RAND()</f>
        <v>0.49613475826428177</v>
      </c>
      <c r="AJ969" s="18">
        <f ca="1">IF(B969=1, ROUND(_xlfn.NORM.INV(AI969,$C$19,$C$20), 2), ROUND(_xlfn.NORM.INV(AI969, $D$19, $D$20), 2))</f>
        <v>1747.99</v>
      </c>
      <c r="AK969" s="15">
        <f ca="1">MIN(ROUND(H969*(1+$C$22),0),AH969)</f>
        <v>203</v>
      </c>
      <c r="AL969" s="20">
        <f ca="1">RAND()</f>
        <v>5.2786624350831146E-2</v>
      </c>
      <c r="AM969" s="19">
        <f ca="1">(IF(B969=1, $G$21+($G$22-$G$21)*AL969, $H$21+($H$22-$H$21)*AL969))</f>
        <v>1.1583598730524934E-2</v>
      </c>
      <c r="AN969" s="15">
        <f ca="1">ROUND(AK969*(1-AM969), 0)</f>
        <v>201</v>
      </c>
      <c r="AO969" s="18">
        <f ca="1">SUM(IF(AN969&gt;H969, (AN969-H969)*($G$23+AJ969), 0),IF(AF969&gt;G969,(AF969-G969)*($G$23+AB969),0),IF(X969&gt;F969,(X969-F969)*($G$23+T969),0),IF(P969&gt;E969,(P969-E969)*($G$23+L969),0))</f>
        <v>0</v>
      </c>
      <c r="AP969" s="18">
        <f>-$C$24</f>
        <v>-313614.51120000001</v>
      </c>
      <c r="AQ969" s="17">
        <f ca="1">L969*P969+T969*X969+AB969*AF969+AJ969*AN969-AO969+AP969</f>
        <v>488083.23879999999</v>
      </c>
      <c r="AS969" s="21">
        <f ca="1">SUM(IF(AN969&gt;H969, (AN969-H969), 0),IF(AF969&gt;G969,(AF969-G969),0),IF(X969&gt;F969,(X969-F969),0),IF(P969&gt;E969,(P969-E969),0))</f>
        <v>0</v>
      </c>
    </row>
    <row r="970" spans="1:45" x14ac:dyDescent="0.4">
      <c r="A970" s="15">
        <v>942</v>
      </c>
      <c r="B970" s="15">
        <f ca="1">IF(RAND() &lt; (8/12), 0, 1)</f>
        <v>0</v>
      </c>
      <c r="C970" s="20">
        <f ca="1">RAND()</f>
        <v>0.45461436974473579</v>
      </c>
      <c r="D970" s="15" t="str">
        <f ca="1">LOOKUP(C970,$H$13:$H$16,$F$13:$F$16)</f>
        <v>Airbus A380-800</v>
      </c>
      <c r="E970" s="15">
        <f ca="1">LOOKUP(D970,$F$6:$F$9,$I$6:$I$9)</f>
        <v>14</v>
      </c>
      <c r="F970" s="15">
        <f ca="1">LOOKUP(D970,$F$6:$F$9,$J$6:$J$9)</f>
        <v>76</v>
      </c>
      <c r="G970" s="15">
        <f ca="1">LOOKUP(D970,$F$6:$F$9,$K$6:$K$9)</f>
        <v>56</v>
      </c>
      <c r="H970" s="15">
        <f ca="1">LOOKUP(D970,$F$6:$F$9,$L$6:$L$9)</f>
        <v>341</v>
      </c>
      <c r="I970" s="20">
        <f ca="1">RAND()</f>
        <v>0.69048002702698175</v>
      </c>
      <c r="J970" s="15">
        <f ca="1">IF(B970=1, ROUND(_xlfn.NORM.INV(I970,$C$5,$C$6)*(1+$T$14), 0), ROUND(_xlfn.NORM.INV(I970, $D$5, $D$6)*(1+$T$14), 0))</f>
        <v>5</v>
      </c>
      <c r="K970" s="20">
        <f ca="1">RAND()</f>
        <v>0.9176504417200132</v>
      </c>
      <c r="L970" s="18">
        <f ca="1">IF(B970=1, ROUND(_xlfn.NORM.INV(K970,$C$7,$C$8), 2), ROUND(_xlfn.NORM.INV(K970, $D$7, $D$8), 2))</f>
        <v>11125.63</v>
      </c>
      <c r="M970" s="15">
        <f ca="1">MIN(E970,J970)</f>
        <v>5</v>
      </c>
      <c r="N970" s="15">
        <f ca="1">RAND()</f>
        <v>0.42053804241628179</v>
      </c>
      <c r="O970" s="19">
        <f ca="1">(IF(B970=1, $G$21+($G$22-$G$21)*N970, $H$21+($H$22-$H$21)*N970))</f>
        <v>2.2616141272488455E-2</v>
      </c>
      <c r="P970" s="15">
        <f ca="1">ROUND(M970*(1-O970), 0)</f>
        <v>5</v>
      </c>
      <c r="Q970" s="20">
        <f ca="1">RAND()</f>
        <v>0.81616611332137257</v>
      </c>
      <c r="R970" s="15">
        <f ca="1">IF(B970=1, ROUND(_xlfn.NORM.INV(Q970,$C$9,$C$10)*(1+$T$14), 0), ROUND(_xlfn.NORM.INV(Q970, $D$9, $D$10)*(1+$T$14), 0))</f>
        <v>49</v>
      </c>
      <c r="S970" s="20">
        <f ca="1">RAND()</f>
        <v>0.23267564321084799</v>
      </c>
      <c r="T970" s="18">
        <f ca="1">IF(B970=1, ROUND(_xlfn.NORM.INV(S970,$C$11,$C$12), 2), ROUND(_xlfn.NORM.INV(S970, $D$11, $D$12), 2))</f>
        <v>5079.82</v>
      </c>
      <c r="U970" s="15">
        <f ca="1">MIN(F970,R970)</f>
        <v>49</v>
      </c>
      <c r="V970" s="15">
        <f ca="1">RAND()</f>
        <v>0.77883169174983913</v>
      </c>
      <c r="W970" s="19">
        <f ca="1">(IF(B970=1, $G$21+($G$22-$G$21)*V970, $H$21+($H$22-$H$21)*V970))</f>
        <v>3.3364950752495175E-2</v>
      </c>
      <c r="X970" s="15">
        <f ca="1">ROUND(U970*(1-W970), 0)</f>
        <v>47</v>
      </c>
      <c r="Y970" s="20">
        <f ca="1">RAND()</f>
        <v>8.889513113859171E-2</v>
      </c>
      <c r="Z970" s="15">
        <f ca="1">IF(B970=1, ROUND(_xlfn.NORM.INV(Y970,$C$13,$C$14)*(1+$T$14), 0), ROUND(_xlfn.NORM.INV(Y970, $D$13, $D$14)*(1+$T$14), 0))</f>
        <v>23</v>
      </c>
      <c r="AA970" s="20">
        <f ca="1">RAND()</f>
        <v>0.81702101114791159</v>
      </c>
      <c r="AB970" s="18">
        <f ca="1">IF(B970=1, ROUND(_xlfn.NORM.INV(AA970,$C$15,$C$16), 2), ROUND(_xlfn.NORM.INV(AA970, $D$15, $D$16), 2))</f>
        <v>2907.85</v>
      </c>
      <c r="AC970" s="15">
        <f ca="1">MIN(G970,Z970)</f>
        <v>23</v>
      </c>
      <c r="AD970" s="15">
        <f ca="1">RAND()</f>
        <v>0.50477600251645771</v>
      </c>
      <c r="AE970" s="19">
        <f ca="1">(IF(B970=1, $G$21+($G$22-$G$21)*AD970, $H$21+($H$22-$H$21)*AD970))</f>
        <v>2.5143280075493733E-2</v>
      </c>
      <c r="AF970" s="15">
        <f ca="1">ROUND(AC970*(1-AE970), 0)</f>
        <v>22</v>
      </c>
      <c r="AG970" s="20">
        <f ca="1">RAND()</f>
        <v>0.56453993287786386</v>
      </c>
      <c r="AH970" s="15">
        <f ca="1">IF(B970=1, ROUND(_xlfn.NORM.INV(AG970,$C$17,$C$18)*(1+$T$14), 0), ROUND(_xlfn.NORM.INV(AG970, $D$17, $D$18)*(1+$T$14), 0))</f>
        <v>208</v>
      </c>
      <c r="AI970" s="20">
        <f ca="1">RAND()</f>
        <v>0.67126493610985616</v>
      </c>
      <c r="AJ970" s="18">
        <f ca="1">IF(B970=1, ROUND(_xlfn.NORM.INV(AI970,$C$19,$C$20), 2), ROUND(_xlfn.NORM.INV(AI970, $D$19, $D$20), 2))</f>
        <v>1782.41</v>
      </c>
      <c r="AK970" s="15">
        <f ca="1">MIN(ROUND(H970*(1+$C$22),0),AH970)</f>
        <v>208</v>
      </c>
      <c r="AL970" s="20">
        <f ca="1">RAND()</f>
        <v>4.345159383022057E-2</v>
      </c>
      <c r="AM970" s="19">
        <f ca="1">(IF(B970=1, $G$21+($G$22-$G$21)*AL970, $H$21+($H$22-$H$21)*AL970))</f>
        <v>1.1303547814906617E-2</v>
      </c>
      <c r="AN970" s="15">
        <f ca="1">ROUND(AK970*(1-AM970), 0)</f>
        <v>206</v>
      </c>
      <c r="AO970" s="18">
        <f ca="1">SUM(IF(AN970&gt;H970, (AN970-H970)*($G$23+AJ970), 0),IF(AF970&gt;G970,(AF970-G970)*($G$23+AB970),0),IF(X970&gt;F970,(X970-F970)*($G$23+T970),0),IF(P970&gt;E970,(P970-E970)*($G$23+L970),0))</f>
        <v>0</v>
      </c>
      <c r="AP970" s="18">
        <f>-$C$24</f>
        <v>-313614.51120000001</v>
      </c>
      <c r="AQ970" s="17">
        <f ca="1">L970*P970+T970*X970+AB970*AF970+AJ970*AN970-AO970+AP970</f>
        <v>411914.33879999997</v>
      </c>
      <c r="AS970" s="21">
        <f ca="1">SUM(IF(AN970&gt;H970, (AN970-H970), 0),IF(AF970&gt;G970,(AF970-G970),0),IF(X970&gt;F970,(X970-F970),0),IF(P970&gt;E970,(P970-E970),0))</f>
        <v>0</v>
      </c>
    </row>
    <row r="971" spans="1:45" x14ac:dyDescent="0.4">
      <c r="A971" s="15">
        <v>943</v>
      </c>
      <c r="B971" s="15">
        <f ca="1">IF(RAND() &lt; (8/12), 0, 1)</f>
        <v>0</v>
      </c>
      <c r="C971" s="20">
        <f ca="1">RAND()</f>
        <v>0.87308626161112923</v>
      </c>
      <c r="D971" s="15" t="str">
        <f ca="1">LOOKUP(C971,$H$13:$H$16,$F$13:$F$16)</f>
        <v>Boeing 777-300ER</v>
      </c>
      <c r="E971" s="15">
        <f ca="1">LOOKUP(D971,$F$6:$F$9,$I$6:$I$9)</f>
        <v>8</v>
      </c>
      <c r="F971" s="15">
        <f ca="1">LOOKUP(D971,$F$6:$F$9,$J$6:$J$9)</f>
        <v>40</v>
      </c>
      <c r="G971" s="15">
        <f ca="1">LOOKUP(D971,$F$6:$F$9,$K$6:$K$9)</f>
        <v>24</v>
      </c>
      <c r="H971" s="15">
        <f ca="1">LOOKUP(D971,$F$6:$F$9,$L$6:$L$9)</f>
        <v>260</v>
      </c>
      <c r="I971" s="20">
        <f ca="1">RAND()</f>
        <v>0.65029896386965635</v>
      </c>
      <c r="J971" s="15">
        <f ca="1">IF(B971=1, ROUND(_xlfn.NORM.INV(I971,$C$5,$C$6)*(1+$T$14), 0), ROUND(_xlfn.NORM.INV(I971, $D$5, $D$6)*(1+$T$14), 0))</f>
        <v>5</v>
      </c>
      <c r="K971" s="20">
        <f ca="1">RAND()</f>
        <v>0.48477699327289248</v>
      </c>
      <c r="L971" s="18">
        <f ca="1">IF(B971=1, ROUND(_xlfn.NORM.INV(K971,$C$7,$C$8), 2), ROUND(_xlfn.NORM.INV(K971, $D$7, $D$8), 2))</f>
        <v>10474.98</v>
      </c>
      <c r="M971" s="15">
        <f ca="1">MIN(E971,J971)</f>
        <v>5</v>
      </c>
      <c r="N971" s="15">
        <f ca="1">RAND()</f>
        <v>0.27127167588176215</v>
      </c>
      <c r="O971" s="19">
        <f ca="1">(IF(B971=1, $G$21+($G$22-$G$21)*N971, $H$21+($H$22-$H$21)*N971))</f>
        <v>1.8138150276452866E-2</v>
      </c>
      <c r="P971" s="15">
        <f ca="1">ROUND(M971*(1-O971), 0)</f>
        <v>5</v>
      </c>
      <c r="Q971" s="20">
        <f ca="1">RAND()</f>
        <v>0.97585413624055284</v>
      </c>
      <c r="R971" s="15">
        <f ca="1">IF(B971=1, ROUND(_xlfn.NORM.INV(Q971,$C$9,$C$10)*(1+$T$14), 0), ROUND(_xlfn.NORM.INV(Q971, $D$9, $D$10)*(1+$T$14), 0))</f>
        <v>61</v>
      </c>
      <c r="S971" s="20">
        <f ca="1">RAND()</f>
        <v>0.97846066625768058</v>
      </c>
      <c r="T971" s="18">
        <f ca="1">IF(B971=1, ROUND(_xlfn.NORM.INV(S971,$C$11,$C$12), 2), ROUND(_xlfn.NORM.INV(S971, $D$11, $D$12), 2))</f>
        <v>5707.18</v>
      </c>
      <c r="U971" s="15">
        <f ca="1">MIN(F971,R971)</f>
        <v>40</v>
      </c>
      <c r="V971" s="15">
        <f ca="1">RAND()</f>
        <v>0.70759336504697978</v>
      </c>
      <c r="W971" s="19">
        <f ca="1">(IF(B971=1, $G$21+($G$22-$G$21)*V971, $H$21+($H$22-$H$21)*V971))</f>
        <v>3.1227800951409396E-2</v>
      </c>
      <c r="X971" s="15">
        <f ca="1">ROUND(U971*(1-W971), 0)</f>
        <v>39</v>
      </c>
      <c r="Y971" s="20">
        <f ca="1">RAND()</f>
        <v>0.71928362440857663</v>
      </c>
      <c r="Z971" s="15">
        <f ca="1">IF(B971=1, ROUND(_xlfn.NORM.INV(Y971,$C$13,$C$14)*(1+$T$14), 0), ROUND(_xlfn.NORM.INV(Y971, $D$13, $D$14)*(1+$T$14), 0))</f>
        <v>41</v>
      </c>
      <c r="AA971" s="20">
        <f ca="1">RAND()</f>
        <v>0.58781070375586797</v>
      </c>
      <c r="AB971" s="18">
        <f ca="1">IF(B971=1, ROUND(_xlfn.NORM.INV(AA971,$C$15,$C$16), 2), ROUND(_xlfn.NORM.INV(AA971, $D$15, $D$16), 2))</f>
        <v>2824.94</v>
      </c>
      <c r="AC971" s="15">
        <f ca="1">MIN(G971,Z971)</f>
        <v>24</v>
      </c>
      <c r="AD971" s="15">
        <f ca="1">RAND()</f>
        <v>0.46816506423870929</v>
      </c>
      <c r="AE971" s="19">
        <f ca="1">(IF(B971=1, $G$21+($G$22-$G$21)*AD971, $H$21+($H$22-$H$21)*AD971))</f>
        <v>2.404495192716128E-2</v>
      </c>
      <c r="AF971" s="15">
        <f ca="1">ROUND(AC971*(1-AE971), 0)</f>
        <v>23</v>
      </c>
      <c r="AG971" s="20">
        <f ca="1">RAND()</f>
        <v>0.96504928008304036</v>
      </c>
      <c r="AH971" s="15">
        <f ca="1">IF(B971=1, ROUND(_xlfn.NORM.INV(AG971,$C$17,$C$18)*(1+$T$14), 0), ROUND(_xlfn.NORM.INV(AG971, $D$17, $D$18)*(1+$T$14), 0))</f>
        <v>295</v>
      </c>
      <c r="AI971" s="20">
        <f ca="1">RAND()</f>
        <v>0.74768475060875628</v>
      </c>
      <c r="AJ971" s="18">
        <f ca="1">IF(B971=1, ROUND(_xlfn.NORM.INV(AI971,$C$19,$C$20), 2), ROUND(_xlfn.NORM.INV(AI971, $D$19, $D$20), 2))</f>
        <v>1799.41</v>
      </c>
      <c r="AK971" s="15">
        <f ca="1">MIN(ROUND(H971*(1+$C$22),0),AH971)</f>
        <v>273</v>
      </c>
      <c r="AL971" s="20">
        <f ca="1">RAND()</f>
        <v>0.22554281812702681</v>
      </c>
      <c r="AM971" s="19">
        <f ca="1">(IF(B971=1, $G$21+($G$22-$G$21)*AL971, $H$21+($H$22-$H$21)*AL971))</f>
        <v>1.6766284543810805E-2</v>
      </c>
      <c r="AN971" s="15">
        <f ca="1">ROUND(AK971*(1-AM971), 0)</f>
        <v>268</v>
      </c>
      <c r="AO971" s="18">
        <f ca="1">SUM(IF(AN971&gt;H971, (AN971-H971)*($G$23+AJ971), 0),IF(AF971&gt;G971,(AF971-G971)*($G$23+AB971),0),IF(X971&gt;F971,(X971-F971)*($G$23+T971),0),IF(P971&gt;E971,(P971-E971)*($G$23+L971),0))</f>
        <v>21203.279999999999</v>
      </c>
      <c r="AP971" s="18">
        <f>-$C$24</f>
        <v>-313614.51120000001</v>
      </c>
      <c r="AQ971" s="17">
        <f ca="1">L971*P971+T971*X971+AB971*AF971+AJ971*AN971-AO971+AP971</f>
        <v>487352.62880000001</v>
      </c>
      <c r="AS971" s="21">
        <f ca="1">SUM(IF(AN971&gt;H971, (AN971-H971), 0),IF(AF971&gt;G971,(AF971-G971),0),IF(X971&gt;F971,(X971-F971),0),IF(P971&gt;E971,(P971-E971),0))</f>
        <v>8</v>
      </c>
    </row>
    <row r="972" spans="1:45" x14ac:dyDescent="0.4">
      <c r="A972" s="15">
        <v>944</v>
      </c>
      <c r="B972" s="15">
        <f ca="1">IF(RAND() &lt; (8/12), 0, 1)</f>
        <v>0</v>
      </c>
      <c r="C972" s="20">
        <f ca="1">RAND()</f>
        <v>0.64981935545716552</v>
      </c>
      <c r="D972" s="15" t="str">
        <f ca="1">LOOKUP(C972,$H$13:$H$16,$F$13:$F$16)</f>
        <v>Boeing 777-300ER</v>
      </c>
      <c r="E972" s="15">
        <f ca="1">LOOKUP(D972,$F$6:$F$9,$I$6:$I$9)</f>
        <v>8</v>
      </c>
      <c r="F972" s="15">
        <f ca="1">LOOKUP(D972,$F$6:$F$9,$J$6:$J$9)</f>
        <v>40</v>
      </c>
      <c r="G972" s="15">
        <f ca="1">LOOKUP(D972,$F$6:$F$9,$K$6:$K$9)</f>
        <v>24</v>
      </c>
      <c r="H972" s="15">
        <f ca="1">LOOKUP(D972,$F$6:$F$9,$L$6:$L$9)</f>
        <v>260</v>
      </c>
      <c r="I972" s="20">
        <f ca="1">RAND()</f>
        <v>0.97039635440226291</v>
      </c>
      <c r="J972" s="15">
        <f ca="1">IF(B972=1, ROUND(_xlfn.NORM.INV(I972,$C$5,$C$6)*(1+$T$14), 0), ROUND(_xlfn.NORM.INV(I972, $D$5, $D$6)*(1+$T$14), 0))</f>
        <v>6</v>
      </c>
      <c r="K972" s="20">
        <f ca="1">RAND()</f>
        <v>0.71913684689536206</v>
      </c>
      <c r="L972" s="18">
        <f ca="1">IF(B972=1, ROUND(_xlfn.NORM.INV(K972,$C$7,$C$8), 2), ROUND(_xlfn.NORM.INV(K972, $D$7, $D$8), 2))</f>
        <v>10756.85</v>
      </c>
      <c r="M972" s="15">
        <f ca="1">MIN(E972,J972)</f>
        <v>6</v>
      </c>
      <c r="N972" s="15">
        <f ca="1">RAND()</f>
        <v>0.14027433864971528</v>
      </c>
      <c r="O972" s="19">
        <f ca="1">(IF(B972=1, $G$21+($G$22-$G$21)*N972, $H$21+($H$22-$H$21)*N972))</f>
        <v>1.4208230159491459E-2</v>
      </c>
      <c r="P972" s="15">
        <f ca="1">ROUND(M972*(1-O972), 0)</f>
        <v>6</v>
      </c>
      <c r="Q972" s="20">
        <f ca="1">RAND()</f>
        <v>0.12090388073888392</v>
      </c>
      <c r="R972" s="15">
        <f ca="1">IF(B972=1, ROUND(_xlfn.NORM.INV(Q972,$C$9,$C$10)*(1+$T$14), 0), ROUND(_xlfn.NORM.INV(Q972, $D$9, $D$10)*(1+$T$14), 0))</f>
        <v>28</v>
      </c>
      <c r="S972" s="20">
        <f ca="1">RAND()</f>
        <v>0.58687622260194594</v>
      </c>
      <c r="T972" s="18">
        <f ca="1">IF(B972=1, ROUND(_xlfn.NORM.INV(S972,$C$11,$C$12), 2), ROUND(_xlfn.NORM.INV(S972, $D$11, $D$12), 2))</f>
        <v>5296.21</v>
      </c>
      <c r="U972" s="15">
        <f ca="1">MIN(F972,R972)</f>
        <v>28</v>
      </c>
      <c r="V972" s="15">
        <f ca="1">RAND()</f>
        <v>0.67098780627693988</v>
      </c>
      <c r="W972" s="19">
        <f ca="1">(IF(B972=1, $G$21+($G$22-$G$21)*V972, $H$21+($H$22-$H$21)*V972))</f>
        <v>3.0129634188308198E-2</v>
      </c>
      <c r="X972" s="15">
        <f ca="1">ROUND(U972*(1-W972), 0)</f>
        <v>27</v>
      </c>
      <c r="Y972" s="20">
        <f ca="1">RAND()</f>
        <v>0.86153566555182293</v>
      </c>
      <c r="Z972" s="15">
        <f ca="1">IF(B972=1, ROUND(_xlfn.NORM.INV(Y972,$C$13,$C$14)*(1+$T$14), 0), ROUND(_xlfn.NORM.INV(Y972, $D$13, $D$14)*(1+$T$14), 0))</f>
        <v>46</v>
      </c>
      <c r="AA972" s="20">
        <f ca="1">RAND()</f>
        <v>0.15491004247717466</v>
      </c>
      <c r="AB972" s="18">
        <f ca="1">IF(B972=1, ROUND(_xlfn.NORM.INV(AA972,$C$15,$C$16), 2), ROUND(_xlfn.NORM.INV(AA972, $D$15, $D$16), 2))</f>
        <v>2674.54</v>
      </c>
      <c r="AC972" s="15">
        <f ca="1">MIN(G972,Z972)</f>
        <v>24</v>
      </c>
      <c r="AD972" s="15">
        <f ca="1">RAND()</f>
        <v>0.19790369881082936</v>
      </c>
      <c r="AE972" s="19">
        <f ca="1">(IF(B972=1, $G$21+($G$22-$G$21)*AD972, $H$21+($H$22-$H$21)*AD972))</f>
        <v>1.5937110964324881E-2</v>
      </c>
      <c r="AF972" s="15">
        <f ca="1">ROUND(AC972*(1-AE972), 0)</f>
        <v>24</v>
      </c>
      <c r="AG972" s="20">
        <f ca="1">RAND()</f>
        <v>0.49239836858017494</v>
      </c>
      <c r="AH972" s="15">
        <f ca="1">IF(B972=1, ROUND(_xlfn.NORM.INV(AG972,$C$17,$C$18)*(1+$T$14), 0), ROUND(_xlfn.NORM.INV(AG972, $D$17, $D$18)*(1+$T$14), 0))</f>
        <v>198</v>
      </c>
      <c r="AI972" s="20">
        <f ca="1">RAND()</f>
        <v>0.11911431548376017</v>
      </c>
      <c r="AJ972" s="18">
        <f ca="1">IF(B972=1, ROUND(_xlfn.NORM.INV(AI972,$C$19,$C$20), 2), ROUND(_xlfn.NORM.INV(AI972, $D$19, $D$20), 2))</f>
        <v>1659.14</v>
      </c>
      <c r="AK972" s="15">
        <f ca="1">MIN(ROUND(H972*(1+$C$22),0),AH972)</f>
        <v>198</v>
      </c>
      <c r="AL972" s="20">
        <f ca="1">RAND()</f>
        <v>0.79494298961437837</v>
      </c>
      <c r="AM972" s="19">
        <f ca="1">(IF(B972=1, $G$21+($G$22-$G$21)*AL972, $H$21+($H$22-$H$21)*AL972))</f>
        <v>3.384828968843135E-2</v>
      </c>
      <c r="AN972" s="15">
        <f ca="1">ROUND(AK972*(1-AM972), 0)</f>
        <v>191</v>
      </c>
      <c r="AO972" s="18">
        <f ca="1">SUM(IF(AN972&gt;H972, (AN972-H972)*($G$23+AJ972), 0),IF(AF972&gt;G972,(AF972-G972)*($G$23+AB972),0),IF(X972&gt;F972,(X972-F972)*($G$23+T972),0),IF(P972&gt;E972,(P972-E972)*($G$23+L972),0))</f>
        <v>0</v>
      </c>
      <c r="AP972" s="18">
        <f>-$C$24</f>
        <v>-313614.51120000001</v>
      </c>
      <c r="AQ972" s="17">
        <f ca="1">L972*P972+T972*X972+AB972*AF972+AJ972*AN972-AO972+AP972</f>
        <v>275008.95879999996</v>
      </c>
      <c r="AS972" s="21">
        <f ca="1">SUM(IF(AN972&gt;H972, (AN972-H972), 0),IF(AF972&gt;G972,(AF972-G972),0),IF(X972&gt;F972,(X972-F972),0),IF(P972&gt;E972,(P972-E972),0))</f>
        <v>0</v>
      </c>
    </row>
    <row r="973" spans="1:45" x14ac:dyDescent="0.4">
      <c r="A973" s="15">
        <v>945</v>
      </c>
      <c r="B973" s="15">
        <f ca="1">IF(RAND() &lt; (8/12), 0, 1)</f>
        <v>1</v>
      </c>
      <c r="C973" s="20">
        <f ca="1">RAND()</f>
        <v>0.43076777638064978</v>
      </c>
      <c r="D973" s="15" t="str">
        <f ca="1">LOOKUP(C973,$H$13:$H$16,$F$13:$F$16)</f>
        <v>Airbus A380-800</v>
      </c>
      <c r="E973" s="15">
        <f ca="1">LOOKUP(D973,$F$6:$F$9,$I$6:$I$9)</f>
        <v>14</v>
      </c>
      <c r="F973" s="15">
        <f ca="1">LOOKUP(D973,$F$6:$F$9,$J$6:$J$9)</f>
        <v>76</v>
      </c>
      <c r="G973" s="15">
        <f ca="1">LOOKUP(D973,$F$6:$F$9,$K$6:$K$9)</f>
        <v>56</v>
      </c>
      <c r="H973" s="15">
        <f ca="1">LOOKUP(D973,$F$6:$F$9,$L$6:$L$9)</f>
        <v>341</v>
      </c>
      <c r="I973" s="20">
        <f ca="1">RAND()</f>
        <v>0.78508283764027076</v>
      </c>
      <c r="J973" s="15">
        <f ca="1">IF(B973=1, ROUND(_xlfn.NORM.INV(I973,$C$5,$C$6)*(1+$T$14), 0), ROUND(_xlfn.NORM.INV(I973, $D$5, $D$6)*(1+$T$14), 0))</f>
        <v>8</v>
      </c>
      <c r="K973" s="20">
        <f ca="1">RAND()</f>
        <v>0.68113907512400862</v>
      </c>
      <c r="L973" s="18">
        <f ca="1">IF(B973=1, ROUND(_xlfn.NORM.INV(K973,$C$7,$C$8), 2), ROUND(_xlfn.NORM.INV(K973, $D$7, $D$8), 2))</f>
        <v>14508.09</v>
      </c>
      <c r="M973" s="15">
        <f ca="1">MIN(E973,J973)</f>
        <v>8</v>
      </c>
      <c r="N973" s="15">
        <f ca="1">RAND()</f>
        <v>0.24818362800576055</v>
      </c>
      <c r="O973" s="19">
        <f ca="1">(IF(B973=1, $G$21+($G$22-$G$21)*N973, $H$21+($H$22-$H$21)*N973))</f>
        <v>2.3686426980201618E-2</v>
      </c>
      <c r="P973" s="15">
        <f ca="1">ROUND(M973*(1-O973), 0)</f>
        <v>8</v>
      </c>
      <c r="Q973" s="20">
        <f ca="1">RAND()</f>
        <v>0.55640069021589711</v>
      </c>
      <c r="R973" s="15">
        <f ca="1">IF(B973=1, ROUND(_xlfn.NORM.INV(Q973,$C$9,$C$10)*(1+$T$14), 0), ROUND(_xlfn.NORM.INV(Q973, $D$9, $D$10)*(1+$T$14), 0))</f>
        <v>64</v>
      </c>
      <c r="S973" s="20">
        <f ca="1">RAND()</f>
        <v>0.60549570666145991</v>
      </c>
      <c r="T973" s="18">
        <f ca="1">IF(B973=1, ROUND(_xlfn.NORM.INV(S973,$C$11,$C$12), 2), ROUND(_xlfn.NORM.INV(S973, $D$11, $D$12), 2))</f>
        <v>7070.74</v>
      </c>
      <c r="U973" s="15">
        <f ca="1">MIN(F973,R973)</f>
        <v>64</v>
      </c>
      <c r="V973" s="15">
        <f ca="1">RAND()</f>
        <v>0.70361372013077828</v>
      </c>
      <c r="W973" s="19">
        <f ca="1">(IF(B973=1, $G$21+($G$22-$G$21)*V973, $H$21+($H$22-$H$21)*V973))</f>
        <v>3.9626480204577243E-2</v>
      </c>
      <c r="X973" s="15">
        <f ca="1">ROUND(U973*(1-W973), 0)</f>
        <v>61</v>
      </c>
      <c r="Y973" s="20">
        <f ca="1">RAND()</f>
        <v>0.28161938455279822</v>
      </c>
      <c r="Z973" s="15">
        <f ca="1">IF(B973=1, ROUND(_xlfn.NORM.INV(Y973,$C$13,$C$14)*(1+$T$14), 0), ROUND(_xlfn.NORM.INV(Y973, $D$13, $D$14)*(1+$T$14), 0))</f>
        <v>41</v>
      </c>
      <c r="AA973" s="20">
        <f ca="1">RAND()</f>
        <v>0.58624715134207595</v>
      </c>
      <c r="AB973" s="18">
        <f ca="1">IF(B973=1, ROUND(_xlfn.NORM.INV(AA973,$C$15,$C$16), 2), ROUND(_xlfn.NORM.INV(AA973, $D$15, $D$16), 2))</f>
        <v>3747.16</v>
      </c>
      <c r="AC973" s="15">
        <f ca="1">MIN(G973,Z973)</f>
        <v>41</v>
      </c>
      <c r="AD973" s="15">
        <f ca="1">RAND()</f>
        <v>0.49299624964167577</v>
      </c>
      <c r="AE973" s="19">
        <f ca="1">(IF(B973=1, $G$21+($G$22-$G$21)*AD973, $H$21+($H$22-$H$21)*AD973))</f>
        <v>3.2254868737458656E-2</v>
      </c>
      <c r="AF973" s="15">
        <f ca="1">ROUND(AC973*(1-AE973), 0)</f>
        <v>40</v>
      </c>
      <c r="AG973" s="20">
        <f ca="1">RAND()</f>
        <v>0.65452265896985307</v>
      </c>
      <c r="AH973" s="15">
        <f ca="1">IF(B973=1, ROUND(_xlfn.NORM.INV(AG973,$C$17,$C$18)*(1+$T$14), 0), ROUND(_xlfn.NORM.INV(AG973, $D$17, $D$18)*(1+$T$14), 0))</f>
        <v>355</v>
      </c>
      <c r="AI973" s="20">
        <f ca="1">RAND()</f>
        <v>0.79433019939712846</v>
      </c>
      <c r="AJ973" s="18">
        <f ca="1">IF(B973=1, ROUND(_xlfn.NORM.INV(AI973,$C$19,$C$20), 2), ROUND(_xlfn.NORM.INV(AI973, $D$19, $D$20), 2))</f>
        <v>2523.41</v>
      </c>
      <c r="AK973" s="15">
        <f ca="1">MIN(ROUND(H973*(1+$C$22),0),AH973)</f>
        <v>355</v>
      </c>
      <c r="AL973" s="20">
        <f ca="1">RAND()</f>
        <v>0.76382298827979089</v>
      </c>
      <c r="AM973" s="19">
        <f ca="1">(IF(B973=1, $G$21+($G$22-$G$21)*AL973, $H$21+($H$22-$H$21)*AL973))</f>
        <v>4.1733804589792686E-2</v>
      </c>
      <c r="AN973" s="15">
        <f ca="1">ROUND(AK973*(1-AM973), 0)</f>
        <v>340</v>
      </c>
      <c r="AO973" s="18">
        <f ca="1">SUM(IF(AN973&gt;H973, (AN973-H973)*($G$23+AJ973), 0),IF(AF973&gt;G973,(AF973-G973)*($G$23+AB973),0),IF(X973&gt;F973,(X973-F973)*($G$23+T973),0),IF(P973&gt;E973,(P973-E973)*($G$23+L973),0))</f>
        <v>0</v>
      </c>
      <c r="AP973" s="18">
        <f>-$C$24</f>
        <v>-313614.51120000001</v>
      </c>
      <c r="AQ973" s="17">
        <f ca="1">L973*P973+T973*X973+AB973*AF973+AJ973*AN973-AO973+AP973</f>
        <v>1241611.1487999998</v>
      </c>
      <c r="AS973" s="21">
        <f ca="1">SUM(IF(AN973&gt;H973, (AN973-H973), 0),IF(AF973&gt;G973,(AF973-G973),0),IF(X973&gt;F973,(X973-F973),0),IF(P973&gt;E973,(P973-E973),0))</f>
        <v>0</v>
      </c>
    </row>
    <row r="974" spans="1:45" x14ac:dyDescent="0.4">
      <c r="A974" s="15">
        <v>946</v>
      </c>
      <c r="B974" s="15">
        <f ca="1">IF(RAND() &lt; (8/12), 0, 1)</f>
        <v>1</v>
      </c>
      <c r="C974" s="20">
        <f ca="1">RAND()</f>
        <v>0.90110416032986251</v>
      </c>
      <c r="D974" s="15" t="str">
        <f ca="1">LOOKUP(C974,$H$13:$H$16,$F$13:$F$16)</f>
        <v>Boeing 777-300ER</v>
      </c>
      <c r="E974" s="15">
        <f ca="1">LOOKUP(D974,$F$6:$F$9,$I$6:$I$9)</f>
        <v>8</v>
      </c>
      <c r="F974" s="15">
        <f ca="1">LOOKUP(D974,$F$6:$F$9,$J$6:$J$9)</f>
        <v>40</v>
      </c>
      <c r="G974" s="15">
        <f ca="1">LOOKUP(D974,$F$6:$F$9,$K$6:$K$9)</f>
        <v>24</v>
      </c>
      <c r="H974" s="15">
        <f ca="1">LOOKUP(D974,$F$6:$F$9,$L$6:$L$9)</f>
        <v>260</v>
      </c>
      <c r="I974" s="20">
        <f ca="1">RAND()</f>
        <v>0.7749125792841336</v>
      </c>
      <c r="J974" s="15">
        <f ca="1">IF(B974=1, ROUND(_xlfn.NORM.INV(I974,$C$5,$C$6)*(1+$T$14), 0), ROUND(_xlfn.NORM.INV(I974, $D$5, $D$6)*(1+$T$14), 0))</f>
        <v>8</v>
      </c>
      <c r="K974" s="20">
        <f ca="1">RAND()</f>
        <v>0.42498201229275567</v>
      </c>
      <c r="L974" s="18">
        <f ca="1">IF(B974=1, ROUND(_xlfn.NORM.INV(K974,$C$7,$C$8), 2), ROUND(_xlfn.NORM.INV(K974, $D$7, $D$8), 2))</f>
        <v>13317.74</v>
      </c>
      <c r="M974" s="15">
        <f ca="1">MIN(E974,J974)</f>
        <v>8</v>
      </c>
      <c r="N974" s="15">
        <f ca="1">RAND()</f>
        <v>0.66740888345746008</v>
      </c>
      <c r="O974" s="19">
        <f ca="1">(IF(B974=1, $G$21+($G$22-$G$21)*N974, $H$21+($H$22-$H$21)*N974))</f>
        <v>3.8359310921011108E-2</v>
      </c>
      <c r="P974" s="15">
        <f ca="1">ROUND(M974*(1-O974), 0)</f>
        <v>8</v>
      </c>
      <c r="Q974" s="20">
        <f ca="1">RAND()</f>
        <v>0.94743699150584093</v>
      </c>
      <c r="R974" s="15">
        <f ca="1">IF(B974=1, ROUND(_xlfn.NORM.INV(Q974,$C$9,$C$10)*(1+$T$14), 0), ROUND(_xlfn.NORM.INV(Q974, $D$9, $D$10)*(1+$T$14), 0))</f>
        <v>102</v>
      </c>
      <c r="S974" s="20">
        <f ca="1">RAND()</f>
        <v>0.17041072631054632</v>
      </c>
      <c r="T974" s="18">
        <f ca="1">IF(B974=1, ROUND(_xlfn.NORM.INV(S974,$C$11,$C$12), 2), ROUND(_xlfn.NORM.INV(S974, $D$11, $D$12), 2))</f>
        <v>5970.52</v>
      </c>
      <c r="U974" s="15">
        <f ca="1">MIN(F974,R974)</f>
        <v>40</v>
      </c>
      <c r="V974" s="15">
        <f ca="1">RAND()</f>
        <v>0.78002104772724079</v>
      </c>
      <c r="W974" s="19">
        <f ca="1">(IF(B974=1, $G$21+($G$22-$G$21)*V974, $H$21+($H$22-$H$21)*V974))</f>
        <v>4.2300736670453434E-2</v>
      </c>
      <c r="X974" s="15">
        <f ca="1">ROUND(U974*(1-W974), 0)</f>
        <v>38</v>
      </c>
      <c r="Y974" s="20">
        <f ca="1">RAND()</f>
        <v>0.68813541709077453</v>
      </c>
      <c r="Z974" s="15">
        <f ca="1">IF(B974=1, ROUND(_xlfn.NORM.INV(Y974,$C$13,$C$14)*(1+$T$14), 0), ROUND(_xlfn.NORM.INV(Y974, $D$13, $D$14)*(1+$T$14), 0))</f>
        <v>66</v>
      </c>
      <c r="AA974" s="20">
        <f ca="1">RAND()</f>
        <v>1.7082445789822875E-2</v>
      </c>
      <c r="AB974" s="18">
        <f ca="1">IF(B974=1, ROUND(_xlfn.NORM.INV(AA974,$C$15,$C$16), 2), ROUND(_xlfn.NORM.INV(AA974, $D$15, $D$16), 2))</f>
        <v>2623.74</v>
      </c>
      <c r="AC974" s="15">
        <f ca="1">MIN(G974,Z974)</f>
        <v>24</v>
      </c>
      <c r="AD974" s="15">
        <f ca="1">RAND()</f>
        <v>0.13334622718334332</v>
      </c>
      <c r="AE974" s="19">
        <f ca="1">(IF(B974=1, $G$21+($G$22-$G$21)*AD974, $H$21+($H$22-$H$21)*AD974))</f>
        <v>1.9667117951417016E-2</v>
      </c>
      <c r="AF974" s="15">
        <f ca="1">ROUND(AC974*(1-AE974), 0)</f>
        <v>24</v>
      </c>
      <c r="AG974" s="20">
        <f ca="1">RAND()</f>
        <v>0.67775887957399128</v>
      </c>
      <c r="AH974" s="15">
        <f ca="1">IF(B974=1, ROUND(_xlfn.NORM.INV(AG974,$C$17,$C$18)*(1+$T$14), 0), ROUND(_xlfn.NORM.INV(AG974, $D$17, $D$18)*(1+$T$14), 0))</f>
        <v>363</v>
      </c>
      <c r="AI974" s="20">
        <f ca="1">RAND()</f>
        <v>8.282951008588002E-3</v>
      </c>
      <c r="AJ974" s="18">
        <f ca="1">IF(B974=1, ROUND(_xlfn.NORM.INV(AI974,$C$19,$C$20), 2), ROUND(_xlfn.NORM.INV(AI974, $D$19, $D$20), 2))</f>
        <v>1556.25</v>
      </c>
      <c r="AK974" s="15">
        <f ca="1">MIN(ROUND(H974*(1+$C$22),0),AH974)</f>
        <v>273</v>
      </c>
      <c r="AL974" s="20">
        <f ca="1">RAND()</f>
        <v>0.31301883211006132</v>
      </c>
      <c r="AM974" s="19">
        <f ca="1">(IF(B974=1, $G$21+($G$22-$G$21)*AL974, $H$21+($H$22-$H$21)*AL974))</f>
        <v>2.5955659123852146E-2</v>
      </c>
      <c r="AN974" s="15">
        <f ca="1">ROUND(AK974*(1-AM974), 0)</f>
        <v>266</v>
      </c>
      <c r="AO974" s="18">
        <f ca="1">SUM(IF(AN974&gt;H974, (AN974-H974)*($G$23+AJ974), 0),IF(AF974&gt;G974,(AF974-G974)*($G$23+AB974),0),IF(X974&gt;F974,(X974-F974)*($G$23+T974),0),IF(P974&gt;E974,(P974-E974)*($G$23+L974),0))</f>
        <v>14443.5</v>
      </c>
      <c r="AP974" s="18">
        <f>-$C$24</f>
        <v>-313614.51120000001</v>
      </c>
      <c r="AQ974" s="17">
        <f ca="1">L974*P974+T974*X974+AB974*AF974+AJ974*AN974-AO974+AP974</f>
        <v>482295.92879999994</v>
      </c>
      <c r="AS974" s="21">
        <f ca="1">SUM(IF(AN974&gt;H974, (AN974-H974), 0),IF(AF974&gt;G974,(AF974-G974),0),IF(X974&gt;F974,(X974-F974),0),IF(P974&gt;E974,(P974-E974),0))</f>
        <v>6</v>
      </c>
    </row>
    <row r="975" spans="1:45" x14ac:dyDescent="0.4">
      <c r="A975" s="15">
        <v>947</v>
      </c>
      <c r="B975" s="15">
        <f ca="1">IF(RAND() &lt; (8/12), 0, 1)</f>
        <v>0</v>
      </c>
      <c r="C975" s="20">
        <f ca="1">RAND()</f>
        <v>0.75701782400044071</v>
      </c>
      <c r="D975" s="15" t="str">
        <f ca="1">LOOKUP(C975,$H$13:$H$16,$F$13:$F$16)</f>
        <v>Boeing 777-300ER</v>
      </c>
      <c r="E975" s="15">
        <f ca="1">LOOKUP(D975,$F$6:$F$9,$I$6:$I$9)</f>
        <v>8</v>
      </c>
      <c r="F975" s="15">
        <f ca="1">LOOKUP(D975,$F$6:$F$9,$J$6:$J$9)</f>
        <v>40</v>
      </c>
      <c r="G975" s="15">
        <f ca="1">LOOKUP(D975,$F$6:$F$9,$K$6:$K$9)</f>
        <v>24</v>
      </c>
      <c r="H975" s="15">
        <f ca="1">LOOKUP(D975,$F$6:$F$9,$L$6:$L$9)</f>
        <v>260</v>
      </c>
      <c r="I975" s="20">
        <f ca="1">RAND()</f>
        <v>0.20234209642521717</v>
      </c>
      <c r="J975" s="15">
        <f ca="1">IF(B975=1, ROUND(_xlfn.NORM.INV(I975,$C$5,$C$6)*(1+$T$14), 0), ROUND(_xlfn.NORM.INV(I975, $D$5, $D$6)*(1+$T$14), 0))</f>
        <v>3</v>
      </c>
      <c r="K975" s="20">
        <f ca="1">RAND()</f>
        <v>0.55464718423835846</v>
      </c>
      <c r="L975" s="18">
        <f ca="1">IF(B975=1, ROUND(_xlfn.NORM.INV(K975,$C$7,$C$8), 2), ROUND(_xlfn.NORM.INV(K975, $D$7, $D$8), 2))</f>
        <v>10555.01</v>
      </c>
      <c r="M975" s="15">
        <f ca="1">MIN(E975,J975)</f>
        <v>3</v>
      </c>
      <c r="N975" s="15">
        <f ca="1">RAND()</f>
        <v>5.3913935029988314E-2</v>
      </c>
      <c r="O975" s="19">
        <f ca="1">(IF(B975=1, $G$21+($G$22-$G$21)*N975, $H$21+($H$22-$H$21)*N975))</f>
        <v>1.161741805089965E-2</v>
      </c>
      <c r="P975" s="15">
        <f ca="1">ROUND(M975*(1-O975), 0)</f>
        <v>3</v>
      </c>
      <c r="Q975" s="20">
        <f ca="1">RAND()</f>
        <v>0.74141243969777204</v>
      </c>
      <c r="R975" s="15">
        <f ca="1">IF(B975=1, ROUND(_xlfn.NORM.INV(Q975,$C$9,$C$10)*(1+$T$14), 0), ROUND(_xlfn.NORM.INV(Q975, $D$9, $D$10)*(1+$T$14), 0))</f>
        <v>47</v>
      </c>
      <c r="S975" s="20">
        <f ca="1">RAND()</f>
        <v>0.96129174641110193</v>
      </c>
      <c r="T975" s="18">
        <f ca="1">IF(B975=1, ROUND(_xlfn.NORM.INV(S975,$C$11,$C$12), 2), ROUND(_xlfn.NORM.INV(S975, $D$11, $D$12), 2))</f>
        <v>5648.6</v>
      </c>
      <c r="U975" s="15">
        <f ca="1">MIN(F975,R975)</f>
        <v>40</v>
      </c>
      <c r="V975" s="15">
        <f ca="1">RAND()</f>
        <v>0.90176961252989563</v>
      </c>
      <c r="W975" s="19">
        <f ca="1">(IF(B975=1, $G$21+($G$22-$G$21)*V975, $H$21+($H$22-$H$21)*V975))</f>
        <v>3.7053088375896867E-2</v>
      </c>
      <c r="X975" s="15">
        <f ca="1">ROUND(U975*(1-W975), 0)</f>
        <v>39</v>
      </c>
      <c r="Y975" s="20">
        <f ca="1">RAND()</f>
        <v>3.6570543578403614E-2</v>
      </c>
      <c r="Z975" s="15">
        <f ca="1">IF(B975=1, ROUND(_xlfn.NORM.INV(Y975,$C$13,$C$14)*(1+$T$14), 0), ROUND(_xlfn.NORM.INV(Y975, $D$13, $D$14)*(1+$T$14), 0))</f>
        <v>19</v>
      </c>
      <c r="AA975" s="20">
        <f ca="1">RAND()</f>
        <v>0.25382945612624463</v>
      </c>
      <c r="AB975" s="18">
        <f ca="1">IF(B975=1, ROUND(_xlfn.NORM.INV(AA975,$C$15,$C$16), 2), ROUND(_xlfn.NORM.INV(AA975, $D$15, $D$16), 2))</f>
        <v>2717.45</v>
      </c>
      <c r="AC975" s="15">
        <f ca="1">MIN(G975,Z975)</f>
        <v>19</v>
      </c>
      <c r="AD975" s="15">
        <f ca="1">RAND()</f>
        <v>0.64258423894178351</v>
      </c>
      <c r="AE975" s="19">
        <f ca="1">(IF(B975=1, $G$21+($G$22-$G$21)*AD975, $H$21+($H$22-$H$21)*AD975))</f>
        <v>2.9277527168253506E-2</v>
      </c>
      <c r="AF975" s="15">
        <f ca="1">ROUND(AC975*(1-AE975), 0)</f>
        <v>18</v>
      </c>
      <c r="AG975" s="20">
        <f ca="1">RAND()</f>
        <v>0.63381282378646131</v>
      </c>
      <c r="AH975" s="15">
        <f ca="1">IF(B975=1, ROUND(_xlfn.NORM.INV(AG975,$C$17,$C$18)*(1+$T$14), 0), ROUND(_xlfn.NORM.INV(AG975, $D$17, $D$18)*(1+$T$14), 0))</f>
        <v>217</v>
      </c>
      <c r="AI975" s="20">
        <f ca="1">RAND()</f>
        <v>0.3603131204754767</v>
      </c>
      <c r="AJ975" s="18">
        <f ca="1">IF(B975=1, ROUND(_xlfn.NORM.INV(AI975,$C$19,$C$20), 2), ROUND(_xlfn.NORM.INV(AI975, $D$19, $D$20), 2))</f>
        <v>1721.57</v>
      </c>
      <c r="AK975" s="15">
        <f ca="1">MIN(ROUND(H975*(1+$C$22),0),AH975)</f>
        <v>217</v>
      </c>
      <c r="AL975" s="20">
        <f ca="1">RAND()</f>
        <v>0.69094207823101483</v>
      </c>
      <c r="AM975" s="19">
        <f ca="1">(IF(B975=1, $G$21+($G$22-$G$21)*AL975, $H$21+($H$22-$H$21)*AL975))</f>
        <v>3.0728262346930442E-2</v>
      </c>
      <c r="AN975" s="15">
        <f ca="1">ROUND(AK975*(1-AM975), 0)</f>
        <v>210</v>
      </c>
      <c r="AO975" s="18">
        <f ca="1">SUM(IF(AN975&gt;H975, (AN975-H975)*($G$23+AJ975), 0),IF(AF975&gt;G975,(AF975-G975)*($G$23+AB975),0),IF(X975&gt;F975,(X975-F975)*($G$23+T975),0),IF(P975&gt;E975,(P975-E975)*($G$23+L975),0))</f>
        <v>0</v>
      </c>
      <c r="AP975" s="18">
        <f>-$C$24</f>
        <v>-313614.51120000001</v>
      </c>
      <c r="AQ975" s="17">
        <f ca="1">L975*P975+T975*X975+AB975*AF975+AJ975*AN975-AO975+AP975</f>
        <v>348789.71879999997</v>
      </c>
      <c r="AS975" s="21">
        <f ca="1">SUM(IF(AN975&gt;H975, (AN975-H975), 0),IF(AF975&gt;G975,(AF975-G975),0),IF(X975&gt;F975,(X975-F975),0),IF(P975&gt;E975,(P975-E975),0))</f>
        <v>0</v>
      </c>
    </row>
    <row r="976" spans="1:45" x14ac:dyDescent="0.4">
      <c r="A976" s="15">
        <v>948</v>
      </c>
      <c r="B976" s="15">
        <f ca="1">IF(RAND() &lt; (8/12), 0, 1)</f>
        <v>1</v>
      </c>
      <c r="C976" s="20">
        <f ca="1">RAND()</f>
        <v>0.70008087378956618</v>
      </c>
      <c r="D976" s="15" t="str">
        <f ca="1">LOOKUP(C976,$H$13:$H$16,$F$13:$F$16)</f>
        <v>Boeing 777-300ER</v>
      </c>
      <c r="E976" s="15">
        <f ca="1">LOOKUP(D976,$F$6:$F$9,$I$6:$I$9)</f>
        <v>8</v>
      </c>
      <c r="F976" s="15">
        <f ca="1">LOOKUP(D976,$F$6:$F$9,$J$6:$J$9)</f>
        <v>40</v>
      </c>
      <c r="G976" s="15">
        <f ca="1">LOOKUP(D976,$F$6:$F$9,$K$6:$K$9)</f>
        <v>24</v>
      </c>
      <c r="H976" s="15">
        <f ca="1">LOOKUP(D976,$F$6:$F$9,$L$6:$L$9)</f>
        <v>260</v>
      </c>
      <c r="I976" s="20">
        <f ca="1">RAND()</f>
        <v>0.55812803281766954</v>
      </c>
      <c r="J976" s="15">
        <f ca="1">IF(B976=1, ROUND(_xlfn.NORM.INV(I976,$C$5,$C$6)*(1+$T$14), 0), ROUND(_xlfn.NORM.INV(I976, $D$5, $D$6)*(1+$T$14), 0))</f>
        <v>7</v>
      </c>
      <c r="K976" s="20">
        <f ca="1">RAND()</f>
        <v>0.26899854108357957</v>
      </c>
      <c r="L976" s="18">
        <f ca="1">IF(B976=1, ROUND(_xlfn.NORM.INV(K976,$C$7,$C$8), 2), ROUND(_xlfn.NORM.INV(K976, $D$7, $D$8), 2))</f>
        <v>12548.25</v>
      </c>
      <c r="M976" s="15">
        <f ca="1">MIN(E976,J976)</f>
        <v>7</v>
      </c>
      <c r="N976" s="15">
        <f ca="1">RAND()</f>
        <v>0.44096550068265605</v>
      </c>
      <c r="O976" s="19">
        <f ca="1">(IF(B976=1, $G$21+($G$22-$G$21)*N976, $H$21+($H$22-$H$21)*N976))</f>
        <v>3.0433792523892965E-2</v>
      </c>
      <c r="P976" s="15">
        <f ca="1">ROUND(M976*(1-O976), 0)</f>
        <v>7</v>
      </c>
      <c r="Q976" s="20">
        <f ca="1">RAND()</f>
        <v>0.88857909573070704</v>
      </c>
      <c r="R976" s="15">
        <f ca="1">IF(B976=1, ROUND(_xlfn.NORM.INV(Q976,$C$9,$C$10)*(1+$T$14), 0), ROUND(_xlfn.NORM.INV(Q976, $D$9, $D$10)*(1+$T$14), 0))</f>
        <v>92</v>
      </c>
      <c r="S976" s="20">
        <f ca="1">RAND()</f>
        <v>0.8044559273513423</v>
      </c>
      <c r="T976" s="18">
        <f ca="1">IF(B976=1, ROUND(_xlfn.NORM.INV(S976,$C$11,$C$12), 2), ROUND(_xlfn.NORM.INV(S976, $D$11, $D$12), 2))</f>
        <v>7602.79</v>
      </c>
      <c r="U976" s="15">
        <f ca="1">MIN(F976,R976)</f>
        <v>40</v>
      </c>
      <c r="V976" s="15">
        <f ca="1">RAND()</f>
        <v>0.15896513472313167</v>
      </c>
      <c r="W976" s="19">
        <f ca="1">(IF(B976=1, $G$21+($G$22-$G$21)*V976, $H$21+($H$22-$H$21)*V976))</f>
        <v>2.0563779715309607E-2</v>
      </c>
      <c r="X976" s="15">
        <f ca="1">ROUND(U976*(1-W976), 0)</f>
        <v>39</v>
      </c>
      <c r="Y976" s="20">
        <f ca="1">RAND()</f>
        <v>0.67046323990744716</v>
      </c>
      <c r="Z976" s="15">
        <f ca="1">IF(B976=1, ROUND(_xlfn.NORM.INV(Y976,$C$13,$C$14)*(1+$T$14), 0), ROUND(_xlfn.NORM.INV(Y976, $D$13, $D$14)*(1+$T$14), 0))</f>
        <v>65</v>
      </c>
      <c r="AA976" s="20">
        <f ca="1">RAND()</f>
        <v>0.69110890468572916</v>
      </c>
      <c r="AB976" s="18">
        <f ca="1">IF(B976=1, ROUND(_xlfn.NORM.INV(AA976,$C$15,$C$16), 2), ROUND(_xlfn.NORM.INV(AA976, $D$15, $D$16), 2))</f>
        <v>3882.34</v>
      </c>
      <c r="AC976" s="15">
        <f ca="1">MIN(G976,Z976)</f>
        <v>24</v>
      </c>
      <c r="AD976" s="15">
        <f ca="1">RAND()</f>
        <v>0.12311345666096651</v>
      </c>
      <c r="AE976" s="19">
        <f ca="1">(IF(B976=1, $G$21+($G$22-$G$21)*AD976, $H$21+($H$22-$H$21)*AD976))</f>
        <v>1.9308970983133826E-2</v>
      </c>
      <c r="AF976" s="15">
        <f ca="1">ROUND(AC976*(1-AE976), 0)</f>
        <v>24</v>
      </c>
      <c r="AG976" s="20">
        <f ca="1">RAND()</f>
        <v>0.91790910985741958</v>
      </c>
      <c r="AH976" s="15">
        <f ca="1">IF(B976=1, ROUND(_xlfn.NORM.INV(AG976,$C$17,$C$18)*(1+$T$14), 0), ROUND(_xlfn.NORM.INV(AG976, $D$17, $D$18)*(1+$T$14), 0))</f>
        <v>480</v>
      </c>
      <c r="AI976" s="20">
        <f ca="1">RAND()</f>
        <v>0.4346609072036911</v>
      </c>
      <c r="AJ976" s="18">
        <f ca="1">IF(B976=1, ROUND(_xlfn.NORM.INV(AI976,$C$19,$C$20), 2), ROUND(_xlfn.NORM.INV(AI976, $D$19, $D$20), 2))</f>
        <v>2227.0300000000002</v>
      </c>
      <c r="AK976" s="15">
        <f ca="1">MIN(ROUND(H976*(1+$C$22),0),AH976)</f>
        <v>273</v>
      </c>
      <c r="AL976" s="20">
        <f ca="1">RAND()</f>
        <v>0.91277216163433061</v>
      </c>
      <c r="AM976" s="19">
        <f ca="1">(IF(B976=1, $G$21+($G$22-$G$21)*AL976, $H$21+($H$22-$H$21)*AL976))</f>
        <v>4.6947025657201574E-2</v>
      </c>
      <c r="AN976" s="15">
        <f ca="1">ROUND(AK976*(1-AM976), 0)</f>
        <v>260</v>
      </c>
      <c r="AO976" s="18">
        <f ca="1">SUM(IF(AN976&gt;H976, (AN976-H976)*($G$23+AJ976), 0),IF(AF976&gt;G976,(AF976-G976)*($G$23+AB976),0),IF(X976&gt;F976,(X976-F976)*($G$23+T976),0),IF(P976&gt;E976,(P976-E976)*($G$23+L976),0))</f>
        <v>0</v>
      </c>
      <c r="AP976" s="18">
        <f>-$C$24</f>
        <v>-313614.51120000001</v>
      </c>
      <c r="AQ976" s="17">
        <f ca="1">L976*P976+T976*X976+AB976*AF976+AJ976*AN976-AO976+AP976</f>
        <v>742936.00879999995</v>
      </c>
      <c r="AS976" s="21">
        <f ca="1">SUM(IF(AN976&gt;H976, (AN976-H976), 0),IF(AF976&gt;G976,(AF976-G976),0),IF(X976&gt;F976,(X976-F976),0),IF(P976&gt;E976,(P976-E976),0))</f>
        <v>0</v>
      </c>
    </row>
    <row r="977" spans="1:45" x14ac:dyDescent="0.4">
      <c r="A977" s="15">
        <v>949</v>
      </c>
      <c r="B977" s="15">
        <f ca="1">IF(RAND() &lt; (8/12), 0, 1)</f>
        <v>0</v>
      </c>
      <c r="C977" s="20">
        <f ca="1">RAND()</f>
        <v>0.83104604003970373</v>
      </c>
      <c r="D977" s="15" t="str">
        <f ca="1">LOOKUP(C977,$H$13:$H$16,$F$13:$F$16)</f>
        <v>Boeing 777-300ER</v>
      </c>
      <c r="E977" s="15">
        <f ca="1">LOOKUP(D977,$F$6:$F$9,$I$6:$I$9)</f>
        <v>8</v>
      </c>
      <c r="F977" s="15">
        <f ca="1">LOOKUP(D977,$F$6:$F$9,$J$6:$J$9)</f>
        <v>40</v>
      </c>
      <c r="G977" s="15">
        <f ca="1">LOOKUP(D977,$F$6:$F$9,$K$6:$K$9)</f>
        <v>24</v>
      </c>
      <c r="H977" s="15">
        <f ca="1">LOOKUP(D977,$F$6:$F$9,$L$6:$L$9)</f>
        <v>260</v>
      </c>
      <c r="I977" s="20">
        <f ca="1">RAND()</f>
        <v>0.70923221395070324</v>
      </c>
      <c r="J977" s="15">
        <f ca="1">IF(B977=1, ROUND(_xlfn.NORM.INV(I977,$C$5,$C$6)*(1+$T$14), 0), ROUND(_xlfn.NORM.INV(I977, $D$5, $D$6)*(1+$T$14), 0))</f>
        <v>5</v>
      </c>
      <c r="K977" s="20">
        <f ca="1">RAND()</f>
        <v>0.58063564145702784</v>
      </c>
      <c r="L977" s="18">
        <f ca="1">IF(B977=1, ROUND(_xlfn.NORM.INV(K977,$C$7,$C$8), 2), ROUND(_xlfn.NORM.INV(K977, $D$7, $D$8), 2))</f>
        <v>10585.14</v>
      </c>
      <c r="M977" s="15">
        <f ca="1">MIN(E977,J977)</f>
        <v>5</v>
      </c>
      <c r="N977" s="15">
        <f ca="1">RAND()</f>
        <v>8.9236198971556102E-2</v>
      </c>
      <c r="O977" s="19">
        <f ca="1">(IF(B977=1, $G$21+($G$22-$G$21)*N977, $H$21+($H$22-$H$21)*N977))</f>
        <v>1.2677085969146684E-2</v>
      </c>
      <c r="P977" s="15">
        <f ca="1">ROUND(M977*(1-O977), 0)</f>
        <v>5</v>
      </c>
      <c r="Q977" s="20">
        <f ca="1">RAND()</f>
        <v>2.4210445496197219E-2</v>
      </c>
      <c r="R977" s="15">
        <f ca="1">IF(B977=1, ROUND(_xlfn.NORM.INV(Q977,$C$9,$C$10)*(1+$T$14), 0), ROUND(_xlfn.NORM.INV(Q977, $D$9, $D$10)*(1+$T$14), 0))</f>
        <v>19</v>
      </c>
      <c r="S977" s="20">
        <f ca="1">RAND()</f>
        <v>0.68320827755443791</v>
      </c>
      <c r="T977" s="18">
        <f ca="1">IF(B977=1, ROUND(_xlfn.NORM.INV(S977,$C$11,$C$12), 2), ROUND(_xlfn.NORM.INV(S977, $D$11, $D$12), 2))</f>
        <v>5354.82</v>
      </c>
      <c r="U977" s="15">
        <f ca="1">MIN(F977,R977)</f>
        <v>19</v>
      </c>
      <c r="V977" s="15">
        <f ca="1">RAND()</f>
        <v>0.32611011536872947</v>
      </c>
      <c r="W977" s="19">
        <f ca="1">(IF(B977=1, $G$21+($G$22-$G$21)*V977, $H$21+($H$22-$H$21)*V977))</f>
        <v>1.9783303461061885E-2</v>
      </c>
      <c r="X977" s="15">
        <f ca="1">ROUND(U977*(1-W977), 0)</f>
        <v>19</v>
      </c>
      <c r="Y977" s="20">
        <f ca="1">RAND()</f>
        <v>0.18802350194662576</v>
      </c>
      <c r="Z977" s="15">
        <f ca="1">IF(B977=1, ROUND(_xlfn.NORM.INV(Y977,$C$13,$C$14)*(1+$T$14), 0), ROUND(_xlfn.NORM.INV(Y977, $D$13, $D$14)*(1+$T$14), 0))</f>
        <v>27</v>
      </c>
      <c r="AA977" s="20">
        <f ca="1">RAND()</f>
        <v>0.97190895497442809</v>
      </c>
      <c r="AB977" s="18">
        <f ca="1">IF(B977=1, ROUND(_xlfn.NORM.INV(AA977,$C$15,$C$16), 2), ROUND(_xlfn.NORM.INV(AA977, $D$15, $D$16), 2))</f>
        <v>3030.06</v>
      </c>
      <c r="AC977" s="15">
        <f ca="1">MIN(G977,Z977)</f>
        <v>24</v>
      </c>
      <c r="AD977" s="15">
        <f ca="1">RAND()</f>
        <v>0.47033775267152866</v>
      </c>
      <c r="AE977" s="19">
        <f ca="1">(IF(B977=1, $G$21+($G$22-$G$21)*AD977, $H$21+($H$22-$H$21)*AD977))</f>
        <v>2.4110132580145861E-2</v>
      </c>
      <c r="AF977" s="15">
        <f ca="1">ROUND(AC977*(1-AE977), 0)</f>
        <v>23</v>
      </c>
      <c r="AG977" s="20">
        <f ca="1">RAND()</f>
        <v>0.35384803421405076</v>
      </c>
      <c r="AH977" s="15">
        <f ca="1">IF(B977=1, ROUND(_xlfn.NORM.INV(AG977,$C$17,$C$18)*(1+$T$14), 0), ROUND(_xlfn.NORM.INV(AG977, $D$17, $D$18)*(1+$T$14), 0))</f>
        <v>180</v>
      </c>
      <c r="AI977" s="20">
        <f ca="1">RAND()</f>
        <v>0.54006900617317566</v>
      </c>
      <c r="AJ977" s="18">
        <f ca="1">IF(B977=1, ROUND(_xlfn.NORM.INV(AI977,$C$19,$C$20), 2), ROUND(_xlfn.NORM.INV(AI977, $D$19, $D$20), 2))</f>
        <v>1756.37</v>
      </c>
      <c r="AK977" s="15">
        <f ca="1">MIN(ROUND(H977*(1+$C$22),0),AH977)</f>
        <v>180</v>
      </c>
      <c r="AL977" s="20">
        <f ca="1">RAND()</f>
        <v>0.61410951509420086</v>
      </c>
      <c r="AM977" s="19">
        <f ca="1">(IF(B977=1, $G$21+($G$22-$G$21)*AL977, $H$21+($H$22-$H$21)*AL977))</f>
        <v>2.8423285452826026E-2</v>
      </c>
      <c r="AN977" s="15">
        <f ca="1">ROUND(AK977*(1-AM977), 0)</f>
        <v>175</v>
      </c>
      <c r="AO977" s="18">
        <f ca="1">SUM(IF(AN977&gt;H977, (AN977-H977)*($G$23+AJ977), 0),IF(AF977&gt;G977,(AF977-G977)*($G$23+AB977),0),IF(X977&gt;F977,(X977-F977)*($G$23+T977),0),IF(P977&gt;E977,(P977-E977)*($G$23+L977),0))</f>
        <v>0</v>
      </c>
      <c r="AP977" s="18">
        <f>-$C$24</f>
        <v>-313614.51120000001</v>
      </c>
      <c r="AQ977" s="17">
        <f ca="1">L977*P977+T977*X977+AB977*AF977+AJ977*AN977-AO977+AP977</f>
        <v>218108.89879999991</v>
      </c>
      <c r="AS977" s="21">
        <f ca="1">SUM(IF(AN977&gt;H977, (AN977-H977), 0),IF(AF977&gt;G977,(AF977-G977),0),IF(X977&gt;F977,(X977-F977),0),IF(P977&gt;E977,(P977-E977),0))</f>
        <v>0</v>
      </c>
    </row>
    <row r="978" spans="1:45" x14ac:dyDescent="0.4">
      <c r="A978" s="15">
        <v>950</v>
      </c>
      <c r="B978" s="15">
        <f ca="1">IF(RAND() &lt; (8/12), 0, 1)</f>
        <v>0</v>
      </c>
      <c r="C978" s="20">
        <f ca="1">RAND()</f>
        <v>0.40308225933693531</v>
      </c>
      <c r="D978" s="15" t="str">
        <f ca="1">LOOKUP(C978,$H$13:$H$16,$F$13:$F$16)</f>
        <v>Airbus A380-800</v>
      </c>
      <c r="E978" s="15">
        <f ca="1">LOOKUP(D978,$F$6:$F$9,$I$6:$I$9)</f>
        <v>14</v>
      </c>
      <c r="F978" s="15">
        <f ca="1">LOOKUP(D978,$F$6:$F$9,$J$6:$J$9)</f>
        <v>76</v>
      </c>
      <c r="G978" s="15">
        <f ca="1">LOOKUP(D978,$F$6:$F$9,$K$6:$K$9)</f>
        <v>56</v>
      </c>
      <c r="H978" s="15">
        <f ca="1">LOOKUP(D978,$F$6:$F$9,$L$6:$L$9)</f>
        <v>341</v>
      </c>
      <c r="I978" s="20">
        <f ca="1">RAND()</f>
        <v>0.90490978381671372</v>
      </c>
      <c r="J978" s="15">
        <f ca="1">IF(B978=1, ROUND(_xlfn.NORM.INV(I978,$C$5,$C$6)*(1+$T$14), 0), ROUND(_xlfn.NORM.INV(I978, $D$5, $D$6)*(1+$T$14), 0))</f>
        <v>6</v>
      </c>
      <c r="K978" s="20">
        <f ca="1">RAND()</f>
        <v>0.73167933962092613</v>
      </c>
      <c r="L978" s="18">
        <f ca="1">IF(B978=1, ROUND(_xlfn.NORM.INV(K978,$C$7,$C$8), 2), ROUND(_xlfn.NORM.INV(K978, $D$7, $D$8), 2))</f>
        <v>10773.99</v>
      </c>
      <c r="M978" s="15">
        <f ca="1">MIN(E978,J978)</f>
        <v>6</v>
      </c>
      <c r="N978" s="15">
        <f ca="1">RAND()</f>
        <v>0.6333403533379286</v>
      </c>
      <c r="O978" s="19">
        <f ca="1">(IF(B978=1, $G$21+($G$22-$G$21)*N978, $H$21+($H$22-$H$21)*N978))</f>
        <v>2.9000210600137855E-2</v>
      </c>
      <c r="P978" s="15">
        <f ca="1">ROUND(M978*(1-O978), 0)</f>
        <v>6</v>
      </c>
      <c r="Q978" s="20">
        <f ca="1">RAND()</f>
        <v>0.95533326449834721</v>
      </c>
      <c r="R978" s="15">
        <f ca="1">IF(B978=1, ROUND(_xlfn.NORM.INV(Q978,$C$9,$C$10)*(1+$T$14), 0), ROUND(_xlfn.NORM.INV(Q978, $D$9, $D$10)*(1+$T$14), 0))</f>
        <v>58</v>
      </c>
      <c r="S978" s="20">
        <f ca="1">RAND()</f>
        <v>0.45430043263079889</v>
      </c>
      <c r="T978" s="18">
        <f ca="1">IF(B978=1, ROUND(_xlfn.NORM.INV(S978,$C$11,$C$12), 2), ROUND(_xlfn.NORM.INV(S978, $D$11, $D$12), 2))</f>
        <v>5220.03</v>
      </c>
      <c r="U978" s="15">
        <f ca="1">MIN(F978,R978)</f>
        <v>58</v>
      </c>
      <c r="V978" s="15">
        <f ca="1">RAND()</f>
        <v>0.15965961182912758</v>
      </c>
      <c r="W978" s="19">
        <f ca="1">(IF(B978=1, $G$21+($G$22-$G$21)*V978, $H$21+($H$22-$H$21)*V978))</f>
        <v>1.4789788354873826E-2</v>
      </c>
      <c r="X978" s="15">
        <f ca="1">ROUND(U978*(1-W978), 0)</f>
        <v>57</v>
      </c>
      <c r="Y978" s="20">
        <f ca="1">RAND()</f>
        <v>0.76583693938390429</v>
      </c>
      <c r="Z978" s="15">
        <f ca="1">IF(B978=1, ROUND(_xlfn.NORM.INV(Y978,$C$13,$C$14)*(1+$T$14), 0), ROUND(_xlfn.NORM.INV(Y978, $D$13, $D$14)*(1+$T$14), 0))</f>
        <v>43</v>
      </c>
      <c r="AA978" s="20">
        <f ca="1">RAND()</f>
        <v>0.94284620226865645</v>
      </c>
      <c r="AB978" s="18">
        <f ca="1">IF(B978=1, ROUND(_xlfn.NORM.INV(AA978,$C$15,$C$16), 2), ROUND(_xlfn.NORM.INV(AA978, $D$15, $D$16), 2))</f>
        <v>2989.89</v>
      </c>
      <c r="AC978" s="15">
        <f ca="1">MIN(G978,Z978)</f>
        <v>43</v>
      </c>
      <c r="AD978" s="15">
        <f ca="1">RAND()</f>
        <v>4.9815854546093608E-3</v>
      </c>
      <c r="AE978" s="19">
        <f ca="1">(IF(B978=1, $G$21+($G$22-$G$21)*AD978, $H$21+($H$22-$H$21)*AD978))</f>
        <v>1.0149447563638281E-2</v>
      </c>
      <c r="AF978" s="15">
        <f ca="1">ROUND(AC978*(1-AE978), 0)</f>
        <v>43</v>
      </c>
      <c r="AG978" s="20">
        <f ca="1">RAND()</f>
        <v>0.16047918246450688</v>
      </c>
      <c r="AH978" s="15">
        <f ca="1">IF(B978=1, ROUND(_xlfn.NORM.INV(AG978,$C$17,$C$18)*(1+$T$14), 0), ROUND(_xlfn.NORM.INV(AG978, $D$17, $D$18)*(1+$T$14), 0))</f>
        <v>147</v>
      </c>
      <c r="AI978" s="20">
        <f ca="1">RAND()</f>
        <v>0.77190185562174296</v>
      </c>
      <c r="AJ978" s="18">
        <f ca="1">IF(B978=1, ROUND(_xlfn.NORM.INV(AI978,$C$19,$C$20), 2), ROUND(_xlfn.NORM.INV(AI978, $D$19, $D$20), 2))</f>
        <v>1805.33</v>
      </c>
      <c r="AK978" s="15">
        <f ca="1">MIN(ROUND(H978*(1+$C$22),0),AH978)</f>
        <v>147</v>
      </c>
      <c r="AL978" s="20">
        <f ca="1">RAND()</f>
        <v>0.7878475343401643</v>
      </c>
      <c r="AM978" s="19">
        <f ca="1">(IF(B978=1, $G$21+($G$22-$G$21)*AL978, $H$21+($H$22-$H$21)*AL978))</f>
        <v>3.3635426030204932E-2</v>
      </c>
      <c r="AN978" s="15">
        <f ca="1">ROUND(AK978*(1-AM978), 0)</f>
        <v>142</v>
      </c>
      <c r="AO978" s="18">
        <f ca="1">SUM(IF(AN978&gt;H978, (AN978-H978)*($G$23+AJ978), 0),IF(AF978&gt;G978,(AF978-G978)*($G$23+AB978),0),IF(X978&gt;F978,(X978-F978)*($G$23+T978),0),IF(P978&gt;E978,(P978-E978)*($G$23+L978),0))</f>
        <v>0</v>
      </c>
      <c r="AP978" s="18">
        <f>-$C$24</f>
        <v>-313614.51120000001</v>
      </c>
      <c r="AQ978" s="17">
        <f ca="1">L978*P978+T978*X978+AB978*AF978+AJ978*AN978-AO978+AP978</f>
        <v>433493.2687999999</v>
      </c>
      <c r="AS978" s="21">
        <f ca="1">SUM(IF(AN978&gt;H978, (AN978-H978), 0),IF(AF978&gt;G978,(AF978-G978),0),IF(X978&gt;F978,(X978-F978),0),IF(P978&gt;E978,(P978-E978),0))</f>
        <v>0</v>
      </c>
    </row>
    <row r="979" spans="1:45" x14ac:dyDescent="0.4">
      <c r="A979" s="15">
        <v>951</v>
      </c>
      <c r="B979" s="15">
        <f ca="1">IF(RAND() &lt; (8/12), 0, 1)</f>
        <v>0</v>
      </c>
      <c r="C979" s="20">
        <f ca="1">RAND()</f>
        <v>0.36367647959445537</v>
      </c>
      <c r="D979" s="15" t="str">
        <f ca="1">LOOKUP(C979,$H$13:$H$16,$F$13:$F$16)</f>
        <v>Airbus A380-800</v>
      </c>
      <c r="E979" s="15">
        <f ca="1">LOOKUP(D979,$F$6:$F$9,$I$6:$I$9)</f>
        <v>14</v>
      </c>
      <c r="F979" s="15">
        <f ca="1">LOOKUP(D979,$F$6:$F$9,$J$6:$J$9)</f>
        <v>76</v>
      </c>
      <c r="G979" s="15">
        <f ca="1">LOOKUP(D979,$F$6:$F$9,$K$6:$K$9)</f>
        <v>56</v>
      </c>
      <c r="H979" s="15">
        <f ca="1">LOOKUP(D979,$F$6:$F$9,$L$6:$L$9)</f>
        <v>341</v>
      </c>
      <c r="I979" s="20">
        <f ca="1">RAND()</f>
        <v>1.7694831046888071E-2</v>
      </c>
      <c r="J979" s="15">
        <f ca="1">IF(B979=1, ROUND(_xlfn.NORM.INV(I979,$C$5,$C$6)*(1+$T$14), 0), ROUND(_xlfn.NORM.INV(I979, $D$5, $D$6)*(1+$T$14), 0))</f>
        <v>2</v>
      </c>
      <c r="K979" s="20">
        <f ca="1">RAND()</f>
        <v>0.78289196382317272</v>
      </c>
      <c r="L979" s="18">
        <f ca="1">IF(B979=1, ROUND(_xlfn.NORM.INV(K979,$C$7,$C$8), 2), ROUND(_xlfn.NORM.INV(K979, $D$7, $D$8), 2))</f>
        <v>10848.78</v>
      </c>
      <c r="M979" s="15">
        <f ca="1">MIN(E979,J979)</f>
        <v>2</v>
      </c>
      <c r="N979" s="15">
        <f ca="1">RAND()</f>
        <v>3.5490907520690729E-2</v>
      </c>
      <c r="O979" s="19">
        <f ca="1">(IF(B979=1, $G$21+($G$22-$G$21)*N979, $H$21+($H$22-$H$21)*N979))</f>
        <v>1.1064727225620722E-2</v>
      </c>
      <c r="P979" s="15">
        <f ca="1">ROUND(M979*(1-O979), 0)</f>
        <v>2</v>
      </c>
      <c r="Q979" s="20">
        <f ca="1">RAND()</f>
        <v>0.2174086624502638</v>
      </c>
      <c r="R979" s="15">
        <f ca="1">IF(B979=1, ROUND(_xlfn.NORM.INV(Q979,$C$9,$C$10)*(1+$T$14), 0), ROUND(_xlfn.NORM.INV(Q979, $D$9, $D$10)*(1+$T$14), 0))</f>
        <v>32</v>
      </c>
      <c r="S979" s="20">
        <f ca="1">RAND()</f>
        <v>0.91904531686232938</v>
      </c>
      <c r="T979" s="18">
        <f ca="1">IF(B979=1, ROUND(_xlfn.NORM.INV(S979,$C$11,$C$12), 2), ROUND(_xlfn.NORM.INV(S979, $D$11, $D$12), 2))</f>
        <v>5564.92</v>
      </c>
      <c r="U979" s="15">
        <f ca="1">MIN(F979,R979)</f>
        <v>32</v>
      </c>
      <c r="V979" s="15">
        <f ca="1">RAND()</f>
        <v>0.47088933212506701</v>
      </c>
      <c r="W979" s="19">
        <f ca="1">(IF(B979=1, $G$21+($G$22-$G$21)*V979, $H$21+($H$22-$H$21)*V979))</f>
        <v>2.412667996375201E-2</v>
      </c>
      <c r="X979" s="15">
        <f ca="1">ROUND(U979*(1-W979), 0)</f>
        <v>31</v>
      </c>
      <c r="Y979" s="20">
        <f ca="1">RAND()</f>
        <v>0.38577284625770092</v>
      </c>
      <c r="Z979" s="15">
        <f ca="1">IF(B979=1, ROUND(_xlfn.NORM.INV(Y979,$C$13,$C$14)*(1+$T$14), 0), ROUND(_xlfn.NORM.INV(Y979, $D$13, $D$14)*(1+$T$14), 0))</f>
        <v>33</v>
      </c>
      <c r="AA979" s="20">
        <f ca="1">RAND()</f>
        <v>0.37331291369448449</v>
      </c>
      <c r="AB979" s="18">
        <f ca="1">IF(B979=1, ROUND(_xlfn.NORM.INV(AA979,$C$15,$C$16), 2), ROUND(_xlfn.NORM.INV(AA979, $D$15, $D$16), 2))</f>
        <v>2758.7</v>
      </c>
      <c r="AC979" s="15">
        <f ca="1">MIN(G979,Z979)</f>
        <v>33</v>
      </c>
      <c r="AD979" s="15">
        <f ca="1">RAND()</f>
        <v>0.92763292271470688</v>
      </c>
      <c r="AE979" s="19">
        <f ca="1">(IF(B979=1, $G$21+($G$22-$G$21)*AD979, $H$21+($H$22-$H$21)*AD979))</f>
        <v>3.7828987681441203E-2</v>
      </c>
      <c r="AF979" s="15">
        <f ca="1">ROUND(AC979*(1-AE979), 0)</f>
        <v>32</v>
      </c>
      <c r="AG979" s="20">
        <f ca="1">RAND()</f>
        <v>0.24927043615900601</v>
      </c>
      <c r="AH979" s="15">
        <f ca="1">IF(B979=1, ROUND(_xlfn.NORM.INV(AG979,$C$17,$C$18)*(1+$T$14), 0), ROUND(_xlfn.NORM.INV(AG979, $D$17, $D$18)*(1+$T$14), 0))</f>
        <v>164</v>
      </c>
      <c r="AI979" s="20">
        <f ca="1">RAND()</f>
        <v>0.68937570960022865</v>
      </c>
      <c r="AJ979" s="18">
        <f ca="1">IF(B979=1, ROUND(_xlfn.NORM.INV(AI979,$C$19,$C$20), 2), ROUND(_xlfn.NORM.INV(AI979, $D$19, $D$20), 2))</f>
        <v>1786.26</v>
      </c>
      <c r="AK979" s="15">
        <f ca="1">MIN(ROUND(H979*(1+$C$22),0),AH979)</f>
        <v>164</v>
      </c>
      <c r="AL979" s="20">
        <f ca="1">RAND()</f>
        <v>0.73930931439476411</v>
      </c>
      <c r="AM979" s="19">
        <f ca="1">(IF(B979=1, $G$21+($G$22-$G$21)*AL979, $H$21+($H$22-$H$21)*AL979))</f>
        <v>3.2179279431842921E-2</v>
      </c>
      <c r="AN979" s="15">
        <f ca="1">ROUND(AK979*(1-AM979), 0)</f>
        <v>159</v>
      </c>
      <c r="AO979" s="18">
        <f ca="1">SUM(IF(AN979&gt;H979, (AN979-H979)*($G$23+AJ979), 0),IF(AF979&gt;G979,(AF979-G979)*($G$23+AB979),0),IF(X979&gt;F979,(X979-F979)*($G$23+T979),0),IF(P979&gt;E979,(P979-E979)*($G$23+L979),0))</f>
        <v>0</v>
      </c>
      <c r="AP979" s="18">
        <f>-$C$24</f>
        <v>-313614.51120000001</v>
      </c>
      <c r="AQ979" s="17">
        <f ca="1">L979*P979+T979*X979+AB979*AF979+AJ979*AN979-AO979+AP979</f>
        <v>252889.30880000006</v>
      </c>
      <c r="AS979" s="21">
        <f ca="1">SUM(IF(AN979&gt;H979, (AN979-H979), 0),IF(AF979&gt;G979,(AF979-G979),0),IF(X979&gt;F979,(X979-F979),0),IF(P979&gt;E979,(P979-E979),0))</f>
        <v>0</v>
      </c>
    </row>
    <row r="980" spans="1:45" x14ac:dyDescent="0.4">
      <c r="A980" s="15">
        <v>952</v>
      </c>
      <c r="B980" s="15">
        <f ca="1">IF(RAND() &lt; (8/12), 0, 1)</f>
        <v>0</v>
      </c>
      <c r="C980" s="20">
        <f ca="1">RAND()</f>
        <v>0.13482575308780453</v>
      </c>
      <c r="D980" s="15" t="str">
        <f ca="1">LOOKUP(C980,$H$13:$H$16,$F$13:$F$16)</f>
        <v>Airbus A350-900</v>
      </c>
      <c r="E980" s="15">
        <f ca="1">LOOKUP(D980,$F$6:$F$9,$I$6:$I$9)</f>
        <v>0</v>
      </c>
      <c r="F980" s="15">
        <f ca="1">LOOKUP(D980,$F$6:$F$9,$J$6:$J$9)</f>
        <v>32</v>
      </c>
      <c r="G980" s="15">
        <f ca="1">LOOKUP(D980,$F$6:$F$9,$K$6:$K$9)</f>
        <v>21</v>
      </c>
      <c r="H980" s="15">
        <f ca="1">LOOKUP(D980,$F$6:$F$9,$L$6:$L$9)</f>
        <v>259</v>
      </c>
      <c r="I980" s="20">
        <f ca="1">RAND()</f>
        <v>0.80043402221007698</v>
      </c>
      <c r="J980" s="15">
        <f ca="1">IF(B980=1, ROUND(_xlfn.NORM.INV(I980,$C$5,$C$6)*(1+$T$14), 0), ROUND(_xlfn.NORM.INV(I980, $D$5, $D$6)*(1+$T$14), 0))</f>
        <v>5</v>
      </c>
      <c r="K980" s="20">
        <f ca="1">RAND()</f>
        <v>0.96586208279526109</v>
      </c>
      <c r="L980" s="18">
        <f ca="1">IF(B980=1, ROUND(_xlfn.NORM.INV(K980,$C$7,$C$8), 2), ROUND(_xlfn.NORM.INV(K980, $D$7, $D$8), 2))</f>
        <v>11323.31</v>
      </c>
      <c r="M980" s="15">
        <f ca="1">MIN(E980,J980)</f>
        <v>0</v>
      </c>
      <c r="N980" s="15">
        <f ca="1">RAND()</f>
        <v>0.87349599196026462</v>
      </c>
      <c r="O980" s="19">
        <f ca="1">(IF(B980=1, $G$21+($G$22-$G$21)*N980, $H$21+($H$22-$H$21)*N980))</f>
        <v>3.6204879758807935E-2</v>
      </c>
      <c r="P980" s="15">
        <f ca="1">ROUND(M980*(1-O980), 0)</f>
        <v>0</v>
      </c>
      <c r="Q980" s="20">
        <f ca="1">RAND()</f>
        <v>0.37323710683826605</v>
      </c>
      <c r="R980" s="15">
        <f ca="1">IF(B980=1, ROUND(_xlfn.NORM.INV(Q980,$C$9,$C$10)*(1+$T$14), 0), ROUND(_xlfn.NORM.INV(Q980, $D$9, $D$10)*(1+$T$14), 0))</f>
        <v>37</v>
      </c>
      <c r="S980" s="20">
        <f ca="1">RAND()</f>
        <v>9.7736101305773482E-2</v>
      </c>
      <c r="T980" s="18">
        <f ca="1">IF(B980=1, ROUND(_xlfn.NORM.INV(S980,$C$11,$C$12), 2), ROUND(_xlfn.NORM.INV(S980, $D$11, $D$12), 2))</f>
        <v>4951.1899999999996</v>
      </c>
      <c r="U980" s="15">
        <f ca="1">MIN(F980,R980)</f>
        <v>32</v>
      </c>
      <c r="V980" s="15">
        <f ca="1">RAND()</f>
        <v>0.95826848592608749</v>
      </c>
      <c r="W980" s="19">
        <f ca="1">(IF(B980=1, $G$21+($G$22-$G$21)*V980, $H$21+($H$22-$H$21)*V980))</f>
        <v>3.8748054577782624E-2</v>
      </c>
      <c r="X980" s="15">
        <f ca="1">ROUND(U980*(1-W980), 0)</f>
        <v>31</v>
      </c>
      <c r="Y980" s="20">
        <f ca="1">RAND()</f>
        <v>0.40343558419424319</v>
      </c>
      <c r="Z980" s="15">
        <f ca="1">IF(B980=1, ROUND(_xlfn.NORM.INV(Y980,$C$13,$C$14)*(1+$T$14), 0), ROUND(_xlfn.NORM.INV(Y980, $D$13, $D$14)*(1+$T$14), 0))</f>
        <v>33</v>
      </c>
      <c r="AA980" s="20">
        <f ca="1">RAND()</f>
        <v>0.5441582488973068</v>
      </c>
      <c r="AB980" s="18">
        <f ca="1">IF(B980=1, ROUND(_xlfn.NORM.INV(AA980,$C$15,$C$16), 2), ROUND(_xlfn.NORM.INV(AA980, $D$15, $D$16), 2))</f>
        <v>2811.45</v>
      </c>
      <c r="AC980" s="15">
        <f ca="1">MIN(G980,Z980)</f>
        <v>21</v>
      </c>
      <c r="AD980" s="15">
        <f ca="1">RAND()</f>
        <v>0.49942897993163915</v>
      </c>
      <c r="AE980" s="19">
        <f ca="1">(IF(B980=1, $G$21+($G$22-$G$21)*AD980, $H$21+($H$22-$H$21)*AD980))</f>
        <v>2.4982869397949175E-2</v>
      </c>
      <c r="AF980" s="15">
        <f ca="1">ROUND(AC980*(1-AE980), 0)</f>
        <v>20</v>
      </c>
      <c r="AG980" s="20">
        <f ca="1">RAND()</f>
        <v>0.22684403146911702</v>
      </c>
      <c r="AH980" s="15">
        <f ca="1">IF(B980=1, ROUND(_xlfn.NORM.INV(AG980,$C$17,$C$18)*(1+$T$14), 0), ROUND(_xlfn.NORM.INV(AG980, $D$17, $D$18)*(1+$T$14), 0))</f>
        <v>160</v>
      </c>
      <c r="AI980" s="20">
        <f ca="1">RAND()</f>
        <v>7.1171111036649082E-2</v>
      </c>
      <c r="AJ980" s="18">
        <f ca="1">IF(B980=1, ROUND(_xlfn.NORM.INV(AI980,$C$19,$C$20), 2), ROUND(_xlfn.NORM.INV(AI980, $D$19, $D$20), 2))</f>
        <v>1637.29</v>
      </c>
      <c r="AK980" s="15">
        <f ca="1">MIN(ROUND(H980*(1+$C$22),0),AH980)</f>
        <v>160</v>
      </c>
      <c r="AL980" s="20">
        <f ca="1">RAND()</f>
        <v>0.21507511986550332</v>
      </c>
      <c r="AM980" s="19">
        <f ca="1">(IF(B980=1, $G$21+($G$22-$G$21)*AL980, $H$21+($H$22-$H$21)*AL980))</f>
        <v>1.64522535959651E-2</v>
      </c>
      <c r="AN980" s="15">
        <f ca="1">ROUND(AK980*(1-AM980), 0)</f>
        <v>157</v>
      </c>
      <c r="AO980" s="18">
        <f ca="1">SUM(IF(AN980&gt;H980, (AN980-H980)*($G$23+AJ980), 0),IF(AF980&gt;G980,(AF980-G980)*($G$23+AB980),0),IF(X980&gt;F980,(X980-F980)*($G$23+T980),0),IF(P980&gt;E980,(P980-E980)*($G$23+L980),0))</f>
        <v>0</v>
      </c>
      <c r="AP980" s="18">
        <f>-$C$24</f>
        <v>-313614.51120000001</v>
      </c>
      <c r="AQ980" s="17">
        <f ca="1">L980*P980+T980*X980+AB980*AF980+AJ980*AN980-AO980+AP980</f>
        <v>153155.90879999998</v>
      </c>
      <c r="AS980" s="21">
        <f ca="1">SUM(IF(AN980&gt;H980, (AN980-H980), 0),IF(AF980&gt;G980,(AF980-G980),0),IF(X980&gt;F980,(X980-F980),0),IF(P980&gt;E980,(P980-E980),0))</f>
        <v>0</v>
      </c>
    </row>
    <row r="981" spans="1:45" x14ac:dyDescent="0.4">
      <c r="A981" s="15">
        <v>953</v>
      </c>
      <c r="B981" s="15">
        <f ca="1">IF(RAND() &lt; (8/12), 0, 1)</f>
        <v>0</v>
      </c>
      <c r="C981" s="20">
        <f ca="1">RAND()</f>
        <v>0.2583210179591946</v>
      </c>
      <c r="D981" s="15" t="str">
        <f ca="1">LOOKUP(C981,$H$13:$H$16,$F$13:$F$16)</f>
        <v>Airbus A380-800</v>
      </c>
      <c r="E981" s="15">
        <f ca="1">LOOKUP(D981,$F$6:$F$9,$I$6:$I$9)</f>
        <v>14</v>
      </c>
      <c r="F981" s="15">
        <f ca="1">LOOKUP(D981,$F$6:$F$9,$J$6:$J$9)</f>
        <v>76</v>
      </c>
      <c r="G981" s="15">
        <f ca="1">LOOKUP(D981,$F$6:$F$9,$K$6:$K$9)</f>
        <v>56</v>
      </c>
      <c r="H981" s="15">
        <f ca="1">LOOKUP(D981,$F$6:$F$9,$L$6:$L$9)</f>
        <v>341</v>
      </c>
      <c r="I981" s="20">
        <f ca="1">RAND()</f>
        <v>0.76913592581506196</v>
      </c>
      <c r="J981" s="15">
        <f ca="1">IF(B981=1, ROUND(_xlfn.NORM.INV(I981,$C$5,$C$6)*(1+$T$14), 0), ROUND(_xlfn.NORM.INV(I981, $D$5, $D$6)*(1+$T$14), 0))</f>
        <v>5</v>
      </c>
      <c r="K981" s="20">
        <f ca="1">RAND()</f>
        <v>0.60766143134446116</v>
      </c>
      <c r="L981" s="18">
        <f ca="1">IF(B981=1, ROUND(_xlfn.NORM.INV(K981,$C$7,$C$8), 2), ROUND(_xlfn.NORM.INV(K981, $D$7, $D$8), 2))</f>
        <v>10616.91</v>
      </c>
      <c r="M981" s="15">
        <f ca="1">MIN(E981,J981)</f>
        <v>5</v>
      </c>
      <c r="N981" s="15">
        <f ca="1">RAND()</f>
        <v>0.25635564990055271</v>
      </c>
      <c r="O981" s="19">
        <f ca="1">(IF(B981=1, $G$21+($G$22-$G$21)*N981, $H$21+($H$22-$H$21)*N981))</f>
        <v>1.769066949701658E-2</v>
      </c>
      <c r="P981" s="15">
        <f ca="1">ROUND(M981*(1-O981), 0)</f>
        <v>5</v>
      </c>
      <c r="Q981" s="20">
        <f ca="1">RAND()</f>
        <v>0.18419063619837162</v>
      </c>
      <c r="R981" s="15">
        <f ca="1">IF(B981=1, ROUND(_xlfn.NORM.INV(Q981,$C$9,$C$10)*(1+$T$14), 0), ROUND(_xlfn.NORM.INV(Q981, $D$9, $D$10)*(1+$T$14), 0))</f>
        <v>30</v>
      </c>
      <c r="S981" s="20">
        <f ca="1">RAND()</f>
        <v>0.53338855679920461</v>
      </c>
      <c r="T981" s="18">
        <f ca="1">IF(B981=1, ROUND(_xlfn.NORM.INV(S981,$C$11,$C$12), 2), ROUND(_xlfn.NORM.INV(S981, $D$11, $D$12), 2))</f>
        <v>5265.28</v>
      </c>
      <c r="U981" s="15">
        <f ca="1">MIN(F981,R981)</f>
        <v>30</v>
      </c>
      <c r="V981" s="15">
        <f ca="1">RAND()</f>
        <v>3.3406950647186684E-2</v>
      </c>
      <c r="W981" s="19">
        <f ca="1">(IF(B981=1, $G$21+($G$22-$G$21)*V981, $H$21+($H$22-$H$21)*V981))</f>
        <v>1.10022085194156E-2</v>
      </c>
      <c r="X981" s="15">
        <f ca="1">ROUND(U981*(1-W981), 0)</f>
        <v>30</v>
      </c>
      <c r="Y981" s="20">
        <f ca="1">RAND()</f>
        <v>0.11800170843282409</v>
      </c>
      <c r="Z981" s="15">
        <f ca="1">IF(B981=1, ROUND(_xlfn.NORM.INV(Y981,$C$13,$C$14)*(1+$T$14), 0), ROUND(_xlfn.NORM.INV(Y981, $D$13, $D$14)*(1+$T$14), 0))</f>
        <v>25</v>
      </c>
      <c r="AA981" s="20">
        <f ca="1">RAND()</f>
        <v>4.4136517978994427E-2</v>
      </c>
      <c r="AB981" s="18">
        <f ca="1">IF(B981=1, ROUND(_xlfn.NORM.INV(AA981,$C$15,$C$16), 2), ROUND(_xlfn.NORM.INV(AA981, $D$15, $D$16), 2))</f>
        <v>2590.8000000000002</v>
      </c>
      <c r="AC981" s="15">
        <f ca="1">MIN(G981,Z981)</f>
        <v>25</v>
      </c>
      <c r="AD981" s="15">
        <f ca="1">RAND()</f>
        <v>0.23054349311728439</v>
      </c>
      <c r="AE981" s="19">
        <f ca="1">(IF(B981=1, $G$21+($G$22-$G$21)*AD981, $H$21+($H$22-$H$21)*AD981))</f>
        <v>1.6916304793518532E-2</v>
      </c>
      <c r="AF981" s="15">
        <f ca="1">ROUND(AC981*(1-AE981), 0)</f>
        <v>25</v>
      </c>
      <c r="AG981" s="20">
        <f ca="1">RAND()</f>
        <v>0.85872952118950785</v>
      </c>
      <c r="AH981" s="15">
        <f ca="1">IF(B981=1, ROUND(_xlfn.NORM.INV(AG981,$C$17,$C$18)*(1+$T$14), 0), ROUND(_xlfn.NORM.INV(AG981, $D$17, $D$18)*(1+$T$14), 0))</f>
        <v>256</v>
      </c>
      <c r="AI981" s="20">
        <f ca="1">RAND()</f>
        <v>0.30269279637397273</v>
      </c>
      <c r="AJ981" s="18">
        <f ca="1">IF(B981=1, ROUND(_xlfn.NORM.INV(AI981,$C$19,$C$20), 2), ROUND(_xlfn.NORM.INV(AI981, $D$19, $D$20), 2))</f>
        <v>1709.48</v>
      </c>
      <c r="AK981" s="15">
        <f ca="1">MIN(ROUND(H981*(1+$C$22),0),AH981)</f>
        <v>256</v>
      </c>
      <c r="AL981" s="20">
        <f ca="1">RAND()</f>
        <v>0.45767071537944448</v>
      </c>
      <c r="AM981" s="19">
        <f ca="1">(IF(B981=1, $G$21+($G$22-$G$21)*AL981, $H$21+($H$22-$H$21)*AL981))</f>
        <v>2.3730121461383334E-2</v>
      </c>
      <c r="AN981" s="15">
        <f ca="1">ROUND(AK981*(1-AM981), 0)</f>
        <v>250</v>
      </c>
      <c r="AO981" s="18">
        <f ca="1">SUM(IF(AN981&gt;H981, (AN981-H981)*($G$23+AJ981), 0),IF(AF981&gt;G981,(AF981-G981)*($G$23+AB981),0),IF(X981&gt;F981,(X981-F981)*($G$23+T981),0),IF(P981&gt;E981,(P981-E981)*($G$23+L981),0))</f>
        <v>0</v>
      </c>
      <c r="AP981" s="18">
        <f>-$C$24</f>
        <v>-313614.51120000001</v>
      </c>
      <c r="AQ981" s="17">
        <f ca="1">L981*P981+T981*X981+AB981*AF981+AJ981*AN981-AO981+AP981</f>
        <v>389568.43879999995</v>
      </c>
      <c r="AS981" s="21">
        <f ca="1">SUM(IF(AN981&gt;H981, (AN981-H981), 0),IF(AF981&gt;G981,(AF981-G981),0),IF(X981&gt;F981,(X981-F981),0),IF(P981&gt;E981,(P981-E981),0))</f>
        <v>0</v>
      </c>
    </row>
    <row r="982" spans="1:45" x14ac:dyDescent="0.4">
      <c r="A982" s="15">
        <v>954</v>
      </c>
      <c r="B982" s="15">
        <f ca="1">IF(RAND() &lt; (8/12), 0, 1)</f>
        <v>1</v>
      </c>
      <c r="C982" s="20">
        <f ca="1">RAND()</f>
        <v>0.28374666962766038</v>
      </c>
      <c r="D982" s="15" t="str">
        <f ca="1">LOOKUP(C982,$H$13:$H$16,$F$13:$F$16)</f>
        <v>Airbus A380-800</v>
      </c>
      <c r="E982" s="15">
        <f ca="1">LOOKUP(D982,$F$6:$F$9,$I$6:$I$9)</f>
        <v>14</v>
      </c>
      <c r="F982" s="15">
        <f ca="1">LOOKUP(D982,$F$6:$F$9,$J$6:$J$9)</f>
        <v>76</v>
      </c>
      <c r="G982" s="15">
        <f ca="1">LOOKUP(D982,$F$6:$F$9,$K$6:$K$9)</f>
        <v>56</v>
      </c>
      <c r="H982" s="15">
        <f ca="1">LOOKUP(D982,$F$6:$F$9,$L$6:$L$9)</f>
        <v>341</v>
      </c>
      <c r="I982" s="20">
        <f ca="1">RAND()</f>
        <v>0.56958614871100943</v>
      </c>
      <c r="J982" s="15">
        <f ca="1">IF(B982=1, ROUND(_xlfn.NORM.INV(I982,$C$5,$C$6)*(1+$T$14), 0), ROUND(_xlfn.NORM.INV(I982, $D$5, $D$6)*(1+$T$14), 0))</f>
        <v>7</v>
      </c>
      <c r="K982" s="20">
        <f ca="1">RAND()</f>
        <v>0.37758498515934014</v>
      </c>
      <c r="L982" s="18">
        <f ca="1">IF(B982=1, ROUND(_xlfn.NORM.INV(K982,$C$7,$C$8), 2), ROUND(_xlfn.NORM.INV(K982, $D$7, $D$8), 2))</f>
        <v>13096.52</v>
      </c>
      <c r="M982" s="15">
        <f ca="1">MIN(E982,J982)</f>
        <v>7</v>
      </c>
      <c r="N982" s="15">
        <f ca="1">RAND()</f>
        <v>7.953817049704115E-2</v>
      </c>
      <c r="O982" s="19">
        <f ca="1">(IF(B982=1, $G$21+($G$22-$G$21)*N982, $H$21+($H$22-$H$21)*N982))</f>
        <v>1.7783835967396439E-2</v>
      </c>
      <c r="P982" s="15">
        <f ca="1">ROUND(M982*(1-O982), 0)</f>
        <v>7</v>
      </c>
      <c r="Q982" s="20">
        <f ca="1">RAND()</f>
        <v>0.16685500724770275</v>
      </c>
      <c r="R982" s="15">
        <f ca="1">IF(B982=1, ROUND(_xlfn.NORM.INV(Q982,$C$9,$C$10)*(1+$T$14), 0), ROUND(_xlfn.NORM.INV(Q982, $D$9, $D$10)*(1+$T$14), 0))</f>
        <v>37</v>
      </c>
      <c r="S982" s="20">
        <f ca="1">RAND()</f>
        <v>0.52340415801824824</v>
      </c>
      <c r="T982" s="18">
        <f ca="1">IF(B982=1, ROUND(_xlfn.NORM.INV(S982,$C$11,$C$12), 2), ROUND(_xlfn.NORM.INV(S982, $D$11, $D$12), 2))</f>
        <v>6882.37</v>
      </c>
      <c r="U982" s="15">
        <f ca="1">MIN(F982,R982)</f>
        <v>37</v>
      </c>
      <c r="V982" s="15">
        <f ca="1">RAND()</f>
        <v>0.52292227180607376</v>
      </c>
      <c r="W982" s="19">
        <f ca="1">(IF(B982=1, $G$21+($G$22-$G$21)*V982, $H$21+($H$22-$H$21)*V982))</f>
        <v>3.3302279513212588E-2</v>
      </c>
      <c r="X982" s="15">
        <f ca="1">ROUND(U982*(1-W982), 0)</f>
        <v>36</v>
      </c>
      <c r="Y982" s="20">
        <f ca="1">RAND()</f>
        <v>0.11633962067039816</v>
      </c>
      <c r="Z982" s="15">
        <f ca="1">IF(B982=1, ROUND(_xlfn.NORM.INV(Y982,$C$13,$C$14)*(1+$T$14), 0), ROUND(_xlfn.NORM.INV(Y982, $D$13, $D$14)*(1+$T$14), 0))</f>
        <v>27</v>
      </c>
      <c r="AA982" s="20">
        <f ca="1">RAND()</f>
        <v>0.168391853872213</v>
      </c>
      <c r="AB982" s="18">
        <f ca="1">IF(B982=1, ROUND(_xlfn.NORM.INV(AA982,$C$15,$C$16), 2), ROUND(_xlfn.NORM.INV(AA982, $D$15, $D$16), 2))</f>
        <v>3180.43</v>
      </c>
      <c r="AC982" s="15">
        <f ca="1">MIN(G982,Z982)</f>
        <v>27</v>
      </c>
      <c r="AD982" s="15">
        <f ca="1">RAND()</f>
        <v>5.6055532508106909E-3</v>
      </c>
      <c r="AE982" s="19">
        <f ca="1">(IF(B982=1, $G$21+($G$22-$G$21)*AD982, $H$21+($H$22-$H$21)*AD982))</f>
        <v>1.5196194363778373E-2</v>
      </c>
      <c r="AF982" s="15">
        <f ca="1">ROUND(AC982*(1-AE982), 0)</f>
        <v>27</v>
      </c>
      <c r="AG982" s="20">
        <f ca="1">RAND()</f>
        <v>0.77387583044116826</v>
      </c>
      <c r="AH982" s="15">
        <f ca="1">IF(B982=1, ROUND(_xlfn.NORM.INV(AG982,$C$17,$C$18)*(1+$T$14), 0), ROUND(_xlfn.NORM.INV(AG982, $D$17, $D$18)*(1+$T$14), 0))</f>
        <v>399</v>
      </c>
      <c r="AI982" s="20">
        <f ca="1">RAND()</f>
        <v>0.1408008922213202</v>
      </c>
      <c r="AJ982" s="18">
        <f ca="1">IF(B982=1, ROUND(_xlfn.NORM.INV(AI982,$C$19,$C$20), 2), ROUND(_xlfn.NORM.INV(AI982, $D$19, $D$20), 2))</f>
        <v>1952.85</v>
      </c>
      <c r="AK982" s="15">
        <f ca="1">MIN(ROUND(H982*(1+$C$22),0),AH982)</f>
        <v>358</v>
      </c>
      <c r="AL982" s="20">
        <f ca="1">RAND()</f>
        <v>0.22176759443453886</v>
      </c>
      <c r="AM982" s="19">
        <f ca="1">(IF(B982=1, $G$21+($G$22-$G$21)*AL982, $H$21+($H$22-$H$21)*AL982))</f>
        <v>2.2761865805208861E-2</v>
      </c>
      <c r="AN982" s="15">
        <f ca="1">ROUND(AK982*(1-AM982), 0)</f>
        <v>350</v>
      </c>
      <c r="AO982" s="18">
        <f ca="1">SUM(IF(AN982&gt;H982, (AN982-H982)*($G$23+AJ982), 0),IF(AF982&gt;G982,(AF982-G982)*($G$23+AB982),0),IF(X982&gt;F982,(X982-F982)*($G$23+T982),0),IF(P982&gt;E982,(P982-E982)*($G$23+L982),0))</f>
        <v>25234.649999999998</v>
      </c>
      <c r="AP982" s="18">
        <f>-$C$24</f>
        <v>-313614.51120000001</v>
      </c>
      <c r="AQ982" s="17">
        <f ca="1">L982*P982+T982*X982+AB982*AF982+AJ982*AN982-AO982+AP982</f>
        <v>769960.90880000009</v>
      </c>
      <c r="AS982" s="21">
        <f ca="1">SUM(IF(AN982&gt;H982, (AN982-H982), 0),IF(AF982&gt;G982,(AF982-G982),0),IF(X982&gt;F982,(X982-F982),0),IF(P982&gt;E982,(P982-E982),0))</f>
        <v>9</v>
      </c>
    </row>
    <row r="983" spans="1:45" x14ac:dyDescent="0.4">
      <c r="A983" s="15">
        <v>955</v>
      </c>
      <c r="B983" s="15">
        <f ca="1">IF(RAND() &lt; (8/12), 0, 1)</f>
        <v>0</v>
      </c>
      <c r="C983" s="20">
        <f ca="1">RAND()</f>
        <v>0.37472159078341682</v>
      </c>
      <c r="D983" s="15" t="str">
        <f ca="1">LOOKUP(C983,$H$13:$H$16,$F$13:$F$16)</f>
        <v>Airbus A380-800</v>
      </c>
      <c r="E983" s="15">
        <f ca="1">LOOKUP(D983,$F$6:$F$9,$I$6:$I$9)</f>
        <v>14</v>
      </c>
      <c r="F983" s="15">
        <f ca="1">LOOKUP(D983,$F$6:$F$9,$J$6:$J$9)</f>
        <v>76</v>
      </c>
      <c r="G983" s="15">
        <f ca="1">LOOKUP(D983,$F$6:$F$9,$K$6:$K$9)</f>
        <v>56</v>
      </c>
      <c r="H983" s="15">
        <f ca="1">LOOKUP(D983,$F$6:$F$9,$L$6:$L$9)</f>
        <v>341</v>
      </c>
      <c r="I983" s="20">
        <f ca="1">RAND()</f>
        <v>0.40931929451197313</v>
      </c>
      <c r="J983" s="15">
        <f ca="1">IF(B983=1, ROUND(_xlfn.NORM.INV(I983,$C$5,$C$6)*(1+$T$14), 0), ROUND(_xlfn.NORM.INV(I983, $D$5, $D$6)*(1+$T$14), 0))</f>
        <v>4</v>
      </c>
      <c r="K983" s="20">
        <f ca="1">RAND()</f>
        <v>0.27281534535802787</v>
      </c>
      <c r="L983" s="18">
        <f ca="1">IF(B983=1, ROUND(_xlfn.NORM.INV(K983,$C$7,$C$8), 2), ROUND(_xlfn.NORM.INV(K983, $D$7, $D$8), 2))</f>
        <v>10216.950000000001</v>
      </c>
      <c r="M983" s="15">
        <f ca="1">MIN(E983,J983)</f>
        <v>4</v>
      </c>
      <c r="N983" s="15">
        <f ca="1">RAND()</f>
        <v>0.81034760098638692</v>
      </c>
      <c r="O983" s="19">
        <f ca="1">(IF(B983=1, $G$21+($G$22-$G$21)*N983, $H$21+($H$22-$H$21)*N983))</f>
        <v>3.4310428029591604E-2</v>
      </c>
      <c r="P983" s="15">
        <f ca="1">ROUND(M983*(1-O983), 0)</f>
        <v>4</v>
      </c>
      <c r="Q983" s="20">
        <f ca="1">RAND()</f>
        <v>0.53335613400804516</v>
      </c>
      <c r="R983" s="15">
        <f ca="1">IF(B983=1, ROUND(_xlfn.NORM.INV(Q983,$C$9,$C$10)*(1+$T$14), 0), ROUND(_xlfn.NORM.INV(Q983, $D$9, $D$10)*(1+$T$14), 0))</f>
        <v>41</v>
      </c>
      <c r="S983" s="20">
        <f ca="1">RAND()</f>
        <v>0.29227614777060751</v>
      </c>
      <c r="T983" s="18">
        <f ca="1">IF(B983=1, ROUND(_xlfn.NORM.INV(S983,$C$11,$C$12), 2), ROUND(_xlfn.NORM.INV(S983, $D$11, $D$12), 2))</f>
        <v>5121.6000000000004</v>
      </c>
      <c r="U983" s="15">
        <f ca="1">MIN(F983,R983)</f>
        <v>41</v>
      </c>
      <c r="V983" s="15">
        <f ca="1">RAND()</f>
        <v>0.89555657741608741</v>
      </c>
      <c r="W983" s="19">
        <f ca="1">(IF(B983=1, $G$21+($G$22-$G$21)*V983, $H$21+($H$22-$H$21)*V983))</f>
        <v>3.6866697322482621E-2</v>
      </c>
      <c r="X983" s="15">
        <f ca="1">ROUND(U983*(1-W983), 0)</f>
        <v>39</v>
      </c>
      <c r="Y983" s="20">
        <f ca="1">RAND()</f>
        <v>0.43708166132424586</v>
      </c>
      <c r="Z983" s="15">
        <f ca="1">IF(B983=1, ROUND(_xlfn.NORM.INV(Y983,$C$13,$C$14)*(1+$T$14), 0), ROUND(_xlfn.NORM.INV(Y983, $D$13, $D$14)*(1+$T$14), 0))</f>
        <v>34</v>
      </c>
      <c r="AA983" s="20">
        <f ca="1">RAND()</f>
        <v>0.41588218451639314</v>
      </c>
      <c r="AB983" s="18">
        <f ca="1">IF(B983=1, ROUND(_xlfn.NORM.INV(AA983,$C$15,$C$16), 2), ROUND(_xlfn.NORM.INV(AA983, $D$15, $D$16), 2))</f>
        <v>2772.15</v>
      </c>
      <c r="AC983" s="15">
        <f ca="1">MIN(G983,Z983)</f>
        <v>34</v>
      </c>
      <c r="AD983" s="15">
        <f ca="1">RAND()</f>
        <v>0.84454449561876788</v>
      </c>
      <c r="AE983" s="19">
        <f ca="1">(IF(B983=1, $G$21+($G$22-$G$21)*AD983, $H$21+($H$22-$H$21)*AD983))</f>
        <v>3.5336334868563038E-2</v>
      </c>
      <c r="AF983" s="15">
        <f ca="1">ROUND(AC983*(1-AE983), 0)</f>
        <v>33</v>
      </c>
      <c r="AG983" s="20">
        <f ca="1">RAND()</f>
        <v>0.9410258629204209</v>
      </c>
      <c r="AH983" s="15">
        <f ca="1">IF(B983=1, ROUND(_xlfn.NORM.INV(AG983,$C$17,$C$18)*(1+$T$14), 0), ROUND(_xlfn.NORM.INV(AG983, $D$17, $D$18)*(1+$T$14), 0))</f>
        <v>282</v>
      </c>
      <c r="AI983" s="20">
        <f ca="1">RAND()</f>
        <v>0.51501645819414732</v>
      </c>
      <c r="AJ983" s="18">
        <f ca="1">IF(B983=1, ROUND(_xlfn.NORM.INV(AI983,$C$19,$C$20), 2), ROUND(_xlfn.NORM.INV(AI983, $D$19, $D$20), 2))</f>
        <v>1751.59</v>
      </c>
      <c r="AK983" s="15">
        <f ca="1">MIN(ROUND(H983*(1+$C$22),0),AH983)</f>
        <v>282</v>
      </c>
      <c r="AL983" s="20">
        <f ca="1">RAND()</f>
        <v>0.7843247332699198</v>
      </c>
      <c r="AM983" s="19">
        <f ca="1">(IF(B983=1, $G$21+($G$22-$G$21)*AL983, $H$21+($H$22-$H$21)*AL983))</f>
        <v>3.3529741998097592E-2</v>
      </c>
      <c r="AN983" s="15">
        <f ca="1">ROUND(AK983*(1-AM983), 0)</f>
        <v>273</v>
      </c>
      <c r="AO983" s="18">
        <f ca="1">SUM(IF(AN983&gt;H983, (AN983-H983)*($G$23+AJ983), 0),IF(AF983&gt;G983,(AF983-G983)*($G$23+AB983),0),IF(X983&gt;F983,(X983-F983)*($G$23+T983),0),IF(P983&gt;E983,(P983-E983)*($G$23+L983),0))</f>
        <v>0</v>
      </c>
      <c r="AP983" s="18">
        <f>-$C$24</f>
        <v>-313614.51120000001</v>
      </c>
      <c r="AQ983" s="17">
        <f ca="1">L983*P983+T983*X983+AB983*AF983+AJ983*AN983-AO983+AP983</f>
        <v>496660.70879999996</v>
      </c>
      <c r="AS983" s="21">
        <f ca="1">SUM(IF(AN983&gt;H983, (AN983-H983), 0),IF(AF983&gt;G983,(AF983-G983),0),IF(X983&gt;F983,(X983-F983),0),IF(P983&gt;E983,(P983-E983),0))</f>
        <v>0</v>
      </c>
    </row>
    <row r="984" spans="1:45" x14ac:dyDescent="0.4">
      <c r="A984" s="15">
        <v>956</v>
      </c>
      <c r="B984" s="15">
        <f ca="1">IF(RAND() &lt; (8/12), 0, 1)</f>
        <v>1</v>
      </c>
      <c r="C984" s="20">
        <f ca="1">RAND()</f>
        <v>0.71619341533832515</v>
      </c>
      <c r="D984" s="15" t="str">
        <f ca="1">LOOKUP(C984,$H$13:$H$16,$F$13:$F$16)</f>
        <v>Boeing 777-300ER</v>
      </c>
      <c r="E984" s="15">
        <f ca="1">LOOKUP(D984,$F$6:$F$9,$I$6:$I$9)</f>
        <v>8</v>
      </c>
      <c r="F984" s="15">
        <f ca="1">LOOKUP(D984,$F$6:$F$9,$J$6:$J$9)</f>
        <v>40</v>
      </c>
      <c r="G984" s="15">
        <f ca="1">LOOKUP(D984,$F$6:$F$9,$K$6:$K$9)</f>
        <v>24</v>
      </c>
      <c r="H984" s="15">
        <f ca="1">LOOKUP(D984,$F$6:$F$9,$L$6:$L$9)</f>
        <v>260</v>
      </c>
      <c r="I984" s="20">
        <f ca="1">RAND()</f>
        <v>0.80041740169553599</v>
      </c>
      <c r="J984" s="15">
        <f ca="1">IF(B984=1, ROUND(_xlfn.NORM.INV(I984,$C$5,$C$6)*(1+$T$14), 0), ROUND(_xlfn.NORM.INV(I984, $D$5, $D$6)*(1+$T$14), 0))</f>
        <v>8</v>
      </c>
      <c r="K984" s="20">
        <f ca="1">RAND()</f>
        <v>0.57638253838025721</v>
      </c>
      <c r="L984" s="18">
        <f ca="1">IF(B984=1, ROUND(_xlfn.NORM.INV(K984,$C$7,$C$8), 2), ROUND(_xlfn.NORM.INV(K984, $D$7, $D$8), 2))</f>
        <v>14006.3</v>
      </c>
      <c r="M984" s="15">
        <f ca="1">MIN(E984,J984)</f>
        <v>8</v>
      </c>
      <c r="N984" s="15">
        <f ca="1">RAND()</f>
        <v>0.60193460828145628</v>
      </c>
      <c r="O984" s="19">
        <f ca="1">(IF(B984=1, $G$21+($G$22-$G$21)*N984, $H$21+($H$22-$H$21)*N984))</f>
        <v>3.6067711289850972E-2</v>
      </c>
      <c r="P984" s="15">
        <f ca="1">ROUND(M984*(1-O984), 0)</f>
        <v>8</v>
      </c>
      <c r="Q984" s="20">
        <f ca="1">RAND()</f>
        <v>0.14512798502301927</v>
      </c>
      <c r="R984" s="15">
        <f ca="1">IF(B984=1, ROUND(_xlfn.NORM.INV(Q984,$C$9,$C$10)*(1+$T$14), 0), ROUND(_xlfn.NORM.INV(Q984, $D$9, $D$10)*(1+$T$14), 0))</f>
        <v>34</v>
      </c>
      <c r="S984" s="20">
        <f ca="1">RAND()</f>
        <v>0.82897730598621944</v>
      </c>
      <c r="T984" s="18">
        <f ca="1">IF(B984=1, ROUND(_xlfn.NORM.INV(S984,$C$11,$C$12), 2), ROUND(_xlfn.NORM.INV(S984, $D$11, $D$12), 2))</f>
        <v>7686.18</v>
      </c>
      <c r="U984" s="15">
        <f ca="1">MIN(F984,R984)</f>
        <v>34</v>
      </c>
      <c r="V984" s="15">
        <f ca="1">RAND()</f>
        <v>0.46932556274359549</v>
      </c>
      <c r="W984" s="19">
        <f ca="1">(IF(B984=1, $G$21+($G$22-$G$21)*V984, $H$21+($H$22-$H$21)*V984))</f>
        <v>3.1426394696025844E-2</v>
      </c>
      <c r="X984" s="15">
        <f ca="1">ROUND(U984*(1-W984), 0)</f>
        <v>33</v>
      </c>
      <c r="Y984" s="20">
        <f ca="1">RAND()</f>
        <v>0.54661337151795408</v>
      </c>
      <c r="Z984" s="15">
        <f ca="1">IF(B984=1, ROUND(_xlfn.NORM.INV(Y984,$C$13,$C$14)*(1+$T$14), 0), ROUND(_xlfn.NORM.INV(Y984, $D$13, $D$14)*(1+$T$14), 0))</f>
        <v>57</v>
      </c>
      <c r="AA984" s="20">
        <f ca="1">RAND()</f>
        <v>0.76754914705827948</v>
      </c>
      <c r="AB984" s="18">
        <f ca="1">IF(B984=1, ROUND(_xlfn.NORM.INV(AA984,$C$15,$C$16), 2), ROUND(_xlfn.NORM.INV(AA984, $D$15, $D$16), 2))</f>
        <v>3993.82</v>
      </c>
      <c r="AC984" s="15">
        <f ca="1">MIN(G984,Z984)</f>
        <v>24</v>
      </c>
      <c r="AD984" s="15">
        <f ca="1">RAND()</f>
        <v>0.46526332141894811</v>
      </c>
      <c r="AE984" s="19">
        <f ca="1">(IF(B984=1, $G$21+($G$22-$G$21)*AD984, $H$21+($H$22-$H$21)*AD984))</f>
        <v>3.1284216249663183E-2</v>
      </c>
      <c r="AF984" s="15">
        <f ca="1">ROUND(AC984*(1-AE984), 0)</f>
        <v>23</v>
      </c>
      <c r="AG984" s="20">
        <f ca="1">RAND()</f>
        <v>0.28114820224752446</v>
      </c>
      <c r="AH984" s="15">
        <f ca="1">IF(B984=1, ROUND(_xlfn.NORM.INV(AG984,$C$17,$C$18)*(1+$T$14), 0), ROUND(_xlfn.NORM.INV(AG984, $D$17, $D$18)*(1+$T$14), 0))</f>
        <v>231</v>
      </c>
      <c r="AI984" s="20">
        <f ca="1">RAND()</f>
        <v>0.81494244177666642</v>
      </c>
      <c r="AJ984" s="18">
        <f ca="1">IF(B984=1, ROUND(_xlfn.NORM.INV(AI984,$C$19,$C$20), 2), ROUND(_xlfn.NORM.INV(AI984, $D$19, $D$20), 2))</f>
        <v>2545.87</v>
      </c>
      <c r="AK984" s="15">
        <f ca="1">MIN(ROUND(H984*(1+$C$22),0),AH984)</f>
        <v>231</v>
      </c>
      <c r="AL984" s="20">
        <f ca="1">RAND()</f>
        <v>0.50033282561224746</v>
      </c>
      <c r="AM984" s="19">
        <f ca="1">(IF(B984=1, $G$21+($G$22-$G$21)*AL984, $H$21+($H$22-$H$21)*AL984))</f>
        <v>3.2511648896428658E-2</v>
      </c>
      <c r="AN984" s="15">
        <f ca="1">ROUND(AK984*(1-AM984), 0)</f>
        <v>223</v>
      </c>
      <c r="AO984" s="18">
        <f ca="1">SUM(IF(AN984&gt;H984, (AN984-H984)*($G$23+AJ984), 0),IF(AF984&gt;G984,(AF984-G984)*($G$23+AB984),0),IF(X984&gt;F984,(X984-F984)*($G$23+T984),0),IF(P984&gt;E984,(P984-E984)*($G$23+L984),0))</f>
        <v>0</v>
      </c>
      <c r="AP984" s="18">
        <f>-$C$24</f>
        <v>-313614.51120000001</v>
      </c>
      <c r="AQ984" s="17">
        <f ca="1">L984*P984+T984*X984+AB984*AF984+AJ984*AN984-AO984+AP984</f>
        <v>711666.6987999999</v>
      </c>
      <c r="AS984" s="21">
        <f ca="1">SUM(IF(AN984&gt;H984, (AN984-H984), 0),IF(AF984&gt;G984,(AF984-G984),0),IF(X984&gt;F984,(X984-F984),0),IF(P984&gt;E984,(P984-E984),0))</f>
        <v>0</v>
      </c>
    </row>
    <row r="985" spans="1:45" x14ac:dyDescent="0.4">
      <c r="A985" s="15">
        <v>957</v>
      </c>
      <c r="B985" s="15">
        <f ca="1">IF(RAND() &lt; (8/12), 0, 1)</f>
        <v>0</v>
      </c>
      <c r="C985" s="20">
        <f ca="1">RAND()</f>
        <v>0.8438125016623742</v>
      </c>
      <c r="D985" s="15" t="str">
        <f ca="1">LOOKUP(C985,$H$13:$H$16,$F$13:$F$16)</f>
        <v>Boeing 777-300ER</v>
      </c>
      <c r="E985" s="15">
        <f ca="1">LOOKUP(D985,$F$6:$F$9,$I$6:$I$9)</f>
        <v>8</v>
      </c>
      <c r="F985" s="15">
        <f ca="1">LOOKUP(D985,$F$6:$F$9,$J$6:$J$9)</f>
        <v>40</v>
      </c>
      <c r="G985" s="15">
        <f ca="1">LOOKUP(D985,$F$6:$F$9,$K$6:$K$9)</f>
        <v>24</v>
      </c>
      <c r="H985" s="15">
        <f ca="1">LOOKUP(D985,$F$6:$F$9,$L$6:$L$9)</f>
        <v>260</v>
      </c>
      <c r="I985" s="20">
        <f ca="1">RAND()</f>
        <v>0.85343382596102524</v>
      </c>
      <c r="J985" s="15">
        <f ca="1">IF(B985=1, ROUND(_xlfn.NORM.INV(I985,$C$5,$C$6)*(1+$T$14), 0), ROUND(_xlfn.NORM.INV(I985, $D$5, $D$6)*(1+$T$14), 0))</f>
        <v>5</v>
      </c>
      <c r="K985" s="20">
        <f ca="1">RAND()</f>
        <v>0.70134068818418593</v>
      </c>
      <c r="L985" s="18">
        <f ca="1">IF(B985=1, ROUND(_xlfn.NORM.INV(K985,$C$7,$C$8), 2), ROUND(_xlfn.NORM.INV(K985, $D$7, $D$8), 2))</f>
        <v>10733.14</v>
      </c>
      <c r="M985" s="15">
        <f ca="1">MIN(E985,J985)</f>
        <v>5</v>
      </c>
      <c r="N985" s="15">
        <f ca="1">RAND()</f>
        <v>0.7380095684665321</v>
      </c>
      <c r="O985" s="19">
        <f ca="1">(IF(B985=1, $G$21+($G$22-$G$21)*N985, $H$21+($H$22-$H$21)*N985))</f>
        <v>3.2140287053995964E-2</v>
      </c>
      <c r="P985" s="15">
        <f ca="1">ROUND(M985*(1-O985), 0)</f>
        <v>5</v>
      </c>
      <c r="Q985" s="20">
        <f ca="1">RAND()</f>
        <v>0.86887171876516267</v>
      </c>
      <c r="R985" s="15">
        <f ca="1">IF(B985=1, ROUND(_xlfn.NORM.INV(Q985,$C$9,$C$10)*(1+$T$14), 0), ROUND(_xlfn.NORM.INV(Q985, $D$9, $D$10)*(1+$T$14), 0))</f>
        <v>52</v>
      </c>
      <c r="S985" s="20">
        <f ca="1">RAND()</f>
        <v>0.54108882655664403</v>
      </c>
      <c r="T985" s="18">
        <f ca="1">IF(B985=1, ROUND(_xlfn.NORM.INV(S985,$C$11,$C$12), 2), ROUND(_xlfn.NORM.INV(S985, $D$11, $D$12), 2))</f>
        <v>5269.7</v>
      </c>
      <c r="U985" s="15">
        <f ca="1">MIN(F985,R985)</f>
        <v>40</v>
      </c>
      <c r="V985" s="15">
        <f ca="1">RAND()</f>
        <v>0.53035957504830233</v>
      </c>
      <c r="W985" s="19">
        <f ca="1">(IF(B985=1, $G$21+($G$22-$G$21)*V985, $H$21+($H$22-$H$21)*V985))</f>
        <v>2.5910787251449068E-2</v>
      </c>
      <c r="X985" s="15">
        <f ca="1">ROUND(U985*(1-W985), 0)</f>
        <v>39</v>
      </c>
      <c r="Y985" s="20">
        <f ca="1">RAND()</f>
        <v>0.39872810041152784</v>
      </c>
      <c r="Z985" s="15">
        <f ca="1">IF(B985=1, ROUND(_xlfn.NORM.INV(Y985,$C$13,$C$14)*(1+$T$14), 0), ROUND(_xlfn.NORM.INV(Y985, $D$13, $D$14)*(1+$T$14), 0))</f>
        <v>33</v>
      </c>
      <c r="AA985" s="20">
        <f ca="1">RAND()</f>
        <v>0.67446100700368672</v>
      </c>
      <c r="AB985" s="18">
        <f ca="1">IF(B985=1, ROUND(_xlfn.NORM.INV(AA985,$C$15,$C$16), 2), ROUND(_xlfn.NORM.INV(AA985, $D$15, $D$16), 2))</f>
        <v>2852.93</v>
      </c>
      <c r="AC985" s="15">
        <f ca="1">MIN(G985,Z985)</f>
        <v>24</v>
      </c>
      <c r="AD985" s="15">
        <f ca="1">RAND()</f>
        <v>0.25790936013860211</v>
      </c>
      <c r="AE985" s="19">
        <f ca="1">(IF(B985=1, $G$21+($G$22-$G$21)*AD985, $H$21+($H$22-$H$21)*AD985))</f>
        <v>1.7737280804158064E-2</v>
      </c>
      <c r="AF985" s="15">
        <f ca="1">ROUND(AC985*(1-AE985), 0)</f>
        <v>24</v>
      </c>
      <c r="AG985" s="20">
        <f ca="1">RAND()</f>
        <v>0.74791255457242678</v>
      </c>
      <c r="AH985" s="15">
        <f ca="1">IF(B985=1, ROUND(_xlfn.NORM.INV(AG985,$C$17,$C$18)*(1+$T$14), 0), ROUND(_xlfn.NORM.INV(AG985, $D$17, $D$18)*(1+$T$14), 0))</f>
        <v>235</v>
      </c>
      <c r="AI985" s="20">
        <f ca="1">RAND()</f>
        <v>0.397580456999168</v>
      </c>
      <c r="AJ985" s="18">
        <f ca="1">IF(B985=1, ROUND(_xlfn.NORM.INV(AI985,$C$19,$C$20), 2), ROUND(_xlfn.NORM.INV(AI985, $D$19, $D$20), 2))</f>
        <v>1729.01</v>
      </c>
      <c r="AK985" s="15">
        <f ca="1">MIN(ROUND(H985*(1+$C$22),0),AH985)</f>
        <v>235</v>
      </c>
      <c r="AL985" s="20">
        <f ca="1">RAND()</f>
        <v>0.5659991112341326</v>
      </c>
      <c r="AM985" s="19">
        <f ca="1">(IF(B985=1, $G$21+($G$22-$G$21)*AL985, $H$21+($H$22-$H$21)*AL985))</f>
        <v>2.6979973337023976E-2</v>
      </c>
      <c r="AN985" s="15">
        <f ca="1">ROUND(AK985*(1-AM985), 0)</f>
        <v>229</v>
      </c>
      <c r="AO985" s="18">
        <f ca="1">SUM(IF(AN985&gt;H985, (AN985-H985)*($G$23+AJ985), 0),IF(AF985&gt;G985,(AF985-G985)*($G$23+AB985),0),IF(X985&gt;F985,(X985-F985)*($G$23+T985),0),IF(P985&gt;E985,(P985-E985)*($G$23+L985),0))</f>
        <v>0</v>
      </c>
      <c r="AP985" s="18">
        <f>-$C$24</f>
        <v>-313614.51120000001</v>
      </c>
      <c r="AQ985" s="17">
        <f ca="1">L985*P985+T985*X985+AB985*AF985+AJ985*AN985-AO985+AP985</f>
        <v>409983.09879999998</v>
      </c>
      <c r="AS985" s="21">
        <f ca="1">SUM(IF(AN985&gt;H985, (AN985-H985), 0),IF(AF985&gt;G985,(AF985-G985),0),IF(X985&gt;F985,(X985-F985),0),IF(P985&gt;E985,(P985-E985),0))</f>
        <v>0</v>
      </c>
    </row>
    <row r="986" spans="1:45" x14ac:dyDescent="0.4">
      <c r="A986" s="15">
        <v>958</v>
      </c>
      <c r="B986" s="15">
        <f ca="1">IF(RAND() &lt; (8/12), 0, 1)</f>
        <v>1</v>
      </c>
      <c r="C986" s="20">
        <f ca="1">RAND()</f>
        <v>0.20498780784716164</v>
      </c>
      <c r="D986" s="15" t="str">
        <f ca="1">LOOKUP(C986,$H$13:$H$16,$F$13:$F$16)</f>
        <v>Airbus A350-900</v>
      </c>
      <c r="E986" s="15">
        <f ca="1">LOOKUP(D986,$F$6:$F$9,$I$6:$I$9)</f>
        <v>0</v>
      </c>
      <c r="F986" s="15">
        <f ca="1">LOOKUP(D986,$F$6:$F$9,$J$6:$J$9)</f>
        <v>32</v>
      </c>
      <c r="G986" s="15">
        <f ca="1">LOOKUP(D986,$F$6:$F$9,$K$6:$K$9)</f>
        <v>21</v>
      </c>
      <c r="H986" s="15">
        <f ca="1">LOOKUP(D986,$F$6:$F$9,$L$6:$L$9)</f>
        <v>259</v>
      </c>
      <c r="I986" s="20">
        <f ca="1">RAND()</f>
        <v>0.8110231749930753</v>
      </c>
      <c r="J986" s="15">
        <f ca="1">IF(B986=1, ROUND(_xlfn.NORM.INV(I986,$C$5,$C$6)*(1+$T$14), 0), ROUND(_xlfn.NORM.INV(I986, $D$5, $D$6)*(1+$T$14), 0))</f>
        <v>8</v>
      </c>
      <c r="K986" s="20">
        <f ca="1">RAND()</f>
        <v>0.46977514029923428</v>
      </c>
      <c r="L986" s="18">
        <f ca="1">IF(B986=1, ROUND(_xlfn.NORM.INV(K986,$C$7,$C$8), 2), ROUND(_xlfn.NORM.INV(K986, $D$7, $D$8), 2))</f>
        <v>13522.12</v>
      </c>
      <c r="M986" s="15">
        <f ca="1">MIN(E986,J986)</f>
        <v>0</v>
      </c>
      <c r="N986" s="15">
        <f ca="1">RAND()</f>
        <v>0.48959855276194786</v>
      </c>
      <c r="O986" s="19">
        <f ca="1">(IF(B986=1, $G$21+($G$22-$G$21)*N986, $H$21+($H$22-$H$21)*N986))</f>
        <v>3.2135949346668177E-2</v>
      </c>
      <c r="P986" s="15">
        <f ca="1">ROUND(M986*(1-O986), 0)</f>
        <v>0</v>
      </c>
      <c r="Q986" s="20">
        <f ca="1">RAND()</f>
        <v>0.8822154487673366</v>
      </c>
      <c r="R986" s="15">
        <f ca="1">IF(B986=1, ROUND(_xlfn.NORM.INV(Q986,$C$9,$C$10)*(1+$T$14), 0), ROUND(_xlfn.NORM.INV(Q986, $D$9, $D$10)*(1+$T$14), 0))</f>
        <v>91</v>
      </c>
      <c r="S986" s="20">
        <f ca="1">RAND()</f>
        <v>0.78253630262269713</v>
      </c>
      <c r="T986" s="18">
        <f ca="1">IF(B986=1, ROUND(_xlfn.NORM.INV(S986,$C$11,$C$12), 2), ROUND(_xlfn.NORM.INV(S986, $D$11, $D$12), 2))</f>
        <v>7533.48</v>
      </c>
      <c r="U986" s="15">
        <f ca="1">MIN(F986,R986)</f>
        <v>32</v>
      </c>
      <c r="V986" s="15">
        <f ca="1">RAND()</f>
        <v>0.26029153271438632</v>
      </c>
      <c r="W986" s="19">
        <f ca="1">(IF(B986=1, $G$21+($G$22-$G$21)*V986, $H$21+($H$22-$H$21)*V986))</f>
        <v>2.411020364500352E-2</v>
      </c>
      <c r="X986" s="15">
        <f ca="1">ROUND(U986*(1-W986), 0)</f>
        <v>31</v>
      </c>
      <c r="Y986" s="20">
        <f ca="1">RAND()</f>
        <v>0.84309716251247946</v>
      </c>
      <c r="Z986" s="15">
        <f ca="1">IF(B986=1, ROUND(_xlfn.NORM.INV(Y986,$C$13,$C$14)*(1+$T$14), 0), ROUND(_xlfn.NORM.INV(Y986, $D$13, $D$14)*(1+$T$14), 0))</f>
        <v>78</v>
      </c>
      <c r="AA986" s="20">
        <f ca="1">RAND()</f>
        <v>0.73717241700213865</v>
      </c>
      <c r="AB986" s="18">
        <f ca="1">IF(B986=1, ROUND(_xlfn.NORM.INV(AA986,$C$15,$C$16), 2), ROUND(_xlfn.NORM.INV(AA986, $D$15, $D$16), 2))</f>
        <v>3947.58</v>
      </c>
      <c r="AC986" s="15">
        <f ca="1">MIN(G986,Z986)</f>
        <v>21</v>
      </c>
      <c r="AD986" s="15">
        <f ca="1">RAND()</f>
        <v>0.69764622876817473</v>
      </c>
      <c r="AE986" s="19">
        <f ca="1">(IF(B986=1, $G$21+($G$22-$G$21)*AD986, $H$21+($H$22-$H$21)*AD986))</f>
        <v>3.9417618006886118E-2</v>
      </c>
      <c r="AF986" s="15">
        <f ca="1">ROUND(AC986*(1-AE986), 0)</f>
        <v>20</v>
      </c>
      <c r="AG986" s="20">
        <f ca="1">RAND()</f>
        <v>0.55713918911691029</v>
      </c>
      <c r="AH986" s="15">
        <f ca="1">IF(B986=1, ROUND(_xlfn.NORM.INV(AG986,$C$17,$C$18)*(1+$T$14), 0), ROUND(_xlfn.NORM.INV(AG986, $D$17, $D$18)*(1+$T$14), 0))</f>
        <v>323</v>
      </c>
      <c r="AI986" s="20">
        <f ca="1">RAND()</f>
        <v>0.87852694823615163</v>
      </c>
      <c r="AJ986" s="18">
        <f ca="1">IF(B986=1, ROUND(_xlfn.NORM.INV(AI986,$C$19,$C$20), 2), ROUND(_xlfn.NORM.INV(AI986, $D$19, $D$20), 2))</f>
        <v>2627.44</v>
      </c>
      <c r="AK986" s="15">
        <f ca="1">MIN(ROUND(H986*(1+$C$22),0),AH986)</f>
        <v>272</v>
      </c>
      <c r="AL986" s="20">
        <f ca="1">RAND()</f>
        <v>0.79056424487539934</v>
      </c>
      <c r="AM986" s="19">
        <f ca="1">(IF(B986=1, $G$21+($G$22-$G$21)*AL986, $H$21+($H$22-$H$21)*AL986))</f>
        <v>4.2669748570638974E-2</v>
      </c>
      <c r="AN986" s="15">
        <f ca="1">ROUND(AK986*(1-AM986), 0)</f>
        <v>260</v>
      </c>
      <c r="AO986" s="18">
        <f ca="1">SUM(IF(AN986&gt;H986, (AN986-H986)*($G$23+AJ986), 0),IF(AF986&gt;G986,(AF986-G986)*($G$23+AB986),0),IF(X986&gt;F986,(X986-F986)*($G$23+T986),0),IF(P986&gt;E986,(P986-E986)*($G$23+L986),0))</f>
        <v>3478.44</v>
      </c>
      <c r="AP986" s="18">
        <f>-$C$24</f>
        <v>-313614.51120000001</v>
      </c>
      <c r="AQ986" s="17">
        <f ca="1">L986*P986+T986*X986+AB986*AF986+AJ986*AN986-AO986+AP986</f>
        <v>678530.92880000011</v>
      </c>
      <c r="AS986" s="21">
        <f ca="1">SUM(IF(AN986&gt;H986, (AN986-H986), 0),IF(AF986&gt;G986,(AF986-G986),0),IF(X986&gt;F986,(X986-F986),0),IF(P986&gt;E986,(P986-E986),0))</f>
        <v>1</v>
      </c>
    </row>
    <row r="987" spans="1:45" x14ac:dyDescent="0.4">
      <c r="A987" s="15">
        <v>959</v>
      </c>
      <c r="B987" s="15">
        <f ca="1">IF(RAND() &lt; (8/12), 0, 1)</f>
        <v>0</v>
      </c>
      <c r="C987" s="20">
        <f ca="1">RAND()</f>
        <v>0.81100165413314562</v>
      </c>
      <c r="D987" s="15" t="str">
        <f ca="1">LOOKUP(C987,$H$13:$H$16,$F$13:$F$16)</f>
        <v>Boeing 777-300ER</v>
      </c>
      <c r="E987" s="15">
        <f ca="1">LOOKUP(D987,$F$6:$F$9,$I$6:$I$9)</f>
        <v>8</v>
      </c>
      <c r="F987" s="15">
        <f ca="1">LOOKUP(D987,$F$6:$F$9,$J$6:$J$9)</f>
        <v>40</v>
      </c>
      <c r="G987" s="15">
        <f ca="1">LOOKUP(D987,$F$6:$F$9,$K$6:$K$9)</f>
        <v>24</v>
      </c>
      <c r="H987" s="15">
        <f ca="1">LOOKUP(D987,$F$6:$F$9,$L$6:$L$9)</f>
        <v>260</v>
      </c>
      <c r="I987" s="20">
        <f ca="1">RAND()</f>
        <v>0.79116063360562261</v>
      </c>
      <c r="J987" s="15">
        <f ca="1">IF(B987=1, ROUND(_xlfn.NORM.INV(I987,$C$5,$C$6)*(1+$T$14), 0), ROUND(_xlfn.NORM.INV(I987, $D$5, $D$6)*(1+$T$14), 0))</f>
        <v>5</v>
      </c>
      <c r="K987" s="20">
        <f ca="1">RAND()</f>
        <v>0.14433865572733051</v>
      </c>
      <c r="L987" s="18">
        <f ca="1">IF(B987=1, ROUND(_xlfn.NORM.INV(K987,$C$7,$C$8), 2), ROUND(_xlfn.NORM.INV(K987, $D$7, $D$8), 2))</f>
        <v>10008.81</v>
      </c>
      <c r="M987" s="15">
        <f ca="1">MIN(E987,J987)</f>
        <v>5</v>
      </c>
      <c r="N987" s="15">
        <f ca="1">RAND()</f>
        <v>7.086212716298379E-2</v>
      </c>
      <c r="O987" s="19">
        <f ca="1">(IF(B987=1, $G$21+($G$22-$G$21)*N987, $H$21+($H$22-$H$21)*N987))</f>
        <v>1.2125863814889514E-2</v>
      </c>
      <c r="P987" s="15">
        <f ca="1">ROUND(M987*(1-O987), 0)</f>
        <v>5</v>
      </c>
      <c r="Q987" s="20">
        <f ca="1">RAND()</f>
        <v>0.47872072817996425</v>
      </c>
      <c r="R987" s="15">
        <f ca="1">IF(B987=1, ROUND(_xlfn.NORM.INV(Q987,$C$9,$C$10)*(1+$T$14), 0), ROUND(_xlfn.NORM.INV(Q987, $D$9, $D$10)*(1+$T$14), 0))</f>
        <v>39</v>
      </c>
      <c r="S987" s="20">
        <f ca="1">RAND()</f>
        <v>9.0217080261771443E-2</v>
      </c>
      <c r="T987" s="18">
        <f ca="1">IF(B987=1, ROUND(_xlfn.NORM.INV(S987,$C$11,$C$12), 2), ROUND(_xlfn.NORM.INV(S987, $D$11, $D$12), 2))</f>
        <v>4940.96</v>
      </c>
      <c r="U987" s="15">
        <f ca="1">MIN(F987,R987)</f>
        <v>39</v>
      </c>
      <c r="V987" s="15">
        <f ca="1">RAND()</f>
        <v>0.46477153923350467</v>
      </c>
      <c r="W987" s="19">
        <f ca="1">(IF(B987=1, $G$21+($G$22-$G$21)*V987, $H$21+($H$22-$H$21)*V987))</f>
        <v>2.3943146177005138E-2</v>
      </c>
      <c r="X987" s="15">
        <f ca="1">ROUND(U987*(1-W987), 0)</f>
        <v>38</v>
      </c>
      <c r="Y987" s="20">
        <f ca="1">RAND()</f>
        <v>0.44945527953288655</v>
      </c>
      <c r="Z987" s="15">
        <f ca="1">IF(B987=1, ROUND(_xlfn.NORM.INV(Y987,$C$13,$C$14)*(1+$T$14), 0), ROUND(_xlfn.NORM.INV(Y987, $D$13, $D$14)*(1+$T$14), 0))</f>
        <v>34</v>
      </c>
      <c r="AA987" s="20">
        <f ca="1">RAND()</f>
        <v>0.84730860121043772</v>
      </c>
      <c r="AB987" s="18">
        <f ca="1">IF(B987=1, ROUND(_xlfn.NORM.INV(AA987,$C$15,$C$16), 2), ROUND(_xlfn.NORM.INV(AA987, $D$15, $D$16), 2))</f>
        <v>2922.54</v>
      </c>
      <c r="AC987" s="15">
        <f ca="1">MIN(G987,Z987)</f>
        <v>24</v>
      </c>
      <c r="AD987" s="15">
        <f ca="1">RAND()</f>
        <v>0.79595000603938426</v>
      </c>
      <c r="AE987" s="19">
        <f ca="1">(IF(B987=1, $G$21+($G$22-$G$21)*AD987, $H$21+($H$22-$H$21)*AD987))</f>
        <v>3.3878500181181527E-2</v>
      </c>
      <c r="AF987" s="15">
        <f ca="1">ROUND(AC987*(1-AE987), 0)</f>
        <v>23</v>
      </c>
      <c r="AG987" s="20">
        <f ca="1">RAND()</f>
        <v>0.15857992322112702</v>
      </c>
      <c r="AH987" s="15">
        <f ca="1">IF(B987=1, ROUND(_xlfn.NORM.INV(AG987,$C$17,$C$18)*(1+$T$14), 0), ROUND(_xlfn.NORM.INV(AG987, $D$17, $D$18)*(1+$T$14), 0))</f>
        <v>147</v>
      </c>
      <c r="AI987" s="20">
        <f ca="1">RAND()</f>
        <v>0.78636612038886333</v>
      </c>
      <c r="AJ987" s="18">
        <f ca="1">IF(B987=1, ROUND(_xlfn.NORM.INV(AI987,$C$19,$C$20), 2), ROUND(_xlfn.NORM.INV(AI987, $D$19, $D$20), 2))</f>
        <v>1809.03</v>
      </c>
      <c r="AK987" s="15">
        <f ca="1">MIN(ROUND(H987*(1+$C$22),0),AH987)</f>
        <v>147</v>
      </c>
      <c r="AL987" s="20">
        <f ca="1">RAND()</f>
        <v>0.77543890355907774</v>
      </c>
      <c r="AM987" s="19">
        <f ca="1">(IF(B987=1, $G$21+($G$22-$G$21)*AL987, $H$21+($H$22-$H$21)*AL987))</f>
        <v>3.326316710677233E-2</v>
      </c>
      <c r="AN987" s="15">
        <f ca="1">ROUND(AK987*(1-AM987), 0)</f>
        <v>142</v>
      </c>
      <c r="AO987" s="18">
        <f ca="1">SUM(IF(AN987&gt;H987, (AN987-H987)*($G$23+AJ987), 0),IF(AF987&gt;G987,(AF987-G987)*($G$23+AB987),0),IF(X987&gt;F987,(X987-F987)*($G$23+T987),0),IF(P987&gt;E987,(P987-E987)*($G$23+L987),0))</f>
        <v>0</v>
      </c>
      <c r="AP987" s="18">
        <f>-$C$24</f>
        <v>-313614.51120000001</v>
      </c>
      <c r="AQ987" s="17">
        <f ca="1">L987*P987+T987*X987+AB987*AF987+AJ987*AN987-AO987+AP987</f>
        <v>248286.69879999995</v>
      </c>
      <c r="AS987" s="21">
        <f ca="1">SUM(IF(AN987&gt;H987, (AN987-H987), 0),IF(AF987&gt;G987,(AF987-G987),0),IF(X987&gt;F987,(X987-F987),0),IF(P987&gt;E987,(P987-E987),0))</f>
        <v>0</v>
      </c>
    </row>
    <row r="988" spans="1:45" x14ac:dyDescent="0.4">
      <c r="A988" s="15">
        <v>960</v>
      </c>
      <c r="B988" s="15">
        <f ca="1">IF(RAND() &lt; (8/12), 0, 1)</f>
        <v>0</v>
      </c>
      <c r="C988" s="20">
        <f ca="1">RAND()</f>
        <v>0.93105967864145367</v>
      </c>
      <c r="D988" s="15" t="str">
        <f ca="1">LOOKUP(C988,$H$13:$H$16,$F$13:$F$16)</f>
        <v>Boeing 777-300ER</v>
      </c>
      <c r="E988" s="15">
        <f ca="1">LOOKUP(D988,$F$6:$F$9,$I$6:$I$9)</f>
        <v>8</v>
      </c>
      <c r="F988" s="15">
        <f ca="1">LOOKUP(D988,$F$6:$F$9,$J$6:$J$9)</f>
        <v>40</v>
      </c>
      <c r="G988" s="15">
        <f ca="1">LOOKUP(D988,$F$6:$F$9,$K$6:$K$9)</f>
        <v>24</v>
      </c>
      <c r="H988" s="15">
        <f ca="1">LOOKUP(D988,$F$6:$F$9,$L$6:$L$9)</f>
        <v>260</v>
      </c>
      <c r="I988" s="20">
        <f ca="1">RAND()</f>
        <v>0.6008326540396125</v>
      </c>
      <c r="J988" s="15">
        <f ca="1">IF(B988=1, ROUND(_xlfn.NORM.INV(I988,$C$5,$C$6)*(1+$T$14), 0), ROUND(_xlfn.NORM.INV(I988, $D$5, $D$6)*(1+$T$14), 0))</f>
        <v>4</v>
      </c>
      <c r="K988" s="20">
        <f ca="1">RAND()</f>
        <v>1.9786626292239928E-2</v>
      </c>
      <c r="L988" s="18">
        <f ca="1">IF(B988=1, ROUND(_xlfn.NORM.INV(K988,$C$7,$C$8), 2), ROUND(_xlfn.NORM.INV(K988, $D$7, $D$8), 2))</f>
        <v>9554.35</v>
      </c>
      <c r="M988" s="15">
        <f ca="1">MIN(E988,J988)</f>
        <v>4</v>
      </c>
      <c r="N988" s="15">
        <f ca="1">RAND()</f>
        <v>8.858730752516053E-2</v>
      </c>
      <c r="O988" s="19">
        <f ca="1">(IF(B988=1, $G$21+($G$22-$G$21)*N988, $H$21+($H$22-$H$21)*N988))</f>
        <v>1.2657619225754816E-2</v>
      </c>
      <c r="P988" s="15">
        <f ca="1">ROUND(M988*(1-O988), 0)</f>
        <v>4</v>
      </c>
      <c r="Q988" s="20">
        <f ca="1">RAND()</f>
        <v>0.21067139366435583</v>
      </c>
      <c r="R988" s="15">
        <f ca="1">IF(B988=1, ROUND(_xlfn.NORM.INV(Q988,$C$9,$C$10)*(1+$T$14), 0), ROUND(_xlfn.NORM.INV(Q988, $D$9, $D$10)*(1+$T$14), 0))</f>
        <v>31</v>
      </c>
      <c r="S988" s="20">
        <f ca="1">RAND()</f>
        <v>0.11273958790282912</v>
      </c>
      <c r="T988" s="18">
        <f ca="1">IF(B988=1, ROUND(_xlfn.NORM.INV(S988,$C$11,$C$12), 2), ROUND(_xlfn.NORM.INV(S988, $D$11, $D$12), 2))</f>
        <v>4969.9799999999996</v>
      </c>
      <c r="U988" s="15">
        <f ca="1">MIN(F988,R988)</f>
        <v>31</v>
      </c>
      <c r="V988" s="15">
        <f ca="1">RAND()</f>
        <v>0.27482954192685749</v>
      </c>
      <c r="W988" s="19">
        <f ca="1">(IF(B988=1, $G$21+($G$22-$G$21)*V988, $H$21+($H$22-$H$21)*V988))</f>
        <v>1.8244886257805723E-2</v>
      </c>
      <c r="X988" s="15">
        <f ca="1">ROUND(U988*(1-W988), 0)</f>
        <v>30</v>
      </c>
      <c r="Y988" s="20">
        <f ca="1">RAND()</f>
        <v>0.76235038814922818</v>
      </c>
      <c r="Z988" s="15">
        <f ca="1">IF(B988=1, ROUND(_xlfn.NORM.INV(Y988,$C$13,$C$14)*(1+$T$14), 0), ROUND(_xlfn.NORM.INV(Y988, $D$13, $D$14)*(1+$T$14), 0))</f>
        <v>42</v>
      </c>
      <c r="AA988" s="20">
        <f ca="1">RAND()</f>
        <v>0.64016165986062901</v>
      </c>
      <c r="AB988" s="18">
        <f ca="1">IF(B988=1, ROUND(_xlfn.NORM.INV(AA988,$C$15,$C$16), 2), ROUND(_xlfn.NORM.INV(AA988, $D$15, $D$16), 2))</f>
        <v>2841.59</v>
      </c>
      <c r="AC988" s="15">
        <f ca="1">MIN(G988,Z988)</f>
        <v>24</v>
      </c>
      <c r="AD988" s="15">
        <f ca="1">RAND()</f>
        <v>0.32973173448325632</v>
      </c>
      <c r="AE988" s="19">
        <f ca="1">(IF(B988=1, $G$21+($G$22-$G$21)*AD988, $H$21+($H$22-$H$21)*AD988))</f>
        <v>1.989195203449769E-2</v>
      </c>
      <c r="AF988" s="15">
        <f ca="1">ROUND(AC988*(1-AE988), 0)</f>
        <v>24</v>
      </c>
      <c r="AG988" s="20">
        <f ca="1">RAND()</f>
        <v>0.85373847160158112</v>
      </c>
      <c r="AH988" s="15">
        <f ca="1">IF(B988=1, ROUND(_xlfn.NORM.INV(AG988,$C$17,$C$18)*(1+$T$14), 0), ROUND(_xlfn.NORM.INV(AG988, $D$17, $D$18)*(1+$T$14), 0))</f>
        <v>255</v>
      </c>
      <c r="AI988" s="20">
        <f ca="1">RAND()</f>
        <v>0.51504068127837199</v>
      </c>
      <c r="AJ988" s="18">
        <f ca="1">IF(B988=1, ROUND(_xlfn.NORM.INV(AI988,$C$19,$C$20), 2), ROUND(_xlfn.NORM.INV(AI988, $D$19, $D$20), 2))</f>
        <v>1751.59</v>
      </c>
      <c r="AK988" s="15">
        <f ca="1">MIN(ROUND(H988*(1+$C$22),0),AH988)</f>
        <v>255</v>
      </c>
      <c r="AL988" s="20">
        <f ca="1">RAND()</f>
        <v>0.17340265191899162</v>
      </c>
      <c r="AM988" s="19">
        <f ca="1">(IF(B988=1, $G$21+($G$22-$G$21)*AL988, $H$21+($H$22-$H$21)*AL988))</f>
        <v>1.5202079557569748E-2</v>
      </c>
      <c r="AN988" s="15">
        <f ca="1">ROUND(AK988*(1-AM988), 0)</f>
        <v>251</v>
      </c>
      <c r="AO988" s="18">
        <f ca="1">SUM(IF(AN988&gt;H988, (AN988-H988)*($G$23+AJ988), 0),IF(AF988&gt;G988,(AF988-G988)*($G$23+AB988),0),IF(X988&gt;F988,(X988-F988)*($G$23+T988),0),IF(P988&gt;E988,(P988-E988)*($G$23+L988),0))</f>
        <v>0</v>
      </c>
      <c r="AP988" s="18">
        <f>-$C$24</f>
        <v>-313614.51120000001</v>
      </c>
      <c r="AQ988" s="17">
        <f ca="1">L988*P988+T988*X988+AB988*AF988+AJ988*AN988-AO988+AP988</f>
        <v>381549.53879999992</v>
      </c>
      <c r="AS988" s="21">
        <f ca="1">SUM(IF(AN988&gt;H988, (AN988-H988), 0),IF(AF988&gt;G988,(AF988-G988),0),IF(X988&gt;F988,(X988-F988),0),IF(P988&gt;E988,(P988-E988),0))</f>
        <v>0</v>
      </c>
    </row>
    <row r="989" spans="1:45" x14ac:dyDescent="0.4">
      <c r="A989" s="15">
        <v>961</v>
      </c>
      <c r="B989" s="15">
        <f ca="1">IF(RAND() &lt; (8/12), 0, 1)</f>
        <v>0</v>
      </c>
      <c r="C989" s="20">
        <f ca="1">RAND()</f>
        <v>0.66221152815772744</v>
      </c>
      <c r="D989" s="15" t="str">
        <f ca="1">LOOKUP(C989,$H$13:$H$16,$F$13:$F$16)</f>
        <v>Boeing 777-300ER</v>
      </c>
      <c r="E989" s="15">
        <f ca="1">LOOKUP(D989,$F$6:$F$9,$I$6:$I$9)</f>
        <v>8</v>
      </c>
      <c r="F989" s="15">
        <f ca="1">LOOKUP(D989,$F$6:$F$9,$J$6:$J$9)</f>
        <v>40</v>
      </c>
      <c r="G989" s="15">
        <f ca="1">LOOKUP(D989,$F$6:$F$9,$K$6:$K$9)</f>
        <v>24</v>
      </c>
      <c r="H989" s="15">
        <f ca="1">LOOKUP(D989,$F$6:$F$9,$L$6:$L$9)</f>
        <v>260</v>
      </c>
      <c r="I989" s="20">
        <f ca="1">RAND()</f>
        <v>0.43143254349160731</v>
      </c>
      <c r="J989" s="15">
        <f ca="1">IF(B989=1, ROUND(_xlfn.NORM.INV(I989,$C$5,$C$6)*(1+$T$14), 0), ROUND(_xlfn.NORM.INV(I989, $D$5, $D$6)*(1+$T$14), 0))</f>
        <v>4</v>
      </c>
      <c r="K989" s="20">
        <f ca="1">RAND()</f>
        <v>0.64789230071690473</v>
      </c>
      <c r="L989" s="18">
        <f ca="1">IF(B989=1, ROUND(_xlfn.NORM.INV(K989,$C$7,$C$8), 2), ROUND(_xlfn.NORM.INV(K989, $D$7, $D$8), 2))</f>
        <v>10665.4</v>
      </c>
      <c r="M989" s="15">
        <f ca="1">MIN(E989,J989)</f>
        <v>4</v>
      </c>
      <c r="N989" s="15">
        <f ca="1">RAND()</f>
        <v>0.40144494808196451</v>
      </c>
      <c r="O989" s="19">
        <f ca="1">(IF(B989=1, $G$21+($G$22-$G$21)*N989, $H$21+($H$22-$H$21)*N989))</f>
        <v>2.2043348442458935E-2</v>
      </c>
      <c r="P989" s="15">
        <f ca="1">ROUND(M989*(1-O989), 0)</f>
        <v>4</v>
      </c>
      <c r="Q989" s="20">
        <f ca="1">RAND()</f>
        <v>0.63855535102862859</v>
      </c>
      <c r="R989" s="15">
        <f ca="1">IF(B989=1, ROUND(_xlfn.NORM.INV(Q989,$C$9,$C$10)*(1+$T$14), 0), ROUND(_xlfn.NORM.INV(Q989, $D$9, $D$10)*(1+$T$14), 0))</f>
        <v>44</v>
      </c>
      <c r="S989" s="20">
        <f ca="1">RAND()</f>
        <v>0.83538548524080025</v>
      </c>
      <c r="T989" s="18">
        <f ca="1">IF(B989=1, ROUND(_xlfn.NORM.INV(S989,$C$11,$C$12), 2), ROUND(_xlfn.NORM.INV(S989, $D$11, $D$12), 2))</f>
        <v>5468.53</v>
      </c>
      <c r="U989" s="15">
        <f ca="1">MIN(F989,R989)</f>
        <v>40</v>
      </c>
      <c r="V989" s="15">
        <f ca="1">RAND()</f>
        <v>0.45288014748410421</v>
      </c>
      <c r="W989" s="19">
        <f ca="1">(IF(B989=1, $G$21+($G$22-$G$21)*V989, $H$21+($H$22-$H$21)*V989))</f>
        <v>2.3586404424523127E-2</v>
      </c>
      <c r="X989" s="15">
        <f ca="1">ROUND(U989*(1-W989), 0)</f>
        <v>39</v>
      </c>
      <c r="Y989" s="20">
        <f ca="1">RAND()</f>
        <v>0.18490461371222866</v>
      </c>
      <c r="Z989" s="15">
        <f ca="1">IF(B989=1, ROUND(_xlfn.NORM.INV(Y989,$C$13,$C$14)*(1+$T$14), 0), ROUND(_xlfn.NORM.INV(Y989, $D$13, $D$14)*(1+$T$14), 0))</f>
        <v>27</v>
      </c>
      <c r="AA989" s="20">
        <f ca="1">RAND()</f>
        <v>0.79213024686598132</v>
      </c>
      <c r="AB989" s="18">
        <f ca="1">IF(B989=1, ROUND(_xlfn.NORM.INV(AA989,$C$15,$C$16), 2), ROUND(_xlfn.NORM.INV(AA989, $D$15, $D$16), 2))</f>
        <v>2896.88</v>
      </c>
      <c r="AC989" s="15">
        <f ca="1">MIN(G989,Z989)</f>
        <v>24</v>
      </c>
      <c r="AD989" s="15">
        <f ca="1">RAND()</f>
        <v>0.83479242859927361</v>
      </c>
      <c r="AE989" s="19">
        <f ca="1">(IF(B989=1, $G$21+($G$22-$G$21)*AD989, $H$21+($H$22-$H$21)*AD989))</f>
        <v>3.504377285797821E-2</v>
      </c>
      <c r="AF989" s="15">
        <f ca="1">ROUND(AC989*(1-AE989), 0)</f>
        <v>23</v>
      </c>
      <c r="AG989" s="20">
        <f ca="1">RAND()</f>
        <v>6.9449669961195726E-3</v>
      </c>
      <c r="AH989" s="15">
        <f ca="1">IF(B989=1, ROUND(_xlfn.NORM.INV(AG989,$C$17,$C$18)*(1+$T$14), 0), ROUND(_xlfn.NORM.INV(AG989, $D$17, $D$18)*(1+$T$14), 0))</f>
        <v>70</v>
      </c>
      <c r="AI989" s="20">
        <f ca="1">RAND()</f>
        <v>0.17175825665470335</v>
      </c>
      <c r="AJ989" s="18">
        <f ca="1">IF(B989=1, ROUND(_xlfn.NORM.INV(AI989,$C$19,$C$20), 2), ROUND(_xlfn.NORM.INV(AI989, $D$19, $D$20), 2))</f>
        <v>1676.78</v>
      </c>
      <c r="AK989" s="15">
        <f ca="1">MIN(ROUND(H989*(1+$C$22),0),AH989)</f>
        <v>70</v>
      </c>
      <c r="AL989" s="20">
        <f ca="1">RAND()</f>
        <v>0.59444426829511798</v>
      </c>
      <c r="AM989" s="19">
        <f ca="1">(IF(B989=1, $G$21+($G$22-$G$21)*AL989, $H$21+($H$22-$H$21)*AL989))</f>
        <v>2.7833328048853537E-2</v>
      </c>
      <c r="AN989" s="15">
        <f ca="1">ROUND(AK989*(1-AM989), 0)</f>
        <v>68</v>
      </c>
      <c r="AO989" s="18">
        <f ca="1">SUM(IF(AN989&gt;H989, (AN989-H989)*($G$23+AJ989), 0),IF(AF989&gt;G989,(AF989-G989)*($G$23+AB989),0),IF(X989&gt;F989,(X989-F989)*($G$23+T989),0),IF(P989&gt;E989,(P989-E989)*($G$23+L989),0))</f>
        <v>0</v>
      </c>
      <c r="AP989" s="18">
        <f>-$C$24</f>
        <v>-313614.51120000001</v>
      </c>
      <c r="AQ989" s="17">
        <f ca="1">L989*P989+T989*X989+AB989*AF989+AJ989*AN989-AO989+AP989</f>
        <v>122969.03879999998</v>
      </c>
      <c r="AS989" s="21">
        <f ca="1">SUM(IF(AN989&gt;H989, (AN989-H989), 0),IF(AF989&gt;G989,(AF989-G989),0),IF(X989&gt;F989,(X989-F989),0),IF(P989&gt;E989,(P989-E989),0))</f>
        <v>0</v>
      </c>
    </row>
    <row r="990" spans="1:45" x14ac:dyDescent="0.4">
      <c r="A990" s="15">
        <v>962</v>
      </c>
      <c r="B990" s="15">
        <f ca="1">IF(RAND() &lt; (8/12), 0, 1)</f>
        <v>0</v>
      </c>
      <c r="C990" s="20">
        <f ca="1">RAND()</f>
        <v>0.44307598242153168</v>
      </c>
      <c r="D990" s="15" t="str">
        <f ca="1">LOOKUP(C990,$H$13:$H$16,$F$13:$F$16)</f>
        <v>Airbus A380-800</v>
      </c>
      <c r="E990" s="15">
        <f ca="1">LOOKUP(D990,$F$6:$F$9,$I$6:$I$9)</f>
        <v>14</v>
      </c>
      <c r="F990" s="15">
        <f ca="1">LOOKUP(D990,$F$6:$F$9,$J$6:$J$9)</f>
        <v>76</v>
      </c>
      <c r="G990" s="15">
        <f ca="1">LOOKUP(D990,$F$6:$F$9,$K$6:$K$9)</f>
        <v>56</v>
      </c>
      <c r="H990" s="15">
        <f ca="1">LOOKUP(D990,$F$6:$F$9,$L$6:$L$9)</f>
        <v>341</v>
      </c>
      <c r="I990" s="20">
        <f ca="1">RAND()</f>
        <v>0.36255996297006399</v>
      </c>
      <c r="J990" s="15">
        <f ca="1">IF(B990=1, ROUND(_xlfn.NORM.INV(I990,$C$5,$C$6)*(1+$T$14), 0), ROUND(_xlfn.NORM.INV(I990, $D$5, $D$6)*(1+$T$14), 0))</f>
        <v>4</v>
      </c>
      <c r="K990" s="20">
        <f ca="1">RAND()</f>
        <v>4.6092019775134996E-2</v>
      </c>
      <c r="L990" s="18">
        <f ca="1">IF(B990=1, ROUND(_xlfn.NORM.INV(K990,$C$7,$C$8), 2), ROUND(_xlfn.NORM.INV(K990, $D$7, $D$8), 2))</f>
        <v>9724.89</v>
      </c>
      <c r="M990" s="15">
        <f ca="1">MIN(E990,J990)</f>
        <v>4</v>
      </c>
      <c r="N990" s="15">
        <f ca="1">RAND()</f>
        <v>4.2626456538708335E-2</v>
      </c>
      <c r="O990" s="19">
        <f ca="1">(IF(B990=1, $G$21+($G$22-$G$21)*N990, $H$21+($H$22-$H$21)*N990))</f>
        <v>1.1278793696161251E-2</v>
      </c>
      <c r="P990" s="15">
        <f ca="1">ROUND(M990*(1-O990), 0)</f>
        <v>4</v>
      </c>
      <c r="Q990" s="20">
        <f ca="1">RAND()</f>
        <v>0.92010413210552711</v>
      </c>
      <c r="R990" s="15">
        <f ca="1">IF(B990=1, ROUND(_xlfn.NORM.INV(Q990,$C$9,$C$10)*(1+$T$14), 0), ROUND(_xlfn.NORM.INV(Q990, $D$9, $D$10)*(1+$T$14), 0))</f>
        <v>55</v>
      </c>
      <c r="S990" s="20">
        <f ca="1">RAND()</f>
        <v>0.6801232354865584</v>
      </c>
      <c r="T990" s="18">
        <f ca="1">IF(B990=1, ROUND(_xlfn.NORM.INV(S990,$C$11,$C$12), 2), ROUND(_xlfn.NORM.INV(S990, $D$11, $D$12), 2))</f>
        <v>5352.85</v>
      </c>
      <c r="U990" s="15">
        <f ca="1">MIN(F990,R990)</f>
        <v>55</v>
      </c>
      <c r="V990" s="15">
        <f ca="1">RAND()</f>
        <v>0.91473833344008637</v>
      </c>
      <c r="W990" s="19">
        <f ca="1">(IF(B990=1, $G$21+($G$22-$G$21)*V990, $H$21+($H$22-$H$21)*V990))</f>
        <v>3.7442150003202591E-2</v>
      </c>
      <c r="X990" s="15">
        <f ca="1">ROUND(U990*(1-W990), 0)</f>
        <v>53</v>
      </c>
      <c r="Y990" s="20">
        <f ca="1">RAND()</f>
        <v>0.90590824665448799</v>
      </c>
      <c r="Z990" s="15">
        <f ca="1">IF(B990=1, ROUND(_xlfn.NORM.INV(Y990,$C$13,$C$14)*(1+$T$14), 0), ROUND(_xlfn.NORM.INV(Y990, $D$13, $D$14)*(1+$T$14), 0))</f>
        <v>48</v>
      </c>
      <c r="AA990" s="20">
        <f ca="1">RAND()</f>
        <v>0.42288983803748148</v>
      </c>
      <c r="AB990" s="18">
        <f ca="1">IF(B990=1, ROUND(_xlfn.NORM.INV(AA990,$C$15,$C$16), 2), ROUND(_xlfn.NORM.INV(AA990, $D$15, $D$16), 2))</f>
        <v>2774.33</v>
      </c>
      <c r="AC990" s="15">
        <f ca="1">MIN(G990,Z990)</f>
        <v>48</v>
      </c>
      <c r="AD990" s="15">
        <f ca="1">RAND()</f>
        <v>0.14623763461960582</v>
      </c>
      <c r="AE990" s="19">
        <f ca="1">(IF(B990=1, $G$21+($G$22-$G$21)*AD990, $H$21+($H$22-$H$21)*AD990))</f>
        <v>1.4387129038588175E-2</v>
      </c>
      <c r="AF990" s="15">
        <f ca="1">ROUND(AC990*(1-AE990), 0)</f>
        <v>47</v>
      </c>
      <c r="AG990" s="20">
        <f ca="1">RAND()</f>
        <v>0.53556523582580595</v>
      </c>
      <c r="AH990" s="15">
        <f ca="1">IF(B990=1, ROUND(_xlfn.NORM.INV(AG990,$C$17,$C$18)*(1+$T$14), 0), ROUND(_xlfn.NORM.INV(AG990, $D$17, $D$18)*(1+$T$14), 0))</f>
        <v>204</v>
      </c>
      <c r="AI990" s="20">
        <f ca="1">RAND()</f>
        <v>0.21929677800015668</v>
      </c>
      <c r="AJ990" s="18">
        <f ca="1">IF(B990=1, ROUND(_xlfn.NORM.INV(AI990,$C$19,$C$20), 2), ROUND(_xlfn.NORM.INV(AI990, $D$19, $D$20), 2))</f>
        <v>1689.89</v>
      </c>
      <c r="AK990" s="15">
        <f ca="1">MIN(ROUND(H990*(1+$C$22),0),AH990)</f>
        <v>204</v>
      </c>
      <c r="AL990" s="20">
        <f ca="1">RAND()</f>
        <v>6.5906750502221167E-2</v>
      </c>
      <c r="AM990" s="19">
        <f ca="1">(IF(B990=1, $G$21+($G$22-$G$21)*AL990, $H$21+($H$22-$H$21)*AL990))</f>
        <v>1.1977202515066634E-2</v>
      </c>
      <c r="AN990" s="15">
        <f ca="1">ROUND(AK990*(1-AM990), 0)</f>
        <v>202</v>
      </c>
      <c r="AO990" s="18">
        <f ca="1">SUM(IF(AN990&gt;H990, (AN990-H990)*($G$23+AJ990), 0),IF(AF990&gt;G990,(AF990-G990)*($G$23+AB990),0),IF(X990&gt;F990,(X990-F990)*($G$23+T990),0),IF(P990&gt;E990,(P990-E990)*($G$23+L990),0))</f>
        <v>0</v>
      </c>
      <c r="AP990" s="18">
        <f>-$C$24</f>
        <v>-313614.51120000001</v>
      </c>
      <c r="AQ990" s="17">
        <f ca="1">L990*P990+T990*X990+AB990*AF990+AJ990*AN990-AO990+AP990</f>
        <v>480737.38880000013</v>
      </c>
      <c r="AS990" s="21">
        <f ca="1">SUM(IF(AN990&gt;H990, (AN990-H990), 0),IF(AF990&gt;G990,(AF990-G990),0),IF(X990&gt;F990,(X990-F990),0),IF(P990&gt;E990,(P990-E990),0))</f>
        <v>0</v>
      </c>
    </row>
    <row r="991" spans="1:45" x14ac:dyDescent="0.4">
      <c r="A991" s="15">
        <v>963</v>
      </c>
      <c r="B991" s="15">
        <f ca="1">IF(RAND() &lt; (8/12), 0, 1)</f>
        <v>0</v>
      </c>
      <c r="C991" s="20">
        <f ca="1">RAND()</f>
        <v>0.73113803339334438</v>
      </c>
      <c r="D991" s="15" t="str">
        <f ca="1">LOOKUP(C991,$H$13:$H$16,$F$13:$F$16)</f>
        <v>Boeing 777-300ER</v>
      </c>
      <c r="E991" s="15">
        <f ca="1">LOOKUP(D991,$F$6:$F$9,$I$6:$I$9)</f>
        <v>8</v>
      </c>
      <c r="F991" s="15">
        <f ca="1">LOOKUP(D991,$F$6:$F$9,$J$6:$J$9)</f>
        <v>40</v>
      </c>
      <c r="G991" s="15">
        <f ca="1">LOOKUP(D991,$F$6:$F$9,$K$6:$K$9)</f>
        <v>24</v>
      </c>
      <c r="H991" s="15">
        <f ca="1">LOOKUP(D991,$F$6:$F$9,$L$6:$L$9)</f>
        <v>260</v>
      </c>
      <c r="I991" s="20">
        <f ca="1">RAND()</f>
        <v>0.22040031893443635</v>
      </c>
      <c r="J991" s="15">
        <f ca="1">IF(B991=1, ROUND(_xlfn.NORM.INV(I991,$C$5,$C$6)*(1+$T$14), 0), ROUND(_xlfn.NORM.INV(I991, $D$5, $D$6)*(1+$T$14), 0))</f>
        <v>3</v>
      </c>
      <c r="K991" s="20">
        <f ca="1">RAND()</f>
        <v>0.6709682493318736</v>
      </c>
      <c r="L991" s="18">
        <f ca="1">IF(B991=1, ROUND(_xlfn.NORM.INV(K991,$C$7,$C$8), 2), ROUND(_xlfn.NORM.INV(K991, $D$7, $D$8), 2))</f>
        <v>10694.09</v>
      </c>
      <c r="M991" s="15">
        <f ca="1">MIN(E991,J991)</f>
        <v>3</v>
      </c>
      <c r="N991" s="15">
        <f ca="1">RAND()</f>
        <v>0.19234915190650181</v>
      </c>
      <c r="O991" s="19">
        <f ca="1">(IF(B991=1, $G$21+($G$22-$G$21)*N991, $H$21+($H$22-$H$21)*N991))</f>
        <v>1.5770474557195054E-2</v>
      </c>
      <c r="P991" s="15">
        <f ca="1">ROUND(M991*(1-O991), 0)</f>
        <v>3</v>
      </c>
      <c r="Q991" s="20">
        <f ca="1">RAND()</f>
        <v>0.22592880842074492</v>
      </c>
      <c r="R991" s="15">
        <f ca="1">IF(B991=1, ROUND(_xlfn.NORM.INV(Q991,$C$9,$C$10)*(1+$T$14), 0), ROUND(_xlfn.NORM.INV(Q991, $D$9, $D$10)*(1+$T$14), 0))</f>
        <v>32</v>
      </c>
      <c r="S991" s="20">
        <f ca="1">RAND()</f>
        <v>2.4604388832506485E-3</v>
      </c>
      <c r="T991" s="18">
        <f ca="1">IF(B991=1, ROUND(_xlfn.NORM.INV(S991,$C$11,$C$12), 2), ROUND(_xlfn.NORM.INV(S991, $D$11, $D$12), 2))</f>
        <v>4605.3500000000004</v>
      </c>
      <c r="U991" s="15">
        <f ca="1">MIN(F991,R991)</f>
        <v>32</v>
      </c>
      <c r="V991" s="15">
        <f ca="1">RAND()</f>
        <v>1.3670337239558128E-2</v>
      </c>
      <c r="W991" s="19">
        <f ca="1">(IF(B991=1, $G$21+($G$22-$G$21)*V991, $H$21+($H$22-$H$21)*V991))</f>
        <v>1.0410110117186743E-2</v>
      </c>
      <c r="X991" s="15">
        <f ca="1">ROUND(U991*(1-W991), 0)</f>
        <v>32</v>
      </c>
      <c r="Y991" s="20">
        <f ca="1">RAND()</f>
        <v>0.51816614226037938</v>
      </c>
      <c r="Z991" s="15">
        <f ca="1">IF(B991=1, ROUND(_xlfn.NORM.INV(Y991,$C$13,$C$14)*(1+$T$14), 0), ROUND(_xlfn.NORM.INV(Y991, $D$13, $D$14)*(1+$T$14), 0))</f>
        <v>36</v>
      </c>
      <c r="AA991" s="20">
        <f ca="1">RAND()</f>
        <v>0.93850088801327791</v>
      </c>
      <c r="AB991" s="18">
        <f ca="1">IF(B991=1, ROUND(_xlfn.NORM.INV(AA991,$C$15,$C$16), 2), ROUND(_xlfn.NORM.INV(AA991, $D$15, $D$16), 2))</f>
        <v>2985.41</v>
      </c>
      <c r="AC991" s="15">
        <f ca="1">MIN(G991,Z991)</f>
        <v>24</v>
      </c>
      <c r="AD991" s="15">
        <f ca="1">RAND()</f>
        <v>0.44335902574580899</v>
      </c>
      <c r="AE991" s="19">
        <f ca="1">(IF(B991=1, $G$21+($G$22-$G$21)*AD991, $H$21+($H$22-$H$21)*AD991))</f>
        <v>2.3300770772374267E-2</v>
      </c>
      <c r="AF991" s="15">
        <f ca="1">ROUND(AC991*(1-AE991), 0)</f>
        <v>23</v>
      </c>
      <c r="AG991" s="20">
        <f ca="1">RAND()</f>
        <v>0.33454494606166574</v>
      </c>
      <c r="AH991" s="15">
        <f ca="1">IF(B991=1, ROUND(_xlfn.NORM.INV(AG991,$C$17,$C$18)*(1+$T$14), 0), ROUND(_xlfn.NORM.INV(AG991, $D$17, $D$18)*(1+$T$14), 0))</f>
        <v>177</v>
      </c>
      <c r="AI991" s="20">
        <f ca="1">RAND()</f>
        <v>0.25712495369802213</v>
      </c>
      <c r="AJ991" s="18">
        <f ca="1">IF(B991=1, ROUND(_xlfn.NORM.INV(AI991,$C$19,$C$20), 2), ROUND(_xlfn.NORM.INV(AI991, $D$19, $D$20), 2))</f>
        <v>1699.19</v>
      </c>
      <c r="AK991" s="15">
        <f ca="1">MIN(ROUND(H991*(1+$C$22),0),AH991)</f>
        <v>177</v>
      </c>
      <c r="AL991" s="20">
        <f ca="1">RAND()</f>
        <v>0.40904809515523033</v>
      </c>
      <c r="AM991" s="19">
        <f ca="1">(IF(B991=1, $G$21+($G$22-$G$21)*AL991, $H$21+($H$22-$H$21)*AL991))</f>
        <v>2.227144285465691E-2</v>
      </c>
      <c r="AN991" s="15">
        <f ca="1">ROUND(AK991*(1-AM991), 0)</f>
        <v>173</v>
      </c>
      <c r="AO991" s="18">
        <f ca="1">SUM(IF(AN991&gt;H991, (AN991-H991)*($G$23+AJ991), 0),IF(AF991&gt;G991,(AF991-G991)*($G$23+AB991),0),IF(X991&gt;F991,(X991-F991)*($G$23+T991),0),IF(P991&gt;E991,(P991-E991)*($G$23+L991),0))</f>
        <v>0</v>
      </c>
      <c r="AP991" s="18">
        <f>-$C$24</f>
        <v>-313614.51120000001</v>
      </c>
      <c r="AQ991" s="17">
        <f ca="1">L991*P991+T991*X991+AB991*AF991+AJ991*AN991-AO991+AP991</f>
        <v>228463.25880000001</v>
      </c>
      <c r="AS991" s="21">
        <f ca="1">SUM(IF(AN991&gt;H991, (AN991-H991), 0),IF(AF991&gt;G991,(AF991-G991),0),IF(X991&gt;F991,(X991-F991),0),IF(P991&gt;E991,(P991-E991),0))</f>
        <v>0</v>
      </c>
    </row>
    <row r="992" spans="1:45" x14ac:dyDescent="0.4">
      <c r="A992" s="15">
        <v>964</v>
      </c>
      <c r="B992" s="15">
        <f ca="1">IF(RAND() &lt; (8/12), 0, 1)</f>
        <v>0</v>
      </c>
      <c r="C992" s="20">
        <f ca="1">RAND()</f>
        <v>0.21117279150402768</v>
      </c>
      <c r="D992" s="15" t="str">
        <f ca="1">LOOKUP(C992,$H$13:$H$16,$F$13:$F$16)</f>
        <v>Airbus A380-800</v>
      </c>
      <c r="E992" s="15">
        <f ca="1">LOOKUP(D992,$F$6:$F$9,$I$6:$I$9)</f>
        <v>14</v>
      </c>
      <c r="F992" s="15">
        <f ca="1">LOOKUP(D992,$F$6:$F$9,$J$6:$J$9)</f>
        <v>76</v>
      </c>
      <c r="G992" s="15">
        <f ca="1">LOOKUP(D992,$F$6:$F$9,$K$6:$K$9)</f>
        <v>56</v>
      </c>
      <c r="H992" s="15">
        <f ca="1">LOOKUP(D992,$F$6:$F$9,$L$6:$L$9)</f>
        <v>341</v>
      </c>
      <c r="I992" s="20">
        <f ca="1">RAND()</f>
        <v>0.57436326145945538</v>
      </c>
      <c r="J992" s="15">
        <f ca="1">IF(B992=1, ROUND(_xlfn.NORM.INV(I992,$C$5,$C$6)*(1+$T$14), 0), ROUND(_xlfn.NORM.INV(I992, $D$5, $D$6)*(1+$T$14), 0))</f>
        <v>4</v>
      </c>
      <c r="K992" s="20">
        <f ca="1">RAND()</f>
        <v>0.64880816502606575</v>
      </c>
      <c r="L992" s="18">
        <f ca="1">IF(B992=1, ROUND(_xlfn.NORM.INV(K992,$C$7,$C$8), 2), ROUND(_xlfn.NORM.INV(K992, $D$7, $D$8), 2))</f>
        <v>10666.53</v>
      </c>
      <c r="M992" s="15">
        <f ca="1">MIN(E992,J992)</f>
        <v>4</v>
      </c>
      <c r="N992" s="15">
        <f ca="1">RAND()</f>
        <v>0.7455598103386476</v>
      </c>
      <c r="O992" s="19">
        <f ca="1">(IF(B992=1, $G$21+($G$22-$G$21)*N992, $H$21+($H$22-$H$21)*N992))</f>
        <v>3.236679431015943E-2</v>
      </c>
      <c r="P992" s="15">
        <f ca="1">ROUND(M992*(1-O992), 0)</f>
        <v>4</v>
      </c>
      <c r="Q992" s="20">
        <f ca="1">RAND()</f>
        <v>0.83486411599798682</v>
      </c>
      <c r="R992" s="15">
        <f ca="1">IF(B992=1, ROUND(_xlfn.NORM.INV(Q992,$C$9,$C$10)*(1+$T$14), 0), ROUND(_xlfn.NORM.INV(Q992, $D$9, $D$10)*(1+$T$14), 0))</f>
        <v>50</v>
      </c>
      <c r="S992" s="20">
        <f ca="1">RAND()</f>
        <v>0.50641043345938641</v>
      </c>
      <c r="T992" s="18">
        <f ca="1">IF(B992=1, ROUND(_xlfn.NORM.INV(S992,$C$11,$C$12), 2), ROUND(_xlfn.NORM.INV(S992, $D$11, $D$12), 2))</f>
        <v>5249.85</v>
      </c>
      <c r="U992" s="15">
        <f ca="1">MIN(F992,R992)</f>
        <v>50</v>
      </c>
      <c r="V992" s="15">
        <f ca="1">RAND()</f>
        <v>9.8219290555424332E-2</v>
      </c>
      <c r="W992" s="19">
        <f ca="1">(IF(B992=1, $G$21+($G$22-$G$21)*V992, $H$21+($H$22-$H$21)*V992))</f>
        <v>1.2946578716662729E-2</v>
      </c>
      <c r="X992" s="15">
        <f ca="1">ROUND(U992*(1-W992), 0)</f>
        <v>49</v>
      </c>
      <c r="Y992" s="20">
        <f ca="1">RAND()</f>
        <v>0.71924472246453786</v>
      </c>
      <c r="Z992" s="15">
        <f ca="1">IF(B992=1, ROUND(_xlfn.NORM.INV(Y992,$C$13,$C$14)*(1+$T$14), 0), ROUND(_xlfn.NORM.INV(Y992, $D$13, $D$14)*(1+$T$14), 0))</f>
        <v>41</v>
      </c>
      <c r="AA992" s="20">
        <f ca="1">RAND()</f>
        <v>0.96705260281806549</v>
      </c>
      <c r="AB992" s="18">
        <f ca="1">IF(B992=1, ROUND(_xlfn.NORM.INV(AA992,$C$15,$C$16), 2), ROUND(_xlfn.NORM.INV(AA992, $D$15, $D$16), 2))</f>
        <v>3021.49</v>
      </c>
      <c r="AC992" s="15">
        <f ca="1">MIN(G992,Z992)</f>
        <v>41</v>
      </c>
      <c r="AD992" s="15">
        <f ca="1">RAND()</f>
        <v>0.70360955547819704</v>
      </c>
      <c r="AE992" s="19">
        <f ca="1">(IF(B992=1, $G$21+($G$22-$G$21)*AD992, $H$21+($H$22-$H$21)*AD992))</f>
        <v>3.110828666434591E-2</v>
      </c>
      <c r="AF992" s="15">
        <f ca="1">ROUND(AC992*(1-AE992), 0)</f>
        <v>40</v>
      </c>
      <c r="AG992" s="20">
        <f ca="1">RAND()</f>
        <v>0.53865183164348951</v>
      </c>
      <c r="AH992" s="15">
        <f ca="1">IF(B992=1, ROUND(_xlfn.NORM.INV(AG992,$C$17,$C$18)*(1+$T$14), 0), ROUND(_xlfn.NORM.INV(AG992, $D$17, $D$18)*(1+$T$14), 0))</f>
        <v>205</v>
      </c>
      <c r="AI992" s="20">
        <f ca="1">RAND()</f>
        <v>0.37699548246896053</v>
      </c>
      <c r="AJ992" s="18">
        <f ca="1">IF(B992=1, ROUND(_xlfn.NORM.INV(AI992,$C$19,$C$20), 2), ROUND(_xlfn.NORM.INV(AI992, $D$19, $D$20), 2))</f>
        <v>1724.93</v>
      </c>
      <c r="AK992" s="15">
        <f ca="1">MIN(ROUND(H992*(1+$C$22),0),AH992)</f>
        <v>205</v>
      </c>
      <c r="AL992" s="20">
        <f ca="1">RAND()</f>
        <v>0.853293775294933</v>
      </c>
      <c r="AM992" s="19">
        <f ca="1">(IF(B992=1, $G$21+($G$22-$G$21)*AL992, $H$21+($H$22-$H$21)*AL992))</f>
        <v>3.5598813258847992E-2</v>
      </c>
      <c r="AN992" s="15">
        <f ca="1">ROUND(AK992*(1-AM992), 0)</f>
        <v>198</v>
      </c>
      <c r="AO992" s="18">
        <f ca="1">SUM(IF(AN992&gt;H992, (AN992-H992)*($G$23+AJ992), 0),IF(AF992&gt;G992,(AF992-G992)*($G$23+AB992),0),IF(X992&gt;F992,(X992-F992)*($G$23+T992),0),IF(P992&gt;E992,(P992-E992)*($G$23+L992),0))</f>
        <v>0</v>
      </c>
      <c r="AP992" s="18">
        <f>-$C$24</f>
        <v>-313614.51120000001</v>
      </c>
      <c r="AQ992" s="17">
        <f ca="1">L992*P992+T992*X992+AB992*AF992+AJ992*AN992-AO992+AP992</f>
        <v>448689.9988</v>
      </c>
      <c r="AS992" s="21">
        <f ca="1">SUM(IF(AN992&gt;H992, (AN992-H992), 0),IF(AF992&gt;G992,(AF992-G992),0),IF(X992&gt;F992,(X992-F992),0),IF(P992&gt;E992,(P992-E992),0))</f>
        <v>0</v>
      </c>
    </row>
    <row r="993" spans="1:45" x14ac:dyDescent="0.4">
      <c r="A993" s="15">
        <v>965</v>
      </c>
      <c r="B993" s="15">
        <f ca="1">IF(RAND() &lt; (8/12), 0, 1)</f>
        <v>0</v>
      </c>
      <c r="C993" s="20">
        <f ca="1">RAND()</f>
        <v>0.19350035801654797</v>
      </c>
      <c r="D993" s="15" t="str">
        <f ca="1">LOOKUP(C993,$H$13:$H$16,$F$13:$F$16)</f>
        <v>Airbus A350-900</v>
      </c>
      <c r="E993" s="15">
        <f ca="1">LOOKUP(D993,$F$6:$F$9,$I$6:$I$9)</f>
        <v>0</v>
      </c>
      <c r="F993" s="15">
        <f ca="1">LOOKUP(D993,$F$6:$F$9,$J$6:$J$9)</f>
        <v>32</v>
      </c>
      <c r="G993" s="15">
        <f ca="1">LOOKUP(D993,$F$6:$F$9,$K$6:$K$9)</f>
        <v>21</v>
      </c>
      <c r="H993" s="15">
        <f ca="1">LOOKUP(D993,$F$6:$F$9,$L$6:$L$9)</f>
        <v>259</v>
      </c>
      <c r="I993" s="20">
        <f ca="1">RAND()</f>
        <v>0.71911924772355906</v>
      </c>
      <c r="J993" s="15">
        <f ca="1">IF(B993=1, ROUND(_xlfn.NORM.INV(I993,$C$5,$C$6)*(1+$T$14), 0), ROUND(_xlfn.NORM.INV(I993, $D$5, $D$6)*(1+$T$14), 0))</f>
        <v>5</v>
      </c>
      <c r="K993" s="20">
        <f ca="1">RAND()</f>
        <v>0.44554261393518757</v>
      </c>
      <c r="L993" s="18">
        <f ca="1">IF(B993=1, ROUND(_xlfn.NORM.INV(K993,$C$7,$C$8), 2), ROUND(_xlfn.NORM.INV(K993, $D$7, $D$8), 2))</f>
        <v>10429.969999999999</v>
      </c>
      <c r="M993" s="15">
        <f ca="1">MIN(E993,J993)</f>
        <v>0</v>
      </c>
      <c r="N993" s="15">
        <f ca="1">RAND()</f>
        <v>0.5527981022703341</v>
      </c>
      <c r="O993" s="19">
        <f ca="1">(IF(B993=1, $G$21+($G$22-$G$21)*N993, $H$21+($H$22-$H$21)*N993))</f>
        <v>2.6583943068110023E-2</v>
      </c>
      <c r="P993" s="15">
        <f ca="1">ROUND(M993*(1-O993), 0)</f>
        <v>0</v>
      </c>
      <c r="Q993" s="20">
        <f ca="1">RAND()</f>
        <v>0.7759313264378479</v>
      </c>
      <c r="R993" s="15">
        <f ca="1">IF(B993=1, ROUND(_xlfn.NORM.INV(Q993,$C$9,$C$10)*(1+$T$14), 0), ROUND(_xlfn.NORM.INV(Q993, $D$9, $D$10)*(1+$T$14), 0))</f>
        <v>48</v>
      </c>
      <c r="S993" s="20">
        <f ca="1">RAND()</f>
        <v>0.4422586819897496</v>
      </c>
      <c r="T993" s="18">
        <f ca="1">IF(B993=1, ROUND(_xlfn.NORM.INV(S993,$C$11,$C$12), 2), ROUND(_xlfn.NORM.INV(S993, $D$11, $D$12), 2))</f>
        <v>5213.09</v>
      </c>
      <c r="U993" s="15">
        <f ca="1">MIN(F993,R993)</f>
        <v>32</v>
      </c>
      <c r="V993" s="15">
        <f ca="1">RAND()</f>
        <v>0.74148236042478743</v>
      </c>
      <c r="W993" s="19">
        <f ca="1">(IF(B993=1, $G$21+($G$22-$G$21)*V993, $H$21+($H$22-$H$21)*V993))</f>
        <v>3.224447081274362E-2</v>
      </c>
      <c r="X993" s="15">
        <f ca="1">ROUND(U993*(1-W993), 0)</f>
        <v>31</v>
      </c>
      <c r="Y993" s="20">
        <f ca="1">RAND()</f>
        <v>0.32629651436800244</v>
      </c>
      <c r="Z993" s="15">
        <f ca="1">IF(B993=1, ROUND(_xlfn.NORM.INV(Y993,$C$13,$C$14)*(1+$T$14), 0), ROUND(_xlfn.NORM.INV(Y993, $D$13, $D$14)*(1+$T$14), 0))</f>
        <v>31</v>
      </c>
      <c r="AA993" s="20">
        <f ca="1">RAND()</f>
        <v>0.91476244408634388</v>
      </c>
      <c r="AB993" s="18">
        <f ca="1">IF(B993=1, ROUND(_xlfn.NORM.INV(AA993,$C$15,$C$16), 2), ROUND(_xlfn.NORM.INV(AA993, $D$15, $D$16), 2))</f>
        <v>2964.55</v>
      </c>
      <c r="AC993" s="15">
        <f ca="1">MIN(G993,Z993)</f>
        <v>21</v>
      </c>
      <c r="AD993" s="15">
        <f ca="1">RAND()</f>
        <v>0.86727436413041059</v>
      </c>
      <c r="AE993" s="19">
        <f ca="1">(IF(B993=1, $G$21+($G$22-$G$21)*AD993, $H$21+($H$22-$H$21)*AD993))</f>
        <v>3.601823092391232E-2</v>
      </c>
      <c r="AF993" s="15">
        <f ca="1">ROUND(AC993*(1-AE993), 0)</f>
        <v>20</v>
      </c>
      <c r="AG993" s="20">
        <f ca="1">RAND()</f>
        <v>0.57871858456042791</v>
      </c>
      <c r="AH993" s="15">
        <f ca="1">IF(B993=1, ROUND(_xlfn.NORM.INV(AG993,$C$17,$C$18)*(1+$T$14), 0), ROUND(_xlfn.NORM.INV(AG993, $D$17, $D$18)*(1+$T$14), 0))</f>
        <v>210</v>
      </c>
      <c r="AI993" s="20">
        <f ca="1">RAND()</f>
        <v>0.70403016972865995</v>
      </c>
      <c r="AJ993" s="18">
        <f ca="1">IF(B993=1, ROUND(_xlfn.NORM.INV(AI993,$C$19,$C$20), 2), ROUND(_xlfn.NORM.INV(AI993, $D$19, $D$20), 2))</f>
        <v>1789.45</v>
      </c>
      <c r="AK993" s="15">
        <f ca="1">MIN(ROUND(H993*(1+$C$22),0),AH993)</f>
        <v>210</v>
      </c>
      <c r="AL993" s="20">
        <f ca="1">RAND()</f>
        <v>0.91330389856987559</v>
      </c>
      <c r="AM993" s="19">
        <f ca="1">(IF(B993=1, $G$21+($G$22-$G$21)*AL993, $H$21+($H$22-$H$21)*AL993))</f>
        <v>3.7399116957096266E-2</v>
      </c>
      <c r="AN993" s="15">
        <f ca="1">ROUND(AK993*(1-AM993), 0)</f>
        <v>202</v>
      </c>
      <c r="AO993" s="18">
        <f ca="1">SUM(IF(AN993&gt;H993, (AN993-H993)*($G$23+AJ993), 0),IF(AF993&gt;G993,(AF993-G993)*($G$23+AB993),0),IF(X993&gt;F993,(X993-F993)*($G$23+T993),0),IF(P993&gt;E993,(P993-E993)*($G$23+L993),0))</f>
        <v>0</v>
      </c>
      <c r="AP993" s="18">
        <f>-$C$24</f>
        <v>-313614.51120000001</v>
      </c>
      <c r="AQ993" s="17">
        <f ca="1">L993*P993+T993*X993+AB993*AF993+AJ993*AN993-AO993+AP993</f>
        <v>268751.17880000005</v>
      </c>
      <c r="AS993" s="21">
        <f ca="1">SUM(IF(AN993&gt;H993, (AN993-H993), 0),IF(AF993&gt;G993,(AF993-G993),0),IF(X993&gt;F993,(X993-F993),0),IF(P993&gt;E993,(P993-E993),0))</f>
        <v>0</v>
      </c>
    </row>
    <row r="994" spans="1:45" x14ac:dyDescent="0.4">
      <c r="A994" s="15">
        <v>966</v>
      </c>
      <c r="B994" s="15">
        <f ca="1">IF(RAND() &lt; (8/12), 0, 1)</f>
        <v>0</v>
      </c>
      <c r="C994" s="20">
        <f ca="1">RAND()</f>
        <v>0.4559064093182319</v>
      </c>
      <c r="D994" s="15" t="str">
        <f ca="1">LOOKUP(C994,$H$13:$H$16,$F$13:$F$16)</f>
        <v>Airbus A380-800</v>
      </c>
      <c r="E994" s="15">
        <f ca="1">LOOKUP(D994,$F$6:$F$9,$I$6:$I$9)</f>
        <v>14</v>
      </c>
      <c r="F994" s="15">
        <f ca="1">LOOKUP(D994,$F$6:$F$9,$J$6:$J$9)</f>
        <v>76</v>
      </c>
      <c r="G994" s="15">
        <f ca="1">LOOKUP(D994,$F$6:$F$9,$K$6:$K$9)</f>
        <v>56</v>
      </c>
      <c r="H994" s="15">
        <f ca="1">LOOKUP(D994,$F$6:$F$9,$L$6:$L$9)</f>
        <v>341</v>
      </c>
      <c r="I994" s="20">
        <f ca="1">RAND()</f>
        <v>0.84945259200898326</v>
      </c>
      <c r="J994" s="15">
        <f ca="1">IF(B994=1, ROUND(_xlfn.NORM.INV(I994,$C$5,$C$6)*(1+$T$14), 0), ROUND(_xlfn.NORM.INV(I994, $D$5, $D$6)*(1+$T$14), 0))</f>
        <v>5</v>
      </c>
      <c r="K994" s="20">
        <f ca="1">RAND()</f>
        <v>0.12430849980831093</v>
      </c>
      <c r="L994" s="18">
        <f ca="1">IF(B994=1, ROUND(_xlfn.NORM.INV(K994,$C$7,$C$8), 2), ROUND(_xlfn.NORM.INV(K994, $D$7, $D$8), 2))</f>
        <v>9966.56</v>
      </c>
      <c r="M994" s="15">
        <f ca="1">MIN(E994,J994)</f>
        <v>5</v>
      </c>
      <c r="N994" s="15">
        <f ca="1">RAND()</f>
        <v>0.67408888774373765</v>
      </c>
      <c r="O994" s="19">
        <f ca="1">(IF(B994=1, $G$21+($G$22-$G$21)*N994, $H$21+($H$22-$H$21)*N994))</f>
        <v>3.0222666632312128E-2</v>
      </c>
      <c r="P994" s="15">
        <f ca="1">ROUND(M994*(1-O994), 0)</f>
        <v>5</v>
      </c>
      <c r="Q994" s="20">
        <f ca="1">RAND()</f>
        <v>0.48575106704726301</v>
      </c>
      <c r="R994" s="15">
        <f ca="1">IF(B994=1, ROUND(_xlfn.NORM.INV(Q994,$C$9,$C$10)*(1+$T$14), 0), ROUND(_xlfn.NORM.INV(Q994, $D$9, $D$10)*(1+$T$14), 0))</f>
        <v>40</v>
      </c>
      <c r="S994" s="20">
        <f ca="1">RAND()</f>
        <v>0.59036984193100928</v>
      </c>
      <c r="T994" s="18">
        <f ca="1">IF(B994=1, ROUND(_xlfn.NORM.INV(S994,$C$11,$C$12), 2), ROUND(_xlfn.NORM.INV(S994, $D$11, $D$12), 2))</f>
        <v>5298.26</v>
      </c>
      <c r="U994" s="15">
        <f ca="1">MIN(F994,R994)</f>
        <v>40</v>
      </c>
      <c r="V994" s="15">
        <f ca="1">RAND()</f>
        <v>0.79109484304151945</v>
      </c>
      <c r="W994" s="19">
        <f ca="1">(IF(B994=1, $G$21+($G$22-$G$21)*V994, $H$21+($H$22-$H$21)*V994))</f>
        <v>3.3732845291245581E-2</v>
      </c>
      <c r="X994" s="15">
        <f ca="1">ROUND(U994*(1-W994), 0)</f>
        <v>39</v>
      </c>
      <c r="Y994" s="20">
        <f ca="1">RAND()</f>
        <v>0.97393479332398669</v>
      </c>
      <c r="Z994" s="15">
        <f ca="1">IF(B994=1, ROUND(_xlfn.NORM.INV(Y994,$C$13,$C$14)*(1+$T$14), 0), ROUND(_xlfn.NORM.INV(Y994, $D$13, $D$14)*(1+$T$14), 0))</f>
        <v>54</v>
      </c>
      <c r="AA994" s="20">
        <f ca="1">RAND()</f>
        <v>0.78886191129304528</v>
      </c>
      <c r="AB994" s="18">
        <f ca="1">IF(B994=1, ROUND(_xlfn.NORM.INV(AA994,$C$15,$C$16), 2), ROUND(_xlfn.NORM.INV(AA994, $D$15, $D$16), 2))</f>
        <v>2895.5</v>
      </c>
      <c r="AC994" s="15">
        <f ca="1">MIN(G994,Z994)</f>
        <v>54</v>
      </c>
      <c r="AD994" s="15">
        <f ca="1">RAND()</f>
        <v>0.27563118606700121</v>
      </c>
      <c r="AE994" s="19">
        <f ca="1">(IF(B994=1, $G$21+($G$22-$G$21)*AD994, $H$21+($H$22-$H$21)*AD994))</f>
        <v>1.8268935582010037E-2</v>
      </c>
      <c r="AF994" s="15">
        <f ca="1">ROUND(AC994*(1-AE994), 0)</f>
        <v>53</v>
      </c>
      <c r="AG994" s="20">
        <f ca="1">RAND()</f>
        <v>0.44772058557160155</v>
      </c>
      <c r="AH994" s="15">
        <f ca="1">IF(B994=1, ROUND(_xlfn.NORM.INV(AG994,$C$17,$C$18)*(1+$T$14), 0), ROUND(_xlfn.NORM.INV(AG994, $D$17, $D$18)*(1+$T$14), 0))</f>
        <v>193</v>
      </c>
      <c r="AI994" s="20">
        <f ca="1">RAND()</f>
        <v>5.6752085944083985E-2</v>
      </c>
      <c r="AJ994" s="18">
        <f ca="1">IF(B994=1, ROUND(_xlfn.NORM.INV(AI994,$C$19,$C$20), 2), ROUND(_xlfn.NORM.INV(AI994, $D$19, $D$20), 2))</f>
        <v>1628.51</v>
      </c>
      <c r="AK994" s="15">
        <f ca="1">MIN(ROUND(H994*(1+$C$22),0),AH994)</f>
        <v>193</v>
      </c>
      <c r="AL994" s="20">
        <f ca="1">RAND()</f>
        <v>0.42954208989270903</v>
      </c>
      <c r="AM994" s="19">
        <f ca="1">(IF(B994=1, $G$21+($G$22-$G$21)*AL994, $H$21+($H$22-$H$21)*AL994))</f>
        <v>2.2886262696781269E-2</v>
      </c>
      <c r="AN994" s="15">
        <f ca="1">ROUND(AK994*(1-AM994), 0)</f>
        <v>189</v>
      </c>
      <c r="AO994" s="18">
        <f ca="1">SUM(IF(AN994&gt;H994, (AN994-H994)*($G$23+AJ994), 0),IF(AF994&gt;G994,(AF994-G994)*($G$23+AB994),0),IF(X994&gt;F994,(X994-F994)*($G$23+T994),0),IF(P994&gt;E994,(P994-E994)*($G$23+L994),0))</f>
        <v>0</v>
      </c>
      <c r="AP994" s="18">
        <f>-$C$24</f>
        <v>-313614.51120000001</v>
      </c>
      <c r="AQ994" s="17">
        <f ca="1">L994*P994+T994*X994+AB994*AF994+AJ994*AN994-AO994+AP994</f>
        <v>404100.31880000007</v>
      </c>
      <c r="AS994" s="21">
        <f ca="1">SUM(IF(AN994&gt;H994, (AN994-H994), 0),IF(AF994&gt;G994,(AF994-G994),0),IF(X994&gt;F994,(X994-F994),0),IF(P994&gt;E994,(P994-E994),0))</f>
        <v>0</v>
      </c>
    </row>
    <row r="995" spans="1:45" x14ac:dyDescent="0.4">
      <c r="A995" s="15">
        <v>967</v>
      </c>
      <c r="B995" s="15">
        <f ca="1">IF(RAND() &lt; (8/12), 0, 1)</f>
        <v>1</v>
      </c>
      <c r="C995" s="20">
        <f ca="1">RAND()</f>
        <v>0.21242444590939935</v>
      </c>
      <c r="D995" s="15" t="str">
        <f ca="1">LOOKUP(C995,$H$13:$H$16,$F$13:$F$16)</f>
        <v>Airbus A380-800</v>
      </c>
      <c r="E995" s="15">
        <f ca="1">LOOKUP(D995,$F$6:$F$9,$I$6:$I$9)</f>
        <v>14</v>
      </c>
      <c r="F995" s="15">
        <f ca="1">LOOKUP(D995,$F$6:$F$9,$J$6:$J$9)</f>
        <v>76</v>
      </c>
      <c r="G995" s="15">
        <f ca="1">LOOKUP(D995,$F$6:$F$9,$K$6:$K$9)</f>
        <v>56</v>
      </c>
      <c r="H995" s="15">
        <f ca="1">LOOKUP(D995,$F$6:$F$9,$L$6:$L$9)</f>
        <v>341</v>
      </c>
      <c r="I995" s="20">
        <f ca="1">RAND()</f>
        <v>0.26453110027579152</v>
      </c>
      <c r="J995" s="15">
        <f ca="1">IF(B995=1, ROUND(_xlfn.NORM.INV(I995,$C$5,$C$6)*(1+$T$14), 0), ROUND(_xlfn.NORM.INV(I995, $D$5, $D$6)*(1+$T$14), 0))</f>
        <v>5</v>
      </c>
      <c r="K995" s="20">
        <f ca="1">RAND()</f>
        <v>5.3254095358848952E-2</v>
      </c>
      <c r="L995" s="18">
        <f ca="1">IF(B995=1, ROUND(_xlfn.NORM.INV(K995,$C$7,$C$8), 2), ROUND(_xlfn.NORM.INV(K995, $D$7, $D$8), 2))</f>
        <v>10748</v>
      </c>
      <c r="M995" s="15">
        <f ca="1">MIN(E995,J995)</f>
        <v>5</v>
      </c>
      <c r="N995" s="15">
        <f ca="1">RAND()</f>
        <v>0.82807033108374806</v>
      </c>
      <c r="O995" s="19">
        <f ca="1">(IF(B995=1, $G$21+($G$22-$G$21)*N995, $H$21+($H$22-$H$21)*N995))</f>
        <v>4.3982461587931183E-2</v>
      </c>
      <c r="P995" s="15">
        <f ca="1">ROUND(M995*(1-O995), 0)</f>
        <v>5</v>
      </c>
      <c r="Q995" s="20">
        <f ca="1">RAND()</f>
        <v>0.68137251678789124</v>
      </c>
      <c r="R995" s="15">
        <f ca="1">IF(B995=1, ROUND(_xlfn.NORM.INV(Q995,$C$9,$C$10)*(1+$T$14), 0), ROUND(_xlfn.NORM.INV(Q995, $D$9, $D$10)*(1+$T$14), 0))</f>
        <v>73</v>
      </c>
      <c r="S995" s="20">
        <f ca="1">RAND()</f>
        <v>0.88296572645479587</v>
      </c>
      <c r="T995" s="18">
        <f ca="1">IF(B995=1, ROUND(_xlfn.NORM.INV(S995,$C$11,$C$12), 2), ROUND(_xlfn.NORM.INV(S995, $D$11, $D$12), 2))</f>
        <v>7902.42</v>
      </c>
      <c r="U995" s="15">
        <f ca="1">MIN(F995,R995)</f>
        <v>73</v>
      </c>
      <c r="V995" s="15">
        <f ca="1">RAND()</f>
        <v>0.20173758322191282</v>
      </c>
      <c r="W995" s="19">
        <f ca="1">(IF(B995=1, $G$21+($G$22-$G$21)*V995, $H$21+($H$22-$H$21)*V995))</f>
        <v>2.206081541276695E-2</v>
      </c>
      <c r="X995" s="15">
        <f ca="1">ROUND(U995*(1-W995), 0)</f>
        <v>71</v>
      </c>
      <c r="Y995" s="20">
        <f ca="1">RAND()</f>
        <v>0.46056540050601291</v>
      </c>
      <c r="Z995" s="15">
        <f ca="1">IF(B995=1, ROUND(_xlfn.NORM.INV(Y995,$C$13,$C$14)*(1+$T$14), 0), ROUND(_xlfn.NORM.INV(Y995, $D$13, $D$14)*(1+$T$14), 0))</f>
        <v>52</v>
      </c>
      <c r="AA995" s="20">
        <f ca="1">RAND()</f>
        <v>9.1938827467888951E-3</v>
      </c>
      <c r="AB995" s="18">
        <f ca="1">IF(B995=1, ROUND(_xlfn.NORM.INV(AA995,$C$15,$C$16), 2), ROUND(_xlfn.NORM.INV(AA995, $D$15, $D$16), 2))</f>
        <v>2508.5100000000002</v>
      </c>
      <c r="AC995" s="15">
        <f ca="1">MIN(G995,Z995)</f>
        <v>52</v>
      </c>
      <c r="AD995" s="15">
        <f ca="1">RAND()</f>
        <v>0.38904442243138926</v>
      </c>
      <c r="AE995" s="19">
        <f ca="1">(IF(B995=1, $G$21+($G$22-$G$21)*AD995, $H$21+($H$22-$H$21)*AD995))</f>
        <v>2.8616554785098627E-2</v>
      </c>
      <c r="AF995" s="15">
        <f ca="1">ROUND(AC995*(1-AE995), 0)</f>
        <v>51</v>
      </c>
      <c r="AG995" s="20">
        <f ca="1">RAND()</f>
        <v>0.35503692164488898</v>
      </c>
      <c r="AH995" s="15">
        <f ca="1">IF(B995=1, ROUND(_xlfn.NORM.INV(AG995,$C$17,$C$18)*(1+$T$14), 0), ROUND(_xlfn.NORM.INV(AG995, $D$17, $D$18)*(1+$T$14), 0))</f>
        <v>258</v>
      </c>
      <c r="AI995" s="20">
        <f ca="1">RAND()</f>
        <v>0.4040144163948356</v>
      </c>
      <c r="AJ995" s="18">
        <f ca="1">IF(B995=1, ROUND(_xlfn.NORM.INV(AI995,$C$19,$C$20), 2), ROUND(_xlfn.NORM.INV(AI995, $D$19, $D$20), 2))</f>
        <v>2203.4499999999998</v>
      </c>
      <c r="AK995" s="15">
        <f ca="1">MIN(ROUND(H995*(1+$C$22),0),AH995)</f>
        <v>258</v>
      </c>
      <c r="AL995" s="20">
        <f ca="1">RAND()</f>
        <v>0.3922431745100281</v>
      </c>
      <c r="AM995" s="19">
        <f ca="1">(IF(B995=1, $G$21+($G$22-$G$21)*AL995, $H$21+($H$22-$H$21)*AL995))</f>
        <v>2.8728511107850983E-2</v>
      </c>
      <c r="AN995" s="15">
        <f ca="1">ROUND(AK995*(1-AM995), 0)</f>
        <v>251</v>
      </c>
      <c r="AO995" s="18">
        <f ca="1">SUM(IF(AN995&gt;H995, (AN995-H995)*($G$23+AJ995), 0),IF(AF995&gt;G995,(AF995-G995)*($G$23+AB995),0),IF(X995&gt;F995,(X995-F995)*($G$23+T995),0),IF(P995&gt;E995,(P995-E995)*($G$23+L995),0))</f>
        <v>0</v>
      </c>
      <c r="AP995" s="18">
        <f>-$C$24</f>
        <v>-313614.51120000001</v>
      </c>
      <c r="AQ995" s="17">
        <f ca="1">L995*P995+T995*X995+AB995*AF995+AJ995*AN995-AO995+AP995</f>
        <v>982197.26879999973</v>
      </c>
      <c r="AS995" s="21">
        <f ca="1">SUM(IF(AN995&gt;H995, (AN995-H995), 0),IF(AF995&gt;G995,(AF995-G995),0),IF(X995&gt;F995,(X995-F995),0),IF(P995&gt;E995,(P995-E995),0))</f>
        <v>0</v>
      </c>
    </row>
    <row r="996" spans="1:45" x14ac:dyDescent="0.4">
      <c r="A996" s="15">
        <v>968</v>
      </c>
      <c r="B996" s="15">
        <f ca="1">IF(RAND() &lt; (8/12), 0, 1)</f>
        <v>0</v>
      </c>
      <c r="C996" s="20">
        <f ca="1">RAND()</f>
        <v>0.95581633732867965</v>
      </c>
      <c r="D996" s="15" t="str">
        <f ca="1">LOOKUP(C996,$H$13:$H$16,$F$13:$F$16)</f>
        <v>Boeing 777-300ER</v>
      </c>
      <c r="E996" s="15">
        <f ca="1">LOOKUP(D996,$F$6:$F$9,$I$6:$I$9)</f>
        <v>8</v>
      </c>
      <c r="F996" s="15">
        <f ca="1">LOOKUP(D996,$F$6:$F$9,$J$6:$J$9)</f>
        <v>40</v>
      </c>
      <c r="G996" s="15">
        <f ca="1">LOOKUP(D996,$F$6:$F$9,$K$6:$K$9)</f>
        <v>24</v>
      </c>
      <c r="H996" s="15">
        <f ca="1">LOOKUP(D996,$F$6:$F$9,$L$6:$L$9)</f>
        <v>260</v>
      </c>
      <c r="I996" s="20">
        <f ca="1">RAND()</f>
        <v>0.42245233214693723</v>
      </c>
      <c r="J996" s="15">
        <f ca="1">IF(B996=1, ROUND(_xlfn.NORM.INV(I996,$C$5,$C$6)*(1+$T$14), 0), ROUND(_xlfn.NORM.INV(I996, $D$5, $D$6)*(1+$T$14), 0))</f>
        <v>4</v>
      </c>
      <c r="K996" s="20">
        <f ca="1">RAND()</f>
        <v>0.34299321937659377</v>
      </c>
      <c r="L996" s="18">
        <f ca="1">IF(B996=1, ROUND(_xlfn.NORM.INV(K996,$C$7,$C$8), 2), ROUND(_xlfn.NORM.INV(K996, $D$7, $D$8), 2))</f>
        <v>10308.11</v>
      </c>
      <c r="M996" s="15">
        <f ca="1">MIN(E996,J996)</f>
        <v>4</v>
      </c>
      <c r="N996" s="15">
        <f ca="1">RAND()</f>
        <v>0.57793190799246064</v>
      </c>
      <c r="O996" s="19">
        <f ca="1">(IF(B996=1, $G$21+($G$22-$G$21)*N996, $H$21+($H$22-$H$21)*N996))</f>
        <v>2.7337957239773822E-2</v>
      </c>
      <c r="P996" s="15">
        <f ca="1">ROUND(M996*(1-O996), 0)</f>
        <v>4</v>
      </c>
      <c r="Q996" s="20">
        <f ca="1">RAND()</f>
        <v>0.2597352125524014</v>
      </c>
      <c r="R996" s="15">
        <f ca="1">IF(B996=1, ROUND(_xlfn.NORM.INV(Q996,$C$9,$C$10)*(1+$T$14), 0), ROUND(_xlfn.NORM.INV(Q996, $D$9, $D$10)*(1+$T$14), 0))</f>
        <v>33</v>
      </c>
      <c r="S996" s="20">
        <f ca="1">RAND()</f>
        <v>0.75803543594781142</v>
      </c>
      <c r="T996" s="18">
        <f ca="1">IF(B996=1, ROUND(_xlfn.NORM.INV(S996,$C$11,$C$12), 2), ROUND(_xlfn.NORM.INV(S996, $D$11, $D$12), 2))</f>
        <v>5405.71</v>
      </c>
      <c r="U996" s="15">
        <f ca="1">MIN(F996,R996)</f>
        <v>33</v>
      </c>
      <c r="V996" s="15">
        <f ca="1">RAND()</f>
        <v>0.53218353329862256</v>
      </c>
      <c r="W996" s="19">
        <f ca="1">(IF(B996=1, $G$21+($G$22-$G$21)*V996, $H$21+($H$22-$H$21)*V996))</f>
        <v>2.596550599895868E-2</v>
      </c>
      <c r="X996" s="15">
        <f ca="1">ROUND(U996*(1-W996), 0)</f>
        <v>32</v>
      </c>
      <c r="Y996" s="20">
        <f ca="1">RAND()</f>
        <v>8.1048392674493153E-3</v>
      </c>
      <c r="Z996" s="15">
        <f ca="1">IF(B996=1, ROUND(_xlfn.NORM.INV(Y996,$C$13,$C$14)*(1+$T$14), 0), ROUND(_xlfn.NORM.INV(Y996, $D$13, $D$14)*(1+$T$14), 0))</f>
        <v>13</v>
      </c>
      <c r="AA996" s="20">
        <f ca="1">RAND()</f>
        <v>0.54700486014385485</v>
      </c>
      <c r="AB996" s="18">
        <f ca="1">IF(B996=1, ROUND(_xlfn.NORM.INV(AA996,$C$15,$C$16), 2), ROUND(_xlfn.NORM.INV(AA996, $D$15, $D$16), 2))</f>
        <v>2812.32</v>
      </c>
      <c r="AC996" s="15">
        <f ca="1">MIN(G996,Z996)</f>
        <v>13</v>
      </c>
      <c r="AD996" s="15">
        <f ca="1">RAND()</f>
        <v>0.27702088567263783</v>
      </c>
      <c r="AE996" s="19">
        <f ca="1">(IF(B996=1, $G$21+($G$22-$G$21)*AD996, $H$21+($H$22-$H$21)*AD996))</f>
        <v>1.8310626570179137E-2</v>
      </c>
      <c r="AF996" s="15">
        <f ca="1">ROUND(AC996*(1-AE996), 0)</f>
        <v>13</v>
      </c>
      <c r="AG996" s="20">
        <f ca="1">RAND()</f>
        <v>0.18316209643089321</v>
      </c>
      <c r="AH996" s="15">
        <f ca="1">IF(B996=1, ROUND(_xlfn.NORM.INV(AG996,$C$17,$C$18)*(1+$T$14), 0), ROUND(_xlfn.NORM.INV(AG996, $D$17, $D$18)*(1+$T$14), 0))</f>
        <v>152</v>
      </c>
      <c r="AI996" s="20">
        <f ca="1">RAND()</f>
        <v>0.1442695214622165</v>
      </c>
      <c r="AJ996" s="18">
        <f ca="1">IF(B996=1, ROUND(_xlfn.NORM.INV(AI996,$C$19,$C$20), 2), ROUND(_xlfn.NORM.INV(AI996, $D$19, $D$20), 2))</f>
        <v>1668.11</v>
      </c>
      <c r="AK996" s="15">
        <f ca="1">MIN(ROUND(H996*(1+$C$22),0),AH996)</f>
        <v>152</v>
      </c>
      <c r="AL996" s="20">
        <f ca="1">RAND()</f>
        <v>0.21469943638714806</v>
      </c>
      <c r="AM996" s="19">
        <f ca="1">(IF(B996=1, $G$21+($G$22-$G$21)*AL996, $H$21+($H$22-$H$21)*AL996))</f>
        <v>1.6440983091614441E-2</v>
      </c>
      <c r="AN996" s="15">
        <f ca="1">ROUND(AK996*(1-AM996), 0)</f>
        <v>150</v>
      </c>
      <c r="AO996" s="18">
        <f ca="1">SUM(IF(AN996&gt;H996, (AN996-H996)*($G$23+AJ996), 0),IF(AF996&gt;G996,(AF996-G996)*($G$23+AB996),0),IF(X996&gt;F996,(X996-F996)*($G$23+T996),0),IF(P996&gt;E996,(P996-E996)*($G$23+L996),0))</f>
        <v>0</v>
      </c>
      <c r="AP996" s="18">
        <f>-$C$24</f>
        <v>-313614.51120000001</v>
      </c>
      <c r="AQ996" s="17">
        <f ca="1">L996*P996+T996*X996+AB996*AF996+AJ996*AN996-AO996+AP996</f>
        <v>187377.30879999994</v>
      </c>
      <c r="AS996" s="21">
        <f ca="1">SUM(IF(AN996&gt;H996, (AN996-H996), 0),IF(AF996&gt;G996,(AF996-G996),0),IF(X996&gt;F996,(X996-F996),0),IF(P996&gt;E996,(P996-E996),0))</f>
        <v>0</v>
      </c>
    </row>
    <row r="997" spans="1:45" x14ac:dyDescent="0.4">
      <c r="A997" s="15">
        <v>969</v>
      </c>
      <c r="B997" s="15">
        <f ca="1">IF(RAND() &lt; (8/12), 0, 1)</f>
        <v>1</v>
      </c>
      <c r="C997" s="20">
        <f ca="1">RAND()</f>
        <v>0.32203520826265897</v>
      </c>
      <c r="D997" s="15" t="str">
        <f ca="1">LOOKUP(C997,$H$13:$H$16,$F$13:$F$16)</f>
        <v>Airbus A380-800</v>
      </c>
      <c r="E997" s="15">
        <f ca="1">LOOKUP(D997,$F$6:$F$9,$I$6:$I$9)</f>
        <v>14</v>
      </c>
      <c r="F997" s="15">
        <f ca="1">LOOKUP(D997,$F$6:$F$9,$J$6:$J$9)</f>
        <v>76</v>
      </c>
      <c r="G997" s="15">
        <f ca="1">LOOKUP(D997,$F$6:$F$9,$K$6:$K$9)</f>
        <v>56</v>
      </c>
      <c r="H997" s="15">
        <f ca="1">LOOKUP(D997,$F$6:$F$9,$L$6:$L$9)</f>
        <v>341</v>
      </c>
      <c r="I997" s="20">
        <f ca="1">RAND()</f>
        <v>0.31199822743721428</v>
      </c>
      <c r="J997" s="15">
        <f ca="1">IF(B997=1, ROUND(_xlfn.NORM.INV(I997,$C$5,$C$6)*(1+$T$14), 0), ROUND(_xlfn.NORM.INV(I997, $D$5, $D$6)*(1+$T$14), 0))</f>
        <v>5</v>
      </c>
      <c r="K997" s="20">
        <f ca="1">RAND()</f>
        <v>0.9037337455879102</v>
      </c>
      <c r="L997" s="18">
        <f ca="1">IF(B997=1, ROUND(_xlfn.NORM.INV(K997,$C$7,$C$8), 2), ROUND(_xlfn.NORM.INV(K997, $D$7, $D$8), 2))</f>
        <v>16008.96</v>
      </c>
      <c r="M997" s="15">
        <f ca="1">MIN(E997,J997)</f>
        <v>5</v>
      </c>
      <c r="N997" s="15">
        <f ca="1">RAND()</f>
        <v>0.81653061942806915</v>
      </c>
      <c r="O997" s="19">
        <f ca="1">(IF(B997=1, $G$21+($G$22-$G$21)*N997, $H$21+($H$22-$H$21)*N997))</f>
        <v>4.3578571679982421E-2</v>
      </c>
      <c r="P997" s="15">
        <f ca="1">ROUND(M997*(1-O997), 0)</f>
        <v>5</v>
      </c>
      <c r="Q997" s="20">
        <f ca="1">RAND()</f>
        <v>0.61573094050086907</v>
      </c>
      <c r="R997" s="15">
        <f ca="1">IF(B997=1, ROUND(_xlfn.NORM.INV(Q997,$C$9,$C$10)*(1+$T$14), 0), ROUND(_xlfn.NORM.INV(Q997, $D$9, $D$10)*(1+$T$14), 0))</f>
        <v>68</v>
      </c>
      <c r="S997" s="20">
        <f ca="1">RAND()</f>
        <v>0.37687428317282701</v>
      </c>
      <c r="T997" s="18">
        <f ca="1">IF(B997=1, ROUND(_xlfn.NORM.INV(S997,$C$11,$C$12), 2), ROUND(_xlfn.NORM.INV(S997, $D$11, $D$12), 2))</f>
        <v>6546.57</v>
      </c>
      <c r="U997" s="15">
        <f ca="1">MIN(F997,R997)</f>
        <v>68</v>
      </c>
      <c r="V997" s="15">
        <f ca="1">RAND()</f>
        <v>0.84175024829443246</v>
      </c>
      <c r="W997" s="19">
        <f ca="1">(IF(B997=1, $G$21+($G$22-$G$21)*V997, $H$21+($H$22-$H$21)*V997))</f>
        <v>4.4461258690305136E-2</v>
      </c>
      <c r="X997" s="15">
        <f ca="1">ROUND(U997*(1-W997), 0)</f>
        <v>65</v>
      </c>
      <c r="Y997" s="20">
        <f ca="1">RAND()</f>
        <v>1.0090102662371314E-2</v>
      </c>
      <c r="Z997" s="15">
        <f ca="1">IF(B997=1, ROUND(_xlfn.NORM.INV(Y997,$C$13,$C$14)*(1+$T$14), 0), ROUND(_xlfn.NORM.INV(Y997, $D$13, $D$14)*(1+$T$14), 0))</f>
        <v>1</v>
      </c>
      <c r="AA997" s="20">
        <f ca="1">RAND()</f>
        <v>0.14109444607310795</v>
      </c>
      <c r="AB997" s="18">
        <f ca="1">IF(B997=1, ROUND(_xlfn.NORM.INV(AA997,$C$15,$C$16), 2), ROUND(_xlfn.NORM.INV(AA997, $D$15, $D$16), 2))</f>
        <v>3125.19</v>
      </c>
      <c r="AC997" s="15">
        <f ca="1">MIN(G997,Z997)</f>
        <v>1</v>
      </c>
      <c r="AD997" s="15">
        <f ca="1">RAND()</f>
        <v>0.94876409681208873</v>
      </c>
      <c r="AE997" s="19">
        <f ca="1">(IF(B997=1, $G$21+($G$22-$G$21)*AD997, $H$21+($H$22-$H$21)*AD997))</f>
        <v>4.8206743388423109E-2</v>
      </c>
      <c r="AF997" s="15">
        <f ca="1">ROUND(AC997*(1-AE997), 0)</f>
        <v>1</v>
      </c>
      <c r="AG997" s="20">
        <f ca="1">RAND()</f>
        <v>0.41510470857276283</v>
      </c>
      <c r="AH997" s="15">
        <f ca="1">IF(B997=1, ROUND(_xlfn.NORM.INV(AG997,$C$17,$C$18)*(1+$T$14), 0), ROUND(_xlfn.NORM.INV(AG997, $D$17, $D$18)*(1+$T$14), 0))</f>
        <v>277</v>
      </c>
      <c r="AI997" s="20">
        <f ca="1">RAND()</f>
        <v>0.84903334726354218</v>
      </c>
      <c r="AJ997" s="18">
        <f ca="1">IF(B997=1, ROUND(_xlfn.NORM.INV(AI997,$C$19,$C$20), 2), ROUND(_xlfn.NORM.INV(AI997, $D$19, $D$20), 2))</f>
        <v>2586.7600000000002</v>
      </c>
      <c r="AK997" s="15">
        <f ca="1">MIN(ROUND(H997*(1+$C$22),0),AH997)</f>
        <v>277</v>
      </c>
      <c r="AL997" s="20">
        <f ca="1">RAND()</f>
        <v>0.2625653426487965</v>
      </c>
      <c r="AM997" s="19">
        <f ca="1">(IF(B997=1, $G$21+($G$22-$G$21)*AL997, $H$21+($H$22-$H$21)*AL997))</f>
        <v>2.4189786992707879E-2</v>
      </c>
      <c r="AN997" s="15">
        <f ca="1">ROUND(AK997*(1-AM997), 0)</f>
        <v>270</v>
      </c>
      <c r="AO997" s="18">
        <f ca="1">SUM(IF(AN997&gt;H997, (AN997-H997)*($G$23+AJ997), 0),IF(AF997&gt;G997,(AF997-G997)*($G$23+AB997),0),IF(X997&gt;F997,(X997-F997)*($G$23+T997),0),IF(P997&gt;E997,(P997-E997)*($G$23+L997),0))</f>
        <v>0</v>
      </c>
      <c r="AP997" s="18">
        <f>-$C$24</f>
        <v>-313614.51120000001</v>
      </c>
      <c r="AQ997" s="17">
        <f ca="1">L997*P997+T997*X997+AB997*AF997+AJ997*AN997-AO997+AP997</f>
        <v>893507.72879999992</v>
      </c>
      <c r="AS997" s="21">
        <f ca="1">SUM(IF(AN997&gt;H997, (AN997-H997), 0),IF(AF997&gt;G997,(AF997-G997),0),IF(X997&gt;F997,(X997-F997),0),IF(P997&gt;E997,(P997-E997),0))</f>
        <v>0</v>
      </c>
    </row>
    <row r="998" spans="1:45" x14ac:dyDescent="0.4">
      <c r="A998" s="15">
        <v>970</v>
      </c>
      <c r="B998" s="15">
        <f ca="1">IF(RAND() &lt; (8/12), 0, 1)</f>
        <v>1</v>
      </c>
      <c r="C998" s="20">
        <f ca="1">RAND()</f>
        <v>2.0935815855348872E-2</v>
      </c>
      <c r="D998" s="15" t="str">
        <f ca="1">LOOKUP(C998,$H$13:$H$16,$F$13:$F$16)</f>
        <v>Airbus A350-900</v>
      </c>
      <c r="E998" s="15">
        <f ca="1">LOOKUP(D998,$F$6:$F$9,$I$6:$I$9)</f>
        <v>0</v>
      </c>
      <c r="F998" s="15">
        <f ca="1">LOOKUP(D998,$F$6:$F$9,$J$6:$J$9)</f>
        <v>32</v>
      </c>
      <c r="G998" s="15">
        <f ca="1">LOOKUP(D998,$F$6:$F$9,$K$6:$K$9)</f>
        <v>21</v>
      </c>
      <c r="H998" s="15">
        <f ca="1">LOOKUP(D998,$F$6:$F$9,$L$6:$L$9)</f>
        <v>259</v>
      </c>
      <c r="I998" s="20">
        <f ca="1">RAND()</f>
        <v>0.73288027971850667</v>
      </c>
      <c r="J998" s="15">
        <f ca="1">IF(B998=1, ROUND(_xlfn.NORM.INV(I998,$C$5,$C$6)*(1+$T$14), 0), ROUND(_xlfn.NORM.INV(I998, $D$5, $D$6)*(1+$T$14), 0))</f>
        <v>8</v>
      </c>
      <c r="K998" s="20">
        <f ca="1">RAND()</f>
        <v>0.89801170936163788</v>
      </c>
      <c r="L998" s="18">
        <f ca="1">IF(B998=1, ROUND(_xlfn.NORM.INV(K998,$C$7,$C$8), 2), ROUND(_xlfn.NORM.INV(K998, $D$7, $D$8), 2))</f>
        <v>15949.77</v>
      </c>
      <c r="M998" s="15">
        <f ca="1">MIN(E998,J998)</f>
        <v>0</v>
      </c>
      <c r="N998" s="15">
        <f ca="1">RAND()</f>
        <v>0.96321595292703144</v>
      </c>
      <c r="O998" s="19">
        <f ca="1">(IF(B998=1, $G$21+($G$22-$G$21)*N998, $H$21+($H$22-$H$21)*N998))</f>
        <v>4.8712558352446103E-2</v>
      </c>
      <c r="P998" s="15">
        <f ca="1">ROUND(M998*(1-O998), 0)</f>
        <v>0</v>
      </c>
      <c r="Q998" s="20">
        <f ca="1">RAND()</f>
        <v>0.33992423165954599</v>
      </c>
      <c r="R998" s="15">
        <f ca="1">IF(B998=1, ROUND(_xlfn.NORM.INV(Q998,$C$9,$C$10)*(1+$T$14), 0), ROUND(_xlfn.NORM.INV(Q998, $D$9, $D$10)*(1+$T$14), 0))</f>
        <v>51</v>
      </c>
      <c r="S998" s="20">
        <f ca="1">RAND()</f>
        <v>0.501780539684198</v>
      </c>
      <c r="T998" s="18">
        <f ca="1">IF(B998=1, ROUND(_xlfn.NORM.INV(S998,$C$11,$C$12), 2), ROUND(_xlfn.NORM.INV(S998, $D$11, $D$12), 2))</f>
        <v>6833.46</v>
      </c>
      <c r="U998" s="15">
        <f ca="1">MIN(F998,R998)</f>
        <v>32</v>
      </c>
      <c r="V998" s="15">
        <f ca="1">RAND()</f>
        <v>0.97266476799997403</v>
      </c>
      <c r="W998" s="19">
        <f ca="1">(IF(B998=1, $G$21+($G$22-$G$21)*V998, $H$21+($H$22-$H$21)*V998))</f>
        <v>4.9043266879999096E-2</v>
      </c>
      <c r="X998" s="15">
        <f ca="1">ROUND(U998*(1-W998), 0)</f>
        <v>30</v>
      </c>
      <c r="Y998" s="20">
        <f ca="1">RAND()</f>
        <v>0.33866800273852948</v>
      </c>
      <c r="Z998" s="15">
        <f ca="1">IF(B998=1, ROUND(_xlfn.NORM.INV(Y998,$C$13,$C$14)*(1+$T$14), 0), ROUND(_xlfn.NORM.INV(Y998, $D$13, $D$14)*(1+$T$14), 0))</f>
        <v>45</v>
      </c>
      <c r="AA998" s="20">
        <f ca="1">RAND()</f>
        <v>0.38066087070495414</v>
      </c>
      <c r="AB998" s="18">
        <f ca="1">IF(B998=1, ROUND(_xlfn.NORM.INV(AA998,$C$15,$C$16), 2), ROUND(_xlfn.NORM.INV(AA998, $D$15, $D$16), 2))</f>
        <v>3496.29</v>
      </c>
      <c r="AC998" s="15">
        <f ca="1">MIN(G998,Z998)</f>
        <v>21</v>
      </c>
      <c r="AD998" s="15">
        <f ca="1">RAND()</f>
        <v>0.94795020370775296</v>
      </c>
      <c r="AE998" s="19">
        <f ca="1">(IF(B998=1, $G$21+($G$22-$G$21)*AD998, $H$21+($H$22-$H$21)*AD998))</f>
        <v>4.8178257129771355E-2</v>
      </c>
      <c r="AF998" s="15">
        <f ca="1">ROUND(AC998*(1-AE998), 0)</f>
        <v>20</v>
      </c>
      <c r="AG998" s="20">
        <f ca="1">RAND()</f>
        <v>0.4268115163328936</v>
      </c>
      <c r="AH998" s="15">
        <f ca="1">IF(B998=1, ROUND(_xlfn.NORM.INV(AG998,$C$17,$C$18)*(1+$T$14), 0), ROUND(_xlfn.NORM.INV(AG998, $D$17, $D$18)*(1+$T$14), 0))</f>
        <v>281</v>
      </c>
      <c r="AI998" s="20">
        <f ca="1">RAND()</f>
        <v>0.65292807875705938</v>
      </c>
      <c r="AJ998" s="18">
        <f ca="1">IF(B998=1, ROUND(_xlfn.NORM.INV(AI998,$C$19,$C$20), 2), ROUND(_xlfn.NORM.INV(AI998, $D$19, $D$20), 2))</f>
        <v>2394.6799999999998</v>
      </c>
      <c r="AK998" s="15">
        <f ca="1">MIN(ROUND(H998*(1+$C$22),0),AH998)</f>
        <v>272</v>
      </c>
      <c r="AL998" s="20">
        <f ca="1">RAND()</f>
        <v>0.19234944974413826</v>
      </c>
      <c r="AM998" s="19">
        <f ca="1">(IF(B998=1, $G$21+($G$22-$G$21)*AL998, $H$21+($H$22-$H$21)*AL998))</f>
        <v>2.1732230741044838E-2</v>
      </c>
      <c r="AN998" s="15">
        <f ca="1">ROUND(AK998*(1-AM998), 0)</f>
        <v>266</v>
      </c>
      <c r="AO998" s="18">
        <f ca="1">SUM(IF(AN998&gt;H998, (AN998-H998)*($G$23+AJ998), 0),IF(AF998&gt;G998,(AF998-G998)*($G$23+AB998),0),IF(X998&gt;F998,(X998-F998)*($G$23+T998),0),IF(P998&gt;E998,(P998-E998)*($G$23+L998),0))</f>
        <v>22719.759999999998</v>
      </c>
      <c r="AP998" s="18">
        <f>-$C$24</f>
        <v>-313614.51120000001</v>
      </c>
      <c r="AQ998" s="17">
        <f ca="1">L998*P998+T998*X998+AB998*AF998+AJ998*AN998-AO998+AP998</f>
        <v>575580.20879999991</v>
      </c>
      <c r="AS998" s="21">
        <f ca="1">SUM(IF(AN998&gt;H998, (AN998-H998), 0),IF(AF998&gt;G998,(AF998-G998),0),IF(X998&gt;F998,(X998-F998),0),IF(P998&gt;E998,(P998-E998),0))</f>
        <v>7</v>
      </c>
    </row>
    <row r="999" spans="1:45" x14ac:dyDescent="0.4">
      <c r="A999" s="15">
        <v>971</v>
      </c>
      <c r="B999" s="15">
        <f ca="1">IF(RAND() &lt; (8/12), 0, 1)</f>
        <v>0</v>
      </c>
      <c r="C999" s="20">
        <f ca="1">RAND()</f>
        <v>0.51542642843415598</v>
      </c>
      <c r="D999" s="15" t="str">
        <f ca="1">LOOKUP(C999,$H$13:$H$16,$F$13:$F$16)</f>
        <v>Airbus A380-800</v>
      </c>
      <c r="E999" s="15">
        <f ca="1">LOOKUP(D999,$F$6:$F$9,$I$6:$I$9)</f>
        <v>14</v>
      </c>
      <c r="F999" s="15">
        <f ca="1">LOOKUP(D999,$F$6:$F$9,$J$6:$J$9)</f>
        <v>76</v>
      </c>
      <c r="G999" s="15">
        <f ca="1">LOOKUP(D999,$F$6:$F$9,$K$6:$K$9)</f>
        <v>56</v>
      </c>
      <c r="H999" s="15">
        <f ca="1">LOOKUP(D999,$F$6:$F$9,$L$6:$L$9)</f>
        <v>341</v>
      </c>
      <c r="I999" s="20">
        <f ca="1">RAND()</f>
        <v>0.59475516525777838</v>
      </c>
      <c r="J999" s="15">
        <f ca="1">IF(B999=1, ROUND(_xlfn.NORM.INV(I999,$C$5,$C$6)*(1+$T$14), 0), ROUND(_xlfn.NORM.INV(I999, $D$5, $D$6)*(1+$T$14), 0))</f>
        <v>4</v>
      </c>
      <c r="K999" s="20">
        <f ca="1">RAND()</f>
        <v>0.51773547092899486</v>
      </c>
      <c r="L999" s="18">
        <f ca="1">IF(B999=1, ROUND(_xlfn.NORM.INV(K999,$C$7,$C$8), 2), ROUND(_xlfn.NORM.INV(K999, $D$7, $D$8), 2))</f>
        <v>10512.65</v>
      </c>
      <c r="M999" s="15">
        <f ca="1">MIN(E999,J999)</f>
        <v>4</v>
      </c>
      <c r="N999" s="15">
        <f ca="1">RAND()</f>
        <v>0.30995896214240937</v>
      </c>
      <c r="O999" s="19">
        <f ca="1">(IF(B999=1, $G$21+($G$22-$G$21)*N999, $H$21+($H$22-$H$21)*N999))</f>
        <v>1.929876886427228E-2</v>
      </c>
      <c r="P999" s="15">
        <f ca="1">ROUND(M999*(1-O999), 0)</f>
        <v>4</v>
      </c>
      <c r="Q999" s="20">
        <f ca="1">RAND()</f>
        <v>0.45903758443706222</v>
      </c>
      <c r="R999" s="15">
        <f ca="1">IF(B999=1, ROUND(_xlfn.NORM.INV(Q999,$C$9,$C$10)*(1+$T$14), 0), ROUND(_xlfn.NORM.INV(Q999, $D$9, $D$10)*(1+$T$14), 0))</f>
        <v>39</v>
      </c>
      <c r="S999" s="20">
        <f ca="1">RAND()</f>
        <v>0.40479163578735655</v>
      </c>
      <c r="T999" s="18">
        <f ca="1">IF(B999=1, ROUND(_xlfn.NORM.INV(S999,$C$11,$C$12), 2), ROUND(_xlfn.NORM.INV(S999, $D$11, $D$12), 2))</f>
        <v>5191.28</v>
      </c>
      <c r="U999" s="15">
        <f ca="1">MIN(F999,R999)</f>
        <v>39</v>
      </c>
      <c r="V999" s="15">
        <f ca="1">RAND()</f>
        <v>0.62101684217387598</v>
      </c>
      <c r="W999" s="19">
        <f ca="1">(IF(B999=1, $G$21+($G$22-$G$21)*V999, $H$21+($H$22-$H$21)*V999))</f>
        <v>2.863050526521628E-2</v>
      </c>
      <c r="X999" s="15">
        <f ca="1">ROUND(U999*(1-W999), 0)</f>
        <v>38</v>
      </c>
      <c r="Y999" s="20">
        <f ca="1">RAND()</f>
        <v>0.6534552956089249</v>
      </c>
      <c r="Z999" s="15">
        <f ca="1">IF(B999=1, ROUND(_xlfn.NORM.INV(Y999,$C$13,$C$14)*(1+$T$14), 0), ROUND(_xlfn.NORM.INV(Y999, $D$13, $D$14)*(1+$T$14), 0))</f>
        <v>39</v>
      </c>
      <c r="AA999" s="20">
        <f ca="1">RAND()</f>
        <v>0.46214455975841751</v>
      </c>
      <c r="AB999" s="18">
        <f ca="1">IF(B999=1, ROUND(_xlfn.NORM.INV(AA999,$C$15,$C$16), 2), ROUND(_xlfn.NORM.INV(AA999, $D$15, $D$16), 2))</f>
        <v>2786.42</v>
      </c>
      <c r="AC999" s="15">
        <f ca="1">MIN(G999,Z999)</f>
        <v>39</v>
      </c>
      <c r="AD999" s="15">
        <f ca="1">RAND()</f>
        <v>0.52806729702339339</v>
      </c>
      <c r="AE999" s="19">
        <f ca="1">(IF(B999=1, $G$21+($G$22-$G$21)*AD999, $H$21+($H$22-$H$21)*AD999))</f>
        <v>2.58420189107018E-2</v>
      </c>
      <c r="AF999" s="15">
        <f ca="1">ROUND(AC999*(1-AE999), 0)</f>
        <v>38</v>
      </c>
      <c r="AG999" s="20">
        <f ca="1">RAND()</f>
        <v>0.57678504171163936</v>
      </c>
      <c r="AH999" s="15">
        <f ca="1">IF(B999=1, ROUND(_xlfn.NORM.INV(AG999,$C$17,$C$18)*(1+$T$14), 0), ROUND(_xlfn.NORM.INV(AG999, $D$17, $D$18)*(1+$T$14), 0))</f>
        <v>210</v>
      </c>
      <c r="AI999" s="20">
        <f ca="1">RAND()</f>
        <v>0.52714697151235901</v>
      </c>
      <c r="AJ999" s="18">
        <f ca="1">IF(B999=1, ROUND(_xlfn.NORM.INV(AI999,$C$19,$C$20), 2), ROUND(_xlfn.NORM.INV(AI999, $D$19, $D$20), 2))</f>
        <v>1753.9</v>
      </c>
      <c r="AK999" s="15">
        <f ca="1">MIN(ROUND(H999*(1+$C$22),0),AH999)</f>
        <v>210</v>
      </c>
      <c r="AL999" s="20">
        <f ca="1">RAND()</f>
        <v>0.27481539049615322</v>
      </c>
      <c r="AM999" s="19">
        <f ca="1">(IF(B999=1, $G$21+($G$22-$G$21)*AL999, $H$21+($H$22-$H$21)*AL999))</f>
        <v>1.8244461714884596E-2</v>
      </c>
      <c r="AN999" s="15">
        <f ca="1">ROUND(AK999*(1-AM999), 0)</f>
        <v>206</v>
      </c>
      <c r="AO999" s="18">
        <f ca="1">SUM(IF(AN999&gt;H999, (AN999-H999)*($G$23+AJ999), 0),IF(AF999&gt;G999,(AF999-G999)*($G$23+AB999),0),IF(X999&gt;F999,(X999-F999)*($G$23+T999),0),IF(P999&gt;E999,(P999-E999)*($G$23+L999),0))</f>
        <v>0</v>
      </c>
      <c r="AP999" s="18">
        <f>-$C$24</f>
        <v>-313614.51120000001</v>
      </c>
      <c r="AQ999" s="17">
        <f ca="1">L999*P999+T999*X999+AB999*AF999+AJ999*AN999-AO999+AP999</f>
        <v>392892.08880000009</v>
      </c>
      <c r="AS999" s="21">
        <f ca="1">SUM(IF(AN999&gt;H999, (AN999-H999), 0),IF(AF999&gt;G999,(AF999-G999),0),IF(X999&gt;F999,(X999-F999),0),IF(P999&gt;E999,(P999-E999),0))</f>
        <v>0</v>
      </c>
    </row>
    <row r="1000" spans="1:45" x14ac:dyDescent="0.4">
      <c r="A1000" s="15">
        <v>972</v>
      </c>
      <c r="B1000" s="15">
        <f ca="1">IF(RAND() &lt; (8/12), 0, 1)</f>
        <v>0</v>
      </c>
      <c r="C1000" s="20">
        <f ca="1">RAND()</f>
        <v>0.34990312238530907</v>
      </c>
      <c r="D1000" s="15" t="str">
        <f ca="1">LOOKUP(C1000,$H$13:$H$16,$F$13:$F$16)</f>
        <v>Airbus A380-800</v>
      </c>
      <c r="E1000" s="15">
        <f ca="1">LOOKUP(D1000,$F$6:$F$9,$I$6:$I$9)</f>
        <v>14</v>
      </c>
      <c r="F1000" s="15">
        <f ca="1">LOOKUP(D1000,$F$6:$F$9,$J$6:$J$9)</f>
        <v>76</v>
      </c>
      <c r="G1000" s="15">
        <f ca="1">LOOKUP(D1000,$F$6:$F$9,$K$6:$K$9)</f>
        <v>56</v>
      </c>
      <c r="H1000" s="15">
        <f ca="1">LOOKUP(D1000,$F$6:$F$9,$L$6:$L$9)</f>
        <v>341</v>
      </c>
      <c r="I1000" s="20">
        <f ca="1">RAND()</f>
        <v>0.59138980822479426</v>
      </c>
      <c r="J1000" s="15">
        <f ca="1">IF(B1000=1, ROUND(_xlfn.NORM.INV(I1000,$C$5,$C$6)*(1+$T$14), 0), ROUND(_xlfn.NORM.INV(I1000, $D$5, $D$6)*(1+$T$14), 0))</f>
        <v>4</v>
      </c>
      <c r="K1000" s="20">
        <f ca="1">RAND()</f>
        <v>0.80731189004302617</v>
      </c>
      <c r="L1000" s="18">
        <f ca="1">IF(B1000=1, ROUND(_xlfn.NORM.INV(K1000,$C$7,$C$8), 2), ROUND(_xlfn.NORM.INV(K1000, $D$7, $D$8), 2))</f>
        <v>10887.99</v>
      </c>
      <c r="M1000" s="15">
        <f ca="1">MIN(E1000,J1000)</f>
        <v>4</v>
      </c>
      <c r="N1000" s="15">
        <f ca="1">RAND()</f>
        <v>0.89378021966550414</v>
      </c>
      <c r="O1000" s="19">
        <f ca="1">(IF(B1000=1, $G$21+($G$22-$G$21)*N1000, $H$21+($H$22-$H$21)*N1000))</f>
        <v>3.6813406589965125E-2</v>
      </c>
      <c r="P1000" s="15">
        <f ca="1">ROUND(M1000*(1-O1000), 0)</f>
        <v>4</v>
      </c>
      <c r="Q1000" s="20">
        <f ca="1">RAND()</f>
        <v>0.67210321110684335</v>
      </c>
      <c r="R1000" s="15">
        <f ca="1">IF(B1000=1, ROUND(_xlfn.NORM.INV(Q1000,$C$9,$C$10)*(1+$T$14), 0), ROUND(_xlfn.NORM.INV(Q1000, $D$9, $D$10)*(1+$T$14), 0))</f>
        <v>45</v>
      </c>
      <c r="S1000" s="20">
        <f ca="1">RAND()</f>
        <v>0.82351401979678907</v>
      </c>
      <c r="T1000" s="18">
        <f ca="1">IF(B1000=1, ROUND(_xlfn.NORM.INV(S1000,$C$11,$C$12), 2), ROUND(_xlfn.NORM.INV(S1000, $D$11, $D$12), 2))</f>
        <v>5457.85</v>
      </c>
      <c r="U1000" s="15">
        <f ca="1">MIN(F1000,R1000)</f>
        <v>45</v>
      </c>
      <c r="V1000" s="15">
        <f ca="1">RAND()</f>
        <v>0.34106017118009191</v>
      </c>
      <c r="W1000" s="19">
        <f ca="1">(IF(B1000=1, $G$21+($G$22-$G$21)*V1000, $H$21+($H$22-$H$21)*V1000))</f>
        <v>2.0231805135402757E-2</v>
      </c>
      <c r="X1000" s="15">
        <f ca="1">ROUND(U1000*(1-W1000), 0)</f>
        <v>44</v>
      </c>
      <c r="Y1000" s="20">
        <f ca="1">RAND()</f>
        <v>0.10715638385254334</v>
      </c>
      <c r="Z1000" s="15">
        <f ca="1">IF(B1000=1, ROUND(_xlfn.NORM.INV(Y1000,$C$13,$C$14)*(1+$T$14), 0), ROUND(_xlfn.NORM.INV(Y1000, $D$13, $D$14)*(1+$T$14), 0))</f>
        <v>24</v>
      </c>
      <c r="AA1000" s="20">
        <f ca="1">RAND()</f>
        <v>0.80713358085292319</v>
      </c>
      <c r="AB1000" s="18">
        <f ca="1">IF(B1000=1, ROUND(_xlfn.NORM.INV(AA1000,$C$15,$C$16), 2), ROUND(_xlfn.NORM.INV(AA1000, $D$15, $D$16), 2))</f>
        <v>2903.39</v>
      </c>
      <c r="AC1000" s="15">
        <f ca="1">MIN(G1000,Z1000)</f>
        <v>24</v>
      </c>
      <c r="AD1000" s="15">
        <f ca="1">RAND()</f>
        <v>0.36339031183897885</v>
      </c>
      <c r="AE1000" s="19">
        <f ca="1">(IF(B1000=1, $G$21+($G$22-$G$21)*AD1000, $H$21+($H$22-$H$21)*AD1000))</f>
        <v>2.0901709355169364E-2</v>
      </c>
      <c r="AF1000" s="15">
        <f ca="1">ROUND(AC1000*(1-AE1000), 0)</f>
        <v>23</v>
      </c>
      <c r="AG1000" s="20">
        <f ca="1">RAND()</f>
        <v>0.32000695473583418</v>
      </c>
      <c r="AH1000" s="15">
        <f ca="1">IF(B1000=1, ROUND(_xlfn.NORM.INV(AG1000,$C$17,$C$18)*(1+$T$14), 0), ROUND(_xlfn.NORM.INV(AG1000, $D$17, $D$18)*(1+$T$14), 0))</f>
        <v>175</v>
      </c>
      <c r="AI1000" s="20">
        <f ca="1">RAND()</f>
        <v>0.35013342969379502</v>
      </c>
      <c r="AJ1000" s="18">
        <f ca="1">IF(B1000=1, ROUND(_xlfn.NORM.INV(AI1000,$C$19,$C$20), 2), ROUND(_xlfn.NORM.INV(AI1000, $D$19, $D$20), 2))</f>
        <v>1719.49</v>
      </c>
      <c r="AK1000" s="15">
        <f ca="1">MIN(ROUND(H1000*(1+$C$22),0),AH1000)</f>
        <v>175</v>
      </c>
      <c r="AL1000" s="20">
        <f ca="1">RAND()</f>
        <v>0.14768710473812063</v>
      </c>
      <c r="AM1000" s="19">
        <f ca="1">(IF(B1000=1, $G$21+($G$22-$G$21)*AL1000, $H$21+($H$22-$H$21)*AL1000))</f>
        <v>1.4430613142143618E-2</v>
      </c>
      <c r="AN1000" s="15">
        <f ca="1">ROUND(AK1000*(1-AM1000), 0)</f>
        <v>172</v>
      </c>
      <c r="AO1000" s="18">
        <f ca="1">SUM(IF(AN1000&gt;H1000, (AN1000-H1000)*($G$23+AJ1000), 0),IF(AF1000&gt;G1000,(AF1000-G1000)*($G$23+AB1000),0),IF(X1000&gt;F1000,(X1000-F1000)*($G$23+T1000),0),IF(P1000&gt;E1000,(P1000-E1000)*($G$23+L1000),0))</f>
        <v>0</v>
      </c>
      <c r="AP1000" s="18">
        <f>-$C$24</f>
        <v>-313614.51120000001</v>
      </c>
      <c r="AQ1000" s="17">
        <f ca="1">L1000*P1000+T1000*X1000+AB1000*AF1000+AJ1000*AN1000-AO1000+AP1000</f>
        <v>332613.09880000009</v>
      </c>
      <c r="AS1000" s="21">
        <f ca="1">SUM(IF(AN1000&gt;H1000, (AN1000-H1000), 0),IF(AF1000&gt;G1000,(AF1000-G1000),0),IF(X1000&gt;F1000,(X1000-F1000),0),IF(P1000&gt;E1000,(P1000-E1000),0))</f>
        <v>0</v>
      </c>
    </row>
    <row r="1001" spans="1:45" x14ac:dyDescent="0.4">
      <c r="A1001" s="15">
        <v>973</v>
      </c>
      <c r="B1001" s="15">
        <f ca="1">IF(RAND() &lt; (8/12), 0, 1)</f>
        <v>0</v>
      </c>
      <c r="C1001" s="20">
        <f ca="1">RAND()</f>
        <v>0.53805523542285627</v>
      </c>
      <c r="D1001" s="15" t="str">
        <f ca="1">LOOKUP(C1001,$H$13:$H$16,$F$13:$F$16)</f>
        <v>Airbus A380-800</v>
      </c>
      <c r="E1001" s="15">
        <f ca="1">LOOKUP(D1001,$F$6:$F$9,$I$6:$I$9)</f>
        <v>14</v>
      </c>
      <c r="F1001" s="15">
        <f ca="1">LOOKUP(D1001,$F$6:$F$9,$J$6:$J$9)</f>
        <v>76</v>
      </c>
      <c r="G1001" s="15">
        <f ca="1">LOOKUP(D1001,$F$6:$F$9,$K$6:$K$9)</f>
        <v>56</v>
      </c>
      <c r="H1001" s="15">
        <f ca="1">LOOKUP(D1001,$F$6:$F$9,$L$6:$L$9)</f>
        <v>341</v>
      </c>
      <c r="I1001" s="20">
        <f ca="1">RAND()</f>
        <v>0.87775224233648863</v>
      </c>
      <c r="J1001" s="15">
        <f ca="1">IF(B1001=1, ROUND(_xlfn.NORM.INV(I1001,$C$5,$C$6)*(1+$T$14), 0), ROUND(_xlfn.NORM.INV(I1001, $D$5, $D$6)*(1+$T$14), 0))</f>
        <v>5</v>
      </c>
      <c r="K1001" s="20">
        <f ca="1">RAND()</f>
        <v>6.7716744393285122E-2</v>
      </c>
      <c r="L1001" s="18">
        <f ca="1">IF(B1001=1, ROUND(_xlfn.NORM.INV(K1001,$C$7,$C$8), 2), ROUND(_xlfn.NORM.INV(K1001, $D$7, $D$8), 2))</f>
        <v>9811.92</v>
      </c>
      <c r="M1001" s="15">
        <f ca="1">MIN(E1001,J1001)</f>
        <v>5</v>
      </c>
      <c r="N1001" s="15">
        <f ca="1">RAND()</f>
        <v>0.74440097470131339</v>
      </c>
      <c r="O1001" s="19">
        <f ca="1">(IF(B1001=1, $G$21+($G$22-$G$21)*N1001, $H$21+($H$22-$H$21)*N1001))</f>
        <v>3.2332029241039402E-2</v>
      </c>
      <c r="P1001" s="15">
        <f ca="1">ROUND(M1001*(1-O1001), 0)</f>
        <v>5</v>
      </c>
      <c r="Q1001" s="20">
        <f ca="1">RAND()</f>
        <v>4.9290233885758705E-2</v>
      </c>
      <c r="R1001" s="15">
        <f ca="1">IF(B1001=1, ROUND(_xlfn.NORM.INV(Q1001,$C$9,$C$10)*(1+$T$14), 0), ROUND(_xlfn.NORM.INV(Q1001, $D$9, $D$10)*(1+$T$14), 0))</f>
        <v>23</v>
      </c>
      <c r="S1001" s="20">
        <f ca="1">RAND()</f>
        <v>6.7040312273862757E-3</v>
      </c>
      <c r="T1001" s="18">
        <f ca="1">IF(B1001=1, ROUND(_xlfn.NORM.INV(S1001,$C$11,$C$12), 2), ROUND(_xlfn.NORM.INV(S1001, $D$11, $D$12), 2))</f>
        <v>4682.7</v>
      </c>
      <c r="U1001" s="15">
        <f ca="1">MIN(F1001,R1001)</f>
        <v>23</v>
      </c>
      <c r="V1001" s="15">
        <f ca="1">RAND()</f>
        <v>4.99775425241894E-2</v>
      </c>
      <c r="W1001" s="19">
        <f ca="1">(IF(B1001=1, $G$21+($G$22-$G$21)*V1001, $H$21+($H$22-$H$21)*V1001))</f>
        <v>1.1499326275725683E-2</v>
      </c>
      <c r="X1001" s="15">
        <f ca="1">ROUND(U1001*(1-W1001), 0)</f>
        <v>23</v>
      </c>
      <c r="Y1001" s="20">
        <f ca="1">RAND()</f>
        <v>0.68544873089931013</v>
      </c>
      <c r="Z1001" s="15">
        <f ca="1">IF(B1001=1, ROUND(_xlfn.NORM.INV(Y1001,$C$13,$C$14)*(1+$T$14), 0), ROUND(_xlfn.NORM.INV(Y1001, $D$13, $D$14)*(1+$T$14), 0))</f>
        <v>40</v>
      </c>
      <c r="AA1001" s="20">
        <f ca="1">RAND()</f>
        <v>0.97643083387719953</v>
      </c>
      <c r="AB1001" s="18">
        <f ca="1">IF(B1001=1, ROUND(_xlfn.NORM.INV(AA1001,$C$15,$C$16), 2), ROUND(_xlfn.NORM.INV(AA1001, $D$15, $D$16), 2))</f>
        <v>3039.22</v>
      </c>
      <c r="AC1001" s="15">
        <f ca="1">MIN(G1001,Z1001)</f>
        <v>40</v>
      </c>
      <c r="AD1001" s="15">
        <f ca="1">RAND()</f>
        <v>0.17020279930968485</v>
      </c>
      <c r="AE1001" s="19">
        <f ca="1">(IF(B1001=1, $G$21+($G$22-$G$21)*AD1001, $H$21+($H$22-$H$21)*AD1001))</f>
        <v>1.5106083979290546E-2</v>
      </c>
      <c r="AF1001" s="15">
        <f ca="1">ROUND(AC1001*(1-AE1001), 0)</f>
        <v>39</v>
      </c>
      <c r="AG1001" s="20">
        <f ca="1">RAND()</f>
        <v>0.4613983117607291</v>
      </c>
      <c r="AH1001" s="15">
        <f ca="1">IF(B1001=1, ROUND(_xlfn.NORM.INV(AG1001,$C$17,$C$18)*(1+$T$14), 0), ROUND(_xlfn.NORM.INV(AG1001, $D$17, $D$18)*(1+$T$14), 0))</f>
        <v>194</v>
      </c>
      <c r="AI1001" s="20">
        <f ca="1">RAND()</f>
        <v>0.86905603436866752</v>
      </c>
      <c r="AJ1001" s="18">
        <f ca="1">IF(B1001=1, ROUND(_xlfn.NORM.INV(AI1001,$C$19,$C$20), 2), ROUND(_xlfn.NORM.INV(AI1001, $D$19, $D$20), 2))</f>
        <v>1833.95</v>
      </c>
      <c r="AK1001" s="15">
        <f ca="1">MIN(ROUND(H1001*(1+$C$22),0),AH1001)</f>
        <v>194</v>
      </c>
      <c r="AL1001" s="20">
        <f ca="1">RAND()</f>
        <v>0.85721467500782833</v>
      </c>
      <c r="AM1001" s="19">
        <f ca="1">(IF(B1001=1, $G$21+($G$22-$G$21)*AL1001, $H$21+($H$22-$H$21)*AL1001))</f>
        <v>3.5716440250234849E-2</v>
      </c>
      <c r="AN1001" s="15">
        <f ca="1">ROUND(AK1001*(1-AM1001), 0)</f>
        <v>187</v>
      </c>
      <c r="AO1001" s="18">
        <f ca="1">SUM(IF(AN1001&gt;H1001, (AN1001-H1001)*($G$23+AJ1001), 0),IF(AF1001&gt;G1001,(AF1001-G1001)*($G$23+AB1001),0),IF(X1001&gt;F1001,(X1001-F1001)*($G$23+T1001),0),IF(P1001&gt;E1001,(P1001-E1001)*($G$23+L1001),0))</f>
        <v>0</v>
      </c>
      <c r="AP1001" s="18">
        <f>-$C$24</f>
        <v>-313614.51120000001</v>
      </c>
      <c r="AQ1001" s="17">
        <f ca="1">L1001*P1001+T1001*X1001+AB1001*AF1001+AJ1001*AN1001-AO1001+AP1001</f>
        <v>304625.41879999993</v>
      </c>
      <c r="AS1001" s="21">
        <f ca="1">SUM(IF(AN1001&gt;H1001, (AN1001-H1001), 0),IF(AF1001&gt;G1001,(AF1001-G1001),0),IF(X1001&gt;F1001,(X1001-F1001),0),IF(P1001&gt;E1001,(P1001-E1001),0))</f>
        <v>0</v>
      </c>
    </row>
    <row r="1002" spans="1:45" x14ac:dyDescent="0.4">
      <c r="A1002" s="15">
        <v>974</v>
      </c>
      <c r="B1002" s="15">
        <f ca="1">IF(RAND() &lt; (8/12), 0, 1)</f>
        <v>0</v>
      </c>
      <c r="C1002" s="20">
        <f ca="1">RAND()</f>
        <v>0.96183500129551969</v>
      </c>
      <c r="D1002" s="15" t="str">
        <f ca="1">LOOKUP(C1002,$H$13:$H$16,$F$13:$F$16)</f>
        <v>Boeing 777-300ER</v>
      </c>
      <c r="E1002" s="15">
        <f ca="1">LOOKUP(D1002,$F$6:$F$9,$I$6:$I$9)</f>
        <v>8</v>
      </c>
      <c r="F1002" s="15">
        <f ca="1">LOOKUP(D1002,$F$6:$F$9,$J$6:$J$9)</f>
        <v>40</v>
      </c>
      <c r="G1002" s="15">
        <f ca="1">LOOKUP(D1002,$F$6:$F$9,$K$6:$K$9)</f>
        <v>24</v>
      </c>
      <c r="H1002" s="15">
        <f ca="1">LOOKUP(D1002,$F$6:$F$9,$L$6:$L$9)</f>
        <v>260</v>
      </c>
      <c r="I1002" s="20">
        <f ca="1">RAND()</f>
        <v>0.30116598565780528</v>
      </c>
      <c r="J1002" s="15">
        <f ca="1">IF(B1002=1, ROUND(_xlfn.NORM.INV(I1002,$C$5,$C$6)*(1+$T$14), 0), ROUND(_xlfn.NORM.INV(I1002, $D$5, $D$6)*(1+$T$14), 0))</f>
        <v>4</v>
      </c>
      <c r="K1002" s="20">
        <f ca="1">RAND()</f>
        <v>0.53764684164550802</v>
      </c>
      <c r="L1002" s="18">
        <f ca="1">IF(B1002=1, ROUND(_xlfn.NORM.INV(K1002,$C$7,$C$8), 2), ROUND(_xlfn.NORM.INV(K1002, $D$7, $D$8), 2))</f>
        <v>10535.45</v>
      </c>
      <c r="M1002" s="15">
        <f ca="1">MIN(E1002,J1002)</f>
        <v>4</v>
      </c>
      <c r="N1002" s="15">
        <f ca="1">RAND()</f>
        <v>0.25299999880333091</v>
      </c>
      <c r="O1002" s="19">
        <f ca="1">(IF(B1002=1, $G$21+($G$22-$G$21)*N1002, $H$21+($H$22-$H$21)*N1002))</f>
        <v>1.7589999964099927E-2</v>
      </c>
      <c r="P1002" s="15">
        <f ca="1">ROUND(M1002*(1-O1002), 0)</f>
        <v>4</v>
      </c>
      <c r="Q1002" s="20">
        <f ca="1">RAND()</f>
        <v>0.19939131666611898</v>
      </c>
      <c r="R1002" s="15">
        <f ca="1">IF(B1002=1, ROUND(_xlfn.NORM.INV(Q1002,$C$9,$C$10)*(1+$T$14), 0), ROUND(_xlfn.NORM.INV(Q1002, $D$9, $D$10)*(1+$T$14), 0))</f>
        <v>31</v>
      </c>
      <c r="S1002" s="20">
        <f ca="1">RAND()</f>
        <v>0.1508720508465633</v>
      </c>
      <c r="T1002" s="18">
        <f ca="1">IF(B1002=1, ROUND(_xlfn.NORM.INV(S1002,$C$11,$C$12), 2), ROUND(_xlfn.NORM.INV(S1002, $D$11, $D$12), 2))</f>
        <v>5010.8599999999997</v>
      </c>
      <c r="U1002" s="15">
        <f ca="1">MIN(F1002,R1002)</f>
        <v>31</v>
      </c>
      <c r="V1002" s="15">
        <f ca="1">RAND()</f>
        <v>0.24737425596699025</v>
      </c>
      <c r="W1002" s="19">
        <f ca="1">(IF(B1002=1, $G$21+($G$22-$G$21)*V1002, $H$21+($H$22-$H$21)*V1002))</f>
        <v>1.7421227679009707E-2</v>
      </c>
      <c r="X1002" s="15">
        <f ca="1">ROUND(U1002*(1-W1002), 0)</f>
        <v>30</v>
      </c>
      <c r="Y1002" s="20">
        <f ca="1">RAND()</f>
        <v>0.59780202371159452</v>
      </c>
      <c r="Z1002" s="15">
        <f ca="1">IF(B1002=1, ROUND(_xlfn.NORM.INV(Y1002,$C$13,$C$14)*(1+$T$14), 0), ROUND(_xlfn.NORM.INV(Y1002, $D$13, $D$14)*(1+$T$14), 0))</f>
        <v>38</v>
      </c>
      <c r="AA1002" s="20">
        <f ca="1">RAND()</f>
        <v>0.97696037541527803</v>
      </c>
      <c r="AB1002" s="18">
        <f ca="1">IF(B1002=1, ROUND(_xlfn.NORM.INV(AA1002,$C$15,$C$16), 2), ROUND(_xlfn.NORM.INV(AA1002, $D$15, $D$16), 2))</f>
        <v>3040.39</v>
      </c>
      <c r="AC1002" s="15">
        <f ca="1">MIN(G1002,Z1002)</f>
        <v>24</v>
      </c>
      <c r="AD1002" s="15">
        <f ca="1">RAND()</f>
        <v>6.757296743926311E-2</v>
      </c>
      <c r="AE1002" s="19">
        <f ca="1">(IF(B1002=1, $G$21+($G$22-$G$21)*AD1002, $H$21+($H$22-$H$21)*AD1002))</f>
        <v>1.2027189023177894E-2</v>
      </c>
      <c r="AF1002" s="15">
        <f ca="1">ROUND(AC1002*(1-AE1002), 0)</f>
        <v>24</v>
      </c>
      <c r="AG1002" s="20">
        <f ca="1">RAND()</f>
        <v>0.59092374240824341</v>
      </c>
      <c r="AH1002" s="15">
        <f ca="1">IF(B1002=1, ROUND(_xlfn.NORM.INV(AG1002,$C$17,$C$18)*(1+$T$14), 0), ROUND(_xlfn.NORM.INV(AG1002, $D$17, $D$18)*(1+$T$14), 0))</f>
        <v>212</v>
      </c>
      <c r="AI1002" s="20">
        <f ca="1">RAND()</f>
        <v>0.88724765480183809</v>
      </c>
      <c r="AJ1002" s="18">
        <f ca="1">IF(B1002=1, ROUND(_xlfn.NORM.INV(AI1002,$C$19,$C$20), 2), ROUND(_xlfn.NORM.INV(AI1002, $D$19, $D$20), 2))</f>
        <v>1840.8</v>
      </c>
      <c r="AK1002" s="15">
        <f ca="1">MIN(ROUND(H1002*(1+$C$22),0),AH1002)</f>
        <v>212</v>
      </c>
      <c r="AL1002" s="20">
        <f ca="1">RAND()</f>
        <v>0.18850282777208038</v>
      </c>
      <c r="AM1002" s="19">
        <f ca="1">(IF(B1002=1, $G$21+($G$22-$G$21)*AL1002, $H$21+($H$22-$H$21)*AL1002))</f>
        <v>1.565508483316241E-2</v>
      </c>
      <c r="AN1002" s="15">
        <f ca="1">ROUND(AK1002*(1-AM1002), 0)</f>
        <v>209</v>
      </c>
      <c r="AO1002" s="18">
        <f ca="1">SUM(IF(AN1002&gt;H1002, (AN1002-H1002)*($G$23+AJ1002), 0),IF(AF1002&gt;G1002,(AF1002-G1002)*($G$23+AB1002),0),IF(X1002&gt;F1002,(X1002-F1002)*($G$23+T1002),0),IF(P1002&gt;E1002,(P1002-E1002)*($G$23+L1002),0))</f>
        <v>0</v>
      </c>
      <c r="AP1002" s="18">
        <f>-$C$24</f>
        <v>-313614.51120000001</v>
      </c>
      <c r="AQ1002" s="17">
        <f ca="1">L1002*P1002+T1002*X1002+AB1002*AF1002+AJ1002*AN1002-AO1002+AP1002</f>
        <v>336549.64879999991</v>
      </c>
      <c r="AS1002" s="21">
        <f ca="1">SUM(IF(AN1002&gt;H1002, (AN1002-H1002), 0),IF(AF1002&gt;G1002,(AF1002-G1002),0),IF(X1002&gt;F1002,(X1002-F1002),0),IF(P1002&gt;E1002,(P1002-E1002),0))</f>
        <v>0</v>
      </c>
    </row>
    <row r="1003" spans="1:45" x14ac:dyDescent="0.4">
      <c r="A1003" s="15">
        <v>975</v>
      </c>
      <c r="B1003" s="15">
        <f ca="1">IF(RAND() &lt; (8/12), 0, 1)</f>
        <v>1</v>
      </c>
      <c r="C1003" s="20">
        <f ca="1">RAND()</f>
        <v>0.94466065519761744</v>
      </c>
      <c r="D1003" s="15" t="str">
        <f ca="1">LOOKUP(C1003,$H$13:$H$16,$F$13:$F$16)</f>
        <v>Boeing 777-300ER</v>
      </c>
      <c r="E1003" s="15">
        <f ca="1">LOOKUP(D1003,$F$6:$F$9,$I$6:$I$9)</f>
        <v>8</v>
      </c>
      <c r="F1003" s="15">
        <f ca="1">LOOKUP(D1003,$F$6:$F$9,$J$6:$J$9)</f>
        <v>40</v>
      </c>
      <c r="G1003" s="15">
        <f ca="1">LOOKUP(D1003,$F$6:$F$9,$K$6:$K$9)</f>
        <v>24</v>
      </c>
      <c r="H1003" s="15">
        <f ca="1">LOOKUP(D1003,$F$6:$F$9,$L$6:$L$9)</f>
        <v>260</v>
      </c>
      <c r="I1003" s="20">
        <f ca="1">RAND()</f>
        <v>0.33414068868147295</v>
      </c>
      <c r="J1003" s="15">
        <f ca="1">IF(B1003=1, ROUND(_xlfn.NORM.INV(I1003,$C$5,$C$6)*(1+$T$14), 0), ROUND(_xlfn.NORM.INV(I1003, $D$5, $D$6)*(1+$T$14), 0))</f>
        <v>5</v>
      </c>
      <c r="K1003" s="20">
        <f ca="1">RAND()</f>
        <v>0.49751009619943065</v>
      </c>
      <c r="L1003" s="18">
        <f ca="1">IF(B1003=1, ROUND(_xlfn.NORM.INV(K1003,$C$7,$C$8), 2), ROUND(_xlfn.NORM.INV(K1003, $D$7, $D$8), 2))</f>
        <v>13647.62</v>
      </c>
      <c r="M1003" s="15">
        <f ca="1">MIN(E1003,J1003)</f>
        <v>5</v>
      </c>
      <c r="N1003" s="15">
        <f ca="1">RAND()</f>
        <v>0.88469606771996501</v>
      </c>
      <c r="O1003" s="19">
        <f ca="1">(IF(B1003=1, $G$21+($G$22-$G$21)*N1003, $H$21+($H$22-$H$21)*N1003))</f>
        <v>4.5964362370198776E-2</v>
      </c>
      <c r="P1003" s="15">
        <f ca="1">ROUND(M1003*(1-O1003), 0)</f>
        <v>5</v>
      </c>
      <c r="Q1003" s="20">
        <f ca="1">RAND()</f>
        <v>0.5557568495059203</v>
      </c>
      <c r="R1003" s="15">
        <f ca="1">IF(B1003=1, ROUND(_xlfn.NORM.INV(Q1003,$C$9,$C$10)*(1+$T$14), 0), ROUND(_xlfn.NORM.INV(Q1003, $D$9, $D$10)*(1+$T$14), 0))</f>
        <v>64</v>
      </c>
      <c r="S1003" s="20">
        <f ca="1">RAND()</f>
        <v>0.97252900291324018</v>
      </c>
      <c r="T1003" s="18">
        <f ca="1">IF(B1003=1, ROUND(_xlfn.NORM.INV(S1003,$C$11,$C$12), 2), ROUND(_xlfn.NORM.INV(S1003, $D$11, $D$12), 2))</f>
        <v>8560.1200000000008</v>
      </c>
      <c r="U1003" s="15">
        <f ca="1">MIN(F1003,R1003)</f>
        <v>40</v>
      </c>
      <c r="V1003" s="15">
        <f ca="1">RAND()</f>
        <v>0.11914460649318503</v>
      </c>
      <c r="W1003" s="19">
        <f ca="1">(IF(B1003=1, $G$21+($G$22-$G$21)*V1003, $H$21+($H$22-$H$21)*V1003))</f>
        <v>1.9170061227261476E-2</v>
      </c>
      <c r="X1003" s="15">
        <f ca="1">ROUND(U1003*(1-W1003), 0)</f>
        <v>39</v>
      </c>
      <c r="Y1003" s="20">
        <f ca="1">RAND()</f>
        <v>0.53274156352534174</v>
      </c>
      <c r="Z1003" s="15">
        <f ca="1">IF(B1003=1, ROUND(_xlfn.NORM.INV(Y1003,$C$13,$C$14)*(1+$T$14), 0), ROUND(_xlfn.NORM.INV(Y1003, $D$13, $D$14)*(1+$T$14), 0))</f>
        <v>56</v>
      </c>
      <c r="AA1003" s="20">
        <f ca="1">RAND()</f>
        <v>0.44890925179413077</v>
      </c>
      <c r="AB1003" s="18">
        <f ca="1">IF(B1003=1, ROUND(_xlfn.NORM.INV(AA1003,$C$15,$C$16), 2), ROUND(_xlfn.NORM.INV(AA1003, $D$15, $D$16), 2))</f>
        <v>3580.61</v>
      </c>
      <c r="AC1003" s="15">
        <f ca="1">MIN(G1003,Z1003)</f>
        <v>24</v>
      </c>
      <c r="AD1003" s="15">
        <f ca="1">RAND()</f>
        <v>0.25547372704197535</v>
      </c>
      <c r="AE1003" s="19">
        <f ca="1">(IF(B1003=1, $G$21+($G$22-$G$21)*AD1003, $H$21+($H$22-$H$21)*AD1003))</f>
        <v>2.3941580446469136E-2</v>
      </c>
      <c r="AF1003" s="15">
        <f ca="1">ROUND(AC1003*(1-AE1003), 0)</f>
        <v>23</v>
      </c>
      <c r="AG1003" s="20">
        <f ca="1">RAND()</f>
        <v>0.90864393391068998</v>
      </c>
      <c r="AH1003" s="15">
        <f ca="1">IF(B1003=1, ROUND(_xlfn.NORM.INV(AG1003,$C$17,$C$18)*(1+$T$14), 0), ROUND(_xlfn.NORM.INV(AG1003, $D$17, $D$18)*(1+$T$14), 0))</f>
        <v>472</v>
      </c>
      <c r="AI1003" s="20">
        <f ca="1">RAND()</f>
        <v>0.91014337425027803</v>
      </c>
      <c r="AJ1003" s="18">
        <f ca="1">IF(B1003=1, ROUND(_xlfn.NORM.INV(AI1003,$C$19,$C$20), 2), ROUND(_xlfn.NORM.INV(AI1003, $D$19, $D$20), 2))</f>
        <v>2679.74</v>
      </c>
      <c r="AK1003" s="15">
        <f ca="1">MIN(ROUND(H1003*(1+$C$22),0),AH1003)</f>
        <v>273</v>
      </c>
      <c r="AL1003" s="20">
        <f ca="1">RAND()</f>
        <v>0.27806504004034471</v>
      </c>
      <c r="AM1003" s="19">
        <f ca="1">(IF(B1003=1, $G$21+($G$22-$G$21)*AL1003, $H$21+($H$22-$H$21)*AL1003))</f>
        <v>2.4732276401412068E-2</v>
      </c>
      <c r="AN1003" s="15">
        <f ca="1">ROUND(AK1003*(1-AM1003), 0)</f>
        <v>266</v>
      </c>
      <c r="AO1003" s="18">
        <f ca="1">SUM(IF(AN1003&gt;H1003, (AN1003-H1003)*($G$23+AJ1003), 0),IF(AF1003&gt;G1003,(AF1003-G1003)*($G$23+AB1003),0),IF(X1003&gt;F1003,(X1003-F1003)*($G$23+T1003),0),IF(P1003&gt;E1003,(P1003-E1003)*($G$23+L1003),0))</f>
        <v>21184.44</v>
      </c>
      <c r="AP1003" s="18">
        <f>-$C$24</f>
        <v>-313614.51120000001</v>
      </c>
      <c r="AQ1003" s="17">
        <f ca="1">L1003*P1003+T1003*X1003+AB1003*AF1003+AJ1003*AN1003-AO1003+AP1003</f>
        <v>862448.6987999999</v>
      </c>
      <c r="AS1003" s="21">
        <f ca="1">SUM(IF(AN1003&gt;H1003, (AN1003-H1003), 0),IF(AF1003&gt;G1003,(AF1003-G1003),0),IF(X1003&gt;F1003,(X1003-F1003),0),IF(P1003&gt;E1003,(P1003-E1003),0))</f>
        <v>6</v>
      </c>
    </row>
    <row r="1004" spans="1:45" x14ac:dyDescent="0.4">
      <c r="A1004" s="15">
        <v>976</v>
      </c>
      <c r="B1004" s="15">
        <f ca="1">IF(RAND() &lt; (8/12), 0, 1)</f>
        <v>0</v>
      </c>
      <c r="C1004" s="20">
        <f ca="1">RAND()</f>
        <v>0.27006011712131073</v>
      </c>
      <c r="D1004" s="15" t="str">
        <f ca="1">LOOKUP(C1004,$H$13:$H$16,$F$13:$F$16)</f>
        <v>Airbus A380-800</v>
      </c>
      <c r="E1004" s="15">
        <f ca="1">LOOKUP(D1004,$F$6:$F$9,$I$6:$I$9)</f>
        <v>14</v>
      </c>
      <c r="F1004" s="15">
        <f ca="1">LOOKUP(D1004,$F$6:$F$9,$J$6:$J$9)</f>
        <v>76</v>
      </c>
      <c r="G1004" s="15">
        <f ca="1">LOOKUP(D1004,$F$6:$F$9,$K$6:$K$9)</f>
        <v>56</v>
      </c>
      <c r="H1004" s="15">
        <f ca="1">LOOKUP(D1004,$F$6:$F$9,$L$6:$L$9)</f>
        <v>341</v>
      </c>
      <c r="I1004" s="20">
        <f ca="1">RAND()</f>
        <v>0.80751164990750846</v>
      </c>
      <c r="J1004" s="15">
        <f ca="1">IF(B1004=1, ROUND(_xlfn.NORM.INV(I1004,$C$5,$C$6)*(1+$T$14), 0), ROUND(_xlfn.NORM.INV(I1004, $D$5, $D$6)*(1+$T$14), 0))</f>
        <v>5</v>
      </c>
      <c r="K1004" s="20">
        <f ca="1">RAND()</f>
        <v>0.86144350730138708</v>
      </c>
      <c r="L1004" s="18">
        <f ca="1">IF(B1004=1, ROUND(_xlfn.NORM.INV(K1004,$C$7,$C$8), 2), ROUND(_xlfn.NORM.INV(K1004, $D$7, $D$8), 2))</f>
        <v>10987.71</v>
      </c>
      <c r="M1004" s="15">
        <f ca="1">MIN(E1004,J1004)</f>
        <v>5</v>
      </c>
      <c r="N1004" s="15">
        <f ca="1">RAND()</f>
        <v>9.9162715507918775E-2</v>
      </c>
      <c r="O1004" s="19">
        <f ca="1">(IF(B1004=1, $G$21+($G$22-$G$21)*N1004, $H$21+($H$22-$H$21)*N1004))</f>
        <v>1.2974881465237564E-2</v>
      </c>
      <c r="P1004" s="15">
        <f ca="1">ROUND(M1004*(1-O1004), 0)</f>
        <v>5</v>
      </c>
      <c r="Q1004" s="20">
        <f ca="1">RAND()</f>
        <v>0.62909924955526464</v>
      </c>
      <c r="R1004" s="15">
        <f ca="1">IF(B1004=1, ROUND(_xlfn.NORM.INV(Q1004,$C$9,$C$10)*(1+$T$14), 0), ROUND(_xlfn.NORM.INV(Q1004, $D$9, $D$10)*(1+$T$14), 0))</f>
        <v>43</v>
      </c>
      <c r="S1004" s="20">
        <f ca="1">RAND()</f>
        <v>0.31171627958938475</v>
      </c>
      <c r="T1004" s="18">
        <f ca="1">IF(B1004=1, ROUND(_xlfn.NORM.INV(S1004,$C$11,$C$12), 2), ROUND(_xlfn.NORM.INV(S1004, $D$11, $D$12), 2))</f>
        <v>5134.3</v>
      </c>
      <c r="U1004" s="15">
        <f ca="1">MIN(F1004,R1004)</f>
        <v>43</v>
      </c>
      <c r="V1004" s="15">
        <f ca="1">RAND()</f>
        <v>0.33341973634359134</v>
      </c>
      <c r="W1004" s="19">
        <f ca="1">(IF(B1004=1, $G$21+($G$22-$G$21)*V1004, $H$21+($H$22-$H$21)*V1004))</f>
        <v>2.000259209030774E-2</v>
      </c>
      <c r="X1004" s="15">
        <f ca="1">ROUND(U1004*(1-W1004), 0)</f>
        <v>42</v>
      </c>
      <c r="Y1004" s="20">
        <f ca="1">RAND()</f>
        <v>0.75392611443256163</v>
      </c>
      <c r="Z1004" s="15">
        <f ca="1">IF(B1004=1, ROUND(_xlfn.NORM.INV(Y1004,$C$13,$C$14)*(1+$T$14), 0), ROUND(_xlfn.NORM.INV(Y1004, $D$13, $D$14)*(1+$T$14), 0))</f>
        <v>42</v>
      </c>
      <c r="AA1004" s="20">
        <f ca="1">RAND()</f>
        <v>0.52314886021376805</v>
      </c>
      <c r="AB1004" s="18">
        <f ca="1">IF(B1004=1, ROUND(_xlfn.NORM.INV(AA1004,$C$15,$C$16), 2), ROUND(_xlfn.NORM.INV(AA1004, $D$15, $D$16), 2))</f>
        <v>2805.02</v>
      </c>
      <c r="AC1004" s="15">
        <f ca="1">MIN(G1004,Z1004)</f>
        <v>42</v>
      </c>
      <c r="AD1004" s="15">
        <f ca="1">RAND()</f>
        <v>0.73592744551876266</v>
      </c>
      <c r="AE1004" s="19">
        <f ca="1">(IF(B1004=1, $G$21+($G$22-$G$21)*AD1004, $H$21+($H$22-$H$21)*AD1004))</f>
        <v>3.2077823365562877E-2</v>
      </c>
      <c r="AF1004" s="15">
        <f ca="1">ROUND(AC1004*(1-AE1004), 0)</f>
        <v>41</v>
      </c>
      <c r="AG1004" s="20">
        <f ca="1">RAND()</f>
        <v>0.55944818464028012</v>
      </c>
      <c r="AH1004" s="15">
        <f ca="1">IF(B1004=1, ROUND(_xlfn.NORM.INV(AG1004,$C$17,$C$18)*(1+$T$14), 0), ROUND(_xlfn.NORM.INV(AG1004, $D$17, $D$18)*(1+$T$14), 0))</f>
        <v>207</v>
      </c>
      <c r="AI1004" s="20">
        <f ca="1">RAND()</f>
        <v>0.45231832837576846</v>
      </c>
      <c r="AJ1004" s="18">
        <f ca="1">IF(B1004=1, ROUND(_xlfn.NORM.INV(AI1004,$C$19,$C$20), 2), ROUND(_xlfn.NORM.INV(AI1004, $D$19, $D$20), 2))</f>
        <v>1739.63</v>
      </c>
      <c r="AK1004" s="15">
        <f ca="1">MIN(ROUND(H1004*(1+$C$22),0),AH1004)</f>
        <v>207</v>
      </c>
      <c r="AL1004" s="20">
        <f ca="1">RAND()</f>
        <v>6.5282258530983461E-2</v>
      </c>
      <c r="AM1004" s="19">
        <f ca="1">(IF(B1004=1, $G$21+($G$22-$G$21)*AL1004, $H$21+($H$22-$H$21)*AL1004))</f>
        <v>1.1958467755929503E-2</v>
      </c>
      <c r="AN1004" s="15">
        <f ca="1">ROUND(AK1004*(1-AM1004), 0)</f>
        <v>205</v>
      </c>
      <c r="AO1004" s="18">
        <f ca="1">SUM(IF(AN1004&gt;H1004, (AN1004-H1004)*($G$23+AJ1004), 0),IF(AF1004&gt;G1004,(AF1004-G1004)*($G$23+AB1004),0),IF(X1004&gt;F1004,(X1004-F1004)*($G$23+T1004),0),IF(P1004&gt;E1004,(P1004-E1004)*($G$23+L1004),0))</f>
        <v>0</v>
      </c>
      <c r="AP1004" s="18">
        <f>-$C$24</f>
        <v>-313614.51120000001</v>
      </c>
      <c r="AQ1004" s="17">
        <f ca="1">L1004*P1004+T1004*X1004+AB1004*AF1004+AJ1004*AN1004-AO1004+AP1004</f>
        <v>428594.6088000001</v>
      </c>
      <c r="AS1004" s="21">
        <f ca="1">SUM(IF(AN1004&gt;H1004, (AN1004-H1004), 0),IF(AF1004&gt;G1004,(AF1004-G1004),0),IF(X1004&gt;F1004,(X1004-F1004),0),IF(P1004&gt;E1004,(P1004-E1004),0))</f>
        <v>0</v>
      </c>
    </row>
    <row r="1005" spans="1:45" x14ac:dyDescent="0.4">
      <c r="A1005" s="15">
        <v>977</v>
      </c>
      <c r="B1005" s="15">
        <f ca="1">IF(RAND() &lt; (8/12), 0, 1)</f>
        <v>1</v>
      </c>
      <c r="C1005" s="20">
        <f ca="1">RAND()</f>
        <v>0.19962302677024202</v>
      </c>
      <c r="D1005" s="15" t="str">
        <f ca="1">LOOKUP(C1005,$H$13:$H$16,$F$13:$F$16)</f>
        <v>Airbus A350-900</v>
      </c>
      <c r="E1005" s="15">
        <f ca="1">LOOKUP(D1005,$F$6:$F$9,$I$6:$I$9)</f>
        <v>0</v>
      </c>
      <c r="F1005" s="15">
        <f ca="1">LOOKUP(D1005,$F$6:$F$9,$J$6:$J$9)</f>
        <v>32</v>
      </c>
      <c r="G1005" s="15">
        <f ca="1">LOOKUP(D1005,$F$6:$F$9,$K$6:$K$9)</f>
        <v>21</v>
      </c>
      <c r="H1005" s="15">
        <f ca="1">LOOKUP(D1005,$F$6:$F$9,$L$6:$L$9)</f>
        <v>259</v>
      </c>
      <c r="I1005" s="20">
        <f ca="1">RAND()</f>
        <v>0.84659115253252204</v>
      </c>
      <c r="J1005" s="15">
        <f ca="1">IF(B1005=1, ROUND(_xlfn.NORM.INV(I1005,$C$5,$C$6)*(1+$T$14), 0), ROUND(_xlfn.NORM.INV(I1005, $D$5, $D$6)*(1+$T$14), 0))</f>
        <v>8</v>
      </c>
      <c r="K1005" s="20">
        <f ca="1">RAND()</f>
        <v>0.23723660141146097</v>
      </c>
      <c r="L1005" s="18">
        <f ca="1">IF(B1005=1, ROUND(_xlfn.NORM.INV(K1005,$C$7,$C$8), 2), ROUND(_xlfn.NORM.INV(K1005, $D$7, $D$8), 2))</f>
        <v>12369.04</v>
      </c>
      <c r="M1005" s="15">
        <f ca="1">MIN(E1005,J1005)</f>
        <v>0</v>
      </c>
      <c r="N1005" s="15">
        <f ca="1">RAND()</f>
        <v>0.70420650602069113</v>
      </c>
      <c r="O1005" s="19">
        <f ca="1">(IF(B1005=1, $G$21+($G$22-$G$21)*N1005, $H$21+($H$22-$H$21)*N1005))</f>
        <v>3.9647227710724195E-2</v>
      </c>
      <c r="P1005" s="15">
        <f ca="1">ROUND(M1005*(1-O1005), 0)</f>
        <v>0</v>
      </c>
      <c r="Q1005" s="20">
        <f ca="1">RAND()</f>
        <v>7.8477042514083384E-2</v>
      </c>
      <c r="R1005" s="15">
        <f ca="1">IF(B1005=1, ROUND(_xlfn.NORM.INV(Q1005,$C$9,$C$10)*(1+$T$14), 0), ROUND(_xlfn.NORM.INV(Q1005, $D$9, $D$10)*(1+$T$14), 0))</f>
        <v>25</v>
      </c>
      <c r="S1005" s="20">
        <f ca="1">RAND()</f>
        <v>0.5711251119664319</v>
      </c>
      <c r="T1005" s="18">
        <f ca="1">IF(B1005=1, ROUND(_xlfn.NORM.INV(S1005,$C$11,$C$12), 2), ROUND(_xlfn.NORM.INV(S1005, $D$11, $D$12), 2))</f>
        <v>6991.06</v>
      </c>
      <c r="U1005" s="15">
        <f ca="1">MIN(F1005,R1005)</f>
        <v>25</v>
      </c>
      <c r="V1005" s="15">
        <f ca="1">RAND()</f>
        <v>0.62381542119244682</v>
      </c>
      <c r="W1005" s="19">
        <f ca="1">(IF(B1005=1, $G$21+($G$22-$G$21)*V1005, $H$21+($H$22-$H$21)*V1005))</f>
        <v>3.6833539741735644E-2</v>
      </c>
      <c r="X1005" s="15">
        <f ca="1">ROUND(U1005*(1-W1005), 0)</f>
        <v>24</v>
      </c>
      <c r="Y1005" s="20">
        <f ca="1">RAND()</f>
        <v>0.76026031457412635</v>
      </c>
      <c r="Z1005" s="15">
        <f ca="1">IF(B1005=1, ROUND(_xlfn.NORM.INV(Y1005,$C$13,$C$14)*(1+$T$14), 0), ROUND(_xlfn.NORM.INV(Y1005, $D$13, $D$14)*(1+$T$14), 0))</f>
        <v>71</v>
      </c>
      <c r="AA1005" s="20">
        <f ca="1">RAND()</f>
        <v>0.61648713894563789</v>
      </c>
      <c r="AB1005" s="18">
        <f ca="1">IF(B1005=1, ROUND(_xlfn.NORM.INV(AA1005,$C$15,$C$16), 2), ROUND(_xlfn.NORM.INV(AA1005, $D$15, $D$16), 2))</f>
        <v>3784.85</v>
      </c>
      <c r="AC1005" s="15">
        <f ca="1">MIN(G1005,Z1005)</f>
        <v>21</v>
      </c>
      <c r="AD1005" s="15">
        <f ca="1">RAND()</f>
        <v>0.14777254631423931</v>
      </c>
      <c r="AE1005" s="19">
        <f ca="1">(IF(B1005=1, $G$21+($G$22-$G$21)*AD1005, $H$21+($H$22-$H$21)*AD1005))</f>
        <v>2.0172039120998374E-2</v>
      </c>
      <c r="AF1005" s="15">
        <f ca="1">ROUND(AC1005*(1-AE1005), 0)</f>
        <v>21</v>
      </c>
      <c r="AG1005" s="20">
        <f ca="1">RAND()</f>
        <v>0.8017158977694776</v>
      </c>
      <c r="AH1005" s="15">
        <f ca="1">IF(B1005=1, ROUND(_xlfn.NORM.INV(AG1005,$C$17,$C$18)*(1+$T$14), 0), ROUND(_xlfn.NORM.INV(AG1005, $D$17, $D$18)*(1+$T$14), 0))</f>
        <v>411</v>
      </c>
      <c r="AI1005" s="20">
        <f ca="1">RAND()</f>
        <v>0.95599715274739516</v>
      </c>
      <c r="AJ1005" s="18">
        <f ca="1">IF(B1005=1, ROUND(_xlfn.NORM.INV(AI1005,$C$19,$C$20), 2), ROUND(_xlfn.NORM.INV(AI1005, $D$19, $D$20), 2))</f>
        <v>2789.26</v>
      </c>
      <c r="AK1005" s="15">
        <f ca="1">MIN(ROUND(H1005*(1+$C$22),0),AH1005)</f>
        <v>272</v>
      </c>
      <c r="AL1005" s="20">
        <f ca="1">RAND()</f>
        <v>0.70890706454160213</v>
      </c>
      <c r="AM1005" s="19">
        <f ca="1">(IF(B1005=1, $G$21+($G$22-$G$21)*AL1005, $H$21+($H$22-$H$21)*AL1005))</f>
        <v>3.9811747258956073E-2</v>
      </c>
      <c r="AN1005" s="15">
        <f ca="1">ROUND(AK1005*(1-AM1005), 0)</f>
        <v>261</v>
      </c>
      <c r="AO1005" s="18">
        <f ca="1">SUM(IF(AN1005&gt;H1005, (AN1005-H1005)*($G$23+AJ1005), 0),IF(AF1005&gt;G1005,(AF1005-G1005)*($G$23+AB1005),0),IF(X1005&gt;F1005,(X1005-F1005)*($G$23+T1005),0),IF(P1005&gt;E1005,(P1005-E1005)*($G$23+L1005),0))</f>
        <v>7280.52</v>
      </c>
      <c r="AP1005" s="18">
        <f>-$C$24</f>
        <v>-313614.51120000001</v>
      </c>
      <c r="AQ1005" s="17">
        <f ca="1">L1005*P1005+T1005*X1005+AB1005*AF1005+AJ1005*AN1005-AO1005+AP1005</f>
        <v>654369.11880000005</v>
      </c>
      <c r="AS1005" s="21">
        <f ca="1">SUM(IF(AN1005&gt;H1005, (AN1005-H1005), 0),IF(AF1005&gt;G1005,(AF1005-G1005),0),IF(X1005&gt;F1005,(X1005-F1005),0),IF(P1005&gt;E1005,(P1005-E1005),0))</f>
        <v>2</v>
      </c>
    </row>
    <row r="1006" spans="1:45" x14ac:dyDescent="0.4">
      <c r="A1006" s="15">
        <v>978</v>
      </c>
      <c r="B1006" s="15">
        <f ca="1">IF(RAND() &lt; (8/12), 0, 1)</f>
        <v>1</v>
      </c>
      <c r="C1006" s="20">
        <f ca="1">RAND()</f>
        <v>0.95319848777895511</v>
      </c>
      <c r="D1006" s="15" t="str">
        <f ca="1">LOOKUP(C1006,$H$13:$H$16,$F$13:$F$16)</f>
        <v>Boeing 777-300ER</v>
      </c>
      <c r="E1006" s="15">
        <f ca="1">LOOKUP(D1006,$F$6:$F$9,$I$6:$I$9)</f>
        <v>8</v>
      </c>
      <c r="F1006" s="15">
        <f ca="1">LOOKUP(D1006,$F$6:$F$9,$J$6:$J$9)</f>
        <v>40</v>
      </c>
      <c r="G1006" s="15">
        <f ca="1">LOOKUP(D1006,$F$6:$F$9,$K$6:$K$9)</f>
        <v>24</v>
      </c>
      <c r="H1006" s="15">
        <f ca="1">LOOKUP(D1006,$F$6:$F$9,$L$6:$L$9)</f>
        <v>260</v>
      </c>
      <c r="I1006" s="20">
        <f ca="1">RAND()</f>
        <v>0.42010860049449306</v>
      </c>
      <c r="J1006" s="15">
        <f ca="1">IF(B1006=1, ROUND(_xlfn.NORM.INV(I1006,$C$5,$C$6)*(1+$T$14), 0), ROUND(_xlfn.NORM.INV(I1006, $D$5, $D$6)*(1+$T$14), 0))</f>
        <v>6</v>
      </c>
      <c r="K1006" s="20">
        <f ca="1">RAND()</f>
        <v>0.3911929359962506</v>
      </c>
      <c r="L1006" s="18">
        <f ca="1">IF(B1006=1, ROUND(_xlfn.NORM.INV(K1006,$C$7,$C$8), 2), ROUND(_xlfn.NORM.INV(K1006, $D$7, $D$8), 2))</f>
        <v>13160.76</v>
      </c>
      <c r="M1006" s="15">
        <f ca="1">MIN(E1006,J1006)</f>
        <v>6</v>
      </c>
      <c r="N1006" s="15">
        <f ca="1">RAND()</f>
        <v>0.27397421831841762</v>
      </c>
      <c r="O1006" s="19">
        <f ca="1">(IF(B1006=1, $G$21+($G$22-$G$21)*N1006, $H$21+($H$22-$H$21)*N1006))</f>
        <v>2.4589097641144617E-2</v>
      </c>
      <c r="P1006" s="15">
        <f ca="1">ROUND(M1006*(1-O1006), 0)</f>
        <v>6</v>
      </c>
      <c r="Q1006" s="20">
        <f ca="1">RAND()</f>
        <v>0.61390144359952592</v>
      </c>
      <c r="R1006" s="15">
        <f ca="1">IF(B1006=1, ROUND(_xlfn.NORM.INV(Q1006,$C$9,$C$10)*(1+$T$14), 0), ROUND(_xlfn.NORM.INV(Q1006, $D$9, $D$10)*(1+$T$14), 0))</f>
        <v>68</v>
      </c>
      <c r="S1006" s="20">
        <f ca="1">RAND()</f>
        <v>0.46019407110068455</v>
      </c>
      <c r="T1006" s="18">
        <f ca="1">IF(B1006=1, ROUND(_xlfn.NORM.INV(S1006,$C$11,$C$12), 2), ROUND(_xlfn.NORM.INV(S1006, $D$11, $D$12), 2))</f>
        <v>6739.32</v>
      </c>
      <c r="U1006" s="15">
        <f ca="1">MIN(F1006,R1006)</f>
        <v>40</v>
      </c>
      <c r="V1006" s="15">
        <f ca="1">RAND()</f>
        <v>0.39323913726274695</v>
      </c>
      <c r="W1006" s="19">
        <f ca="1">(IF(B1006=1, $G$21+($G$22-$G$21)*V1006, $H$21+($H$22-$H$21)*V1006))</f>
        <v>2.8763369804196144E-2</v>
      </c>
      <c r="X1006" s="15">
        <f ca="1">ROUND(U1006*(1-W1006), 0)</f>
        <v>39</v>
      </c>
      <c r="Y1006" s="20">
        <f ca="1">RAND()</f>
        <v>0.71598851205752601</v>
      </c>
      <c r="Z1006" s="15">
        <f ca="1">IF(B1006=1, ROUND(_xlfn.NORM.INV(Y1006,$C$13,$C$14)*(1+$T$14), 0), ROUND(_xlfn.NORM.INV(Y1006, $D$13, $D$14)*(1+$T$14), 0))</f>
        <v>68</v>
      </c>
      <c r="AA1006" s="20">
        <f ca="1">RAND()</f>
        <v>0.20145931040948017</v>
      </c>
      <c r="AB1006" s="18">
        <f ca="1">IF(B1006=1, ROUND(_xlfn.NORM.INV(AA1006,$C$15,$C$16), 2), ROUND(_xlfn.NORM.INV(AA1006, $D$15, $D$16), 2))</f>
        <v>3240.12</v>
      </c>
      <c r="AC1006" s="15">
        <f ca="1">MIN(G1006,Z1006)</f>
        <v>24</v>
      </c>
      <c r="AD1006" s="15">
        <f ca="1">RAND()</f>
        <v>9.4791828674115064E-2</v>
      </c>
      <c r="AE1006" s="19">
        <f ca="1">(IF(B1006=1, $G$21+($G$22-$G$21)*AD1006, $H$21+($H$22-$H$21)*AD1006))</f>
        <v>1.8317714003594027E-2</v>
      </c>
      <c r="AF1006" s="15">
        <f ca="1">ROUND(AC1006*(1-AE1006), 0)</f>
        <v>24</v>
      </c>
      <c r="AG1006" s="20">
        <f ca="1">RAND()</f>
        <v>0.76802145289303536</v>
      </c>
      <c r="AH1006" s="15">
        <f ca="1">IF(B1006=1, ROUND(_xlfn.NORM.INV(AG1006,$C$17,$C$18)*(1+$T$14), 0), ROUND(_xlfn.NORM.INV(AG1006, $D$17, $D$18)*(1+$T$14), 0))</f>
        <v>397</v>
      </c>
      <c r="AI1006" s="20">
        <f ca="1">RAND()</f>
        <v>0.51862345093972351</v>
      </c>
      <c r="AJ1006" s="18">
        <f ca="1">IF(B1006=1, ROUND(_xlfn.NORM.INV(AI1006,$C$19,$C$20), 2), ROUND(_xlfn.NORM.INV(AI1006, $D$19, $D$20), 2))</f>
        <v>2290.52</v>
      </c>
      <c r="AK1006" s="15">
        <f ca="1">MIN(ROUND(H1006*(1+$C$22),0),AH1006)</f>
        <v>273</v>
      </c>
      <c r="AL1006" s="20">
        <f ca="1">RAND()</f>
        <v>8.2570516330274346E-2</v>
      </c>
      <c r="AM1006" s="19">
        <f ca="1">(IF(B1006=1, $G$21+($G$22-$G$21)*AL1006, $H$21+($H$22-$H$21)*AL1006))</f>
        <v>1.7889968071559601E-2</v>
      </c>
      <c r="AN1006" s="15">
        <f ca="1">ROUND(AK1006*(1-AM1006), 0)</f>
        <v>268</v>
      </c>
      <c r="AO1006" s="18">
        <f ca="1">SUM(IF(AN1006&gt;H1006, (AN1006-H1006)*($G$23+AJ1006), 0),IF(AF1006&gt;G1006,(AF1006-G1006)*($G$23+AB1006),0),IF(X1006&gt;F1006,(X1006-F1006)*($G$23+T1006),0),IF(P1006&gt;E1006,(P1006-E1006)*($G$23+L1006),0))</f>
        <v>25132.16</v>
      </c>
      <c r="AP1006" s="18">
        <f>-$C$24</f>
        <v>-313614.51120000001</v>
      </c>
      <c r="AQ1006" s="17">
        <f ca="1">L1006*P1006+T1006*X1006+AB1006*AF1006+AJ1006*AN1006-AO1006+AP1006</f>
        <v>694673.60880000005</v>
      </c>
      <c r="AS1006" s="21">
        <f ca="1">SUM(IF(AN1006&gt;H1006, (AN1006-H1006), 0),IF(AF1006&gt;G1006,(AF1006-G1006),0),IF(X1006&gt;F1006,(X1006-F1006),0),IF(P1006&gt;E1006,(P1006-E1006),0))</f>
        <v>8</v>
      </c>
    </row>
    <row r="1007" spans="1:45" x14ac:dyDescent="0.4">
      <c r="A1007" s="15">
        <v>979</v>
      </c>
      <c r="B1007" s="15">
        <f ca="1">IF(RAND() &lt; (8/12), 0, 1)</f>
        <v>0</v>
      </c>
      <c r="C1007" s="20">
        <f ca="1">RAND()</f>
        <v>0.43229044609558109</v>
      </c>
      <c r="D1007" s="15" t="str">
        <f ca="1">LOOKUP(C1007,$H$13:$H$16,$F$13:$F$16)</f>
        <v>Airbus A380-800</v>
      </c>
      <c r="E1007" s="15">
        <f ca="1">LOOKUP(D1007,$F$6:$F$9,$I$6:$I$9)</f>
        <v>14</v>
      </c>
      <c r="F1007" s="15">
        <f ca="1">LOOKUP(D1007,$F$6:$F$9,$J$6:$J$9)</f>
        <v>76</v>
      </c>
      <c r="G1007" s="15">
        <f ca="1">LOOKUP(D1007,$F$6:$F$9,$K$6:$K$9)</f>
        <v>56</v>
      </c>
      <c r="H1007" s="15">
        <f ca="1">LOOKUP(D1007,$F$6:$F$9,$L$6:$L$9)</f>
        <v>341</v>
      </c>
      <c r="I1007" s="20">
        <f ca="1">RAND()</f>
        <v>0.22182801219826864</v>
      </c>
      <c r="J1007" s="15">
        <f ca="1">IF(B1007=1, ROUND(_xlfn.NORM.INV(I1007,$C$5,$C$6)*(1+$T$14), 0), ROUND(_xlfn.NORM.INV(I1007, $D$5, $D$6)*(1+$T$14), 0))</f>
        <v>3</v>
      </c>
      <c r="K1007" s="20">
        <f ca="1">RAND()</f>
        <v>0.71289598395717335</v>
      </c>
      <c r="L1007" s="18">
        <f ca="1">IF(B1007=1, ROUND(_xlfn.NORM.INV(K1007,$C$7,$C$8), 2), ROUND(_xlfn.NORM.INV(K1007, $D$7, $D$8), 2))</f>
        <v>10748.46</v>
      </c>
      <c r="M1007" s="15">
        <f ca="1">MIN(E1007,J1007)</f>
        <v>3</v>
      </c>
      <c r="N1007" s="15">
        <f ca="1">RAND()</f>
        <v>0.38403241816384703</v>
      </c>
      <c r="O1007" s="19">
        <f ca="1">(IF(B1007=1, $G$21+($G$22-$G$21)*N1007, $H$21+($H$22-$H$21)*N1007))</f>
        <v>2.1520972544915411E-2</v>
      </c>
      <c r="P1007" s="15">
        <f ca="1">ROUND(M1007*(1-O1007), 0)</f>
        <v>3</v>
      </c>
      <c r="Q1007" s="20">
        <f ca="1">RAND()</f>
        <v>0.73203192694485408</v>
      </c>
      <c r="R1007" s="15">
        <f ca="1">IF(B1007=1, ROUND(_xlfn.NORM.INV(Q1007,$C$9,$C$10)*(1+$T$14), 0), ROUND(_xlfn.NORM.INV(Q1007, $D$9, $D$10)*(1+$T$14), 0))</f>
        <v>46</v>
      </c>
      <c r="S1007" s="20">
        <f ca="1">RAND()</f>
        <v>0.96727015460573618</v>
      </c>
      <c r="T1007" s="18">
        <f ca="1">IF(B1007=1, ROUND(_xlfn.NORM.INV(S1007,$C$11,$C$12), 2), ROUND(_xlfn.NORM.INV(S1007, $D$11, $D$12), 2))</f>
        <v>5665.97</v>
      </c>
      <c r="U1007" s="15">
        <f ca="1">MIN(F1007,R1007)</f>
        <v>46</v>
      </c>
      <c r="V1007" s="15">
        <f ca="1">RAND()</f>
        <v>0.1391691796246225</v>
      </c>
      <c r="W1007" s="19">
        <f ca="1">(IF(B1007=1, $G$21+($G$22-$G$21)*V1007, $H$21+($H$22-$H$21)*V1007))</f>
        <v>1.4175075388738675E-2</v>
      </c>
      <c r="X1007" s="15">
        <f ca="1">ROUND(U1007*(1-W1007), 0)</f>
        <v>45</v>
      </c>
      <c r="Y1007" s="20">
        <f ca="1">RAND()</f>
        <v>0.22140250573422893</v>
      </c>
      <c r="Z1007" s="15">
        <f ca="1">IF(B1007=1, ROUND(_xlfn.NORM.INV(Y1007,$C$13,$C$14)*(1+$T$14), 0), ROUND(_xlfn.NORM.INV(Y1007, $D$13, $D$14)*(1+$T$14), 0))</f>
        <v>28</v>
      </c>
      <c r="AA1007" s="20">
        <f ca="1">RAND()</f>
        <v>0.12983583207258198</v>
      </c>
      <c r="AB1007" s="18">
        <f ca="1">IF(B1007=1, ROUND(_xlfn.NORM.INV(AA1007,$C$15,$C$16), 2), ROUND(_xlfn.NORM.INV(AA1007, $D$15, $D$16), 2))</f>
        <v>2660.98</v>
      </c>
      <c r="AC1007" s="15">
        <f ca="1">MIN(G1007,Z1007)</f>
        <v>28</v>
      </c>
      <c r="AD1007" s="15">
        <f ca="1">RAND()</f>
        <v>0.26510809237166133</v>
      </c>
      <c r="AE1007" s="19">
        <f ca="1">(IF(B1007=1, $G$21+($G$22-$G$21)*AD1007, $H$21+($H$22-$H$21)*AD1007))</f>
        <v>1.795324277114984E-2</v>
      </c>
      <c r="AF1007" s="15">
        <f ca="1">ROUND(AC1007*(1-AE1007), 0)</f>
        <v>27</v>
      </c>
      <c r="AG1007" s="20">
        <f ca="1">RAND()</f>
        <v>0.73693106564298982</v>
      </c>
      <c r="AH1007" s="15">
        <f ca="1">IF(B1007=1, ROUND(_xlfn.NORM.INV(AG1007,$C$17,$C$18)*(1+$T$14), 0), ROUND(_xlfn.NORM.INV(AG1007, $D$17, $D$18)*(1+$T$14), 0))</f>
        <v>233</v>
      </c>
      <c r="AI1007" s="20">
        <f ca="1">RAND()</f>
        <v>0.87393018208079998</v>
      </c>
      <c r="AJ1007" s="18">
        <f ca="1">IF(B1007=1, ROUND(_xlfn.NORM.INV(AI1007,$C$19,$C$20), 2), ROUND(_xlfn.NORM.INV(AI1007, $D$19, $D$20), 2))</f>
        <v>1835.72</v>
      </c>
      <c r="AK1007" s="15">
        <f ca="1">MIN(ROUND(H1007*(1+$C$22),0),AH1007)</f>
        <v>233</v>
      </c>
      <c r="AL1007" s="20">
        <f ca="1">RAND()</f>
        <v>0.99926082907213931</v>
      </c>
      <c r="AM1007" s="19">
        <f ca="1">(IF(B1007=1, $G$21+($G$22-$G$21)*AL1007, $H$21+($H$22-$H$21)*AL1007))</f>
        <v>3.9977824872164176E-2</v>
      </c>
      <c r="AN1007" s="15">
        <f ca="1">ROUND(AK1007*(1-AM1007), 0)</f>
        <v>224</v>
      </c>
      <c r="AO1007" s="18">
        <f ca="1">SUM(IF(AN1007&gt;H1007, (AN1007-H1007)*($G$23+AJ1007), 0),IF(AF1007&gt;G1007,(AF1007-G1007)*($G$23+AB1007),0),IF(X1007&gt;F1007,(X1007-F1007)*($G$23+T1007),0),IF(P1007&gt;E1007,(P1007-E1007)*($G$23+L1007),0))</f>
        <v>0</v>
      </c>
      <c r="AP1007" s="18">
        <f>-$C$24</f>
        <v>-313614.51120000001</v>
      </c>
      <c r="AQ1007" s="17">
        <f ca="1">L1007*P1007+T1007*X1007+AB1007*AF1007+AJ1007*AN1007-AO1007+AP1007</f>
        <v>456647.25880000001</v>
      </c>
      <c r="AS1007" s="21">
        <f ca="1">SUM(IF(AN1007&gt;H1007, (AN1007-H1007), 0),IF(AF1007&gt;G1007,(AF1007-G1007),0),IF(X1007&gt;F1007,(X1007-F1007),0),IF(P1007&gt;E1007,(P1007-E1007),0))</f>
        <v>0</v>
      </c>
    </row>
    <row r="1008" spans="1:45" x14ac:dyDescent="0.4">
      <c r="A1008" s="15">
        <v>980</v>
      </c>
      <c r="B1008" s="15">
        <f ca="1">IF(RAND() &lt; (8/12), 0, 1)</f>
        <v>1</v>
      </c>
      <c r="C1008" s="20">
        <f ca="1">RAND()</f>
        <v>0.40171174712796842</v>
      </c>
      <c r="D1008" s="15" t="str">
        <f ca="1">LOOKUP(C1008,$H$13:$H$16,$F$13:$F$16)</f>
        <v>Airbus A380-800</v>
      </c>
      <c r="E1008" s="15">
        <f ca="1">LOOKUP(D1008,$F$6:$F$9,$I$6:$I$9)</f>
        <v>14</v>
      </c>
      <c r="F1008" s="15">
        <f ca="1">LOOKUP(D1008,$F$6:$F$9,$J$6:$J$9)</f>
        <v>76</v>
      </c>
      <c r="G1008" s="15">
        <f ca="1">LOOKUP(D1008,$F$6:$F$9,$K$6:$K$9)</f>
        <v>56</v>
      </c>
      <c r="H1008" s="15">
        <f ca="1">LOOKUP(D1008,$F$6:$F$9,$L$6:$L$9)</f>
        <v>341</v>
      </c>
      <c r="I1008" s="20">
        <f ca="1">RAND()</f>
        <v>0.48292539183408356</v>
      </c>
      <c r="J1008" s="15">
        <f ca="1">IF(B1008=1, ROUND(_xlfn.NORM.INV(I1008,$C$5,$C$6)*(1+$T$14), 0), ROUND(_xlfn.NORM.INV(I1008, $D$5, $D$6)*(1+$T$14), 0))</f>
        <v>6</v>
      </c>
      <c r="K1008" s="20">
        <f ca="1">RAND()</f>
        <v>0.55086346028456545</v>
      </c>
      <c r="L1008" s="18">
        <f ca="1">IF(B1008=1, ROUND(_xlfn.NORM.INV(K1008,$C$7,$C$8), 2), ROUND(_xlfn.NORM.INV(K1008, $D$7, $D$8), 2))</f>
        <v>13889.43</v>
      </c>
      <c r="M1008" s="15">
        <f ca="1">MIN(E1008,J1008)</f>
        <v>6</v>
      </c>
      <c r="N1008" s="15">
        <f ca="1">RAND()</f>
        <v>0.40401230777688368</v>
      </c>
      <c r="O1008" s="19">
        <f ca="1">(IF(B1008=1, $G$21+($G$22-$G$21)*N1008, $H$21+($H$22-$H$21)*N1008))</f>
        <v>2.9140430772190931E-2</v>
      </c>
      <c r="P1008" s="15">
        <f ca="1">ROUND(M1008*(1-O1008), 0)</f>
        <v>6</v>
      </c>
      <c r="Q1008" s="20">
        <f ca="1">RAND()</f>
        <v>0.76461234697844338</v>
      </c>
      <c r="R1008" s="15">
        <f ca="1">IF(B1008=1, ROUND(_xlfn.NORM.INV(Q1008,$C$9,$C$10)*(1+$T$14), 0), ROUND(_xlfn.NORM.INV(Q1008, $D$9, $D$10)*(1+$T$14), 0))</f>
        <v>79</v>
      </c>
      <c r="S1008" s="20">
        <f ca="1">RAND()</f>
        <v>0.18311290124660851</v>
      </c>
      <c r="T1008" s="18">
        <f ca="1">IF(B1008=1, ROUND(_xlfn.NORM.INV(S1008,$C$11,$C$12), 2), ROUND(_xlfn.NORM.INV(S1008, $D$11, $D$12), 2))</f>
        <v>6014.69</v>
      </c>
      <c r="U1008" s="15">
        <f ca="1">MIN(F1008,R1008)</f>
        <v>76</v>
      </c>
      <c r="V1008" s="15">
        <f ca="1">RAND()</f>
        <v>0.366545102661606</v>
      </c>
      <c r="W1008" s="19">
        <f ca="1">(IF(B1008=1, $G$21+($G$22-$G$21)*V1008, $H$21+($H$22-$H$21)*V1008))</f>
        <v>2.7829078593156212E-2</v>
      </c>
      <c r="X1008" s="15">
        <f ca="1">ROUND(U1008*(1-W1008), 0)</f>
        <v>74</v>
      </c>
      <c r="Y1008" s="20">
        <f ca="1">RAND()</f>
        <v>0.26988574375661101</v>
      </c>
      <c r="Z1008" s="15">
        <f ca="1">IF(B1008=1, ROUND(_xlfn.NORM.INV(Y1008,$C$13,$C$14)*(1+$T$14), 0), ROUND(_xlfn.NORM.INV(Y1008, $D$13, $D$14)*(1+$T$14), 0))</f>
        <v>40</v>
      </c>
      <c r="AA1008" s="20">
        <f ca="1">RAND()</f>
        <v>0.97921955562097207</v>
      </c>
      <c r="AB1008" s="18">
        <f ca="1">IF(B1008=1, ROUND(_xlfn.NORM.INV(AA1008,$C$15,$C$16), 2), ROUND(_xlfn.NORM.INV(AA1008, $D$15, $D$16), 2))</f>
        <v>4622.41</v>
      </c>
      <c r="AC1008" s="15">
        <f ca="1">MIN(G1008,Z1008)</f>
        <v>40</v>
      </c>
      <c r="AD1008" s="15">
        <f ca="1">RAND()</f>
        <v>0.38343189886397055</v>
      </c>
      <c r="AE1008" s="19">
        <f ca="1">(IF(B1008=1, $G$21+($G$22-$G$21)*AD1008, $H$21+($H$22-$H$21)*AD1008))</f>
        <v>2.8420116460238971E-2</v>
      </c>
      <c r="AF1008" s="15">
        <f ca="1">ROUND(AC1008*(1-AE1008), 0)</f>
        <v>39</v>
      </c>
      <c r="AG1008" s="20">
        <f ca="1">RAND()</f>
        <v>0.24964270795285315</v>
      </c>
      <c r="AH1008" s="15">
        <f ca="1">IF(B1008=1, ROUND(_xlfn.NORM.INV(AG1008,$C$17,$C$18)*(1+$T$14), 0), ROUND(_xlfn.NORM.INV(AG1008, $D$17, $D$18)*(1+$T$14), 0))</f>
        <v>219</v>
      </c>
      <c r="AI1008" s="20">
        <f ca="1">RAND()</f>
        <v>0.18911190427772628</v>
      </c>
      <c r="AJ1008" s="18">
        <f ca="1">IF(B1008=1, ROUND(_xlfn.NORM.INV(AI1008,$C$19,$C$20), 2), ROUND(_xlfn.NORM.INV(AI1008, $D$19, $D$20), 2))</f>
        <v>2011.63</v>
      </c>
      <c r="AK1008" s="15">
        <f ca="1">MIN(ROUND(H1008*(1+$C$22),0),AH1008)</f>
        <v>219</v>
      </c>
      <c r="AL1008" s="20">
        <f ca="1">RAND()</f>
        <v>0.67708165847286494</v>
      </c>
      <c r="AM1008" s="19">
        <f ca="1">(IF(B1008=1, $G$21+($G$22-$G$21)*AL1008, $H$21+($H$22-$H$21)*AL1008))</f>
        <v>3.8697858046550279E-2</v>
      </c>
      <c r="AN1008" s="15">
        <f ca="1">ROUND(AK1008*(1-AM1008), 0)</f>
        <v>211</v>
      </c>
      <c r="AO1008" s="18">
        <f ca="1">SUM(IF(AN1008&gt;H1008, (AN1008-H1008)*($G$23+AJ1008), 0),IF(AF1008&gt;G1008,(AF1008-G1008)*($G$23+AB1008),0),IF(X1008&gt;F1008,(X1008-F1008)*($G$23+T1008),0),IF(P1008&gt;E1008,(P1008-E1008)*($G$23+L1008),0))</f>
        <v>0</v>
      </c>
      <c r="AP1008" s="18">
        <f>-$C$24</f>
        <v>-313614.51120000001</v>
      </c>
      <c r="AQ1008" s="17">
        <f ca="1">L1008*P1008+T1008*X1008+AB1008*AF1008+AJ1008*AN1008-AO1008+AP1008</f>
        <v>819537.04879999999</v>
      </c>
      <c r="AS1008" s="21">
        <f ca="1">SUM(IF(AN1008&gt;H1008, (AN1008-H1008), 0),IF(AF1008&gt;G1008,(AF1008-G1008),0),IF(X1008&gt;F1008,(X1008-F1008),0),IF(P1008&gt;E1008,(P1008-E1008),0))</f>
        <v>0</v>
      </c>
    </row>
    <row r="1009" spans="1:45" x14ac:dyDescent="0.4">
      <c r="A1009" s="15">
        <v>981</v>
      </c>
      <c r="B1009" s="15">
        <f ca="1">IF(RAND() &lt; (8/12), 0, 1)</f>
        <v>0</v>
      </c>
      <c r="C1009" s="20">
        <f ca="1">RAND()</f>
        <v>0.35354480270476085</v>
      </c>
      <c r="D1009" s="15" t="str">
        <f ca="1">LOOKUP(C1009,$H$13:$H$16,$F$13:$F$16)</f>
        <v>Airbus A380-800</v>
      </c>
      <c r="E1009" s="15">
        <f ca="1">LOOKUP(D1009,$F$6:$F$9,$I$6:$I$9)</f>
        <v>14</v>
      </c>
      <c r="F1009" s="15">
        <f ca="1">LOOKUP(D1009,$F$6:$F$9,$J$6:$J$9)</f>
        <v>76</v>
      </c>
      <c r="G1009" s="15">
        <f ca="1">LOOKUP(D1009,$F$6:$F$9,$K$6:$K$9)</f>
        <v>56</v>
      </c>
      <c r="H1009" s="15">
        <f ca="1">LOOKUP(D1009,$F$6:$F$9,$L$6:$L$9)</f>
        <v>341</v>
      </c>
      <c r="I1009" s="20">
        <f ca="1">RAND()</f>
        <v>0.78956490855024863</v>
      </c>
      <c r="J1009" s="15">
        <f ca="1">IF(B1009=1, ROUND(_xlfn.NORM.INV(I1009,$C$5,$C$6)*(1+$T$14), 0), ROUND(_xlfn.NORM.INV(I1009, $D$5, $D$6)*(1+$T$14), 0))</f>
        <v>5</v>
      </c>
      <c r="K1009" s="20">
        <f ca="1">RAND()</f>
        <v>0.98566191897605571</v>
      </c>
      <c r="L1009" s="18">
        <f ca="1">IF(B1009=1, ROUND(_xlfn.NORM.INV(K1009,$C$7,$C$8), 2), ROUND(_xlfn.NORM.INV(K1009, $D$7, $D$8), 2))</f>
        <v>11489.54</v>
      </c>
      <c r="M1009" s="15">
        <f ca="1">MIN(E1009,J1009)</f>
        <v>5</v>
      </c>
      <c r="N1009" s="15">
        <f ca="1">RAND()</f>
        <v>1.4290957415376226E-2</v>
      </c>
      <c r="O1009" s="19">
        <f ca="1">(IF(B1009=1, $G$21+($G$22-$G$21)*N1009, $H$21+($H$22-$H$21)*N1009))</f>
        <v>1.0428728722461287E-2</v>
      </c>
      <c r="P1009" s="15">
        <f ca="1">ROUND(M1009*(1-O1009), 0)</f>
        <v>5</v>
      </c>
      <c r="Q1009" s="20">
        <f ca="1">RAND()</f>
        <v>0.28151792385264585</v>
      </c>
      <c r="R1009" s="15">
        <f ca="1">IF(B1009=1, ROUND(_xlfn.NORM.INV(Q1009,$C$9,$C$10)*(1+$T$14), 0), ROUND(_xlfn.NORM.INV(Q1009, $D$9, $D$10)*(1+$T$14), 0))</f>
        <v>34</v>
      </c>
      <c r="S1009" s="20">
        <f ca="1">RAND()</f>
        <v>0.88756760734763973</v>
      </c>
      <c r="T1009" s="18">
        <f ca="1">IF(B1009=1, ROUND(_xlfn.NORM.INV(S1009,$C$11,$C$12), 2), ROUND(_xlfn.NORM.INV(S1009, $D$11, $D$12), 2))</f>
        <v>5522.77</v>
      </c>
      <c r="U1009" s="15">
        <f ca="1">MIN(F1009,R1009)</f>
        <v>34</v>
      </c>
      <c r="V1009" s="15">
        <f ca="1">RAND()</f>
        <v>0.92540762003189836</v>
      </c>
      <c r="W1009" s="19">
        <f ca="1">(IF(B1009=1, $G$21+($G$22-$G$21)*V1009, $H$21+($H$22-$H$21)*V1009))</f>
        <v>3.7762228600956953E-2</v>
      </c>
      <c r="X1009" s="15">
        <f ca="1">ROUND(U1009*(1-W1009), 0)</f>
        <v>33</v>
      </c>
      <c r="Y1009" s="20">
        <f ca="1">RAND()</f>
        <v>0.90758681978420896</v>
      </c>
      <c r="Z1009" s="15">
        <f ca="1">IF(B1009=1, ROUND(_xlfn.NORM.INV(Y1009,$C$13,$C$14)*(1+$T$14), 0), ROUND(_xlfn.NORM.INV(Y1009, $D$13, $D$14)*(1+$T$14), 0))</f>
        <v>48</v>
      </c>
      <c r="AA1009" s="20">
        <f ca="1">RAND()</f>
        <v>0.94829051968280509</v>
      </c>
      <c r="AB1009" s="18">
        <f ca="1">IF(B1009=1, ROUND(_xlfn.NORM.INV(AA1009,$C$15,$C$16), 2), ROUND(_xlfn.NORM.INV(AA1009, $D$15, $D$16), 2))</f>
        <v>2995.89</v>
      </c>
      <c r="AC1009" s="15">
        <f ca="1">MIN(G1009,Z1009)</f>
        <v>48</v>
      </c>
      <c r="AD1009" s="15">
        <f ca="1">RAND()</f>
        <v>0.28330302616503267</v>
      </c>
      <c r="AE1009" s="19">
        <f ca="1">(IF(B1009=1, $G$21+($G$22-$G$21)*AD1009, $H$21+($H$22-$H$21)*AD1009))</f>
        <v>1.8499090784950982E-2</v>
      </c>
      <c r="AF1009" s="15">
        <f ca="1">ROUND(AC1009*(1-AE1009), 0)</f>
        <v>47</v>
      </c>
      <c r="AG1009" s="20">
        <f ca="1">RAND()</f>
        <v>0.58902479857918533</v>
      </c>
      <c r="AH1009" s="15">
        <f ca="1">IF(B1009=1, ROUND(_xlfn.NORM.INV(AG1009,$C$17,$C$18)*(1+$T$14), 0), ROUND(_xlfn.NORM.INV(AG1009, $D$17, $D$18)*(1+$T$14), 0))</f>
        <v>211</v>
      </c>
      <c r="AI1009" s="20">
        <f ca="1">RAND()</f>
        <v>0.63109698201018372</v>
      </c>
      <c r="AJ1009" s="18">
        <f ca="1">IF(B1009=1, ROUND(_xlfn.NORM.INV(AI1009,$C$19,$C$20), 2), ROUND(_xlfn.NORM.INV(AI1009, $D$19, $D$20), 2))</f>
        <v>1774.16</v>
      </c>
      <c r="AK1009" s="15">
        <f ca="1">MIN(ROUND(H1009*(1+$C$22),0),AH1009)</f>
        <v>211</v>
      </c>
      <c r="AL1009" s="20">
        <f ca="1">RAND()</f>
        <v>0.34335771209613364</v>
      </c>
      <c r="AM1009" s="19">
        <f ca="1">(IF(B1009=1, $G$21+($G$22-$G$21)*AL1009, $H$21+($H$22-$H$21)*AL1009))</f>
        <v>2.030073136288401E-2</v>
      </c>
      <c r="AN1009" s="15">
        <f ca="1">ROUND(AK1009*(1-AM1009), 0)</f>
        <v>207</v>
      </c>
      <c r="AO1009" s="18">
        <f ca="1">SUM(IF(AN1009&gt;H1009, (AN1009-H1009)*($G$23+AJ1009), 0),IF(AF1009&gt;G1009,(AF1009-G1009)*($G$23+AB1009),0),IF(X1009&gt;F1009,(X1009-F1009)*($G$23+T1009),0),IF(P1009&gt;E1009,(P1009-E1009)*($G$23+L1009),0))</f>
        <v>0</v>
      </c>
      <c r="AP1009" s="18">
        <f>-$C$24</f>
        <v>-313614.51120000001</v>
      </c>
      <c r="AQ1009" s="17">
        <f ca="1">L1009*P1009+T1009*X1009+AB1009*AF1009+AJ1009*AN1009-AO1009+AP1009</f>
        <v>434142.54880000005</v>
      </c>
      <c r="AS1009" s="21">
        <f ca="1">SUM(IF(AN1009&gt;H1009, (AN1009-H1009), 0),IF(AF1009&gt;G1009,(AF1009-G1009),0),IF(X1009&gt;F1009,(X1009-F1009),0),IF(P1009&gt;E1009,(P1009-E1009),0))</f>
        <v>0</v>
      </c>
    </row>
    <row r="1010" spans="1:45" x14ac:dyDescent="0.4">
      <c r="A1010" s="15">
        <v>982</v>
      </c>
      <c r="B1010" s="15">
        <f ca="1">IF(RAND() &lt; (8/12), 0, 1)</f>
        <v>0</v>
      </c>
      <c r="C1010" s="20">
        <f ca="1">RAND()</f>
        <v>0.37698934827791653</v>
      </c>
      <c r="D1010" s="15" t="str">
        <f ca="1">LOOKUP(C1010,$H$13:$H$16,$F$13:$F$16)</f>
        <v>Airbus A380-800</v>
      </c>
      <c r="E1010" s="15">
        <f ca="1">LOOKUP(D1010,$F$6:$F$9,$I$6:$I$9)</f>
        <v>14</v>
      </c>
      <c r="F1010" s="15">
        <f ca="1">LOOKUP(D1010,$F$6:$F$9,$J$6:$J$9)</f>
        <v>76</v>
      </c>
      <c r="G1010" s="15">
        <f ca="1">LOOKUP(D1010,$F$6:$F$9,$K$6:$K$9)</f>
        <v>56</v>
      </c>
      <c r="H1010" s="15">
        <f ca="1">LOOKUP(D1010,$F$6:$F$9,$L$6:$L$9)</f>
        <v>341</v>
      </c>
      <c r="I1010" s="20">
        <f ca="1">RAND()</f>
        <v>0.9933978274454941</v>
      </c>
      <c r="J1010" s="15">
        <f ca="1">IF(B1010=1, ROUND(_xlfn.NORM.INV(I1010,$C$5,$C$6)*(1+$T$14), 0), ROUND(_xlfn.NORM.INV(I1010, $D$5, $D$6)*(1+$T$14), 0))</f>
        <v>7</v>
      </c>
      <c r="K1010" s="20">
        <f ca="1">RAND()</f>
        <v>0.66410848672025447</v>
      </c>
      <c r="L1010" s="18">
        <f ca="1">IF(B1010=1, ROUND(_xlfn.NORM.INV(K1010,$C$7,$C$8), 2), ROUND(_xlfn.NORM.INV(K1010, $D$7, $D$8), 2))</f>
        <v>10685.49</v>
      </c>
      <c r="M1010" s="15">
        <f ca="1">MIN(E1010,J1010)</f>
        <v>7</v>
      </c>
      <c r="N1010" s="15">
        <f ca="1">RAND()</f>
        <v>0.91775969651080502</v>
      </c>
      <c r="O1010" s="19">
        <f ca="1">(IF(B1010=1, $G$21+($G$22-$G$21)*N1010, $H$21+($H$22-$H$21)*N1010))</f>
        <v>3.7532790895324152E-2</v>
      </c>
      <c r="P1010" s="15">
        <f ca="1">ROUND(M1010*(1-O1010), 0)</f>
        <v>7</v>
      </c>
      <c r="Q1010" s="20">
        <f ca="1">RAND()</f>
        <v>0.53202391209564492</v>
      </c>
      <c r="R1010" s="15">
        <f ca="1">IF(B1010=1, ROUND(_xlfn.NORM.INV(Q1010,$C$9,$C$10)*(1+$T$14), 0), ROUND(_xlfn.NORM.INV(Q1010, $D$9, $D$10)*(1+$T$14), 0))</f>
        <v>41</v>
      </c>
      <c r="S1010" s="20">
        <f ca="1">RAND()</f>
        <v>0.13698202643694113</v>
      </c>
      <c r="T1010" s="18">
        <f ca="1">IF(B1010=1, ROUND(_xlfn.NORM.INV(S1010,$C$11,$C$12), 2), ROUND(_xlfn.NORM.INV(S1010, $D$11, $D$12), 2))</f>
        <v>4996.8900000000003</v>
      </c>
      <c r="U1010" s="15">
        <f ca="1">MIN(F1010,R1010)</f>
        <v>41</v>
      </c>
      <c r="V1010" s="15">
        <f ca="1">RAND()</f>
        <v>0.20067961722139216</v>
      </c>
      <c r="W1010" s="19">
        <f ca="1">(IF(B1010=1, $G$21+($G$22-$G$21)*V1010, $H$21+($H$22-$H$21)*V1010))</f>
        <v>1.6020388516641764E-2</v>
      </c>
      <c r="X1010" s="15">
        <f ca="1">ROUND(U1010*(1-W1010), 0)</f>
        <v>40</v>
      </c>
      <c r="Y1010" s="20">
        <f ca="1">RAND()</f>
        <v>0.51896389301389489</v>
      </c>
      <c r="Z1010" s="15">
        <f ca="1">IF(B1010=1, ROUND(_xlfn.NORM.INV(Y1010,$C$13,$C$14)*(1+$T$14), 0), ROUND(_xlfn.NORM.INV(Y1010, $D$13, $D$14)*(1+$T$14), 0))</f>
        <v>36</v>
      </c>
      <c r="AA1010" s="20">
        <f ca="1">RAND()</f>
        <v>0.65228838303851</v>
      </c>
      <c r="AB1010" s="18">
        <f ca="1">IF(B1010=1, ROUND(_xlfn.NORM.INV(AA1010,$C$15,$C$16), 2), ROUND(_xlfn.NORM.INV(AA1010, $D$15, $D$16), 2))</f>
        <v>2845.55</v>
      </c>
      <c r="AC1010" s="15">
        <f ca="1">MIN(G1010,Z1010)</f>
        <v>36</v>
      </c>
      <c r="AD1010" s="15">
        <f ca="1">RAND()</f>
        <v>0.70518853087754163</v>
      </c>
      <c r="AE1010" s="19">
        <f ca="1">(IF(B1010=1, $G$21+($G$22-$G$21)*AD1010, $H$21+($H$22-$H$21)*AD1010))</f>
        <v>3.1155655926326249E-2</v>
      </c>
      <c r="AF1010" s="15">
        <f ca="1">ROUND(AC1010*(1-AE1010), 0)</f>
        <v>35</v>
      </c>
      <c r="AG1010" s="20">
        <f ca="1">RAND()</f>
        <v>0.12713894469256593</v>
      </c>
      <c r="AH1010" s="15">
        <f ca="1">IF(B1010=1, ROUND(_xlfn.NORM.INV(AG1010,$C$17,$C$18)*(1+$T$14), 0), ROUND(_xlfn.NORM.INV(AG1010, $D$17, $D$18)*(1+$T$14), 0))</f>
        <v>140</v>
      </c>
      <c r="AI1010" s="20">
        <f ca="1">RAND()</f>
        <v>0.12265634021850513</v>
      </c>
      <c r="AJ1010" s="18">
        <f ca="1">IF(B1010=1, ROUND(_xlfn.NORM.INV(AI1010,$C$19,$C$20), 2), ROUND(_xlfn.NORM.INV(AI1010, $D$19, $D$20), 2))</f>
        <v>1660.48</v>
      </c>
      <c r="AK1010" s="15">
        <f ca="1">MIN(ROUND(H1010*(1+$C$22),0),AH1010)</f>
        <v>140</v>
      </c>
      <c r="AL1010" s="20">
        <f ca="1">RAND()</f>
        <v>0.27423007149225542</v>
      </c>
      <c r="AM1010" s="19">
        <f ca="1">(IF(B1010=1, $G$21+($G$22-$G$21)*AL1010, $H$21+($H$22-$H$21)*AL1010))</f>
        <v>1.8226902144767663E-2</v>
      </c>
      <c r="AN1010" s="15">
        <f ca="1">ROUND(AK1010*(1-AM1010), 0)</f>
        <v>137</v>
      </c>
      <c r="AO1010" s="18">
        <f ca="1">SUM(IF(AN1010&gt;H1010, (AN1010-H1010)*($G$23+AJ1010), 0),IF(AF1010&gt;G1010,(AF1010-G1010)*($G$23+AB1010),0),IF(X1010&gt;F1010,(X1010-F1010)*($G$23+T1010),0),IF(P1010&gt;E1010,(P1010-E1010)*($G$23+L1010),0))</f>
        <v>0</v>
      </c>
      <c r="AP1010" s="18">
        <f>-$C$24</f>
        <v>-313614.51120000001</v>
      </c>
      <c r="AQ1010" s="17">
        <f ca="1">L1010*P1010+T1010*X1010+AB1010*AF1010+AJ1010*AN1010-AO1010+AP1010</f>
        <v>288139.52880000003</v>
      </c>
      <c r="AS1010" s="21">
        <f ca="1">SUM(IF(AN1010&gt;H1010, (AN1010-H1010), 0),IF(AF1010&gt;G1010,(AF1010-G1010),0),IF(X1010&gt;F1010,(X1010-F1010),0),IF(P1010&gt;E1010,(P1010-E1010),0))</f>
        <v>0</v>
      </c>
    </row>
    <row r="1011" spans="1:45" x14ac:dyDescent="0.4">
      <c r="A1011" s="15">
        <v>983</v>
      </c>
      <c r="B1011" s="15">
        <f ca="1">IF(RAND() &lt; (8/12), 0, 1)</f>
        <v>1</v>
      </c>
      <c r="C1011" s="20">
        <f ca="1">RAND()</f>
        <v>0.73269864599187862</v>
      </c>
      <c r="D1011" s="15" t="str">
        <f ca="1">LOOKUP(C1011,$H$13:$H$16,$F$13:$F$16)</f>
        <v>Boeing 777-300ER</v>
      </c>
      <c r="E1011" s="15">
        <f ca="1">LOOKUP(D1011,$F$6:$F$9,$I$6:$I$9)</f>
        <v>8</v>
      </c>
      <c r="F1011" s="15">
        <f ca="1">LOOKUP(D1011,$F$6:$F$9,$J$6:$J$9)</f>
        <v>40</v>
      </c>
      <c r="G1011" s="15">
        <f ca="1">LOOKUP(D1011,$F$6:$F$9,$K$6:$K$9)</f>
        <v>24</v>
      </c>
      <c r="H1011" s="15">
        <f ca="1">LOOKUP(D1011,$F$6:$F$9,$L$6:$L$9)</f>
        <v>260</v>
      </c>
      <c r="I1011" s="20">
        <f ca="1">RAND()</f>
        <v>0.5356124962674127</v>
      </c>
      <c r="J1011" s="15">
        <f ca="1">IF(B1011=1, ROUND(_xlfn.NORM.INV(I1011,$C$5,$C$6)*(1+$T$14), 0), ROUND(_xlfn.NORM.INV(I1011, $D$5, $D$6)*(1+$T$14), 0))</f>
        <v>6</v>
      </c>
      <c r="K1011" s="20">
        <f ca="1">RAND()</f>
        <v>0.32008796081449142</v>
      </c>
      <c r="L1011" s="18">
        <f ca="1">IF(B1011=1, ROUND(_xlfn.NORM.INV(K1011,$C$7,$C$8), 2), ROUND(_xlfn.NORM.INV(K1011, $D$7, $D$8), 2))</f>
        <v>12815.87</v>
      </c>
      <c r="M1011" s="15">
        <f ca="1">MIN(E1011,J1011)</f>
        <v>6</v>
      </c>
      <c r="N1011" s="15">
        <f ca="1">RAND()</f>
        <v>0.57766052221874353</v>
      </c>
      <c r="O1011" s="19">
        <f ca="1">(IF(B1011=1, $G$21+($G$22-$G$21)*N1011, $H$21+($H$22-$H$21)*N1011))</f>
        <v>3.521811827765603E-2</v>
      </c>
      <c r="P1011" s="15">
        <f ca="1">ROUND(M1011*(1-O1011), 0)</f>
        <v>6</v>
      </c>
      <c r="Q1011" s="20">
        <f ca="1">RAND()</f>
        <v>0.29061464480645427</v>
      </c>
      <c r="R1011" s="15">
        <f ca="1">IF(B1011=1, ROUND(_xlfn.NORM.INV(Q1011,$C$9,$C$10)*(1+$T$14), 0), ROUND(_xlfn.NORM.INV(Q1011, $D$9, $D$10)*(1+$T$14), 0))</f>
        <v>47</v>
      </c>
      <c r="S1011" s="20">
        <f ca="1">RAND()</f>
        <v>1.5800028520659204E-2</v>
      </c>
      <c r="T1011" s="18">
        <f ca="1">IF(B1011=1, ROUND(_xlfn.NORM.INV(S1011,$C$11,$C$12), 2), ROUND(_xlfn.NORM.INV(S1011, $D$11, $D$12), 2))</f>
        <v>4891.2700000000004</v>
      </c>
      <c r="U1011" s="15">
        <f ca="1">MIN(F1011,R1011)</f>
        <v>40</v>
      </c>
      <c r="V1011" s="15">
        <f ca="1">RAND()</f>
        <v>0.63890692110258851</v>
      </c>
      <c r="W1011" s="19">
        <f ca="1">(IF(B1011=1, $G$21+($G$22-$G$21)*V1011, $H$21+($H$22-$H$21)*V1011))</f>
        <v>3.7361742238590595E-2</v>
      </c>
      <c r="X1011" s="15">
        <f ca="1">ROUND(U1011*(1-W1011), 0)</f>
        <v>39</v>
      </c>
      <c r="Y1011" s="20">
        <f ca="1">RAND()</f>
        <v>5.4920036788135174E-2</v>
      </c>
      <c r="Z1011" s="15">
        <f ca="1">IF(B1011=1, ROUND(_xlfn.NORM.INV(Y1011,$C$13,$C$14)*(1+$T$14), 0), ROUND(_xlfn.NORM.INV(Y1011, $D$13, $D$14)*(1+$T$14), 0))</f>
        <v>18</v>
      </c>
      <c r="AA1011" s="20">
        <f ca="1">RAND()</f>
        <v>0.58412287353372738</v>
      </c>
      <c r="AB1011" s="18">
        <f ca="1">IF(B1011=1, ROUND(_xlfn.NORM.INV(AA1011,$C$15,$C$16), 2), ROUND(_xlfn.NORM.INV(AA1011, $D$15, $D$16), 2))</f>
        <v>3744.54</v>
      </c>
      <c r="AC1011" s="15">
        <f ca="1">MIN(G1011,Z1011)</f>
        <v>18</v>
      </c>
      <c r="AD1011" s="15">
        <f ca="1">RAND()</f>
        <v>0.22638965810658218</v>
      </c>
      <c r="AE1011" s="19">
        <f ca="1">(IF(B1011=1, $G$21+($G$22-$G$21)*AD1011, $H$21+($H$22-$H$21)*AD1011))</f>
        <v>2.2923638033730376E-2</v>
      </c>
      <c r="AF1011" s="15">
        <f ca="1">ROUND(AC1011*(1-AE1011), 0)</f>
        <v>18</v>
      </c>
      <c r="AG1011" s="20">
        <f ca="1">RAND()</f>
        <v>0.47939017771891412</v>
      </c>
      <c r="AH1011" s="15">
        <f ca="1">IF(B1011=1, ROUND(_xlfn.NORM.INV(AG1011,$C$17,$C$18)*(1+$T$14), 0), ROUND(_xlfn.NORM.INV(AG1011, $D$17, $D$18)*(1+$T$14), 0))</f>
        <v>298</v>
      </c>
      <c r="AI1011" s="20">
        <f ca="1">RAND()</f>
        <v>0.16769088691638956</v>
      </c>
      <c r="AJ1011" s="18">
        <f ca="1">IF(B1011=1, ROUND(_xlfn.NORM.INV(AI1011,$C$19,$C$20), 2), ROUND(_xlfn.NORM.INV(AI1011, $D$19, $D$20), 2))</f>
        <v>1986.93</v>
      </c>
      <c r="AK1011" s="15">
        <f ca="1">MIN(ROUND(H1011*(1+$C$22),0),AH1011)</f>
        <v>273</v>
      </c>
      <c r="AL1011" s="20">
        <f ca="1">RAND()</f>
        <v>0.11856578015473418</v>
      </c>
      <c r="AM1011" s="19">
        <f ca="1">(IF(B1011=1, $G$21+($G$22-$G$21)*AL1011, $H$21+($H$22-$H$21)*AL1011))</f>
        <v>1.9149802305415697E-2</v>
      </c>
      <c r="AN1011" s="15">
        <f ca="1">ROUND(AK1011*(1-AM1011), 0)</f>
        <v>268</v>
      </c>
      <c r="AO1011" s="18">
        <f ca="1">SUM(IF(AN1011&gt;H1011, (AN1011-H1011)*($G$23+AJ1011), 0),IF(AF1011&gt;G1011,(AF1011-G1011)*($G$23+AB1011),0),IF(X1011&gt;F1011,(X1011-F1011)*($G$23+T1011),0),IF(P1011&gt;E1011,(P1011-E1011)*($G$23+L1011),0))</f>
        <v>22703.440000000002</v>
      </c>
      <c r="AP1011" s="18">
        <f>-$C$24</f>
        <v>-313614.51120000001</v>
      </c>
      <c r="AQ1011" s="17">
        <f ca="1">L1011*P1011+T1011*X1011+AB1011*AF1011+AJ1011*AN1011-AO1011+AP1011</f>
        <v>531235.75879999995</v>
      </c>
      <c r="AS1011" s="21">
        <f ca="1">SUM(IF(AN1011&gt;H1011, (AN1011-H1011), 0),IF(AF1011&gt;G1011,(AF1011-G1011),0),IF(X1011&gt;F1011,(X1011-F1011),0),IF(P1011&gt;E1011,(P1011-E1011),0))</f>
        <v>8</v>
      </c>
    </row>
    <row r="1012" spans="1:45" x14ac:dyDescent="0.4">
      <c r="A1012" s="15">
        <v>984</v>
      </c>
      <c r="B1012" s="15">
        <f ca="1">IF(RAND() &lt; (8/12), 0, 1)</f>
        <v>0</v>
      </c>
      <c r="C1012" s="20">
        <f ca="1">RAND()</f>
        <v>0.36503563591020582</v>
      </c>
      <c r="D1012" s="15" t="str">
        <f ca="1">LOOKUP(C1012,$H$13:$H$16,$F$13:$F$16)</f>
        <v>Airbus A380-800</v>
      </c>
      <c r="E1012" s="15">
        <f ca="1">LOOKUP(D1012,$F$6:$F$9,$I$6:$I$9)</f>
        <v>14</v>
      </c>
      <c r="F1012" s="15">
        <f ca="1">LOOKUP(D1012,$F$6:$F$9,$J$6:$J$9)</f>
        <v>76</v>
      </c>
      <c r="G1012" s="15">
        <f ca="1">LOOKUP(D1012,$F$6:$F$9,$K$6:$K$9)</f>
        <v>56</v>
      </c>
      <c r="H1012" s="15">
        <f ca="1">LOOKUP(D1012,$F$6:$F$9,$L$6:$L$9)</f>
        <v>341</v>
      </c>
      <c r="I1012" s="20">
        <f ca="1">RAND()</f>
        <v>0.85562010988588555</v>
      </c>
      <c r="J1012" s="15">
        <f ca="1">IF(B1012=1, ROUND(_xlfn.NORM.INV(I1012,$C$5,$C$6)*(1+$T$14), 0), ROUND(_xlfn.NORM.INV(I1012, $D$5, $D$6)*(1+$T$14), 0))</f>
        <v>5</v>
      </c>
      <c r="K1012" s="20">
        <f ca="1">RAND()</f>
        <v>9.5515182286517453E-2</v>
      </c>
      <c r="L1012" s="18">
        <f ca="1">IF(B1012=1, ROUND(_xlfn.NORM.INV(K1012,$C$7,$C$8), 2), ROUND(_xlfn.NORM.INV(K1012, $D$7, $D$8), 2))</f>
        <v>9896.4599999999991</v>
      </c>
      <c r="M1012" s="15">
        <f ca="1">MIN(E1012,J1012)</f>
        <v>5</v>
      </c>
      <c r="N1012" s="15">
        <f ca="1">RAND()</f>
        <v>0.82599301772405853</v>
      </c>
      <c r="O1012" s="19">
        <f ca="1">(IF(B1012=1, $G$21+($G$22-$G$21)*N1012, $H$21+($H$22-$H$21)*N1012))</f>
        <v>3.4779790531721755E-2</v>
      </c>
      <c r="P1012" s="15">
        <f ca="1">ROUND(M1012*(1-O1012), 0)</f>
        <v>5</v>
      </c>
      <c r="Q1012" s="20">
        <f ca="1">RAND()</f>
        <v>0.96408133777605309</v>
      </c>
      <c r="R1012" s="15">
        <f ca="1">IF(B1012=1, ROUND(_xlfn.NORM.INV(Q1012,$C$9,$C$10)*(1+$T$14), 0), ROUND(_xlfn.NORM.INV(Q1012, $D$9, $D$10)*(1+$T$14), 0))</f>
        <v>59</v>
      </c>
      <c r="S1012" s="20">
        <f ca="1">RAND()</f>
        <v>0.95539967426011663</v>
      </c>
      <c r="T1012" s="18">
        <f ca="1">IF(B1012=1, ROUND(_xlfn.NORM.INV(S1012,$C$11,$C$12), 2), ROUND(_xlfn.NORM.INV(S1012, $D$11, $D$12), 2))</f>
        <v>5633.5</v>
      </c>
      <c r="U1012" s="15">
        <f ca="1">MIN(F1012,R1012)</f>
        <v>59</v>
      </c>
      <c r="V1012" s="15">
        <f ca="1">RAND()</f>
        <v>2.0365339472776411E-2</v>
      </c>
      <c r="W1012" s="19">
        <f ca="1">(IF(B1012=1, $G$21+($G$22-$G$21)*V1012, $H$21+($H$22-$H$21)*V1012))</f>
        <v>1.0610960184183293E-2</v>
      </c>
      <c r="X1012" s="15">
        <f ca="1">ROUND(U1012*(1-W1012), 0)</f>
        <v>58</v>
      </c>
      <c r="Y1012" s="20">
        <f ca="1">RAND()</f>
        <v>0.23669931107304709</v>
      </c>
      <c r="Z1012" s="15">
        <f ca="1">IF(B1012=1, ROUND(_xlfn.NORM.INV(Y1012,$C$13,$C$14)*(1+$T$14), 0), ROUND(_xlfn.NORM.INV(Y1012, $D$13, $D$14)*(1+$T$14), 0))</f>
        <v>29</v>
      </c>
      <c r="AA1012" s="20">
        <f ca="1">RAND()</f>
        <v>0.52473710104780413</v>
      </c>
      <c r="AB1012" s="18">
        <f ca="1">IF(B1012=1, ROUND(_xlfn.NORM.INV(AA1012,$C$15,$C$16), 2), ROUND(_xlfn.NORM.INV(AA1012, $D$15, $D$16), 2))</f>
        <v>2805.51</v>
      </c>
      <c r="AC1012" s="15">
        <f ca="1">MIN(G1012,Z1012)</f>
        <v>29</v>
      </c>
      <c r="AD1012" s="15">
        <f ca="1">RAND()</f>
        <v>0.91111541889205372</v>
      </c>
      <c r="AE1012" s="19">
        <f ca="1">(IF(B1012=1, $G$21+($G$22-$G$21)*AD1012, $H$21+($H$22-$H$21)*AD1012))</f>
        <v>3.7333462566761608E-2</v>
      </c>
      <c r="AF1012" s="15">
        <f ca="1">ROUND(AC1012*(1-AE1012), 0)</f>
        <v>28</v>
      </c>
      <c r="AG1012" s="20">
        <f ca="1">RAND()</f>
        <v>0.78429684715362979</v>
      </c>
      <c r="AH1012" s="15">
        <f ca="1">IF(B1012=1, ROUND(_xlfn.NORM.INV(AG1012,$C$17,$C$18)*(1+$T$14), 0), ROUND(_xlfn.NORM.INV(AG1012, $D$17, $D$18)*(1+$T$14), 0))</f>
        <v>241</v>
      </c>
      <c r="AI1012" s="20">
        <f ca="1">RAND()</f>
        <v>0.81918503581240998</v>
      </c>
      <c r="AJ1012" s="18">
        <f ca="1">IF(B1012=1, ROUND(_xlfn.NORM.INV(AI1012,$C$19,$C$20), 2), ROUND(_xlfn.NORM.INV(AI1012, $D$19, $D$20), 2))</f>
        <v>1818.03</v>
      </c>
      <c r="AK1012" s="15">
        <f ca="1">MIN(ROUND(H1012*(1+$C$22),0),AH1012)</f>
        <v>241</v>
      </c>
      <c r="AL1012" s="20">
        <f ca="1">RAND()</f>
        <v>0.56017962296273893</v>
      </c>
      <c r="AM1012" s="19">
        <f ca="1">(IF(B1012=1, $G$21+($G$22-$G$21)*AL1012, $H$21+($H$22-$H$21)*AL1012))</f>
        <v>2.6805388688882166E-2</v>
      </c>
      <c r="AN1012" s="15">
        <f ca="1">ROUND(AK1012*(1-AM1012), 0)</f>
        <v>235</v>
      </c>
      <c r="AO1012" s="18">
        <f ca="1">SUM(IF(AN1012&gt;H1012, (AN1012-H1012)*($G$23+AJ1012), 0),IF(AF1012&gt;G1012,(AF1012-G1012)*($G$23+AB1012),0),IF(X1012&gt;F1012,(X1012-F1012)*($G$23+T1012),0),IF(P1012&gt;E1012,(P1012-E1012)*($G$23+L1012),0))</f>
        <v>0</v>
      </c>
      <c r="AP1012" s="18">
        <f>-$C$24</f>
        <v>-313614.51120000001</v>
      </c>
      <c r="AQ1012" s="17">
        <f ca="1">L1012*P1012+T1012*X1012+AB1012*AF1012+AJ1012*AN1012-AO1012+AP1012</f>
        <v>568402.11879999982</v>
      </c>
      <c r="AS1012" s="21">
        <f ca="1">SUM(IF(AN1012&gt;H1012, (AN1012-H1012), 0),IF(AF1012&gt;G1012,(AF1012-G1012),0),IF(X1012&gt;F1012,(X1012-F1012),0),IF(P1012&gt;E1012,(P1012-E1012),0))</f>
        <v>0</v>
      </c>
    </row>
    <row r="1013" spans="1:45" x14ac:dyDescent="0.4">
      <c r="A1013" s="15">
        <v>985</v>
      </c>
      <c r="B1013" s="15">
        <f ca="1">IF(RAND() &lt; (8/12), 0, 1)</f>
        <v>0</v>
      </c>
      <c r="C1013" s="20">
        <f ca="1">RAND()</f>
        <v>0.38611426757085043</v>
      </c>
      <c r="D1013" s="15" t="str">
        <f ca="1">LOOKUP(C1013,$H$13:$H$16,$F$13:$F$16)</f>
        <v>Airbus A380-800</v>
      </c>
      <c r="E1013" s="15">
        <f ca="1">LOOKUP(D1013,$F$6:$F$9,$I$6:$I$9)</f>
        <v>14</v>
      </c>
      <c r="F1013" s="15">
        <f ca="1">LOOKUP(D1013,$F$6:$F$9,$J$6:$J$9)</f>
        <v>76</v>
      </c>
      <c r="G1013" s="15">
        <f ca="1">LOOKUP(D1013,$F$6:$F$9,$K$6:$K$9)</f>
        <v>56</v>
      </c>
      <c r="H1013" s="15">
        <f ca="1">LOOKUP(D1013,$F$6:$F$9,$L$6:$L$9)</f>
        <v>341</v>
      </c>
      <c r="I1013" s="20">
        <f ca="1">RAND()</f>
        <v>0.84881214379519021</v>
      </c>
      <c r="J1013" s="15">
        <f ca="1">IF(B1013=1, ROUND(_xlfn.NORM.INV(I1013,$C$5,$C$6)*(1+$T$14), 0), ROUND(_xlfn.NORM.INV(I1013, $D$5, $D$6)*(1+$T$14), 0))</f>
        <v>5</v>
      </c>
      <c r="K1013" s="20">
        <f ca="1">RAND()</f>
        <v>0.90378176657304354</v>
      </c>
      <c r="L1013" s="18">
        <f ca="1">IF(B1013=1, ROUND(_xlfn.NORM.INV(K1013,$C$7,$C$8), 2), ROUND(_xlfn.NORM.INV(K1013, $D$7, $D$8), 2))</f>
        <v>11086.42</v>
      </c>
      <c r="M1013" s="15">
        <f ca="1">MIN(E1013,J1013)</f>
        <v>5</v>
      </c>
      <c r="N1013" s="15">
        <f ca="1">RAND()</f>
        <v>0.77772970529600904</v>
      </c>
      <c r="O1013" s="19">
        <f ca="1">(IF(B1013=1, $G$21+($G$22-$G$21)*N1013, $H$21+($H$22-$H$21)*N1013))</f>
        <v>3.3331891158880272E-2</v>
      </c>
      <c r="P1013" s="15">
        <f ca="1">ROUND(M1013*(1-O1013), 0)</f>
        <v>5</v>
      </c>
      <c r="Q1013" s="20">
        <f ca="1">RAND()</f>
        <v>0.1148916496084943</v>
      </c>
      <c r="R1013" s="15">
        <f ca="1">IF(B1013=1, ROUND(_xlfn.NORM.INV(Q1013,$C$9,$C$10)*(1+$T$14), 0), ROUND(_xlfn.NORM.INV(Q1013, $D$9, $D$10)*(1+$T$14), 0))</f>
        <v>27</v>
      </c>
      <c r="S1013" s="20">
        <f ca="1">RAND()</f>
        <v>0.90170145445066385</v>
      </c>
      <c r="T1013" s="18">
        <f ca="1">IF(B1013=1, ROUND(_xlfn.NORM.INV(S1013,$C$11,$C$12), 2), ROUND(_xlfn.NORM.INV(S1013, $D$11, $D$12), 2))</f>
        <v>5540.45</v>
      </c>
      <c r="U1013" s="15">
        <f ca="1">MIN(F1013,R1013)</f>
        <v>27</v>
      </c>
      <c r="V1013" s="15">
        <f ca="1">RAND()</f>
        <v>0.65794057789454574</v>
      </c>
      <c r="W1013" s="19">
        <f ca="1">(IF(B1013=1, $G$21+($G$22-$G$21)*V1013, $H$21+($H$22-$H$21)*V1013))</f>
        <v>2.9738217336836369E-2</v>
      </c>
      <c r="X1013" s="15">
        <f ca="1">ROUND(U1013*(1-W1013), 0)</f>
        <v>26</v>
      </c>
      <c r="Y1013" s="20">
        <f ca="1">RAND()</f>
        <v>0.18565366819619511</v>
      </c>
      <c r="Z1013" s="15">
        <f ca="1">IF(B1013=1, ROUND(_xlfn.NORM.INV(Y1013,$C$13,$C$14)*(1+$T$14), 0), ROUND(_xlfn.NORM.INV(Y1013, $D$13, $D$14)*(1+$T$14), 0))</f>
        <v>27</v>
      </c>
      <c r="AA1013" s="20">
        <f ca="1">RAND()</f>
        <v>0.65744541367836729</v>
      </c>
      <c r="AB1013" s="18">
        <f ca="1">IF(B1013=1, ROUND(_xlfn.NORM.INV(AA1013,$C$15,$C$16), 2), ROUND(_xlfn.NORM.INV(AA1013, $D$15, $D$16), 2))</f>
        <v>2847.25</v>
      </c>
      <c r="AC1013" s="15">
        <f ca="1">MIN(G1013,Z1013)</f>
        <v>27</v>
      </c>
      <c r="AD1013" s="15">
        <f ca="1">RAND()</f>
        <v>0.4835033232798992</v>
      </c>
      <c r="AE1013" s="19">
        <f ca="1">(IF(B1013=1, $G$21+($G$22-$G$21)*AD1013, $H$21+($H$22-$H$21)*AD1013))</f>
        <v>2.4505099698396975E-2</v>
      </c>
      <c r="AF1013" s="15">
        <f ca="1">ROUND(AC1013*(1-AE1013), 0)</f>
        <v>26</v>
      </c>
      <c r="AG1013" s="20">
        <f ca="1">RAND()</f>
        <v>0.49386808988944841</v>
      </c>
      <c r="AH1013" s="15">
        <f ca="1">IF(B1013=1, ROUND(_xlfn.NORM.INV(AG1013,$C$17,$C$18)*(1+$T$14), 0), ROUND(_xlfn.NORM.INV(AG1013, $D$17, $D$18)*(1+$T$14), 0))</f>
        <v>199</v>
      </c>
      <c r="AI1013" s="20">
        <f ca="1">RAND()</f>
        <v>0.24146984658651638</v>
      </c>
      <c r="AJ1013" s="18">
        <f ca="1">IF(B1013=1, ROUND(_xlfn.NORM.INV(AI1013,$C$19,$C$20), 2), ROUND(_xlfn.NORM.INV(AI1013, $D$19, $D$20), 2))</f>
        <v>1695.44</v>
      </c>
      <c r="AK1013" s="15">
        <f ca="1">MIN(ROUND(H1013*(1+$C$22),0),AH1013)</f>
        <v>199</v>
      </c>
      <c r="AL1013" s="20">
        <f ca="1">RAND()</f>
        <v>0.48791260430371575</v>
      </c>
      <c r="AM1013" s="19">
        <f ca="1">(IF(B1013=1, $G$21+($G$22-$G$21)*AL1013, $H$21+($H$22-$H$21)*AL1013))</f>
        <v>2.4637378129111473E-2</v>
      </c>
      <c r="AN1013" s="15">
        <f ca="1">ROUND(AK1013*(1-AM1013), 0)</f>
        <v>194</v>
      </c>
      <c r="AO1013" s="18">
        <f ca="1">SUM(IF(AN1013&gt;H1013, (AN1013-H1013)*($G$23+AJ1013), 0),IF(AF1013&gt;G1013,(AF1013-G1013)*($G$23+AB1013),0),IF(X1013&gt;F1013,(X1013-F1013)*($G$23+T1013),0),IF(P1013&gt;E1013,(P1013-E1013)*($G$23+L1013),0))</f>
        <v>0</v>
      </c>
      <c r="AP1013" s="18">
        <f>-$C$24</f>
        <v>-313614.51120000001</v>
      </c>
      <c r="AQ1013" s="17">
        <f ca="1">L1013*P1013+T1013*X1013+AB1013*AF1013+AJ1013*AN1013-AO1013+AP1013</f>
        <v>288813.14879999991</v>
      </c>
      <c r="AS1013" s="21">
        <f ca="1">SUM(IF(AN1013&gt;H1013, (AN1013-H1013), 0),IF(AF1013&gt;G1013,(AF1013-G1013),0),IF(X1013&gt;F1013,(X1013-F1013),0),IF(P1013&gt;E1013,(P1013-E1013),0))</f>
        <v>0</v>
      </c>
    </row>
    <row r="1014" spans="1:45" x14ac:dyDescent="0.4">
      <c r="A1014" s="15">
        <v>986</v>
      </c>
      <c r="B1014" s="15">
        <f ca="1">IF(RAND() &lt; (8/12), 0, 1)</f>
        <v>1</v>
      </c>
      <c r="C1014" s="20">
        <f ca="1">RAND()</f>
        <v>0.66662573163044669</v>
      </c>
      <c r="D1014" s="15" t="str">
        <f ca="1">LOOKUP(C1014,$H$13:$H$16,$F$13:$F$16)</f>
        <v>Boeing 777-300ER</v>
      </c>
      <c r="E1014" s="15">
        <f ca="1">LOOKUP(D1014,$F$6:$F$9,$I$6:$I$9)</f>
        <v>8</v>
      </c>
      <c r="F1014" s="15">
        <f ca="1">LOOKUP(D1014,$F$6:$F$9,$J$6:$J$9)</f>
        <v>40</v>
      </c>
      <c r="G1014" s="15">
        <f ca="1">LOOKUP(D1014,$F$6:$F$9,$K$6:$K$9)</f>
        <v>24</v>
      </c>
      <c r="H1014" s="15">
        <f ca="1">LOOKUP(D1014,$F$6:$F$9,$L$6:$L$9)</f>
        <v>260</v>
      </c>
      <c r="I1014" s="20">
        <f ca="1">RAND()</f>
        <v>0.4971308296634831</v>
      </c>
      <c r="J1014" s="15">
        <f ca="1">IF(B1014=1, ROUND(_xlfn.NORM.INV(I1014,$C$5,$C$6)*(1+$T$14), 0), ROUND(_xlfn.NORM.INV(I1014, $D$5, $D$6)*(1+$T$14), 0))</f>
        <v>6</v>
      </c>
      <c r="K1014" s="20">
        <f ca="1">RAND()</f>
        <v>0.34218208363418834</v>
      </c>
      <c r="L1014" s="18">
        <f ca="1">IF(B1014=1, ROUND(_xlfn.NORM.INV(K1014,$C$7,$C$8), 2), ROUND(_xlfn.NORM.INV(K1014, $D$7, $D$8), 2))</f>
        <v>12925.76</v>
      </c>
      <c r="M1014" s="15">
        <f ca="1">MIN(E1014,J1014)</f>
        <v>6</v>
      </c>
      <c r="N1014" s="15">
        <f ca="1">RAND()</f>
        <v>0.19701261385557445</v>
      </c>
      <c r="O1014" s="19">
        <f ca="1">(IF(B1014=1, $G$21+($G$22-$G$21)*N1014, $H$21+($H$22-$H$21)*N1014))</f>
        <v>2.1895441484945107E-2</v>
      </c>
      <c r="P1014" s="15">
        <f ca="1">ROUND(M1014*(1-O1014), 0)</f>
        <v>6</v>
      </c>
      <c r="Q1014" s="20">
        <f ca="1">RAND()</f>
        <v>0.75428041337217544</v>
      </c>
      <c r="R1014" s="15">
        <f ca="1">IF(B1014=1, ROUND(_xlfn.NORM.INV(Q1014,$C$9,$C$10)*(1+$T$14), 0), ROUND(_xlfn.NORM.INV(Q1014, $D$9, $D$10)*(1+$T$14), 0))</f>
        <v>78</v>
      </c>
      <c r="S1014" s="20">
        <f ca="1">RAND()</f>
        <v>0.43646198522207647</v>
      </c>
      <c r="T1014" s="18">
        <f ca="1">IF(B1014=1, ROUND(_xlfn.NORM.INV(S1014,$C$11,$C$12), 2), ROUND(_xlfn.NORM.INV(S1014, $D$11, $D$12), 2))</f>
        <v>6685.22</v>
      </c>
      <c r="U1014" s="15">
        <f ca="1">MIN(F1014,R1014)</f>
        <v>40</v>
      </c>
      <c r="V1014" s="15">
        <f ca="1">RAND()</f>
        <v>0.57701534914255292</v>
      </c>
      <c r="W1014" s="19">
        <f ca="1">(IF(B1014=1, $G$21+($G$22-$G$21)*V1014, $H$21+($H$22-$H$21)*V1014))</f>
        <v>3.5195537219989352E-2</v>
      </c>
      <c r="X1014" s="15">
        <f ca="1">ROUND(U1014*(1-W1014), 0)</f>
        <v>39</v>
      </c>
      <c r="Y1014" s="20">
        <f ca="1">RAND()</f>
        <v>0.29776235627521452</v>
      </c>
      <c r="Z1014" s="15">
        <f ca="1">IF(B1014=1, ROUND(_xlfn.NORM.INV(Y1014,$C$13,$C$14)*(1+$T$14), 0), ROUND(_xlfn.NORM.INV(Y1014, $D$13, $D$14)*(1+$T$14), 0))</f>
        <v>42</v>
      </c>
      <c r="AA1014" s="20">
        <f ca="1">RAND()</f>
        <v>0.24455473232242142</v>
      </c>
      <c r="AB1014" s="18">
        <f ca="1">IF(B1014=1, ROUND(_xlfn.NORM.INV(AA1014,$C$15,$C$16), 2), ROUND(_xlfn.NORM.INV(AA1014, $D$15, $D$16), 2))</f>
        <v>3309.71</v>
      </c>
      <c r="AC1014" s="15">
        <f ca="1">MIN(G1014,Z1014)</f>
        <v>24</v>
      </c>
      <c r="AD1014" s="15">
        <f ca="1">RAND()</f>
        <v>0.69798674757511447</v>
      </c>
      <c r="AE1014" s="19">
        <f ca="1">(IF(B1014=1, $G$21+($G$22-$G$21)*AD1014, $H$21+($H$22-$H$21)*AD1014))</f>
        <v>3.9429536165129009E-2</v>
      </c>
      <c r="AF1014" s="15">
        <f ca="1">ROUND(AC1014*(1-AE1014), 0)</f>
        <v>23</v>
      </c>
      <c r="AG1014" s="20">
        <f ca="1">RAND()</f>
        <v>0.20683194833575214</v>
      </c>
      <c r="AH1014" s="15">
        <f ca="1">IF(B1014=1, ROUND(_xlfn.NORM.INV(AG1014,$C$17,$C$18)*(1+$T$14), 0), ROUND(_xlfn.NORM.INV(AG1014, $D$17, $D$18)*(1+$T$14), 0))</f>
        <v>201</v>
      </c>
      <c r="AI1014" s="20">
        <f ca="1">RAND()</f>
        <v>0.80150197890666575</v>
      </c>
      <c r="AJ1014" s="18">
        <f ca="1">IF(B1014=1, ROUND(_xlfn.NORM.INV(AI1014,$C$19,$C$20), 2), ROUND(_xlfn.NORM.INV(AI1014, $D$19, $D$20), 2))</f>
        <v>2531.06</v>
      </c>
      <c r="AK1014" s="15">
        <f ca="1">MIN(ROUND(H1014*(1+$C$22),0),AH1014)</f>
        <v>201</v>
      </c>
      <c r="AL1014" s="20">
        <f ca="1">RAND()</f>
        <v>0.23281193345081208</v>
      </c>
      <c r="AM1014" s="19">
        <f ca="1">(IF(B1014=1, $G$21+($G$22-$G$21)*AL1014, $H$21+($H$22-$H$21)*AL1014))</f>
        <v>2.3148417670778423E-2</v>
      </c>
      <c r="AN1014" s="15">
        <f ca="1">ROUND(AK1014*(1-AM1014), 0)</f>
        <v>196</v>
      </c>
      <c r="AO1014" s="18">
        <f ca="1">SUM(IF(AN1014&gt;H1014, (AN1014-H1014)*($G$23+AJ1014), 0),IF(AF1014&gt;G1014,(AF1014-G1014)*($G$23+AB1014),0),IF(X1014&gt;F1014,(X1014-F1014)*($G$23+T1014),0),IF(P1014&gt;E1014,(P1014-E1014)*($G$23+L1014),0))</f>
        <v>0</v>
      </c>
      <c r="AP1014" s="18">
        <f>-$C$24</f>
        <v>-313614.51120000001</v>
      </c>
      <c r="AQ1014" s="17">
        <f ca="1">L1014*P1014+T1014*X1014+AB1014*AF1014+AJ1014*AN1014-AO1014+AP1014</f>
        <v>596874.71879999992</v>
      </c>
      <c r="AS1014" s="21">
        <f ca="1">SUM(IF(AN1014&gt;H1014, (AN1014-H1014), 0),IF(AF1014&gt;G1014,(AF1014-G1014),0),IF(X1014&gt;F1014,(X1014-F1014),0),IF(P1014&gt;E1014,(P1014-E1014),0))</f>
        <v>0</v>
      </c>
    </row>
    <row r="1015" spans="1:45" x14ac:dyDescent="0.4">
      <c r="A1015" s="15">
        <v>987</v>
      </c>
      <c r="B1015" s="15">
        <f ca="1">IF(RAND() &lt; (8/12), 0, 1)</f>
        <v>1</v>
      </c>
      <c r="C1015" s="20">
        <f ca="1">RAND()</f>
        <v>0.39338113975834677</v>
      </c>
      <c r="D1015" s="15" t="str">
        <f ca="1">LOOKUP(C1015,$H$13:$H$16,$F$13:$F$16)</f>
        <v>Airbus A380-800</v>
      </c>
      <c r="E1015" s="15">
        <f ca="1">LOOKUP(D1015,$F$6:$F$9,$I$6:$I$9)</f>
        <v>14</v>
      </c>
      <c r="F1015" s="15">
        <f ca="1">LOOKUP(D1015,$F$6:$F$9,$J$6:$J$9)</f>
        <v>76</v>
      </c>
      <c r="G1015" s="15">
        <f ca="1">LOOKUP(D1015,$F$6:$F$9,$K$6:$K$9)</f>
        <v>56</v>
      </c>
      <c r="H1015" s="15">
        <f ca="1">LOOKUP(D1015,$F$6:$F$9,$L$6:$L$9)</f>
        <v>341</v>
      </c>
      <c r="I1015" s="20">
        <f ca="1">RAND()</f>
        <v>0.58509189866436007</v>
      </c>
      <c r="J1015" s="15">
        <f ca="1">IF(B1015=1, ROUND(_xlfn.NORM.INV(I1015,$C$5,$C$6)*(1+$T$14), 0), ROUND(_xlfn.NORM.INV(I1015, $D$5, $D$6)*(1+$T$14), 0))</f>
        <v>7</v>
      </c>
      <c r="K1015" s="20">
        <f ca="1">RAND()</f>
        <v>0.60986019967506344</v>
      </c>
      <c r="L1015" s="18">
        <f ca="1">IF(B1015=1, ROUND(_xlfn.NORM.INV(K1015,$C$7,$C$8), 2), ROUND(_xlfn.NORM.INV(K1015, $D$7, $D$8), 2))</f>
        <v>14161.95</v>
      </c>
      <c r="M1015" s="15">
        <f ca="1">MIN(E1015,J1015)</f>
        <v>7</v>
      </c>
      <c r="N1015" s="15">
        <f ca="1">RAND()</f>
        <v>0.98917516413716144</v>
      </c>
      <c r="O1015" s="19">
        <f ca="1">(IF(B1015=1, $G$21+($G$22-$G$21)*N1015, $H$21+($H$22-$H$21)*N1015))</f>
        <v>4.9621130744800651E-2</v>
      </c>
      <c r="P1015" s="15">
        <f ca="1">ROUND(M1015*(1-O1015), 0)</f>
        <v>7</v>
      </c>
      <c r="Q1015" s="20">
        <f ca="1">RAND()</f>
        <v>1.7654123394613253E-2</v>
      </c>
      <c r="R1015" s="15">
        <f ca="1">IF(B1015=1, ROUND(_xlfn.NORM.INV(Q1015,$C$9,$C$10)*(1+$T$14), 0), ROUND(_xlfn.NORM.INV(Q1015, $D$9, $D$10)*(1+$T$14), 0))</f>
        <v>8</v>
      </c>
      <c r="S1015" s="20">
        <f ca="1">RAND()</f>
        <v>0.96427370776885568</v>
      </c>
      <c r="T1015" s="18">
        <f ca="1">IF(B1015=1, ROUND(_xlfn.NORM.INV(S1015,$C$11,$C$12), 2), ROUND(_xlfn.NORM.INV(S1015, $D$11, $D$12), 2))</f>
        <v>8454.85</v>
      </c>
      <c r="U1015" s="15">
        <f ca="1">MIN(F1015,R1015)</f>
        <v>8</v>
      </c>
      <c r="V1015" s="15">
        <f ca="1">RAND()</f>
        <v>0.96856730880864406</v>
      </c>
      <c r="W1015" s="19">
        <f ca="1">(IF(B1015=1, $G$21+($G$22-$G$21)*V1015, $H$21+($H$22-$H$21)*V1015))</f>
        <v>4.8899855808302542E-2</v>
      </c>
      <c r="X1015" s="15">
        <f ca="1">ROUND(U1015*(1-W1015), 0)</f>
        <v>8</v>
      </c>
      <c r="Y1015" s="20">
        <f ca="1">RAND()</f>
        <v>0.84084999853463593</v>
      </c>
      <c r="Z1015" s="15">
        <f ca="1">IF(B1015=1, ROUND(_xlfn.NORM.INV(Y1015,$C$13,$C$14)*(1+$T$14), 0), ROUND(_xlfn.NORM.INV(Y1015, $D$13, $D$14)*(1+$T$14), 0))</f>
        <v>78</v>
      </c>
      <c r="AA1015" s="20">
        <f ca="1">RAND()</f>
        <v>0.14020689285070098</v>
      </c>
      <c r="AB1015" s="18">
        <f ca="1">IF(B1015=1, ROUND(_xlfn.NORM.INV(AA1015,$C$15,$C$16), 2), ROUND(_xlfn.NORM.INV(AA1015, $D$15, $D$16), 2))</f>
        <v>3123.28</v>
      </c>
      <c r="AC1015" s="15">
        <f ca="1">MIN(G1015,Z1015)</f>
        <v>56</v>
      </c>
      <c r="AD1015" s="15">
        <f ca="1">RAND()</f>
        <v>0.58008014703212207</v>
      </c>
      <c r="AE1015" s="19">
        <f ca="1">(IF(B1015=1, $G$21+($G$22-$G$21)*AD1015, $H$21+($H$22-$H$21)*AD1015))</f>
        <v>3.5302805146124272E-2</v>
      </c>
      <c r="AF1015" s="15">
        <f ca="1">ROUND(AC1015*(1-AE1015), 0)</f>
        <v>54</v>
      </c>
      <c r="AG1015" s="20">
        <f ca="1">RAND()</f>
        <v>0.15196644424119587</v>
      </c>
      <c r="AH1015" s="15">
        <f ca="1">IF(B1015=1, ROUND(_xlfn.NORM.INV(AG1015,$C$17,$C$18)*(1+$T$14), 0), ROUND(_xlfn.NORM.INV(AG1015, $D$17, $D$18)*(1+$T$14), 0))</f>
        <v>175</v>
      </c>
      <c r="AI1015" s="20">
        <f ca="1">RAND()</f>
        <v>0.53267364984281784</v>
      </c>
      <c r="AJ1015" s="18">
        <f ca="1">IF(B1015=1, ROUND(_xlfn.NORM.INV(AI1015,$C$19,$C$20), 2), ROUND(_xlfn.NORM.INV(AI1015, $D$19, $D$20), 2))</f>
        <v>2301.12</v>
      </c>
      <c r="AK1015" s="15">
        <f ca="1">MIN(ROUND(H1015*(1+$C$22),0),AH1015)</f>
        <v>175</v>
      </c>
      <c r="AL1015" s="20">
        <f ca="1">RAND()</f>
        <v>0.21056460541160571</v>
      </c>
      <c r="AM1015" s="19">
        <f ca="1">(IF(B1015=1, $G$21+($G$22-$G$21)*AL1015, $H$21+($H$22-$H$21)*AL1015))</f>
        <v>2.2369761189406201E-2</v>
      </c>
      <c r="AN1015" s="15">
        <f ca="1">ROUND(AK1015*(1-AM1015), 0)</f>
        <v>171</v>
      </c>
      <c r="AO1015" s="18">
        <f ca="1">SUM(IF(AN1015&gt;H1015, (AN1015-H1015)*($G$23+AJ1015), 0),IF(AF1015&gt;G1015,(AF1015-G1015)*($G$23+AB1015),0),IF(X1015&gt;F1015,(X1015-F1015)*($G$23+T1015),0),IF(P1015&gt;E1015,(P1015-E1015)*($G$23+L1015),0))</f>
        <v>0</v>
      </c>
      <c r="AP1015" s="18">
        <f>-$C$24</f>
        <v>-313614.51120000001</v>
      </c>
      <c r="AQ1015" s="17">
        <f ca="1">L1015*P1015+T1015*X1015+AB1015*AF1015+AJ1015*AN1015-AO1015+AP1015</f>
        <v>415306.57880000008</v>
      </c>
      <c r="AS1015" s="21">
        <f ca="1">SUM(IF(AN1015&gt;H1015, (AN1015-H1015), 0),IF(AF1015&gt;G1015,(AF1015-G1015),0),IF(X1015&gt;F1015,(X1015-F1015),0),IF(P1015&gt;E1015,(P1015-E1015),0))</f>
        <v>0</v>
      </c>
    </row>
    <row r="1016" spans="1:45" x14ac:dyDescent="0.4">
      <c r="A1016" s="15">
        <v>988</v>
      </c>
      <c r="B1016" s="15">
        <f ca="1">IF(RAND() &lt; (8/12), 0, 1)</f>
        <v>1</v>
      </c>
      <c r="C1016" s="20">
        <f ca="1">RAND()</f>
        <v>0.16188991558403565</v>
      </c>
      <c r="D1016" s="15" t="str">
        <f ca="1">LOOKUP(C1016,$H$13:$H$16,$F$13:$F$16)</f>
        <v>Airbus A350-900</v>
      </c>
      <c r="E1016" s="15">
        <f ca="1">LOOKUP(D1016,$F$6:$F$9,$I$6:$I$9)</f>
        <v>0</v>
      </c>
      <c r="F1016" s="15">
        <f ca="1">LOOKUP(D1016,$F$6:$F$9,$J$6:$J$9)</f>
        <v>32</v>
      </c>
      <c r="G1016" s="15">
        <f ca="1">LOOKUP(D1016,$F$6:$F$9,$K$6:$K$9)</f>
        <v>21</v>
      </c>
      <c r="H1016" s="15">
        <f ca="1">LOOKUP(D1016,$F$6:$F$9,$L$6:$L$9)</f>
        <v>259</v>
      </c>
      <c r="I1016" s="20">
        <f ca="1">RAND()</f>
        <v>0.84820882655953189</v>
      </c>
      <c r="J1016" s="15">
        <f ca="1">IF(B1016=1, ROUND(_xlfn.NORM.INV(I1016,$C$5,$C$6)*(1+$T$14), 0), ROUND(_xlfn.NORM.INV(I1016, $D$5, $D$6)*(1+$T$14), 0))</f>
        <v>8</v>
      </c>
      <c r="K1016" s="20">
        <f ca="1">RAND()</f>
        <v>0.39654058547721938</v>
      </c>
      <c r="L1016" s="18">
        <f ca="1">IF(B1016=1, ROUND(_xlfn.NORM.INV(K1016,$C$7,$C$8), 2), ROUND(_xlfn.NORM.INV(K1016, $D$7, $D$8), 2))</f>
        <v>13185.82</v>
      </c>
      <c r="M1016" s="15">
        <f ca="1">MIN(E1016,J1016)</f>
        <v>0</v>
      </c>
      <c r="N1016" s="15">
        <f ca="1">RAND()</f>
        <v>0.60356902638208598</v>
      </c>
      <c r="O1016" s="19">
        <f ca="1">(IF(B1016=1, $G$21+($G$22-$G$21)*N1016, $H$21+($H$22-$H$21)*N1016))</f>
        <v>3.612491592337301E-2</v>
      </c>
      <c r="P1016" s="15">
        <f ca="1">ROUND(M1016*(1-O1016), 0)</f>
        <v>0</v>
      </c>
      <c r="Q1016" s="20">
        <f ca="1">RAND()</f>
        <v>0.93108446027883751</v>
      </c>
      <c r="R1016" s="15">
        <f ca="1">IF(B1016=1, ROUND(_xlfn.NORM.INV(Q1016,$C$9,$C$10)*(1+$T$14), 0), ROUND(_xlfn.NORM.INV(Q1016, $D$9, $D$10)*(1+$T$14), 0))</f>
        <v>98</v>
      </c>
      <c r="S1016" s="20">
        <f ca="1">RAND()</f>
        <v>0.20890691839240472</v>
      </c>
      <c r="T1016" s="18">
        <f ca="1">IF(B1016=1, ROUND(_xlfn.NORM.INV(S1016,$C$11,$C$12), 2), ROUND(_xlfn.NORM.INV(S1016, $D$11, $D$12), 2))</f>
        <v>6098.86</v>
      </c>
      <c r="U1016" s="15">
        <f ca="1">MIN(F1016,R1016)</f>
        <v>32</v>
      </c>
      <c r="V1016" s="15">
        <f ca="1">RAND()</f>
        <v>0.39602434544116161</v>
      </c>
      <c r="W1016" s="19">
        <f ca="1">(IF(B1016=1, $G$21+($G$22-$G$21)*V1016, $H$21+($H$22-$H$21)*V1016))</f>
        <v>2.8860852090440658E-2</v>
      </c>
      <c r="X1016" s="15">
        <f ca="1">ROUND(U1016*(1-W1016), 0)</f>
        <v>31</v>
      </c>
      <c r="Y1016" s="20">
        <f ca="1">RAND()</f>
        <v>1.9977393560041135E-3</v>
      </c>
      <c r="Z1016" s="15">
        <f ca="1">IF(B1016=1, ROUND(_xlfn.NORM.INV(Y1016,$C$13,$C$14)*(1+$T$14), 0), ROUND(_xlfn.NORM.INV(Y1016, $D$13, $D$14)*(1+$T$14), 0))</f>
        <v>-12</v>
      </c>
      <c r="AA1016" s="20">
        <f ca="1">RAND()</f>
        <v>0.27157967482025569</v>
      </c>
      <c r="AB1016" s="18">
        <f ca="1">IF(B1016=1, ROUND(_xlfn.NORM.INV(AA1016,$C$15,$C$16), 2), ROUND(_xlfn.NORM.INV(AA1016, $D$15, $D$16), 2))</f>
        <v>3349.95</v>
      </c>
      <c r="AC1016" s="15">
        <f ca="1">MIN(G1016,Z1016)</f>
        <v>-12</v>
      </c>
      <c r="AD1016" s="15">
        <f ca="1">RAND()</f>
        <v>0.48193642803578518</v>
      </c>
      <c r="AE1016" s="19">
        <f ca="1">(IF(B1016=1, $G$21+($G$22-$G$21)*AD1016, $H$21+($H$22-$H$21)*AD1016))</f>
        <v>3.1867774981252484E-2</v>
      </c>
      <c r="AF1016" s="15">
        <f ca="1">ROUND(AC1016*(1-AE1016), 0)</f>
        <v>-12</v>
      </c>
      <c r="AG1016" s="20">
        <f ca="1">RAND()</f>
        <v>1.0370137471168772E-2</v>
      </c>
      <c r="AH1016" s="15">
        <f ca="1">IF(B1016=1, ROUND(_xlfn.NORM.INV(AG1016,$C$17,$C$18)*(1+$T$14), 0), ROUND(_xlfn.NORM.INV(AG1016, $D$17, $D$18)*(1+$T$14), 0))</f>
        <v>13</v>
      </c>
      <c r="AI1016" s="20">
        <f ca="1">RAND()</f>
        <v>0.51416725928993312</v>
      </c>
      <c r="AJ1016" s="18">
        <f ca="1">IF(B1016=1, ROUND(_xlfn.NORM.INV(AI1016,$C$19,$C$20), 2), ROUND(_xlfn.NORM.INV(AI1016, $D$19, $D$20), 2))</f>
        <v>2287.16</v>
      </c>
      <c r="AK1016" s="15">
        <f ca="1">MIN(ROUND(H1016*(1+$C$22),0),AH1016)</f>
        <v>13</v>
      </c>
      <c r="AL1016" s="20">
        <f ca="1">RAND()</f>
        <v>0.10661367199305871</v>
      </c>
      <c r="AM1016" s="19">
        <f ca="1">(IF(B1016=1, $G$21+($G$22-$G$21)*AL1016, $H$21+($H$22-$H$21)*AL1016))</f>
        <v>1.8731478519757056E-2</v>
      </c>
      <c r="AN1016" s="15">
        <f ca="1">ROUND(AK1016*(1-AM1016), 0)</f>
        <v>13</v>
      </c>
      <c r="AO1016" s="18">
        <f ca="1">SUM(IF(AN1016&gt;H1016, (AN1016-H1016)*($G$23+AJ1016), 0),IF(AF1016&gt;G1016,(AF1016-G1016)*($G$23+AB1016),0),IF(X1016&gt;F1016,(X1016-F1016)*($G$23+T1016),0),IF(P1016&gt;E1016,(P1016-E1016)*($G$23+L1016),0))</f>
        <v>0</v>
      </c>
      <c r="AP1016" s="18">
        <f>-$C$24</f>
        <v>-313614.51120000001</v>
      </c>
      <c r="AQ1016" s="17">
        <f ca="1">L1016*P1016+T1016*X1016+AB1016*AF1016+AJ1016*AN1016-AO1016+AP1016</f>
        <v>-135016.17120000001</v>
      </c>
      <c r="AS1016" s="21">
        <f ca="1">SUM(IF(AN1016&gt;H1016, (AN1016-H1016), 0),IF(AF1016&gt;G1016,(AF1016-G1016),0),IF(X1016&gt;F1016,(X1016-F1016),0),IF(P1016&gt;E1016,(P1016-E1016),0))</f>
        <v>0</v>
      </c>
    </row>
    <row r="1017" spans="1:45" x14ac:dyDescent="0.4">
      <c r="A1017" s="15">
        <v>989</v>
      </c>
      <c r="B1017" s="15">
        <f ca="1">IF(RAND() &lt; (8/12), 0, 1)</f>
        <v>1</v>
      </c>
      <c r="C1017" s="20">
        <f ca="1">RAND()</f>
        <v>0.21893218060090114</v>
      </c>
      <c r="D1017" s="15" t="str">
        <f ca="1">LOOKUP(C1017,$H$13:$H$16,$F$13:$F$16)</f>
        <v>Airbus A380-800</v>
      </c>
      <c r="E1017" s="15">
        <f ca="1">LOOKUP(D1017,$F$6:$F$9,$I$6:$I$9)</f>
        <v>14</v>
      </c>
      <c r="F1017" s="15">
        <f ca="1">LOOKUP(D1017,$F$6:$F$9,$J$6:$J$9)</f>
        <v>76</v>
      </c>
      <c r="G1017" s="15">
        <f ca="1">LOOKUP(D1017,$F$6:$F$9,$K$6:$K$9)</f>
        <v>56</v>
      </c>
      <c r="H1017" s="15">
        <f ca="1">LOOKUP(D1017,$F$6:$F$9,$L$6:$L$9)</f>
        <v>341</v>
      </c>
      <c r="I1017" s="20">
        <f ca="1">RAND()</f>
        <v>0.43387113820370182</v>
      </c>
      <c r="J1017" s="15">
        <f ca="1">IF(B1017=1, ROUND(_xlfn.NORM.INV(I1017,$C$5,$C$6)*(1+$T$14), 0), ROUND(_xlfn.NORM.INV(I1017, $D$5, $D$6)*(1+$T$14), 0))</f>
        <v>6</v>
      </c>
      <c r="K1017" s="20">
        <f ca="1">RAND()</f>
        <v>0.20414604794046876</v>
      </c>
      <c r="L1017" s="18">
        <f ca="1">IF(B1017=1, ROUND(_xlfn.NORM.INV(K1017,$C$7,$C$8), 2), ROUND(_xlfn.NORM.INV(K1017, $D$7, $D$8), 2))</f>
        <v>12167.63</v>
      </c>
      <c r="M1017" s="15">
        <f ca="1">MIN(E1017,J1017)</f>
        <v>6</v>
      </c>
      <c r="N1017" s="15">
        <f ca="1">RAND()</f>
        <v>0.19529043701026849</v>
      </c>
      <c r="O1017" s="19">
        <f ca="1">(IF(B1017=1, $G$21+($G$22-$G$21)*N1017, $H$21+($H$22-$H$21)*N1017))</f>
        <v>2.1835165295359397E-2</v>
      </c>
      <c r="P1017" s="15">
        <f ca="1">ROUND(M1017*(1-O1017), 0)</f>
        <v>6</v>
      </c>
      <c r="Q1017" s="20">
        <f ca="1">RAND()</f>
        <v>0.25644960438948983</v>
      </c>
      <c r="R1017" s="15">
        <f ca="1">IF(B1017=1, ROUND(_xlfn.NORM.INV(Q1017,$C$9,$C$10)*(1+$T$14), 0), ROUND(_xlfn.NORM.INV(Q1017, $D$9, $D$10)*(1+$T$14), 0))</f>
        <v>44</v>
      </c>
      <c r="S1017" s="20">
        <f ca="1">RAND()</f>
        <v>0.21488871292349954</v>
      </c>
      <c r="T1017" s="18">
        <f ca="1">IF(B1017=1, ROUND(_xlfn.NORM.INV(S1017,$C$11,$C$12), 2), ROUND(_xlfn.NORM.INV(S1017, $D$11, $D$12), 2))</f>
        <v>6117.47</v>
      </c>
      <c r="U1017" s="15">
        <f ca="1">MIN(F1017,R1017)</f>
        <v>44</v>
      </c>
      <c r="V1017" s="15">
        <f ca="1">RAND()</f>
        <v>0.65011941242517701</v>
      </c>
      <c r="W1017" s="19">
        <f ca="1">(IF(B1017=1, $G$21+($G$22-$G$21)*V1017, $H$21+($H$22-$H$21)*V1017))</f>
        <v>3.7754179434881199E-2</v>
      </c>
      <c r="X1017" s="15">
        <f ca="1">ROUND(U1017*(1-W1017), 0)</f>
        <v>42</v>
      </c>
      <c r="Y1017" s="20">
        <f ca="1">RAND()</f>
        <v>0.74296670430680911</v>
      </c>
      <c r="Z1017" s="15">
        <f ca="1">IF(B1017=1, ROUND(_xlfn.NORM.INV(Y1017,$C$13,$C$14)*(1+$T$14), 0), ROUND(_xlfn.NORM.INV(Y1017, $D$13, $D$14)*(1+$T$14), 0))</f>
        <v>70</v>
      </c>
      <c r="AA1017" s="20">
        <f ca="1">RAND()</f>
        <v>0.39215158452748644</v>
      </c>
      <c r="AB1017" s="18">
        <f ca="1">IF(B1017=1, ROUND(_xlfn.NORM.INV(AA1017,$C$15,$C$16), 2), ROUND(_xlfn.NORM.INV(AA1017, $D$15, $D$16), 2))</f>
        <v>3510.73</v>
      </c>
      <c r="AC1017" s="15">
        <f ca="1">MIN(G1017,Z1017)</f>
        <v>56</v>
      </c>
      <c r="AD1017" s="15">
        <f ca="1">RAND()</f>
        <v>0.47606061291499835</v>
      </c>
      <c r="AE1017" s="19">
        <f ca="1">(IF(B1017=1, $G$21+($G$22-$G$21)*AD1017, $H$21+($H$22-$H$21)*AD1017))</f>
        <v>3.1662121452024947E-2</v>
      </c>
      <c r="AF1017" s="15">
        <f ca="1">ROUND(AC1017*(1-AE1017), 0)</f>
        <v>54</v>
      </c>
      <c r="AG1017" s="20">
        <f ca="1">RAND()</f>
        <v>0.10669109518577524</v>
      </c>
      <c r="AH1017" s="15">
        <f ca="1">IF(B1017=1, ROUND(_xlfn.NORM.INV(AG1017,$C$17,$C$18)*(1+$T$14), 0), ROUND(_xlfn.NORM.INV(AG1017, $D$17, $D$18)*(1+$T$14), 0))</f>
        <v>148</v>
      </c>
      <c r="AI1017" s="20">
        <f ca="1">RAND()</f>
        <v>0.61861415829596178</v>
      </c>
      <c r="AJ1017" s="18">
        <f ca="1">IF(B1017=1, ROUND(_xlfn.NORM.INV(AI1017,$C$19,$C$20), 2), ROUND(_xlfn.NORM.INV(AI1017, $D$19, $D$20), 2))</f>
        <v>2367.1999999999998</v>
      </c>
      <c r="AK1017" s="15">
        <f ca="1">MIN(ROUND(H1017*(1+$C$22),0),AH1017)</f>
        <v>148</v>
      </c>
      <c r="AL1017" s="20">
        <f ca="1">RAND()</f>
        <v>0.19870517455281544</v>
      </c>
      <c r="AM1017" s="19">
        <f ca="1">(IF(B1017=1, $G$21+($G$22-$G$21)*AL1017, $H$21+($H$22-$H$21)*AL1017))</f>
        <v>2.1954681109348541E-2</v>
      </c>
      <c r="AN1017" s="15">
        <f ca="1">ROUND(AK1017*(1-AM1017), 0)</f>
        <v>145</v>
      </c>
      <c r="AO1017" s="18">
        <f ca="1">SUM(IF(AN1017&gt;H1017, (AN1017-H1017)*($G$23+AJ1017), 0),IF(AF1017&gt;G1017,(AF1017-G1017)*($G$23+AB1017),0),IF(X1017&gt;F1017,(X1017-F1017)*($G$23+T1017),0),IF(P1017&gt;E1017,(P1017-E1017)*($G$23+L1017),0))</f>
        <v>0</v>
      </c>
      <c r="AP1017" s="18">
        <f>-$C$24</f>
        <v>-313614.51120000001</v>
      </c>
      <c r="AQ1017" s="17">
        <f ca="1">L1017*P1017+T1017*X1017+AB1017*AF1017+AJ1017*AN1017-AO1017+AP1017</f>
        <v>549148.42880000011</v>
      </c>
      <c r="AS1017" s="21">
        <f ca="1">SUM(IF(AN1017&gt;H1017, (AN1017-H1017), 0),IF(AF1017&gt;G1017,(AF1017-G1017),0),IF(X1017&gt;F1017,(X1017-F1017),0),IF(P1017&gt;E1017,(P1017-E1017),0))</f>
        <v>0</v>
      </c>
    </row>
    <row r="1018" spans="1:45" x14ac:dyDescent="0.4">
      <c r="A1018" s="15">
        <v>990</v>
      </c>
      <c r="B1018" s="15">
        <f ca="1">IF(RAND() &lt; (8/12), 0, 1)</f>
        <v>1</v>
      </c>
      <c r="C1018" s="20">
        <f ca="1">RAND()</f>
        <v>0.58460362143716027</v>
      </c>
      <c r="D1018" s="15" t="str">
        <f ca="1">LOOKUP(C1018,$H$13:$H$16,$F$13:$F$16)</f>
        <v>Boeing 777-200LR</v>
      </c>
      <c r="E1018" s="15">
        <f ca="1">LOOKUP(D1018,$F$6:$F$9,$I$6:$I$9)</f>
        <v>0</v>
      </c>
      <c r="F1018" s="15">
        <f ca="1">LOOKUP(D1018,$F$6:$F$9,$J$6:$J$9)</f>
        <v>38</v>
      </c>
      <c r="G1018" s="15">
        <f ca="1">LOOKUP(D1018,$F$6:$F$9,$K$6:$K$9)</f>
        <v>0</v>
      </c>
      <c r="H1018" s="15">
        <f ca="1">LOOKUP(D1018,$F$6:$F$9,$L$6:$L$9)</f>
        <v>264</v>
      </c>
      <c r="I1018" s="20">
        <f ca="1">RAND()</f>
        <v>4.2844634386283165E-2</v>
      </c>
      <c r="J1018" s="15">
        <f ca="1">IF(B1018=1, ROUND(_xlfn.NORM.INV(I1018,$C$5,$C$6)*(1+$T$14), 0), ROUND(_xlfn.NORM.INV(I1018, $D$5, $D$6)*(1+$T$14), 0))</f>
        <v>3</v>
      </c>
      <c r="K1018" s="20">
        <f ca="1">RAND()</f>
        <v>0.33608206824785369</v>
      </c>
      <c r="L1018" s="18">
        <f ca="1">IF(B1018=1, ROUND(_xlfn.NORM.INV(K1018,$C$7,$C$8), 2), ROUND(_xlfn.NORM.INV(K1018, $D$7, $D$8), 2))</f>
        <v>12895.71</v>
      </c>
      <c r="M1018" s="15">
        <f ca="1">MIN(E1018,J1018)</f>
        <v>0</v>
      </c>
      <c r="N1018" s="15">
        <f ca="1">RAND()</f>
        <v>0.71623756495675084</v>
      </c>
      <c r="O1018" s="19">
        <f ca="1">(IF(B1018=1, $G$21+($G$22-$G$21)*N1018, $H$21+($H$22-$H$21)*N1018))</f>
        <v>4.0068314773486283E-2</v>
      </c>
      <c r="P1018" s="15">
        <f ca="1">ROUND(M1018*(1-O1018), 0)</f>
        <v>0</v>
      </c>
      <c r="Q1018" s="20">
        <f ca="1">RAND()</f>
        <v>0.68950520211158461</v>
      </c>
      <c r="R1018" s="15">
        <f ca="1">IF(B1018=1, ROUND(_xlfn.NORM.INV(Q1018,$C$9,$C$10)*(1+$T$14), 0), ROUND(_xlfn.NORM.INV(Q1018, $D$9, $D$10)*(1+$T$14), 0))</f>
        <v>73</v>
      </c>
      <c r="S1018" s="20">
        <f ca="1">RAND()</f>
        <v>0.69994701275182025</v>
      </c>
      <c r="T1018" s="18">
        <f ca="1">IF(B1018=1, ROUND(_xlfn.NORM.INV(S1018,$C$11,$C$12), 2), ROUND(_xlfn.NORM.INV(S1018, $D$11, $D$12), 2))</f>
        <v>7302.16</v>
      </c>
      <c r="U1018" s="15">
        <f ca="1">MIN(F1018,R1018)</f>
        <v>38</v>
      </c>
      <c r="V1018" s="15">
        <f ca="1">RAND()</f>
        <v>0.94188098564120093</v>
      </c>
      <c r="W1018" s="19">
        <f ca="1">(IF(B1018=1, $G$21+($G$22-$G$21)*V1018, $H$21+($H$22-$H$21)*V1018))</f>
        <v>4.7965834497442038E-2</v>
      </c>
      <c r="X1018" s="15">
        <f ca="1">ROUND(U1018*(1-W1018), 0)</f>
        <v>36</v>
      </c>
      <c r="Y1018" s="20">
        <f ca="1">RAND()</f>
        <v>0.92961984522208163</v>
      </c>
      <c r="Z1018" s="15">
        <f ca="1">IF(B1018=1, ROUND(_xlfn.NORM.INV(Y1018,$C$13,$C$14)*(1+$T$14), 0), ROUND(_xlfn.NORM.INV(Y1018, $D$13, $D$14)*(1+$T$14), 0))</f>
        <v>89</v>
      </c>
      <c r="AA1018" s="20">
        <f ca="1">RAND()</f>
        <v>0.51202727302314544</v>
      </c>
      <c r="AB1018" s="18">
        <f ca="1">IF(B1018=1, ROUND(_xlfn.NORM.INV(AA1018,$C$15,$C$16), 2), ROUND(_xlfn.NORM.INV(AA1018, $D$15, $D$16), 2))</f>
        <v>3656.87</v>
      </c>
      <c r="AC1018" s="15">
        <f ca="1">MIN(G1018,Z1018)</f>
        <v>0</v>
      </c>
      <c r="AD1018" s="15">
        <f ca="1">RAND()</f>
        <v>0.6089815363815736</v>
      </c>
      <c r="AE1018" s="19">
        <f ca="1">(IF(B1018=1, $G$21+($G$22-$G$21)*AD1018, $H$21+($H$22-$H$21)*AD1018))</f>
        <v>3.6314353773355082E-2</v>
      </c>
      <c r="AF1018" s="15">
        <f ca="1">ROUND(AC1018*(1-AE1018), 0)</f>
        <v>0</v>
      </c>
      <c r="AG1018" s="20">
        <f ca="1">RAND()</f>
        <v>0.80524027327811099</v>
      </c>
      <c r="AH1018" s="15">
        <f ca="1">IF(B1018=1, ROUND(_xlfn.NORM.INV(AG1018,$C$17,$C$18)*(1+$T$14), 0), ROUND(_xlfn.NORM.INV(AG1018, $D$17, $D$18)*(1+$T$14), 0))</f>
        <v>413</v>
      </c>
      <c r="AI1018" s="20">
        <f ca="1">RAND()</f>
        <v>0.31913059302744651</v>
      </c>
      <c r="AJ1018" s="18">
        <f ca="1">IF(B1018=1, ROUND(_xlfn.NORM.INV(AI1018,$C$19,$C$20), 2), ROUND(_xlfn.NORM.INV(AI1018, $D$19, $D$20), 2))</f>
        <v>2135.17</v>
      </c>
      <c r="AK1018" s="15">
        <f ca="1">MIN(ROUND(H1018*(1+$C$22),0),AH1018)</f>
        <v>277</v>
      </c>
      <c r="AL1018" s="20">
        <f ca="1">RAND()</f>
        <v>0.94720799961970203</v>
      </c>
      <c r="AM1018" s="19">
        <f ca="1">(IF(B1018=1, $G$21+($G$22-$G$21)*AL1018, $H$21+($H$22-$H$21)*AL1018))</f>
        <v>4.8152279986689576E-2</v>
      </c>
      <c r="AN1018" s="15">
        <f ca="1">ROUND(AK1018*(1-AM1018), 0)</f>
        <v>264</v>
      </c>
      <c r="AO1018" s="18">
        <f ca="1">SUM(IF(AN1018&gt;H1018, (AN1018-H1018)*($G$23+AJ1018), 0),IF(AF1018&gt;G1018,(AF1018-G1018)*($G$23+AB1018),0),IF(X1018&gt;F1018,(X1018-F1018)*($G$23+T1018),0),IF(P1018&gt;E1018,(P1018-E1018)*($G$23+L1018),0))</f>
        <v>0</v>
      </c>
      <c r="AP1018" s="18">
        <f>-$C$24</f>
        <v>-313614.51120000001</v>
      </c>
      <c r="AQ1018" s="17">
        <f ca="1">L1018*P1018+T1018*X1018+AB1018*AF1018+AJ1018*AN1018-AO1018+AP1018</f>
        <v>512948.12880000001</v>
      </c>
      <c r="AS1018" s="21">
        <f ca="1">SUM(IF(AN1018&gt;H1018, (AN1018-H1018), 0),IF(AF1018&gt;G1018,(AF1018-G1018),0),IF(X1018&gt;F1018,(X1018-F1018),0),IF(P1018&gt;E1018,(P1018-E1018),0))</f>
        <v>0</v>
      </c>
    </row>
    <row r="1019" spans="1:45" x14ac:dyDescent="0.4">
      <c r="A1019" s="15">
        <v>991</v>
      </c>
      <c r="B1019" s="15">
        <f ca="1">IF(RAND() &lt; (8/12), 0, 1)</f>
        <v>0</v>
      </c>
      <c r="C1019" s="20">
        <f ca="1">RAND()</f>
        <v>0.89131921278318937</v>
      </c>
      <c r="D1019" s="15" t="str">
        <f ca="1">LOOKUP(C1019,$H$13:$H$16,$F$13:$F$16)</f>
        <v>Boeing 777-300ER</v>
      </c>
      <c r="E1019" s="15">
        <f ca="1">LOOKUP(D1019,$F$6:$F$9,$I$6:$I$9)</f>
        <v>8</v>
      </c>
      <c r="F1019" s="15">
        <f ca="1">LOOKUP(D1019,$F$6:$F$9,$J$6:$J$9)</f>
        <v>40</v>
      </c>
      <c r="G1019" s="15">
        <f ca="1">LOOKUP(D1019,$F$6:$F$9,$K$6:$K$9)</f>
        <v>24</v>
      </c>
      <c r="H1019" s="15">
        <f ca="1">LOOKUP(D1019,$F$6:$F$9,$L$6:$L$9)</f>
        <v>260</v>
      </c>
      <c r="I1019" s="20">
        <f ca="1">RAND()</f>
        <v>0.16068463083893414</v>
      </c>
      <c r="J1019" s="15">
        <f ca="1">IF(B1019=1, ROUND(_xlfn.NORM.INV(I1019,$C$5,$C$6)*(1+$T$14), 0), ROUND(_xlfn.NORM.INV(I1019, $D$5, $D$6)*(1+$T$14), 0))</f>
        <v>3</v>
      </c>
      <c r="K1019" s="20">
        <f ca="1">RAND()</f>
        <v>0.43669102405802041</v>
      </c>
      <c r="L1019" s="18">
        <f ca="1">IF(B1019=1, ROUND(_xlfn.NORM.INV(K1019,$C$7,$C$8), 2), ROUND(_xlfn.NORM.INV(K1019, $D$7, $D$8), 2))</f>
        <v>10419.75</v>
      </c>
      <c r="M1019" s="15">
        <f ca="1">MIN(E1019,J1019)</f>
        <v>3</v>
      </c>
      <c r="N1019" s="15">
        <f ca="1">RAND()</f>
        <v>0.16944394896398829</v>
      </c>
      <c r="O1019" s="19">
        <f ca="1">(IF(B1019=1, $G$21+($G$22-$G$21)*N1019, $H$21+($H$22-$H$21)*N1019))</f>
        <v>1.5083318468919648E-2</v>
      </c>
      <c r="P1019" s="15">
        <f ca="1">ROUND(M1019*(1-O1019), 0)</f>
        <v>3</v>
      </c>
      <c r="Q1019" s="20">
        <f ca="1">RAND()</f>
        <v>0.45481602133252041</v>
      </c>
      <c r="R1019" s="15">
        <f ca="1">IF(B1019=1, ROUND(_xlfn.NORM.INV(Q1019,$C$9,$C$10)*(1+$T$14), 0), ROUND(_xlfn.NORM.INV(Q1019, $D$9, $D$10)*(1+$T$14), 0))</f>
        <v>39</v>
      </c>
      <c r="S1019" s="20">
        <f ca="1">RAND()</f>
        <v>0.66067669269536111</v>
      </c>
      <c r="T1019" s="18">
        <f ca="1">IF(B1019=1, ROUND(_xlfn.NORM.INV(S1019,$C$11,$C$12), 2), ROUND(_xlfn.NORM.INV(S1019, $D$11, $D$12), 2))</f>
        <v>5340.6</v>
      </c>
      <c r="U1019" s="15">
        <f ca="1">MIN(F1019,R1019)</f>
        <v>39</v>
      </c>
      <c r="V1019" s="15">
        <f ca="1">RAND()</f>
        <v>0.94707322659029325</v>
      </c>
      <c r="W1019" s="19">
        <f ca="1">(IF(B1019=1, $G$21+($G$22-$G$21)*V1019, $H$21+($H$22-$H$21)*V1019))</f>
        <v>3.8412196797708797E-2</v>
      </c>
      <c r="X1019" s="15">
        <f ca="1">ROUND(U1019*(1-W1019), 0)</f>
        <v>38</v>
      </c>
      <c r="Y1019" s="20">
        <f ca="1">RAND()</f>
        <v>0.65512247512985844</v>
      </c>
      <c r="Z1019" s="15">
        <f ca="1">IF(B1019=1, ROUND(_xlfn.NORM.INV(Y1019,$C$13,$C$14)*(1+$T$14), 0), ROUND(_xlfn.NORM.INV(Y1019, $D$13, $D$14)*(1+$T$14), 0))</f>
        <v>39</v>
      </c>
      <c r="AA1019" s="20">
        <f ca="1">RAND()</f>
        <v>0.44149424923119229</v>
      </c>
      <c r="AB1019" s="18">
        <f ca="1">IF(B1019=1, ROUND(_xlfn.NORM.INV(AA1019,$C$15,$C$16), 2), ROUND(_xlfn.NORM.INV(AA1019, $D$15, $D$16), 2))</f>
        <v>2780.08</v>
      </c>
      <c r="AC1019" s="15">
        <f ca="1">MIN(G1019,Z1019)</f>
        <v>24</v>
      </c>
      <c r="AD1019" s="15">
        <f ca="1">RAND()</f>
        <v>0.16306771646986218</v>
      </c>
      <c r="AE1019" s="19">
        <f ca="1">(IF(B1019=1, $G$21+($G$22-$G$21)*AD1019, $H$21+($H$22-$H$21)*AD1019))</f>
        <v>1.4892031494095865E-2</v>
      </c>
      <c r="AF1019" s="15">
        <f ca="1">ROUND(AC1019*(1-AE1019), 0)</f>
        <v>24</v>
      </c>
      <c r="AG1019" s="20">
        <f ca="1">RAND()</f>
        <v>0.55512788756337439</v>
      </c>
      <c r="AH1019" s="15">
        <f ca="1">IF(B1019=1, ROUND(_xlfn.NORM.INV(AG1019,$C$17,$C$18)*(1+$T$14), 0), ROUND(_xlfn.NORM.INV(AG1019, $D$17, $D$18)*(1+$T$14), 0))</f>
        <v>207</v>
      </c>
      <c r="AI1019" s="20">
        <f ca="1">RAND()</f>
        <v>2.8361779207684568E-2</v>
      </c>
      <c r="AJ1019" s="18">
        <f ca="1">IF(B1019=1, ROUND(_xlfn.NORM.INV(AI1019,$C$19,$C$20), 2), ROUND(_xlfn.NORM.INV(AI1019, $D$19, $D$20), 2))</f>
        <v>1603.99</v>
      </c>
      <c r="AK1019" s="15">
        <f ca="1">MIN(ROUND(H1019*(1+$C$22),0),AH1019)</f>
        <v>207</v>
      </c>
      <c r="AL1019" s="20">
        <f ca="1">RAND()</f>
        <v>0.20402481675125839</v>
      </c>
      <c r="AM1019" s="19">
        <f ca="1">(IF(B1019=1, $G$21+($G$22-$G$21)*AL1019, $H$21+($H$22-$H$21)*AL1019))</f>
        <v>1.612074450253775E-2</v>
      </c>
      <c r="AN1019" s="15">
        <f ca="1">ROUND(AK1019*(1-AM1019), 0)</f>
        <v>204</v>
      </c>
      <c r="AO1019" s="18">
        <f ca="1">SUM(IF(AN1019&gt;H1019, (AN1019-H1019)*($G$23+AJ1019), 0),IF(AF1019&gt;G1019,(AF1019-G1019)*($G$23+AB1019),0),IF(X1019&gt;F1019,(X1019-F1019)*($G$23+T1019),0),IF(P1019&gt;E1019,(P1019-E1019)*($G$23+L1019),0))</f>
        <v>0</v>
      </c>
      <c r="AP1019" s="18">
        <f>-$C$24</f>
        <v>-313614.51120000001</v>
      </c>
      <c r="AQ1019" s="17">
        <f ca="1">L1019*P1019+T1019*X1019+AB1019*AF1019+AJ1019*AN1019-AO1019+AP1019</f>
        <v>314523.41880000004</v>
      </c>
      <c r="AS1019" s="21">
        <f ca="1">SUM(IF(AN1019&gt;H1019, (AN1019-H1019), 0),IF(AF1019&gt;G1019,(AF1019-G1019),0),IF(X1019&gt;F1019,(X1019-F1019),0),IF(P1019&gt;E1019,(P1019-E1019),0))</f>
        <v>0</v>
      </c>
    </row>
    <row r="1020" spans="1:45" x14ac:dyDescent="0.4">
      <c r="A1020" s="15">
        <v>992</v>
      </c>
      <c r="B1020" s="15">
        <f ca="1">IF(RAND() &lt; (8/12), 0, 1)</f>
        <v>0</v>
      </c>
      <c r="C1020" s="20">
        <f ca="1">RAND()</f>
        <v>0.68753895050413438</v>
      </c>
      <c r="D1020" s="15" t="str">
        <f ca="1">LOOKUP(C1020,$H$13:$H$16,$F$13:$F$16)</f>
        <v>Boeing 777-300ER</v>
      </c>
      <c r="E1020" s="15">
        <f ca="1">LOOKUP(D1020,$F$6:$F$9,$I$6:$I$9)</f>
        <v>8</v>
      </c>
      <c r="F1020" s="15">
        <f ca="1">LOOKUP(D1020,$F$6:$F$9,$J$6:$J$9)</f>
        <v>40</v>
      </c>
      <c r="G1020" s="15">
        <f ca="1">LOOKUP(D1020,$F$6:$F$9,$K$6:$K$9)</f>
        <v>24</v>
      </c>
      <c r="H1020" s="15">
        <f ca="1">LOOKUP(D1020,$F$6:$F$9,$L$6:$L$9)</f>
        <v>260</v>
      </c>
      <c r="I1020" s="20">
        <f ca="1">RAND()</f>
        <v>0.44734737197219676</v>
      </c>
      <c r="J1020" s="15">
        <f ca="1">IF(B1020=1, ROUND(_xlfn.NORM.INV(I1020,$C$5,$C$6)*(1+$T$14), 0), ROUND(_xlfn.NORM.INV(I1020, $D$5, $D$6)*(1+$T$14), 0))</f>
        <v>4</v>
      </c>
      <c r="K1020" s="20">
        <f ca="1">RAND()</f>
        <v>0.12309415283005554</v>
      </c>
      <c r="L1020" s="18">
        <f ca="1">IF(B1020=1, ROUND(_xlfn.NORM.INV(K1020,$C$7,$C$8), 2), ROUND(_xlfn.NORM.INV(K1020, $D$7, $D$8), 2))</f>
        <v>9963.85</v>
      </c>
      <c r="M1020" s="15">
        <f ca="1">MIN(E1020,J1020)</f>
        <v>4</v>
      </c>
      <c r="N1020" s="15">
        <f ca="1">RAND()</f>
        <v>0.65222869133338035</v>
      </c>
      <c r="O1020" s="19">
        <f ca="1">(IF(B1020=1, $G$21+($G$22-$G$21)*N1020, $H$21+($H$22-$H$21)*N1020))</f>
        <v>2.9566860740001408E-2</v>
      </c>
      <c r="P1020" s="15">
        <f ca="1">ROUND(M1020*(1-O1020), 0)</f>
        <v>4</v>
      </c>
      <c r="Q1020" s="20">
        <f ca="1">RAND()</f>
        <v>0.2151583424503446</v>
      </c>
      <c r="R1020" s="15">
        <f ca="1">IF(B1020=1, ROUND(_xlfn.NORM.INV(Q1020,$C$9,$C$10)*(1+$T$14), 0), ROUND(_xlfn.NORM.INV(Q1020, $D$9, $D$10)*(1+$T$14), 0))</f>
        <v>32</v>
      </c>
      <c r="S1020" s="20">
        <f ca="1">RAND()</f>
        <v>0.4272388209448611</v>
      </c>
      <c r="T1020" s="18">
        <f ca="1">IF(B1020=1, ROUND(_xlfn.NORM.INV(S1020,$C$11,$C$12), 2), ROUND(_xlfn.NORM.INV(S1020, $D$11, $D$12), 2))</f>
        <v>5204.3900000000003</v>
      </c>
      <c r="U1020" s="15">
        <f ca="1">MIN(F1020,R1020)</f>
        <v>32</v>
      </c>
      <c r="V1020" s="15">
        <f ca="1">RAND()</f>
        <v>0.86974389872118452</v>
      </c>
      <c r="W1020" s="19">
        <f ca="1">(IF(B1020=1, $G$21+($G$22-$G$21)*V1020, $H$21+($H$22-$H$21)*V1020))</f>
        <v>3.6092316961635534E-2</v>
      </c>
      <c r="X1020" s="15">
        <f ca="1">ROUND(U1020*(1-W1020), 0)</f>
        <v>31</v>
      </c>
      <c r="Y1020" s="20">
        <f ca="1">RAND()</f>
        <v>0.82230407712187648</v>
      </c>
      <c r="Z1020" s="15">
        <f ca="1">IF(B1020=1, ROUND(_xlfn.NORM.INV(Y1020,$C$13,$C$14)*(1+$T$14), 0), ROUND(_xlfn.NORM.INV(Y1020, $D$13, $D$14)*(1+$T$14), 0))</f>
        <v>44</v>
      </c>
      <c r="AA1020" s="20">
        <f ca="1">RAND()</f>
        <v>0.94982407676489367</v>
      </c>
      <c r="AB1020" s="18">
        <f ca="1">IF(B1020=1, ROUND(_xlfn.NORM.INV(AA1020,$C$15,$C$16), 2), ROUND(_xlfn.NORM.INV(AA1020, $D$15, $D$16), 2))</f>
        <v>2997.67</v>
      </c>
      <c r="AC1020" s="15">
        <f ca="1">MIN(G1020,Z1020)</f>
        <v>24</v>
      </c>
      <c r="AD1020" s="15">
        <f ca="1">RAND()</f>
        <v>0.62273883321833379</v>
      </c>
      <c r="AE1020" s="19">
        <f ca="1">(IF(B1020=1, $G$21+($G$22-$G$21)*AD1020, $H$21+($H$22-$H$21)*AD1020))</f>
        <v>2.8682164996550012E-2</v>
      </c>
      <c r="AF1020" s="15">
        <f ca="1">ROUND(AC1020*(1-AE1020), 0)</f>
        <v>23</v>
      </c>
      <c r="AG1020" s="20">
        <f ca="1">RAND()</f>
        <v>0.51415271231399595</v>
      </c>
      <c r="AH1020" s="15">
        <f ca="1">IF(B1020=1, ROUND(_xlfn.NORM.INV(AG1020,$C$17,$C$18)*(1+$T$14), 0), ROUND(_xlfn.NORM.INV(AG1020, $D$17, $D$18)*(1+$T$14), 0))</f>
        <v>201</v>
      </c>
      <c r="AI1020" s="20">
        <f ca="1">RAND()</f>
        <v>0.58412978511138958</v>
      </c>
      <c r="AJ1020" s="18">
        <f ca="1">IF(B1020=1, ROUND(_xlfn.NORM.INV(AI1020,$C$19,$C$20), 2), ROUND(_xlfn.NORM.INV(AI1020, $D$19, $D$20), 2))</f>
        <v>1764.87</v>
      </c>
      <c r="AK1020" s="15">
        <f ca="1">MIN(ROUND(H1020*(1+$C$22),0),AH1020)</f>
        <v>201</v>
      </c>
      <c r="AL1020" s="20">
        <f ca="1">RAND()</f>
        <v>0.63059676292590638</v>
      </c>
      <c r="AM1020" s="19">
        <f ca="1">(IF(B1020=1, $G$21+($G$22-$G$21)*AL1020, $H$21+($H$22-$H$21)*AL1020))</f>
        <v>2.8917902887777194E-2</v>
      </c>
      <c r="AN1020" s="15">
        <f ca="1">ROUND(AK1020*(1-AM1020), 0)</f>
        <v>195</v>
      </c>
      <c r="AO1020" s="18">
        <f ca="1">SUM(IF(AN1020&gt;H1020, (AN1020-H1020)*($G$23+AJ1020), 0),IF(AF1020&gt;G1020,(AF1020-G1020)*($G$23+AB1020),0),IF(X1020&gt;F1020,(X1020-F1020)*($G$23+T1020),0),IF(P1020&gt;E1020,(P1020-E1020)*($G$23+L1020),0))</f>
        <v>0</v>
      </c>
      <c r="AP1020" s="18">
        <f>-$C$24</f>
        <v>-313614.51120000001</v>
      </c>
      <c r="AQ1020" s="17">
        <f ca="1">L1020*P1020+T1020*X1020+AB1020*AF1020+AJ1020*AN1020-AO1020+AP1020</f>
        <v>300673.03880000004</v>
      </c>
      <c r="AS1020" s="21">
        <f ca="1">SUM(IF(AN1020&gt;H1020, (AN1020-H1020), 0),IF(AF1020&gt;G1020,(AF1020-G1020),0),IF(X1020&gt;F1020,(X1020-F1020),0),IF(P1020&gt;E1020,(P1020-E1020),0))</f>
        <v>0</v>
      </c>
    </row>
    <row r="1021" spans="1:45" x14ac:dyDescent="0.4">
      <c r="A1021" s="15">
        <v>993</v>
      </c>
      <c r="B1021" s="15">
        <f ca="1">IF(RAND() &lt; (8/12), 0, 1)</f>
        <v>0</v>
      </c>
      <c r="C1021" s="20">
        <f ca="1">RAND()</f>
        <v>0.94227854580931036</v>
      </c>
      <c r="D1021" s="15" t="str">
        <f ca="1">LOOKUP(C1021,$H$13:$H$16,$F$13:$F$16)</f>
        <v>Boeing 777-300ER</v>
      </c>
      <c r="E1021" s="15">
        <f ca="1">LOOKUP(D1021,$F$6:$F$9,$I$6:$I$9)</f>
        <v>8</v>
      </c>
      <c r="F1021" s="15">
        <f ca="1">LOOKUP(D1021,$F$6:$F$9,$J$6:$J$9)</f>
        <v>40</v>
      </c>
      <c r="G1021" s="15">
        <f ca="1">LOOKUP(D1021,$F$6:$F$9,$K$6:$K$9)</f>
        <v>24</v>
      </c>
      <c r="H1021" s="15">
        <f ca="1">LOOKUP(D1021,$F$6:$F$9,$L$6:$L$9)</f>
        <v>260</v>
      </c>
      <c r="I1021" s="20">
        <f ca="1">RAND()</f>
        <v>0.26211263070949464</v>
      </c>
      <c r="J1021" s="15">
        <f ca="1">IF(B1021=1, ROUND(_xlfn.NORM.INV(I1021,$C$5,$C$6)*(1+$T$14), 0), ROUND(_xlfn.NORM.INV(I1021, $D$5, $D$6)*(1+$T$14), 0))</f>
        <v>4</v>
      </c>
      <c r="K1021" s="20">
        <f ca="1">RAND()</f>
        <v>0.30903518476447012</v>
      </c>
      <c r="L1021" s="18">
        <f ca="1">IF(B1021=1, ROUND(_xlfn.NORM.INV(K1021,$C$7,$C$8), 2), ROUND(_xlfn.NORM.INV(K1021, $D$7, $D$8), 2))</f>
        <v>10265.14</v>
      </c>
      <c r="M1021" s="15">
        <f ca="1">MIN(E1021,J1021)</f>
        <v>4</v>
      </c>
      <c r="N1021" s="15">
        <f ca="1">RAND()</f>
        <v>0.35042459971204676</v>
      </c>
      <c r="O1021" s="19">
        <f ca="1">(IF(B1021=1, $G$21+($G$22-$G$21)*N1021, $H$21+($H$22-$H$21)*N1021))</f>
        <v>2.0512737991361402E-2</v>
      </c>
      <c r="P1021" s="15">
        <f ca="1">ROUND(M1021*(1-O1021), 0)</f>
        <v>4</v>
      </c>
      <c r="Q1021" s="20">
        <f ca="1">RAND()</f>
        <v>0.11957152809422089</v>
      </c>
      <c r="R1021" s="15">
        <f ca="1">IF(B1021=1, ROUND(_xlfn.NORM.INV(Q1021,$C$9,$C$10)*(1+$T$14), 0), ROUND(_xlfn.NORM.INV(Q1021, $D$9, $D$10)*(1+$T$14), 0))</f>
        <v>28</v>
      </c>
      <c r="S1021" s="20">
        <f ca="1">RAND()</f>
        <v>0.61962391040730858</v>
      </c>
      <c r="T1021" s="18">
        <f ca="1">IF(B1021=1, ROUND(_xlfn.NORM.INV(S1021,$C$11,$C$12), 2), ROUND(_xlfn.NORM.INV(S1021, $D$11, $D$12), 2))</f>
        <v>5315.58</v>
      </c>
      <c r="U1021" s="15">
        <f ca="1">MIN(F1021,R1021)</f>
        <v>28</v>
      </c>
      <c r="V1021" s="15">
        <f ca="1">RAND()</f>
        <v>0.98292796757666012</v>
      </c>
      <c r="W1021" s="19">
        <f ca="1">(IF(B1021=1, $G$21+($G$22-$G$21)*V1021, $H$21+($H$22-$H$21)*V1021))</f>
        <v>3.9487839027299805E-2</v>
      </c>
      <c r="X1021" s="15">
        <f ca="1">ROUND(U1021*(1-W1021), 0)</f>
        <v>27</v>
      </c>
      <c r="Y1021" s="20">
        <f ca="1">RAND()</f>
        <v>0.53049821059506386</v>
      </c>
      <c r="Z1021" s="15">
        <f ca="1">IF(B1021=1, ROUND(_xlfn.NORM.INV(Y1021,$C$13,$C$14)*(1+$T$14), 0), ROUND(_xlfn.NORM.INV(Y1021, $D$13, $D$14)*(1+$T$14), 0))</f>
        <v>36</v>
      </c>
      <c r="AA1021" s="20">
        <f ca="1">RAND()</f>
        <v>0.63357903711825025</v>
      </c>
      <c r="AB1021" s="18">
        <f ca="1">IF(B1021=1, ROUND(_xlfn.NORM.INV(AA1021,$C$15,$C$16), 2), ROUND(_xlfn.NORM.INV(AA1021, $D$15, $D$16), 2))</f>
        <v>2839.45</v>
      </c>
      <c r="AC1021" s="15">
        <f ca="1">MIN(G1021,Z1021)</f>
        <v>24</v>
      </c>
      <c r="AD1021" s="15">
        <f ca="1">RAND()</f>
        <v>0.93158332029875046</v>
      </c>
      <c r="AE1021" s="19">
        <f ca="1">(IF(B1021=1, $G$21+($G$22-$G$21)*AD1021, $H$21+($H$22-$H$21)*AD1021))</f>
        <v>3.7947499608962515E-2</v>
      </c>
      <c r="AF1021" s="15">
        <f ca="1">ROUND(AC1021*(1-AE1021), 0)</f>
        <v>23</v>
      </c>
      <c r="AG1021" s="20">
        <f ca="1">RAND()</f>
        <v>0.44675446765601745</v>
      </c>
      <c r="AH1021" s="15">
        <f ca="1">IF(B1021=1, ROUND(_xlfn.NORM.INV(AG1021,$C$17,$C$18)*(1+$T$14), 0), ROUND(_xlfn.NORM.INV(AG1021, $D$17, $D$18)*(1+$T$14), 0))</f>
        <v>192</v>
      </c>
      <c r="AI1021" s="20">
        <f ca="1">RAND()</f>
        <v>0.31803393171876815</v>
      </c>
      <c r="AJ1021" s="18">
        <f ca="1">IF(B1021=1, ROUND(_xlfn.NORM.INV(AI1021,$C$19,$C$20), 2), ROUND(_xlfn.NORM.INV(AI1021, $D$19, $D$20), 2))</f>
        <v>1712.79</v>
      </c>
      <c r="AK1021" s="15">
        <f ca="1">MIN(ROUND(H1021*(1+$C$22),0),AH1021)</f>
        <v>192</v>
      </c>
      <c r="AL1021" s="20">
        <f ca="1">RAND()</f>
        <v>0.5243267492382776</v>
      </c>
      <c r="AM1021" s="19">
        <f ca="1">(IF(B1021=1, $G$21+($G$22-$G$21)*AL1021, $H$21+($H$22-$H$21)*AL1021))</f>
        <v>2.5729802477148331E-2</v>
      </c>
      <c r="AN1021" s="15">
        <f ca="1">ROUND(AK1021*(1-AM1021), 0)</f>
        <v>187</v>
      </c>
      <c r="AO1021" s="18">
        <f ca="1">SUM(IF(AN1021&gt;H1021, (AN1021-H1021)*($G$23+AJ1021), 0),IF(AF1021&gt;G1021,(AF1021-G1021)*($G$23+AB1021),0),IF(X1021&gt;F1021,(X1021-F1021)*($G$23+T1021),0),IF(P1021&gt;E1021,(P1021-E1021)*($G$23+L1021),0))</f>
        <v>0</v>
      </c>
      <c r="AP1021" s="18">
        <f>-$C$24</f>
        <v>-313614.51120000001</v>
      </c>
      <c r="AQ1021" s="17">
        <f ca="1">L1021*P1021+T1021*X1021+AB1021*AF1021+AJ1021*AN1021-AO1021+AP1021</f>
        <v>256565.78880000004</v>
      </c>
      <c r="AS1021" s="21">
        <f ca="1">SUM(IF(AN1021&gt;H1021, (AN1021-H1021), 0),IF(AF1021&gt;G1021,(AF1021-G1021),0),IF(X1021&gt;F1021,(X1021-F1021),0),IF(P1021&gt;E1021,(P1021-E1021),0))</f>
        <v>0</v>
      </c>
    </row>
    <row r="1022" spans="1:45" x14ac:dyDescent="0.4">
      <c r="A1022" s="15">
        <v>994</v>
      </c>
      <c r="B1022" s="15">
        <f ca="1">IF(RAND() &lt; (8/12), 0, 1)</f>
        <v>0</v>
      </c>
      <c r="C1022" s="20">
        <f ca="1">RAND()</f>
        <v>0.44423757131248476</v>
      </c>
      <c r="D1022" s="15" t="str">
        <f ca="1">LOOKUP(C1022,$H$13:$H$16,$F$13:$F$16)</f>
        <v>Airbus A380-800</v>
      </c>
      <c r="E1022" s="15">
        <f ca="1">LOOKUP(D1022,$F$6:$F$9,$I$6:$I$9)</f>
        <v>14</v>
      </c>
      <c r="F1022" s="15">
        <f ca="1">LOOKUP(D1022,$F$6:$F$9,$J$6:$J$9)</f>
        <v>76</v>
      </c>
      <c r="G1022" s="15">
        <f ca="1">LOOKUP(D1022,$F$6:$F$9,$K$6:$K$9)</f>
        <v>56</v>
      </c>
      <c r="H1022" s="15">
        <f ca="1">LOOKUP(D1022,$F$6:$F$9,$L$6:$L$9)</f>
        <v>341</v>
      </c>
      <c r="I1022" s="20">
        <f ca="1">RAND()</f>
        <v>0.89452597476962914</v>
      </c>
      <c r="J1022" s="15">
        <f ca="1">IF(B1022=1, ROUND(_xlfn.NORM.INV(I1022,$C$5,$C$6)*(1+$T$14), 0), ROUND(_xlfn.NORM.INV(I1022, $D$5, $D$6)*(1+$T$14), 0))</f>
        <v>6</v>
      </c>
      <c r="K1022" s="20">
        <f ca="1">RAND()</f>
        <v>0.15045644633193767</v>
      </c>
      <c r="L1022" s="18">
        <f ca="1">IF(B1022=1, ROUND(_xlfn.NORM.INV(K1022,$C$7,$C$8), 2), ROUND(_xlfn.NORM.INV(K1022, $D$7, $D$8), 2))</f>
        <v>10020.91</v>
      </c>
      <c r="M1022" s="15">
        <f ca="1">MIN(E1022,J1022)</f>
        <v>6</v>
      </c>
      <c r="N1022" s="15">
        <f ca="1">RAND()</f>
        <v>0.50638455919640768</v>
      </c>
      <c r="O1022" s="19">
        <f ca="1">(IF(B1022=1, $G$21+($G$22-$G$21)*N1022, $H$21+($H$22-$H$21)*N1022))</f>
        <v>2.5191536775892229E-2</v>
      </c>
      <c r="P1022" s="15">
        <f ca="1">ROUND(M1022*(1-O1022), 0)</f>
        <v>6</v>
      </c>
      <c r="Q1022" s="20">
        <f ca="1">RAND()</f>
        <v>0.38240307392335338</v>
      </c>
      <c r="R1022" s="15">
        <f ca="1">IF(B1022=1, ROUND(_xlfn.NORM.INV(Q1022,$C$9,$C$10)*(1+$T$14), 0), ROUND(_xlfn.NORM.INV(Q1022, $D$9, $D$10)*(1+$T$14), 0))</f>
        <v>37</v>
      </c>
      <c r="S1022" s="20">
        <f ca="1">RAND()</f>
        <v>0.3315256055737712</v>
      </c>
      <c r="T1022" s="18">
        <f ca="1">IF(B1022=1, ROUND(_xlfn.NORM.INV(S1022,$C$11,$C$12), 2), ROUND(_xlfn.NORM.INV(S1022, $D$11, $D$12), 2))</f>
        <v>5146.8999999999996</v>
      </c>
      <c r="U1022" s="15">
        <f ca="1">MIN(F1022,R1022)</f>
        <v>37</v>
      </c>
      <c r="V1022" s="15">
        <f ca="1">RAND()</f>
        <v>0.5274857161582146</v>
      </c>
      <c r="W1022" s="19">
        <f ca="1">(IF(B1022=1, $G$21+($G$22-$G$21)*V1022, $H$21+($H$22-$H$21)*V1022))</f>
        <v>2.5824571484746435E-2</v>
      </c>
      <c r="X1022" s="15">
        <f ca="1">ROUND(U1022*(1-W1022), 0)</f>
        <v>36</v>
      </c>
      <c r="Y1022" s="20">
        <f ca="1">RAND()</f>
        <v>0.16598603985027927</v>
      </c>
      <c r="Z1022" s="15">
        <f ca="1">IF(B1022=1, ROUND(_xlfn.NORM.INV(Y1022,$C$13,$C$14)*(1+$T$14), 0), ROUND(_xlfn.NORM.INV(Y1022, $D$13, $D$14)*(1+$T$14), 0))</f>
        <v>27</v>
      </c>
      <c r="AA1022" s="20">
        <f ca="1">RAND()</f>
        <v>0.68464883668886289</v>
      </c>
      <c r="AB1022" s="18">
        <f ca="1">IF(B1022=1, ROUND(_xlfn.NORM.INV(AA1022,$C$15,$C$16), 2), ROUND(_xlfn.NORM.INV(AA1022, $D$15, $D$16), 2))</f>
        <v>2856.4</v>
      </c>
      <c r="AC1022" s="15">
        <f ca="1">MIN(G1022,Z1022)</f>
        <v>27</v>
      </c>
      <c r="AD1022" s="15">
        <f ca="1">RAND()</f>
        <v>0.47727256758208136</v>
      </c>
      <c r="AE1022" s="19">
        <f ca="1">(IF(B1022=1, $G$21+($G$22-$G$21)*AD1022, $H$21+($H$22-$H$21)*AD1022))</f>
        <v>2.4318177027462438E-2</v>
      </c>
      <c r="AF1022" s="15">
        <f ca="1">ROUND(AC1022*(1-AE1022), 0)</f>
        <v>26</v>
      </c>
      <c r="AG1022" s="20">
        <f ca="1">RAND()</f>
        <v>6.9267714775732347E-2</v>
      </c>
      <c r="AH1022" s="15">
        <f ca="1">IF(B1022=1, ROUND(_xlfn.NORM.INV(AG1022,$C$17,$C$18)*(1+$T$14), 0), ROUND(_xlfn.NORM.INV(AG1022, $D$17, $D$18)*(1+$T$14), 0))</f>
        <v>122</v>
      </c>
      <c r="AI1022" s="20">
        <f ca="1">RAND()</f>
        <v>0.63881744571686871</v>
      </c>
      <c r="AJ1022" s="18">
        <f ca="1">IF(B1022=1, ROUND(_xlfn.NORM.INV(AI1022,$C$19,$C$20), 2), ROUND(_xlfn.NORM.INV(AI1022, $D$19, $D$20), 2))</f>
        <v>1775.72</v>
      </c>
      <c r="AK1022" s="15">
        <f ca="1">MIN(ROUND(H1022*(1+$C$22),0),AH1022)</f>
        <v>122</v>
      </c>
      <c r="AL1022" s="20">
        <f ca="1">RAND()</f>
        <v>0.91777356288233169</v>
      </c>
      <c r="AM1022" s="19">
        <f ca="1">(IF(B1022=1, $G$21+($G$22-$G$21)*AL1022, $H$21+($H$22-$H$21)*AL1022))</f>
        <v>3.7533206886469953E-2</v>
      </c>
      <c r="AN1022" s="15">
        <f ca="1">ROUND(AK1022*(1-AM1022), 0)</f>
        <v>117</v>
      </c>
      <c r="AO1022" s="18">
        <f ca="1">SUM(IF(AN1022&gt;H1022, (AN1022-H1022)*($G$23+AJ1022), 0),IF(AF1022&gt;G1022,(AF1022-G1022)*($G$23+AB1022),0),IF(X1022&gt;F1022,(X1022-F1022)*($G$23+T1022),0),IF(P1022&gt;E1022,(P1022-E1022)*($G$23+L1022),0))</f>
        <v>0</v>
      </c>
      <c r="AP1022" s="18">
        <f>-$C$24</f>
        <v>-313614.51120000001</v>
      </c>
      <c r="AQ1022" s="17">
        <f ca="1">L1022*P1022+T1022*X1022+AB1022*AF1022+AJ1022*AN1022-AO1022+AP1022</f>
        <v>213824.98879999999</v>
      </c>
      <c r="AS1022" s="21">
        <f ca="1">SUM(IF(AN1022&gt;H1022, (AN1022-H1022), 0),IF(AF1022&gt;G1022,(AF1022-G1022),0),IF(X1022&gt;F1022,(X1022-F1022),0),IF(P1022&gt;E1022,(P1022-E1022),0))</f>
        <v>0</v>
      </c>
    </row>
    <row r="1023" spans="1:45" x14ac:dyDescent="0.4">
      <c r="A1023" s="15">
        <v>995</v>
      </c>
      <c r="B1023" s="15">
        <f ca="1">IF(RAND() &lt; (8/12), 0, 1)</f>
        <v>1</v>
      </c>
      <c r="C1023" s="20">
        <f ca="1">RAND()</f>
        <v>0.979515281331926</v>
      </c>
      <c r="D1023" s="15" t="str">
        <f ca="1">LOOKUP(C1023,$H$13:$H$16,$F$13:$F$16)</f>
        <v>Boeing 777-300ER</v>
      </c>
      <c r="E1023" s="15">
        <f ca="1">LOOKUP(D1023,$F$6:$F$9,$I$6:$I$9)</f>
        <v>8</v>
      </c>
      <c r="F1023" s="15">
        <f ca="1">LOOKUP(D1023,$F$6:$F$9,$J$6:$J$9)</f>
        <v>40</v>
      </c>
      <c r="G1023" s="15">
        <f ca="1">LOOKUP(D1023,$F$6:$F$9,$K$6:$K$9)</f>
        <v>24</v>
      </c>
      <c r="H1023" s="15">
        <f ca="1">LOOKUP(D1023,$F$6:$F$9,$L$6:$L$9)</f>
        <v>260</v>
      </c>
      <c r="I1023" s="20">
        <f ca="1">RAND()</f>
        <v>5.1455205028860806E-3</v>
      </c>
      <c r="J1023" s="15">
        <f ca="1">IF(B1023=1, ROUND(_xlfn.NORM.INV(I1023,$C$5,$C$6)*(1+$T$14), 0), ROUND(_xlfn.NORM.INV(I1023, $D$5, $D$6)*(1+$T$14), 0))</f>
        <v>1</v>
      </c>
      <c r="K1023" s="20">
        <f ca="1">RAND()</f>
        <v>0.57432173357640848</v>
      </c>
      <c r="L1023" s="18">
        <f ca="1">IF(B1023=1, ROUND(_xlfn.NORM.INV(K1023,$C$7,$C$8), 2), ROUND(_xlfn.NORM.INV(K1023, $D$7, $D$8), 2))</f>
        <v>13996.82</v>
      </c>
      <c r="M1023" s="15">
        <f ca="1">MIN(E1023,J1023)</f>
        <v>1</v>
      </c>
      <c r="N1023" s="15">
        <f ca="1">RAND()</f>
        <v>0.82870792505479896</v>
      </c>
      <c r="O1023" s="19">
        <f ca="1">(IF(B1023=1, $G$21+($G$22-$G$21)*N1023, $H$21+($H$22-$H$21)*N1023))</f>
        <v>4.4004777376917964E-2</v>
      </c>
      <c r="P1023" s="15">
        <f ca="1">ROUND(M1023*(1-O1023), 0)</f>
        <v>1</v>
      </c>
      <c r="Q1023" s="20">
        <f ca="1">RAND()</f>
        <v>0.95575703575126714</v>
      </c>
      <c r="R1023" s="15">
        <f ca="1">IF(B1023=1, ROUND(_xlfn.NORM.INV(Q1023,$C$9,$C$10)*(1+$T$14), 0), ROUND(_xlfn.NORM.INV(Q1023, $D$9, $D$10)*(1+$T$14), 0))</f>
        <v>104</v>
      </c>
      <c r="S1023" s="20">
        <f ca="1">RAND()</f>
        <v>0.82041461398633653</v>
      </c>
      <c r="T1023" s="18">
        <f ca="1">IF(B1023=1, ROUND(_xlfn.NORM.INV(S1023,$C$11,$C$12), 2), ROUND(_xlfn.NORM.INV(S1023, $D$11, $D$12), 2))</f>
        <v>7656.26</v>
      </c>
      <c r="U1023" s="15">
        <f ca="1">MIN(F1023,R1023)</f>
        <v>40</v>
      </c>
      <c r="V1023" s="15">
        <f ca="1">RAND()</f>
        <v>0.81699100443698258</v>
      </c>
      <c r="W1023" s="19">
        <f ca="1">(IF(B1023=1, $G$21+($G$22-$G$21)*V1023, $H$21+($H$22-$H$21)*V1023))</f>
        <v>4.3594685155294396E-2</v>
      </c>
      <c r="X1023" s="15">
        <f ca="1">ROUND(U1023*(1-W1023), 0)</f>
        <v>38</v>
      </c>
      <c r="Y1023" s="20">
        <f ca="1">RAND()</f>
        <v>5.3568293235412345E-2</v>
      </c>
      <c r="Z1023" s="15">
        <f ca="1">IF(B1023=1, ROUND(_xlfn.NORM.INV(Y1023,$C$13,$C$14)*(1+$T$14), 0), ROUND(_xlfn.NORM.INV(Y1023, $D$13, $D$14)*(1+$T$14), 0))</f>
        <v>17</v>
      </c>
      <c r="AA1023" s="20">
        <f ca="1">RAND()</f>
        <v>0.57161520780975816</v>
      </c>
      <c r="AB1023" s="18">
        <f ca="1">IF(B1023=1, ROUND(_xlfn.NORM.INV(AA1023,$C$15,$C$16), 2), ROUND(_xlfn.NORM.INV(AA1023, $D$15, $D$16), 2))</f>
        <v>3729.17</v>
      </c>
      <c r="AC1023" s="15">
        <f ca="1">MIN(G1023,Z1023)</f>
        <v>17</v>
      </c>
      <c r="AD1023" s="15">
        <f ca="1">RAND()</f>
        <v>0.15345587461152232</v>
      </c>
      <c r="AE1023" s="19">
        <f ca="1">(IF(B1023=1, $G$21+($G$22-$G$21)*AD1023, $H$21+($H$22-$H$21)*AD1023))</f>
        <v>2.0370955611403282E-2</v>
      </c>
      <c r="AF1023" s="15">
        <f ca="1">ROUND(AC1023*(1-AE1023), 0)</f>
        <v>17</v>
      </c>
      <c r="AG1023" s="20">
        <f ca="1">RAND()</f>
        <v>0.95993465265123146</v>
      </c>
      <c r="AH1023" s="15">
        <f ca="1">IF(B1023=1, ROUND(_xlfn.NORM.INV(AG1023,$C$17,$C$18)*(1+$T$14), 0), ROUND(_xlfn.NORM.INV(AG1023, $D$17, $D$18)*(1+$T$14), 0))</f>
        <v>525</v>
      </c>
      <c r="AI1023" s="20">
        <f ca="1">RAND()</f>
        <v>0.79769506310868465</v>
      </c>
      <c r="AJ1023" s="18">
        <f ca="1">IF(B1023=1, ROUND(_xlfn.NORM.INV(AI1023,$C$19,$C$20), 2), ROUND(_xlfn.NORM.INV(AI1023, $D$19, $D$20), 2))</f>
        <v>2526.98</v>
      </c>
      <c r="AK1023" s="15">
        <f ca="1">MIN(ROUND(H1023*(1+$C$22),0),AH1023)</f>
        <v>273</v>
      </c>
      <c r="AL1023" s="20">
        <f ca="1">RAND()</f>
        <v>0.93329975802836596</v>
      </c>
      <c r="AM1023" s="19">
        <f ca="1">(IF(B1023=1, $G$21+($G$22-$G$21)*AL1023, $H$21+($H$22-$H$21)*AL1023))</f>
        <v>4.766549153099281E-2</v>
      </c>
      <c r="AN1023" s="15">
        <f ca="1">ROUND(AK1023*(1-AM1023), 0)</f>
        <v>260</v>
      </c>
      <c r="AO1023" s="18">
        <f ca="1">SUM(IF(AN1023&gt;H1023, (AN1023-H1023)*($G$23+AJ1023), 0),IF(AF1023&gt;G1023,(AF1023-G1023)*($G$23+AB1023),0),IF(X1023&gt;F1023,(X1023-F1023)*($G$23+T1023),0),IF(P1023&gt;E1023,(P1023-E1023)*($G$23+L1023),0))</f>
        <v>0</v>
      </c>
      <c r="AP1023" s="18">
        <f>-$C$24</f>
        <v>-313614.51120000001</v>
      </c>
      <c r="AQ1023" s="17">
        <f ca="1">L1023*P1023+T1023*X1023+AB1023*AF1023+AJ1023*AN1023-AO1023+AP1023</f>
        <v>711730.87880000006</v>
      </c>
      <c r="AS1023" s="21">
        <f ca="1">SUM(IF(AN1023&gt;H1023, (AN1023-H1023), 0),IF(AF1023&gt;G1023,(AF1023-G1023),0),IF(X1023&gt;F1023,(X1023-F1023),0),IF(P1023&gt;E1023,(P1023-E1023),0))</f>
        <v>0</v>
      </c>
    </row>
    <row r="1024" spans="1:45" x14ac:dyDescent="0.4">
      <c r="A1024" s="15">
        <v>996</v>
      </c>
      <c r="B1024" s="15">
        <f ca="1">IF(RAND() &lt; (8/12), 0, 1)</f>
        <v>0</v>
      </c>
      <c r="C1024" s="20">
        <f ca="1">RAND()</f>
        <v>0.50989613246964205</v>
      </c>
      <c r="D1024" s="15" t="str">
        <f ca="1">LOOKUP(C1024,$H$13:$H$16,$F$13:$F$16)</f>
        <v>Airbus A380-800</v>
      </c>
      <c r="E1024" s="15">
        <f ca="1">LOOKUP(D1024,$F$6:$F$9,$I$6:$I$9)</f>
        <v>14</v>
      </c>
      <c r="F1024" s="15">
        <f ca="1">LOOKUP(D1024,$F$6:$F$9,$J$6:$J$9)</f>
        <v>76</v>
      </c>
      <c r="G1024" s="15">
        <f ca="1">LOOKUP(D1024,$F$6:$F$9,$K$6:$K$9)</f>
        <v>56</v>
      </c>
      <c r="H1024" s="15">
        <f ca="1">LOOKUP(D1024,$F$6:$F$9,$L$6:$L$9)</f>
        <v>341</v>
      </c>
      <c r="I1024" s="20">
        <f ca="1">RAND()</f>
        <v>0.53095099400387602</v>
      </c>
      <c r="J1024" s="15">
        <f ca="1">IF(B1024=1, ROUND(_xlfn.NORM.INV(I1024,$C$5,$C$6)*(1+$T$14), 0), ROUND(_xlfn.NORM.INV(I1024, $D$5, $D$6)*(1+$T$14), 0))</f>
        <v>4</v>
      </c>
      <c r="K1024" s="20">
        <f ca="1">RAND()</f>
        <v>0.38923194356077673</v>
      </c>
      <c r="L1024" s="18">
        <f ca="1">IF(B1024=1, ROUND(_xlfn.NORM.INV(K1024,$C$7,$C$8), 2), ROUND(_xlfn.NORM.INV(K1024, $D$7, $D$8), 2))</f>
        <v>10364.16</v>
      </c>
      <c r="M1024" s="15">
        <f ca="1">MIN(E1024,J1024)</f>
        <v>4</v>
      </c>
      <c r="N1024" s="15">
        <f ca="1">RAND()</f>
        <v>0.50930041579540675</v>
      </c>
      <c r="O1024" s="19">
        <f ca="1">(IF(B1024=1, $G$21+($G$22-$G$21)*N1024, $H$21+($H$22-$H$21)*N1024))</f>
        <v>2.5279012473862203E-2</v>
      </c>
      <c r="P1024" s="15">
        <f ca="1">ROUND(M1024*(1-O1024), 0)</f>
        <v>4</v>
      </c>
      <c r="Q1024" s="20">
        <f ca="1">RAND()</f>
        <v>0.99954512821595054</v>
      </c>
      <c r="R1024" s="15">
        <f ca="1">IF(B1024=1, ROUND(_xlfn.NORM.INV(Q1024,$C$9,$C$10)*(1+$T$14), 0), ROUND(_xlfn.NORM.INV(Q1024, $D$9, $D$10)*(1+$T$14), 0))</f>
        <v>75</v>
      </c>
      <c r="S1024" s="20">
        <f ca="1">RAND()</f>
        <v>0.25498970818321354</v>
      </c>
      <c r="T1024" s="18">
        <f ca="1">IF(B1024=1, ROUND(_xlfn.NORM.INV(S1024,$C$11,$C$12), 2), ROUND(_xlfn.NORM.INV(S1024, $D$11, $D$12), 2))</f>
        <v>5096.05</v>
      </c>
      <c r="U1024" s="15">
        <f ca="1">MIN(F1024,R1024)</f>
        <v>75</v>
      </c>
      <c r="V1024" s="15">
        <f ca="1">RAND()</f>
        <v>0.51446415924255118</v>
      </c>
      <c r="W1024" s="19">
        <f ca="1">(IF(B1024=1, $G$21+($G$22-$G$21)*V1024, $H$21+($H$22-$H$21)*V1024))</f>
        <v>2.5433924777276535E-2</v>
      </c>
      <c r="X1024" s="15">
        <f ca="1">ROUND(U1024*(1-W1024), 0)</f>
        <v>73</v>
      </c>
      <c r="Y1024" s="20">
        <f ca="1">RAND()</f>
        <v>0.28032036249104075</v>
      </c>
      <c r="Z1024" s="15">
        <f ca="1">IF(B1024=1, ROUND(_xlfn.NORM.INV(Y1024,$C$13,$C$14)*(1+$T$14), 0), ROUND(_xlfn.NORM.INV(Y1024, $D$13, $D$14)*(1+$T$14), 0))</f>
        <v>30</v>
      </c>
      <c r="AA1024" s="20">
        <f ca="1">RAND()</f>
        <v>0.65482637617696615</v>
      </c>
      <c r="AB1024" s="18">
        <f ca="1">IF(B1024=1, ROUND(_xlfn.NORM.INV(AA1024,$C$15,$C$16), 2), ROUND(_xlfn.NORM.INV(AA1024, $D$15, $D$16), 2))</f>
        <v>2846.39</v>
      </c>
      <c r="AC1024" s="15">
        <f ca="1">MIN(G1024,Z1024)</f>
        <v>30</v>
      </c>
      <c r="AD1024" s="15">
        <f ca="1">RAND()</f>
        <v>0.53645985728826651</v>
      </c>
      <c r="AE1024" s="19">
        <f ca="1">(IF(B1024=1, $G$21+($G$22-$G$21)*AD1024, $H$21+($H$22-$H$21)*AD1024))</f>
        <v>2.6093795718647998E-2</v>
      </c>
      <c r="AF1024" s="15">
        <f ca="1">ROUND(AC1024*(1-AE1024), 0)</f>
        <v>29</v>
      </c>
      <c r="AG1024" s="20">
        <f ca="1">RAND()</f>
        <v>3.1334166598815938E-2</v>
      </c>
      <c r="AH1024" s="15">
        <f ca="1">IF(B1024=1, ROUND(_xlfn.NORM.INV(AG1024,$C$17,$C$18)*(1+$T$14), 0), ROUND(_xlfn.NORM.INV(AG1024, $D$17, $D$18)*(1+$T$14), 0))</f>
        <v>102</v>
      </c>
      <c r="AI1024" s="20">
        <f ca="1">RAND()</f>
        <v>8.239529621344821E-2</v>
      </c>
      <c r="AJ1024" s="18">
        <f ca="1">IF(B1024=1, ROUND(_xlfn.NORM.INV(AI1024,$C$19,$C$20), 2), ROUND(_xlfn.NORM.INV(AI1024, $D$19, $D$20), 2))</f>
        <v>1643.21</v>
      </c>
      <c r="AK1024" s="15">
        <f ca="1">MIN(ROUND(H1024*(1+$C$22),0),AH1024)</f>
        <v>102</v>
      </c>
      <c r="AL1024" s="20">
        <f ca="1">RAND()</f>
        <v>0.28755599454182024</v>
      </c>
      <c r="AM1024" s="19">
        <f ca="1">(IF(B1024=1, $G$21+($G$22-$G$21)*AL1024, $H$21+($H$22-$H$21)*AL1024))</f>
        <v>1.8626679836254607E-2</v>
      </c>
      <c r="AN1024" s="15">
        <f ca="1">ROUND(AK1024*(1-AM1024), 0)</f>
        <v>100</v>
      </c>
      <c r="AO1024" s="18">
        <f ca="1">SUM(IF(AN1024&gt;H1024, (AN1024-H1024)*($G$23+AJ1024), 0),IF(AF1024&gt;G1024,(AF1024-G1024)*($G$23+AB1024),0),IF(X1024&gt;F1024,(X1024-F1024)*($G$23+T1024),0),IF(P1024&gt;E1024,(P1024-E1024)*($G$23+L1024),0))</f>
        <v>0</v>
      </c>
      <c r="AP1024" s="18">
        <f>-$C$24</f>
        <v>-313614.51120000001</v>
      </c>
      <c r="AQ1024" s="17">
        <f ca="1">L1024*P1024+T1024*X1024+AB1024*AF1024+AJ1024*AN1024-AO1024+AP1024</f>
        <v>346720.08880000009</v>
      </c>
      <c r="AS1024" s="21">
        <f ca="1">SUM(IF(AN1024&gt;H1024, (AN1024-H1024), 0),IF(AF1024&gt;G1024,(AF1024-G1024),0),IF(X1024&gt;F1024,(X1024-F1024),0),IF(P1024&gt;E1024,(P1024-E1024),0))</f>
        <v>0</v>
      </c>
    </row>
    <row r="1025" spans="1:45" x14ac:dyDescent="0.4">
      <c r="A1025" s="15">
        <v>997</v>
      </c>
      <c r="B1025" s="15">
        <f ca="1">IF(RAND() &lt; (8/12), 0, 1)</f>
        <v>0</v>
      </c>
      <c r="C1025" s="20">
        <f ca="1">RAND()</f>
        <v>0.55354771238490297</v>
      </c>
      <c r="D1025" s="15" t="str">
        <f ca="1">LOOKUP(C1025,$H$13:$H$16,$F$13:$F$16)</f>
        <v>Airbus A380-800</v>
      </c>
      <c r="E1025" s="15">
        <f ca="1">LOOKUP(D1025,$F$6:$F$9,$I$6:$I$9)</f>
        <v>14</v>
      </c>
      <c r="F1025" s="15">
        <f ca="1">LOOKUP(D1025,$F$6:$F$9,$J$6:$J$9)</f>
        <v>76</v>
      </c>
      <c r="G1025" s="15">
        <f ca="1">LOOKUP(D1025,$F$6:$F$9,$K$6:$K$9)</f>
        <v>56</v>
      </c>
      <c r="H1025" s="15">
        <f ca="1">LOOKUP(D1025,$F$6:$F$9,$L$6:$L$9)</f>
        <v>341</v>
      </c>
      <c r="I1025" s="20">
        <f ca="1">RAND()</f>
        <v>0.4074542899700494</v>
      </c>
      <c r="J1025" s="15">
        <f ca="1">IF(B1025=1, ROUND(_xlfn.NORM.INV(I1025,$C$5,$C$6)*(1+$T$14), 0), ROUND(_xlfn.NORM.INV(I1025, $D$5, $D$6)*(1+$T$14), 0))</f>
        <v>4</v>
      </c>
      <c r="K1025" s="20">
        <f ca="1">RAND()</f>
        <v>0.86838385588262401</v>
      </c>
      <c r="L1025" s="18">
        <f ca="1">IF(B1025=1, ROUND(_xlfn.NORM.INV(K1025,$C$7,$C$8), 2), ROUND(_xlfn.NORM.INV(K1025, $D$7, $D$8), 2))</f>
        <v>11002.28</v>
      </c>
      <c r="M1025" s="15">
        <f ca="1">MIN(E1025,J1025)</f>
        <v>4</v>
      </c>
      <c r="N1025" s="15">
        <f ca="1">RAND()</f>
        <v>0.71722623908400263</v>
      </c>
      <c r="O1025" s="19">
        <f ca="1">(IF(B1025=1, $G$21+($G$22-$G$21)*N1025, $H$21+($H$22-$H$21)*N1025))</f>
        <v>3.1516787172520079E-2</v>
      </c>
      <c r="P1025" s="15">
        <f ca="1">ROUND(M1025*(1-O1025), 0)</f>
        <v>4</v>
      </c>
      <c r="Q1025" s="20">
        <f ca="1">RAND()</f>
        <v>0.75733095882108648</v>
      </c>
      <c r="R1025" s="15">
        <f ca="1">IF(B1025=1, ROUND(_xlfn.NORM.INV(Q1025,$C$9,$C$10)*(1+$T$14), 0), ROUND(_xlfn.NORM.INV(Q1025, $D$9, $D$10)*(1+$T$14), 0))</f>
        <v>47</v>
      </c>
      <c r="S1025" s="20">
        <f ca="1">RAND()</f>
        <v>8.2885737457441766E-2</v>
      </c>
      <c r="T1025" s="18">
        <f ca="1">IF(B1025=1, ROUND(_xlfn.NORM.INV(S1025,$C$11,$C$12), 2), ROUND(_xlfn.NORM.INV(S1025, $D$11, $D$12), 2))</f>
        <v>4930.37</v>
      </c>
      <c r="U1025" s="15">
        <f ca="1">MIN(F1025,R1025)</f>
        <v>47</v>
      </c>
      <c r="V1025" s="15">
        <f ca="1">RAND()</f>
        <v>0.18069425272666606</v>
      </c>
      <c r="W1025" s="19">
        <f ca="1">(IF(B1025=1, $G$21+($G$22-$G$21)*V1025, $H$21+($H$22-$H$21)*V1025))</f>
        <v>1.5420827581799981E-2</v>
      </c>
      <c r="X1025" s="15">
        <f ca="1">ROUND(U1025*(1-W1025), 0)</f>
        <v>46</v>
      </c>
      <c r="Y1025" s="20">
        <f ca="1">RAND()</f>
        <v>9.6545634774749312E-2</v>
      </c>
      <c r="Z1025" s="15">
        <f ca="1">IF(B1025=1, ROUND(_xlfn.NORM.INV(Y1025,$C$13,$C$14)*(1+$T$14), 0), ROUND(_xlfn.NORM.INV(Y1025, $D$13, $D$14)*(1+$T$14), 0))</f>
        <v>23</v>
      </c>
      <c r="AA1025" s="20">
        <f ca="1">RAND()</f>
        <v>0.63662809538585929</v>
      </c>
      <c r="AB1025" s="18">
        <f ca="1">IF(B1025=1, ROUND(_xlfn.NORM.INV(AA1025,$C$15,$C$16), 2), ROUND(_xlfn.NORM.INV(AA1025, $D$15, $D$16), 2))</f>
        <v>2840.44</v>
      </c>
      <c r="AC1025" s="15">
        <f ca="1">MIN(G1025,Z1025)</f>
        <v>23</v>
      </c>
      <c r="AD1025" s="15">
        <f ca="1">RAND()</f>
        <v>0.65390449956266439</v>
      </c>
      <c r="AE1025" s="19">
        <f ca="1">(IF(B1025=1, $G$21+($G$22-$G$21)*AD1025, $H$21+($H$22-$H$21)*AD1025))</f>
        <v>2.9617134986879928E-2</v>
      </c>
      <c r="AF1025" s="15">
        <f ca="1">ROUND(AC1025*(1-AE1025), 0)</f>
        <v>22</v>
      </c>
      <c r="AG1025" s="20">
        <f ca="1">RAND()</f>
        <v>0.92806408985911215</v>
      </c>
      <c r="AH1025" s="15">
        <f ca="1">IF(B1025=1, ROUND(_xlfn.NORM.INV(AG1025,$C$17,$C$18)*(1+$T$14), 0), ROUND(_xlfn.NORM.INV(AG1025, $D$17, $D$18)*(1+$T$14), 0))</f>
        <v>276</v>
      </c>
      <c r="AI1025" s="20">
        <f ca="1">RAND()</f>
        <v>0.93038462476148931</v>
      </c>
      <c r="AJ1025" s="18">
        <f ca="1">IF(B1025=1, ROUND(_xlfn.NORM.INV(AI1025,$C$19,$C$20), 2), ROUND(_xlfn.NORM.INV(AI1025, $D$19, $D$20), 2))</f>
        <v>1861.05</v>
      </c>
      <c r="AK1025" s="15">
        <f ca="1">MIN(ROUND(H1025*(1+$C$22),0),AH1025)</f>
        <v>276</v>
      </c>
      <c r="AL1025" s="20">
        <f ca="1">RAND()</f>
        <v>0.51219865620411331</v>
      </c>
      <c r="AM1025" s="19">
        <f ca="1">(IF(B1025=1, $G$21+($G$22-$G$21)*AL1025, $H$21+($H$22-$H$21)*AL1025))</f>
        <v>2.5365959686123402E-2</v>
      </c>
      <c r="AN1025" s="15">
        <f ca="1">ROUND(AK1025*(1-AM1025), 0)</f>
        <v>269</v>
      </c>
      <c r="AO1025" s="18">
        <f ca="1">SUM(IF(AN1025&gt;H1025, (AN1025-H1025)*($G$23+AJ1025), 0),IF(AF1025&gt;G1025,(AF1025-G1025)*($G$23+AB1025),0),IF(X1025&gt;F1025,(X1025-F1025)*($G$23+T1025),0),IF(P1025&gt;E1025,(P1025-E1025)*($G$23+L1025),0))</f>
        <v>0</v>
      </c>
      <c r="AP1025" s="18">
        <f>-$C$24</f>
        <v>-313614.51120000001</v>
      </c>
      <c r="AQ1025" s="17">
        <f ca="1">L1025*P1025+T1025*X1025+AB1025*AF1025+AJ1025*AN1025-AO1025+AP1025</f>
        <v>520303.75880000001</v>
      </c>
      <c r="AS1025" s="21">
        <f ca="1">SUM(IF(AN1025&gt;H1025, (AN1025-H1025), 0),IF(AF1025&gt;G1025,(AF1025-G1025),0),IF(X1025&gt;F1025,(X1025-F1025),0),IF(P1025&gt;E1025,(P1025-E1025),0))</f>
        <v>0</v>
      </c>
    </row>
    <row r="1026" spans="1:45" x14ac:dyDescent="0.4">
      <c r="A1026" s="15">
        <v>998</v>
      </c>
      <c r="B1026" s="15">
        <f ca="1">IF(RAND() &lt; (8/12), 0, 1)</f>
        <v>0</v>
      </c>
      <c r="C1026" s="20">
        <f ca="1">RAND()</f>
        <v>0.27815624051700638</v>
      </c>
      <c r="D1026" s="15" t="str">
        <f ca="1">LOOKUP(C1026,$H$13:$H$16,$F$13:$F$16)</f>
        <v>Airbus A380-800</v>
      </c>
      <c r="E1026" s="15">
        <f ca="1">LOOKUP(D1026,$F$6:$F$9,$I$6:$I$9)</f>
        <v>14</v>
      </c>
      <c r="F1026" s="15">
        <f ca="1">LOOKUP(D1026,$F$6:$F$9,$J$6:$J$9)</f>
        <v>76</v>
      </c>
      <c r="G1026" s="15">
        <f ca="1">LOOKUP(D1026,$F$6:$F$9,$K$6:$K$9)</f>
        <v>56</v>
      </c>
      <c r="H1026" s="15">
        <f ca="1">LOOKUP(D1026,$F$6:$F$9,$L$6:$L$9)</f>
        <v>341</v>
      </c>
      <c r="I1026" s="20">
        <f ca="1">RAND()</f>
        <v>0.557619464858227</v>
      </c>
      <c r="J1026" s="15">
        <f ca="1">IF(B1026=1, ROUND(_xlfn.NORM.INV(I1026,$C$5,$C$6)*(1+$T$14), 0), ROUND(_xlfn.NORM.INV(I1026, $D$5, $D$6)*(1+$T$14), 0))</f>
        <v>4</v>
      </c>
      <c r="K1026" s="20">
        <f ca="1">RAND()</f>
        <v>0.24521015234237264</v>
      </c>
      <c r="L1026" s="18">
        <f ca="1">IF(B1026=1, ROUND(_xlfn.NORM.INV(K1026,$C$7,$C$8), 2), ROUND(_xlfn.NORM.INV(K1026, $D$7, $D$8), 2))</f>
        <v>10178.07</v>
      </c>
      <c r="M1026" s="15">
        <f ca="1">MIN(E1026,J1026)</f>
        <v>4</v>
      </c>
      <c r="N1026" s="15">
        <f ca="1">RAND()</f>
        <v>0.35659993537391033</v>
      </c>
      <c r="O1026" s="19">
        <f ca="1">(IF(B1026=1, $G$21+($G$22-$G$21)*N1026, $H$21+($H$22-$H$21)*N1026))</f>
        <v>2.0697998061217311E-2</v>
      </c>
      <c r="P1026" s="15">
        <f ca="1">ROUND(M1026*(1-O1026), 0)</f>
        <v>4</v>
      </c>
      <c r="Q1026" s="20">
        <f ca="1">RAND()</f>
        <v>0.8234136879053493</v>
      </c>
      <c r="R1026" s="15">
        <f ca="1">IF(B1026=1, ROUND(_xlfn.NORM.INV(Q1026,$C$9,$C$10)*(1+$T$14), 0), ROUND(_xlfn.NORM.INV(Q1026, $D$9, $D$10)*(1+$T$14), 0))</f>
        <v>50</v>
      </c>
      <c r="S1026" s="20">
        <f ca="1">RAND()</f>
        <v>6.1962104902691495E-2</v>
      </c>
      <c r="T1026" s="18">
        <f ca="1">IF(B1026=1, ROUND(_xlfn.NORM.INV(S1026,$C$11,$C$12), 2), ROUND(_xlfn.NORM.INV(S1026, $D$11, $D$12), 2))</f>
        <v>4895.59</v>
      </c>
      <c r="U1026" s="15">
        <f ca="1">MIN(F1026,R1026)</f>
        <v>50</v>
      </c>
      <c r="V1026" s="15">
        <f ca="1">RAND()</f>
        <v>0.64443556231987864</v>
      </c>
      <c r="W1026" s="19">
        <f ca="1">(IF(B1026=1, $G$21+($G$22-$G$21)*V1026, $H$21+($H$22-$H$21)*V1026))</f>
        <v>2.9333066869596358E-2</v>
      </c>
      <c r="X1026" s="15">
        <f ca="1">ROUND(U1026*(1-W1026), 0)</f>
        <v>49</v>
      </c>
      <c r="Y1026" s="20">
        <f ca="1">RAND()</f>
        <v>0.93849959647773062</v>
      </c>
      <c r="Z1026" s="15">
        <f ca="1">IF(B1026=1, ROUND(_xlfn.NORM.INV(Y1026,$C$13,$C$14)*(1+$T$14), 0), ROUND(_xlfn.NORM.INV(Y1026, $D$13, $D$14)*(1+$T$14), 0))</f>
        <v>50</v>
      </c>
      <c r="AA1026" s="20">
        <f ca="1">RAND()</f>
        <v>0.93577292196595507</v>
      </c>
      <c r="AB1026" s="18">
        <f ca="1">IF(B1026=1, ROUND(_xlfn.NORM.INV(AA1026,$C$15,$C$16), 2), ROUND(_xlfn.NORM.INV(AA1026, $D$15, $D$16), 2))</f>
        <v>2982.73</v>
      </c>
      <c r="AC1026" s="15">
        <f ca="1">MIN(G1026,Z1026)</f>
        <v>50</v>
      </c>
      <c r="AD1026" s="15">
        <f ca="1">RAND()</f>
        <v>0.86118077072499311</v>
      </c>
      <c r="AE1026" s="19">
        <f ca="1">(IF(B1026=1, $G$21+($G$22-$G$21)*AD1026, $H$21+($H$22-$H$21)*AD1026))</f>
        <v>3.5835423121749789E-2</v>
      </c>
      <c r="AF1026" s="15">
        <f ca="1">ROUND(AC1026*(1-AE1026), 0)</f>
        <v>48</v>
      </c>
      <c r="AG1026" s="20">
        <f ca="1">RAND()</f>
        <v>0.31640335589926005</v>
      </c>
      <c r="AH1026" s="15">
        <f ca="1">IF(B1026=1, ROUND(_xlfn.NORM.INV(AG1026,$C$17,$C$18)*(1+$T$14), 0), ROUND(_xlfn.NORM.INV(AG1026, $D$17, $D$18)*(1+$T$14), 0))</f>
        <v>174</v>
      </c>
      <c r="AI1026" s="20">
        <f ca="1">RAND()</f>
        <v>0.16395785328710066</v>
      </c>
      <c r="AJ1026" s="18">
        <f ca="1">IF(B1026=1, ROUND(_xlfn.NORM.INV(AI1026,$C$19,$C$20), 2), ROUND(_xlfn.NORM.INV(AI1026, $D$19, $D$20), 2))</f>
        <v>1674.42</v>
      </c>
      <c r="AK1026" s="15">
        <f ca="1">MIN(ROUND(H1026*(1+$C$22),0),AH1026)</f>
        <v>174</v>
      </c>
      <c r="AL1026" s="20">
        <f ca="1">RAND()</f>
        <v>9.7005359144336945E-2</v>
      </c>
      <c r="AM1026" s="19">
        <f ca="1">(IF(B1026=1, $G$21+($G$22-$G$21)*AL1026, $H$21+($H$22-$H$21)*AL1026))</f>
        <v>1.2910160774330107E-2</v>
      </c>
      <c r="AN1026" s="15">
        <f ca="1">ROUND(AK1026*(1-AM1026), 0)</f>
        <v>172</v>
      </c>
      <c r="AO1026" s="18">
        <f ca="1">SUM(IF(AN1026&gt;H1026, (AN1026-H1026)*($G$23+AJ1026), 0),IF(AF1026&gt;G1026,(AF1026-G1026)*($G$23+AB1026),0),IF(X1026&gt;F1026,(X1026-F1026)*($G$23+T1026),0),IF(P1026&gt;E1026,(P1026-E1026)*($G$23+L1026),0))</f>
        <v>0</v>
      </c>
      <c r="AP1026" s="18">
        <f>-$C$24</f>
        <v>-313614.51120000001</v>
      </c>
      <c r="AQ1026" s="17">
        <f ca="1">L1026*P1026+T1026*X1026+AB1026*AF1026+AJ1026*AN1026-AO1026+AP1026</f>
        <v>398152.95879999996</v>
      </c>
      <c r="AS1026" s="21">
        <f ca="1">SUM(IF(AN1026&gt;H1026, (AN1026-H1026), 0),IF(AF1026&gt;G1026,(AF1026-G1026),0),IF(X1026&gt;F1026,(X1026-F1026),0),IF(P1026&gt;E1026,(P1026-E1026),0))</f>
        <v>0</v>
      </c>
    </row>
    <row r="1027" spans="1:45" x14ac:dyDescent="0.4">
      <c r="A1027" s="15">
        <v>999</v>
      </c>
      <c r="B1027" s="15">
        <f ca="1">IF(RAND() &lt; (8/12), 0, 1)</f>
        <v>1</v>
      </c>
      <c r="C1027" s="20">
        <f ca="1">RAND()</f>
        <v>0.70581238656983059</v>
      </c>
      <c r="D1027" s="15" t="str">
        <f ca="1">LOOKUP(C1027,$H$13:$H$16,$F$13:$F$16)</f>
        <v>Boeing 777-300ER</v>
      </c>
      <c r="E1027" s="15">
        <f ca="1">LOOKUP(D1027,$F$6:$F$9,$I$6:$I$9)</f>
        <v>8</v>
      </c>
      <c r="F1027" s="15">
        <f ca="1">LOOKUP(D1027,$F$6:$F$9,$J$6:$J$9)</f>
        <v>40</v>
      </c>
      <c r="G1027" s="15">
        <f ca="1">LOOKUP(D1027,$F$6:$F$9,$K$6:$K$9)</f>
        <v>24</v>
      </c>
      <c r="H1027" s="15">
        <f ca="1">LOOKUP(D1027,$F$6:$F$9,$L$6:$L$9)</f>
        <v>260</v>
      </c>
      <c r="I1027" s="20">
        <f ca="1">RAND()</f>
        <v>0.68859326085524608</v>
      </c>
      <c r="J1027" s="15">
        <f ca="1">IF(B1027=1, ROUND(_xlfn.NORM.INV(I1027,$C$5,$C$6)*(1+$T$14), 0), ROUND(_xlfn.NORM.INV(I1027, $D$5, $D$6)*(1+$T$14), 0))</f>
        <v>7</v>
      </c>
      <c r="K1027" s="20">
        <f ca="1">RAND()</f>
        <v>0.42108290613993826</v>
      </c>
      <c r="L1027" s="18">
        <f ca="1">IF(B1027=1, ROUND(_xlfn.NORM.INV(K1027,$C$7,$C$8), 2), ROUND(_xlfn.NORM.INV(K1027, $D$7, $D$8), 2))</f>
        <v>13299.78</v>
      </c>
      <c r="M1027" s="15">
        <f ca="1">MIN(E1027,J1027)</f>
        <v>7</v>
      </c>
      <c r="N1027" s="15">
        <f ca="1">RAND()</f>
        <v>0.70443719895640322</v>
      </c>
      <c r="O1027" s="19">
        <f ca="1">(IF(B1027=1, $G$21+($G$22-$G$21)*N1027, $H$21+($H$22-$H$21)*N1027))</f>
        <v>3.965530196347411E-2</v>
      </c>
      <c r="P1027" s="15">
        <f ca="1">ROUND(M1027*(1-O1027), 0)</f>
        <v>7</v>
      </c>
      <c r="Q1027" s="20">
        <f ca="1">RAND()</f>
        <v>0.72975781852461319</v>
      </c>
      <c r="R1027" s="15">
        <f ca="1">IF(B1027=1, ROUND(_xlfn.NORM.INV(Q1027,$C$9,$C$10)*(1+$T$14), 0), ROUND(_xlfn.NORM.INV(Q1027, $D$9, $D$10)*(1+$T$14), 0))</f>
        <v>76</v>
      </c>
      <c r="S1027" s="20">
        <f ca="1">RAND()</f>
        <v>0.18057973024103469</v>
      </c>
      <c r="T1027" s="18">
        <f ca="1">IF(B1027=1, ROUND(_xlfn.NORM.INV(S1027,$C$11,$C$12), 2), ROUND(_xlfn.NORM.INV(S1027, $D$11, $D$12), 2))</f>
        <v>6006.04</v>
      </c>
      <c r="U1027" s="15">
        <f ca="1">MIN(F1027,R1027)</f>
        <v>40</v>
      </c>
      <c r="V1027" s="15">
        <f ca="1">RAND()</f>
        <v>0.13500219587248752</v>
      </c>
      <c r="W1027" s="19">
        <f ca="1">(IF(B1027=1, $G$21+($G$22-$G$21)*V1027, $H$21+($H$22-$H$21)*V1027))</f>
        <v>1.9725076855537062E-2</v>
      </c>
      <c r="X1027" s="15">
        <f ca="1">ROUND(U1027*(1-W1027), 0)</f>
        <v>39</v>
      </c>
      <c r="Y1027" s="20">
        <f ca="1">RAND()</f>
        <v>0.73826113763864121</v>
      </c>
      <c r="Z1027" s="15">
        <f ca="1">IF(B1027=1, ROUND(_xlfn.NORM.INV(Y1027,$C$13,$C$14)*(1+$T$14), 0), ROUND(_xlfn.NORM.INV(Y1027, $D$13, $D$14)*(1+$T$14), 0))</f>
        <v>69</v>
      </c>
      <c r="AA1027" s="20">
        <f ca="1">RAND()</f>
        <v>0.95666321695139822</v>
      </c>
      <c r="AB1027" s="18">
        <f ca="1">IF(B1027=1, ROUND(_xlfn.NORM.INV(AA1027,$C$15,$C$16), 2), ROUND(_xlfn.NORM.INV(AA1027, $D$15, $D$16), 2))</f>
        <v>4466.2700000000004</v>
      </c>
      <c r="AC1027" s="15">
        <f ca="1">MIN(G1027,Z1027)</f>
        <v>24</v>
      </c>
      <c r="AD1027" s="15">
        <f ca="1">RAND()</f>
        <v>7.7915588939196478E-2</v>
      </c>
      <c r="AE1027" s="19">
        <f ca="1">(IF(B1027=1, $G$21+($G$22-$G$21)*AD1027, $H$21+($H$22-$H$21)*AD1027))</f>
        <v>1.7727045612871875E-2</v>
      </c>
      <c r="AF1027" s="15">
        <f ca="1">ROUND(AC1027*(1-AE1027), 0)</f>
        <v>24</v>
      </c>
      <c r="AG1027" s="20">
        <f ca="1">RAND()</f>
        <v>0.8663357104531918</v>
      </c>
      <c r="AH1027" s="15">
        <f ca="1">IF(B1027=1, ROUND(_xlfn.NORM.INV(AG1027,$C$17,$C$18)*(1+$T$14), 0), ROUND(_xlfn.NORM.INV(AG1027, $D$17, $D$18)*(1+$T$14), 0))</f>
        <v>444</v>
      </c>
      <c r="AI1027" s="20">
        <f ca="1">RAND()</f>
        <v>0.25406137242314064</v>
      </c>
      <c r="AJ1027" s="18">
        <f ca="1">IF(B1027=1, ROUND(_xlfn.NORM.INV(AI1027,$C$19,$C$20), 2), ROUND(_xlfn.NORM.INV(AI1027, $D$19, $D$20), 2))</f>
        <v>2077.5700000000002</v>
      </c>
      <c r="AK1027" s="15">
        <f ca="1">MIN(ROUND(H1027*(1+$C$22),0),AH1027)</f>
        <v>273</v>
      </c>
      <c r="AL1027" s="20">
        <f ca="1">RAND()</f>
        <v>0.24834123451385692</v>
      </c>
      <c r="AM1027" s="19">
        <f ca="1">(IF(B1027=1, $G$21+($G$22-$G$21)*AL1027, $H$21+($H$22-$H$21)*AL1027))</f>
        <v>2.369194320798499E-2</v>
      </c>
      <c r="AN1027" s="15">
        <f ca="1">ROUND(AK1027*(1-AM1027), 0)</f>
        <v>267</v>
      </c>
      <c r="AO1027" s="18">
        <f ca="1">SUM(IF(AN1027&gt;H1027, (AN1027-H1027)*($G$23+AJ1027), 0),IF(AF1027&gt;G1027,(AF1027-G1027)*($G$23+AB1027),0),IF(X1027&gt;F1027,(X1027-F1027)*($G$23+T1027),0),IF(P1027&gt;E1027,(P1027-E1027)*($G$23+L1027),0))</f>
        <v>20499.990000000002</v>
      </c>
      <c r="AP1027" s="18">
        <f>-$C$24</f>
        <v>-313614.51120000001</v>
      </c>
      <c r="AQ1027" s="17">
        <f ca="1">L1027*P1027+T1027*X1027+AB1027*AF1027+AJ1027*AN1027-AO1027+AP1027</f>
        <v>655121.18880000012</v>
      </c>
      <c r="AS1027" s="21">
        <f ca="1">SUM(IF(AN1027&gt;H1027, (AN1027-H1027), 0),IF(AF1027&gt;G1027,(AF1027-G1027),0),IF(X1027&gt;F1027,(X1027-F1027),0),IF(P1027&gt;E1027,(P1027-E1027),0))</f>
        <v>7</v>
      </c>
    </row>
    <row r="1028" spans="1:45" x14ac:dyDescent="0.4">
      <c r="A1028" s="15">
        <v>1000</v>
      </c>
      <c r="B1028" s="15">
        <f ca="1">IF(RAND() &lt; (8/12), 0, 1)</f>
        <v>0</v>
      </c>
      <c r="C1028" s="20">
        <f ca="1">RAND()</f>
        <v>0.23443185375651743</v>
      </c>
      <c r="D1028" s="15" t="str">
        <f ca="1">LOOKUP(C1028,$H$13:$H$16,$F$13:$F$16)</f>
        <v>Airbus A380-800</v>
      </c>
      <c r="E1028" s="15">
        <f ca="1">LOOKUP(D1028,$F$6:$F$9,$I$6:$I$9)</f>
        <v>14</v>
      </c>
      <c r="F1028" s="15">
        <f ca="1">LOOKUP(D1028,$F$6:$F$9,$J$6:$J$9)</f>
        <v>76</v>
      </c>
      <c r="G1028" s="15">
        <f ca="1">LOOKUP(D1028,$F$6:$F$9,$K$6:$K$9)</f>
        <v>56</v>
      </c>
      <c r="H1028" s="15">
        <f ca="1">LOOKUP(D1028,$F$6:$F$9,$L$6:$L$9)</f>
        <v>341</v>
      </c>
      <c r="I1028" s="20">
        <f ca="1">RAND()</f>
        <v>0.5411599540454175</v>
      </c>
      <c r="J1028" s="15">
        <f ca="1">IF(B1028=1, ROUND(_xlfn.NORM.INV(I1028,$C$5,$C$6)*(1+$T$14), 0), ROUND(_xlfn.NORM.INV(I1028, $D$5, $D$6)*(1+$T$14), 0))</f>
        <v>4</v>
      </c>
      <c r="K1028" s="20">
        <f ca="1">RAND()</f>
        <v>0.4058183405058382</v>
      </c>
      <c r="L1028" s="18">
        <f ca="1">IF(B1028=1, ROUND(_xlfn.NORM.INV(K1028,$C$7,$C$8), 2), ROUND(_xlfn.NORM.INV(K1028, $D$7, $D$8), 2))</f>
        <v>10383.77</v>
      </c>
      <c r="M1028" s="15">
        <f ca="1">MIN(E1028,J1028)</f>
        <v>4</v>
      </c>
      <c r="N1028" s="15">
        <f ca="1">RAND()</f>
        <v>0.71650556803735055</v>
      </c>
      <c r="O1028" s="19">
        <f ca="1">(IF(B1028=1, $G$21+($G$22-$G$21)*N1028, $H$21+($H$22-$H$21)*N1028))</f>
        <v>3.1495167041120514E-2</v>
      </c>
      <c r="P1028" s="15">
        <f ca="1">ROUND(M1028*(1-O1028), 0)</f>
        <v>4</v>
      </c>
      <c r="Q1028" s="20">
        <f ca="1">RAND()</f>
        <v>0.43235362618283757</v>
      </c>
      <c r="R1028" s="15">
        <f ca="1">IF(B1028=1, ROUND(_xlfn.NORM.INV(Q1028,$C$9,$C$10)*(1+$T$14), 0), ROUND(_xlfn.NORM.INV(Q1028, $D$9, $D$10)*(1+$T$14), 0))</f>
        <v>38</v>
      </c>
      <c r="S1028" s="20">
        <f ca="1">RAND()</f>
        <v>0.13426633459266757</v>
      </c>
      <c r="T1028" s="18">
        <f ca="1">IF(B1028=1, ROUND(_xlfn.NORM.INV(S1028,$C$11,$C$12), 2), ROUND(_xlfn.NORM.INV(S1028, $D$11, $D$12), 2))</f>
        <v>4994.05</v>
      </c>
      <c r="U1028" s="15">
        <f ca="1">MIN(F1028,R1028)</f>
        <v>38</v>
      </c>
      <c r="V1028" s="15">
        <f ca="1">RAND()</f>
        <v>0.56443944619135888</v>
      </c>
      <c r="W1028" s="19">
        <f ca="1">(IF(B1028=1, $G$21+($G$22-$G$21)*V1028, $H$21+($H$22-$H$21)*V1028))</f>
        <v>2.6933183385740765E-2</v>
      </c>
      <c r="X1028" s="15">
        <f ca="1">ROUND(U1028*(1-W1028), 0)</f>
        <v>37</v>
      </c>
      <c r="Y1028" s="20">
        <f ca="1">RAND()</f>
        <v>0.14606958196430631</v>
      </c>
      <c r="Z1028" s="15">
        <f ca="1">IF(B1028=1, ROUND(_xlfn.NORM.INV(Y1028,$C$13,$C$14)*(1+$T$14), 0), ROUND(_xlfn.NORM.INV(Y1028, $D$13, $D$14)*(1+$T$14), 0))</f>
        <v>26</v>
      </c>
      <c r="AA1028" s="20">
        <f ca="1">RAND()</f>
        <v>0.1132342401301607</v>
      </c>
      <c r="AB1028" s="18">
        <f ca="1">IF(B1028=1, ROUND(_xlfn.NORM.INV(AA1028,$C$15,$C$16), 2), ROUND(_xlfn.NORM.INV(AA1028, $D$15, $D$16), 2))</f>
        <v>2650.97</v>
      </c>
      <c r="AC1028" s="15">
        <f ca="1">MIN(G1028,Z1028)</f>
        <v>26</v>
      </c>
      <c r="AD1028" s="15">
        <f ca="1">RAND()</f>
        <v>8.6433021347384065E-3</v>
      </c>
      <c r="AE1028" s="19">
        <f ca="1">(IF(B1028=1, $G$21+($G$22-$G$21)*AD1028, $H$21+($H$22-$H$21)*AD1028))</f>
        <v>1.0259299064042153E-2</v>
      </c>
      <c r="AF1028" s="15">
        <f ca="1">ROUND(AC1028*(1-AE1028), 0)</f>
        <v>26</v>
      </c>
      <c r="AG1028" s="20">
        <f ca="1">RAND()</f>
        <v>0.2677713478667666</v>
      </c>
      <c r="AH1028" s="15">
        <f ca="1">IF(B1028=1, ROUND(_xlfn.NORM.INV(AG1028,$C$17,$C$18)*(1+$T$14), 0), ROUND(_xlfn.NORM.INV(AG1028, $D$17, $D$18)*(1+$T$14), 0))</f>
        <v>167</v>
      </c>
      <c r="AI1028" s="20">
        <f ca="1">RAND()</f>
        <v>0.85328334507545345</v>
      </c>
      <c r="AJ1028" s="18">
        <f ca="1">IF(B1028=1, ROUND(_xlfn.NORM.INV(AI1028,$C$19,$C$20), 2), ROUND(_xlfn.NORM.INV(AI1028, $D$19, $D$20), 2))</f>
        <v>1828.54</v>
      </c>
      <c r="AK1028" s="15">
        <f ca="1">MIN(ROUND(H1028*(1+$C$22),0),AH1028)</f>
        <v>167</v>
      </c>
      <c r="AL1028" s="20">
        <f ca="1">RAND()</f>
        <v>0.83526045137982496</v>
      </c>
      <c r="AM1028" s="19">
        <f ca="1">(IF(B1028=1, $G$21+($G$22-$G$21)*AL1028, $H$21+($H$22-$H$21)*AL1028))</f>
        <v>3.5057813541394749E-2</v>
      </c>
      <c r="AN1028" s="15">
        <f ca="1">ROUND(AK1028*(1-AM1028), 0)</f>
        <v>161</v>
      </c>
      <c r="AO1028" s="18">
        <f ca="1">SUM(IF(AN1028&gt;H1028, (AN1028-H1028)*($G$23+AJ1028), 0),IF(AF1028&gt;G1028,(AF1028-G1028)*($G$23+AB1028),0),IF(X1028&gt;F1028,(X1028-F1028)*($G$23+T1028),0),IF(P1028&gt;E1028,(P1028-E1028)*($G$23+L1028),0))</f>
        <v>0</v>
      </c>
      <c r="AP1028" s="18">
        <f>-$C$24</f>
        <v>-313614.51120000001</v>
      </c>
      <c r="AQ1028" s="17">
        <f ca="1">L1028*P1028+T1028*X1028+AB1028*AF1028+AJ1028*AN1028-AO1028+AP1028</f>
        <v>276020.57880000008</v>
      </c>
      <c r="AS1028" s="21">
        <f ca="1">SUM(IF(AN1028&gt;H1028, (AN1028-H1028), 0),IF(AF1028&gt;G1028,(AF1028-G1028),0),IF(X1028&gt;F1028,(X1028-F1028),0),IF(P1028&gt;E1028,(P1028-E1028),0))</f>
        <v>0</v>
      </c>
    </row>
    <row r="1029" spans="1:45" x14ac:dyDescent="0.4">
      <c r="A1029" s="15">
        <v>1001</v>
      </c>
      <c r="B1029" s="15">
        <f ca="1">IF(RAND() &lt; (8/12), 0, 1)</f>
        <v>0</v>
      </c>
      <c r="C1029" s="20">
        <f ca="1">RAND()</f>
        <v>0.57592381720324803</v>
      </c>
      <c r="D1029" s="15" t="str">
        <f ca="1">LOOKUP(C1029,$H$13:$H$16,$F$13:$F$16)</f>
        <v>Airbus A380-800</v>
      </c>
      <c r="E1029" s="15">
        <f ca="1">LOOKUP(D1029,$F$6:$F$9,$I$6:$I$9)</f>
        <v>14</v>
      </c>
      <c r="F1029" s="15">
        <f ca="1">LOOKUP(D1029,$F$6:$F$9,$J$6:$J$9)</f>
        <v>76</v>
      </c>
      <c r="G1029" s="15">
        <f ca="1">LOOKUP(D1029,$F$6:$F$9,$K$6:$K$9)</f>
        <v>56</v>
      </c>
      <c r="H1029" s="15">
        <f ca="1">LOOKUP(D1029,$F$6:$F$9,$L$6:$L$9)</f>
        <v>341</v>
      </c>
      <c r="I1029" s="20">
        <f ca="1">RAND()</f>
        <v>0.92885946848781498</v>
      </c>
      <c r="J1029" s="15">
        <f ca="1">IF(B1029=1, ROUND(_xlfn.NORM.INV(I1029,$C$5,$C$6)*(1+$T$14), 0), ROUND(_xlfn.NORM.INV(I1029, $D$5, $D$6)*(1+$T$14), 0))</f>
        <v>6</v>
      </c>
      <c r="K1029" s="20">
        <f ca="1">RAND()</f>
        <v>0.73354875385573404</v>
      </c>
      <c r="L1029" s="18">
        <f ca="1">IF(B1029=1, ROUND(_xlfn.NORM.INV(K1029,$C$7,$C$8), 2), ROUND(_xlfn.NORM.INV(K1029, $D$7, $D$8), 2))</f>
        <v>10776.58</v>
      </c>
      <c r="M1029" s="15">
        <f ca="1">MIN(E1029,J1029)</f>
        <v>6</v>
      </c>
      <c r="N1029" s="15">
        <f ca="1">RAND()</f>
        <v>0.19965561639423801</v>
      </c>
      <c r="O1029" s="19">
        <f ca="1">(IF(B1029=1, $G$21+($G$22-$G$21)*N1029, $H$21+($H$22-$H$21)*N1029))</f>
        <v>1.598966849182714E-2</v>
      </c>
      <c r="P1029" s="15">
        <f ca="1">ROUND(M1029*(1-O1029), 0)</f>
        <v>6</v>
      </c>
      <c r="Q1029" s="20">
        <f ca="1">RAND()</f>
        <v>9.6462630178080322E-2</v>
      </c>
      <c r="R1029" s="15">
        <f ca="1">IF(B1029=1, ROUND(_xlfn.NORM.INV(Q1029,$C$9,$C$10)*(1+$T$14), 0), ROUND(_xlfn.NORM.INV(Q1029, $D$9, $D$10)*(1+$T$14), 0))</f>
        <v>26</v>
      </c>
      <c r="S1029" s="20">
        <f ca="1">RAND()</f>
        <v>0.76581310285316917</v>
      </c>
      <c r="T1029" s="18">
        <f ca="1">IF(B1029=1, ROUND(_xlfn.NORM.INV(S1029,$C$11,$C$12), 2), ROUND(_xlfn.NORM.INV(S1029, $D$11, $D$12), 2))</f>
        <v>5411.43</v>
      </c>
      <c r="U1029" s="15">
        <f ca="1">MIN(F1029,R1029)</f>
        <v>26</v>
      </c>
      <c r="V1029" s="15">
        <f ca="1">RAND()</f>
        <v>0.89907652115182379</v>
      </c>
      <c r="W1029" s="19">
        <f ca="1">(IF(B1029=1, $G$21+($G$22-$G$21)*V1029, $H$21+($H$22-$H$21)*V1029))</f>
        <v>3.697229563455471E-2</v>
      </c>
      <c r="X1029" s="15">
        <f ca="1">ROUND(U1029*(1-W1029), 0)</f>
        <v>25</v>
      </c>
      <c r="Y1029" s="20">
        <f ca="1">RAND()</f>
        <v>1.4504510029163642E-2</v>
      </c>
      <c r="Z1029" s="15">
        <f ca="1">IF(B1029=1, ROUND(_xlfn.NORM.INV(Y1029,$C$13,$C$14)*(1+$T$14), 0), ROUND(_xlfn.NORM.INV(Y1029, $D$13, $D$14)*(1+$T$14), 0))</f>
        <v>15</v>
      </c>
      <c r="AA1029" s="20">
        <f ca="1">RAND()</f>
        <v>0.92597417844813956</v>
      </c>
      <c r="AB1029" s="18">
        <f ca="1">IF(B1029=1, ROUND(_xlfn.NORM.INV(AA1029,$C$15,$C$16), 2), ROUND(_xlfn.NORM.INV(AA1029, $D$15, $D$16), 2))</f>
        <v>2973.76</v>
      </c>
      <c r="AC1029" s="15">
        <f ca="1">MIN(G1029,Z1029)</f>
        <v>15</v>
      </c>
      <c r="AD1029" s="15">
        <f ca="1">RAND()</f>
        <v>0.63506265527564798</v>
      </c>
      <c r="AE1029" s="19">
        <f ca="1">(IF(B1029=1, $G$21+($G$22-$G$21)*AD1029, $H$21+($H$22-$H$21)*AD1029))</f>
        <v>2.9051879658269442E-2</v>
      </c>
      <c r="AF1029" s="15">
        <f ca="1">ROUND(AC1029*(1-AE1029), 0)</f>
        <v>15</v>
      </c>
      <c r="AG1029" s="20">
        <f ca="1">RAND()</f>
        <v>0.36256912651450202</v>
      </c>
      <c r="AH1029" s="15">
        <f ca="1">IF(B1029=1, ROUND(_xlfn.NORM.INV(AG1029,$C$17,$C$18)*(1+$T$14), 0), ROUND(_xlfn.NORM.INV(AG1029, $D$17, $D$18)*(1+$T$14), 0))</f>
        <v>181</v>
      </c>
      <c r="AI1029" s="20">
        <f ca="1">RAND()</f>
        <v>0.14340934203433364</v>
      </c>
      <c r="AJ1029" s="18">
        <f ca="1">IF(B1029=1, ROUND(_xlfn.NORM.INV(AI1029,$C$19,$C$20), 2), ROUND(_xlfn.NORM.INV(AI1029, $D$19, $D$20), 2))</f>
        <v>1667.82</v>
      </c>
      <c r="AK1029" s="15">
        <f ca="1">MIN(ROUND(H1029*(1+$C$22),0),AH1029)</f>
        <v>181</v>
      </c>
      <c r="AL1029" s="20">
        <f ca="1">RAND()</f>
        <v>0.92621427869051232</v>
      </c>
      <c r="AM1029" s="19">
        <f ca="1">(IF(B1029=1, $G$21+($G$22-$G$21)*AL1029, $H$21+($H$22-$H$21)*AL1029))</f>
        <v>3.7786428360715371E-2</v>
      </c>
      <c r="AN1029" s="15">
        <f ca="1">ROUND(AK1029*(1-AM1029), 0)</f>
        <v>174</v>
      </c>
      <c r="AO1029" s="18">
        <f ca="1">SUM(IF(AN1029&gt;H1029, (AN1029-H1029)*($G$23+AJ1029), 0),IF(AF1029&gt;G1029,(AF1029-G1029)*($G$23+AB1029),0),IF(X1029&gt;F1029,(X1029-F1029)*($G$23+T1029),0),IF(P1029&gt;E1029,(P1029-E1029)*($G$23+L1029),0))</f>
        <v>0</v>
      </c>
      <c r="AP1029" s="18">
        <f>-$C$24</f>
        <v>-313614.51120000001</v>
      </c>
      <c r="AQ1029" s="17">
        <f ca="1">L1029*P1029+T1029*X1029+AB1029*AF1029+AJ1029*AN1029-AO1029+AP1029</f>
        <v>221137.79879999993</v>
      </c>
      <c r="AS1029" s="21">
        <f ca="1">SUM(IF(AN1029&gt;H1029, (AN1029-H1029), 0),IF(AF1029&gt;G1029,(AF1029-G1029),0),IF(X1029&gt;F1029,(X1029-F1029),0),IF(P1029&gt;E1029,(P1029-E1029),0))</f>
        <v>0</v>
      </c>
    </row>
    <row r="1030" spans="1:45" x14ac:dyDescent="0.4">
      <c r="A1030" s="15">
        <v>1002</v>
      </c>
      <c r="B1030" s="15">
        <f ca="1">IF(RAND() &lt; (8/12), 0, 1)</f>
        <v>1</v>
      </c>
      <c r="C1030" s="20">
        <f ca="1">RAND()</f>
        <v>0.20680016772819665</v>
      </c>
      <c r="D1030" s="15" t="str">
        <f ca="1">LOOKUP(C1030,$H$13:$H$16,$F$13:$F$16)</f>
        <v>Airbus A350-900</v>
      </c>
      <c r="E1030" s="15">
        <f ca="1">LOOKUP(D1030,$F$6:$F$9,$I$6:$I$9)</f>
        <v>0</v>
      </c>
      <c r="F1030" s="15">
        <f ca="1">LOOKUP(D1030,$F$6:$F$9,$J$6:$J$9)</f>
        <v>32</v>
      </c>
      <c r="G1030" s="15">
        <f ca="1">LOOKUP(D1030,$F$6:$F$9,$K$6:$K$9)</f>
        <v>21</v>
      </c>
      <c r="H1030" s="15">
        <f ca="1">LOOKUP(D1030,$F$6:$F$9,$L$6:$L$9)</f>
        <v>259</v>
      </c>
      <c r="I1030" s="20">
        <f ca="1">RAND()</f>
        <v>4.1349274884543763E-2</v>
      </c>
      <c r="J1030" s="15">
        <f ca="1">IF(B1030=1, ROUND(_xlfn.NORM.INV(I1030,$C$5,$C$6)*(1+$T$14), 0), ROUND(_xlfn.NORM.INV(I1030, $D$5, $D$6)*(1+$T$14), 0))</f>
        <v>3</v>
      </c>
      <c r="K1030" s="20">
        <f ca="1">RAND()</f>
        <v>0.93082661356304963</v>
      </c>
      <c r="L1030" s="18">
        <f ca="1">IF(B1030=1, ROUND(_xlfn.NORM.INV(K1030,$C$7,$C$8), 2), ROUND(_xlfn.NORM.INV(K1030, $D$7, $D$8), 2))</f>
        <v>16331.5</v>
      </c>
      <c r="M1030" s="15">
        <f ca="1">MIN(E1030,J1030)</f>
        <v>0</v>
      </c>
      <c r="N1030" s="15">
        <f ca="1">RAND()</f>
        <v>0.27757843252324754</v>
      </c>
      <c r="O1030" s="19">
        <f ca="1">(IF(B1030=1, $G$21+($G$22-$G$21)*N1030, $H$21+($H$22-$H$21)*N1030))</f>
        <v>2.4715245138313663E-2</v>
      </c>
      <c r="P1030" s="15">
        <f ca="1">ROUND(M1030*(1-O1030), 0)</f>
        <v>0</v>
      </c>
      <c r="Q1030" s="20">
        <f ca="1">RAND()</f>
        <v>7.7921453920435035E-2</v>
      </c>
      <c r="R1030" s="15">
        <f ca="1">IF(B1030=1, ROUND(_xlfn.NORM.INV(Q1030,$C$9,$C$10)*(1+$T$14), 0), ROUND(_xlfn.NORM.INV(Q1030, $D$9, $D$10)*(1+$T$14), 0))</f>
        <v>25</v>
      </c>
      <c r="S1030" s="20">
        <f ca="1">RAND()</f>
        <v>0.2256467167542483</v>
      </c>
      <c r="T1030" s="18">
        <f ca="1">IF(B1030=1, ROUND(_xlfn.NORM.INV(S1030,$C$11,$C$12), 2), ROUND(_xlfn.NORM.INV(S1030, $D$11, $D$12), 2))</f>
        <v>6150.22</v>
      </c>
      <c r="U1030" s="15">
        <f ca="1">MIN(F1030,R1030)</f>
        <v>25</v>
      </c>
      <c r="V1030" s="15">
        <f ca="1">RAND()</f>
        <v>0.3181604637546358</v>
      </c>
      <c r="W1030" s="19">
        <f ca="1">(IF(B1030=1, $G$21+($G$22-$G$21)*V1030, $H$21+($H$22-$H$21)*V1030))</f>
        <v>2.6135616231412254E-2</v>
      </c>
      <c r="X1030" s="15">
        <f ca="1">ROUND(U1030*(1-W1030), 0)</f>
        <v>24</v>
      </c>
      <c r="Y1030" s="20">
        <f ca="1">RAND()</f>
        <v>0.71725666281710576</v>
      </c>
      <c r="Z1030" s="15">
        <f ca="1">IF(B1030=1, ROUND(_xlfn.NORM.INV(Y1030,$C$13,$C$14)*(1+$T$14), 0), ROUND(_xlfn.NORM.INV(Y1030, $D$13, $D$14)*(1+$T$14), 0))</f>
        <v>68</v>
      </c>
      <c r="AA1030" s="20">
        <f ca="1">RAND()</f>
        <v>0.77494633501015187</v>
      </c>
      <c r="AB1030" s="18">
        <f ca="1">IF(B1030=1, ROUND(_xlfn.NORM.INV(AA1030,$C$15,$C$16), 2), ROUND(_xlfn.NORM.INV(AA1030, $D$15, $D$16), 2))</f>
        <v>4005.57</v>
      </c>
      <c r="AC1030" s="15">
        <f ca="1">MIN(G1030,Z1030)</f>
        <v>21</v>
      </c>
      <c r="AD1030" s="15">
        <f ca="1">RAND()</f>
        <v>0.41643109671332756</v>
      </c>
      <c r="AE1030" s="19">
        <f ca="1">(IF(B1030=1, $G$21+($G$22-$G$21)*AD1030, $H$21+($H$22-$H$21)*AD1030))</f>
        <v>2.9575088384966468E-2</v>
      </c>
      <c r="AF1030" s="15">
        <f ca="1">ROUND(AC1030*(1-AE1030), 0)</f>
        <v>20</v>
      </c>
      <c r="AG1030" s="20">
        <f ca="1">RAND()</f>
        <v>0.93347808673776222</v>
      </c>
      <c r="AH1030" s="15">
        <f ca="1">IF(B1030=1, ROUND(_xlfn.NORM.INV(AG1030,$C$17,$C$18)*(1+$T$14), 0), ROUND(_xlfn.NORM.INV(AG1030, $D$17, $D$18)*(1+$T$14), 0))</f>
        <v>494</v>
      </c>
      <c r="AI1030" s="20">
        <f ca="1">RAND()</f>
        <v>0.22889455753461252</v>
      </c>
      <c r="AJ1030" s="18">
        <f ca="1">IF(B1030=1, ROUND(_xlfn.NORM.INV(AI1030,$C$19,$C$20), 2), ROUND(_xlfn.NORM.INV(AI1030, $D$19, $D$20), 2))</f>
        <v>2053.31</v>
      </c>
      <c r="AK1030" s="15">
        <f ca="1">MIN(ROUND(H1030*(1+$C$22),0),AH1030)</f>
        <v>272</v>
      </c>
      <c r="AL1030" s="20">
        <f ca="1">RAND()</f>
        <v>0.81721909549499516</v>
      </c>
      <c r="AM1030" s="19">
        <f ca="1">(IF(B1030=1, $G$21+($G$22-$G$21)*AL1030, $H$21+($H$22-$H$21)*AL1030))</f>
        <v>4.3602668342324832E-2</v>
      </c>
      <c r="AN1030" s="15">
        <f ca="1">ROUND(AK1030*(1-AM1030), 0)</f>
        <v>260</v>
      </c>
      <c r="AO1030" s="18">
        <f ca="1">SUM(IF(AN1030&gt;H1030, (AN1030-H1030)*($G$23+AJ1030), 0),IF(AF1030&gt;G1030,(AF1030-G1030)*($G$23+AB1030),0),IF(X1030&gt;F1030,(X1030-F1030)*($G$23+T1030),0),IF(P1030&gt;E1030,(P1030-E1030)*($G$23+L1030),0))</f>
        <v>2904.31</v>
      </c>
      <c r="AP1030" s="18">
        <f>-$C$24</f>
        <v>-313614.51120000001</v>
      </c>
      <c r="AQ1030" s="17">
        <f ca="1">L1030*P1030+T1030*X1030+AB1030*AF1030+AJ1030*AN1030-AO1030+AP1030</f>
        <v>445058.45879999996</v>
      </c>
      <c r="AS1030" s="21">
        <f ca="1">SUM(IF(AN1030&gt;H1030, (AN1030-H1030), 0),IF(AF1030&gt;G1030,(AF1030-G1030),0),IF(X1030&gt;F1030,(X1030-F1030),0),IF(P1030&gt;E1030,(P1030-E1030),0))</f>
        <v>1</v>
      </c>
    </row>
    <row r="1031" spans="1:45" x14ac:dyDescent="0.4">
      <c r="A1031" s="15">
        <v>1003</v>
      </c>
      <c r="B1031" s="15">
        <f ca="1">IF(RAND() &lt; (8/12), 0, 1)</f>
        <v>0</v>
      </c>
      <c r="C1031" s="20">
        <f ca="1">RAND()</f>
        <v>0.46142669812759374</v>
      </c>
      <c r="D1031" s="15" t="str">
        <f ca="1">LOOKUP(C1031,$H$13:$H$16,$F$13:$F$16)</f>
        <v>Airbus A380-800</v>
      </c>
      <c r="E1031" s="15">
        <f ca="1">LOOKUP(D1031,$F$6:$F$9,$I$6:$I$9)</f>
        <v>14</v>
      </c>
      <c r="F1031" s="15">
        <f ca="1">LOOKUP(D1031,$F$6:$F$9,$J$6:$J$9)</f>
        <v>76</v>
      </c>
      <c r="G1031" s="15">
        <f ca="1">LOOKUP(D1031,$F$6:$F$9,$K$6:$K$9)</f>
        <v>56</v>
      </c>
      <c r="H1031" s="15">
        <f ca="1">LOOKUP(D1031,$F$6:$F$9,$L$6:$L$9)</f>
        <v>341</v>
      </c>
      <c r="I1031" s="20">
        <f ca="1">RAND()</f>
        <v>0.43295733657199631</v>
      </c>
      <c r="J1031" s="15">
        <f ca="1">IF(B1031=1, ROUND(_xlfn.NORM.INV(I1031,$C$5,$C$6)*(1+$T$14), 0), ROUND(_xlfn.NORM.INV(I1031, $D$5, $D$6)*(1+$T$14), 0))</f>
        <v>4</v>
      </c>
      <c r="K1031" s="20">
        <f ca="1">RAND()</f>
        <v>0.18392694332988724</v>
      </c>
      <c r="L1031" s="18">
        <f ca="1">IF(B1031=1, ROUND(_xlfn.NORM.INV(K1031,$C$7,$C$8), 2), ROUND(_xlfn.NORM.INV(K1031, $D$7, $D$8), 2))</f>
        <v>10081.969999999999</v>
      </c>
      <c r="M1031" s="15">
        <f ca="1">MIN(E1031,J1031)</f>
        <v>4</v>
      </c>
      <c r="N1031" s="15">
        <f ca="1">RAND()</f>
        <v>0.30743862595512095</v>
      </c>
      <c r="O1031" s="19">
        <f ca="1">(IF(B1031=1, $G$21+($G$22-$G$21)*N1031, $H$21+($H$22-$H$21)*N1031))</f>
        <v>1.9223158778653628E-2</v>
      </c>
      <c r="P1031" s="15">
        <f ca="1">ROUND(M1031*(1-O1031), 0)</f>
        <v>4</v>
      </c>
      <c r="Q1031" s="20">
        <f ca="1">RAND()</f>
        <v>0.72543442677603021</v>
      </c>
      <c r="R1031" s="15">
        <f ca="1">IF(B1031=1, ROUND(_xlfn.NORM.INV(Q1031,$C$9,$C$10)*(1+$T$14), 0), ROUND(_xlfn.NORM.INV(Q1031, $D$9, $D$10)*(1+$T$14), 0))</f>
        <v>46</v>
      </c>
      <c r="S1031" s="20">
        <f ca="1">RAND()</f>
        <v>0.7649640906034666</v>
      </c>
      <c r="T1031" s="18">
        <f ca="1">IF(B1031=1, ROUND(_xlfn.NORM.INV(S1031,$C$11,$C$12), 2), ROUND(_xlfn.NORM.INV(S1031, $D$11, $D$12), 2))</f>
        <v>5410.8</v>
      </c>
      <c r="U1031" s="15">
        <f ca="1">MIN(F1031,R1031)</f>
        <v>46</v>
      </c>
      <c r="V1031" s="15">
        <f ca="1">RAND()</f>
        <v>0.7056346684724315</v>
      </c>
      <c r="W1031" s="19">
        <f ca="1">(IF(B1031=1, $G$21+($G$22-$G$21)*V1031, $H$21+($H$22-$H$21)*V1031))</f>
        <v>3.1169040054172946E-2</v>
      </c>
      <c r="X1031" s="15">
        <f ca="1">ROUND(U1031*(1-W1031), 0)</f>
        <v>45</v>
      </c>
      <c r="Y1031" s="20">
        <f ca="1">RAND()</f>
        <v>2.1447411710662112E-2</v>
      </c>
      <c r="Z1031" s="15">
        <f ca="1">IF(B1031=1, ROUND(_xlfn.NORM.INV(Y1031,$C$13,$C$14)*(1+$T$14), 0), ROUND(_xlfn.NORM.INV(Y1031, $D$13, $D$14)*(1+$T$14), 0))</f>
        <v>17</v>
      </c>
      <c r="AA1031" s="20">
        <f ca="1">RAND()</f>
        <v>0.93415445276040188</v>
      </c>
      <c r="AB1031" s="18">
        <f ca="1">IF(B1031=1, ROUND(_xlfn.NORM.INV(AA1031,$C$15,$C$16), 2), ROUND(_xlfn.NORM.INV(AA1031, $D$15, $D$16), 2))</f>
        <v>2981.18</v>
      </c>
      <c r="AC1031" s="15">
        <f ca="1">MIN(G1031,Z1031)</f>
        <v>17</v>
      </c>
      <c r="AD1031" s="15">
        <f ca="1">RAND()</f>
        <v>0.79070391712535215</v>
      </c>
      <c r="AE1031" s="19">
        <f ca="1">(IF(B1031=1, $G$21+($G$22-$G$21)*AD1031, $H$21+($H$22-$H$21)*AD1031))</f>
        <v>3.3721117513760564E-2</v>
      </c>
      <c r="AF1031" s="15">
        <f ca="1">ROUND(AC1031*(1-AE1031), 0)</f>
        <v>16</v>
      </c>
      <c r="AG1031" s="20">
        <f ca="1">RAND()</f>
        <v>0.43042919341710595</v>
      </c>
      <c r="AH1031" s="15">
        <f ca="1">IF(B1031=1, ROUND(_xlfn.NORM.INV(AG1031,$C$17,$C$18)*(1+$T$14), 0), ROUND(_xlfn.NORM.INV(AG1031, $D$17, $D$18)*(1+$T$14), 0))</f>
        <v>190</v>
      </c>
      <c r="AI1031" s="20">
        <f ca="1">RAND()</f>
        <v>0.36429265558856994</v>
      </c>
      <c r="AJ1031" s="18">
        <f ca="1">IF(B1031=1, ROUND(_xlfn.NORM.INV(AI1031,$C$19,$C$20), 2), ROUND(_xlfn.NORM.INV(AI1031, $D$19, $D$20), 2))</f>
        <v>1722.37</v>
      </c>
      <c r="AK1031" s="15">
        <f ca="1">MIN(ROUND(H1031*(1+$C$22),0),AH1031)</f>
        <v>190</v>
      </c>
      <c r="AL1031" s="20">
        <f ca="1">RAND()</f>
        <v>0.19166525721604211</v>
      </c>
      <c r="AM1031" s="19">
        <f ca="1">(IF(B1031=1, $G$21+($G$22-$G$21)*AL1031, $H$21+($H$22-$H$21)*AL1031))</f>
        <v>1.5749957716481265E-2</v>
      </c>
      <c r="AN1031" s="15">
        <f ca="1">ROUND(AK1031*(1-AM1031), 0)</f>
        <v>187</v>
      </c>
      <c r="AO1031" s="18">
        <f ca="1">SUM(IF(AN1031&gt;H1031, (AN1031-H1031)*($G$23+AJ1031), 0),IF(AF1031&gt;G1031,(AF1031-G1031)*($G$23+AB1031),0),IF(X1031&gt;F1031,(X1031-F1031)*($G$23+T1031),0),IF(P1031&gt;E1031,(P1031-E1031)*($G$23+L1031),0))</f>
        <v>0</v>
      </c>
      <c r="AP1031" s="18">
        <f>-$C$24</f>
        <v>-313614.51120000001</v>
      </c>
      <c r="AQ1031" s="17">
        <f ca="1">L1031*P1031+T1031*X1031+AB1031*AF1031+AJ1031*AN1031-AO1031+AP1031</f>
        <v>339981.43879999995</v>
      </c>
      <c r="AS1031" s="21">
        <f ca="1">SUM(IF(AN1031&gt;H1031, (AN1031-H1031), 0),IF(AF1031&gt;G1031,(AF1031-G1031),0),IF(X1031&gt;F1031,(X1031-F1031),0),IF(P1031&gt;E1031,(P1031-E1031),0))</f>
        <v>0</v>
      </c>
    </row>
    <row r="1032" spans="1:45" x14ac:dyDescent="0.4">
      <c r="A1032" s="15">
        <v>1004</v>
      </c>
      <c r="B1032" s="15">
        <f ca="1">IF(RAND() &lt; (8/12), 0, 1)</f>
        <v>1</v>
      </c>
      <c r="C1032" s="20">
        <f ca="1">RAND()</f>
        <v>0.57737544095755911</v>
      </c>
      <c r="D1032" s="15" t="str">
        <f ca="1">LOOKUP(C1032,$H$13:$H$16,$F$13:$F$16)</f>
        <v>Airbus A380-800</v>
      </c>
      <c r="E1032" s="15">
        <f ca="1">LOOKUP(D1032,$F$6:$F$9,$I$6:$I$9)</f>
        <v>14</v>
      </c>
      <c r="F1032" s="15">
        <f ca="1">LOOKUP(D1032,$F$6:$F$9,$J$6:$J$9)</f>
        <v>76</v>
      </c>
      <c r="G1032" s="15">
        <f ca="1">LOOKUP(D1032,$F$6:$F$9,$K$6:$K$9)</f>
        <v>56</v>
      </c>
      <c r="H1032" s="15">
        <f ca="1">LOOKUP(D1032,$F$6:$F$9,$L$6:$L$9)</f>
        <v>341</v>
      </c>
      <c r="I1032" s="20">
        <f ca="1">RAND()</f>
        <v>0.56608621927117664</v>
      </c>
      <c r="J1032" s="15">
        <f ca="1">IF(B1032=1, ROUND(_xlfn.NORM.INV(I1032,$C$5,$C$6)*(1+$T$14), 0), ROUND(_xlfn.NORM.INV(I1032, $D$5, $D$6)*(1+$T$14), 0))</f>
        <v>7</v>
      </c>
      <c r="K1032" s="20">
        <f ca="1">RAND()</f>
        <v>0.56411299507084911</v>
      </c>
      <c r="L1032" s="18">
        <f ca="1">IF(B1032=1, ROUND(_xlfn.NORM.INV(K1032,$C$7,$C$8), 2), ROUND(_xlfn.NORM.INV(K1032, $D$7, $D$8), 2))</f>
        <v>13949.96</v>
      </c>
      <c r="M1032" s="15">
        <f ca="1">MIN(E1032,J1032)</f>
        <v>7</v>
      </c>
      <c r="N1032" s="15">
        <f ca="1">RAND()</f>
        <v>0.58676504327349599</v>
      </c>
      <c r="O1032" s="19">
        <f ca="1">(IF(B1032=1, $G$21+($G$22-$G$21)*N1032, $H$21+($H$22-$H$21)*N1032))</f>
        <v>3.5536776514572363E-2</v>
      </c>
      <c r="P1032" s="15">
        <f ca="1">ROUND(M1032*(1-O1032), 0)</f>
        <v>7</v>
      </c>
      <c r="Q1032" s="20">
        <f ca="1">RAND()</f>
        <v>3.3215699471158988E-2</v>
      </c>
      <c r="R1032" s="15">
        <f ca="1">IF(B1032=1, ROUND(_xlfn.NORM.INV(Q1032,$C$9,$C$10)*(1+$T$14), 0), ROUND(_xlfn.NORM.INV(Q1032, $D$9, $D$10)*(1+$T$14), 0))</f>
        <v>15</v>
      </c>
      <c r="S1032" s="20">
        <f ca="1">RAND()</f>
        <v>0.79994569459069298</v>
      </c>
      <c r="T1032" s="18">
        <f ca="1">IF(B1032=1, ROUND(_xlfn.NORM.INV(S1032,$C$11,$C$12), 2), ROUND(_xlfn.NORM.INV(S1032, $D$11, $D$12), 2))</f>
        <v>7588.16</v>
      </c>
      <c r="U1032" s="15">
        <f ca="1">MIN(F1032,R1032)</f>
        <v>15</v>
      </c>
      <c r="V1032" s="15">
        <f ca="1">RAND()</f>
        <v>0.11589490862903284</v>
      </c>
      <c r="W1032" s="19">
        <f ca="1">(IF(B1032=1, $G$21+($G$22-$G$21)*V1032, $H$21+($H$22-$H$21)*V1032))</f>
        <v>1.9056321802016149E-2</v>
      </c>
      <c r="X1032" s="15">
        <f ca="1">ROUND(U1032*(1-W1032), 0)</f>
        <v>15</v>
      </c>
      <c r="Y1032" s="20">
        <f ca="1">RAND()</f>
        <v>0.68898978775061492</v>
      </c>
      <c r="Z1032" s="15">
        <f ca="1">IF(B1032=1, ROUND(_xlfn.NORM.INV(Y1032,$C$13,$C$14)*(1+$T$14), 0), ROUND(_xlfn.NORM.INV(Y1032, $D$13, $D$14)*(1+$T$14), 0))</f>
        <v>66</v>
      </c>
      <c r="AA1032" s="20">
        <f ca="1">RAND()</f>
        <v>0.97689470301076575</v>
      </c>
      <c r="AB1032" s="18">
        <f ca="1">IF(B1032=1, ROUND(_xlfn.NORM.INV(AA1032,$C$15,$C$16), 2), ROUND(_xlfn.NORM.INV(AA1032, $D$15, $D$16), 2))</f>
        <v>4601.05</v>
      </c>
      <c r="AC1032" s="15">
        <f ca="1">MIN(G1032,Z1032)</f>
        <v>56</v>
      </c>
      <c r="AD1032" s="15">
        <f ca="1">RAND()</f>
        <v>0.55162035550282851</v>
      </c>
      <c r="AE1032" s="19">
        <f ca="1">(IF(B1032=1, $G$21+($G$22-$G$21)*AD1032, $H$21+($H$22-$H$21)*AD1032))</f>
        <v>3.4306712442599002E-2</v>
      </c>
      <c r="AF1032" s="15">
        <f ca="1">ROUND(AC1032*(1-AE1032), 0)</f>
        <v>54</v>
      </c>
      <c r="AG1032" s="20">
        <f ca="1">RAND()</f>
        <v>0.12059905049631192</v>
      </c>
      <c r="AH1032" s="15">
        <f ca="1">IF(B1032=1, ROUND(_xlfn.NORM.INV(AG1032,$C$17,$C$18)*(1+$T$14), 0), ROUND(_xlfn.NORM.INV(AG1032, $D$17, $D$18)*(1+$T$14), 0))</f>
        <v>157</v>
      </c>
      <c r="AI1032" s="20">
        <f ca="1">RAND()</f>
        <v>0.20663806465363233</v>
      </c>
      <c r="AJ1032" s="18">
        <f ca="1">IF(B1032=1, ROUND(_xlfn.NORM.INV(AI1032,$C$19,$C$20), 2), ROUND(_xlfn.NORM.INV(AI1032, $D$19, $D$20), 2))</f>
        <v>2030.57</v>
      </c>
      <c r="AK1032" s="15">
        <f ca="1">MIN(ROUND(H1032*(1+$C$22),0),AH1032)</f>
        <v>157</v>
      </c>
      <c r="AL1032" s="20">
        <f ca="1">RAND()</f>
        <v>0.78040283361297957</v>
      </c>
      <c r="AM1032" s="19">
        <f ca="1">(IF(B1032=1, $G$21+($G$22-$G$21)*AL1032, $H$21+($H$22-$H$21)*AL1032))</f>
        <v>4.231409917645429E-2</v>
      </c>
      <c r="AN1032" s="15">
        <f ca="1">ROUND(AK1032*(1-AM1032), 0)</f>
        <v>150</v>
      </c>
      <c r="AO1032" s="18">
        <f ca="1">SUM(IF(AN1032&gt;H1032, (AN1032-H1032)*($G$23+AJ1032), 0),IF(AF1032&gt;G1032,(AF1032-G1032)*($G$23+AB1032),0),IF(X1032&gt;F1032,(X1032-F1032)*($G$23+T1032),0),IF(P1032&gt;E1032,(P1032-E1032)*($G$23+L1032),0))</f>
        <v>0</v>
      </c>
      <c r="AP1032" s="18">
        <f>-$C$24</f>
        <v>-313614.51120000001</v>
      </c>
      <c r="AQ1032" s="17">
        <f ca="1">L1032*P1032+T1032*X1032+AB1032*AF1032+AJ1032*AN1032-AO1032+AP1032</f>
        <v>450899.80880000006</v>
      </c>
      <c r="AS1032" s="21">
        <f ca="1">SUM(IF(AN1032&gt;H1032, (AN1032-H1032), 0),IF(AF1032&gt;G1032,(AF1032-G1032),0),IF(X1032&gt;F1032,(X1032-F1032),0),IF(P1032&gt;E1032,(P1032-E1032),0))</f>
        <v>0</v>
      </c>
    </row>
    <row r="1033" spans="1:45" x14ac:dyDescent="0.4">
      <c r="A1033" s="15">
        <v>1005</v>
      </c>
      <c r="B1033" s="15">
        <f ca="1">IF(RAND() &lt; (8/12), 0, 1)</f>
        <v>1</v>
      </c>
      <c r="C1033" s="20">
        <f ca="1">RAND()</f>
        <v>0.68706780025873648</v>
      </c>
      <c r="D1033" s="15" t="str">
        <f ca="1">LOOKUP(C1033,$H$13:$H$16,$F$13:$F$16)</f>
        <v>Boeing 777-300ER</v>
      </c>
      <c r="E1033" s="15">
        <f ca="1">LOOKUP(D1033,$F$6:$F$9,$I$6:$I$9)</f>
        <v>8</v>
      </c>
      <c r="F1033" s="15">
        <f ca="1">LOOKUP(D1033,$F$6:$F$9,$J$6:$J$9)</f>
        <v>40</v>
      </c>
      <c r="G1033" s="15">
        <f ca="1">LOOKUP(D1033,$F$6:$F$9,$K$6:$K$9)</f>
        <v>24</v>
      </c>
      <c r="H1033" s="15">
        <f ca="1">LOOKUP(D1033,$F$6:$F$9,$L$6:$L$9)</f>
        <v>260</v>
      </c>
      <c r="I1033" s="20">
        <f ca="1">RAND()</f>
        <v>0.81601164726286679</v>
      </c>
      <c r="J1033" s="15">
        <f ca="1">IF(B1033=1, ROUND(_xlfn.NORM.INV(I1033,$C$5,$C$6)*(1+$T$14), 0), ROUND(_xlfn.NORM.INV(I1033, $D$5, $D$6)*(1+$T$14), 0))</f>
        <v>8</v>
      </c>
      <c r="K1033" s="20">
        <f ca="1">RAND()</f>
        <v>0.3557203207439289</v>
      </c>
      <c r="L1033" s="18">
        <f ca="1">IF(B1033=1, ROUND(_xlfn.NORM.INV(K1033,$C$7,$C$8), 2), ROUND(_xlfn.NORM.INV(K1033, $D$7, $D$8), 2))</f>
        <v>12991.76</v>
      </c>
      <c r="M1033" s="15">
        <f ca="1">MIN(E1033,J1033)</f>
        <v>8</v>
      </c>
      <c r="N1033" s="15">
        <f ca="1">RAND()</f>
        <v>0.37400266128270787</v>
      </c>
      <c r="O1033" s="19">
        <f ca="1">(IF(B1033=1, $G$21+($G$22-$G$21)*N1033, $H$21+($H$22-$H$21)*N1033))</f>
        <v>2.8090093144894777E-2</v>
      </c>
      <c r="P1033" s="15">
        <f ca="1">ROUND(M1033*(1-O1033), 0)</f>
        <v>8</v>
      </c>
      <c r="Q1033" s="20">
        <f ca="1">RAND()</f>
        <v>0.46490580501831913</v>
      </c>
      <c r="R1033" s="15">
        <f ca="1">IF(B1033=1, ROUND(_xlfn.NORM.INV(Q1033,$C$9,$C$10)*(1+$T$14), 0), ROUND(_xlfn.NORM.INV(Q1033, $D$9, $D$10)*(1+$T$14), 0))</f>
        <v>59</v>
      </c>
      <c r="S1033" s="20">
        <f ca="1">RAND()</f>
        <v>0.2767694951820685</v>
      </c>
      <c r="T1033" s="18">
        <f ca="1">IF(B1033=1, ROUND(_xlfn.NORM.INV(S1033,$C$11,$C$12), 2), ROUND(_xlfn.NORM.INV(S1033, $D$11, $D$12), 2))</f>
        <v>6295.21</v>
      </c>
      <c r="U1033" s="15">
        <f ca="1">MIN(F1033,R1033)</f>
        <v>40</v>
      </c>
      <c r="V1033" s="15">
        <f ca="1">RAND()</f>
        <v>0.9125256370828132</v>
      </c>
      <c r="W1033" s="19">
        <f ca="1">(IF(B1033=1, $G$21+($G$22-$G$21)*V1033, $H$21+($H$22-$H$21)*V1033))</f>
        <v>4.6938397297898463E-2</v>
      </c>
      <c r="X1033" s="15">
        <f ca="1">ROUND(U1033*(1-W1033), 0)</f>
        <v>38</v>
      </c>
      <c r="Y1033" s="20">
        <f ca="1">RAND()</f>
        <v>0.31805172717872587</v>
      </c>
      <c r="Z1033" s="15">
        <f ca="1">IF(B1033=1, ROUND(_xlfn.NORM.INV(Y1033,$C$13,$C$14)*(1+$T$14), 0), ROUND(_xlfn.NORM.INV(Y1033, $D$13, $D$14)*(1+$T$14), 0))</f>
        <v>44</v>
      </c>
      <c r="AA1033" s="20">
        <f ca="1">RAND()</f>
        <v>4.5005986232953599E-2</v>
      </c>
      <c r="AB1033" s="18">
        <f ca="1">IF(B1033=1, ROUND(_xlfn.NORM.INV(AA1033,$C$15,$C$16), 2), ROUND(_xlfn.NORM.INV(AA1033, $D$15, $D$16), 2))</f>
        <v>2827.06</v>
      </c>
      <c r="AC1033" s="15">
        <f ca="1">MIN(G1033,Z1033)</f>
        <v>24</v>
      </c>
      <c r="AD1033" s="15">
        <f ca="1">RAND()</f>
        <v>0.10136287159854052</v>
      </c>
      <c r="AE1033" s="19">
        <f ca="1">(IF(B1033=1, $G$21+($G$22-$G$21)*AD1033, $H$21+($H$22-$H$21)*AD1033))</f>
        <v>1.8547700505948918E-2</v>
      </c>
      <c r="AF1033" s="15">
        <f ca="1">ROUND(AC1033*(1-AE1033), 0)</f>
        <v>24</v>
      </c>
      <c r="AG1033" s="20">
        <f ca="1">RAND()</f>
        <v>0.29652885575802412</v>
      </c>
      <c r="AH1033" s="15">
        <f ca="1">IF(B1033=1, ROUND(_xlfn.NORM.INV(AG1033,$C$17,$C$18)*(1+$T$14), 0), ROUND(_xlfn.NORM.INV(AG1033, $D$17, $D$18)*(1+$T$14), 0))</f>
        <v>237</v>
      </c>
      <c r="AI1033" s="20">
        <f ca="1">RAND()</f>
        <v>0.14293500407163329</v>
      </c>
      <c r="AJ1033" s="18">
        <f ca="1">IF(B1033=1, ROUND(_xlfn.NORM.INV(AI1033,$C$19,$C$20), 2), ROUND(_xlfn.NORM.INV(AI1033, $D$19, $D$20), 2))</f>
        <v>1955.7</v>
      </c>
      <c r="AK1033" s="15">
        <f ca="1">MIN(ROUND(H1033*(1+$C$22),0),AH1033)</f>
        <v>237</v>
      </c>
      <c r="AL1033" s="20">
        <f ca="1">RAND()</f>
        <v>0.67392935527529207</v>
      </c>
      <c r="AM1033" s="19">
        <f ca="1">(IF(B1033=1, $G$21+($G$22-$G$21)*AL1033, $H$21+($H$22-$H$21)*AL1033))</f>
        <v>3.8587527434635227E-2</v>
      </c>
      <c r="AN1033" s="15">
        <f ca="1">ROUND(AK1033*(1-AM1033), 0)</f>
        <v>228</v>
      </c>
      <c r="AO1033" s="18">
        <f ca="1">SUM(IF(AN1033&gt;H1033, (AN1033-H1033)*($G$23+AJ1033), 0),IF(AF1033&gt;G1033,(AF1033-G1033)*($G$23+AB1033),0),IF(X1033&gt;F1033,(X1033-F1033)*($G$23+T1033),0),IF(P1033&gt;E1033,(P1033-E1033)*($G$23+L1033),0))</f>
        <v>0</v>
      </c>
      <c r="AP1033" s="18">
        <f>-$C$24</f>
        <v>-313614.51120000001</v>
      </c>
      <c r="AQ1033" s="17">
        <f ca="1">L1033*P1033+T1033*X1033+AB1033*AF1033+AJ1033*AN1033-AO1033+AP1033</f>
        <v>543286.58880000003</v>
      </c>
      <c r="AS1033" s="21">
        <f ca="1">SUM(IF(AN1033&gt;H1033, (AN1033-H1033), 0),IF(AF1033&gt;G1033,(AF1033-G1033),0),IF(X1033&gt;F1033,(X1033-F1033),0),IF(P1033&gt;E1033,(P1033-E1033),0))</f>
        <v>0</v>
      </c>
    </row>
    <row r="1034" spans="1:45" x14ac:dyDescent="0.4">
      <c r="A1034" s="15">
        <v>1006</v>
      </c>
      <c r="B1034" s="15">
        <f ca="1">IF(RAND() &lt; (8/12), 0, 1)</f>
        <v>0</v>
      </c>
      <c r="C1034" s="20">
        <f ca="1">RAND()</f>
        <v>0.7806415050158092</v>
      </c>
      <c r="D1034" s="15" t="str">
        <f ca="1">LOOKUP(C1034,$H$13:$H$16,$F$13:$F$16)</f>
        <v>Boeing 777-300ER</v>
      </c>
      <c r="E1034" s="15">
        <f ca="1">LOOKUP(D1034,$F$6:$F$9,$I$6:$I$9)</f>
        <v>8</v>
      </c>
      <c r="F1034" s="15">
        <f ca="1">LOOKUP(D1034,$F$6:$F$9,$J$6:$J$9)</f>
        <v>40</v>
      </c>
      <c r="G1034" s="15">
        <f ca="1">LOOKUP(D1034,$F$6:$F$9,$K$6:$K$9)</f>
        <v>24</v>
      </c>
      <c r="H1034" s="15">
        <f ca="1">LOOKUP(D1034,$F$6:$F$9,$L$6:$L$9)</f>
        <v>260</v>
      </c>
      <c r="I1034" s="20">
        <f ca="1">RAND()</f>
        <v>0.49564448976790221</v>
      </c>
      <c r="J1034" s="15">
        <f ca="1">IF(B1034=1, ROUND(_xlfn.NORM.INV(I1034,$C$5,$C$6)*(1+$T$14), 0), ROUND(_xlfn.NORM.INV(I1034, $D$5, $D$6)*(1+$T$14), 0))</f>
        <v>4</v>
      </c>
      <c r="K1034" s="20">
        <f ca="1">RAND()</f>
        <v>0.60193134038330498</v>
      </c>
      <c r="L1034" s="18">
        <f ca="1">IF(B1034=1, ROUND(_xlfn.NORM.INV(K1034,$C$7,$C$8), 2), ROUND(_xlfn.NORM.INV(K1034, $D$7, $D$8), 2))</f>
        <v>10610.13</v>
      </c>
      <c r="M1034" s="15">
        <f ca="1">MIN(E1034,J1034)</f>
        <v>4</v>
      </c>
      <c r="N1034" s="15">
        <f ca="1">RAND()</f>
        <v>0.84520589607614105</v>
      </c>
      <c r="O1034" s="19">
        <f ca="1">(IF(B1034=1, $G$21+($G$22-$G$21)*N1034, $H$21+($H$22-$H$21)*N1034))</f>
        <v>3.5356176882284228E-2</v>
      </c>
      <c r="P1034" s="15">
        <f ca="1">ROUND(M1034*(1-O1034), 0)</f>
        <v>4</v>
      </c>
      <c r="Q1034" s="20">
        <f ca="1">RAND()</f>
        <v>0.45009938251441739</v>
      </c>
      <c r="R1034" s="15">
        <f ca="1">IF(B1034=1, ROUND(_xlfn.NORM.INV(Q1034,$C$9,$C$10)*(1+$T$14), 0), ROUND(_xlfn.NORM.INV(Q1034, $D$9, $D$10)*(1+$T$14), 0))</f>
        <v>39</v>
      </c>
      <c r="S1034" s="20">
        <f ca="1">RAND()</f>
        <v>0.8367487052490048</v>
      </c>
      <c r="T1034" s="18">
        <f ca="1">IF(B1034=1, ROUND(_xlfn.NORM.INV(S1034,$C$11,$C$12), 2), ROUND(_xlfn.NORM.INV(S1034, $D$11, $D$12), 2))</f>
        <v>5469.78</v>
      </c>
      <c r="U1034" s="15">
        <f ca="1">MIN(F1034,R1034)</f>
        <v>39</v>
      </c>
      <c r="V1034" s="15">
        <f ca="1">RAND()</f>
        <v>0.65353175520225137</v>
      </c>
      <c r="W1034" s="19">
        <f ca="1">(IF(B1034=1, $G$21+($G$22-$G$21)*V1034, $H$21+($H$22-$H$21)*V1034))</f>
        <v>2.9605952656067538E-2</v>
      </c>
      <c r="X1034" s="15">
        <f ca="1">ROUND(U1034*(1-W1034), 0)</f>
        <v>38</v>
      </c>
      <c r="Y1034" s="20">
        <f ca="1">RAND()</f>
        <v>0.86025212108961069</v>
      </c>
      <c r="Z1034" s="15">
        <f ca="1">IF(B1034=1, ROUND(_xlfn.NORM.INV(Y1034,$C$13,$C$14)*(1+$T$14), 0), ROUND(_xlfn.NORM.INV(Y1034, $D$13, $D$14)*(1+$T$14), 0))</f>
        <v>46</v>
      </c>
      <c r="AA1034" s="20">
        <f ca="1">RAND()</f>
        <v>0.97114561301603874</v>
      </c>
      <c r="AB1034" s="18">
        <f ca="1">IF(B1034=1, ROUND(_xlfn.NORM.INV(AA1034,$C$15,$C$16), 2), ROUND(_xlfn.NORM.INV(AA1034, $D$15, $D$16), 2))</f>
        <v>3028.63</v>
      </c>
      <c r="AC1034" s="15">
        <f ca="1">MIN(G1034,Z1034)</f>
        <v>24</v>
      </c>
      <c r="AD1034" s="15">
        <f ca="1">RAND()</f>
        <v>0.53691609490677894</v>
      </c>
      <c r="AE1034" s="19">
        <f ca="1">(IF(B1034=1, $G$21+($G$22-$G$21)*AD1034, $H$21+($H$22-$H$21)*AD1034))</f>
        <v>2.6107482847203371E-2</v>
      </c>
      <c r="AF1034" s="15">
        <f ca="1">ROUND(AC1034*(1-AE1034), 0)</f>
        <v>23</v>
      </c>
      <c r="AG1034" s="20">
        <f ca="1">RAND()</f>
        <v>0.59349134570134932</v>
      </c>
      <c r="AH1034" s="15">
        <f ca="1">IF(B1034=1, ROUND(_xlfn.NORM.INV(AG1034,$C$17,$C$18)*(1+$T$14), 0), ROUND(_xlfn.NORM.INV(AG1034, $D$17, $D$18)*(1+$T$14), 0))</f>
        <v>212</v>
      </c>
      <c r="AI1034" s="20">
        <f ca="1">RAND()</f>
        <v>0.91367243455606162</v>
      </c>
      <c r="AJ1034" s="18">
        <f ca="1">IF(B1034=1, ROUND(_xlfn.NORM.INV(AI1034,$C$19,$C$20), 2), ROUND(_xlfn.NORM.INV(AI1034, $D$19, $D$20), 2))</f>
        <v>1852.32</v>
      </c>
      <c r="AK1034" s="15">
        <f ca="1">MIN(ROUND(H1034*(1+$C$22),0),AH1034)</f>
        <v>212</v>
      </c>
      <c r="AL1034" s="20">
        <f ca="1">RAND()</f>
        <v>5.9932799927649438E-2</v>
      </c>
      <c r="AM1034" s="19">
        <f ca="1">(IF(B1034=1, $G$21+($G$22-$G$21)*AL1034, $H$21+($H$22-$H$21)*AL1034))</f>
        <v>1.1797983997829484E-2</v>
      </c>
      <c r="AN1034" s="15">
        <f ca="1">ROUND(AK1034*(1-AM1034), 0)</f>
        <v>209</v>
      </c>
      <c r="AO1034" s="18">
        <f ca="1">SUM(IF(AN1034&gt;H1034, (AN1034-H1034)*($G$23+AJ1034), 0),IF(AF1034&gt;G1034,(AF1034-G1034)*($G$23+AB1034),0),IF(X1034&gt;F1034,(X1034-F1034)*($G$23+T1034),0),IF(P1034&gt;E1034,(P1034-E1034)*($G$23+L1034),0))</f>
        <v>0</v>
      </c>
      <c r="AP1034" s="18">
        <f>-$C$24</f>
        <v>-313614.51120000001</v>
      </c>
      <c r="AQ1034" s="17">
        <f ca="1">L1034*P1034+T1034*X1034+AB1034*AF1034+AJ1034*AN1034-AO1034+AP1034</f>
        <v>393471.01880000002</v>
      </c>
      <c r="AS1034" s="21">
        <f ca="1">SUM(IF(AN1034&gt;H1034, (AN1034-H1034), 0),IF(AF1034&gt;G1034,(AF1034-G1034),0),IF(X1034&gt;F1034,(X1034-F1034),0),IF(P1034&gt;E1034,(P1034-E1034),0))</f>
        <v>0</v>
      </c>
    </row>
    <row r="1035" spans="1:45" x14ac:dyDescent="0.4">
      <c r="A1035" s="15">
        <v>1007</v>
      </c>
      <c r="B1035" s="15">
        <f ca="1">IF(RAND() &lt; (8/12), 0, 1)</f>
        <v>1</v>
      </c>
      <c r="C1035" s="20">
        <f ca="1">RAND()</f>
        <v>0.94313568993820529</v>
      </c>
      <c r="D1035" s="15" t="str">
        <f ca="1">LOOKUP(C1035,$H$13:$H$16,$F$13:$F$16)</f>
        <v>Boeing 777-300ER</v>
      </c>
      <c r="E1035" s="15">
        <f ca="1">LOOKUP(D1035,$F$6:$F$9,$I$6:$I$9)</f>
        <v>8</v>
      </c>
      <c r="F1035" s="15">
        <f ca="1">LOOKUP(D1035,$F$6:$F$9,$J$6:$J$9)</f>
        <v>40</v>
      </c>
      <c r="G1035" s="15">
        <f ca="1">LOOKUP(D1035,$F$6:$F$9,$K$6:$K$9)</f>
        <v>24</v>
      </c>
      <c r="H1035" s="15">
        <f ca="1">LOOKUP(D1035,$F$6:$F$9,$L$6:$L$9)</f>
        <v>260</v>
      </c>
      <c r="I1035" s="20">
        <f ca="1">RAND()</f>
        <v>0.28510893774755863</v>
      </c>
      <c r="J1035" s="15">
        <f ca="1">IF(B1035=1, ROUND(_xlfn.NORM.INV(I1035,$C$5,$C$6)*(1+$T$14), 0), ROUND(_xlfn.NORM.INV(I1035, $D$5, $D$6)*(1+$T$14), 0))</f>
        <v>5</v>
      </c>
      <c r="K1035" s="20">
        <f ca="1">RAND()</f>
        <v>0.21445653934978226</v>
      </c>
      <c r="L1035" s="18">
        <f ca="1">IF(B1035=1, ROUND(_xlfn.NORM.INV(K1035,$C$7,$C$8), 2), ROUND(_xlfn.NORM.INV(K1035, $D$7, $D$8), 2))</f>
        <v>12232.28</v>
      </c>
      <c r="M1035" s="15">
        <f ca="1">MIN(E1035,J1035)</f>
        <v>5</v>
      </c>
      <c r="N1035" s="15">
        <f ca="1">RAND()</f>
        <v>0.64573643650630153</v>
      </c>
      <c r="O1035" s="19">
        <f ca="1">(IF(B1035=1, $G$21+($G$22-$G$21)*N1035, $H$21+($H$22-$H$21)*N1035))</f>
        <v>3.7600775277720558E-2</v>
      </c>
      <c r="P1035" s="15">
        <f ca="1">ROUND(M1035*(1-O1035), 0)</f>
        <v>5</v>
      </c>
      <c r="Q1035" s="20">
        <f ca="1">RAND()</f>
        <v>0.47523902746115265</v>
      </c>
      <c r="R1035" s="15">
        <f ca="1">IF(B1035=1, ROUND(_xlfn.NORM.INV(Q1035,$C$9,$C$10)*(1+$T$14), 0), ROUND(_xlfn.NORM.INV(Q1035, $D$9, $D$10)*(1+$T$14), 0))</f>
        <v>59</v>
      </c>
      <c r="S1035" s="20">
        <f ca="1">RAND()</f>
        <v>0.61158719745222168</v>
      </c>
      <c r="T1035" s="18">
        <f ca="1">IF(B1035=1, ROUND(_xlfn.NORM.INV(S1035,$C$11,$C$12), 2), ROUND(_xlfn.NORM.INV(S1035, $D$11, $D$12), 2))</f>
        <v>7085.04</v>
      </c>
      <c r="U1035" s="15">
        <f ca="1">MIN(F1035,R1035)</f>
        <v>40</v>
      </c>
      <c r="V1035" s="15">
        <f ca="1">RAND()</f>
        <v>0.1684054032390615</v>
      </c>
      <c r="W1035" s="19">
        <f ca="1">(IF(B1035=1, $G$21+($G$22-$G$21)*V1035, $H$21+($H$22-$H$21)*V1035))</f>
        <v>2.0894189113367153E-2</v>
      </c>
      <c r="X1035" s="15">
        <f ca="1">ROUND(U1035*(1-W1035), 0)</f>
        <v>39</v>
      </c>
      <c r="Y1035" s="20">
        <f ca="1">RAND()</f>
        <v>0.58111977906352275</v>
      </c>
      <c r="Z1035" s="15">
        <f ca="1">IF(B1035=1, ROUND(_xlfn.NORM.INV(Y1035,$C$13,$C$14)*(1+$T$14), 0), ROUND(_xlfn.NORM.INV(Y1035, $D$13, $D$14)*(1+$T$14), 0))</f>
        <v>59</v>
      </c>
      <c r="AA1035" s="20">
        <f ca="1">RAND()</f>
        <v>0.44109435306259626</v>
      </c>
      <c r="AB1035" s="18">
        <f ca="1">IF(B1035=1, ROUND(_xlfn.NORM.INV(AA1035,$C$15,$C$16), 2), ROUND(_xlfn.NORM.INV(AA1035, $D$15, $D$16), 2))</f>
        <v>3571.1</v>
      </c>
      <c r="AC1035" s="15">
        <f ca="1">MIN(G1035,Z1035)</f>
        <v>24</v>
      </c>
      <c r="AD1035" s="15">
        <f ca="1">RAND()</f>
        <v>0.75891915334455284</v>
      </c>
      <c r="AE1035" s="19">
        <f ca="1">(IF(B1035=1, $G$21+($G$22-$G$21)*AD1035, $H$21+($H$22-$H$21)*AD1035))</f>
        <v>4.1562170367059351E-2</v>
      </c>
      <c r="AF1035" s="15">
        <f ca="1">ROUND(AC1035*(1-AE1035), 0)</f>
        <v>23</v>
      </c>
      <c r="AG1035" s="20">
        <f ca="1">RAND()</f>
        <v>0.50305087162521023</v>
      </c>
      <c r="AH1035" s="15">
        <f ca="1">IF(B1035=1, ROUND(_xlfn.NORM.INV(AG1035,$C$17,$C$18)*(1+$T$14), 0), ROUND(_xlfn.NORM.INV(AG1035, $D$17, $D$18)*(1+$T$14), 0))</f>
        <v>305</v>
      </c>
      <c r="AI1035" s="20">
        <f ca="1">RAND()</f>
        <v>0.50028681323095414</v>
      </c>
      <c r="AJ1035" s="18">
        <f ca="1">IF(B1035=1, ROUND(_xlfn.NORM.INV(AI1035,$C$19,$C$20), 2), ROUND(_xlfn.NORM.INV(AI1035, $D$19, $D$20), 2))</f>
        <v>2276.6999999999998</v>
      </c>
      <c r="AK1035" s="15">
        <f ca="1">MIN(ROUND(H1035*(1+$C$22),0),AH1035)</f>
        <v>273</v>
      </c>
      <c r="AL1035" s="20">
        <f ca="1">RAND()</f>
        <v>2.5736658145934843E-2</v>
      </c>
      <c r="AM1035" s="19">
        <f ca="1">(IF(B1035=1, $G$21+($G$22-$G$21)*AL1035, $H$21+($H$22-$H$21)*AL1035))</f>
        <v>1.590078303510772E-2</v>
      </c>
      <c r="AN1035" s="15">
        <f ca="1">ROUND(AK1035*(1-AM1035), 0)</f>
        <v>269</v>
      </c>
      <c r="AO1035" s="18">
        <f ca="1">SUM(IF(AN1035&gt;H1035, (AN1035-H1035)*($G$23+AJ1035), 0),IF(AF1035&gt;G1035,(AF1035-G1035)*($G$23+AB1035),0),IF(X1035&gt;F1035,(X1035-F1035)*($G$23+T1035),0),IF(P1035&gt;E1035,(P1035-E1035)*($G$23+L1035),0))</f>
        <v>28149.3</v>
      </c>
      <c r="AP1035" s="18">
        <f>-$C$24</f>
        <v>-313614.51120000001</v>
      </c>
      <c r="AQ1035" s="17">
        <f ca="1">L1035*P1035+T1035*X1035+AB1035*AF1035+AJ1035*AN1035-AO1035+AP1035</f>
        <v>690281.74879999994</v>
      </c>
      <c r="AS1035" s="21">
        <f ca="1">SUM(IF(AN1035&gt;H1035, (AN1035-H1035), 0),IF(AF1035&gt;G1035,(AF1035-G1035),0),IF(X1035&gt;F1035,(X1035-F1035),0),IF(P1035&gt;E1035,(P1035-E1035),0))</f>
        <v>9</v>
      </c>
    </row>
    <row r="1036" spans="1:45" x14ac:dyDescent="0.4">
      <c r="A1036" s="15">
        <v>1008</v>
      </c>
      <c r="B1036" s="15">
        <f ca="1">IF(RAND() &lt; (8/12), 0, 1)</f>
        <v>0</v>
      </c>
      <c r="C1036" s="20">
        <f ca="1">RAND()</f>
        <v>0.37161729249624931</v>
      </c>
      <c r="D1036" s="15" t="str">
        <f ca="1">LOOKUP(C1036,$H$13:$H$16,$F$13:$F$16)</f>
        <v>Airbus A380-800</v>
      </c>
      <c r="E1036" s="15">
        <f ca="1">LOOKUP(D1036,$F$6:$F$9,$I$6:$I$9)</f>
        <v>14</v>
      </c>
      <c r="F1036" s="15">
        <f ca="1">LOOKUP(D1036,$F$6:$F$9,$J$6:$J$9)</f>
        <v>76</v>
      </c>
      <c r="G1036" s="15">
        <f ca="1">LOOKUP(D1036,$F$6:$F$9,$K$6:$K$9)</f>
        <v>56</v>
      </c>
      <c r="H1036" s="15">
        <f ca="1">LOOKUP(D1036,$F$6:$F$9,$L$6:$L$9)</f>
        <v>341</v>
      </c>
      <c r="I1036" s="20">
        <f ca="1">RAND()</f>
        <v>0.47983672762482277</v>
      </c>
      <c r="J1036" s="15">
        <f ca="1">IF(B1036=1, ROUND(_xlfn.NORM.INV(I1036,$C$5,$C$6)*(1+$T$14), 0), ROUND(_xlfn.NORM.INV(I1036, $D$5, $D$6)*(1+$T$14), 0))</f>
        <v>4</v>
      </c>
      <c r="K1036" s="20">
        <f ca="1">RAND()</f>
        <v>0.44013249825676981</v>
      </c>
      <c r="L1036" s="18">
        <f ca="1">IF(B1036=1, ROUND(_xlfn.NORM.INV(K1036,$C$7,$C$8), 2), ROUND(_xlfn.NORM.INV(K1036, $D$7, $D$8), 2))</f>
        <v>10423.73</v>
      </c>
      <c r="M1036" s="15">
        <f ca="1">MIN(E1036,J1036)</f>
        <v>4</v>
      </c>
      <c r="N1036" s="15">
        <f ca="1">RAND()</f>
        <v>0.14610852767553206</v>
      </c>
      <c r="O1036" s="19">
        <f ca="1">(IF(B1036=1, $G$21+($G$22-$G$21)*N1036, $H$21+($H$22-$H$21)*N1036))</f>
        <v>1.4383255830265961E-2</v>
      </c>
      <c r="P1036" s="15">
        <f ca="1">ROUND(M1036*(1-O1036), 0)</f>
        <v>4</v>
      </c>
      <c r="Q1036" s="20">
        <f ca="1">RAND()</f>
        <v>0.39722496834650989</v>
      </c>
      <c r="R1036" s="15">
        <f ca="1">IF(B1036=1, ROUND(_xlfn.NORM.INV(Q1036,$C$9,$C$10)*(1+$T$14), 0), ROUND(_xlfn.NORM.INV(Q1036, $D$9, $D$10)*(1+$T$14), 0))</f>
        <v>37</v>
      </c>
      <c r="S1036" s="20">
        <f ca="1">RAND()</f>
        <v>0.84521336687086623</v>
      </c>
      <c r="T1036" s="18">
        <f ca="1">IF(B1036=1, ROUND(_xlfn.NORM.INV(S1036,$C$11,$C$12), 2), ROUND(_xlfn.NORM.INV(S1036, $D$11, $D$12), 2))</f>
        <v>5477.74</v>
      </c>
      <c r="U1036" s="15">
        <f ca="1">MIN(F1036,R1036)</f>
        <v>37</v>
      </c>
      <c r="V1036" s="15">
        <f ca="1">RAND()</f>
        <v>0.76922405114968118</v>
      </c>
      <c r="W1036" s="19">
        <f ca="1">(IF(B1036=1, $G$21+($G$22-$G$21)*V1036, $H$21+($H$22-$H$21)*V1036))</f>
        <v>3.3076721534490434E-2</v>
      </c>
      <c r="X1036" s="15">
        <f ca="1">ROUND(U1036*(1-W1036), 0)</f>
        <v>36</v>
      </c>
      <c r="Y1036" s="20">
        <f ca="1">RAND()</f>
        <v>0.98773829479170105</v>
      </c>
      <c r="Z1036" s="15">
        <f ca="1">IF(B1036=1, ROUND(_xlfn.NORM.INV(Y1036,$C$13,$C$14)*(1+$T$14), 0), ROUND(_xlfn.NORM.INV(Y1036, $D$13, $D$14)*(1+$T$14), 0))</f>
        <v>57</v>
      </c>
      <c r="AA1036" s="20">
        <f ca="1">RAND()</f>
        <v>0.28325881007977316</v>
      </c>
      <c r="AB1036" s="18">
        <f ca="1">IF(B1036=1, ROUND(_xlfn.NORM.INV(AA1036,$C$15,$C$16), 2), ROUND(_xlfn.NORM.INV(AA1036, $D$15, $D$16), 2))</f>
        <v>2728.31</v>
      </c>
      <c r="AC1036" s="15">
        <f ca="1">MIN(G1036,Z1036)</f>
        <v>56</v>
      </c>
      <c r="AD1036" s="15">
        <f ca="1">RAND()</f>
        <v>0.45119788479065859</v>
      </c>
      <c r="AE1036" s="19">
        <f ca="1">(IF(B1036=1, $G$21+($G$22-$G$21)*AD1036, $H$21+($H$22-$H$21)*AD1036))</f>
        <v>2.3535936543719757E-2</v>
      </c>
      <c r="AF1036" s="15">
        <f ca="1">ROUND(AC1036*(1-AE1036), 0)</f>
        <v>55</v>
      </c>
      <c r="AG1036" s="20">
        <f ca="1">RAND()</f>
        <v>0.34381223659280868</v>
      </c>
      <c r="AH1036" s="15">
        <f ca="1">IF(B1036=1, ROUND(_xlfn.NORM.INV(AG1036,$C$17,$C$18)*(1+$T$14), 0), ROUND(_xlfn.NORM.INV(AG1036, $D$17, $D$18)*(1+$T$14), 0))</f>
        <v>178</v>
      </c>
      <c r="AI1036" s="20">
        <f ca="1">RAND()</f>
        <v>0.14575056977583323</v>
      </c>
      <c r="AJ1036" s="18">
        <f ca="1">IF(B1036=1, ROUND(_xlfn.NORM.INV(AI1036,$C$19,$C$20), 2), ROUND(_xlfn.NORM.INV(AI1036, $D$19, $D$20), 2))</f>
        <v>1668.6</v>
      </c>
      <c r="AK1036" s="15">
        <f ca="1">MIN(ROUND(H1036*(1+$C$22),0),AH1036)</f>
        <v>178</v>
      </c>
      <c r="AL1036" s="20">
        <f ca="1">RAND()</f>
        <v>0.22340880231622717</v>
      </c>
      <c r="AM1036" s="19">
        <f ca="1">(IF(B1036=1, $G$21+($G$22-$G$21)*AL1036, $H$21+($H$22-$H$21)*AL1036))</f>
        <v>1.6702264069486814E-2</v>
      </c>
      <c r="AN1036" s="15">
        <f ca="1">ROUND(AK1036*(1-AM1036), 0)</f>
        <v>175</v>
      </c>
      <c r="AO1036" s="18">
        <f ca="1">SUM(IF(AN1036&gt;H1036, (AN1036-H1036)*($G$23+AJ1036), 0),IF(AF1036&gt;G1036,(AF1036-G1036)*($G$23+AB1036),0),IF(X1036&gt;F1036,(X1036-F1036)*($G$23+T1036),0),IF(P1036&gt;E1036,(P1036-E1036)*($G$23+L1036),0))</f>
        <v>0</v>
      </c>
      <c r="AP1036" s="18">
        <f>-$C$24</f>
        <v>-313614.51120000001</v>
      </c>
      <c r="AQ1036" s="17">
        <f ca="1">L1036*P1036+T1036*X1036+AB1036*AF1036+AJ1036*AN1036-AO1036+AP1036</f>
        <v>367341.09879999998</v>
      </c>
      <c r="AS1036" s="21">
        <f ca="1">SUM(IF(AN1036&gt;H1036, (AN1036-H1036), 0),IF(AF1036&gt;G1036,(AF1036-G1036),0),IF(X1036&gt;F1036,(X1036-F1036),0),IF(P1036&gt;E1036,(P1036-E1036),0))</f>
        <v>0</v>
      </c>
    </row>
    <row r="1037" spans="1:45" x14ac:dyDescent="0.4">
      <c r="A1037" s="15">
        <v>1009</v>
      </c>
      <c r="B1037" s="15">
        <f ca="1">IF(RAND() &lt; (8/12), 0, 1)</f>
        <v>1</v>
      </c>
      <c r="C1037" s="20">
        <f ca="1">RAND()</f>
        <v>0.86256320310370271</v>
      </c>
      <c r="D1037" s="15" t="str">
        <f ca="1">LOOKUP(C1037,$H$13:$H$16,$F$13:$F$16)</f>
        <v>Boeing 777-300ER</v>
      </c>
      <c r="E1037" s="15">
        <f ca="1">LOOKUP(D1037,$F$6:$F$9,$I$6:$I$9)</f>
        <v>8</v>
      </c>
      <c r="F1037" s="15">
        <f ca="1">LOOKUP(D1037,$F$6:$F$9,$J$6:$J$9)</f>
        <v>40</v>
      </c>
      <c r="G1037" s="15">
        <f ca="1">LOOKUP(D1037,$F$6:$F$9,$K$6:$K$9)</f>
        <v>24</v>
      </c>
      <c r="H1037" s="15">
        <f ca="1">LOOKUP(D1037,$F$6:$F$9,$L$6:$L$9)</f>
        <v>260</v>
      </c>
      <c r="I1037" s="20">
        <f ca="1">RAND()</f>
        <v>0.19498793116294655</v>
      </c>
      <c r="J1037" s="15">
        <f ca="1">IF(B1037=1, ROUND(_xlfn.NORM.INV(I1037,$C$5,$C$6)*(1+$T$14), 0), ROUND(_xlfn.NORM.INV(I1037, $D$5, $D$6)*(1+$T$14), 0))</f>
        <v>4</v>
      </c>
      <c r="K1037" s="20">
        <f ca="1">RAND()</f>
        <v>0.29043507857386086</v>
      </c>
      <c r="L1037" s="18">
        <f ca="1">IF(B1037=1, ROUND(_xlfn.NORM.INV(K1037,$C$7,$C$8), 2), ROUND(_xlfn.NORM.INV(K1037, $D$7, $D$8), 2))</f>
        <v>12663.19</v>
      </c>
      <c r="M1037" s="15">
        <f ca="1">MIN(E1037,J1037)</f>
        <v>4</v>
      </c>
      <c r="N1037" s="15">
        <f ca="1">RAND()</f>
        <v>0.73197666035470454</v>
      </c>
      <c r="O1037" s="19">
        <f ca="1">(IF(B1037=1, $G$21+($G$22-$G$21)*N1037, $H$21+($H$22-$H$21)*N1037))</f>
        <v>4.0619183112414664E-2</v>
      </c>
      <c r="P1037" s="15">
        <f ca="1">ROUND(M1037*(1-O1037), 0)</f>
        <v>4</v>
      </c>
      <c r="Q1037" s="20">
        <f ca="1">RAND()</f>
        <v>0.82504383880810017</v>
      </c>
      <c r="R1037" s="15">
        <f ca="1">IF(B1037=1, ROUND(_xlfn.NORM.INV(Q1037,$C$9,$C$10)*(1+$T$14), 0), ROUND(_xlfn.NORM.INV(Q1037, $D$9, $D$10)*(1+$T$14), 0))</f>
        <v>84</v>
      </c>
      <c r="S1037" s="20">
        <f ca="1">RAND()</f>
        <v>0.75532338974564917</v>
      </c>
      <c r="T1037" s="18">
        <f ca="1">IF(B1037=1, ROUND(_xlfn.NORM.INV(S1037,$C$11,$C$12), 2), ROUND(_xlfn.NORM.INV(S1037, $D$11, $D$12), 2))</f>
        <v>7452.83</v>
      </c>
      <c r="U1037" s="15">
        <f ca="1">MIN(F1037,R1037)</f>
        <v>40</v>
      </c>
      <c r="V1037" s="15">
        <f ca="1">RAND()</f>
        <v>0.3878033905355921</v>
      </c>
      <c r="W1037" s="19">
        <f ca="1">(IF(B1037=1, $G$21+($G$22-$G$21)*V1037, $H$21+($H$22-$H$21)*V1037))</f>
        <v>2.8573118668745724E-2</v>
      </c>
      <c r="X1037" s="15">
        <f ca="1">ROUND(U1037*(1-W1037), 0)</f>
        <v>39</v>
      </c>
      <c r="Y1037" s="20">
        <f ca="1">RAND()</f>
        <v>7.096397245804742E-2</v>
      </c>
      <c r="Z1037" s="15">
        <f ca="1">IF(B1037=1, ROUND(_xlfn.NORM.INV(Y1037,$C$13,$C$14)*(1+$T$14), 0), ROUND(_xlfn.NORM.INV(Y1037, $D$13, $D$14)*(1+$T$14), 0))</f>
        <v>21</v>
      </c>
      <c r="AA1037" s="20">
        <f ca="1">RAND()</f>
        <v>5.0622623371395559E-2</v>
      </c>
      <c r="AB1037" s="18">
        <f ca="1">IF(B1037=1, ROUND(_xlfn.NORM.INV(AA1037,$C$15,$C$16), 2), ROUND(_xlfn.NORM.INV(AA1037, $D$15, $D$16), 2))</f>
        <v>2854.23</v>
      </c>
      <c r="AC1037" s="15">
        <f ca="1">MIN(G1037,Z1037)</f>
        <v>21</v>
      </c>
      <c r="AD1037" s="15">
        <f ca="1">RAND()</f>
        <v>0.77226801800187039</v>
      </c>
      <c r="AE1037" s="19">
        <f ca="1">(IF(B1037=1, $G$21+($G$22-$G$21)*AD1037, $H$21+($H$22-$H$21)*AD1037))</f>
        <v>4.2029380630065463E-2</v>
      </c>
      <c r="AF1037" s="15">
        <f ca="1">ROUND(AC1037*(1-AE1037), 0)</f>
        <v>20</v>
      </c>
      <c r="AG1037" s="20">
        <f ca="1">RAND()</f>
        <v>0.16924295673644207</v>
      </c>
      <c r="AH1037" s="15">
        <f ca="1">IF(B1037=1, ROUND(_xlfn.NORM.INV(AG1037,$C$17,$C$18)*(1+$T$14), 0), ROUND(_xlfn.NORM.INV(AG1037, $D$17, $D$18)*(1+$T$14), 0))</f>
        <v>184</v>
      </c>
      <c r="AI1037" s="20">
        <f ca="1">RAND()</f>
        <v>0.24140540858689707</v>
      </c>
      <c r="AJ1037" s="18">
        <f ca="1">IF(B1037=1, ROUND(_xlfn.NORM.INV(AI1037,$C$19,$C$20), 2), ROUND(_xlfn.NORM.INV(AI1037, $D$19, $D$20), 2))</f>
        <v>2065.54</v>
      </c>
      <c r="AK1037" s="15">
        <f ca="1">MIN(ROUND(H1037*(1+$C$22),0),AH1037)</f>
        <v>184</v>
      </c>
      <c r="AL1037" s="20">
        <f ca="1">RAND()</f>
        <v>0.20252320452424988</v>
      </c>
      <c r="AM1037" s="19">
        <f ca="1">(IF(B1037=1, $G$21+($G$22-$G$21)*AL1037, $H$21+($H$22-$H$21)*AL1037))</f>
        <v>2.2088312158348746E-2</v>
      </c>
      <c r="AN1037" s="15">
        <f ca="1">ROUND(AK1037*(1-AM1037), 0)</f>
        <v>180</v>
      </c>
      <c r="AO1037" s="18">
        <f ca="1">SUM(IF(AN1037&gt;H1037, (AN1037-H1037)*($G$23+AJ1037), 0),IF(AF1037&gt;G1037,(AF1037-G1037)*($G$23+AB1037),0),IF(X1037&gt;F1037,(X1037-F1037)*($G$23+T1037),0),IF(P1037&gt;E1037,(P1037-E1037)*($G$23+L1037),0))</f>
        <v>0</v>
      </c>
      <c r="AP1037" s="18">
        <f>-$C$24</f>
        <v>-313614.51120000001</v>
      </c>
      <c r="AQ1037" s="17">
        <f ca="1">L1037*P1037+T1037*X1037+AB1037*AF1037+AJ1037*AN1037-AO1037+AP1037</f>
        <v>456580.41879999993</v>
      </c>
      <c r="AS1037" s="21">
        <f ca="1">SUM(IF(AN1037&gt;H1037, (AN1037-H1037), 0),IF(AF1037&gt;G1037,(AF1037-G1037),0),IF(X1037&gt;F1037,(X1037-F1037),0),IF(P1037&gt;E1037,(P1037-E1037),0))</f>
        <v>0</v>
      </c>
    </row>
    <row r="1038" spans="1:45" x14ac:dyDescent="0.4">
      <c r="A1038" s="15">
        <v>1010</v>
      </c>
      <c r="B1038" s="15">
        <f ca="1">IF(RAND() &lt; (8/12), 0, 1)</f>
        <v>0</v>
      </c>
      <c r="C1038" s="20">
        <f ca="1">RAND()</f>
        <v>0.71875132165970457</v>
      </c>
      <c r="D1038" s="15" t="str">
        <f ca="1">LOOKUP(C1038,$H$13:$H$16,$F$13:$F$16)</f>
        <v>Boeing 777-300ER</v>
      </c>
      <c r="E1038" s="15">
        <f ca="1">LOOKUP(D1038,$F$6:$F$9,$I$6:$I$9)</f>
        <v>8</v>
      </c>
      <c r="F1038" s="15">
        <f ca="1">LOOKUP(D1038,$F$6:$F$9,$J$6:$J$9)</f>
        <v>40</v>
      </c>
      <c r="G1038" s="15">
        <f ca="1">LOOKUP(D1038,$F$6:$F$9,$K$6:$K$9)</f>
        <v>24</v>
      </c>
      <c r="H1038" s="15">
        <f ca="1">LOOKUP(D1038,$F$6:$F$9,$L$6:$L$9)</f>
        <v>260</v>
      </c>
      <c r="I1038" s="20">
        <f ca="1">RAND()</f>
        <v>0.34298845404344591</v>
      </c>
      <c r="J1038" s="15">
        <f ca="1">IF(B1038=1, ROUND(_xlfn.NORM.INV(I1038,$C$5,$C$6)*(1+$T$14), 0), ROUND(_xlfn.NORM.INV(I1038, $D$5, $D$6)*(1+$T$14), 0))</f>
        <v>4</v>
      </c>
      <c r="K1038" s="20">
        <f ca="1">RAND()</f>
        <v>0.20452892916158771</v>
      </c>
      <c r="L1038" s="18">
        <f ca="1">IF(B1038=1, ROUND(_xlfn.NORM.INV(K1038,$C$7,$C$8), 2), ROUND(_xlfn.NORM.INV(K1038, $D$7, $D$8), 2))</f>
        <v>10116.129999999999</v>
      </c>
      <c r="M1038" s="15">
        <f ca="1">MIN(E1038,J1038)</f>
        <v>4</v>
      </c>
      <c r="N1038" s="15">
        <f ca="1">RAND()</f>
        <v>0.23289242849916914</v>
      </c>
      <c r="O1038" s="19">
        <f ca="1">(IF(B1038=1, $G$21+($G$22-$G$21)*N1038, $H$21+($H$22-$H$21)*N1038))</f>
        <v>1.6986772854975074E-2</v>
      </c>
      <c r="P1038" s="15">
        <f ca="1">ROUND(M1038*(1-O1038), 0)</f>
        <v>4</v>
      </c>
      <c r="Q1038" s="20">
        <f ca="1">RAND()</f>
        <v>8.5706095223248124E-2</v>
      </c>
      <c r="R1038" s="15">
        <f ca="1">IF(B1038=1, ROUND(_xlfn.NORM.INV(Q1038,$C$9,$C$10)*(1+$T$14), 0), ROUND(_xlfn.NORM.INV(Q1038, $D$9, $D$10)*(1+$T$14), 0))</f>
        <v>26</v>
      </c>
      <c r="S1038" s="20">
        <f ca="1">RAND()</f>
        <v>0.25477446746306531</v>
      </c>
      <c r="T1038" s="18">
        <f ca="1">IF(B1038=1, ROUND(_xlfn.NORM.INV(S1038,$C$11,$C$12), 2), ROUND(_xlfn.NORM.INV(S1038, $D$11, $D$12), 2))</f>
        <v>5095.8900000000003</v>
      </c>
      <c r="U1038" s="15">
        <f ca="1">MIN(F1038,R1038)</f>
        <v>26</v>
      </c>
      <c r="V1038" s="15">
        <f ca="1">RAND()</f>
        <v>0.61142403906935494</v>
      </c>
      <c r="W1038" s="19">
        <f ca="1">(IF(B1038=1, $G$21+($G$22-$G$21)*V1038, $H$21+($H$22-$H$21)*V1038))</f>
        <v>2.834272117208065E-2</v>
      </c>
      <c r="X1038" s="15">
        <f ca="1">ROUND(U1038*(1-W1038), 0)</f>
        <v>25</v>
      </c>
      <c r="Y1038" s="20">
        <f ca="1">RAND()</f>
        <v>0.85172164266669426</v>
      </c>
      <c r="Z1038" s="15">
        <f ca="1">IF(B1038=1, ROUND(_xlfn.NORM.INV(Y1038,$C$13,$C$14)*(1+$T$14), 0), ROUND(_xlfn.NORM.INV(Y1038, $D$13, $D$14)*(1+$T$14), 0))</f>
        <v>46</v>
      </c>
      <c r="AA1038" s="20">
        <f ca="1">RAND()</f>
        <v>0.22200196402369721</v>
      </c>
      <c r="AB1038" s="18">
        <f ca="1">IF(B1038=1, ROUND(_xlfn.NORM.INV(AA1038,$C$15,$C$16), 2), ROUND(_xlfn.NORM.INV(AA1038, $D$15, $D$16), 2))</f>
        <v>2704.94</v>
      </c>
      <c r="AC1038" s="15">
        <f ca="1">MIN(G1038,Z1038)</f>
        <v>24</v>
      </c>
      <c r="AD1038" s="15">
        <f ca="1">RAND()</f>
        <v>0.34825434594461568</v>
      </c>
      <c r="AE1038" s="19">
        <f ca="1">(IF(B1038=1, $G$21+($G$22-$G$21)*AD1038, $H$21+($H$22-$H$21)*AD1038))</f>
        <v>2.044763037833847E-2</v>
      </c>
      <c r="AF1038" s="15">
        <f ca="1">ROUND(AC1038*(1-AE1038), 0)</f>
        <v>24</v>
      </c>
      <c r="AG1038" s="20">
        <f ca="1">RAND()</f>
        <v>0.65735379503262747</v>
      </c>
      <c r="AH1038" s="15">
        <f ca="1">IF(B1038=1, ROUND(_xlfn.NORM.INV(AG1038,$C$17,$C$18)*(1+$T$14), 0), ROUND(_xlfn.NORM.INV(AG1038, $D$17, $D$18)*(1+$T$14), 0))</f>
        <v>221</v>
      </c>
      <c r="AI1038" s="20">
        <f ca="1">RAND()</f>
        <v>2.4281286544735492E-2</v>
      </c>
      <c r="AJ1038" s="18">
        <f ca="1">IF(B1038=1, ROUND(_xlfn.NORM.INV(AI1038,$C$19,$C$20), 2), ROUND(_xlfn.NORM.INV(AI1038, $D$19, $D$20), 2))</f>
        <v>1598.91</v>
      </c>
      <c r="AK1038" s="15">
        <f ca="1">MIN(ROUND(H1038*(1+$C$22),0),AH1038)</f>
        <v>221</v>
      </c>
      <c r="AL1038" s="20">
        <f ca="1">RAND()</f>
        <v>0.51038101927538948</v>
      </c>
      <c r="AM1038" s="19">
        <f ca="1">(IF(B1038=1, $G$21+($G$22-$G$21)*AL1038, $H$21+($H$22-$H$21)*AL1038))</f>
        <v>2.5311430578261684E-2</v>
      </c>
      <c r="AN1038" s="15">
        <f ca="1">ROUND(AK1038*(1-AM1038), 0)</f>
        <v>215</v>
      </c>
      <c r="AO1038" s="18">
        <f ca="1">SUM(IF(AN1038&gt;H1038, (AN1038-H1038)*($G$23+AJ1038), 0),IF(AF1038&gt;G1038,(AF1038-G1038)*($G$23+AB1038),0),IF(X1038&gt;F1038,(X1038-F1038)*($G$23+T1038),0),IF(P1038&gt;E1038,(P1038-E1038)*($G$23+L1038),0))</f>
        <v>0</v>
      </c>
      <c r="AP1038" s="18">
        <f>-$C$24</f>
        <v>-313614.51120000001</v>
      </c>
      <c r="AQ1038" s="17">
        <f ca="1">L1038*P1038+T1038*X1038+AB1038*AF1038+AJ1038*AN1038-AO1038+AP1038</f>
        <v>262931.46879999997</v>
      </c>
      <c r="AS1038" s="21">
        <f ca="1">SUM(IF(AN1038&gt;H1038, (AN1038-H1038), 0),IF(AF1038&gt;G1038,(AF1038-G1038),0),IF(X1038&gt;F1038,(X1038-F1038),0),IF(P1038&gt;E1038,(P1038-E1038),0))</f>
        <v>0</v>
      </c>
    </row>
    <row r="1039" spans="1:45" x14ac:dyDescent="0.4">
      <c r="A1039" s="15">
        <v>1011</v>
      </c>
      <c r="B1039" s="15">
        <f ca="1">IF(RAND() &lt; (8/12), 0, 1)</f>
        <v>0</v>
      </c>
      <c r="C1039" s="20">
        <f ca="1">RAND()</f>
        <v>0.22370450549049925</v>
      </c>
      <c r="D1039" s="15" t="str">
        <f ca="1">LOOKUP(C1039,$H$13:$H$16,$F$13:$F$16)</f>
        <v>Airbus A380-800</v>
      </c>
      <c r="E1039" s="15">
        <f ca="1">LOOKUP(D1039,$F$6:$F$9,$I$6:$I$9)</f>
        <v>14</v>
      </c>
      <c r="F1039" s="15">
        <f ca="1">LOOKUP(D1039,$F$6:$F$9,$J$6:$J$9)</f>
        <v>76</v>
      </c>
      <c r="G1039" s="15">
        <f ca="1">LOOKUP(D1039,$F$6:$F$9,$K$6:$K$9)</f>
        <v>56</v>
      </c>
      <c r="H1039" s="15">
        <f ca="1">LOOKUP(D1039,$F$6:$F$9,$L$6:$L$9)</f>
        <v>341</v>
      </c>
      <c r="I1039" s="20">
        <f ca="1">RAND()</f>
        <v>0.36308615518729548</v>
      </c>
      <c r="J1039" s="15">
        <f ca="1">IF(B1039=1, ROUND(_xlfn.NORM.INV(I1039,$C$5,$C$6)*(1+$T$14), 0), ROUND(_xlfn.NORM.INV(I1039, $D$5, $D$6)*(1+$T$14), 0))</f>
        <v>4</v>
      </c>
      <c r="K1039" s="20">
        <f ca="1">RAND()</f>
        <v>7.4330311519634651E-2</v>
      </c>
      <c r="L1039" s="18">
        <f ca="1">IF(B1039=1, ROUND(_xlfn.NORM.INV(K1039,$C$7,$C$8), 2), ROUND(_xlfn.NORM.INV(K1039, $D$7, $D$8), 2))</f>
        <v>9834.14</v>
      </c>
      <c r="M1039" s="15">
        <f ca="1">MIN(E1039,J1039)</f>
        <v>4</v>
      </c>
      <c r="N1039" s="15">
        <f ca="1">RAND()</f>
        <v>0.80504178152809225</v>
      </c>
      <c r="O1039" s="19">
        <f ca="1">(IF(B1039=1, $G$21+($G$22-$G$21)*N1039, $H$21+($H$22-$H$21)*N1039))</f>
        <v>3.4151253445842765E-2</v>
      </c>
      <c r="P1039" s="15">
        <f ca="1">ROUND(M1039*(1-O1039), 0)</f>
        <v>4</v>
      </c>
      <c r="Q1039" s="20">
        <f ca="1">RAND()</f>
        <v>0.55169927668150942</v>
      </c>
      <c r="R1039" s="15">
        <f ca="1">IF(B1039=1, ROUND(_xlfn.NORM.INV(Q1039,$C$9,$C$10)*(1+$T$14), 0), ROUND(_xlfn.NORM.INV(Q1039, $D$9, $D$10)*(1+$T$14), 0))</f>
        <v>41</v>
      </c>
      <c r="S1039" s="20">
        <f ca="1">RAND()</f>
        <v>0.30274818323209562</v>
      </c>
      <c r="T1039" s="18">
        <f ca="1">IF(B1039=1, ROUND(_xlfn.NORM.INV(S1039,$C$11,$C$12), 2), ROUND(_xlfn.NORM.INV(S1039, $D$11, $D$12), 2))</f>
        <v>5128.49</v>
      </c>
      <c r="U1039" s="15">
        <f ca="1">MIN(F1039,R1039)</f>
        <v>41</v>
      </c>
      <c r="V1039" s="15">
        <f ca="1">RAND()</f>
        <v>0.20645620261627462</v>
      </c>
      <c r="W1039" s="19">
        <f ca="1">(IF(B1039=1, $G$21+($G$22-$G$21)*V1039, $H$21+($H$22-$H$21)*V1039))</f>
        <v>1.6193686078488239E-2</v>
      </c>
      <c r="X1039" s="15">
        <f ca="1">ROUND(U1039*(1-W1039), 0)</f>
        <v>40</v>
      </c>
      <c r="Y1039" s="20">
        <f ca="1">RAND()</f>
        <v>0.22930888590389287</v>
      </c>
      <c r="Z1039" s="15">
        <f ca="1">IF(B1039=1, ROUND(_xlfn.NORM.INV(Y1039,$C$13,$C$14)*(1+$T$14), 0), ROUND(_xlfn.NORM.INV(Y1039, $D$13, $D$14)*(1+$T$14), 0))</f>
        <v>29</v>
      </c>
      <c r="AA1039" s="20">
        <f ca="1">RAND()</f>
        <v>0.14749007280260229</v>
      </c>
      <c r="AB1039" s="18">
        <f ca="1">IF(B1039=1, ROUND(_xlfn.NORM.INV(AA1039,$C$15,$C$16), 2), ROUND(_xlfn.NORM.INV(AA1039, $D$15, $D$16), 2))</f>
        <v>2670.69</v>
      </c>
      <c r="AC1039" s="15">
        <f ca="1">MIN(G1039,Z1039)</f>
        <v>29</v>
      </c>
      <c r="AD1039" s="15">
        <f ca="1">RAND()</f>
        <v>0.89891751726604097</v>
      </c>
      <c r="AE1039" s="19">
        <f ca="1">(IF(B1039=1, $G$21+($G$22-$G$21)*AD1039, $H$21+($H$22-$H$21)*AD1039))</f>
        <v>3.6967525517981228E-2</v>
      </c>
      <c r="AF1039" s="15">
        <f ca="1">ROUND(AC1039*(1-AE1039), 0)</f>
        <v>28</v>
      </c>
      <c r="AG1039" s="20">
        <f ca="1">RAND()</f>
        <v>3.6965986194484879E-3</v>
      </c>
      <c r="AH1039" s="15">
        <f ca="1">IF(B1039=1, ROUND(_xlfn.NORM.INV(AG1039,$C$17,$C$18)*(1+$T$14), 0), ROUND(_xlfn.NORM.INV(AG1039, $D$17, $D$18)*(1+$T$14), 0))</f>
        <v>59</v>
      </c>
      <c r="AI1039" s="20">
        <f ca="1">RAND()</f>
        <v>0.64983277988229415</v>
      </c>
      <c r="AJ1039" s="18">
        <f ca="1">IF(B1039=1, ROUND(_xlfn.NORM.INV(AI1039,$C$19,$C$20), 2), ROUND(_xlfn.NORM.INV(AI1039, $D$19, $D$20), 2))</f>
        <v>1777.96</v>
      </c>
      <c r="AK1039" s="15">
        <f ca="1">MIN(ROUND(H1039*(1+$C$22),0),AH1039)</f>
        <v>59</v>
      </c>
      <c r="AL1039" s="20">
        <f ca="1">RAND()</f>
        <v>0.15433917557719745</v>
      </c>
      <c r="AM1039" s="19">
        <f ca="1">(IF(B1039=1, $G$21+($G$22-$G$21)*AL1039, $H$21+($H$22-$H$21)*AL1039))</f>
        <v>1.4630175267315923E-2</v>
      </c>
      <c r="AN1039" s="15">
        <f ca="1">ROUND(AK1039*(1-AM1039), 0)</f>
        <v>58</v>
      </c>
      <c r="AO1039" s="18">
        <f ca="1">SUM(IF(AN1039&gt;H1039, (AN1039-H1039)*($G$23+AJ1039), 0),IF(AF1039&gt;G1039,(AF1039-G1039)*($G$23+AB1039),0),IF(X1039&gt;F1039,(X1039-F1039)*($G$23+T1039),0),IF(P1039&gt;E1039,(P1039-E1039)*($G$23+L1039),0))</f>
        <v>0</v>
      </c>
      <c r="AP1039" s="18">
        <f>-$C$24</f>
        <v>-313614.51120000001</v>
      </c>
      <c r="AQ1039" s="17">
        <f ca="1">L1039*P1039+T1039*X1039+AB1039*AF1039+AJ1039*AN1039-AO1039+AP1039</f>
        <v>108762.64879999997</v>
      </c>
      <c r="AS1039" s="21">
        <f ca="1">SUM(IF(AN1039&gt;H1039, (AN1039-H1039), 0),IF(AF1039&gt;G1039,(AF1039-G1039),0),IF(X1039&gt;F1039,(X1039-F1039),0),IF(P1039&gt;E1039,(P1039-E1039),0))</f>
        <v>0</v>
      </c>
    </row>
    <row r="1040" spans="1:45" x14ac:dyDescent="0.4">
      <c r="A1040" s="15">
        <v>1012</v>
      </c>
      <c r="B1040" s="15">
        <f ca="1">IF(RAND() &lt; (8/12), 0, 1)</f>
        <v>1</v>
      </c>
      <c r="C1040" s="20">
        <f ca="1">RAND()</f>
        <v>6.756133489663263E-2</v>
      </c>
      <c r="D1040" s="15" t="str">
        <f ca="1">LOOKUP(C1040,$H$13:$H$16,$F$13:$F$16)</f>
        <v>Airbus A350-900</v>
      </c>
      <c r="E1040" s="15">
        <f ca="1">LOOKUP(D1040,$F$6:$F$9,$I$6:$I$9)</f>
        <v>0</v>
      </c>
      <c r="F1040" s="15">
        <f ca="1">LOOKUP(D1040,$F$6:$F$9,$J$6:$J$9)</f>
        <v>32</v>
      </c>
      <c r="G1040" s="15">
        <f ca="1">LOOKUP(D1040,$F$6:$F$9,$K$6:$K$9)</f>
        <v>21</v>
      </c>
      <c r="H1040" s="15">
        <f ca="1">LOOKUP(D1040,$F$6:$F$9,$L$6:$L$9)</f>
        <v>259</v>
      </c>
      <c r="I1040" s="20">
        <f ca="1">RAND()</f>
        <v>0.29851441968917325</v>
      </c>
      <c r="J1040" s="15">
        <f ca="1">IF(B1040=1, ROUND(_xlfn.NORM.INV(I1040,$C$5,$C$6)*(1+$T$14), 0), ROUND(_xlfn.NORM.INV(I1040, $D$5, $D$6)*(1+$T$14), 0))</f>
        <v>5</v>
      </c>
      <c r="K1040" s="20">
        <f ca="1">RAND()</f>
        <v>0.54238835462357893</v>
      </c>
      <c r="L1040" s="18">
        <f ca="1">IF(B1040=1, ROUND(_xlfn.NORM.INV(K1040,$C$7,$C$8), 2), ROUND(_xlfn.NORM.INV(K1040, $D$7, $D$8), 2))</f>
        <v>13850.86</v>
      </c>
      <c r="M1040" s="15">
        <f ca="1">MIN(E1040,J1040)</f>
        <v>0</v>
      </c>
      <c r="N1040" s="15">
        <f ca="1">RAND()</f>
        <v>0.88933413319357646</v>
      </c>
      <c r="O1040" s="19">
        <f ca="1">(IF(B1040=1, $G$21+($G$22-$G$21)*N1040, $H$21+($H$22-$H$21)*N1040))</f>
        <v>4.6126694661775179E-2</v>
      </c>
      <c r="P1040" s="15">
        <f ca="1">ROUND(M1040*(1-O1040), 0)</f>
        <v>0</v>
      </c>
      <c r="Q1040" s="20">
        <f ca="1">RAND()</f>
        <v>0.20501379770349426</v>
      </c>
      <c r="R1040" s="15">
        <f ca="1">IF(B1040=1, ROUND(_xlfn.NORM.INV(Q1040,$C$9,$C$10)*(1+$T$14), 0), ROUND(_xlfn.NORM.INV(Q1040, $D$9, $D$10)*(1+$T$14), 0))</f>
        <v>40</v>
      </c>
      <c r="S1040" s="20">
        <f ca="1">RAND()</f>
        <v>0.89892540483275696</v>
      </c>
      <c r="T1040" s="18">
        <f ca="1">IF(B1040=1, ROUND(_xlfn.NORM.INV(S1040,$C$11,$C$12), 2), ROUND(_xlfn.NORM.INV(S1040, $D$11, $D$12), 2))</f>
        <v>7979.53</v>
      </c>
      <c r="U1040" s="15">
        <f ca="1">MIN(F1040,R1040)</f>
        <v>32</v>
      </c>
      <c r="V1040" s="15">
        <f ca="1">RAND()</f>
        <v>0.96358021936620541</v>
      </c>
      <c r="W1040" s="19">
        <f ca="1">(IF(B1040=1, $G$21+($G$22-$G$21)*V1040, $H$21+($H$22-$H$21)*V1040))</f>
        <v>4.8725307677817194E-2</v>
      </c>
      <c r="X1040" s="15">
        <f ca="1">ROUND(U1040*(1-W1040), 0)</f>
        <v>30</v>
      </c>
      <c r="Y1040" s="20">
        <f ca="1">RAND()</f>
        <v>0.80149493838855523</v>
      </c>
      <c r="Z1040" s="15">
        <f ca="1">IF(B1040=1, ROUND(_xlfn.NORM.INV(Y1040,$C$13,$C$14)*(1+$T$14), 0), ROUND(_xlfn.NORM.INV(Y1040, $D$13, $D$14)*(1+$T$14), 0))</f>
        <v>74</v>
      </c>
      <c r="AA1040" s="20">
        <f ca="1">RAND()</f>
        <v>0.47746726077297685</v>
      </c>
      <c r="AB1040" s="18">
        <f ca="1">IF(B1040=1, ROUND(_xlfn.NORM.INV(AA1040,$C$15,$C$16), 2), ROUND(_xlfn.NORM.INV(AA1040, $D$15, $D$16), 2))</f>
        <v>3615.19</v>
      </c>
      <c r="AC1040" s="15">
        <f ca="1">MIN(G1040,Z1040)</f>
        <v>21</v>
      </c>
      <c r="AD1040" s="15">
        <f ca="1">RAND()</f>
        <v>0.91157350576758445</v>
      </c>
      <c r="AE1040" s="19">
        <f ca="1">(IF(B1040=1, $G$21+($G$22-$G$21)*AD1040, $H$21+($H$22-$H$21)*AD1040))</f>
        <v>4.6905072701865461E-2</v>
      </c>
      <c r="AF1040" s="15">
        <f ca="1">ROUND(AC1040*(1-AE1040), 0)</f>
        <v>20</v>
      </c>
      <c r="AG1040" s="20">
        <f ca="1">RAND()</f>
        <v>0.74080939915596578</v>
      </c>
      <c r="AH1040" s="15">
        <f ca="1">IF(B1040=1, ROUND(_xlfn.NORM.INV(AG1040,$C$17,$C$18)*(1+$T$14), 0), ROUND(_xlfn.NORM.INV(AG1040, $D$17, $D$18)*(1+$T$14), 0))</f>
        <v>386</v>
      </c>
      <c r="AI1040" s="20">
        <f ca="1">RAND()</f>
        <v>0.9948819771627454</v>
      </c>
      <c r="AJ1040" s="18">
        <f ca="1">IF(B1040=1, ROUND(_xlfn.NORM.INV(AI1040,$C$19,$C$20), 2), ROUND(_xlfn.NORM.INV(AI1040, $D$19, $D$20), 2))</f>
        <v>3048.27</v>
      </c>
      <c r="AK1040" s="15">
        <f ca="1">MIN(ROUND(H1040*(1+$C$22),0),AH1040)</f>
        <v>272</v>
      </c>
      <c r="AL1040" s="20">
        <f ca="1">RAND()</f>
        <v>0.47174556775962051</v>
      </c>
      <c r="AM1040" s="19">
        <f ca="1">(IF(B1040=1, $G$21+($G$22-$G$21)*AL1040, $H$21+($H$22-$H$21)*AL1040))</f>
        <v>3.1511094871586723E-2</v>
      </c>
      <c r="AN1040" s="15">
        <f ca="1">ROUND(AK1040*(1-AM1040), 0)</f>
        <v>263</v>
      </c>
      <c r="AO1040" s="18">
        <f ca="1">SUM(IF(AN1040&gt;H1040, (AN1040-H1040)*($G$23+AJ1040), 0),IF(AF1040&gt;G1040,(AF1040-G1040)*($G$23+AB1040),0),IF(X1040&gt;F1040,(X1040-F1040)*($G$23+T1040),0),IF(P1040&gt;E1040,(P1040-E1040)*($G$23+L1040),0))</f>
        <v>15597.08</v>
      </c>
      <c r="AP1040" s="18">
        <f>-$C$24</f>
        <v>-313614.51120000001</v>
      </c>
      <c r="AQ1040" s="17">
        <f ca="1">L1040*P1040+T1040*X1040+AB1040*AF1040+AJ1040*AN1040-AO1040+AP1040</f>
        <v>784173.11879999982</v>
      </c>
      <c r="AS1040" s="21">
        <f ca="1">SUM(IF(AN1040&gt;H1040, (AN1040-H1040), 0),IF(AF1040&gt;G1040,(AF1040-G1040),0),IF(X1040&gt;F1040,(X1040-F1040),0),IF(P1040&gt;E1040,(P1040-E1040),0))</f>
        <v>4</v>
      </c>
    </row>
    <row r="1041" spans="1:45" x14ac:dyDescent="0.4">
      <c r="A1041" s="15">
        <v>1013</v>
      </c>
      <c r="B1041" s="15">
        <f ca="1">IF(RAND() &lt; (8/12), 0, 1)</f>
        <v>0</v>
      </c>
      <c r="C1041" s="20">
        <f ca="1">RAND()</f>
        <v>0.80278812043233949</v>
      </c>
      <c r="D1041" s="15" t="str">
        <f ca="1">LOOKUP(C1041,$H$13:$H$16,$F$13:$F$16)</f>
        <v>Boeing 777-300ER</v>
      </c>
      <c r="E1041" s="15">
        <f ca="1">LOOKUP(D1041,$F$6:$F$9,$I$6:$I$9)</f>
        <v>8</v>
      </c>
      <c r="F1041" s="15">
        <f ca="1">LOOKUP(D1041,$F$6:$F$9,$J$6:$J$9)</f>
        <v>40</v>
      </c>
      <c r="G1041" s="15">
        <f ca="1">LOOKUP(D1041,$F$6:$F$9,$K$6:$K$9)</f>
        <v>24</v>
      </c>
      <c r="H1041" s="15">
        <f ca="1">LOOKUP(D1041,$F$6:$F$9,$L$6:$L$9)</f>
        <v>260</v>
      </c>
      <c r="I1041" s="20">
        <f ca="1">RAND()</f>
        <v>0.36026408749603356</v>
      </c>
      <c r="J1041" s="15">
        <f ca="1">IF(B1041=1, ROUND(_xlfn.NORM.INV(I1041,$C$5,$C$6)*(1+$T$14), 0), ROUND(_xlfn.NORM.INV(I1041, $D$5, $D$6)*(1+$T$14), 0))</f>
        <v>4</v>
      </c>
      <c r="K1041" s="20">
        <f ca="1">RAND()</f>
        <v>0.721458028810393</v>
      </c>
      <c r="L1041" s="18">
        <f ca="1">IF(B1041=1, ROUND(_xlfn.NORM.INV(K1041,$C$7,$C$8), 2), ROUND(_xlfn.NORM.INV(K1041, $D$7, $D$8), 2))</f>
        <v>10759.99</v>
      </c>
      <c r="M1041" s="15">
        <f ca="1">MIN(E1041,J1041)</f>
        <v>4</v>
      </c>
      <c r="N1041" s="15">
        <f ca="1">RAND()</f>
        <v>0.54707808716350648</v>
      </c>
      <c r="O1041" s="19">
        <f ca="1">(IF(B1041=1, $G$21+($G$22-$G$21)*N1041, $H$21+($H$22-$H$21)*N1041))</f>
        <v>2.6412342614905195E-2</v>
      </c>
      <c r="P1041" s="15">
        <f ca="1">ROUND(M1041*(1-O1041), 0)</f>
        <v>4</v>
      </c>
      <c r="Q1041" s="20">
        <f ca="1">RAND()</f>
        <v>0.5550520829040545</v>
      </c>
      <c r="R1041" s="15">
        <f ca="1">IF(B1041=1, ROUND(_xlfn.NORM.INV(Q1041,$C$9,$C$10)*(1+$T$14), 0), ROUND(_xlfn.NORM.INV(Q1041, $D$9, $D$10)*(1+$T$14), 0))</f>
        <v>41</v>
      </c>
      <c r="S1041" s="20">
        <f ca="1">RAND()</f>
        <v>0.88310580911110415</v>
      </c>
      <c r="T1041" s="18">
        <f ca="1">IF(B1041=1, ROUND(_xlfn.NORM.INV(S1041,$C$11,$C$12), 2), ROUND(_xlfn.NORM.INV(S1041, $D$11, $D$12), 2))</f>
        <v>5517.52</v>
      </c>
      <c r="U1041" s="15">
        <f ca="1">MIN(F1041,R1041)</f>
        <v>40</v>
      </c>
      <c r="V1041" s="15">
        <f ca="1">RAND()</f>
        <v>0.65438908286522612</v>
      </c>
      <c r="W1041" s="19">
        <f ca="1">(IF(B1041=1, $G$21+($G$22-$G$21)*V1041, $H$21+($H$22-$H$21)*V1041))</f>
        <v>2.9631672485956786E-2</v>
      </c>
      <c r="X1041" s="15">
        <f ca="1">ROUND(U1041*(1-W1041), 0)</f>
        <v>39</v>
      </c>
      <c r="Y1041" s="20">
        <f ca="1">RAND()</f>
        <v>0.6105388994884261</v>
      </c>
      <c r="Z1041" s="15">
        <f ca="1">IF(B1041=1, ROUND(_xlfn.NORM.INV(Y1041,$C$13,$C$14)*(1+$T$14), 0), ROUND(_xlfn.NORM.INV(Y1041, $D$13, $D$14)*(1+$T$14), 0))</f>
        <v>38</v>
      </c>
      <c r="AA1041" s="20">
        <f ca="1">RAND()</f>
        <v>0.18836416090257968</v>
      </c>
      <c r="AB1041" s="18">
        <f ca="1">IF(B1041=1, ROUND(_xlfn.NORM.INV(AA1041,$C$15,$C$16), 2), ROUND(_xlfn.NORM.INV(AA1041, $D$15, $D$16), 2))</f>
        <v>2690.54</v>
      </c>
      <c r="AC1041" s="15">
        <f ca="1">MIN(G1041,Z1041)</f>
        <v>24</v>
      </c>
      <c r="AD1041" s="15">
        <f ca="1">RAND()</f>
        <v>0.33062465957835852</v>
      </c>
      <c r="AE1041" s="19">
        <f ca="1">(IF(B1041=1, $G$21+($G$22-$G$21)*AD1041, $H$21+($H$22-$H$21)*AD1041))</f>
        <v>1.9918739787350755E-2</v>
      </c>
      <c r="AF1041" s="15">
        <f ca="1">ROUND(AC1041*(1-AE1041), 0)</f>
        <v>24</v>
      </c>
      <c r="AG1041" s="20">
        <f ca="1">RAND()</f>
        <v>0.52456859917412801</v>
      </c>
      <c r="AH1041" s="15">
        <f ca="1">IF(B1041=1, ROUND(_xlfn.NORM.INV(AG1041,$C$17,$C$18)*(1+$T$14), 0), ROUND(_xlfn.NORM.INV(AG1041, $D$17, $D$18)*(1+$T$14), 0))</f>
        <v>203</v>
      </c>
      <c r="AI1041" s="20">
        <f ca="1">RAND()</f>
        <v>0.41264301093155198</v>
      </c>
      <c r="AJ1041" s="18">
        <f ca="1">IF(B1041=1, ROUND(_xlfn.NORM.INV(AI1041,$C$19,$C$20), 2), ROUND(_xlfn.NORM.INV(AI1041, $D$19, $D$20), 2))</f>
        <v>1731.96</v>
      </c>
      <c r="AK1041" s="15">
        <f ca="1">MIN(ROUND(H1041*(1+$C$22),0),AH1041)</f>
        <v>203</v>
      </c>
      <c r="AL1041" s="20">
        <f ca="1">RAND()</f>
        <v>0.62731461711527625</v>
      </c>
      <c r="AM1041" s="19">
        <f ca="1">(IF(B1041=1, $G$21+($G$22-$G$21)*AL1041, $H$21+($H$22-$H$21)*AL1041))</f>
        <v>2.8819438513458286E-2</v>
      </c>
      <c r="AN1041" s="15">
        <f ca="1">ROUND(AK1041*(1-AM1041), 0)</f>
        <v>197</v>
      </c>
      <c r="AO1041" s="18">
        <f ca="1">SUM(IF(AN1041&gt;H1041, (AN1041-H1041)*($G$23+AJ1041), 0),IF(AF1041&gt;G1041,(AF1041-G1041)*($G$23+AB1041),0),IF(X1041&gt;F1041,(X1041-F1041)*($G$23+T1041),0),IF(P1041&gt;E1041,(P1041-E1041)*($G$23+L1041),0))</f>
        <v>0</v>
      </c>
      <c r="AP1041" s="18">
        <f>-$C$24</f>
        <v>-313614.51120000001</v>
      </c>
      <c r="AQ1041" s="17">
        <f ca="1">L1041*P1041+T1041*X1041+AB1041*AF1041+AJ1041*AN1041-AO1041+AP1041</f>
        <v>350377.80880000006</v>
      </c>
      <c r="AS1041" s="21">
        <f ca="1">SUM(IF(AN1041&gt;H1041, (AN1041-H1041), 0),IF(AF1041&gt;G1041,(AF1041-G1041),0),IF(X1041&gt;F1041,(X1041-F1041),0),IF(P1041&gt;E1041,(P1041-E1041),0))</f>
        <v>0</v>
      </c>
    </row>
    <row r="1042" spans="1:45" x14ac:dyDescent="0.4">
      <c r="A1042" s="15">
        <v>1014</v>
      </c>
      <c r="B1042" s="15">
        <f ca="1">IF(RAND() &lt; (8/12), 0, 1)</f>
        <v>0</v>
      </c>
      <c r="C1042" s="20">
        <f ca="1">RAND()</f>
        <v>0.34796423134433419</v>
      </c>
      <c r="D1042" s="15" t="str">
        <f ca="1">LOOKUP(C1042,$H$13:$H$16,$F$13:$F$16)</f>
        <v>Airbus A380-800</v>
      </c>
      <c r="E1042" s="15">
        <f ca="1">LOOKUP(D1042,$F$6:$F$9,$I$6:$I$9)</f>
        <v>14</v>
      </c>
      <c r="F1042" s="15">
        <f ca="1">LOOKUP(D1042,$F$6:$F$9,$J$6:$J$9)</f>
        <v>76</v>
      </c>
      <c r="G1042" s="15">
        <f ca="1">LOOKUP(D1042,$F$6:$F$9,$K$6:$K$9)</f>
        <v>56</v>
      </c>
      <c r="H1042" s="15">
        <f ca="1">LOOKUP(D1042,$F$6:$F$9,$L$6:$L$9)</f>
        <v>341</v>
      </c>
      <c r="I1042" s="20">
        <f ca="1">RAND()</f>
        <v>0.40813000199948501</v>
      </c>
      <c r="J1042" s="15">
        <f ca="1">IF(B1042=1, ROUND(_xlfn.NORM.INV(I1042,$C$5,$C$6)*(1+$T$14), 0), ROUND(_xlfn.NORM.INV(I1042, $D$5, $D$6)*(1+$T$14), 0))</f>
        <v>4</v>
      </c>
      <c r="K1042" s="20">
        <f ca="1">RAND()</f>
        <v>0.7339766972135916</v>
      </c>
      <c r="L1042" s="18">
        <f ca="1">IF(B1042=1, ROUND(_xlfn.NORM.INV(K1042,$C$7,$C$8), 2), ROUND(_xlfn.NORM.INV(K1042, $D$7, $D$8), 2))</f>
        <v>10777.18</v>
      </c>
      <c r="M1042" s="15">
        <f ca="1">MIN(E1042,J1042)</f>
        <v>4</v>
      </c>
      <c r="N1042" s="15">
        <f ca="1">RAND()</f>
        <v>0.55021956616707113</v>
      </c>
      <c r="O1042" s="19">
        <f ca="1">(IF(B1042=1, $G$21+($G$22-$G$21)*N1042, $H$21+($H$22-$H$21)*N1042))</f>
        <v>2.6506586985012133E-2</v>
      </c>
      <c r="P1042" s="15">
        <f ca="1">ROUND(M1042*(1-O1042), 0)</f>
        <v>4</v>
      </c>
      <c r="Q1042" s="20">
        <f ca="1">RAND()</f>
        <v>0.53675146385222805</v>
      </c>
      <c r="R1042" s="15">
        <f ca="1">IF(B1042=1, ROUND(_xlfn.NORM.INV(Q1042,$C$9,$C$10)*(1+$T$14), 0), ROUND(_xlfn.NORM.INV(Q1042, $D$9, $D$10)*(1+$T$14), 0))</f>
        <v>41</v>
      </c>
      <c r="S1042" s="20">
        <f ca="1">RAND()</f>
        <v>0.89813922322897655</v>
      </c>
      <c r="T1042" s="18">
        <f ca="1">IF(B1042=1, ROUND(_xlfn.NORM.INV(S1042,$C$11,$C$12), 2), ROUND(_xlfn.NORM.INV(S1042, $D$11, $D$12), 2))</f>
        <v>5535.83</v>
      </c>
      <c r="U1042" s="15">
        <f ca="1">MIN(F1042,R1042)</f>
        <v>41</v>
      </c>
      <c r="V1042" s="15">
        <f ca="1">RAND()</f>
        <v>0.20437768525968525</v>
      </c>
      <c r="W1042" s="19">
        <f ca="1">(IF(B1042=1, $G$21+($G$22-$G$21)*V1042, $H$21+($H$22-$H$21)*V1042))</f>
        <v>1.6131330557790556E-2</v>
      </c>
      <c r="X1042" s="15">
        <f ca="1">ROUND(U1042*(1-W1042), 0)</f>
        <v>40</v>
      </c>
      <c r="Y1042" s="20">
        <f ca="1">RAND()</f>
        <v>0.50068190693145842</v>
      </c>
      <c r="Z1042" s="15">
        <f ca="1">IF(B1042=1, ROUND(_xlfn.NORM.INV(Y1042,$C$13,$C$14)*(1+$T$14), 0), ROUND(_xlfn.NORM.INV(Y1042, $D$13, $D$14)*(1+$T$14), 0))</f>
        <v>36</v>
      </c>
      <c r="AA1042" s="20">
        <f ca="1">RAND()</f>
        <v>9.4038114131684836E-2</v>
      </c>
      <c r="AB1042" s="18">
        <f ca="1">IF(B1042=1, ROUND(_xlfn.NORM.INV(AA1042,$C$15,$C$16), 2), ROUND(_xlfn.NORM.INV(AA1042, $D$15, $D$16), 2))</f>
        <v>2637.99</v>
      </c>
      <c r="AC1042" s="15">
        <f ca="1">MIN(G1042,Z1042)</f>
        <v>36</v>
      </c>
      <c r="AD1042" s="15">
        <f ca="1">RAND()</f>
        <v>0.93981119955320658</v>
      </c>
      <c r="AE1042" s="19">
        <f ca="1">(IF(B1042=1, $G$21+($G$22-$G$21)*AD1042, $H$21+($H$22-$H$21)*AD1042))</f>
        <v>3.8194335986596196E-2</v>
      </c>
      <c r="AF1042" s="15">
        <f ca="1">ROUND(AC1042*(1-AE1042), 0)</f>
        <v>35</v>
      </c>
      <c r="AG1042" s="20">
        <f ca="1">RAND()</f>
        <v>0.94679319174124399</v>
      </c>
      <c r="AH1042" s="15">
        <f ca="1">IF(B1042=1, ROUND(_xlfn.NORM.INV(AG1042,$C$17,$C$18)*(1+$T$14), 0), ROUND(_xlfn.NORM.INV(AG1042, $D$17, $D$18)*(1+$T$14), 0))</f>
        <v>284</v>
      </c>
      <c r="AI1042" s="20">
        <f ca="1">RAND()</f>
        <v>0.55933032071435695</v>
      </c>
      <c r="AJ1042" s="18">
        <f ca="1">IF(B1042=1, ROUND(_xlfn.NORM.INV(AI1042,$C$19,$C$20), 2), ROUND(_xlfn.NORM.INV(AI1042, $D$19, $D$20), 2))</f>
        <v>1760.07</v>
      </c>
      <c r="AK1042" s="15">
        <f ca="1">MIN(ROUND(H1042*(1+$C$22),0),AH1042)</f>
        <v>284</v>
      </c>
      <c r="AL1042" s="20">
        <f ca="1">RAND()</f>
        <v>0.12174558960780812</v>
      </c>
      <c r="AM1042" s="19">
        <f ca="1">(IF(B1042=1, $G$21+($G$22-$G$21)*AL1042, $H$21+($H$22-$H$21)*AL1042))</f>
        <v>1.3652367688234244E-2</v>
      </c>
      <c r="AN1042" s="15">
        <f ca="1">ROUND(AK1042*(1-AM1042), 0)</f>
        <v>280</v>
      </c>
      <c r="AO1042" s="18">
        <f ca="1">SUM(IF(AN1042&gt;H1042, (AN1042-H1042)*($G$23+AJ1042), 0),IF(AF1042&gt;G1042,(AF1042-G1042)*($G$23+AB1042),0),IF(X1042&gt;F1042,(X1042-F1042)*($G$23+T1042),0),IF(P1042&gt;E1042,(P1042-E1042)*($G$23+L1042),0))</f>
        <v>0</v>
      </c>
      <c r="AP1042" s="18">
        <f>-$C$24</f>
        <v>-313614.51120000001</v>
      </c>
      <c r="AQ1042" s="17">
        <f ca="1">L1042*P1042+T1042*X1042+AB1042*AF1042+AJ1042*AN1042-AO1042+AP1042</f>
        <v>536076.65880000009</v>
      </c>
      <c r="AS1042" s="21">
        <f ca="1">SUM(IF(AN1042&gt;H1042, (AN1042-H1042), 0),IF(AF1042&gt;G1042,(AF1042-G1042),0),IF(X1042&gt;F1042,(X1042-F1042),0),IF(P1042&gt;E1042,(P1042-E1042),0))</f>
        <v>0</v>
      </c>
    </row>
    <row r="1043" spans="1:45" x14ac:dyDescent="0.4">
      <c r="A1043" s="15">
        <v>1015</v>
      </c>
      <c r="B1043" s="15">
        <f ca="1">IF(RAND() &lt; (8/12), 0, 1)</f>
        <v>0</v>
      </c>
      <c r="C1043" s="20">
        <f ca="1">RAND()</f>
        <v>0.80575542036678216</v>
      </c>
      <c r="D1043" s="15" t="str">
        <f ca="1">LOOKUP(C1043,$H$13:$H$16,$F$13:$F$16)</f>
        <v>Boeing 777-300ER</v>
      </c>
      <c r="E1043" s="15">
        <f ca="1">LOOKUP(D1043,$F$6:$F$9,$I$6:$I$9)</f>
        <v>8</v>
      </c>
      <c r="F1043" s="15">
        <f ca="1">LOOKUP(D1043,$F$6:$F$9,$J$6:$J$9)</f>
        <v>40</v>
      </c>
      <c r="G1043" s="15">
        <f ca="1">LOOKUP(D1043,$F$6:$F$9,$K$6:$K$9)</f>
        <v>24</v>
      </c>
      <c r="H1043" s="15">
        <f ca="1">LOOKUP(D1043,$F$6:$F$9,$L$6:$L$9)</f>
        <v>260</v>
      </c>
      <c r="I1043" s="20">
        <f ca="1">RAND()</f>
        <v>0.28068974406034275</v>
      </c>
      <c r="J1043" s="15">
        <f ca="1">IF(B1043=1, ROUND(_xlfn.NORM.INV(I1043,$C$5,$C$6)*(1+$T$14), 0), ROUND(_xlfn.NORM.INV(I1043, $D$5, $D$6)*(1+$T$14), 0))</f>
        <v>4</v>
      </c>
      <c r="K1043" s="20">
        <f ca="1">RAND()</f>
        <v>0.31564868789279599</v>
      </c>
      <c r="L1043" s="18">
        <f ca="1">IF(B1043=1, ROUND(_xlfn.NORM.INV(K1043,$C$7,$C$8), 2), ROUND(_xlfn.NORM.INV(K1043, $D$7, $D$8), 2))</f>
        <v>10273.66</v>
      </c>
      <c r="M1043" s="15">
        <f ca="1">MIN(E1043,J1043)</f>
        <v>4</v>
      </c>
      <c r="N1043" s="15">
        <f ca="1">RAND()</f>
        <v>0.89928663356204674</v>
      </c>
      <c r="O1043" s="19">
        <f ca="1">(IF(B1043=1, $G$21+($G$22-$G$21)*N1043, $H$21+($H$22-$H$21)*N1043))</f>
        <v>3.6978599006861401E-2</v>
      </c>
      <c r="P1043" s="15">
        <f ca="1">ROUND(M1043*(1-O1043), 0)</f>
        <v>4</v>
      </c>
      <c r="Q1043" s="20">
        <f ca="1">RAND()</f>
        <v>0.38421989443887639</v>
      </c>
      <c r="R1043" s="15">
        <f ca="1">IF(B1043=1, ROUND(_xlfn.NORM.INV(Q1043,$C$9,$C$10)*(1+$T$14), 0), ROUND(_xlfn.NORM.INV(Q1043, $D$9, $D$10)*(1+$T$14), 0))</f>
        <v>37</v>
      </c>
      <c r="S1043" s="20">
        <f ca="1">RAND()</f>
        <v>0.89901080204980888</v>
      </c>
      <c r="T1043" s="18">
        <f ca="1">IF(B1043=1, ROUND(_xlfn.NORM.INV(S1043,$C$11,$C$12), 2), ROUND(_xlfn.NORM.INV(S1043, $D$11, $D$12), 2))</f>
        <v>5536.95</v>
      </c>
      <c r="U1043" s="15">
        <f ca="1">MIN(F1043,R1043)</f>
        <v>37</v>
      </c>
      <c r="V1043" s="15">
        <f ca="1">RAND()</f>
        <v>0.37410125400257321</v>
      </c>
      <c r="W1043" s="19">
        <f ca="1">(IF(B1043=1, $G$21+($G$22-$G$21)*V1043, $H$21+($H$22-$H$21)*V1043))</f>
        <v>2.1223037620077198E-2</v>
      </c>
      <c r="X1043" s="15">
        <f ca="1">ROUND(U1043*(1-W1043), 0)</f>
        <v>36</v>
      </c>
      <c r="Y1043" s="20">
        <f ca="1">RAND()</f>
        <v>0.502236568709725</v>
      </c>
      <c r="Z1043" s="15">
        <f ca="1">IF(B1043=1, ROUND(_xlfn.NORM.INV(Y1043,$C$13,$C$14)*(1+$T$14), 0), ROUND(_xlfn.NORM.INV(Y1043, $D$13, $D$14)*(1+$T$14), 0))</f>
        <v>36</v>
      </c>
      <c r="AA1043" s="20">
        <f ca="1">RAND()</f>
        <v>0.71196382579094852</v>
      </c>
      <c r="AB1043" s="18">
        <f ca="1">IF(B1043=1, ROUND(_xlfn.NORM.INV(AA1043,$C$15,$C$16), 2), ROUND(_xlfn.NORM.INV(AA1043, $D$15, $D$16), 2))</f>
        <v>2865.92</v>
      </c>
      <c r="AC1043" s="15">
        <f ca="1">MIN(G1043,Z1043)</f>
        <v>24</v>
      </c>
      <c r="AD1043" s="15">
        <f ca="1">RAND()</f>
        <v>0.75354062506989039</v>
      </c>
      <c r="AE1043" s="19">
        <f ca="1">(IF(B1043=1, $G$21+($G$22-$G$21)*AD1043, $H$21+($H$22-$H$21)*AD1043))</f>
        <v>3.2606218752096711E-2</v>
      </c>
      <c r="AF1043" s="15">
        <f ca="1">ROUND(AC1043*(1-AE1043), 0)</f>
        <v>23</v>
      </c>
      <c r="AG1043" s="20">
        <f ca="1">RAND()</f>
        <v>0.87038184377952843</v>
      </c>
      <c r="AH1043" s="15">
        <f ca="1">IF(B1043=1, ROUND(_xlfn.NORM.INV(AG1043,$C$17,$C$18)*(1+$T$14), 0), ROUND(_xlfn.NORM.INV(AG1043, $D$17, $D$18)*(1+$T$14), 0))</f>
        <v>259</v>
      </c>
      <c r="AI1043" s="20">
        <f ca="1">RAND()</f>
        <v>9.1316139639617488E-2</v>
      </c>
      <c r="AJ1043" s="18">
        <f ca="1">IF(B1043=1, ROUND(_xlfn.NORM.INV(AI1043,$C$19,$C$20), 2), ROUND(_xlfn.NORM.INV(AI1043, $D$19, $D$20), 2))</f>
        <v>1647.5</v>
      </c>
      <c r="AK1043" s="15">
        <f ca="1">MIN(ROUND(H1043*(1+$C$22),0),AH1043)</f>
        <v>259</v>
      </c>
      <c r="AL1043" s="20">
        <f ca="1">RAND()</f>
        <v>0.73795548068278349</v>
      </c>
      <c r="AM1043" s="19">
        <f ca="1">(IF(B1043=1, $G$21+($G$22-$G$21)*AL1043, $H$21+($H$22-$H$21)*AL1043))</f>
        <v>3.2138664420483506E-2</v>
      </c>
      <c r="AN1043" s="15">
        <f ca="1">ROUND(AK1043*(1-AM1043), 0)</f>
        <v>251</v>
      </c>
      <c r="AO1043" s="18">
        <f ca="1">SUM(IF(AN1043&gt;H1043, (AN1043-H1043)*($G$23+AJ1043), 0),IF(AF1043&gt;G1043,(AF1043-G1043)*($G$23+AB1043),0),IF(X1043&gt;F1043,(X1043-F1043)*($G$23+T1043),0),IF(P1043&gt;E1043,(P1043-E1043)*($G$23+L1043),0))</f>
        <v>0</v>
      </c>
      <c r="AP1043" s="18">
        <f>-$C$24</f>
        <v>-313614.51120000001</v>
      </c>
      <c r="AQ1043" s="17">
        <f ca="1">L1043*P1043+T1043*X1043+AB1043*AF1043+AJ1043*AN1043-AO1043+AP1043</f>
        <v>406248.98879999999</v>
      </c>
      <c r="AS1043" s="21">
        <f ca="1">SUM(IF(AN1043&gt;H1043, (AN1043-H1043), 0),IF(AF1043&gt;G1043,(AF1043-G1043),0),IF(X1043&gt;F1043,(X1043-F1043),0),IF(P1043&gt;E1043,(P1043-E1043),0))</f>
        <v>0</v>
      </c>
    </row>
    <row r="1044" spans="1:45" x14ac:dyDescent="0.4">
      <c r="A1044" s="15">
        <v>1016</v>
      </c>
      <c r="B1044" s="15">
        <f ca="1">IF(RAND() &lt; (8/12), 0, 1)</f>
        <v>1</v>
      </c>
      <c r="C1044" s="20">
        <f ca="1">RAND()</f>
        <v>0.72368598550388574</v>
      </c>
      <c r="D1044" s="15" t="str">
        <f ca="1">LOOKUP(C1044,$H$13:$H$16,$F$13:$F$16)</f>
        <v>Boeing 777-300ER</v>
      </c>
      <c r="E1044" s="15">
        <f ca="1">LOOKUP(D1044,$F$6:$F$9,$I$6:$I$9)</f>
        <v>8</v>
      </c>
      <c r="F1044" s="15">
        <f ca="1">LOOKUP(D1044,$F$6:$F$9,$J$6:$J$9)</f>
        <v>40</v>
      </c>
      <c r="G1044" s="15">
        <f ca="1">LOOKUP(D1044,$F$6:$F$9,$K$6:$K$9)</f>
        <v>24</v>
      </c>
      <c r="H1044" s="15">
        <f ca="1">LOOKUP(D1044,$F$6:$F$9,$L$6:$L$9)</f>
        <v>260</v>
      </c>
      <c r="I1044" s="20">
        <f ca="1">RAND()</f>
        <v>0.23959334946217192</v>
      </c>
      <c r="J1044" s="15">
        <f ca="1">IF(B1044=1, ROUND(_xlfn.NORM.INV(I1044,$C$5,$C$6)*(1+$T$14), 0), ROUND(_xlfn.NORM.INV(I1044, $D$5, $D$6)*(1+$T$14), 0))</f>
        <v>5</v>
      </c>
      <c r="K1044" s="20">
        <f ca="1">RAND()</f>
        <v>1.8629694138051267E-2</v>
      </c>
      <c r="L1044" s="18">
        <f ca="1">IF(B1044=1, ROUND(_xlfn.NORM.INV(K1044,$C$7,$C$8), 2), ROUND(_xlfn.NORM.INV(K1044, $D$7, $D$8), 2))</f>
        <v>9902.52</v>
      </c>
      <c r="M1044" s="15">
        <f ca="1">MIN(E1044,J1044)</f>
        <v>5</v>
      </c>
      <c r="N1044" s="15">
        <f ca="1">RAND()</f>
        <v>0.2289303227891083</v>
      </c>
      <c r="O1044" s="19">
        <f ca="1">(IF(B1044=1, $G$21+($G$22-$G$21)*N1044, $H$21+($H$22-$H$21)*N1044))</f>
        <v>2.3012561297618792E-2</v>
      </c>
      <c r="P1044" s="15">
        <f ca="1">ROUND(M1044*(1-O1044), 0)</f>
        <v>5</v>
      </c>
      <c r="Q1044" s="20">
        <f ca="1">RAND()</f>
        <v>0.9086216951080065</v>
      </c>
      <c r="R1044" s="15">
        <f ca="1">IF(B1044=1, ROUND(_xlfn.NORM.INV(Q1044,$C$9,$C$10)*(1+$T$14), 0), ROUND(_xlfn.NORM.INV(Q1044, $D$9, $D$10)*(1+$T$14), 0))</f>
        <v>94</v>
      </c>
      <c r="S1044" s="20">
        <f ca="1">RAND()</f>
        <v>0.46544847224683283</v>
      </c>
      <c r="T1044" s="18">
        <f ca="1">IF(B1044=1, ROUND(_xlfn.NORM.INV(S1044,$C$11,$C$12), 2), ROUND(_xlfn.NORM.INV(S1044, $D$11, $D$12), 2))</f>
        <v>6751.25</v>
      </c>
      <c r="U1044" s="15">
        <f ca="1">MIN(F1044,R1044)</f>
        <v>40</v>
      </c>
      <c r="V1044" s="15">
        <f ca="1">RAND()</f>
        <v>0.571143947482186</v>
      </c>
      <c r="W1044" s="19">
        <f ca="1">(IF(B1044=1, $G$21+($G$22-$G$21)*V1044, $H$21+($H$22-$H$21)*V1044))</f>
        <v>3.4990038161876513E-2</v>
      </c>
      <c r="X1044" s="15">
        <f ca="1">ROUND(U1044*(1-W1044), 0)</f>
        <v>39</v>
      </c>
      <c r="Y1044" s="20">
        <f ca="1">RAND()</f>
        <v>0.47305957114300567</v>
      </c>
      <c r="Z1044" s="15">
        <f ca="1">IF(B1044=1, ROUND(_xlfn.NORM.INV(Y1044,$C$13,$C$14)*(1+$T$14), 0), ROUND(_xlfn.NORM.INV(Y1044, $D$13, $D$14)*(1+$T$14), 0))</f>
        <v>53</v>
      </c>
      <c r="AA1044" s="20">
        <f ca="1">RAND()</f>
        <v>0.119711782724362</v>
      </c>
      <c r="AB1044" s="18">
        <f ca="1">IF(B1044=1, ROUND(_xlfn.NORM.INV(AA1044,$C$15,$C$16), 2), ROUND(_xlfn.NORM.INV(AA1044, $D$15, $D$16), 2))</f>
        <v>3076.61</v>
      </c>
      <c r="AC1044" s="15">
        <f ca="1">MIN(G1044,Z1044)</f>
        <v>24</v>
      </c>
      <c r="AD1044" s="15">
        <f ca="1">RAND()</f>
        <v>0.76725680210036729</v>
      </c>
      <c r="AE1044" s="19">
        <f ca="1">(IF(B1044=1, $G$21+($G$22-$G$21)*AD1044, $H$21+($H$22-$H$21)*AD1044))</f>
        <v>4.1853988073512857E-2</v>
      </c>
      <c r="AF1044" s="15">
        <f ca="1">ROUND(AC1044*(1-AE1044), 0)</f>
        <v>23</v>
      </c>
      <c r="AG1044" s="20">
        <f ca="1">RAND()</f>
        <v>0.79736963519722504</v>
      </c>
      <c r="AH1044" s="15">
        <f ca="1">IF(B1044=1, ROUND(_xlfn.NORM.INV(AG1044,$C$17,$C$18)*(1+$T$14), 0), ROUND(_xlfn.NORM.INV(AG1044, $D$17, $D$18)*(1+$T$14), 0))</f>
        <v>409</v>
      </c>
      <c r="AI1044" s="20">
        <f ca="1">RAND()</f>
        <v>0.78320570558083524</v>
      </c>
      <c r="AJ1044" s="18">
        <f ca="1">IF(B1044=1, ROUND(_xlfn.NORM.INV(AI1044,$C$19,$C$20), 2), ROUND(_xlfn.NORM.INV(AI1044, $D$19, $D$20), 2))</f>
        <v>2511.85</v>
      </c>
      <c r="AK1044" s="15">
        <f ca="1">MIN(ROUND(H1044*(1+$C$22),0),AH1044)</f>
        <v>273</v>
      </c>
      <c r="AL1044" s="20">
        <f ca="1">RAND()</f>
        <v>0.71600288672330292</v>
      </c>
      <c r="AM1044" s="19">
        <f ca="1">(IF(B1044=1, $G$21+($G$22-$G$21)*AL1044, $H$21+($H$22-$H$21)*AL1044))</f>
        <v>4.0060101035315605E-2</v>
      </c>
      <c r="AN1044" s="15">
        <f ca="1">ROUND(AK1044*(1-AM1044), 0)</f>
        <v>262</v>
      </c>
      <c r="AO1044" s="18">
        <f ca="1">SUM(IF(AN1044&gt;H1044, (AN1044-H1044)*($G$23+AJ1044), 0),IF(AF1044&gt;G1044,(AF1044-G1044)*($G$23+AB1044),0),IF(X1044&gt;F1044,(X1044-F1044)*($G$23+T1044),0),IF(P1044&gt;E1044,(P1044-E1044)*($G$23+L1044),0))</f>
        <v>6725.7</v>
      </c>
      <c r="AP1044" s="18">
        <f>-$C$24</f>
        <v>-313614.51120000001</v>
      </c>
      <c r="AQ1044" s="17">
        <f ca="1">L1044*P1044+T1044*X1044+AB1044*AF1044+AJ1044*AN1044-AO1044+AP1044</f>
        <v>721337.86880000005</v>
      </c>
      <c r="AS1044" s="21">
        <f ca="1">SUM(IF(AN1044&gt;H1044, (AN1044-H1044), 0),IF(AF1044&gt;G1044,(AF1044-G1044),0),IF(X1044&gt;F1044,(X1044-F1044),0),IF(P1044&gt;E1044,(P1044-E1044),0))</f>
        <v>2</v>
      </c>
    </row>
    <row r="1045" spans="1:45" x14ac:dyDescent="0.4">
      <c r="A1045" s="15">
        <v>1017</v>
      </c>
      <c r="B1045" s="15">
        <f ca="1">IF(RAND() &lt; (8/12), 0, 1)</f>
        <v>1</v>
      </c>
      <c r="C1045" s="20">
        <f ca="1">RAND()</f>
        <v>0.70516790990200362</v>
      </c>
      <c r="D1045" s="15" t="str">
        <f ca="1">LOOKUP(C1045,$H$13:$H$16,$F$13:$F$16)</f>
        <v>Boeing 777-300ER</v>
      </c>
      <c r="E1045" s="15">
        <f ca="1">LOOKUP(D1045,$F$6:$F$9,$I$6:$I$9)</f>
        <v>8</v>
      </c>
      <c r="F1045" s="15">
        <f ca="1">LOOKUP(D1045,$F$6:$F$9,$J$6:$J$9)</f>
        <v>40</v>
      </c>
      <c r="G1045" s="15">
        <f ca="1">LOOKUP(D1045,$F$6:$F$9,$K$6:$K$9)</f>
        <v>24</v>
      </c>
      <c r="H1045" s="15">
        <f ca="1">LOOKUP(D1045,$F$6:$F$9,$L$6:$L$9)</f>
        <v>260</v>
      </c>
      <c r="I1045" s="20">
        <f ca="1">RAND()</f>
        <v>0.10177676672715963</v>
      </c>
      <c r="J1045" s="15">
        <f ca="1">IF(B1045=1, ROUND(_xlfn.NORM.INV(I1045,$C$5,$C$6)*(1+$T$14), 0), ROUND(_xlfn.NORM.INV(I1045, $D$5, $D$6)*(1+$T$14), 0))</f>
        <v>4</v>
      </c>
      <c r="K1045" s="20">
        <f ca="1">RAND()</f>
        <v>0.42893338736799991</v>
      </c>
      <c r="L1045" s="18">
        <f ca="1">IF(B1045=1, ROUND(_xlfn.NORM.INV(K1045,$C$7,$C$8), 2), ROUND(_xlfn.NORM.INV(K1045, $D$7, $D$8), 2))</f>
        <v>13335.9</v>
      </c>
      <c r="M1045" s="15">
        <f ca="1">MIN(E1045,J1045)</f>
        <v>4</v>
      </c>
      <c r="N1045" s="15">
        <f ca="1">RAND()</f>
        <v>0.51070966509224347</v>
      </c>
      <c r="O1045" s="19">
        <f ca="1">(IF(B1045=1, $G$21+($G$22-$G$21)*N1045, $H$21+($H$22-$H$21)*N1045))</f>
        <v>3.2874838278228527E-2</v>
      </c>
      <c r="P1045" s="15">
        <f ca="1">ROUND(M1045*(1-O1045), 0)</f>
        <v>4</v>
      </c>
      <c r="Q1045" s="20">
        <f ca="1">RAND()</f>
        <v>0.74649279513170608</v>
      </c>
      <c r="R1045" s="15">
        <f ca="1">IF(B1045=1, ROUND(_xlfn.NORM.INV(Q1045,$C$9,$C$10)*(1+$T$14), 0), ROUND(_xlfn.NORM.INV(Q1045, $D$9, $D$10)*(1+$T$14), 0))</f>
        <v>78</v>
      </c>
      <c r="S1045" s="20">
        <f ca="1">RAND()</f>
        <v>0.10255362452781014</v>
      </c>
      <c r="T1045" s="18">
        <f ca="1">IF(B1045=1, ROUND(_xlfn.NORM.INV(S1045,$C$11,$C$12), 2), ROUND(_xlfn.NORM.INV(S1045, $D$11, $D$12), 2))</f>
        <v>5686.85</v>
      </c>
      <c r="U1045" s="15">
        <f ca="1">MIN(F1045,R1045)</f>
        <v>40</v>
      </c>
      <c r="V1045" s="15">
        <f ca="1">RAND()</f>
        <v>0.17792246085350716</v>
      </c>
      <c r="W1045" s="19">
        <f ca="1">(IF(B1045=1, $G$21+($G$22-$G$21)*V1045, $H$21+($H$22-$H$21)*V1045))</f>
        <v>2.1227286129872749E-2</v>
      </c>
      <c r="X1045" s="15">
        <f ca="1">ROUND(U1045*(1-W1045), 0)</f>
        <v>39</v>
      </c>
      <c r="Y1045" s="20">
        <f ca="1">RAND()</f>
        <v>0.63822580051876721</v>
      </c>
      <c r="Z1045" s="15">
        <f ca="1">IF(B1045=1, ROUND(_xlfn.NORM.INV(Y1045,$C$13,$C$14)*(1+$T$14), 0), ROUND(_xlfn.NORM.INV(Y1045, $D$13, $D$14)*(1+$T$14), 0))</f>
        <v>63</v>
      </c>
      <c r="AA1045" s="20">
        <f ca="1">RAND()</f>
        <v>0.86659781300699557</v>
      </c>
      <c r="AB1045" s="18">
        <f ca="1">IF(B1045=1, ROUND(_xlfn.NORM.INV(AA1045,$C$15,$C$16), 2), ROUND(_xlfn.NORM.INV(AA1045, $D$15, $D$16), 2))</f>
        <v>4176.3999999999996</v>
      </c>
      <c r="AC1045" s="15">
        <f ca="1">MIN(G1045,Z1045)</f>
        <v>24</v>
      </c>
      <c r="AD1045" s="15">
        <f ca="1">RAND()</f>
        <v>0.75352342308474263</v>
      </c>
      <c r="AE1045" s="19">
        <f ca="1">(IF(B1045=1, $G$21+($G$22-$G$21)*AD1045, $H$21+($H$22-$H$21)*AD1045))</f>
        <v>4.1373319807965991E-2</v>
      </c>
      <c r="AF1045" s="15">
        <f ca="1">ROUND(AC1045*(1-AE1045), 0)</f>
        <v>23</v>
      </c>
      <c r="AG1045" s="20">
        <f ca="1">RAND()</f>
        <v>0.50249211927632731</v>
      </c>
      <c r="AH1045" s="15">
        <f ca="1">IF(B1045=1, ROUND(_xlfn.NORM.INV(AG1045,$C$17,$C$18)*(1+$T$14), 0), ROUND(_xlfn.NORM.INV(AG1045, $D$17, $D$18)*(1+$T$14), 0))</f>
        <v>305</v>
      </c>
      <c r="AI1045" s="20">
        <f ca="1">RAND()</f>
        <v>0.40326098384209952</v>
      </c>
      <c r="AJ1045" s="18">
        <f ca="1">IF(B1045=1, ROUND(_xlfn.NORM.INV(AI1045,$C$19,$C$20), 2), ROUND(_xlfn.NORM.INV(AI1045, $D$19, $D$20), 2))</f>
        <v>2202.87</v>
      </c>
      <c r="AK1045" s="15">
        <f ca="1">MIN(ROUND(H1045*(1+$C$22),0),AH1045)</f>
        <v>273</v>
      </c>
      <c r="AL1045" s="20">
        <f ca="1">RAND()</f>
        <v>0.85654961531437268</v>
      </c>
      <c r="AM1045" s="19">
        <f ca="1">(IF(B1045=1, $G$21+($G$22-$G$21)*AL1045, $H$21+($H$22-$H$21)*AL1045))</f>
        <v>4.4979236536003046E-2</v>
      </c>
      <c r="AN1045" s="15">
        <f ca="1">ROUND(AK1045*(1-AM1045), 0)</f>
        <v>261</v>
      </c>
      <c r="AO1045" s="18">
        <f ca="1">SUM(IF(AN1045&gt;H1045, (AN1045-H1045)*($G$23+AJ1045), 0),IF(AF1045&gt;G1045,(AF1045-G1045)*($G$23+AB1045),0),IF(X1045&gt;F1045,(X1045-F1045)*($G$23+T1045),0),IF(P1045&gt;E1045,(P1045-E1045)*($G$23+L1045),0))</f>
        <v>3053.87</v>
      </c>
      <c r="AP1045" s="18">
        <f>-$C$24</f>
        <v>-313614.51120000001</v>
      </c>
      <c r="AQ1045" s="17">
        <f ca="1">L1045*P1045+T1045*X1045+AB1045*AF1045+AJ1045*AN1045-AO1045+AP1045</f>
        <v>629468.63880000007</v>
      </c>
      <c r="AS1045" s="21">
        <f ca="1">SUM(IF(AN1045&gt;H1045, (AN1045-H1045), 0),IF(AF1045&gt;G1045,(AF1045-G1045),0),IF(X1045&gt;F1045,(X1045-F1045),0),IF(P1045&gt;E1045,(P1045-E1045),0))</f>
        <v>1</v>
      </c>
    </row>
    <row r="1046" spans="1:45" x14ac:dyDescent="0.4">
      <c r="A1046" s="15">
        <v>1018</v>
      </c>
      <c r="B1046" s="15">
        <f ca="1">IF(RAND() &lt; (8/12), 0, 1)</f>
        <v>0</v>
      </c>
      <c r="C1046" s="20">
        <f ca="1">RAND()</f>
        <v>8.9322356912186152E-2</v>
      </c>
      <c r="D1046" s="15" t="str">
        <f ca="1">LOOKUP(C1046,$H$13:$H$16,$F$13:$F$16)</f>
        <v>Airbus A350-900</v>
      </c>
      <c r="E1046" s="15">
        <f ca="1">LOOKUP(D1046,$F$6:$F$9,$I$6:$I$9)</f>
        <v>0</v>
      </c>
      <c r="F1046" s="15">
        <f ca="1">LOOKUP(D1046,$F$6:$F$9,$J$6:$J$9)</f>
        <v>32</v>
      </c>
      <c r="G1046" s="15">
        <f ca="1">LOOKUP(D1046,$F$6:$F$9,$K$6:$K$9)</f>
        <v>21</v>
      </c>
      <c r="H1046" s="15">
        <f ca="1">LOOKUP(D1046,$F$6:$F$9,$L$6:$L$9)</f>
        <v>259</v>
      </c>
      <c r="I1046" s="20">
        <f ca="1">RAND()</f>
        <v>0.37433680904429922</v>
      </c>
      <c r="J1046" s="15">
        <f ca="1">IF(B1046=1, ROUND(_xlfn.NORM.INV(I1046,$C$5,$C$6)*(1+$T$14), 0), ROUND(_xlfn.NORM.INV(I1046, $D$5, $D$6)*(1+$T$14), 0))</f>
        <v>4</v>
      </c>
      <c r="K1046" s="20">
        <f ca="1">RAND()</f>
        <v>0.17115588873938548</v>
      </c>
      <c r="L1046" s="18">
        <f ca="1">IF(B1046=1, ROUND(_xlfn.NORM.INV(K1046,$C$7,$C$8), 2), ROUND(_xlfn.NORM.INV(K1046, $D$7, $D$8), 2))</f>
        <v>10059.59</v>
      </c>
      <c r="M1046" s="15">
        <f ca="1">MIN(E1046,J1046)</f>
        <v>0</v>
      </c>
      <c r="N1046" s="15">
        <f ca="1">RAND()</f>
        <v>0.78874106074114603</v>
      </c>
      <c r="O1046" s="19">
        <f ca="1">(IF(B1046=1, $G$21+($G$22-$G$21)*N1046, $H$21+($H$22-$H$21)*N1046))</f>
        <v>3.3662231822234379E-2</v>
      </c>
      <c r="P1046" s="15">
        <f ca="1">ROUND(M1046*(1-O1046), 0)</f>
        <v>0</v>
      </c>
      <c r="Q1046" s="20">
        <f ca="1">RAND()</f>
        <v>0.96256624873744068</v>
      </c>
      <c r="R1046" s="15">
        <f ca="1">IF(B1046=1, ROUND(_xlfn.NORM.INV(Q1046,$C$9,$C$10)*(1+$T$14), 0), ROUND(_xlfn.NORM.INV(Q1046, $D$9, $D$10)*(1+$T$14), 0))</f>
        <v>59</v>
      </c>
      <c r="S1046" s="20">
        <f ca="1">RAND()</f>
        <v>0.23925443606208918</v>
      </c>
      <c r="T1046" s="18">
        <f ca="1">IF(B1046=1, ROUND(_xlfn.NORM.INV(S1046,$C$11,$C$12), 2), ROUND(_xlfn.NORM.INV(S1046, $D$11, $D$12), 2))</f>
        <v>5084.6899999999996</v>
      </c>
      <c r="U1046" s="15">
        <f ca="1">MIN(F1046,R1046)</f>
        <v>32</v>
      </c>
      <c r="V1046" s="15">
        <f ca="1">RAND()</f>
        <v>0.78554017434295886</v>
      </c>
      <c r="W1046" s="19">
        <f ca="1">(IF(B1046=1, $G$21+($G$22-$G$21)*V1046, $H$21+($H$22-$H$21)*V1046))</f>
        <v>3.3566205230288762E-2</v>
      </c>
      <c r="X1046" s="15">
        <f ca="1">ROUND(U1046*(1-W1046), 0)</f>
        <v>31</v>
      </c>
      <c r="Y1046" s="20">
        <f ca="1">RAND()</f>
        <v>8.5560073952316351E-2</v>
      </c>
      <c r="Z1046" s="15">
        <f ca="1">IF(B1046=1, ROUND(_xlfn.NORM.INV(Y1046,$C$13,$C$14)*(1+$T$14), 0), ROUND(_xlfn.NORM.INV(Y1046, $D$13, $D$14)*(1+$T$14), 0))</f>
        <v>23</v>
      </c>
      <c r="AA1046" s="20">
        <f ca="1">RAND()</f>
        <v>0.76499350234753405</v>
      </c>
      <c r="AB1046" s="18">
        <f ca="1">IF(B1046=1, ROUND(_xlfn.NORM.INV(AA1046,$C$15,$C$16), 2), ROUND(_xlfn.NORM.INV(AA1046, $D$15, $D$16), 2))</f>
        <v>2885.77</v>
      </c>
      <c r="AC1046" s="15">
        <f ca="1">MIN(G1046,Z1046)</f>
        <v>21</v>
      </c>
      <c r="AD1046" s="15">
        <f ca="1">RAND()</f>
        <v>0.42118523742038583</v>
      </c>
      <c r="AE1046" s="19">
        <f ca="1">(IF(B1046=1, $G$21+($G$22-$G$21)*AD1046, $H$21+($H$22-$H$21)*AD1046))</f>
        <v>2.2635557122611574E-2</v>
      </c>
      <c r="AF1046" s="15">
        <f ca="1">ROUND(AC1046*(1-AE1046), 0)</f>
        <v>21</v>
      </c>
      <c r="AG1046" s="20">
        <f ca="1">RAND()</f>
        <v>0.89762902374176534</v>
      </c>
      <c r="AH1046" s="15">
        <f ca="1">IF(B1046=1, ROUND(_xlfn.NORM.INV(AG1046,$C$17,$C$18)*(1+$T$14), 0), ROUND(_xlfn.NORM.INV(AG1046, $D$17, $D$18)*(1+$T$14), 0))</f>
        <v>266</v>
      </c>
      <c r="AI1046" s="20">
        <f ca="1">RAND()</f>
        <v>0.68201991608971702</v>
      </c>
      <c r="AJ1046" s="18">
        <f ca="1">IF(B1046=1, ROUND(_xlfn.NORM.INV(AI1046,$C$19,$C$20), 2), ROUND(_xlfn.NORM.INV(AI1046, $D$19, $D$20), 2))</f>
        <v>1784.69</v>
      </c>
      <c r="AK1046" s="15">
        <f ca="1">MIN(ROUND(H1046*(1+$C$22),0),AH1046)</f>
        <v>266</v>
      </c>
      <c r="AL1046" s="20">
        <f ca="1">RAND()</f>
        <v>0.62470663557530903</v>
      </c>
      <c r="AM1046" s="19">
        <f ca="1">(IF(B1046=1, $G$21+($G$22-$G$21)*AL1046, $H$21+($H$22-$H$21)*AL1046))</f>
        <v>2.874119906725927E-2</v>
      </c>
      <c r="AN1046" s="15">
        <f ca="1">ROUND(AK1046*(1-AM1046), 0)</f>
        <v>258</v>
      </c>
      <c r="AO1046" s="18">
        <f ca="1">SUM(IF(AN1046&gt;H1046, (AN1046-H1046)*($G$23+AJ1046), 0),IF(AF1046&gt;G1046,(AF1046-G1046)*($G$23+AB1046),0),IF(X1046&gt;F1046,(X1046-F1046)*($G$23+T1046),0),IF(P1046&gt;E1046,(P1046-E1046)*($G$23+L1046),0))</f>
        <v>0</v>
      </c>
      <c r="AP1046" s="18">
        <f>-$C$24</f>
        <v>-313614.51120000001</v>
      </c>
      <c r="AQ1046" s="17">
        <f ca="1">L1046*P1046+T1046*X1046+AB1046*AF1046+AJ1046*AN1046-AO1046+AP1046</f>
        <v>365062.06880000007</v>
      </c>
      <c r="AS1046" s="21">
        <f ca="1">SUM(IF(AN1046&gt;H1046, (AN1046-H1046), 0),IF(AF1046&gt;G1046,(AF1046-G1046),0),IF(X1046&gt;F1046,(X1046-F1046),0),IF(P1046&gt;E1046,(P1046-E1046),0))</f>
        <v>0</v>
      </c>
    </row>
    <row r="1047" spans="1:45" x14ac:dyDescent="0.4">
      <c r="A1047" s="15">
        <v>1019</v>
      </c>
      <c r="B1047" s="15">
        <f ca="1">IF(RAND() &lt; (8/12), 0, 1)</f>
        <v>1</v>
      </c>
      <c r="C1047" s="20">
        <f ca="1">RAND()</f>
        <v>0.39880852316128934</v>
      </c>
      <c r="D1047" s="15" t="str">
        <f ca="1">LOOKUP(C1047,$H$13:$H$16,$F$13:$F$16)</f>
        <v>Airbus A380-800</v>
      </c>
      <c r="E1047" s="15">
        <f ca="1">LOOKUP(D1047,$F$6:$F$9,$I$6:$I$9)</f>
        <v>14</v>
      </c>
      <c r="F1047" s="15">
        <f ca="1">LOOKUP(D1047,$F$6:$F$9,$J$6:$J$9)</f>
        <v>76</v>
      </c>
      <c r="G1047" s="15">
        <f ca="1">LOOKUP(D1047,$F$6:$F$9,$K$6:$K$9)</f>
        <v>56</v>
      </c>
      <c r="H1047" s="15">
        <f ca="1">LOOKUP(D1047,$F$6:$F$9,$L$6:$L$9)</f>
        <v>341</v>
      </c>
      <c r="I1047" s="20">
        <f ca="1">RAND()</f>
        <v>0.3054631552203696</v>
      </c>
      <c r="J1047" s="15">
        <f ca="1">IF(B1047=1, ROUND(_xlfn.NORM.INV(I1047,$C$5,$C$6)*(1+$T$14), 0), ROUND(_xlfn.NORM.INV(I1047, $D$5, $D$6)*(1+$T$14), 0))</f>
        <v>5</v>
      </c>
      <c r="K1047" s="20">
        <f ca="1">RAND()</f>
        <v>0.51621477281837869</v>
      </c>
      <c r="L1047" s="18">
        <f ca="1">IF(B1047=1, ROUND(_xlfn.NORM.INV(K1047,$C$7,$C$8), 2), ROUND(_xlfn.NORM.INV(K1047, $D$7, $D$8), 2))</f>
        <v>13732.2</v>
      </c>
      <c r="M1047" s="15">
        <f ca="1">MIN(E1047,J1047)</f>
        <v>5</v>
      </c>
      <c r="N1047" s="15">
        <f ca="1">RAND()</f>
        <v>0.53048885443192972</v>
      </c>
      <c r="O1047" s="19">
        <f ca="1">(IF(B1047=1, $G$21+($G$22-$G$21)*N1047, $H$21+($H$22-$H$21)*N1047))</f>
        <v>3.3567109905117541E-2</v>
      </c>
      <c r="P1047" s="15">
        <f ca="1">ROUND(M1047*(1-O1047), 0)</f>
        <v>5</v>
      </c>
      <c r="Q1047" s="20">
        <f ca="1">RAND()</f>
        <v>0.50926294564146291</v>
      </c>
      <c r="R1047" s="15">
        <f ca="1">IF(B1047=1, ROUND(_xlfn.NORM.INV(Q1047,$C$9,$C$10)*(1+$T$14), 0), ROUND(_xlfn.NORM.INV(Q1047, $D$9, $D$10)*(1+$T$14), 0))</f>
        <v>61</v>
      </c>
      <c r="S1047" s="20">
        <f ca="1">RAND()</f>
        <v>0.92086160250747773</v>
      </c>
      <c r="T1047" s="18">
        <f ca="1">IF(B1047=1, ROUND(_xlfn.NORM.INV(S1047,$C$11,$C$12), 2), ROUND(_xlfn.NORM.INV(S1047, $D$11, $D$12), 2))</f>
        <v>8101.65</v>
      </c>
      <c r="U1047" s="15">
        <f ca="1">MIN(F1047,R1047)</f>
        <v>61</v>
      </c>
      <c r="V1047" s="15">
        <f ca="1">RAND()</f>
        <v>9.1816344524623394E-2</v>
      </c>
      <c r="W1047" s="19">
        <f ca="1">(IF(B1047=1, $G$21+($G$22-$G$21)*V1047, $H$21+($H$22-$H$21)*V1047))</f>
        <v>1.821357205836182E-2</v>
      </c>
      <c r="X1047" s="15">
        <f ca="1">ROUND(U1047*(1-W1047), 0)</f>
        <v>60</v>
      </c>
      <c r="Y1047" s="20">
        <f ca="1">RAND()</f>
        <v>0.21418474559735845</v>
      </c>
      <c r="Z1047" s="15">
        <f ca="1">IF(B1047=1, ROUND(_xlfn.NORM.INV(Y1047,$C$13,$C$14)*(1+$T$14), 0), ROUND(_xlfn.NORM.INV(Y1047, $D$13, $D$14)*(1+$T$14), 0))</f>
        <v>36</v>
      </c>
      <c r="AA1047" s="20">
        <f ca="1">RAND()</f>
        <v>0.93299541764869109</v>
      </c>
      <c r="AB1047" s="18">
        <f ca="1">IF(B1047=1, ROUND(_xlfn.NORM.INV(AA1047,$C$15,$C$16), 2), ROUND(_xlfn.NORM.INV(AA1047, $D$15, $D$16), 2))</f>
        <v>4363</v>
      </c>
      <c r="AC1047" s="15">
        <f ca="1">MIN(G1047,Z1047)</f>
        <v>36</v>
      </c>
      <c r="AD1047" s="15">
        <f ca="1">RAND()</f>
        <v>0.94433587738197322</v>
      </c>
      <c r="AE1047" s="19">
        <f ca="1">(IF(B1047=1, $G$21+($G$22-$G$21)*AD1047, $H$21+($H$22-$H$21)*AD1047))</f>
        <v>4.8051755708369066E-2</v>
      </c>
      <c r="AF1047" s="15">
        <f ca="1">ROUND(AC1047*(1-AE1047), 0)</f>
        <v>34</v>
      </c>
      <c r="AG1047" s="20">
        <f ca="1">RAND()</f>
        <v>0.97166001246725964</v>
      </c>
      <c r="AH1047" s="15">
        <f ca="1">IF(B1047=1, ROUND(_xlfn.NORM.INV(AG1047,$C$17,$C$18)*(1+$T$14), 0), ROUND(_xlfn.NORM.INV(AG1047, $D$17, $D$18)*(1+$T$14), 0))</f>
        <v>545</v>
      </c>
      <c r="AI1047" s="20">
        <f ca="1">RAND()</f>
        <v>0.33015991296979252</v>
      </c>
      <c r="AJ1047" s="18">
        <f ca="1">IF(B1047=1, ROUND(_xlfn.NORM.INV(AI1047,$C$19,$C$20), 2), ROUND(_xlfn.NORM.INV(AI1047, $D$19, $D$20), 2))</f>
        <v>2144.39</v>
      </c>
      <c r="AK1047" s="15">
        <f ca="1">MIN(ROUND(H1047*(1+$C$22),0),AH1047)</f>
        <v>358</v>
      </c>
      <c r="AL1047" s="20">
        <f ca="1">RAND()</f>
        <v>0.10608711746762023</v>
      </c>
      <c r="AM1047" s="19">
        <f ca="1">(IF(B1047=1, $G$21+($G$22-$G$21)*AL1047, $H$21+($H$22-$H$21)*AL1047))</f>
        <v>1.8713049111366706E-2</v>
      </c>
      <c r="AN1047" s="15">
        <f ca="1">ROUND(AK1047*(1-AM1047), 0)</f>
        <v>351</v>
      </c>
      <c r="AO1047" s="18">
        <f ca="1">SUM(IF(AN1047&gt;H1047, (AN1047-H1047)*($G$23+AJ1047), 0),IF(AF1047&gt;G1047,(AF1047-G1047)*($G$23+AB1047),0),IF(X1047&gt;F1047,(X1047-F1047)*($G$23+T1047),0),IF(P1047&gt;E1047,(P1047-E1047)*($G$23+L1047),0))</f>
        <v>29953.899999999998</v>
      </c>
      <c r="AP1047" s="18">
        <f>-$C$24</f>
        <v>-313614.51120000001</v>
      </c>
      <c r="AQ1047" s="17">
        <f ca="1">L1047*P1047+T1047*X1047+AB1047*AF1047+AJ1047*AN1047-AO1047+AP1047</f>
        <v>1112214.4787999999</v>
      </c>
      <c r="AS1047" s="21">
        <f ca="1">SUM(IF(AN1047&gt;H1047, (AN1047-H1047), 0),IF(AF1047&gt;G1047,(AF1047-G1047),0),IF(X1047&gt;F1047,(X1047-F1047),0),IF(P1047&gt;E1047,(P1047-E1047),0))</f>
        <v>10</v>
      </c>
    </row>
    <row r="1048" spans="1:45" x14ac:dyDescent="0.4">
      <c r="A1048" s="15">
        <v>1020</v>
      </c>
      <c r="B1048" s="15">
        <f ca="1">IF(RAND() &lt; (8/12), 0, 1)</f>
        <v>1</v>
      </c>
      <c r="C1048" s="20">
        <f ca="1">RAND()</f>
        <v>0.14606884895109962</v>
      </c>
      <c r="D1048" s="15" t="str">
        <f ca="1">LOOKUP(C1048,$H$13:$H$16,$F$13:$F$16)</f>
        <v>Airbus A350-900</v>
      </c>
      <c r="E1048" s="15">
        <f ca="1">LOOKUP(D1048,$F$6:$F$9,$I$6:$I$9)</f>
        <v>0</v>
      </c>
      <c r="F1048" s="15">
        <f ca="1">LOOKUP(D1048,$F$6:$F$9,$J$6:$J$9)</f>
        <v>32</v>
      </c>
      <c r="G1048" s="15">
        <f ca="1">LOOKUP(D1048,$F$6:$F$9,$K$6:$K$9)</f>
        <v>21</v>
      </c>
      <c r="H1048" s="15">
        <f ca="1">LOOKUP(D1048,$F$6:$F$9,$L$6:$L$9)</f>
        <v>259</v>
      </c>
      <c r="I1048" s="20">
        <f ca="1">RAND()</f>
        <v>0.60820954520965498</v>
      </c>
      <c r="J1048" s="15">
        <f ca="1">IF(B1048=1, ROUND(_xlfn.NORM.INV(I1048,$C$5,$C$6)*(1+$T$14), 0), ROUND(_xlfn.NORM.INV(I1048, $D$5, $D$6)*(1+$T$14), 0))</f>
        <v>7</v>
      </c>
      <c r="K1048" s="20">
        <f ca="1">RAND()</f>
        <v>0.2949284245594701</v>
      </c>
      <c r="L1048" s="18">
        <f ca="1">IF(B1048=1, ROUND(_xlfn.NORM.INV(K1048,$C$7,$C$8), 2), ROUND(_xlfn.NORM.INV(K1048, $D$7, $D$8), 2))</f>
        <v>12686.76</v>
      </c>
      <c r="M1048" s="15">
        <f ca="1">MIN(E1048,J1048)</f>
        <v>0</v>
      </c>
      <c r="N1048" s="15">
        <f ca="1">RAND()</f>
        <v>0.64708037061747059</v>
      </c>
      <c r="O1048" s="19">
        <f ca="1">(IF(B1048=1, $G$21+($G$22-$G$21)*N1048, $H$21+($H$22-$H$21)*N1048))</f>
        <v>3.7647812971611475E-2</v>
      </c>
      <c r="P1048" s="15">
        <f ca="1">ROUND(M1048*(1-O1048), 0)</f>
        <v>0</v>
      </c>
      <c r="Q1048" s="20">
        <f ca="1">RAND()</f>
        <v>0.10653929261369677</v>
      </c>
      <c r="R1048" s="15">
        <f ca="1">IF(B1048=1, ROUND(_xlfn.NORM.INV(Q1048,$C$9,$C$10)*(1+$T$14), 0), ROUND(_xlfn.NORM.INV(Q1048, $D$9, $D$10)*(1+$T$14), 0))</f>
        <v>30</v>
      </c>
      <c r="S1048" s="20">
        <f ca="1">RAND()</f>
        <v>0.19174112897534634</v>
      </c>
      <c r="T1048" s="18">
        <f ca="1">IF(B1048=1, ROUND(_xlfn.NORM.INV(S1048,$C$11,$C$12), 2), ROUND(_xlfn.NORM.INV(S1048, $D$11, $D$12), 2))</f>
        <v>6043.6</v>
      </c>
      <c r="U1048" s="15">
        <f ca="1">MIN(F1048,R1048)</f>
        <v>30</v>
      </c>
      <c r="V1048" s="15">
        <f ca="1">RAND()</f>
        <v>0.57295534679075399</v>
      </c>
      <c r="W1048" s="19">
        <f ca="1">(IF(B1048=1, $G$21+($G$22-$G$21)*V1048, $H$21+($H$22-$H$21)*V1048))</f>
        <v>3.5053437137676391E-2</v>
      </c>
      <c r="X1048" s="15">
        <f ca="1">ROUND(U1048*(1-W1048), 0)</f>
        <v>29</v>
      </c>
      <c r="Y1048" s="20">
        <f ca="1">RAND()</f>
        <v>0.83516869566739893</v>
      </c>
      <c r="Z1048" s="15">
        <f ca="1">IF(B1048=1, ROUND(_xlfn.NORM.INV(Y1048,$C$13,$C$14)*(1+$T$14), 0), ROUND(_xlfn.NORM.INV(Y1048, $D$13, $D$14)*(1+$T$14), 0))</f>
        <v>77</v>
      </c>
      <c r="AA1048" s="20">
        <f ca="1">RAND()</f>
        <v>0.6178599864517158</v>
      </c>
      <c r="AB1048" s="18">
        <f ca="1">IF(B1048=1, ROUND(_xlfn.NORM.INV(AA1048,$C$15,$C$16), 2), ROUND(_xlfn.NORM.INV(AA1048, $D$15, $D$16), 2))</f>
        <v>3786.58</v>
      </c>
      <c r="AC1048" s="15">
        <f ca="1">MIN(G1048,Z1048)</f>
        <v>21</v>
      </c>
      <c r="AD1048" s="15">
        <f ca="1">RAND()</f>
        <v>0.94436310815757707</v>
      </c>
      <c r="AE1048" s="19">
        <f ca="1">(IF(B1048=1, $G$21+($G$22-$G$21)*AD1048, $H$21+($H$22-$H$21)*AD1048))</f>
        <v>4.8052708785515201E-2</v>
      </c>
      <c r="AF1048" s="15">
        <f ca="1">ROUND(AC1048*(1-AE1048), 0)</f>
        <v>20</v>
      </c>
      <c r="AG1048" s="20">
        <f ca="1">RAND()</f>
        <v>0.47895100082341668</v>
      </c>
      <c r="AH1048" s="15">
        <f ca="1">IF(B1048=1, ROUND(_xlfn.NORM.INV(AG1048,$C$17,$C$18)*(1+$T$14), 0), ROUND(_xlfn.NORM.INV(AG1048, $D$17, $D$18)*(1+$T$14), 0))</f>
        <v>298</v>
      </c>
      <c r="AI1048" s="20">
        <f ca="1">RAND()</f>
        <v>0.54826482522777453</v>
      </c>
      <c r="AJ1048" s="18">
        <f ca="1">IF(B1048=1, ROUND(_xlfn.NORM.INV(AI1048,$C$19,$C$20), 2), ROUND(_xlfn.NORM.INV(AI1048, $D$19, $D$20), 2))</f>
        <v>2312.9299999999998</v>
      </c>
      <c r="AK1048" s="15">
        <f ca="1">MIN(ROUND(H1048*(1+$C$22),0),AH1048)</f>
        <v>272</v>
      </c>
      <c r="AL1048" s="20">
        <f ca="1">RAND()</f>
        <v>0.19404339748810295</v>
      </c>
      <c r="AM1048" s="19">
        <f ca="1">(IF(B1048=1, $G$21+($G$22-$G$21)*AL1048, $H$21+($H$22-$H$21)*AL1048))</f>
        <v>2.1791518912083602E-2</v>
      </c>
      <c r="AN1048" s="15">
        <f ca="1">ROUND(AK1048*(1-AM1048), 0)</f>
        <v>266</v>
      </c>
      <c r="AO1048" s="18">
        <f ca="1">SUM(IF(AN1048&gt;H1048, (AN1048-H1048)*($G$23+AJ1048), 0),IF(AF1048&gt;G1048,(AF1048-G1048)*($G$23+AB1048),0),IF(X1048&gt;F1048,(X1048-F1048)*($G$23+T1048),0),IF(P1048&gt;E1048,(P1048-E1048)*($G$23+L1048),0))</f>
        <v>22147.51</v>
      </c>
      <c r="AP1048" s="18">
        <f>-$C$24</f>
        <v>-313614.51120000001</v>
      </c>
      <c r="AQ1048" s="17">
        <f ca="1">L1048*P1048+T1048*X1048+AB1048*AF1048+AJ1048*AN1048-AO1048+AP1048</f>
        <v>530473.35880000005</v>
      </c>
      <c r="AS1048" s="21">
        <f ca="1">SUM(IF(AN1048&gt;H1048, (AN1048-H1048), 0),IF(AF1048&gt;G1048,(AF1048-G1048),0),IF(X1048&gt;F1048,(X1048-F1048),0),IF(P1048&gt;E1048,(P1048-E1048),0))</f>
        <v>7</v>
      </c>
    </row>
    <row r="1049" spans="1:45" x14ac:dyDescent="0.4">
      <c r="A1049" s="15">
        <v>1021</v>
      </c>
      <c r="B1049" s="15">
        <f ca="1">IF(RAND() &lt; (8/12), 0, 1)</f>
        <v>0</v>
      </c>
      <c r="C1049" s="20">
        <f ca="1">RAND()</f>
        <v>0.85106015164276139</v>
      </c>
      <c r="D1049" s="15" t="str">
        <f ca="1">LOOKUP(C1049,$H$13:$H$16,$F$13:$F$16)</f>
        <v>Boeing 777-300ER</v>
      </c>
      <c r="E1049" s="15">
        <f ca="1">LOOKUP(D1049,$F$6:$F$9,$I$6:$I$9)</f>
        <v>8</v>
      </c>
      <c r="F1049" s="15">
        <f ca="1">LOOKUP(D1049,$F$6:$F$9,$J$6:$J$9)</f>
        <v>40</v>
      </c>
      <c r="G1049" s="15">
        <f ca="1">LOOKUP(D1049,$F$6:$F$9,$K$6:$K$9)</f>
        <v>24</v>
      </c>
      <c r="H1049" s="15">
        <f ca="1">LOOKUP(D1049,$F$6:$F$9,$L$6:$L$9)</f>
        <v>260</v>
      </c>
      <c r="I1049" s="20">
        <f ca="1">RAND()</f>
        <v>0.1808284637667843</v>
      </c>
      <c r="J1049" s="15">
        <f ca="1">IF(B1049=1, ROUND(_xlfn.NORM.INV(I1049,$C$5,$C$6)*(1+$T$14), 0), ROUND(_xlfn.NORM.INV(I1049, $D$5, $D$6)*(1+$T$14), 0))</f>
        <v>3</v>
      </c>
      <c r="K1049" s="20">
        <f ca="1">RAND()</f>
        <v>6.9374187017733346E-3</v>
      </c>
      <c r="L1049" s="18">
        <f ca="1">IF(B1049=1, ROUND(_xlfn.NORM.INV(K1049,$C$7,$C$8), 2), ROUND(_xlfn.NORM.INV(K1049, $D$7, $D$8), 2))</f>
        <v>9370.99</v>
      </c>
      <c r="M1049" s="15">
        <f ca="1">MIN(E1049,J1049)</f>
        <v>3</v>
      </c>
      <c r="N1049" s="15">
        <f ca="1">RAND()</f>
        <v>0.31403655690859933</v>
      </c>
      <c r="O1049" s="19">
        <f ca="1">(IF(B1049=1, $G$21+($G$22-$G$21)*N1049, $H$21+($H$22-$H$21)*N1049))</f>
        <v>1.942109670725798E-2</v>
      </c>
      <c r="P1049" s="15">
        <f ca="1">ROUND(M1049*(1-O1049), 0)</f>
        <v>3</v>
      </c>
      <c r="Q1049" s="20">
        <f ca="1">RAND()</f>
        <v>0.87953062978322472</v>
      </c>
      <c r="R1049" s="15">
        <f ca="1">IF(B1049=1, ROUND(_xlfn.NORM.INV(Q1049,$C$9,$C$10)*(1+$T$14), 0), ROUND(_xlfn.NORM.INV(Q1049, $D$9, $D$10)*(1+$T$14), 0))</f>
        <v>52</v>
      </c>
      <c r="S1049" s="20">
        <f ca="1">RAND()</f>
        <v>0.72623079496624809</v>
      </c>
      <c r="T1049" s="18">
        <f ca="1">IF(B1049=1, ROUND(_xlfn.NORM.INV(S1049,$C$11,$C$12), 2), ROUND(_xlfn.NORM.INV(S1049, $D$11, $D$12), 2))</f>
        <v>5383.25</v>
      </c>
      <c r="U1049" s="15">
        <f ca="1">MIN(F1049,R1049)</f>
        <v>40</v>
      </c>
      <c r="V1049" s="15">
        <f ca="1">RAND()</f>
        <v>0.31500275813602496</v>
      </c>
      <c r="W1049" s="19">
        <f ca="1">(IF(B1049=1, $G$21+($G$22-$G$21)*V1049, $H$21+($H$22-$H$21)*V1049))</f>
        <v>1.9450082744080749E-2</v>
      </c>
      <c r="X1049" s="15">
        <f ca="1">ROUND(U1049*(1-W1049), 0)</f>
        <v>39</v>
      </c>
      <c r="Y1049" s="20">
        <f ca="1">RAND()</f>
        <v>0.6056097514560439</v>
      </c>
      <c r="Z1049" s="15">
        <f ca="1">IF(B1049=1, ROUND(_xlfn.NORM.INV(Y1049,$C$13,$C$14)*(1+$T$14), 0), ROUND(_xlfn.NORM.INV(Y1049, $D$13, $D$14)*(1+$T$14), 0))</f>
        <v>38</v>
      </c>
      <c r="AA1049" s="20">
        <f ca="1">RAND()</f>
        <v>0.18534562759516848</v>
      </c>
      <c r="AB1049" s="18">
        <f ca="1">IF(B1049=1, ROUND(_xlfn.NORM.INV(AA1049,$C$15,$C$16), 2), ROUND(_xlfn.NORM.INV(AA1049, $D$15, $D$16), 2))</f>
        <v>2689.17</v>
      </c>
      <c r="AC1049" s="15">
        <f ca="1">MIN(G1049,Z1049)</f>
        <v>24</v>
      </c>
      <c r="AD1049" s="15">
        <f ca="1">RAND()</f>
        <v>0.23495540408028059</v>
      </c>
      <c r="AE1049" s="19">
        <f ca="1">(IF(B1049=1, $G$21+($G$22-$G$21)*AD1049, $H$21+($H$22-$H$21)*AD1049))</f>
        <v>1.7048662122408416E-2</v>
      </c>
      <c r="AF1049" s="15">
        <f ca="1">ROUND(AC1049*(1-AE1049), 0)</f>
        <v>24</v>
      </c>
      <c r="AG1049" s="20">
        <f ca="1">RAND()</f>
        <v>0.62444567595622225</v>
      </c>
      <c r="AH1049" s="15">
        <f ca="1">IF(B1049=1, ROUND(_xlfn.NORM.INV(AG1049,$C$17,$C$18)*(1+$T$14), 0), ROUND(_xlfn.NORM.INV(AG1049, $D$17, $D$18)*(1+$T$14), 0))</f>
        <v>216</v>
      </c>
      <c r="AI1049" s="20">
        <f ca="1">RAND()</f>
        <v>0.93796980020325527</v>
      </c>
      <c r="AJ1049" s="18">
        <f ca="1">IF(B1049=1, ROUND(_xlfn.NORM.INV(AI1049,$C$19,$C$20), 2), ROUND(_xlfn.NORM.INV(AI1049, $D$19, $D$20), 2))</f>
        <v>1865.55</v>
      </c>
      <c r="AK1049" s="15">
        <f ca="1">MIN(ROUND(H1049*(1+$C$22),0),AH1049)</f>
        <v>216</v>
      </c>
      <c r="AL1049" s="20">
        <f ca="1">RAND()</f>
        <v>0.37674151398631694</v>
      </c>
      <c r="AM1049" s="19">
        <f ca="1">(IF(B1049=1, $G$21+($G$22-$G$21)*AL1049, $H$21+($H$22-$H$21)*AL1049))</f>
        <v>2.1302245419589506E-2</v>
      </c>
      <c r="AN1049" s="15">
        <f ca="1">ROUND(AK1049*(1-AM1049), 0)</f>
        <v>211</v>
      </c>
      <c r="AO1049" s="18">
        <f ca="1">SUM(IF(AN1049&gt;H1049, (AN1049-H1049)*($G$23+AJ1049), 0),IF(AF1049&gt;G1049,(AF1049-G1049)*($G$23+AB1049),0),IF(X1049&gt;F1049,(X1049-F1049)*($G$23+T1049),0),IF(P1049&gt;E1049,(P1049-E1049)*($G$23+L1049),0))</f>
        <v>0</v>
      </c>
      <c r="AP1049" s="18">
        <f>-$C$24</f>
        <v>-313614.51120000001</v>
      </c>
      <c r="AQ1049" s="17">
        <f ca="1">L1049*P1049+T1049*X1049+AB1049*AF1049+AJ1049*AN1049-AO1049+AP1049</f>
        <v>382616.33879999997</v>
      </c>
      <c r="AS1049" s="21">
        <f ca="1">SUM(IF(AN1049&gt;H1049, (AN1049-H1049), 0),IF(AF1049&gt;G1049,(AF1049-G1049),0),IF(X1049&gt;F1049,(X1049-F1049),0),IF(P1049&gt;E1049,(P1049-E1049),0))</f>
        <v>0</v>
      </c>
    </row>
    <row r="1050" spans="1:45" x14ac:dyDescent="0.4">
      <c r="A1050" s="15">
        <v>1022</v>
      </c>
      <c r="B1050" s="15">
        <f ca="1">IF(RAND() &lt; (8/12), 0, 1)</f>
        <v>1</v>
      </c>
      <c r="C1050" s="20">
        <f ca="1">RAND()</f>
        <v>0.39589165162198992</v>
      </c>
      <c r="D1050" s="15" t="str">
        <f ca="1">LOOKUP(C1050,$H$13:$H$16,$F$13:$F$16)</f>
        <v>Airbus A380-800</v>
      </c>
      <c r="E1050" s="15">
        <f ca="1">LOOKUP(D1050,$F$6:$F$9,$I$6:$I$9)</f>
        <v>14</v>
      </c>
      <c r="F1050" s="15">
        <f ca="1">LOOKUP(D1050,$F$6:$F$9,$J$6:$J$9)</f>
        <v>76</v>
      </c>
      <c r="G1050" s="15">
        <f ca="1">LOOKUP(D1050,$F$6:$F$9,$K$6:$K$9)</f>
        <v>56</v>
      </c>
      <c r="H1050" s="15">
        <f ca="1">LOOKUP(D1050,$F$6:$F$9,$L$6:$L$9)</f>
        <v>341</v>
      </c>
      <c r="I1050" s="20">
        <f ca="1">RAND()</f>
        <v>0.99174209872104513</v>
      </c>
      <c r="J1050" s="15">
        <f ca="1">IF(B1050=1, ROUND(_xlfn.NORM.INV(I1050,$C$5,$C$6)*(1+$T$14), 0), ROUND(_xlfn.NORM.INV(I1050, $D$5, $D$6)*(1+$T$14), 0))</f>
        <v>11</v>
      </c>
      <c r="K1050" s="20">
        <f ca="1">RAND()</f>
        <v>0.64985906900716783</v>
      </c>
      <c r="L1050" s="18">
        <f ca="1">IF(B1050=1, ROUND(_xlfn.NORM.INV(K1050,$C$7,$C$8), 2), ROUND(_xlfn.NORM.INV(K1050, $D$7, $D$8), 2))</f>
        <v>14353.09</v>
      </c>
      <c r="M1050" s="15">
        <f ca="1">MIN(E1050,J1050)</f>
        <v>11</v>
      </c>
      <c r="N1050" s="15">
        <f ca="1">RAND()</f>
        <v>0.64826472257194312</v>
      </c>
      <c r="O1050" s="19">
        <f ca="1">(IF(B1050=1, $G$21+($G$22-$G$21)*N1050, $H$21+($H$22-$H$21)*N1050))</f>
        <v>3.7689265290018009E-2</v>
      </c>
      <c r="P1050" s="15">
        <f ca="1">ROUND(M1050*(1-O1050), 0)</f>
        <v>11</v>
      </c>
      <c r="Q1050" s="20">
        <f ca="1">RAND()</f>
        <v>0.28276773536635591</v>
      </c>
      <c r="R1050" s="15">
        <f ca="1">IF(B1050=1, ROUND(_xlfn.NORM.INV(Q1050,$C$9,$C$10)*(1+$T$14), 0), ROUND(_xlfn.NORM.INV(Q1050, $D$9, $D$10)*(1+$T$14), 0))</f>
        <v>46</v>
      </c>
      <c r="S1050" s="20">
        <f ca="1">RAND()</f>
        <v>0.7946768016124558</v>
      </c>
      <c r="T1050" s="18">
        <f ca="1">IF(B1050=1, ROUND(_xlfn.NORM.INV(S1050,$C$11,$C$12), 2), ROUND(_xlfn.NORM.INV(S1050, $D$11, $D$12), 2))</f>
        <v>7571.33</v>
      </c>
      <c r="U1050" s="15">
        <f ca="1">MIN(F1050,R1050)</f>
        <v>46</v>
      </c>
      <c r="V1050" s="15">
        <f ca="1">RAND()</f>
        <v>0.53517359588112168</v>
      </c>
      <c r="W1050" s="19">
        <f ca="1">(IF(B1050=1, $G$21+($G$22-$G$21)*V1050, $H$21+($H$22-$H$21)*V1050))</f>
        <v>3.373107585583926E-2</v>
      </c>
      <c r="X1050" s="15">
        <f ca="1">ROUND(U1050*(1-W1050), 0)</f>
        <v>44</v>
      </c>
      <c r="Y1050" s="20">
        <f ca="1">RAND()</f>
        <v>0.64553909175993629</v>
      </c>
      <c r="Z1050" s="15">
        <f ca="1">IF(B1050=1, ROUND(_xlfn.NORM.INV(Y1050,$C$13,$C$14)*(1+$T$14), 0), ROUND(_xlfn.NORM.INV(Y1050, $D$13, $D$14)*(1+$T$14), 0))</f>
        <v>63</v>
      </c>
      <c r="AA1050" s="20">
        <f ca="1">RAND()</f>
        <v>0.32714364383426953</v>
      </c>
      <c r="AB1050" s="18">
        <f ca="1">IF(B1050=1, ROUND(_xlfn.NORM.INV(AA1050,$C$15,$C$16), 2), ROUND(_xlfn.NORM.INV(AA1050, $D$15, $D$16), 2))</f>
        <v>3427.01</v>
      </c>
      <c r="AC1050" s="15">
        <f ca="1">MIN(G1050,Z1050)</f>
        <v>56</v>
      </c>
      <c r="AD1050" s="15">
        <f ca="1">RAND()</f>
        <v>0.66226109559182467</v>
      </c>
      <c r="AE1050" s="19">
        <f ca="1">(IF(B1050=1, $G$21+($G$22-$G$21)*AD1050, $H$21+($H$22-$H$21)*AD1050))</f>
        <v>3.8179138345713862E-2</v>
      </c>
      <c r="AF1050" s="15">
        <f ca="1">ROUND(AC1050*(1-AE1050), 0)</f>
        <v>54</v>
      </c>
      <c r="AG1050" s="20">
        <f ca="1">RAND()</f>
        <v>0.11801554348949073</v>
      </c>
      <c r="AH1050" s="15">
        <f ca="1">IF(B1050=1, ROUND(_xlfn.NORM.INV(AG1050,$C$17,$C$18)*(1+$T$14), 0), ROUND(_xlfn.NORM.INV(AG1050, $D$17, $D$18)*(1+$T$14), 0))</f>
        <v>155</v>
      </c>
      <c r="AI1050" s="20">
        <f ca="1">RAND()</f>
        <v>0.18428785981093831</v>
      </c>
      <c r="AJ1050" s="18">
        <f ca="1">IF(B1050=1, ROUND(_xlfn.NORM.INV(AI1050,$C$19,$C$20), 2), ROUND(_xlfn.NORM.INV(AI1050, $D$19, $D$20), 2))</f>
        <v>2006.22</v>
      </c>
      <c r="AK1050" s="15">
        <f ca="1">MIN(ROUND(H1050*(1+$C$22),0),AH1050)</f>
        <v>155</v>
      </c>
      <c r="AL1050" s="20">
        <f ca="1">RAND()</f>
        <v>0.59551588882411977</v>
      </c>
      <c r="AM1050" s="19">
        <f ca="1">(IF(B1050=1, $G$21+($G$22-$G$21)*AL1050, $H$21+($H$22-$H$21)*AL1050))</f>
        <v>3.5843056108844196E-2</v>
      </c>
      <c r="AN1050" s="15">
        <f ca="1">ROUND(AK1050*(1-AM1050), 0)</f>
        <v>149</v>
      </c>
      <c r="AO1050" s="18">
        <f ca="1">SUM(IF(AN1050&gt;H1050, (AN1050-H1050)*($G$23+AJ1050), 0),IF(AF1050&gt;G1050,(AF1050-G1050)*($G$23+AB1050),0),IF(X1050&gt;F1050,(X1050-F1050)*($G$23+T1050),0),IF(P1050&gt;E1050,(P1050-E1050)*($G$23+L1050),0))</f>
        <v>0</v>
      </c>
      <c r="AP1050" s="18">
        <f>-$C$24</f>
        <v>-313614.51120000001</v>
      </c>
      <c r="AQ1050" s="17">
        <f ca="1">L1050*P1050+T1050*X1050+AB1050*AF1050+AJ1050*AN1050-AO1050+AP1050</f>
        <v>661393.31880000001</v>
      </c>
      <c r="AS1050" s="21">
        <f ca="1">SUM(IF(AN1050&gt;H1050, (AN1050-H1050), 0),IF(AF1050&gt;G1050,(AF1050-G1050),0),IF(X1050&gt;F1050,(X1050-F1050),0),IF(P1050&gt;E1050,(P1050-E1050),0))</f>
        <v>0</v>
      </c>
    </row>
    <row r="1051" spans="1:45" x14ac:dyDescent="0.4">
      <c r="A1051" s="15">
        <v>1023</v>
      </c>
      <c r="B1051" s="15">
        <f ca="1">IF(RAND() &lt; (8/12), 0, 1)</f>
        <v>1</v>
      </c>
      <c r="C1051" s="20">
        <f ca="1">RAND()</f>
        <v>4.9091126021997167E-2</v>
      </c>
      <c r="D1051" s="15" t="str">
        <f ca="1">LOOKUP(C1051,$H$13:$H$16,$F$13:$F$16)</f>
        <v>Airbus A350-900</v>
      </c>
      <c r="E1051" s="15">
        <f ca="1">LOOKUP(D1051,$F$6:$F$9,$I$6:$I$9)</f>
        <v>0</v>
      </c>
      <c r="F1051" s="15">
        <f ca="1">LOOKUP(D1051,$F$6:$F$9,$J$6:$J$9)</f>
        <v>32</v>
      </c>
      <c r="G1051" s="15">
        <f ca="1">LOOKUP(D1051,$F$6:$F$9,$K$6:$K$9)</f>
        <v>21</v>
      </c>
      <c r="H1051" s="15">
        <f ca="1">LOOKUP(D1051,$F$6:$F$9,$L$6:$L$9)</f>
        <v>259</v>
      </c>
      <c r="I1051" s="20">
        <f ca="1">RAND()</f>
        <v>6.9589282627431026E-2</v>
      </c>
      <c r="J1051" s="15">
        <f ca="1">IF(B1051=1, ROUND(_xlfn.NORM.INV(I1051,$C$5,$C$6)*(1+$T$14), 0), ROUND(_xlfn.NORM.INV(I1051, $D$5, $D$6)*(1+$T$14), 0))</f>
        <v>3</v>
      </c>
      <c r="K1051" s="20">
        <f ca="1">RAND()</f>
        <v>0.51909743498665351</v>
      </c>
      <c r="L1051" s="18">
        <f ca="1">IF(B1051=1, ROUND(_xlfn.NORM.INV(K1051,$C$7,$C$8), 2), ROUND(_xlfn.NORM.INV(K1051, $D$7, $D$8), 2))</f>
        <v>13745.24</v>
      </c>
      <c r="M1051" s="15">
        <f ca="1">MIN(E1051,J1051)</f>
        <v>0</v>
      </c>
      <c r="N1051" s="15">
        <f ca="1">RAND()</f>
        <v>0.86118709246439828</v>
      </c>
      <c r="O1051" s="19">
        <f ca="1">(IF(B1051=1, $G$21+($G$22-$G$21)*N1051, $H$21+($H$22-$H$21)*N1051))</f>
        <v>4.5141548236253944E-2</v>
      </c>
      <c r="P1051" s="15">
        <f ca="1">ROUND(M1051*(1-O1051), 0)</f>
        <v>0</v>
      </c>
      <c r="Q1051" s="20">
        <f ca="1">RAND()</f>
        <v>0.72962350497578088</v>
      </c>
      <c r="R1051" s="15">
        <f ca="1">IF(B1051=1, ROUND(_xlfn.NORM.INV(Q1051,$C$9,$C$10)*(1+$T$14), 0), ROUND(_xlfn.NORM.INV(Q1051, $D$9, $D$10)*(1+$T$14), 0))</f>
        <v>76</v>
      </c>
      <c r="S1051" s="20">
        <f ca="1">RAND()</f>
        <v>0.20067414729354738</v>
      </c>
      <c r="T1051" s="18">
        <f ca="1">IF(B1051=1, ROUND(_xlfn.NORM.INV(S1051,$C$11,$C$12), 2), ROUND(_xlfn.NORM.INV(S1051, $D$11, $D$12), 2))</f>
        <v>6072.71</v>
      </c>
      <c r="U1051" s="15">
        <f ca="1">MIN(F1051,R1051)</f>
        <v>32</v>
      </c>
      <c r="V1051" s="15">
        <f ca="1">RAND()</f>
        <v>0.56192572766666593</v>
      </c>
      <c r="W1051" s="19">
        <f ca="1">(IF(B1051=1, $G$21+($G$22-$G$21)*V1051, $H$21+($H$22-$H$21)*V1051))</f>
        <v>3.4667400468333304E-2</v>
      </c>
      <c r="X1051" s="15">
        <f ca="1">ROUND(U1051*(1-W1051), 0)</f>
        <v>31</v>
      </c>
      <c r="Y1051" s="20">
        <f ca="1">RAND()</f>
        <v>0.61885353957385159</v>
      </c>
      <c r="Z1051" s="15">
        <f ca="1">IF(B1051=1, ROUND(_xlfn.NORM.INV(Y1051,$C$13,$C$14)*(1+$T$14), 0), ROUND(_xlfn.NORM.INV(Y1051, $D$13, $D$14)*(1+$T$14), 0))</f>
        <v>62</v>
      </c>
      <c r="AA1051" s="20">
        <f ca="1">RAND()</f>
        <v>0.66380354140395481</v>
      </c>
      <c r="AB1051" s="18">
        <f ca="1">IF(B1051=1, ROUND(_xlfn.NORM.INV(AA1051,$C$15,$C$16), 2), ROUND(_xlfn.NORM.INV(AA1051, $D$15, $D$16), 2))</f>
        <v>3845.73</v>
      </c>
      <c r="AC1051" s="15">
        <f ca="1">MIN(G1051,Z1051)</f>
        <v>21</v>
      </c>
      <c r="AD1051" s="15">
        <f ca="1">RAND()</f>
        <v>0.11545797103641486</v>
      </c>
      <c r="AE1051" s="19">
        <f ca="1">(IF(B1051=1, $G$21+($G$22-$G$21)*AD1051, $H$21+($H$22-$H$21)*AD1051))</f>
        <v>1.9041028986274522E-2</v>
      </c>
      <c r="AF1051" s="15">
        <f ca="1">ROUND(AC1051*(1-AE1051), 0)</f>
        <v>21</v>
      </c>
      <c r="AG1051" s="20">
        <f ca="1">RAND()</f>
        <v>0.63319216473337081</v>
      </c>
      <c r="AH1051" s="15">
        <f ca="1">IF(B1051=1, ROUND(_xlfn.NORM.INV(AG1051,$C$17,$C$18)*(1+$T$14), 0), ROUND(_xlfn.NORM.INV(AG1051, $D$17, $D$18)*(1+$T$14), 0))</f>
        <v>347</v>
      </c>
      <c r="AI1051" s="20">
        <f ca="1">RAND()</f>
        <v>0.52092918341460437</v>
      </c>
      <c r="AJ1051" s="18">
        <f ca="1">IF(B1051=1, ROUND(_xlfn.NORM.INV(AI1051,$C$19,$C$20), 2), ROUND(_xlfn.NORM.INV(AI1051, $D$19, $D$20), 2))</f>
        <v>2292.2600000000002</v>
      </c>
      <c r="AK1051" s="15">
        <f ca="1">MIN(ROUND(H1051*(1+$C$22),0),AH1051)</f>
        <v>272</v>
      </c>
      <c r="AL1051" s="20">
        <f ca="1">RAND()</f>
        <v>0.4283547789205171</v>
      </c>
      <c r="AM1051" s="19">
        <f ca="1">(IF(B1051=1, $G$21+($G$22-$G$21)*AL1051, $H$21+($H$22-$H$21)*AL1051))</f>
        <v>2.9992417262218102E-2</v>
      </c>
      <c r="AN1051" s="15">
        <f ca="1">ROUND(AK1051*(1-AM1051), 0)</f>
        <v>264</v>
      </c>
      <c r="AO1051" s="18">
        <f ca="1">SUM(IF(AN1051&gt;H1051, (AN1051-H1051)*($G$23+AJ1051), 0),IF(AF1051&gt;G1051,(AF1051-G1051)*($G$23+AB1051),0),IF(X1051&gt;F1051,(X1051-F1051)*($G$23+T1051),0),IF(P1051&gt;E1051,(P1051-E1051)*($G$23+L1051),0))</f>
        <v>15716.300000000001</v>
      </c>
      <c r="AP1051" s="18">
        <f>-$C$24</f>
        <v>-313614.51120000001</v>
      </c>
      <c r="AQ1051" s="17">
        <f ca="1">L1051*P1051+T1051*X1051+AB1051*AF1051+AJ1051*AN1051-AO1051+AP1051</f>
        <v>544840.16879999987</v>
      </c>
      <c r="AS1051" s="21">
        <f ca="1">SUM(IF(AN1051&gt;H1051, (AN1051-H1051), 0),IF(AF1051&gt;G1051,(AF1051-G1051),0),IF(X1051&gt;F1051,(X1051-F1051),0),IF(P1051&gt;E1051,(P1051-E1051),0))</f>
        <v>5</v>
      </c>
    </row>
    <row r="1052" spans="1:45" x14ac:dyDescent="0.4">
      <c r="A1052" s="15">
        <v>1024</v>
      </c>
      <c r="B1052" s="15">
        <f ca="1">IF(RAND() &lt; (8/12), 0, 1)</f>
        <v>0</v>
      </c>
      <c r="C1052" s="20">
        <f ca="1">RAND()</f>
        <v>0.32757419628007534</v>
      </c>
      <c r="D1052" s="15" t="str">
        <f ca="1">LOOKUP(C1052,$H$13:$H$16,$F$13:$F$16)</f>
        <v>Airbus A380-800</v>
      </c>
      <c r="E1052" s="15">
        <f ca="1">LOOKUP(D1052,$F$6:$F$9,$I$6:$I$9)</f>
        <v>14</v>
      </c>
      <c r="F1052" s="15">
        <f ca="1">LOOKUP(D1052,$F$6:$F$9,$J$6:$J$9)</f>
        <v>76</v>
      </c>
      <c r="G1052" s="15">
        <f ca="1">LOOKUP(D1052,$F$6:$F$9,$K$6:$K$9)</f>
        <v>56</v>
      </c>
      <c r="H1052" s="15">
        <f ca="1">LOOKUP(D1052,$F$6:$F$9,$L$6:$L$9)</f>
        <v>341</v>
      </c>
      <c r="I1052" s="20">
        <f ca="1">RAND()</f>
        <v>1.3575992337723553E-2</v>
      </c>
      <c r="J1052" s="15">
        <f ca="1">IF(B1052=1, ROUND(_xlfn.NORM.INV(I1052,$C$5,$C$6)*(1+$T$14), 0), ROUND(_xlfn.NORM.INV(I1052, $D$5, $D$6)*(1+$T$14), 0))</f>
        <v>2</v>
      </c>
      <c r="K1052" s="20">
        <f ca="1">RAND()</f>
        <v>7.3980187437638678E-2</v>
      </c>
      <c r="L1052" s="18">
        <f ca="1">IF(B1052=1, ROUND(_xlfn.NORM.INV(K1052,$C$7,$C$8), 2), ROUND(_xlfn.NORM.INV(K1052, $D$7, $D$8), 2))</f>
        <v>9833</v>
      </c>
      <c r="M1052" s="15">
        <f ca="1">MIN(E1052,J1052)</f>
        <v>2</v>
      </c>
      <c r="N1052" s="15">
        <f ca="1">RAND()</f>
        <v>0.41847139389304799</v>
      </c>
      <c r="O1052" s="19">
        <f ca="1">(IF(B1052=1, $G$21+($G$22-$G$21)*N1052, $H$21+($H$22-$H$21)*N1052))</f>
        <v>2.255414181679144E-2</v>
      </c>
      <c r="P1052" s="15">
        <f ca="1">ROUND(M1052*(1-O1052), 0)</f>
        <v>2</v>
      </c>
      <c r="Q1052" s="20">
        <f ca="1">RAND()</f>
        <v>0.12046519858739047</v>
      </c>
      <c r="R1052" s="15">
        <f ca="1">IF(B1052=1, ROUND(_xlfn.NORM.INV(Q1052,$C$9,$C$10)*(1+$T$14), 0), ROUND(_xlfn.NORM.INV(Q1052, $D$9, $D$10)*(1+$T$14), 0))</f>
        <v>28</v>
      </c>
      <c r="S1052" s="20">
        <f ca="1">RAND()</f>
        <v>0.78080298840610796</v>
      </c>
      <c r="T1052" s="18">
        <f ca="1">IF(B1052=1, ROUND(_xlfn.NORM.INV(S1052,$C$11,$C$12), 2), ROUND(_xlfn.NORM.INV(S1052, $D$11, $D$12), 2))</f>
        <v>5422.78</v>
      </c>
      <c r="U1052" s="15">
        <f ca="1">MIN(F1052,R1052)</f>
        <v>28</v>
      </c>
      <c r="V1052" s="15">
        <f ca="1">RAND()</f>
        <v>0.81256201444868803</v>
      </c>
      <c r="W1052" s="19">
        <f ca="1">(IF(B1052=1, $G$21+($G$22-$G$21)*V1052, $H$21+($H$22-$H$21)*V1052))</f>
        <v>3.4376860433460638E-2</v>
      </c>
      <c r="X1052" s="15">
        <f ca="1">ROUND(U1052*(1-W1052), 0)</f>
        <v>27</v>
      </c>
      <c r="Y1052" s="20">
        <f ca="1">RAND()</f>
        <v>0.94911563798586962</v>
      </c>
      <c r="Z1052" s="15">
        <f ca="1">IF(B1052=1, ROUND(_xlfn.NORM.INV(Y1052,$C$13,$C$14)*(1+$T$14), 0), ROUND(_xlfn.NORM.INV(Y1052, $D$13, $D$14)*(1+$T$14), 0))</f>
        <v>51</v>
      </c>
      <c r="AA1052" s="20">
        <f ca="1">RAND()</f>
        <v>0.2933076097246009</v>
      </c>
      <c r="AB1052" s="18">
        <f ca="1">IF(B1052=1, ROUND(_xlfn.NORM.INV(AA1052,$C$15,$C$16), 2), ROUND(_xlfn.NORM.INV(AA1052, $D$15, $D$16), 2))</f>
        <v>2731.88</v>
      </c>
      <c r="AC1052" s="15">
        <f ca="1">MIN(G1052,Z1052)</f>
        <v>51</v>
      </c>
      <c r="AD1052" s="15">
        <f ca="1">RAND()</f>
        <v>0.75269227617538459</v>
      </c>
      <c r="AE1052" s="19">
        <f ca="1">(IF(B1052=1, $G$21+($G$22-$G$21)*AD1052, $H$21+($H$22-$H$21)*AD1052))</f>
        <v>3.258076828526154E-2</v>
      </c>
      <c r="AF1052" s="15">
        <f ca="1">ROUND(AC1052*(1-AE1052), 0)</f>
        <v>49</v>
      </c>
      <c r="AG1052" s="20">
        <f ca="1">RAND()</f>
        <v>0.36932756325958727</v>
      </c>
      <c r="AH1052" s="15">
        <f ca="1">IF(B1052=1, ROUND(_xlfn.NORM.INV(AG1052,$C$17,$C$18)*(1+$T$14), 0), ROUND(_xlfn.NORM.INV(AG1052, $D$17, $D$18)*(1+$T$14), 0))</f>
        <v>182</v>
      </c>
      <c r="AI1052" s="20">
        <f ca="1">RAND()</f>
        <v>0.33924702619729274</v>
      </c>
      <c r="AJ1052" s="18">
        <f ca="1">IF(B1052=1, ROUND(_xlfn.NORM.INV(AI1052,$C$19,$C$20), 2), ROUND(_xlfn.NORM.INV(AI1052, $D$19, $D$20), 2))</f>
        <v>1717.24</v>
      </c>
      <c r="AK1052" s="15">
        <f ca="1">MIN(ROUND(H1052*(1+$C$22),0),AH1052)</f>
        <v>182</v>
      </c>
      <c r="AL1052" s="20">
        <f ca="1">RAND()</f>
        <v>0.11363675861925648</v>
      </c>
      <c r="AM1052" s="19">
        <f ca="1">(IF(B1052=1, $G$21+($G$22-$G$21)*AL1052, $H$21+($H$22-$H$21)*AL1052))</f>
        <v>1.3409102758577695E-2</v>
      </c>
      <c r="AN1052" s="15">
        <f ca="1">ROUND(AK1052*(1-AM1052), 0)</f>
        <v>180</v>
      </c>
      <c r="AO1052" s="18">
        <f ca="1">SUM(IF(AN1052&gt;H1052, (AN1052-H1052)*($G$23+AJ1052), 0),IF(AF1052&gt;G1052,(AF1052-G1052)*($G$23+AB1052),0),IF(X1052&gt;F1052,(X1052-F1052)*($G$23+T1052),0),IF(P1052&gt;E1052,(P1052-E1052)*($G$23+L1052),0))</f>
        <v>0</v>
      </c>
      <c r="AP1052" s="18">
        <f>-$C$24</f>
        <v>-313614.51120000001</v>
      </c>
      <c r="AQ1052" s="17">
        <f ca="1">L1052*P1052+T1052*X1052+AB1052*AF1052+AJ1052*AN1052-AO1052+AP1052</f>
        <v>295431.8688</v>
      </c>
      <c r="AS1052" s="21">
        <f ca="1">SUM(IF(AN1052&gt;H1052, (AN1052-H1052), 0),IF(AF1052&gt;G1052,(AF1052-G1052),0),IF(X1052&gt;F1052,(X1052-F1052),0),IF(P1052&gt;E1052,(P1052-E1052),0))</f>
        <v>0</v>
      </c>
    </row>
    <row r="1053" spans="1:45" x14ac:dyDescent="0.4">
      <c r="A1053" s="15">
        <v>1025</v>
      </c>
      <c r="B1053" s="15">
        <f ca="1">IF(RAND() &lt; (8/12), 0, 1)</f>
        <v>0</v>
      </c>
      <c r="C1053" s="20">
        <f ca="1">RAND()</f>
        <v>0.38906332830026324</v>
      </c>
      <c r="D1053" s="15" t="str">
        <f ca="1">LOOKUP(C1053,$H$13:$H$16,$F$13:$F$16)</f>
        <v>Airbus A380-800</v>
      </c>
      <c r="E1053" s="15">
        <f ca="1">LOOKUP(D1053,$F$6:$F$9,$I$6:$I$9)</f>
        <v>14</v>
      </c>
      <c r="F1053" s="15">
        <f ca="1">LOOKUP(D1053,$F$6:$F$9,$J$6:$J$9)</f>
        <v>76</v>
      </c>
      <c r="G1053" s="15">
        <f ca="1">LOOKUP(D1053,$F$6:$F$9,$K$6:$K$9)</f>
        <v>56</v>
      </c>
      <c r="H1053" s="15">
        <f ca="1">LOOKUP(D1053,$F$6:$F$9,$L$6:$L$9)</f>
        <v>341</v>
      </c>
      <c r="I1053" s="20">
        <f ca="1">RAND()</f>
        <v>0.16980820598986568</v>
      </c>
      <c r="J1053" s="15">
        <f ca="1">IF(B1053=1, ROUND(_xlfn.NORM.INV(I1053,$C$5,$C$6)*(1+$T$14), 0), ROUND(_xlfn.NORM.INV(I1053, $D$5, $D$6)*(1+$T$14), 0))</f>
        <v>3</v>
      </c>
      <c r="K1053" s="20">
        <f ca="1">RAND()</f>
        <v>0.27352298911411843</v>
      </c>
      <c r="L1053" s="18">
        <f ca="1">IF(B1053=1, ROUND(_xlfn.NORM.INV(K1053,$C$7,$C$8), 2), ROUND(_xlfn.NORM.INV(K1053, $D$7, $D$8), 2))</f>
        <v>10217.92</v>
      </c>
      <c r="M1053" s="15">
        <f ca="1">MIN(E1053,J1053)</f>
        <v>3</v>
      </c>
      <c r="N1053" s="15">
        <f ca="1">RAND()</f>
        <v>0.31226828673392482</v>
      </c>
      <c r="O1053" s="19">
        <f ca="1">(IF(B1053=1, $G$21+($G$22-$G$21)*N1053, $H$21+($H$22-$H$21)*N1053))</f>
        <v>1.9368048602017744E-2</v>
      </c>
      <c r="P1053" s="15">
        <f ca="1">ROUND(M1053*(1-O1053), 0)</f>
        <v>3</v>
      </c>
      <c r="Q1053" s="20">
        <f ca="1">RAND()</f>
        <v>0.37227789850826187</v>
      </c>
      <c r="R1053" s="15">
        <f ca="1">IF(B1053=1, ROUND(_xlfn.NORM.INV(Q1053,$C$9,$C$10)*(1+$T$14), 0), ROUND(_xlfn.NORM.INV(Q1053, $D$9, $D$10)*(1+$T$14), 0))</f>
        <v>36</v>
      </c>
      <c r="S1053" s="20">
        <f ca="1">RAND()</f>
        <v>8.5534039535763551E-2</v>
      </c>
      <c r="T1053" s="18">
        <f ca="1">IF(B1053=1, ROUND(_xlfn.NORM.INV(S1053,$C$11,$C$12), 2), ROUND(_xlfn.NORM.INV(S1053, $D$11, $D$12), 2))</f>
        <v>4934.2700000000004</v>
      </c>
      <c r="U1053" s="15">
        <f ca="1">MIN(F1053,R1053)</f>
        <v>36</v>
      </c>
      <c r="V1053" s="15">
        <f ca="1">RAND()</f>
        <v>0.93090012620573415</v>
      </c>
      <c r="W1053" s="19">
        <f ca="1">(IF(B1053=1, $G$21+($G$22-$G$21)*V1053, $H$21+($H$22-$H$21)*V1053))</f>
        <v>3.7927003786172024E-2</v>
      </c>
      <c r="X1053" s="15">
        <f ca="1">ROUND(U1053*(1-W1053), 0)</f>
        <v>35</v>
      </c>
      <c r="Y1053" s="20">
        <f ca="1">RAND()</f>
        <v>0.45368386294954943</v>
      </c>
      <c r="Z1053" s="15">
        <f ca="1">IF(B1053=1, ROUND(_xlfn.NORM.INV(Y1053,$C$13,$C$14)*(1+$T$14), 0), ROUND(_xlfn.NORM.INV(Y1053, $D$13, $D$14)*(1+$T$14), 0))</f>
        <v>35</v>
      </c>
      <c r="AA1053" s="20">
        <f ca="1">RAND()</f>
        <v>0.3867434062321613</v>
      </c>
      <c r="AB1053" s="18">
        <f ca="1">IF(B1053=1, ROUND(_xlfn.NORM.INV(AA1053,$C$15,$C$16), 2), ROUND(_xlfn.NORM.INV(AA1053, $D$15, $D$16), 2))</f>
        <v>2762.99</v>
      </c>
      <c r="AC1053" s="15">
        <f ca="1">MIN(G1053,Z1053)</f>
        <v>35</v>
      </c>
      <c r="AD1053" s="15">
        <f ca="1">RAND()</f>
        <v>0.34467486539684289</v>
      </c>
      <c r="AE1053" s="19">
        <f ca="1">(IF(B1053=1, $G$21+($G$22-$G$21)*AD1053, $H$21+($H$22-$H$21)*AD1053))</f>
        <v>2.0340245961905284E-2</v>
      </c>
      <c r="AF1053" s="15">
        <f ca="1">ROUND(AC1053*(1-AE1053), 0)</f>
        <v>34</v>
      </c>
      <c r="AG1053" s="20">
        <f ca="1">RAND()</f>
        <v>6.4731567508837906E-2</v>
      </c>
      <c r="AH1053" s="15">
        <f ca="1">IF(B1053=1, ROUND(_xlfn.NORM.INV(AG1053,$C$17,$C$18)*(1+$T$14), 0), ROUND(_xlfn.NORM.INV(AG1053, $D$17, $D$18)*(1+$T$14), 0))</f>
        <v>120</v>
      </c>
      <c r="AI1053" s="20">
        <f ca="1">RAND()</f>
        <v>0.63695251311008894</v>
      </c>
      <c r="AJ1053" s="18">
        <f ca="1">IF(B1053=1, ROUND(_xlfn.NORM.INV(AI1053,$C$19,$C$20), 2), ROUND(_xlfn.NORM.INV(AI1053, $D$19, $D$20), 2))</f>
        <v>1775.34</v>
      </c>
      <c r="AK1053" s="15">
        <f ca="1">MIN(ROUND(H1053*(1+$C$22),0),AH1053)</f>
        <v>120</v>
      </c>
      <c r="AL1053" s="20">
        <f ca="1">RAND()</f>
        <v>0.8891228333482849</v>
      </c>
      <c r="AM1053" s="19">
        <f ca="1">(IF(B1053=1, $G$21+($G$22-$G$21)*AL1053, $H$21+($H$22-$H$21)*AL1053))</f>
        <v>3.6673685000448548E-2</v>
      </c>
      <c r="AN1053" s="15">
        <f ca="1">ROUND(AK1053*(1-AM1053), 0)</f>
        <v>116</v>
      </c>
      <c r="AO1053" s="18">
        <f ca="1">SUM(IF(AN1053&gt;H1053, (AN1053-H1053)*($G$23+AJ1053), 0),IF(AF1053&gt;G1053,(AF1053-G1053)*($G$23+AB1053),0),IF(X1053&gt;F1053,(X1053-F1053)*($G$23+T1053),0),IF(P1053&gt;E1053,(P1053-E1053)*($G$23+L1053),0))</f>
        <v>0</v>
      </c>
      <c r="AP1053" s="18">
        <f>-$C$24</f>
        <v>-313614.51120000001</v>
      </c>
      <c r="AQ1053" s="17">
        <f ca="1">L1053*P1053+T1053*X1053+AB1053*AF1053+AJ1053*AN1053-AO1053+AP1053</f>
        <v>189619.79879999999</v>
      </c>
      <c r="AS1053" s="21">
        <f ca="1">SUM(IF(AN1053&gt;H1053, (AN1053-H1053), 0),IF(AF1053&gt;G1053,(AF1053-G1053),0),IF(X1053&gt;F1053,(X1053-F1053),0),IF(P1053&gt;E1053,(P1053-E1053),0))</f>
        <v>0</v>
      </c>
    </row>
    <row r="1054" spans="1:45" x14ac:dyDescent="0.4">
      <c r="A1054" s="15">
        <v>1026</v>
      </c>
      <c r="B1054" s="15">
        <f ca="1">IF(RAND() &lt; (8/12), 0, 1)</f>
        <v>0</v>
      </c>
      <c r="C1054" s="20">
        <f ca="1">RAND()</f>
        <v>0.51676234459602344</v>
      </c>
      <c r="D1054" s="15" t="str">
        <f ca="1">LOOKUP(C1054,$H$13:$H$16,$F$13:$F$16)</f>
        <v>Airbus A380-800</v>
      </c>
      <c r="E1054" s="15">
        <f ca="1">LOOKUP(D1054,$F$6:$F$9,$I$6:$I$9)</f>
        <v>14</v>
      </c>
      <c r="F1054" s="15">
        <f ca="1">LOOKUP(D1054,$F$6:$F$9,$J$6:$J$9)</f>
        <v>76</v>
      </c>
      <c r="G1054" s="15">
        <f ca="1">LOOKUP(D1054,$F$6:$F$9,$K$6:$K$9)</f>
        <v>56</v>
      </c>
      <c r="H1054" s="15">
        <f ca="1">LOOKUP(D1054,$F$6:$F$9,$L$6:$L$9)</f>
        <v>341</v>
      </c>
      <c r="I1054" s="20">
        <f ca="1">RAND()</f>
        <v>0.12502168156636373</v>
      </c>
      <c r="J1054" s="15">
        <f ca="1">IF(B1054=1, ROUND(_xlfn.NORM.INV(I1054,$C$5,$C$6)*(1+$T$14), 0), ROUND(_xlfn.NORM.INV(I1054, $D$5, $D$6)*(1+$T$14), 0))</f>
        <v>3</v>
      </c>
      <c r="K1054" s="20">
        <f ca="1">RAND()</f>
        <v>0.3288481469007003</v>
      </c>
      <c r="L1054" s="18">
        <f ca="1">IF(B1054=1, ROUND(_xlfn.NORM.INV(K1054,$C$7,$C$8), 2), ROUND(_xlfn.NORM.INV(K1054, $D$7, $D$8), 2))</f>
        <v>10290.43</v>
      </c>
      <c r="M1054" s="15">
        <f ca="1">MIN(E1054,J1054)</f>
        <v>3</v>
      </c>
      <c r="N1054" s="15">
        <f ca="1">RAND()</f>
        <v>0.53113122862104867</v>
      </c>
      <c r="O1054" s="19">
        <f ca="1">(IF(B1054=1, $G$21+($G$22-$G$21)*N1054, $H$21+($H$22-$H$21)*N1054))</f>
        <v>2.5933936858631462E-2</v>
      </c>
      <c r="P1054" s="15">
        <f ca="1">ROUND(M1054*(1-O1054), 0)</f>
        <v>3</v>
      </c>
      <c r="Q1054" s="20">
        <f ca="1">RAND()</f>
        <v>0.5997120570416824</v>
      </c>
      <c r="R1054" s="15">
        <f ca="1">IF(B1054=1, ROUND(_xlfn.NORM.INV(Q1054,$C$9,$C$10)*(1+$T$14), 0), ROUND(_xlfn.NORM.INV(Q1054, $D$9, $D$10)*(1+$T$14), 0))</f>
        <v>43</v>
      </c>
      <c r="S1054" s="20">
        <f ca="1">RAND()</f>
        <v>0.1644127795187158</v>
      </c>
      <c r="T1054" s="18">
        <f ca="1">IF(B1054=1, ROUND(_xlfn.NORM.INV(S1054,$C$11,$C$12), 2), ROUND(_xlfn.NORM.INV(S1054, $D$11, $D$12), 2))</f>
        <v>5023.67</v>
      </c>
      <c r="U1054" s="15">
        <f ca="1">MIN(F1054,R1054)</f>
        <v>43</v>
      </c>
      <c r="V1054" s="15">
        <f ca="1">RAND()</f>
        <v>0.36185562515731573</v>
      </c>
      <c r="W1054" s="19">
        <f ca="1">(IF(B1054=1, $G$21+($G$22-$G$21)*V1054, $H$21+($H$22-$H$21)*V1054))</f>
        <v>2.0855668754719472E-2</v>
      </c>
      <c r="X1054" s="15">
        <f ca="1">ROUND(U1054*(1-W1054), 0)</f>
        <v>42</v>
      </c>
      <c r="Y1054" s="20">
        <f ca="1">RAND()</f>
        <v>0.10960336228815737</v>
      </c>
      <c r="Z1054" s="15">
        <f ca="1">IF(B1054=1, ROUND(_xlfn.NORM.INV(Y1054,$C$13,$C$14)*(1+$T$14), 0), ROUND(_xlfn.NORM.INV(Y1054, $D$13, $D$14)*(1+$T$14), 0))</f>
        <v>24</v>
      </c>
      <c r="AA1054" s="20">
        <f ca="1">RAND()</f>
        <v>0.3478477041944531</v>
      </c>
      <c r="AB1054" s="18">
        <f ca="1">IF(B1054=1, ROUND(_xlfn.NORM.INV(AA1054,$C$15,$C$16), 2), ROUND(_xlfn.NORM.INV(AA1054, $D$15, $D$16), 2))</f>
        <v>2750.43</v>
      </c>
      <c r="AC1054" s="15">
        <f ca="1">MIN(G1054,Z1054)</f>
        <v>24</v>
      </c>
      <c r="AD1054" s="15">
        <f ca="1">RAND()</f>
        <v>0.34213438783195393</v>
      </c>
      <c r="AE1054" s="19">
        <f ca="1">(IF(B1054=1, $G$21+($G$22-$G$21)*AD1054, $H$21+($H$22-$H$21)*AD1054))</f>
        <v>2.0264031634958619E-2</v>
      </c>
      <c r="AF1054" s="15">
        <f ca="1">ROUND(AC1054*(1-AE1054), 0)</f>
        <v>24</v>
      </c>
      <c r="AG1054" s="20">
        <f ca="1">RAND()</f>
        <v>1.802129122258167E-2</v>
      </c>
      <c r="AH1054" s="15">
        <f ca="1">IF(B1054=1, ROUND(_xlfn.NORM.INV(AG1054,$C$17,$C$18)*(1+$T$14), 0), ROUND(_xlfn.NORM.INV(AG1054, $D$17, $D$18)*(1+$T$14), 0))</f>
        <v>89</v>
      </c>
      <c r="AI1054" s="20">
        <f ca="1">RAND()</f>
        <v>0.9920001969445118</v>
      </c>
      <c r="AJ1054" s="18">
        <f ca="1">IF(B1054=1, ROUND(_xlfn.NORM.INV(AI1054,$C$19,$C$20), 2), ROUND(_xlfn.NORM.INV(AI1054, $D$19, $D$20), 2))</f>
        <v>1931.71</v>
      </c>
      <c r="AK1054" s="15">
        <f ca="1">MIN(ROUND(H1054*(1+$C$22),0),AH1054)</f>
        <v>89</v>
      </c>
      <c r="AL1054" s="20">
        <f ca="1">RAND()</f>
        <v>0.1312225771536859</v>
      </c>
      <c r="AM1054" s="19">
        <f ca="1">(IF(B1054=1, $G$21+($G$22-$G$21)*AL1054, $H$21+($H$22-$H$21)*AL1054))</f>
        <v>1.3936677314610577E-2</v>
      </c>
      <c r="AN1054" s="15">
        <f ca="1">ROUND(AK1054*(1-AM1054), 0)</f>
        <v>88</v>
      </c>
      <c r="AO1054" s="18">
        <f ca="1">SUM(IF(AN1054&gt;H1054, (AN1054-H1054)*($G$23+AJ1054), 0),IF(AF1054&gt;G1054,(AF1054-G1054)*($G$23+AB1054),0),IF(X1054&gt;F1054,(X1054-F1054)*($G$23+T1054),0),IF(P1054&gt;E1054,(P1054-E1054)*($G$23+L1054),0))</f>
        <v>0</v>
      </c>
      <c r="AP1054" s="18">
        <f>-$C$24</f>
        <v>-313614.51120000001</v>
      </c>
      <c r="AQ1054" s="17">
        <f ca="1">L1054*P1054+T1054*X1054+AB1054*AF1054+AJ1054*AN1054-AO1054+AP1054</f>
        <v>164251.71879999997</v>
      </c>
      <c r="AS1054" s="21">
        <f ca="1">SUM(IF(AN1054&gt;H1054, (AN1054-H1054), 0),IF(AF1054&gt;G1054,(AF1054-G1054),0),IF(X1054&gt;F1054,(X1054-F1054),0),IF(P1054&gt;E1054,(P1054-E1054),0))</f>
        <v>0</v>
      </c>
    </row>
    <row r="1055" spans="1:45" x14ac:dyDescent="0.4">
      <c r="A1055" s="15">
        <v>1027</v>
      </c>
      <c r="B1055" s="15">
        <f ca="1">IF(RAND() &lt; (8/12), 0, 1)</f>
        <v>0</v>
      </c>
      <c r="C1055" s="20">
        <f ca="1">RAND()</f>
        <v>0.82296495547272375</v>
      </c>
      <c r="D1055" s="15" t="str">
        <f ca="1">LOOKUP(C1055,$H$13:$H$16,$F$13:$F$16)</f>
        <v>Boeing 777-300ER</v>
      </c>
      <c r="E1055" s="15">
        <f ca="1">LOOKUP(D1055,$F$6:$F$9,$I$6:$I$9)</f>
        <v>8</v>
      </c>
      <c r="F1055" s="15">
        <f ca="1">LOOKUP(D1055,$F$6:$F$9,$J$6:$J$9)</f>
        <v>40</v>
      </c>
      <c r="G1055" s="15">
        <f ca="1">LOOKUP(D1055,$F$6:$F$9,$K$6:$K$9)</f>
        <v>24</v>
      </c>
      <c r="H1055" s="15">
        <f ca="1">LOOKUP(D1055,$F$6:$F$9,$L$6:$L$9)</f>
        <v>260</v>
      </c>
      <c r="I1055" s="20">
        <f ca="1">RAND()</f>
        <v>0.40727770880539882</v>
      </c>
      <c r="J1055" s="15">
        <f ca="1">IF(B1055=1, ROUND(_xlfn.NORM.INV(I1055,$C$5,$C$6)*(1+$T$14), 0), ROUND(_xlfn.NORM.INV(I1055, $D$5, $D$6)*(1+$T$14), 0))</f>
        <v>4</v>
      </c>
      <c r="K1055" s="20">
        <f ca="1">RAND()</f>
        <v>0.92226956195384091</v>
      </c>
      <c r="L1055" s="18">
        <f ca="1">IF(B1055=1, ROUND(_xlfn.NORM.INV(K1055,$C$7,$C$8), 2), ROUND(_xlfn.NORM.INV(K1055, $D$7, $D$8), 2))</f>
        <v>11139.79</v>
      </c>
      <c r="M1055" s="15">
        <f ca="1">MIN(E1055,J1055)</f>
        <v>4</v>
      </c>
      <c r="N1055" s="15">
        <f ca="1">RAND()</f>
        <v>8.2077640472661639E-2</v>
      </c>
      <c r="O1055" s="19">
        <f ca="1">(IF(B1055=1, $G$21+($G$22-$G$21)*N1055, $H$21+($H$22-$H$21)*N1055))</f>
        <v>1.2462329214179849E-2</v>
      </c>
      <c r="P1055" s="15">
        <f ca="1">ROUND(M1055*(1-O1055), 0)</f>
        <v>4</v>
      </c>
      <c r="Q1055" s="20">
        <f ca="1">RAND()</f>
        <v>0.22276362698097307</v>
      </c>
      <c r="R1055" s="15">
        <f ca="1">IF(B1055=1, ROUND(_xlfn.NORM.INV(Q1055,$C$9,$C$10)*(1+$T$14), 0), ROUND(_xlfn.NORM.INV(Q1055, $D$9, $D$10)*(1+$T$14), 0))</f>
        <v>32</v>
      </c>
      <c r="S1055" s="20">
        <f ca="1">RAND()</f>
        <v>0.20433386633610573</v>
      </c>
      <c r="T1055" s="18">
        <f ca="1">IF(B1055=1, ROUND(_xlfn.NORM.INV(S1055,$C$11,$C$12), 2), ROUND(_xlfn.NORM.INV(S1055, $D$11, $D$12), 2))</f>
        <v>5057.91</v>
      </c>
      <c r="U1055" s="15">
        <f ca="1">MIN(F1055,R1055)</f>
        <v>32</v>
      </c>
      <c r="V1055" s="15">
        <f ca="1">RAND()</f>
        <v>0.42760765333370898</v>
      </c>
      <c r="W1055" s="19">
        <f ca="1">(IF(B1055=1, $G$21+($G$22-$G$21)*V1055, $H$21+($H$22-$H$21)*V1055))</f>
        <v>2.2828229600011268E-2</v>
      </c>
      <c r="X1055" s="15">
        <f ca="1">ROUND(U1055*(1-W1055), 0)</f>
        <v>31</v>
      </c>
      <c r="Y1055" s="20">
        <f ca="1">RAND()</f>
        <v>0.19705437060912134</v>
      </c>
      <c r="Z1055" s="15">
        <f ca="1">IF(B1055=1, ROUND(_xlfn.NORM.INV(Y1055,$C$13,$C$14)*(1+$T$14), 0), ROUND(_xlfn.NORM.INV(Y1055, $D$13, $D$14)*(1+$T$14), 0))</f>
        <v>28</v>
      </c>
      <c r="AA1055" s="20">
        <f ca="1">RAND()</f>
        <v>0.44583184897911554</v>
      </c>
      <c r="AB1055" s="18">
        <f ca="1">IF(B1055=1, ROUND(_xlfn.NORM.INV(AA1055,$C$15,$C$16), 2), ROUND(_xlfn.NORM.INV(AA1055, $D$15, $D$16), 2))</f>
        <v>2781.41</v>
      </c>
      <c r="AC1055" s="15">
        <f ca="1">MIN(G1055,Z1055)</f>
        <v>24</v>
      </c>
      <c r="AD1055" s="15">
        <f ca="1">RAND()</f>
        <v>0.49314111645406777</v>
      </c>
      <c r="AE1055" s="19">
        <f ca="1">(IF(B1055=1, $G$21+($G$22-$G$21)*AD1055, $H$21+($H$22-$H$21)*AD1055))</f>
        <v>2.4794233493622031E-2</v>
      </c>
      <c r="AF1055" s="15">
        <f ca="1">ROUND(AC1055*(1-AE1055), 0)</f>
        <v>23</v>
      </c>
      <c r="AG1055" s="20">
        <f ca="1">RAND()</f>
        <v>0.83359957593844491</v>
      </c>
      <c r="AH1055" s="15">
        <f ca="1">IF(B1055=1, ROUND(_xlfn.NORM.INV(AG1055,$C$17,$C$18)*(1+$T$14), 0), ROUND(_xlfn.NORM.INV(AG1055, $D$17, $D$18)*(1+$T$14), 0))</f>
        <v>250</v>
      </c>
      <c r="AI1055" s="20">
        <f ca="1">RAND()</f>
        <v>5.5029735045289963E-2</v>
      </c>
      <c r="AJ1055" s="18">
        <f ca="1">IF(B1055=1, ROUND(_xlfn.NORM.INV(AI1055,$C$19,$C$20), 2), ROUND(_xlfn.NORM.INV(AI1055, $D$19, $D$20), 2))</f>
        <v>1627.35</v>
      </c>
      <c r="AK1055" s="15">
        <f ca="1">MIN(ROUND(H1055*(1+$C$22),0),AH1055)</f>
        <v>250</v>
      </c>
      <c r="AL1055" s="20">
        <f ca="1">RAND()</f>
        <v>0.25189965036954343</v>
      </c>
      <c r="AM1055" s="19">
        <f ca="1">(IF(B1055=1, $G$21+($G$22-$G$21)*AL1055, $H$21+($H$22-$H$21)*AL1055))</f>
        <v>1.7556989511086304E-2</v>
      </c>
      <c r="AN1055" s="15">
        <f ca="1">ROUND(AK1055*(1-AM1055), 0)</f>
        <v>246</v>
      </c>
      <c r="AO1055" s="18">
        <f ca="1">SUM(IF(AN1055&gt;H1055, (AN1055-H1055)*($G$23+AJ1055), 0),IF(AF1055&gt;G1055,(AF1055-G1055)*($G$23+AB1055),0),IF(X1055&gt;F1055,(X1055-F1055)*($G$23+T1055),0),IF(P1055&gt;E1055,(P1055-E1055)*($G$23+L1055),0))</f>
        <v>0</v>
      </c>
      <c r="AP1055" s="18">
        <f>-$C$24</f>
        <v>-313614.51120000001</v>
      </c>
      <c r="AQ1055" s="17">
        <f ca="1">L1055*P1055+T1055*X1055+AB1055*AF1055+AJ1055*AN1055-AO1055+AP1055</f>
        <v>352040.3887999999</v>
      </c>
      <c r="AS1055" s="21">
        <f ca="1">SUM(IF(AN1055&gt;H1055, (AN1055-H1055), 0),IF(AF1055&gt;G1055,(AF1055-G1055),0),IF(X1055&gt;F1055,(X1055-F1055),0),IF(P1055&gt;E1055,(P1055-E1055),0))</f>
        <v>0</v>
      </c>
    </row>
    <row r="1056" spans="1:45" x14ac:dyDescent="0.4">
      <c r="A1056" s="15">
        <v>1028</v>
      </c>
      <c r="B1056" s="15">
        <f ca="1">IF(RAND() &lt; (8/12), 0, 1)</f>
        <v>1</v>
      </c>
      <c r="C1056" s="20">
        <f ca="1">RAND()</f>
        <v>0.25575369947452575</v>
      </c>
      <c r="D1056" s="15" t="str">
        <f ca="1">LOOKUP(C1056,$H$13:$H$16,$F$13:$F$16)</f>
        <v>Airbus A380-800</v>
      </c>
      <c r="E1056" s="15">
        <f ca="1">LOOKUP(D1056,$F$6:$F$9,$I$6:$I$9)</f>
        <v>14</v>
      </c>
      <c r="F1056" s="15">
        <f ca="1">LOOKUP(D1056,$F$6:$F$9,$J$6:$J$9)</f>
        <v>76</v>
      </c>
      <c r="G1056" s="15">
        <f ca="1">LOOKUP(D1056,$F$6:$F$9,$K$6:$K$9)</f>
        <v>56</v>
      </c>
      <c r="H1056" s="15">
        <f ca="1">LOOKUP(D1056,$F$6:$F$9,$L$6:$L$9)</f>
        <v>341</v>
      </c>
      <c r="I1056" s="20">
        <f ca="1">RAND()</f>
        <v>0.754538341990728</v>
      </c>
      <c r="J1056" s="15">
        <f ca="1">IF(B1056=1, ROUND(_xlfn.NORM.INV(I1056,$C$5,$C$6)*(1+$T$14), 0), ROUND(_xlfn.NORM.INV(I1056, $D$5, $D$6)*(1+$T$14), 0))</f>
        <v>8</v>
      </c>
      <c r="K1056" s="20">
        <f ca="1">RAND()</f>
        <v>0.51846189118069375</v>
      </c>
      <c r="L1056" s="18">
        <f ca="1">IF(B1056=1, ROUND(_xlfn.NORM.INV(K1056,$C$7,$C$8), 2), ROUND(_xlfn.NORM.INV(K1056, $D$7, $D$8), 2))</f>
        <v>13742.37</v>
      </c>
      <c r="M1056" s="15">
        <f ca="1">MIN(E1056,J1056)</f>
        <v>8</v>
      </c>
      <c r="N1056" s="15">
        <f ca="1">RAND()</f>
        <v>0.582981889444813</v>
      </c>
      <c r="O1056" s="19">
        <f ca="1">(IF(B1056=1, $G$21+($G$22-$G$21)*N1056, $H$21+($H$22-$H$21)*N1056))</f>
        <v>3.5404366130568451E-2</v>
      </c>
      <c r="P1056" s="15">
        <f ca="1">ROUND(M1056*(1-O1056), 0)</f>
        <v>8</v>
      </c>
      <c r="Q1056" s="20">
        <f ca="1">RAND()</f>
        <v>0.79264249870186643</v>
      </c>
      <c r="R1056" s="15">
        <f ca="1">IF(B1056=1, ROUND(_xlfn.NORM.INV(Q1056,$C$9,$C$10)*(1+$T$14), 0), ROUND(_xlfn.NORM.INV(Q1056, $D$9, $D$10)*(1+$T$14), 0))</f>
        <v>81</v>
      </c>
      <c r="S1056" s="20">
        <f ca="1">RAND()</f>
        <v>0.67077049497397356</v>
      </c>
      <c r="T1056" s="18">
        <f ca="1">IF(B1056=1, ROUND(_xlfn.NORM.INV(S1056,$C$11,$C$12), 2), ROUND(_xlfn.NORM.INV(S1056, $D$11, $D$12), 2))</f>
        <v>7228.03</v>
      </c>
      <c r="U1056" s="15">
        <f ca="1">MIN(F1056,R1056)</f>
        <v>76</v>
      </c>
      <c r="V1056" s="15">
        <f ca="1">RAND()</f>
        <v>0.92220045367530157</v>
      </c>
      <c r="W1056" s="19">
        <f ca="1">(IF(B1056=1, $G$21+($G$22-$G$21)*V1056, $H$21+($H$22-$H$21)*V1056))</f>
        <v>4.7277015878635559E-2</v>
      </c>
      <c r="X1056" s="15">
        <f ca="1">ROUND(U1056*(1-W1056), 0)</f>
        <v>72</v>
      </c>
      <c r="Y1056" s="20">
        <f ca="1">RAND()</f>
        <v>0.66367432687726724</v>
      </c>
      <c r="Z1056" s="15">
        <f ca="1">IF(B1056=1, ROUND(_xlfn.NORM.INV(Y1056,$C$13,$C$14)*(1+$T$14), 0), ROUND(_xlfn.NORM.INV(Y1056, $D$13, $D$14)*(1+$T$14), 0))</f>
        <v>64</v>
      </c>
      <c r="AA1056" s="20">
        <f ca="1">RAND()</f>
        <v>0.7775125712685651</v>
      </c>
      <c r="AB1056" s="18">
        <f ca="1">IF(B1056=1, ROUND(_xlfn.NORM.INV(AA1056,$C$15,$C$16), 2), ROUND(_xlfn.NORM.INV(AA1056, $D$15, $D$16), 2))</f>
        <v>4009.7</v>
      </c>
      <c r="AC1056" s="15">
        <f ca="1">MIN(G1056,Z1056)</f>
        <v>56</v>
      </c>
      <c r="AD1056" s="15">
        <f ca="1">RAND()</f>
        <v>0.99720109081892927</v>
      </c>
      <c r="AE1056" s="19">
        <f ca="1">(IF(B1056=1, $G$21+($G$22-$G$21)*AD1056, $H$21+($H$22-$H$21)*AD1056))</f>
        <v>4.9902038178662525E-2</v>
      </c>
      <c r="AF1056" s="15">
        <f ca="1">ROUND(AC1056*(1-AE1056), 0)</f>
        <v>53</v>
      </c>
      <c r="AG1056" s="20">
        <f ca="1">RAND()</f>
        <v>0.20916643361752474</v>
      </c>
      <c r="AH1056" s="15">
        <f ca="1">IF(B1056=1, ROUND(_xlfn.NORM.INV(AG1056,$C$17,$C$18)*(1+$T$14), 0), ROUND(_xlfn.NORM.INV(AG1056, $D$17, $D$18)*(1+$T$14), 0))</f>
        <v>203</v>
      </c>
      <c r="AI1056" s="20">
        <f ca="1">RAND()</f>
        <v>0.56842404239367705</v>
      </c>
      <c r="AJ1056" s="18">
        <f ca="1">IF(B1056=1, ROUND(_xlfn.NORM.INV(AI1056,$C$19,$C$20), 2), ROUND(_xlfn.NORM.INV(AI1056, $D$19, $D$20), 2))</f>
        <v>2328.29</v>
      </c>
      <c r="AK1056" s="15">
        <f ca="1">MIN(ROUND(H1056*(1+$C$22),0),AH1056)</f>
        <v>203</v>
      </c>
      <c r="AL1056" s="20">
        <f ca="1">RAND()</f>
        <v>0.17373208030808573</v>
      </c>
      <c r="AM1056" s="19">
        <f ca="1">(IF(B1056=1, $G$21+($G$22-$G$21)*AL1056, $H$21+($H$22-$H$21)*AL1056))</f>
        <v>2.1080622810783E-2</v>
      </c>
      <c r="AN1056" s="15">
        <f ca="1">ROUND(AK1056*(1-AM1056), 0)</f>
        <v>199</v>
      </c>
      <c r="AO1056" s="18">
        <f ca="1">SUM(IF(AN1056&gt;H1056, (AN1056-H1056)*($G$23+AJ1056), 0),IF(AF1056&gt;G1056,(AF1056-G1056)*($G$23+AB1056),0),IF(X1056&gt;F1056,(X1056-F1056)*($G$23+T1056),0),IF(P1056&gt;E1056,(P1056-E1056)*($G$23+L1056),0))</f>
        <v>0</v>
      </c>
      <c r="AP1056" s="18">
        <f>-$C$24</f>
        <v>-313614.51120000001</v>
      </c>
      <c r="AQ1056" s="17">
        <f ca="1">L1056*P1056+T1056*X1056+AB1056*AF1056+AJ1056*AN1056-AO1056+AP1056</f>
        <v>992586.41879999987</v>
      </c>
      <c r="AS1056" s="21">
        <f ca="1">SUM(IF(AN1056&gt;H1056, (AN1056-H1056), 0),IF(AF1056&gt;G1056,(AF1056-G1056),0),IF(X1056&gt;F1056,(X1056-F1056),0),IF(P1056&gt;E1056,(P1056-E1056),0))</f>
        <v>0</v>
      </c>
    </row>
    <row r="1057" spans="1:45" x14ac:dyDescent="0.4">
      <c r="A1057" s="15">
        <v>1029</v>
      </c>
      <c r="B1057" s="15">
        <f ca="1">IF(RAND() &lt; (8/12), 0, 1)</f>
        <v>0</v>
      </c>
      <c r="C1057" s="20">
        <f ca="1">RAND()</f>
        <v>0.6203776479876878</v>
      </c>
      <c r="D1057" s="15" t="str">
        <f ca="1">LOOKUP(C1057,$H$13:$H$16,$F$13:$F$16)</f>
        <v>Boeing 777-300ER</v>
      </c>
      <c r="E1057" s="15">
        <f ca="1">LOOKUP(D1057,$F$6:$F$9,$I$6:$I$9)</f>
        <v>8</v>
      </c>
      <c r="F1057" s="15">
        <f ca="1">LOOKUP(D1057,$F$6:$F$9,$J$6:$J$9)</f>
        <v>40</v>
      </c>
      <c r="G1057" s="15">
        <f ca="1">LOOKUP(D1057,$F$6:$F$9,$K$6:$K$9)</f>
        <v>24</v>
      </c>
      <c r="H1057" s="15">
        <f ca="1">LOOKUP(D1057,$F$6:$F$9,$L$6:$L$9)</f>
        <v>260</v>
      </c>
      <c r="I1057" s="20">
        <f ca="1">RAND()</f>
        <v>0.91716683955182532</v>
      </c>
      <c r="J1057" s="15">
        <f ca="1">IF(B1057=1, ROUND(_xlfn.NORM.INV(I1057,$C$5,$C$6)*(1+$T$14), 0), ROUND(_xlfn.NORM.INV(I1057, $D$5, $D$6)*(1+$T$14), 0))</f>
        <v>6</v>
      </c>
      <c r="K1057" s="20">
        <f ca="1">RAND()</f>
        <v>0.12975105735115267</v>
      </c>
      <c r="L1057" s="18">
        <f ca="1">IF(B1057=1, ROUND(_xlfn.NORM.INV(K1057,$C$7,$C$8), 2), ROUND(_xlfn.NORM.INV(K1057, $D$7, $D$8), 2))</f>
        <v>9978.48</v>
      </c>
      <c r="M1057" s="15">
        <f ca="1">MIN(E1057,J1057)</f>
        <v>6</v>
      </c>
      <c r="N1057" s="15">
        <f ca="1">RAND()</f>
        <v>0.89838191644431975</v>
      </c>
      <c r="O1057" s="19">
        <f ca="1">(IF(B1057=1, $G$21+($G$22-$G$21)*N1057, $H$21+($H$22-$H$21)*N1057))</f>
        <v>3.6951457493329593E-2</v>
      </c>
      <c r="P1057" s="15">
        <f ca="1">ROUND(M1057*(1-O1057), 0)</f>
        <v>6</v>
      </c>
      <c r="Q1057" s="20">
        <f ca="1">RAND()</f>
        <v>0.86968700292937007</v>
      </c>
      <c r="R1057" s="15">
        <f ca="1">IF(B1057=1, ROUND(_xlfn.NORM.INV(Q1057,$C$9,$C$10)*(1+$T$14), 0), ROUND(_xlfn.NORM.INV(Q1057, $D$9, $D$10)*(1+$T$14), 0))</f>
        <v>52</v>
      </c>
      <c r="S1057" s="20">
        <f ca="1">RAND()</f>
        <v>0.30314560897437004</v>
      </c>
      <c r="T1057" s="18">
        <f ca="1">IF(B1057=1, ROUND(_xlfn.NORM.INV(S1057,$C$11,$C$12), 2), ROUND(_xlfn.NORM.INV(S1057, $D$11, $D$12), 2))</f>
        <v>5128.75</v>
      </c>
      <c r="U1057" s="15">
        <f ca="1">MIN(F1057,R1057)</f>
        <v>40</v>
      </c>
      <c r="V1057" s="15">
        <f ca="1">RAND()</f>
        <v>0.15394643956176945</v>
      </c>
      <c r="W1057" s="19">
        <f ca="1">(IF(B1057=1, $G$21+($G$22-$G$21)*V1057, $H$21+($H$22-$H$21)*V1057))</f>
        <v>1.4618393186853084E-2</v>
      </c>
      <c r="X1057" s="15">
        <f ca="1">ROUND(U1057*(1-W1057), 0)</f>
        <v>39</v>
      </c>
      <c r="Y1057" s="20">
        <f ca="1">RAND()</f>
        <v>0.58963468186138845</v>
      </c>
      <c r="Z1057" s="15">
        <f ca="1">IF(B1057=1, ROUND(_xlfn.NORM.INV(Y1057,$C$13,$C$14)*(1+$T$14), 0), ROUND(_xlfn.NORM.INV(Y1057, $D$13, $D$14)*(1+$T$14), 0))</f>
        <v>38</v>
      </c>
      <c r="AA1057" s="20">
        <f ca="1">RAND()</f>
        <v>0.44671565209784481</v>
      </c>
      <c r="AB1057" s="18">
        <f ca="1">IF(B1057=1, ROUND(_xlfn.NORM.INV(AA1057,$C$15,$C$16), 2), ROUND(_xlfn.NORM.INV(AA1057, $D$15, $D$16), 2))</f>
        <v>2781.69</v>
      </c>
      <c r="AC1057" s="15">
        <f ca="1">MIN(G1057,Z1057)</f>
        <v>24</v>
      </c>
      <c r="AD1057" s="15">
        <f ca="1">RAND()</f>
        <v>0.90005680011223677</v>
      </c>
      <c r="AE1057" s="19">
        <f ca="1">(IF(B1057=1, $G$21+($G$22-$G$21)*AD1057, $H$21+($H$22-$H$21)*AD1057))</f>
        <v>3.7001704003367102E-2</v>
      </c>
      <c r="AF1057" s="15">
        <f ca="1">ROUND(AC1057*(1-AE1057), 0)</f>
        <v>23</v>
      </c>
      <c r="AG1057" s="20">
        <f ca="1">RAND()</f>
        <v>0.38236357486690031</v>
      </c>
      <c r="AH1057" s="15">
        <f ca="1">IF(B1057=1, ROUND(_xlfn.NORM.INV(AG1057,$C$17,$C$18)*(1+$T$14), 0), ROUND(_xlfn.NORM.INV(AG1057, $D$17, $D$18)*(1+$T$14), 0))</f>
        <v>184</v>
      </c>
      <c r="AI1057" s="20">
        <f ca="1">RAND()</f>
        <v>0.35985032670009431</v>
      </c>
      <c r="AJ1057" s="18">
        <f ca="1">IF(B1057=1, ROUND(_xlfn.NORM.INV(AI1057,$C$19,$C$20), 2), ROUND(_xlfn.NORM.INV(AI1057, $D$19, $D$20), 2))</f>
        <v>1721.47</v>
      </c>
      <c r="AK1057" s="15">
        <f ca="1">MIN(ROUND(H1057*(1+$C$22),0),AH1057)</f>
        <v>184</v>
      </c>
      <c r="AL1057" s="20">
        <f ca="1">RAND()</f>
        <v>0.37701060223664495</v>
      </c>
      <c r="AM1057" s="19">
        <f ca="1">(IF(B1057=1, $G$21+($G$22-$G$21)*AL1057, $H$21+($H$22-$H$21)*AL1057))</f>
        <v>2.1310318067099349E-2</v>
      </c>
      <c r="AN1057" s="15">
        <f ca="1">ROUND(AK1057*(1-AM1057), 0)</f>
        <v>180</v>
      </c>
      <c r="AO1057" s="18">
        <f ca="1">SUM(IF(AN1057&gt;H1057, (AN1057-H1057)*($G$23+AJ1057), 0),IF(AF1057&gt;G1057,(AF1057-G1057)*($G$23+AB1057),0),IF(X1057&gt;F1057,(X1057-F1057)*($G$23+T1057),0),IF(P1057&gt;E1057,(P1057-E1057)*($G$23+L1057),0))</f>
        <v>0</v>
      </c>
      <c r="AP1057" s="18">
        <f>-$C$24</f>
        <v>-313614.51120000001</v>
      </c>
      <c r="AQ1057" s="17">
        <f ca="1">L1057*P1057+T1057*X1057+AB1057*AF1057+AJ1057*AN1057-AO1057+AP1057</f>
        <v>320121.08879999997</v>
      </c>
      <c r="AS1057" s="21">
        <f ca="1">SUM(IF(AN1057&gt;H1057, (AN1057-H1057), 0),IF(AF1057&gt;G1057,(AF1057-G1057),0),IF(X1057&gt;F1057,(X1057-F1057),0),IF(P1057&gt;E1057,(P1057-E1057),0))</f>
        <v>0</v>
      </c>
    </row>
    <row r="1058" spans="1:45" x14ac:dyDescent="0.4">
      <c r="A1058" s="15">
        <v>1030</v>
      </c>
      <c r="B1058" s="15">
        <f ca="1">IF(RAND() &lt; (8/12), 0, 1)</f>
        <v>1</v>
      </c>
      <c r="C1058" s="20">
        <f ca="1">RAND()</f>
        <v>0.43007870894148981</v>
      </c>
      <c r="D1058" s="15" t="str">
        <f ca="1">LOOKUP(C1058,$H$13:$H$16,$F$13:$F$16)</f>
        <v>Airbus A380-800</v>
      </c>
      <c r="E1058" s="15">
        <f ca="1">LOOKUP(D1058,$F$6:$F$9,$I$6:$I$9)</f>
        <v>14</v>
      </c>
      <c r="F1058" s="15">
        <f ca="1">LOOKUP(D1058,$F$6:$F$9,$J$6:$J$9)</f>
        <v>76</v>
      </c>
      <c r="G1058" s="15">
        <f ca="1">LOOKUP(D1058,$F$6:$F$9,$K$6:$K$9)</f>
        <v>56</v>
      </c>
      <c r="H1058" s="15">
        <f ca="1">LOOKUP(D1058,$F$6:$F$9,$L$6:$L$9)</f>
        <v>341</v>
      </c>
      <c r="I1058" s="20">
        <f ca="1">RAND()</f>
        <v>6.8830357298121037E-2</v>
      </c>
      <c r="J1058" s="15">
        <f ca="1">IF(B1058=1, ROUND(_xlfn.NORM.INV(I1058,$C$5,$C$6)*(1+$T$14), 0), ROUND(_xlfn.NORM.INV(I1058, $D$5, $D$6)*(1+$T$14), 0))</f>
        <v>3</v>
      </c>
      <c r="K1058" s="20">
        <f ca="1">RAND()</f>
        <v>5.9640487948429133E-3</v>
      </c>
      <c r="L1058" s="18">
        <f ca="1">IF(B1058=1, ROUND(_xlfn.NORM.INV(K1058,$C$7,$C$8), 2), ROUND(_xlfn.NORM.INV(K1058, $D$7, $D$8), 2))</f>
        <v>9124.61</v>
      </c>
      <c r="M1058" s="15">
        <f ca="1">MIN(E1058,J1058)</f>
        <v>3</v>
      </c>
      <c r="N1058" s="15">
        <f ca="1">RAND()</f>
        <v>0.63598550257616737</v>
      </c>
      <c r="O1058" s="19">
        <f ca="1">(IF(B1058=1, $G$21+($G$22-$G$21)*N1058, $H$21+($H$22-$H$21)*N1058))</f>
        <v>3.7259492590165859E-2</v>
      </c>
      <c r="P1058" s="15">
        <f ca="1">ROUND(M1058*(1-O1058), 0)</f>
        <v>3</v>
      </c>
      <c r="Q1058" s="20">
        <f ca="1">RAND()</f>
        <v>0.30233924240144416</v>
      </c>
      <c r="R1058" s="15">
        <f ca="1">IF(B1058=1, ROUND(_xlfn.NORM.INV(Q1058,$C$9,$C$10)*(1+$T$14), 0), ROUND(_xlfn.NORM.INV(Q1058, $D$9, $D$10)*(1+$T$14), 0))</f>
        <v>48</v>
      </c>
      <c r="S1058" s="20">
        <f ca="1">RAND()</f>
        <v>0.57732627493796007</v>
      </c>
      <c r="T1058" s="18">
        <f ca="1">IF(B1058=1, ROUND(_xlfn.NORM.INV(S1058,$C$11,$C$12), 2), ROUND(_xlfn.NORM.INV(S1058, $D$11, $D$12), 2))</f>
        <v>7005.33</v>
      </c>
      <c r="U1058" s="15">
        <f ca="1">MIN(F1058,R1058)</f>
        <v>48</v>
      </c>
      <c r="V1058" s="15">
        <f ca="1">RAND()</f>
        <v>0.70388100792462549</v>
      </c>
      <c r="W1058" s="19">
        <f ca="1">(IF(B1058=1, $G$21+($G$22-$G$21)*V1058, $H$21+($H$22-$H$21)*V1058))</f>
        <v>3.9635835277361892E-2</v>
      </c>
      <c r="X1058" s="15">
        <f ca="1">ROUND(U1058*(1-W1058), 0)</f>
        <v>46</v>
      </c>
      <c r="Y1058" s="20">
        <f ca="1">RAND()</f>
        <v>0.80923682946022912</v>
      </c>
      <c r="Z1058" s="15">
        <f ca="1">IF(B1058=1, ROUND(_xlfn.NORM.INV(Y1058,$C$13,$C$14)*(1+$T$14), 0), ROUND(_xlfn.NORM.INV(Y1058, $D$13, $D$14)*(1+$T$14), 0))</f>
        <v>75</v>
      </c>
      <c r="AA1058" s="20">
        <f ca="1">RAND()</f>
        <v>0.19186887431146293</v>
      </c>
      <c r="AB1058" s="18">
        <f ca="1">IF(B1058=1, ROUND(_xlfn.NORM.INV(AA1058,$C$15,$C$16), 2), ROUND(_xlfn.NORM.INV(AA1058, $D$15, $D$16), 2))</f>
        <v>3223.48</v>
      </c>
      <c r="AC1058" s="15">
        <f ca="1">MIN(G1058,Z1058)</f>
        <v>56</v>
      </c>
      <c r="AD1058" s="15">
        <f ca="1">RAND()</f>
        <v>0.54346004343435084</v>
      </c>
      <c r="AE1058" s="19">
        <f ca="1">(IF(B1058=1, $G$21+($G$22-$G$21)*AD1058, $H$21+($H$22-$H$21)*AD1058))</f>
        <v>3.4021101520202282E-2</v>
      </c>
      <c r="AF1058" s="15">
        <f ca="1">ROUND(AC1058*(1-AE1058), 0)</f>
        <v>54</v>
      </c>
      <c r="AG1058" s="20">
        <f ca="1">RAND()</f>
        <v>0.50128379094951681</v>
      </c>
      <c r="AH1058" s="15">
        <f ca="1">IF(B1058=1, ROUND(_xlfn.NORM.INV(AG1058,$C$17,$C$18)*(1+$T$14), 0), ROUND(_xlfn.NORM.INV(AG1058, $D$17, $D$18)*(1+$T$14), 0))</f>
        <v>305</v>
      </c>
      <c r="AI1058" s="20">
        <f ca="1">RAND()</f>
        <v>0.31346545885383759</v>
      </c>
      <c r="AJ1058" s="18">
        <f ca="1">IF(B1058=1, ROUND(_xlfn.NORM.INV(AI1058,$C$19,$C$20), 2), ROUND(_xlfn.NORM.INV(AI1058, $D$19, $D$20), 2))</f>
        <v>2130.39</v>
      </c>
      <c r="AK1058" s="15">
        <f ca="1">MIN(ROUND(H1058*(1+$C$22),0),AH1058)</f>
        <v>305</v>
      </c>
      <c r="AL1058" s="20">
        <f ca="1">RAND()</f>
        <v>0.18104891992486505</v>
      </c>
      <c r="AM1058" s="19">
        <f ca="1">(IF(B1058=1, $G$21+($G$22-$G$21)*AL1058, $H$21+($H$22-$H$21)*AL1058))</f>
        <v>2.1336712197370277E-2</v>
      </c>
      <c r="AN1058" s="15">
        <f ca="1">ROUND(AK1058*(1-AM1058), 0)</f>
        <v>298</v>
      </c>
      <c r="AO1058" s="18">
        <f ca="1">SUM(IF(AN1058&gt;H1058, (AN1058-H1058)*($G$23+AJ1058), 0),IF(AF1058&gt;G1058,(AF1058-G1058)*($G$23+AB1058),0),IF(X1058&gt;F1058,(X1058-F1058)*($G$23+T1058),0),IF(P1058&gt;E1058,(P1058-E1058)*($G$23+L1058),0))</f>
        <v>0</v>
      </c>
      <c r="AP1058" s="18">
        <f>-$C$24</f>
        <v>-313614.51120000001</v>
      </c>
      <c r="AQ1058" s="17">
        <f ca="1">L1058*P1058+T1058*X1058+AB1058*AF1058+AJ1058*AN1058-AO1058+AP1058</f>
        <v>844928.63879999984</v>
      </c>
      <c r="AS1058" s="21">
        <f ca="1">SUM(IF(AN1058&gt;H1058, (AN1058-H1058), 0),IF(AF1058&gt;G1058,(AF1058-G1058),0),IF(X1058&gt;F1058,(X1058-F1058),0),IF(P1058&gt;E1058,(P1058-E1058),0))</f>
        <v>0</v>
      </c>
    </row>
    <row r="1059" spans="1:45" x14ac:dyDescent="0.4">
      <c r="A1059" s="15">
        <v>1031</v>
      </c>
      <c r="B1059" s="15">
        <f ca="1">IF(RAND() &lt; (8/12), 0, 1)</f>
        <v>0</v>
      </c>
      <c r="C1059" s="20">
        <f ca="1">RAND()</f>
        <v>0.27100984717720855</v>
      </c>
      <c r="D1059" s="15" t="str">
        <f ca="1">LOOKUP(C1059,$H$13:$H$16,$F$13:$F$16)</f>
        <v>Airbus A380-800</v>
      </c>
      <c r="E1059" s="15">
        <f ca="1">LOOKUP(D1059,$F$6:$F$9,$I$6:$I$9)</f>
        <v>14</v>
      </c>
      <c r="F1059" s="15">
        <f ca="1">LOOKUP(D1059,$F$6:$F$9,$J$6:$J$9)</f>
        <v>76</v>
      </c>
      <c r="G1059" s="15">
        <f ca="1">LOOKUP(D1059,$F$6:$F$9,$K$6:$K$9)</f>
        <v>56</v>
      </c>
      <c r="H1059" s="15">
        <f ca="1">LOOKUP(D1059,$F$6:$F$9,$L$6:$L$9)</f>
        <v>341</v>
      </c>
      <c r="I1059" s="20">
        <f ca="1">RAND()</f>
        <v>0.45207597554039247</v>
      </c>
      <c r="J1059" s="15">
        <f ca="1">IF(B1059=1, ROUND(_xlfn.NORM.INV(I1059,$C$5,$C$6)*(1+$T$14), 0), ROUND(_xlfn.NORM.INV(I1059, $D$5, $D$6)*(1+$T$14), 0))</f>
        <v>4</v>
      </c>
      <c r="K1059" s="20">
        <f ca="1">RAND()</f>
        <v>0.60879474538434075</v>
      </c>
      <c r="L1059" s="18">
        <f ca="1">IF(B1059=1, ROUND(_xlfn.NORM.INV(K1059,$C$7,$C$8), 2), ROUND(_xlfn.NORM.INV(K1059, $D$7, $D$8), 2))</f>
        <v>10618.25</v>
      </c>
      <c r="M1059" s="15">
        <f ca="1">MIN(E1059,J1059)</f>
        <v>4</v>
      </c>
      <c r="N1059" s="15">
        <f ca="1">RAND()</f>
        <v>0.94529465321635597</v>
      </c>
      <c r="O1059" s="19">
        <f ca="1">(IF(B1059=1, $G$21+($G$22-$G$21)*N1059, $H$21+($H$22-$H$21)*N1059))</f>
        <v>3.8358839596490675E-2</v>
      </c>
      <c r="P1059" s="15">
        <f ca="1">ROUND(M1059*(1-O1059), 0)</f>
        <v>4</v>
      </c>
      <c r="Q1059" s="20">
        <f ca="1">RAND()</f>
        <v>0.73300001076349597</v>
      </c>
      <c r="R1059" s="15">
        <f ca="1">IF(B1059=1, ROUND(_xlfn.NORM.INV(Q1059,$C$9,$C$10)*(1+$T$14), 0), ROUND(_xlfn.NORM.INV(Q1059, $D$9, $D$10)*(1+$T$14), 0))</f>
        <v>46</v>
      </c>
      <c r="S1059" s="20">
        <f ca="1">RAND()</f>
        <v>0.88681490010034547</v>
      </c>
      <c r="T1059" s="18">
        <f ca="1">IF(B1059=1, ROUND(_xlfn.NORM.INV(S1059,$C$11,$C$12), 2), ROUND(_xlfn.NORM.INV(S1059, $D$11, $D$12), 2))</f>
        <v>5521.87</v>
      </c>
      <c r="U1059" s="15">
        <f ca="1">MIN(F1059,R1059)</f>
        <v>46</v>
      </c>
      <c r="V1059" s="15">
        <f ca="1">RAND()</f>
        <v>0.7389859034219447</v>
      </c>
      <c r="W1059" s="19">
        <f ca="1">(IF(B1059=1, $G$21+($G$22-$G$21)*V1059, $H$21+($H$22-$H$21)*V1059))</f>
        <v>3.2169577102658338E-2</v>
      </c>
      <c r="X1059" s="15">
        <f ca="1">ROUND(U1059*(1-W1059), 0)</f>
        <v>45</v>
      </c>
      <c r="Y1059" s="20">
        <f ca="1">RAND()</f>
        <v>0.64110015588544622</v>
      </c>
      <c r="Z1059" s="15">
        <f ca="1">IF(B1059=1, ROUND(_xlfn.NORM.INV(Y1059,$C$13,$C$14)*(1+$T$14), 0), ROUND(_xlfn.NORM.INV(Y1059, $D$13, $D$14)*(1+$T$14), 0))</f>
        <v>39</v>
      </c>
      <c r="AA1059" s="20">
        <f ca="1">RAND()</f>
        <v>0.78206838284260072</v>
      </c>
      <c r="AB1059" s="18">
        <f ca="1">IF(B1059=1, ROUND(_xlfn.NORM.INV(AA1059,$C$15,$C$16), 2), ROUND(_xlfn.NORM.INV(AA1059, $D$15, $D$16), 2))</f>
        <v>2892.67</v>
      </c>
      <c r="AC1059" s="15">
        <f ca="1">MIN(G1059,Z1059)</f>
        <v>39</v>
      </c>
      <c r="AD1059" s="15">
        <f ca="1">RAND()</f>
        <v>0.80137395474096507</v>
      </c>
      <c r="AE1059" s="19">
        <f ca="1">(IF(B1059=1, $G$21+($G$22-$G$21)*AD1059, $H$21+($H$22-$H$21)*AD1059))</f>
        <v>3.4041218642228949E-2</v>
      </c>
      <c r="AF1059" s="15">
        <f ca="1">ROUND(AC1059*(1-AE1059), 0)</f>
        <v>38</v>
      </c>
      <c r="AG1059" s="20">
        <f ca="1">RAND()</f>
        <v>0.92184532554606169</v>
      </c>
      <c r="AH1059" s="15">
        <f ca="1">IF(B1059=1, ROUND(_xlfn.NORM.INV(AG1059,$C$17,$C$18)*(1+$T$14), 0), ROUND(_xlfn.NORM.INV(AG1059, $D$17, $D$18)*(1+$T$14), 0))</f>
        <v>274</v>
      </c>
      <c r="AI1059" s="20">
        <f ca="1">RAND()</f>
        <v>0.95931407366493815</v>
      </c>
      <c r="AJ1059" s="18">
        <f ca="1">IF(B1059=1, ROUND(_xlfn.NORM.INV(AI1059,$C$19,$C$20), 2), ROUND(_xlfn.NORM.INV(AI1059, $D$19, $D$20), 2))</f>
        <v>1881.11</v>
      </c>
      <c r="AK1059" s="15">
        <f ca="1">MIN(ROUND(H1059*(1+$C$22),0),AH1059)</f>
        <v>274</v>
      </c>
      <c r="AL1059" s="20">
        <f ca="1">RAND()</f>
        <v>0.30601881500852746</v>
      </c>
      <c r="AM1059" s="19">
        <f ca="1">(IF(B1059=1, $G$21+($G$22-$G$21)*AL1059, $H$21+($H$22-$H$21)*AL1059))</f>
        <v>1.9180564450255823E-2</v>
      </c>
      <c r="AN1059" s="15">
        <f ca="1">ROUND(AK1059*(1-AM1059), 0)</f>
        <v>269</v>
      </c>
      <c r="AO1059" s="18">
        <f ca="1">SUM(IF(AN1059&gt;H1059, (AN1059-H1059)*($G$23+AJ1059), 0),IF(AF1059&gt;G1059,(AF1059-G1059)*($G$23+AB1059),0),IF(X1059&gt;F1059,(X1059-F1059)*($G$23+T1059),0),IF(P1059&gt;E1059,(P1059-E1059)*($G$23+L1059),0))</f>
        <v>0</v>
      </c>
      <c r="AP1059" s="18">
        <f>-$C$24</f>
        <v>-313614.51120000001</v>
      </c>
      <c r="AQ1059" s="17">
        <f ca="1">L1059*P1059+T1059*X1059+AB1059*AF1059+AJ1059*AN1059-AO1059+AP1059</f>
        <v>593282.68879999989</v>
      </c>
      <c r="AS1059" s="21">
        <f ca="1">SUM(IF(AN1059&gt;H1059, (AN1059-H1059), 0),IF(AF1059&gt;G1059,(AF1059-G1059),0),IF(X1059&gt;F1059,(X1059-F1059),0),IF(P1059&gt;E1059,(P1059-E1059),0))</f>
        <v>0</v>
      </c>
    </row>
    <row r="1060" spans="1:45" x14ac:dyDescent="0.4">
      <c r="A1060" s="15">
        <v>1032</v>
      </c>
      <c r="B1060" s="15">
        <f ca="1">IF(RAND() &lt; (8/12), 0, 1)</f>
        <v>0</v>
      </c>
      <c r="C1060" s="20">
        <f ca="1">RAND()</f>
        <v>0.35708916030275184</v>
      </c>
      <c r="D1060" s="15" t="str">
        <f ca="1">LOOKUP(C1060,$H$13:$H$16,$F$13:$F$16)</f>
        <v>Airbus A380-800</v>
      </c>
      <c r="E1060" s="15">
        <f ca="1">LOOKUP(D1060,$F$6:$F$9,$I$6:$I$9)</f>
        <v>14</v>
      </c>
      <c r="F1060" s="15">
        <f ca="1">LOOKUP(D1060,$F$6:$F$9,$J$6:$J$9)</f>
        <v>76</v>
      </c>
      <c r="G1060" s="15">
        <f ca="1">LOOKUP(D1060,$F$6:$F$9,$K$6:$K$9)</f>
        <v>56</v>
      </c>
      <c r="H1060" s="15">
        <f ca="1">LOOKUP(D1060,$F$6:$F$9,$L$6:$L$9)</f>
        <v>341</v>
      </c>
      <c r="I1060" s="20">
        <f ca="1">RAND()</f>
        <v>0.1947125320784826</v>
      </c>
      <c r="J1060" s="15">
        <f ca="1">IF(B1060=1, ROUND(_xlfn.NORM.INV(I1060,$C$5,$C$6)*(1+$T$14), 0), ROUND(_xlfn.NORM.INV(I1060, $D$5, $D$6)*(1+$T$14), 0))</f>
        <v>3</v>
      </c>
      <c r="K1060" s="20">
        <f ca="1">RAND()</f>
        <v>0.30234281739241398</v>
      </c>
      <c r="L1060" s="18">
        <f ca="1">IF(B1060=1, ROUND(_xlfn.NORM.INV(K1060,$C$7,$C$8), 2), ROUND(_xlfn.NORM.INV(K1060, $D$7, $D$8), 2))</f>
        <v>10256.44</v>
      </c>
      <c r="M1060" s="15">
        <f ca="1">MIN(E1060,J1060)</f>
        <v>3</v>
      </c>
      <c r="N1060" s="15">
        <f ca="1">RAND()</f>
        <v>0.869777513423444</v>
      </c>
      <c r="O1060" s="19">
        <f ca="1">(IF(B1060=1, $G$21+($G$22-$G$21)*N1060, $H$21+($H$22-$H$21)*N1060))</f>
        <v>3.6093325402703318E-2</v>
      </c>
      <c r="P1060" s="15">
        <f ca="1">ROUND(M1060*(1-O1060), 0)</f>
        <v>3</v>
      </c>
      <c r="Q1060" s="20">
        <f ca="1">RAND()</f>
        <v>0.53962810146196261</v>
      </c>
      <c r="R1060" s="15">
        <f ca="1">IF(B1060=1, ROUND(_xlfn.NORM.INV(Q1060,$C$9,$C$10)*(1+$T$14), 0), ROUND(_xlfn.NORM.INV(Q1060, $D$9, $D$10)*(1+$T$14), 0))</f>
        <v>41</v>
      </c>
      <c r="S1060" s="20">
        <f ca="1">RAND()</f>
        <v>0.11310589845797003</v>
      </c>
      <c r="T1060" s="18">
        <f ca="1">IF(B1060=1, ROUND(_xlfn.NORM.INV(S1060,$C$11,$C$12), 2), ROUND(_xlfn.NORM.INV(S1060, $D$11, $D$12), 2))</f>
        <v>4970.42</v>
      </c>
      <c r="U1060" s="15">
        <f ca="1">MIN(F1060,R1060)</f>
        <v>41</v>
      </c>
      <c r="V1060" s="15">
        <f ca="1">RAND()</f>
        <v>0.6311253523605681</v>
      </c>
      <c r="W1060" s="19">
        <f ca="1">(IF(B1060=1, $G$21+($G$22-$G$21)*V1060, $H$21+($H$22-$H$21)*V1060))</f>
        <v>2.8933760570817042E-2</v>
      </c>
      <c r="X1060" s="15">
        <f ca="1">ROUND(U1060*(1-W1060), 0)</f>
        <v>40</v>
      </c>
      <c r="Y1060" s="20">
        <f ca="1">RAND()</f>
        <v>0.10559080166920243</v>
      </c>
      <c r="Z1060" s="15">
        <f ca="1">IF(B1060=1, ROUND(_xlfn.NORM.INV(Y1060,$C$13,$C$14)*(1+$T$14), 0), ROUND(_xlfn.NORM.INV(Y1060, $D$13, $D$14)*(1+$T$14), 0))</f>
        <v>24</v>
      </c>
      <c r="AA1060" s="20">
        <f ca="1">RAND()</f>
        <v>0.42800054183103009</v>
      </c>
      <c r="AB1060" s="18">
        <f ca="1">IF(B1060=1, ROUND(_xlfn.NORM.INV(AA1060,$C$15,$C$16), 2), ROUND(_xlfn.NORM.INV(AA1060, $D$15, $D$16), 2))</f>
        <v>2775.91</v>
      </c>
      <c r="AC1060" s="15">
        <f ca="1">MIN(G1060,Z1060)</f>
        <v>24</v>
      </c>
      <c r="AD1060" s="15">
        <f ca="1">RAND()</f>
        <v>0.61775069551340311</v>
      </c>
      <c r="AE1060" s="19">
        <f ca="1">(IF(B1060=1, $G$21+($G$22-$G$21)*AD1060, $H$21+($H$22-$H$21)*AD1060))</f>
        <v>2.8532520865402096E-2</v>
      </c>
      <c r="AF1060" s="15">
        <f ca="1">ROUND(AC1060*(1-AE1060), 0)</f>
        <v>23</v>
      </c>
      <c r="AG1060" s="20">
        <f ca="1">RAND()</f>
        <v>0.68965253024848239</v>
      </c>
      <c r="AH1060" s="15">
        <f ca="1">IF(B1060=1, ROUND(_xlfn.NORM.INV(AG1060,$C$17,$C$18)*(1+$T$14), 0), ROUND(_xlfn.NORM.INV(AG1060, $D$17, $D$18)*(1+$T$14), 0))</f>
        <v>225</v>
      </c>
      <c r="AI1060" s="20">
        <f ca="1">RAND()</f>
        <v>0.11685289356773798</v>
      </c>
      <c r="AJ1060" s="18">
        <f ca="1">IF(B1060=1, ROUND(_xlfn.NORM.INV(AI1060,$C$19,$C$20), 2), ROUND(_xlfn.NORM.INV(AI1060, $D$19, $D$20), 2))</f>
        <v>1658.27</v>
      </c>
      <c r="AK1060" s="15">
        <f ca="1">MIN(ROUND(H1060*(1+$C$22),0),AH1060)</f>
        <v>225</v>
      </c>
      <c r="AL1060" s="20">
        <f ca="1">RAND()</f>
        <v>0.44788961180299947</v>
      </c>
      <c r="AM1060" s="19">
        <f ca="1">(IF(B1060=1, $G$21+($G$22-$G$21)*AL1060, $H$21+($H$22-$H$21)*AL1060))</f>
        <v>2.3436688354089984E-2</v>
      </c>
      <c r="AN1060" s="15">
        <f ca="1">ROUND(AK1060*(1-AM1060), 0)</f>
        <v>220</v>
      </c>
      <c r="AO1060" s="18">
        <f ca="1">SUM(IF(AN1060&gt;H1060, (AN1060-H1060)*($G$23+AJ1060), 0),IF(AF1060&gt;G1060,(AF1060-G1060)*($G$23+AB1060),0),IF(X1060&gt;F1060,(X1060-F1060)*($G$23+T1060),0),IF(P1060&gt;E1060,(P1060-E1060)*($G$23+L1060),0))</f>
        <v>0</v>
      </c>
      <c r="AP1060" s="18">
        <f>-$C$24</f>
        <v>-313614.51120000001</v>
      </c>
      <c r="AQ1060" s="17">
        <f ca="1">L1060*P1060+T1060*X1060+AB1060*AF1060+AJ1060*AN1060-AO1060+AP1060</f>
        <v>344636.93879999995</v>
      </c>
      <c r="AS1060" s="21">
        <f ca="1">SUM(IF(AN1060&gt;H1060, (AN1060-H1060), 0),IF(AF1060&gt;G1060,(AF1060-G1060),0),IF(X1060&gt;F1060,(X1060-F1060),0),IF(P1060&gt;E1060,(P1060-E1060),0))</f>
        <v>0</v>
      </c>
    </row>
    <row r="1061" spans="1:45" x14ac:dyDescent="0.4">
      <c r="A1061" s="15">
        <v>1033</v>
      </c>
      <c r="B1061" s="15">
        <f ca="1">IF(RAND() &lt; (8/12), 0, 1)</f>
        <v>1</v>
      </c>
      <c r="C1061" s="20">
        <f ca="1">RAND()</f>
        <v>0.94289280489464955</v>
      </c>
      <c r="D1061" s="15" t="str">
        <f ca="1">LOOKUP(C1061,$H$13:$H$16,$F$13:$F$16)</f>
        <v>Boeing 777-300ER</v>
      </c>
      <c r="E1061" s="15">
        <f ca="1">LOOKUP(D1061,$F$6:$F$9,$I$6:$I$9)</f>
        <v>8</v>
      </c>
      <c r="F1061" s="15">
        <f ca="1">LOOKUP(D1061,$F$6:$F$9,$J$6:$J$9)</f>
        <v>40</v>
      </c>
      <c r="G1061" s="15">
        <f ca="1">LOOKUP(D1061,$F$6:$F$9,$K$6:$K$9)</f>
        <v>24</v>
      </c>
      <c r="H1061" s="15">
        <f ca="1">LOOKUP(D1061,$F$6:$F$9,$L$6:$L$9)</f>
        <v>260</v>
      </c>
      <c r="I1061" s="20">
        <f ca="1">RAND()</f>
        <v>0.62770921000616475</v>
      </c>
      <c r="J1061" s="15">
        <f ca="1">IF(B1061=1, ROUND(_xlfn.NORM.INV(I1061,$C$5,$C$6)*(1+$T$14), 0), ROUND(_xlfn.NORM.INV(I1061, $D$5, $D$6)*(1+$T$14), 0))</f>
        <v>7</v>
      </c>
      <c r="K1061" s="20">
        <f ca="1">RAND()</f>
        <v>0.35229542801558189</v>
      </c>
      <c r="L1061" s="18">
        <f ca="1">IF(B1061=1, ROUND(_xlfn.NORM.INV(K1061,$C$7,$C$8), 2), ROUND(_xlfn.NORM.INV(K1061, $D$7, $D$8), 2))</f>
        <v>12975.15</v>
      </c>
      <c r="M1061" s="15">
        <f ca="1">MIN(E1061,J1061)</f>
        <v>7</v>
      </c>
      <c r="N1061" s="15">
        <f ca="1">RAND()</f>
        <v>0.28498001295692621</v>
      </c>
      <c r="O1061" s="19">
        <f ca="1">(IF(B1061=1, $G$21+($G$22-$G$21)*N1061, $H$21+($H$22-$H$21)*N1061))</f>
        <v>2.4974300453492419E-2</v>
      </c>
      <c r="P1061" s="15">
        <f ca="1">ROUND(M1061*(1-O1061), 0)</f>
        <v>7</v>
      </c>
      <c r="Q1061" s="20">
        <f ca="1">RAND()</f>
        <v>0.64300584470021704</v>
      </c>
      <c r="R1061" s="15">
        <f ca="1">IF(B1061=1, ROUND(_xlfn.NORM.INV(Q1061,$C$9,$C$10)*(1+$T$14), 0), ROUND(_xlfn.NORM.INV(Q1061, $D$9, $D$10)*(1+$T$14), 0))</f>
        <v>70</v>
      </c>
      <c r="S1061" s="20">
        <f ca="1">RAND()</f>
        <v>0.54671899595369411</v>
      </c>
      <c r="T1061" s="18">
        <f ca="1">IF(B1061=1, ROUND(_xlfn.NORM.INV(S1061,$C$11,$C$12), 2), ROUND(_xlfn.NORM.INV(S1061, $D$11, $D$12), 2))</f>
        <v>6935.28</v>
      </c>
      <c r="U1061" s="15">
        <f ca="1">MIN(F1061,R1061)</f>
        <v>40</v>
      </c>
      <c r="V1061" s="15">
        <f ca="1">RAND()</f>
        <v>0.56771518311659352</v>
      </c>
      <c r="W1061" s="19">
        <f ca="1">(IF(B1061=1, $G$21+($G$22-$G$21)*V1061, $H$21+($H$22-$H$21)*V1061))</f>
        <v>3.4870031409080779E-2</v>
      </c>
      <c r="X1061" s="15">
        <f ca="1">ROUND(U1061*(1-W1061), 0)</f>
        <v>39</v>
      </c>
      <c r="Y1061" s="20">
        <f ca="1">RAND()</f>
        <v>0.67716048168552123</v>
      </c>
      <c r="Z1061" s="15">
        <f ca="1">IF(B1061=1, ROUND(_xlfn.NORM.INV(Y1061,$C$13,$C$14)*(1+$T$14), 0), ROUND(_xlfn.NORM.INV(Y1061, $D$13, $D$14)*(1+$T$14), 0))</f>
        <v>65</v>
      </c>
      <c r="AA1061" s="20">
        <f ca="1">RAND()</f>
        <v>0.13721134098624199</v>
      </c>
      <c r="AB1061" s="18">
        <f ca="1">IF(B1061=1, ROUND(_xlfn.NORM.INV(AA1061,$C$15,$C$16), 2), ROUND(_xlfn.NORM.INV(AA1061, $D$15, $D$16), 2))</f>
        <v>3116.76</v>
      </c>
      <c r="AC1061" s="15">
        <f ca="1">MIN(G1061,Z1061)</f>
        <v>24</v>
      </c>
      <c r="AD1061" s="15">
        <f ca="1">RAND()</f>
        <v>0.82322877256883087</v>
      </c>
      <c r="AE1061" s="19">
        <f ca="1">(IF(B1061=1, $G$21+($G$22-$G$21)*AD1061, $H$21+($H$22-$H$21)*AD1061))</f>
        <v>4.3813007039909084E-2</v>
      </c>
      <c r="AF1061" s="15">
        <f ca="1">ROUND(AC1061*(1-AE1061), 0)</f>
        <v>23</v>
      </c>
      <c r="AG1061" s="20">
        <f ca="1">RAND()</f>
        <v>0.82380387649771292</v>
      </c>
      <c r="AH1061" s="15">
        <f ca="1">IF(B1061=1, ROUND(_xlfn.NORM.INV(AG1061,$C$17,$C$18)*(1+$T$14), 0), ROUND(_xlfn.NORM.INV(AG1061, $D$17, $D$18)*(1+$T$14), 0))</f>
        <v>422</v>
      </c>
      <c r="AI1061" s="20">
        <f ca="1">RAND()</f>
        <v>0.77620929395957206</v>
      </c>
      <c r="AJ1061" s="18">
        <f ca="1">IF(B1061=1, ROUND(_xlfn.NORM.INV(AI1061,$C$19,$C$20), 2), ROUND(_xlfn.NORM.INV(AI1061, $D$19, $D$20), 2))</f>
        <v>2504.75</v>
      </c>
      <c r="AK1061" s="15">
        <f ca="1">MIN(ROUND(H1061*(1+$C$22),0),AH1061)</f>
        <v>273</v>
      </c>
      <c r="AL1061" s="20">
        <f ca="1">RAND()</f>
        <v>0.17612394039395807</v>
      </c>
      <c r="AM1061" s="19">
        <f ca="1">(IF(B1061=1, $G$21+($G$22-$G$21)*AL1061, $H$21+($H$22-$H$21)*AL1061))</f>
        <v>2.1164337913788533E-2</v>
      </c>
      <c r="AN1061" s="15">
        <f ca="1">ROUND(AK1061*(1-AM1061), 0)</f>
        <v>267</v>
      </c>
      <c r="AO1061" s="18">
        <f ca="1">SUM(IF(AN1061&gt;H1061, (AN1061-H1061)*($G$23+AJ1061), 0),IF(AF1061&gt;G1061,(AF1061-G1061)*($G$23+AB1061),0),IF(X1061&gt;F1061,(X1061-F1061)*($G$23+T1061),0),IF(P1061&gt;E1061,(P1061-E1061)*($G$23+L1061),0))</f>
        <v>23490.25</v>
      </c>
      <c r="AP1061" s="18">
        <f>-$C$24</f>
        <v>-313614.51120000001</v>
      </c>
      <c r="AQ1061" s="17">
        <f ca="1">L1061*P1061+T1061*X1061+AB1061*AF1061+AJ1061*AN1061-AO1061+AP1061</f>
        <v>764650.93879999989</v>
      </c>
      <c r="AS1061" s="21">
        <f ca="1">SUM(IF(AN1061&gt;H1061, (AN1061-H1061), 0),IF(AF1061&gt;G1061,(AF1061-G1061),0),IF(X1061&gt;F1061,(X1061-F1061),0),IF(P1061&gt;E1061,(P1061-E1061),0))</f>
        <v>7</v>
      </c>
    </row>
    <row r="1062" spans="1:45" x14ac:dyDescent="0.4">
      <c r="A1062" s="15">
        <v>1034</v>
      </c>
      <c r="B1062" s="15">
        <f ca="1">IF(RAND() &lt; (8/12), 0, 1)</f>
        <v>0</v>
      </c>
      <c r="C1062" s="20">
        <f ca="1">RAND()</f>
        <v>2.9719185534237913E-2</v>
      </c>
      <c r="D1062" s="15" t="str">
        <f ca="1">LOOKUP(C1062,$H$13:$H$16,$F$13:$F$16)</f>
        <v>Airbus A350-900</v>
      </c>
      <c r="E1062" s="15">
        <f ca="1">LOOKUP(D1062,$F$6:$F$9,$I$6:$I$9)</f>
        <v>0</v>
      </c>
      <c r="F1062" s="15">
        <f ca="1">LOOKUP(D1062,$F$6:$F$9,$J$6:$J$9)</f>
        <v>32</v>
      </c>
      <c r="G1062" s="15">
        <f ca="1">LOOKUP(D1062,$F$6:$F$9,$K$6:$K$9)</f>
        <v>21</v>
      </c>
      <c r="H1062" s="15">
        <f ca="1">LOOKUP(D1062,$F$6:$F$9,$L$6:$L$9)</f>
        <v>259</v>
      </c>
      <c r="I1062" s="20">
        <f ca="1">RAND()</f>
        <v>0.36364086012802832</v>
      </c>
      <c r="J1062" s="15">
        <f ca="1">IF(B1062=1, ROUND(_xlfn.NORM.INV(I1062,$C$5,$C$6)*(1+$T$14), 0), ROUND(_xlfn.NORM.INV(I1062, $D$5, $D$6)*(1+$T$14), 0))</f>
        <v>4</v>
      </c>
      <c r="K1062" s="20">
        <f ca="1">RAND()</f>
        <v>0.45068333017472462</v>
      </c>
      <c r="L1062" s="18">
        <f ca="1">IF(B1062=1, ROUND(_xlfn.NORM.INV(K1062,$C$7,$C$8), 2), ROUND(_xlfn.NORM.INV(K1062, $D$7, $D$8), 2))</f>
        <v>10435.9</v>
      </c>
      <c r="M1062" s="15">
        <f ca="1">MIN(E1062,J1062)</f>
        <v>0</v>
      </c>
      <c r="N1062" s="15">
        <f ca="1">RAND()</f>
        <v>7.2988092952318562E-3</v>
      </c>
      <c r="O1062" s="19">
        <f ca="1">(IF(B1062=1, $G$21+($G$22-$G$21)*N1062, $H$21+($H$22-$H$21)*N1062))</f>
        <v>1.0218964278856955E-2</v>
      </c>
      <c r="P1062" s="15">
        <f ca="1">ROUND(M1062*(1-O1062), 0)</f>
        <v>0</v>
      </c>
      <c r="Q1062" s="20">
        <f ca="1">RAND()</f>
        <v>4.2918267935710297E-2</v>
      </c>
      <c r="R1062" s="15">
        <f ca="1">IF(B1062=1, ROUND(_xlfn.NORM.INV(Q1062,$C$9,$C$10)*(1+$T$14), 0), ROUND(_xlfn.NORM.INV(Q1062, $D$9, $D$10)*(1+$T$14), 0))</f>
        <v>22</v>
      </c>
      <c r="S1062" s="20">
        <f ca="1">RAND()</f>
        <v>0.98168496798865934</v>
      </c>
      <c r="T1062" s="18">
        <f ca="1">IF(B1062=1, ROUND(_xlfn.NORM.INV(S1062,$C$11,$C$12), 2), ROUND(_xlfn.NORM.INV(S1062, $D$11, $D$12), 2))</f>
        <v>5722.43</v>
      </c>
      <c r="U1062" s="15">
        <f ca="1">MIN(F1062,R1062)</f>
        <v>22</v>
      </c>
      <c r="V1062" s="15">
        <f ca="1">RAND()</f>
        <v>0.37844535811732805</v>
      </c>
      <c r="W1062" s="19">
        <f ca="1">(IF(B1062=1, $G$21+($G$22-$G$21)*V1062, $H$21+($H$22-$H$21)*V1062))</f>
        <v>2.1353360743519841E-2</v>
      </c>
      <c r="X1062" s="15">
        <f ca="1">ROUND(U1062*(1-W1062), 0)</f>
        <v>22</v>
      </c>
      <c r="Y1062" s="20">
        <f ca="1">RAND()</f>
        <v>0.31124667759377378</v>
      </c>
      <c r="Z1062" s="15">
        <f ca="1">IF(B1062=1, ROUND(_xlfn.NORM.INV(Y1062,$C$13,$C$14)*(1+$T$14), 0), ROUND(_xlfn.NORM.INV(Y1062, $D$13, $D$14)*(1+$T$14), 0))</f>
        <v>31</v>
      </c>
      <c r="AA1062" s="20">
        <f ca="1">RAND()</f>
        <v>7.663201557025201E-2</v>
      </c>
      <c r="AB1062" s="18">
        <f ca="1">IF(B1062=1, ROUND(_xlfn.NORM.INV(AA1062,$C$15,$C$16), 2), ROUND(_xlfn.NORM.INV(AA1062, $D$15, $D$16), 2))</f>
        <v>2624.4</v>
      </c>
      <c r="AC1062" s="15">
        <f ca="1">MIN(G1062,Z1062)</f>
        <v>21</v>
      </c>
      <c r="AD1062" s="15">
        <f ca="1">RAND()</f>
        <v>0.369959032315473</v>
      </c>
      <c r="AE1062" s="19">
        <f ca="1">(IF(B1062=1, $G$21+($G$22-$G$21)*AD1062, $H$21+($H$22-$H$21)*AD1062))</f>
        <v>2.1098770969464192E-2</v>
      </c>
      <c r="AF1062" s="15">
        <f ca="1">ROUND(AC1062*(1-AE1062), 0)</f>
        <v>21</v>
      </c>
      <c r="AG1062" s="20">
        <f ca="1">RAND()</f>
        <v>0.9832717250720614</v>
      </c>
      <c r="AH1062" s="15">
        <f ca="1">IF(B1062=1, ROUND(_xlfn.NORM.INV(AG1062,$C$17,$C$18)*(1+$T$14), 0), ROUND(_xlfn.NORM.INV(AG1062, $D$17, $D$18)*(1+$T$14), 0))</f>
        <v>311</v>
      </c>
      <c r="AI1062" s="20">
        <f ca="1">RAND()</f>
        <v>0.97589146838703111</v>
      </c>
      <c r="AJ1062" s="18">
        <f ca="1">IF(B1062=1, ROUND(_xlfn.NORM.INV(AI1062,$C$19,$C$20), 2), ROUND(_xlfn.NORM.INV(AI1062, $D$19, $D$20), 2))</f>
        <v>1898.79</v>
      </c>
      <c r="AK1062" s="15">
        <f ca="1">MIN(ROUND(H1062*(1+$C$22),0),AH1062)</f>
        <v>272</v>
      </c>
      <c r="AL1062" s="20">
        <f ca="1">RAND()</f>
        <v>0.85710845116534085</v>
      </c>
      <c r="AM1062" s="19">
        <f ca="1">(IF(B1062=1, $G$21+($G$22-$G$21)*AL1062, $H$21+($H$22-$H$21)*AL1062))</f>
        <v>3.5713253534960222E-2</v>
      </c>
      <c r="AN1062" s="15">
        <f ca="1">ROUND(AK1062*(1-AM1062), 0)</f>
        <v>262</v>
      </c>
      <c r="AO1062" s="18">
        <f ca="1">SUM(IF(AN1062&gt;H1062, (AN1062-H1062)*($G$23+AJ1062), 0),IF(AF1062&gt;G1062,(AF1062-G1062)*($G$23+AB1062),0),IF(X1062&gt;F1062,(X1062-F1062)*($G$23+T1062),0),IF(P1062&gt;E1062,(P1062-E1062)*($G$23+L1062),0))</f>
        <v>8249.369999999999</v>
      </c>
      <c r="AP1062" s="18">
        <f>-$C$24</f>
        <v>-313614.51120000001</v>
      </c>
      <c r="AQ1062" s="17">
        <f ca="1">L1062*P1062+T1062*X1062+AB1062*AF1062+AJ1062*AN1062-AO1062+AP1062</f>
        <v>356624.95879999996</v>
      </c>
      <c r="AS1062" s="21">
        <f ca="1">SUM(IF(AN1062&gt;H1062, (AN1062-H1062), 0),IF(AF1062&gt;G1062,(AF1062-G1062),0),IF(X1062&gt;F1062,(X1062-F1062),0),IF(P1062&gt;E1062,(P1062-E1062),0))</f>
        <v>3</v>
      </c>
    </row>
    <row r="1063" spans="1:45" x14ac:dyDescent="0.4">
      <c r="A1063" s="15">
        <v>1035</v>
      </c>
      <c r="B1063" s="15">
        <f ca="1">IF(RAND() &lt; (8/12), 0, 1)</f>
        <v>0</v>
      </c>
      <c r="C1063" s="20">
        <f ca="1">RAND()</f>
        <v>0.94784871993749975</v>
      </c>
      <c r="D1063" s="15" t="str">
        <f ca="1">LOOKUP(C1063,$H$13:$H$16,$F$13:$F$16)</f>
        <v>Boeing 777-300ER</v>
      </c>
      <c r="E1063" s="15">
        <f ca="1">LOOKUP(D1063,$F$6:$F$9,$I$6:$I$9)</f>
        <v>8</v>
      </c>
      <c r="F1063" s="15">
        <f ca="1">LOOKUP(D1063,$F$6:$F$9,$J$6:$J$9)</f>
        <v>40</v>
      </c>
      <c r="G1063" s="15">
        <f ca="1">LOOKUP(D1063,$F$6:$F$9,$K$6:$K$9)</f>
        <v>24</v>
      </c>
      <c r="H1063" s="15">
        <f ca="1">LOOKUP(D1063,$F$6:$F$9,$L$6:$L$9)</f>
        <v>260</v>
      </c>
      <c r="I1063" s="20">
        <f ca="1">RAND()</f>
        <v>0.60164439790502922</v>
      </c>
      <c r="J1063" s="15">
        <f ca="1">IF(B1063=1, ROUND(_xlfn.NORM.INV(I1063,$C$5,$C$6)*(1+$T$14), 0), ROUND(_xlfn.NORM.INV(I1063, $D$5, $D$6)*(1+$T$14), 0))</f>
        <v>4</v>
      </c>
      <c r="K1063" s="20">
        <f ca="1">RAND()</f>
        <v>0.69959235652763074</v>
      </c>
      <c r="L1063" s="18">
        <f ca="1">IF(B1063=1, ROUND(_xlfn.NORM.INV(K1063,$C$7,$C$8), 2), ROUND(_xlfn.NORM.INV(K1063, $D$7, $D$8), 2))</f>
        <v>10730.85</v>
      </c>
      <c r="M1063" s="15">
        <f ca="1">MIN(E1063,J1063)</f>
        <v>4</v>
      </c>
      <c r="N1063" s="15">
        <f ca="1">RAND()</f>
        <v>0.98628432471902627</v>
      </c>
      <c r="O1063" s="19">
        <f ca="1">(IF(B1063=1, $G$21+($G$22-$G$21)*N1063, $H$21+($H$22-$H$21)*N1063))</f>
        <v>3.9588529741570788E-2</v>
      </c>
      <c r="P1063" s="15">
        <f ca="1">ROUND(M1063*(1-O1063), 0)</f>
        <v>4</v>
      </c>
      <c r="Q1063" s="20">
        <f ca="1">RAND()</f>
        <v>0.73828996980461392</v>
      </c>
      <c r="R1063" s="15">
        <f ca="1">IF(B1063=1, ROUND(_xlfn.NORM.INV(Q1063,$C$9,$C$10)*(1+$T$14), 0), ROUND(_xlfn.NORM.INV(Q1063, $D$9, $D$10)*(1+$T$14), 0))</f>
        <v>47</v>
      </c>
      <c r="S1063" s="20">
        <f ca="1">RAND()</f>
        <v>0.92833251832422881</v>
      </c>
      <c r="T1063" s="18">
        <f ca="1">IF(B1063=1, ROUND(_xlfn.NORM.INV(S1063,$C$11,$C$12), 2), ROUND(_xlfn.NORM.INV(S1063, $D$11, $D$12), 2))</f>
        <v>5579.69</v>
      </c>
      <c r="U1063" s="15">
        <f ca="1">MIN(F1063,R1063)</f>
        <v>40</v>
      </c>
      <c r="V1063" s="15">
        <f ca="1">RAND()</f>
        <v>0.86969672693825062</v>
      </c>
      <c r="W1063" s="19">
        <f ca="1">(IF(B1063=1, $G$21+($G$22-$G$21)*V1063, $H$21+($H$22-$H$21)*V1063))</f>
        <v>3.6090901808147516E-2</v>
      </c>
      <c r="X1063" s="15">
        <f ca="1">ROUND(U1063*(1-W1063), 0)</f>
        <v>39</v>
      </c>
      <c r="Y1063" s="20">
        <f ca="1">RAND()</f>
        <v>0.89950765027870561</v>
      </c>
      <c r="Z1063" s="15">
        <f ca="1">IF(B1063=1, ROUND(_xlfn.NORM.INV(Y1063,$C$13,$C$14)*(1+$T$14), 0), ROUND(_xlfn.NORM.INV(Y1063, $D$13, $D$14)*(1+$T$14), 0))</f>
        <v>48</v>
      </c>
      <c r="AA1063" s="20">
        <f ca="1">RAND()</f>
        <v>0.94234948691069986</v>
      </c>
      <c r="AB1063" s="18">
        <f ca="1">IF(B1063=1, ROUND(_xlfn.NORM.INV(AA1063,$C$15,$C$16), 2), ROUND(_xlfn.NORM.INV(AA1063, $D$15, $D$16), 2))</f>
        <v>2989.36</v>
      </c>
      <c r="AC1063" s="15">
        <f ca="1">MIN(G1063,Z1063)</f>
        <v>24</v>
      </c>
      <c r="AD1063" s="15">
        <f ca="1">RAND()</f>
        <v>0.93639830969502136</v>
      </c>
      <c r="AE1063" s="19">
        <f ca="1">(IF(B1063=1, $G$21+($G$22-$G$21)*AD1063, $H$21+($H$22-$H$21)*AD1063))</f>
        <v>3.8091949290850642E-2</v>
      </c>
      <c r="AF1063" s="15">
        <f ca="1">ROUND(AC1063*(1-AE1063), 0)</f>
        <v>23</v>
      </c>
      <c r="AG1063" s="20">
        <f ca="1">RAND()</f>
        <v>0.53109837675516192</v>
      </c>
      <c r="AH1063" s="15">
        <f ca="1">IF(B1063=1, ROUND(_xlfn.NORM.INV(AG1063,$C$17,$C$18)*(1+$T$14), 0), ROUND(_xlfn.NORM.INV(AG1063, $D$17, $D$18)*(1+$T$14), 0))</f>
        <v>204</v>
      </c>
      <c r="AI1063" s="20">
        <f ca="1">RAND()</f>
        <v>0.362024387341632</v>
      </c>
      <c r="AJ1063" s="18">
        <f ca="1">IF(B1063=1, ROUND(_xlfn.NORM.INV(AI1063,$C$19,$C$20), 2), ROUND(_xlfn.NORM.INV(AI1063, $D$19, $D$20), 2))</f>
        <v>1721.91</v>
      </c>
      <c r="AK1063" s="15">
        <f ca="1">MIN(ROUND(H1063*(1+$C$22),0),AH1063)</f>
        <v>204</v>
      </c>
      <c r="AL1063" s="20">
        <f ca="1">RAND()</f>
        <v>4.8147411589169131E-2</v>
      </c>
      <c r="AM1063" s="19">
        <f ca="1">(IF(B1063=1, $G$21+($G$22-$G$21)*AL1063, $H$21+($H$22-$H$21)*AL1063))</f>
        <v>1.1444422347675074E-2</v>
      </c>
      <c r="AN1063" s="15">
        <f ca="1">ROUND(AK1063*(1-AM1063), 0)</f>
        <v>202</v>
      </c>
      <c r="AO1063" s="18">
        <f ca="1">SUM(IF(AN1063&gt;H1063, (AN1063-H1063)*($G$23+AJ1063), 0),IF(AF1063&gt;G1063,(AF1063-G1063)*($G$23+AB1063),0),IF(X1063&gt;F1063,(X1063-F1063)*($G$23+T1063),0),IF(P1063&gt;E1063,(P1063-E1063)*($G$23+L1063),0))</f>
        <v>0</v>
      </c>
      <c r="AP1063" s="18">
        <f>-$C$24</f>
        <v>-313614.51120000001</v>
      </c>
      <c r="AQ1063" s="17">
        <f ca="1">L1063*P1063+T1063*X1063+AB1063*AF1063+AJ1063*AN1063-AO1063+AP1063</f>
        <v>363497.89879999991</v>
      </c>
      <c r="AS1063" s="21">
        <f ca="1">SUM(IF(AN1063&gt;H1063, (AN1063-H1063), 0),IF(AF1063&gt;G1063,(AF1063-G1063),0),IF(X1063&gt;F1063,(X1063-F1063),0),IF(P1063&gt;E1063,(P1063-E1063),0))</f>
        <v>0</v>
      </c>
    </row>
    <row r="1064" spans="1:45" x14ac:dyDescent="0.4">
      <c r="A1064" s="15">
        <v>1036</v>
      </c>
      <c r="B1064" s="15">
        <f ca="1">IF(RAND() &lt; (8/12), 0, 1)</f>
        <v>1</v>
      </c>
      <c r="C1064" s="20">
        <f ca="1">RAND()</f>
        <v>0.93838331112246098</v>
      </c>
      <c r="D1064" s="15" t="str">
        <f ca="1">LOOKUP(C1064,$H$13:$H$16,$F$13:$F$16)</f>
        <v>Boeing 777-300ER</v>
      </c>
      <c r="E1064" s="15">
        <f ca="1">LOOKUP(D1064,$F$6:$F$9,$I$6:$I$9)</f>
        <v>8</v>
      </c>
      <c r="F1064" s="15">
        <f ca="1">LOOKUP(D1064,$F$6:$F$9,$J$6:$J$9)</f>
        <v>40</v>
      </c>
      <c r="G1064" s="15">
        <f ca="1">LOOKUP(D1064,$F$6:$F$9,$K$6:$K$9)</f>
        <v>24</v>
      </c>
      <c r="H1064" s="15">
        <f ca="1">LOOKUP(D1064,$F$6:$F$9,$L$6:$L$9)</f>
        <v>260</v>
      </c>
      <c r="I1064" s="20">
        <f ca="1">RAND()</f>
        <v>0.24566344994810974</v>
      </c>
      <c r="J1064" s="15">
        <f ca="1">IF(B1064=1, ROUND(_xlfn.NORM.INV(I1064,$C$5,$C$6)*(1+$T$14), 0), ROUND(_xlfn.NORM.INV(I1064, $D$5, $D$6)*(1+$T$14), 0))</f>
        <v>5</v>
      </c>
      <c r="K1064" s="20">
        <f ca="1">RAND()</f>
        <v>0.14856960958550591</v>
      </c>
      <c r="L1064" s="18">
        <f ca="1">IF(B1064=1, ROUND(_xlfn.NORM.INV(K1064,$C$7,$C$8), 2), ROUND(_xlfn.NORM.INV(K1064, $D$7, $D$8), 2))</f>
        <v>11778.66</v>
      </c>
      <c r="M1064" s="15">
        <f ca="1">MIN(E1064,J1064)</f>
        <v>5</v>
      </c>
      <c r="N1064" s="15">
        <f ca="1">RAND()</f>
        <v>9.1276822772125121E-2</v>
      </c>
      <c r="O1064" s="19">
        <f ca="1">(IF(B1064=1, $G$21+($G$22-$G$21)*N1064, $H$21+($H$22-$H$21)*N1064))</f>
        <v>1.8194688797024378E-2</v>
      </c>
      <c r="P1064" s="15">
        <f ca="1">ROUND(M1064*(1-O1064), 0)</f>
        <v>5</v>
      </c>
      <c r="Q1064" s="20">
        <f ca="1">RAND()</f>
        <v>0.87885846883635188</v>
      </c>
      <c r="R1064" s="15">
        <f ca="1">IF(B1064=1, ROUND(_xlfn.NORM.INV(Q1064,$C$9,$C$10)*(1+$T$14), 0), ROUND(_xlfn.NORM.INV(Q1064, $D$9, $D$10)*(1+$T$14), 0))</f>
        <v>90</v>
      </c>
      <c r="S1064" s="20">
        <f ca="1">RAND()</f>
        <v>0.91026789045753298</v>
      </c>
      <c r="T1064" s="18">
        <f ca="1">IF(B1064=1, ROUND(_xlfn.NORM.INV(S1064,$C$11,$C$12), 2), ROUND(_xlfn.NORM.INV(S1064, $D$11, $D$12), 2))</f>
        <v>8039.9</v>
      </c>
      <c r="U1064" s="15">
        <f ca="1">MIN(F1064,R1064)</f>
        <v>40</v>
      </c>
      <c r="V1064" s="15">
        <f ca="1">RAND()</f>
        <v>0.28314165940928837</v>
      </c>
      <c r="W1064" s="19">
        <f ca="1">(IF(B1064=1, $G$21+($G$22-$G$21)*V1064, $H$21+($H$22-$H$21)*V1064))</f>
        <v>2.4909958079325091E-2</v>
      </c>
      <c r="X1064" s="15">
        <f ca="1">ROUND(U1064*(1-W1064), 0)</f>
        <v>39</v>
      </c>
      <c r="Y1064" s="20">
        <f ca="1">RAND()</f>
        <v>0.58062371047333849</v>
      </c>
      <c r="Z1064" s="15">
        <f ca="1">IF(B1064=1, ROUND(_xlfn.NORM.INV(Y1064,$C$13,$C$14)*(1+$T$14), 0), ROUND(_xlfn.NORM.INV(Y1064, $D$13, $D$14)*(1+$T$14), 0))</f>
        <v>59</v>
      </c>
      <c r="AA1064" s="20">
        <f ca="1">RAND()</f>
        <v>5.4532299156921038E-2</v>
      </c>
      <c r="AB1064" s="18">
        <f ca="1">IF(B1064=1, ROUND(_xlfn.NORM.INV(AA1064,$C$15,$C$16), 2), ROUND(_xlfn.NORM.INV(AA1064, $D$15, $D$16), 2))</f>
        <v>2871.75</v>
      </c>
      <c r="AC1064" s="15">
        <f ca="1">MIN(G1064,Z1064)</f>
        <v>24</v>
      </c>
      <c r="AD1064" s="15">
        <f ca="1">RAND()</f>
        <v>0.45314371855209845</v>
      </c>
      <c r="AE1064" s="19">
        <f ca="1">(IF(B1064=1, $G$21+($G$22-$G$21)*AD1064, $H$21+($H$22-$H$21)*AD1064))</f>
        <v>3.0860030149323446E-2</v>
      </c>
      <c r="AF1064" s="15">
        <f ca="1">ROUND(AC1064*(1-AE1064), 0)</f>
        <v>23</v>
      </c>
      <c r="AG1064" s="20">
        <f ca="1">RAND()</f>
        <v>0.52834287086321541</v>
      </c>
      <c r="AH1064" s="15">
        <f ca="1">IF(B1064=1, ROUND(_xlfn.NORM.INV(AG1064,$C$17,$C$18)*(1+$T$14), 0), ROUND(_xlfn.NORM.INV(AG1064, $D$17, $D$18)*(1+$T$14), 0))</f>
        <v>313</v>
      </c>
      <c r="AI1064" s="20">
        <f ca="1">RAND()</f>
        <v>4.8572266360484284E-2</v>
      </c>
      <c r="AJ1064" s="18">
        <f ca="1">IF(B1064=1, ROUND(_xlfn.NORM.INV(AI1064,$C$19,$C$20), 2), ROUND(_xlfn.NORM.INV(AI1064, $D$19, $D$20), 2))</f>
        <v>1777.88</v>
      </c>
      <c r="AK1064" s="15">
        <f ca="1">MIN(ROUND(H1064*(1+$C$22),0),AH1064)</f>
        <v>273</v>
      </c>
      <c r="AL1064" s="20">
        <f ca="1">RAND()</f>
        <v>0.50260398019063179</v>
      </c>
      <c r="AM1064" s="19">
        <f ca="1">(IF(B1064=1, $G$21+($G$22-$G$21)*AL1064, $H$21+($H$22-$H$21)*AL1064))</f>
        <v>3.2591139306672109E-2</v>
      </c>
      <c r="AN1064" s="15">
        <f ca="1">ROUND(AK1064*(1-AM1064), 0)</f>
        <v>264</v>
      </c>
      <c r="AO1064" s="18">
        <f ca="1">SUM(IF(AN1064&gt;H1064, (AN1064-H1064)*($G$23+AJ1064), 0),IF(AF1064&gt;G1064,(AF1064-G1064)*($G$23+AB1064),0),IF(X1064&gt;F1064,(X1064-F1064)*($G$23+T1064),0),IF(P1064&gt;E1064,(P1064-E1064)*($G$23+L1064),0))</f>
        <v>10515.52</v>
      </c>
      <c r="AP1064" s="18">
        <f>-$C$24</f>
        <v>-313614.51120000001</v>
      </c>
      <c r="AQ1064" s="17">
        <f ca="1">L1064*P1064+T1064*X1064+AB1064*AF1064+AJ1064*AN1064-AO1064+AP1064</f>
        <v>583729.93879999989</v>
      </c>
      <c r="AS1064" s="21">
        <f ca="1">SUM(IF(AN1064&gt;H1064, (AN1064-H1064), 0),IF(AF1064&gt;G1064,(AF1064-G1064),0),IF(X1064&gt;F1064,(X1064-F1064),0),IF(P1064&gt;E1064,(P1064-E1064),0))</f>
        <v>4</v>
      </c>
    </row>
    <row r="1065" spans="1:45" x14ac:dyDescent="0.4">
      <c r="A1065" s="15">
        <v>1037</v>
      </c>
      <c r="B1065" s="15">
        <f ca="1">IF(RAND() &lt; (8/12), 0, 1)</f>
        <v>1</v>
      </c>
      <c r="C1065" s="20">
        <f ca="1">RAND()</f>
        <v>0.79499618495518942</v>
      </c>
      <c r="D1065" s="15" t="str">
        <f ca="1">LOOKUP(C1065,$H$13:$H$16,$F$13:$F$16)</f>
        <v>Boeing 777-300ER</v>
      </c>
      <c r="E1065" s="15">
        <f ca="1">LOOKUP(D1065,$F$6:$F$9,$I$6:$I$9)</f>
        <v>8</v>
      </c>
      <c r="F1065" s="15">
        <f ca="1">LOOKUP(D1065,$F$6:$F$9,$J$6:$J$9)</f>
        <v>40</v>
      </c>
      <c r="G1065" s="15">
        <f ca="1">LOOKUP(D1065,$F$6:$F$9,$K$6:$K$9)</f>
        <v>24</v>
      </c>
      <c r="H1065" s="15">
        <f ca="1">LOOKUP(D1065,$F$6:$F$9,$L$6:$L$9)</f>
        <v>260</v>
      </c>
      <c r="I1065" s="20">
        <f ca="1">RAND()</f>
        <v>0.41283119694204906</v>
      </c>
      <c r="J1065" s="15">
        <f ca="1">IF(B1065=1, ROUND(_xlfn.NORM.INV(I1065,$C$5,$C$6)*(1+$T$14), 0), ROUND(_xlfn.NORM.INV(I1065, $D$5, $D$6)*(1+$T$14), 0))</f>
        <v>6</v>
      </c>
      <c r="K1065" s="20">
        <f ca="1">RAND()</f>
        <v>0.42193453155050209</v>
      </c>
      <c r="L1065" s="18">
        <f ca="1">IF(B1065=1, ROUND(_xlfn.NORM.INV(K1065,$C$7,$C$8), 2), ROUND(_xlfn.NORM.INV(K1065, $D$7, $D$8), 2))</f>
        <v>13303.7</v>
      </c>
      <c r="M1065" s="15">
        <f ca="1">MIN(E1065,J1065)</f>
        <v>6</v>
      </c>
      <c r="N1065" s="15">
        <f ca="1">RAND()</f>
        <v>0.94119462114876695</v>
      </c>
      <c r="O1065" s="19">
        <f ca="1">(IF(B1065=1, $G$21+($G$22-$G$21)*N1065, $H$21+($H$22-$H$21)*N1065))</f>
        <v>4.7941811740206848E-2</v>
      </c>
      <c r="P1065" s="15">
        <f ca="1">ROUND(M1065*(1-O1065), 0)</f>
        <v>6</v>
      </c>
      <c r="Q1065" s="20">
        <f ca="1">RAND()</f>
        <v>0.81657030384385354</v>
      </c>
      <c r="R1065" s="15">
        <f ca="1">IF(B1065=1, ROUND(_xlfn.NORM.INV(Q1065,$C$9,$C$10)*(1+$T$14), 0), ROUND(_xlfn.NORM.INV(Q1065, $D$9, $D$10)*(1+$T$14), 0))</f>
        <v>84</v>
      </c>
      <c r="S1065" s="20">
        <f ca="1">RAND()</f>
        <v>0.3519559936778518</v>
      </c>
      <c r="T1065" s="18">
        <f ca="1">IF(B1065=1, ROUND(_xlfn.NORM.INV(S1065,$C$11,$C$12), 2), ROUND(_xlfn.NORM.INV(S1065, $D$11, $D$12), 2))</f>
        <v>6486.75</v>
      </c>
      <c r="U1065" s="15">
        <f ca="1">MIN(F1065,R1065)</f>
        <v>40</v>
      </c>
      <c r="V1065" s="15">
        <f ca="1">RAND()</f>
        <v>0.62370049424532581</v>
      </c>
      <c r="W1065" s="19">
        <f ca="1">(IF(B1065=1, $G$21+($G$22-$G$21)*V1065, $H$21+($H$22-$H$21)*V1065))</f>
        <v>3.6829517298586405E-2</v>
      </c>
      <c r="X1065" s="15">
        <f ca="1">ROUND(U1065*(1-W1065), 0)</f>
        <v>39</v>
      </c>
      <c r="Y1065" s="20">
        <f ca="1">RAND()</f>
        <v>7.5283478936205905E-2</v>
      </c>
      <c r="Z1065" s="15">
        <f ca="1">IF(B1065=1, ROUND(_xlfn.NORM.INV(Y1065,$C$13,$C$14)*(1+$T$14), 0), ROUND(_xlfn.NORM.INV(Y1065, $D$13, $D$14)*(1+$T$14), 0))</f>
        <v>21</v>
      </c>
      <c r="AA1065" s="20">
        <f ca="1">RAND()</f>
        <v>0.2028473589426445</v>
      </c>
      <c r="AB1065" s="18">
        <f ca="1">IF(B1065=1, ROUND(_xlfn.NORM.INV(AA1065,$C$15,$C$16), 2), ROUND(_xlfn.NORM.INV(AA1065, $D$15, $D$16), 2))</f>
        <v>3242.49</v>
      </c>
      <c r="AC1065" s="15">
        <f ca="1">MIN(G1065,Z1065)</f>
        <v>21</v>
      </c>
      <c r="AD1065" s="15">
        <f ca="1">RAND()</f>
        <v>4.8147373150189465E-2</v>
      </c>
      <c r="AE1065" s="19">
        <f ca="1">(IF(B1065=1, $G$21+($G$22-$G$21)*AD1065, $H$21+($H$22-$H$21)*AD1065))</f>
        <v>1.6685158060256632E-2</v>
      </c>
      <c r="AF1065" s="15">
        <f ca="1">ROUND(AC1065*(1-AE1065), 0)</f>
        <v>21</v>
      </c>
      <c r="AG1065" s="20">
        <f ca="1">RAND()</f>
        <v>0.32846694407303012</v>
      </c>
      <c r="AH1065" s="15">
        <f ca="1">IF(B1065=1, ROUND(_xlfn.NORM.INV(AG1065,$C$17,$C$18)*(1+$T$14), 0), ROUND(_xlfn.NORM.INV(AG1065, $D$17, $D$18)*(1+$T$14), 0))</f>
        <v>249</v>
      </c>
      <c r="AI1065" s="20">
        <f ca="1">RAND()</f>
        <v>0.31156358108779836</v>
      </c>
      <c r="AJ1065" s="18">
        <f ca="1">IF(B1065=1, ROUND(_xlfn.NORM.INV(AI1065,$C$19,$C$20), 2), ROUND(_xlfn.NORM.INV(AI1065, $D$19, $D$20), 2))</f>
        <v>2128.77</v>
      </c>
      <c r="AK1065" s="15">
        <f ca="1">MIN(ROUND(H1065*(1+$C$22),0),AH1065)</f>
        <v>249</v>
      </c>
      <c r="AL1065" s="20">
        <f ca="1">RAND()</f>
        <v>0.14973657197185175</v>
      </c>
      <c r="AM1065" s="19">
        <f ca="1">(IF(B1065=1, $G$21+($G$22-$G$21)*AL1065, $H$21+($H$22-$H$21)*AL1065))</f>
        <v>2.024078001901481E-2</v>
      </c>
      <c r="AN1065" s="15">
        <f ca="1">ROUND(AK1065*(1-AM1065), 0)</f>
        <v>244</v>
      </c>
      <c r="AO1065" s="18">
        <f ca="1">SUM(IF(AN1065&gt;H1065, (AN1065-H1065)*($G$23+AJ1065), 0),IF(AF1065&gt;G1065,(AF1065-G1065)*($G$23+AB1065),0),IF(X1065&gt;F1065,(X1065-F1065)*($G$23+T1065),0),IF(P1065&gt;E1065,(P1065-E1065)*($G$23+L1065),0))</f>
        <v>0</v>
      </c>
      <c r="AP1065" s="18">
        <f>-$C$24</f>
        <v>-313614.51120000001</v>
      </c>
      <c r="AQ1065" s="17">
        <f ca="1">L1065*P1065+T1065*X1065+AB1065*AF1065+AJ1065*AN1065-AO1065+AP1065</f>
        <v>606703.10880000005</v>
      </c>
      <c r="AS1065" s="21">
        <f ca="1">SUM(IF(AN1065&gt;H1065, (AN1065-H1065), 0),IF(AF1065&gt;G1065,(AF1065-G1065),0),IF(X1065&gt;F1065,(X1065-F1065),0),IF(P1065&gt;E1065,(P1065-E1065),0))</f>
        <v>0</v>
      </c>
    </row>
    <row r="1066" spans="1:45" x14ac:dyDescent="0.4">
      <c r="A1066" s="15">
        <v>1038</v>
      </c>
      <c r="B1066" s="15">
        <f ca="1">IF(RAND() &lt; (8/12), 0, 1)</f>
        <v>1</v>
      </c>
      <c r="C1066" s="20">
        <f ca="1">RAND()</f>
        <v>0.73426235500802439</v>
      </c>
      <c r="D1066" s="15" t="str">
        <f ca="1">LOOKUP(C1066,$H$13:$H$16,$F$13:$F$16)</f>
        <v>Boeing 777-300ER</v>
      </c>
      <c r="E1066" s="15">
        <f ca="1">LOOKUP(D1066,$F$6:$F$9,$I$6:$I$9)</f>
        <v>8</v>
      </c>
      <c r="F1066" s="15">
        <f ca="1">LOOKUP(D1066,$F$6:$F$9,$J$6:$J$9)</f>
        <v>40</v>
      </c>
      <c r="G1066" s="15">
        <f ca="1">LOOKUP(D1066,$F$6:$F$9,$K$6:$K$9)</f>
        <v>24</v>
      </c>
      <c r="H1066" s="15">
        <f ca="1">LOOKUP(D1066,$F$6:$F$9,$L$6:$L$9)</f>
        <v>260</v>
      </c>
      <c r="I1066" s="20">
        <f ca="1">RAND()</f>
        <v>0.11866402518939323</v>
      </c>
      <c r="J1066" s="15">
        <f ca="1">IF(B1066=1, ROUND(_xlfn.NORM.INV(I1066,$C$5,$C$6)*(1+$T$14), 0), ROUND(_xlfn.NORM.INV(I1066, $D$5, $D$6)*(1+$T$14), 0))</f>
        <v>4</v>
      </c>
      <c r="K1066" s="20">
        <f ca="1">RAND()</f>
        <v>0.94588953625661898</v>
      </c>
      <c r="L1066" s="18">
        <f ca="1">IF(B1066=1, ROUND(_xlfn.NORM.INV(K1066,$C$7,$C$8), 2), ROUND(_xlfn.NORM.INV(K1066, $D$7, $D$8), 2))</f>
        <v>16555.61</v>
      </c>
      <c r="M1066" s="15">
        <f ca="1">MIN(E1066,J1066)</f>
        <v>4</v>
      </c>
      <c r="N1066" s="15">
        <f ca="1">RAND()</f>
        <v>0.7995025695874336</v>
      </c>
      <c r="O1066" s="19">
        <f ca="1">(IF(B1066=1, $G$21+($G$22-$G$21)*N1066, $H$21+($H$22-$H$21)*N1066))</f>
        <v>4.298258993556018E-2</v>
      </c>
      <c r="P1066" s="15">
        <f ca="1">ROUND(M1066*(1-O1066), 0)</f>
        <v>4</v>
      </c>
      <c r="Q1066" s="20">
        <f ca="1">RAND()</f>
        <v>0.88492681152929631</v>
      </c>
      <c r="R1066" s="15">
        <f ca="1">IF(B1066=1, ROUND(_xlfn.NORM.INV(Q1066,$C$9,$C$10)*(1+$T$14), 0), ROUND(_xlfn.NORM.INV(Q1066, $D$9, $D$10)*(1+$T$14), 0))</f>
        <v>91</v>
      </c>
      <c r="S1066" s="20">
        <f ca="1">RAND()</f>
        <v>0.66573195133153473</v>
      </c>
      <c r="T1066" s="18">
        <f ca="1">IF(B1066=1, ROUND(_xlfn.NORM.INV(S1066,$C$11,$C$12), 2), ROUND(_xlfn.NORM.INV(S1066, $D$11, $D$12), 2))</f>
        <v>7215.51</v>
      </c>
      <c r="U1066" s="15">
        <f ca="1">MIN(F1066,R1066)</f>
        <v>40</v>
      </c>
      <c r="V1066" s="15">
        <f ca="1">RAND()</f>
        <v>0.41756989778492215</v>
      </c>
      <c r="W1066" s="19">
        <f ca="1">(IF(B1066=1, $G$21+($G$22-$G$21)*V1066, $H$21+($H$22-$H$21)*V1066))</f>
        <v>2.9614946422472276E-2</v>
      </c>
      <c r="X1066" s="15">
        <f ca="1">ROUND(U1066*(1-W1066), 0)</f>
        <v>39</v>
      </c>
      <c r="Y1066" s="20">
        <f ca="1">RAND()</f>
        <v>0.96990648526506196</v>
      </c>
      <c r="Z1066" s="15">
        <f ca="1">IF(B1066=1, ROUND(_xlfn.NORM.INV(Y1066,$C$13,$C$14)*(1+$T$14), 0), ROUND(_xlfn.NORM.INV(Y1066, $D$13, $D$14)*(1+$T$14), 0))</f>
        <v>98</v>
      </c>
      <c r="AA1066" s="20">
        <f ca="1">RAND()</f>
        <v>0.68600731904688206</v>
      </c>
      <c r="AB1066" s="18">
        <f ca="1">IF(B1066=1, ROUND(_xlfn.NORM.INV(AA1066,$C$15,$C$16), 2), ROUND(_xlfn.NORM.INV(AA1066, $D$15, $D$16), 2))</f>
        <v>3875.4</v>
      </c>
      <c r="AC1066" s="15">
        <f ca="1">MIN(G1066,Z1066)</f>
        <v>24</v>
      </c>
      <c r="AD1066" s="15">
        <f ca="1">RAND()</f>
        <v>0.53809732088618967</v>
      </c>
      <c r="AE1066" s="19">
        <f ca="1">(IF(B1066=1, $G$21+($G$22-$G$21)*AD1066, $H$21+($H$22-$H$21)*AD1066))</f>
        <v>3.383340623101664E-2</v>
      </c>
      <c r="AF1066" s="15">
        <f ca="1">ROUND(AC1066*(1-AE1066), 0)</f>
        <v>23</v>
      </c>
      <c r="AG1066" s="20">
        <f ca="1">RAND()</f>
        <v>0.66704027832126789</v>
      </c>
      <c r="AH1066" s="15">
        <f ca="1">IF(B1066=1, ROUND(_xlfn.NORM.INV(AG1066,$C$17,$C$18)*(1+$T$14), 0), ROUND(_xlfn.NORM.INV(AG1066, $D$17, $D$18)*(1+$T$14), 0))</f>
        <v>359</v>
      </c>
      <c r="AI1066" s="20">
        <f ca="1">RAND()</f>
        <v>0.67978541760785061</v>
      </c>
      <c r="AJ1066" s="18">
        <f ca="1">IF(B1066=1, ROUND(_xlfn.NORM.INV(AI1066,$C$19,$C$20), 2), ROUND(_xlfn.NORM.INV(AI1066, $D$19, $D$20), 2))</f>
        <v>2416.88</v>
      </c>
      <c r="AK1066" s="15">
        <f ca="1">MIN(ROUND(H1066*(1+$C$22),0),AH1066)</f>
        <v>273</v>
      </c>
      <c r="AL1066" s="20">
        <f ca="1">RAND()</f>
        <v>0.82310396473211822</v>
      </c>
      <c r="AM1066" s="19">
        <f ca="1">(IF(B1066=1, $G$21+($G$22-$G$21)*AL1066, $H$21+($H$22-$H$21)*AL1066))</f>
        <v>4.3808638765624144E-2</v>
      </c>
      <c r="AN1066" s="15">
        <f ca="1">ROUND(AK1066*(1-AM1066), 0)</f>
        <v>261</v>
      </c>
      <c r="AO1066" s="18">
        <f ca="1">SUM(IF(AN1066&gt;H1066, (AN1066-H1066)*($G$23+AJ1066), 0),IF(AF1066&gt;G1066,(AF1066-G1066)*($G$23+AB1066),0),IF(X1066&gt;F1066,(X1066-F1066)*($G$23+T1066),0),IF(P1066&gt;E1066,(P1066-E1066)*($G$23+L1066),0))</f>
        <v>3267.88</v>
      </c>
      <c r="AP1066" s="18">
        <f>-$C$24</f>
        <v>-313614.51120000001</v>
      </c>
      <c r="AQ1066" s="17">
        <f ca="1">L1066*P1066+T1066*X1066+AB1066*AF1066+AJ1066*AN1066-AO1066+AP1066</f>
        <v>750684.81880000001</v>
      </c>
      <c r="AS1066" s="21">
        <f ca="1">SUM(IF(AN1066&gt;H1066, (AN1066-H1066), 0),IF(AF1066&gt;G1066,(AF1066-G1066),0),IF(X1066&gt;F1066,(X1066-F1066),0),IF(P1066&gt;E1066,(P1066-E1066),0))</f>
        <v>1</v>
      </c>
    </row>
    <row r="1067" spans="1:45" x14ac:dyDescent="0.4">
      <c r="A1067" s="15">
        <v>1039</v>
      </c>
      <c r="B1067" s="15">
        <f ca="1">IF(RAND() &lt; (8/12), 0, 1)</f>
        <v>1</v>
      </c>
      <c r="C1067" s="20">
        <f ca="1">RAND()</f>
        <v>0.72017232647142371</v>
      </c>
      <c r="D1067" s="15" t="str">
        <f ca="1">LOOKUP(C1067,$H$13:$H$16,$F$13:$F$16)</f>
        <v>Boeing 777-300ER</v>
      </c>
      <c r="E1067" s="15">
        <f ca="1">LOOKUP(D1067,$F$6:$F$9,$I$6:$I$9)</f>
        <v>8</v>
      </c>
      <c r="F1067" s="15">
        <f ca="1">LOOKUP(D1067,$F$6:$F$9,$J$6:$J$9)</f>
        <v>40</v>
      </c>
      <c r="G1067" s="15">
        <f ca="1">LOOKUP(D1067,$F$6:$F$9,$K$6:$K$9)</f>
        <v>24</v>
      </c>
      <c r="H1067" s="15">
        <f ca="1">LOOKUP(D1067,$F$6:$F$9,$L$6:$L$9)</f>
        <v>260</v>
      </c>
      <c r="I1067" s="20">
        <f ca="1">RAND()</f>
        <v>0.52788328224378156</v>
      </c>
      <c r="J1067" s="15">
        <f ca="1">IF(B1067=1, ROUND(_xlfn.NORM.INV(I1067,$C$5,$C$6)*(1+$T$14), 0), ROUND(_xlfn.NORM.INV(I1067, $D$5, $D$6)*(1+$T$14), 0))</f>
        <v>6</v>
      </c>
      <c r="K1067" s="20">
        <f ca="1">RAND()</f>
        <v>0.63602222114477336</v>
      </c>
      <c r="L1067" s="18">
        <f ca="1">IF(B1067=1, ROUND(_xlfn.NORM.INV(K1067,$C$7,$C$8), 2), ROUND(_xlfn.NORM.INV(K1067, $D$7, $D$8), 2))</f>
        <v>14286.19</v>
      </c>
      <c r="M1067" s="15">
        <f ca="1">MIN(E1067,J1067)</f>
        <v>6</v>
      </c>
      <c r="N1067" s="15">
        <f ca="1">RAND()</f>
        <v>0.18920995958514653</v>
      </c>
      <c r="O1067" s="19">
        <f ca="1">(IF(B1067=1, $G$21+($G$22-$G$21)*N1067, $H$21+($H$22-$H$21)*N1067))</f>
        <v>2.1622348585480129E-2</v>
      </c>
      <c r="P1067" s="15">
        <f ca="1">ROUND(M1067*(1-O1067), 0)</f>
        <v>6</v>
      </c>
      <c r="Q1067" s="20">
        <f ca="1">RAND()</f>
        <v>2.6093789028751924E-2</v>
      </c>
      <c r="R1067" s="15">
        <f ca="1">IF(B1067=1, ROUND(_xlfn.NORM.INV(Q1067,$C$9,$C$10)*(1+$T$14), 0), ROUND(_xlfn.NORM.INV(Q1067, $D$9, $D$10)*(1+$T$14), 0))</f>
        <v>12</v>
      </c>
      <c r="S1067" s="20">
        <f ca="1">RAND()</f>
        <v>0.36577489156124809</v>
      </c>
      <c r="T1067" s="18">
        <f ca="1">IF(B1067=1, ROUND(_xlfn.NORM.INV(S1067,$C$11,$C$12), 2), ROUND(_xlfn.NORM.INV(S1067, $D$11, $D$12), 2))</f>
        <v>6520.1</v>
      </c>
      <c r="U1067" s="15">
        <f ca="1">MIN(F1067,R1067)</f>
        <v>12</v>
      </c>
      <c r="V1067" s="15">
        <f ca="1">RAND()</f>
        <v>0.43214496871939068</v>
      </c>
      <c r="W1067" s="19">
        <f ca="1">(IF(B1067=1, $G$21+($G$22-$G$21)*V1067, $H$21+($H$22-$H$21)*V1067))</f>
        <v>3.0125073905178674E-2</v>
      </c>
      <c r="X1067" s="15">
        <f ca="1">ROUND(U1067*(1-W1067), 0)</f>
        <v>12</v>
      </c>
      <c r="Y1067" s="20">
        <f ca="1">RAND()</f>
        <v>0.89417538303128075</v>
      </c>
      <c r="Z1067" s="15">
        <f ca="1">IF(B1067=1, ROUND(_xlfn.NORM.INV(Y1067,$C$13,$C$14)*(1+$T$14), 0), ROUND(_xlfn.NORM.INV(Y1067, $D$13, $D$14)*(1+$T$14), 0))</f>
        <v>83</v>
      </c>
      <c r="AA1067" s="20">
        <f ca="1">RAND()</f>
        <v>0.61390982207639999</v>
      </c>
      <c r="AB1067" s="18">
        <f ca="1">IF(B1067=1, ROUND(_xlfn.NORM.INV(AA1067,$C$15,$C$16), 2), ROUND(_xlfn.NORM.INV(AA1067, $D$15, $D$16), 2))</f>
        <v>3781.6</v>
      </c>
      <c r="AC1067" s="15">
        <f ca="1">MIN(G1067,Z1067)</f>
        <v>24</v>
      </c>
      <c r="AD1067" s="15">
        <f ca="1">RAND()</f>
        <v>0.10986063253218992</v>
      </c>
      <c r="AE1067" s="19">
        <f ca="1">(IF(B1067=1, $G$21+($G$22-$G$21)*AD1067, $H$21+($H$22-$H$21)*AD1067))</f>
        <v>1.8845122138626647E-2</v>
      </c>
      <c r="AF1067" s="15">
        <f ca="1">ROUND(AC1067*(1-AE1067), 0)</f>
        <v>24</v>
      </c>
      <c r="AG1067" s="20">
        <f ca="1">RAND()</f>
        <v>0.97480190916510467</v>
      </c>
      <c r="AH1067" s="15">
        <f ca="1">IF(B1067=1, ROUND(_xlfn.NORM.INV(AG1067,$C$17,$C$18)*(1+$T$14), 0), ROUND(_xlfn.NORM.INV(AG1067, $D$17, $D$18)*(1+$T$14), 0))</f>
        <v>551</v>
      </c>
      <c r="AI1067" s="20">
        <f ca="1">RAND()</f>
        <v>0.85758982371645942</v>
      </c>
      <c r="AJ1067" s="18">
        <f ca="1">IF(B1067=1, ROUND(_xlfn.NORM.INV(AI1067,$C$19,$C$20), 2), ROUND(_xlfn.NORM.INV(AI1067, $D$19, $D$20), 2))</f>
        <v>2597.96</v>
      </c>
      <c r="AK1067" s="15">
        <f ca="1">MIN(ROUND(H1067*(1+$C$22),0),AH1067)</f>
        <v>273</v>
      </c>
      <c r="AL1067" s="20">
        <f ca="1">RAND()</f>
        <v>0.47856659412338587</v>
      </c>
      <c r="AM1067" s="19">
        <f ca="1">(IF(B1067=1, $G$21+($G$22-$G$21)*AL1067, $H$21+($H$22-$H$21)*AL1067))</f>
        <v>3.1749830794318507E-2</v>
      </c>
      <c r="AN1067" s="15">
        <f ca="1">ROUND(AK1067*(1-AM1067), 0)</f>
        <v>264</v>
      </c>
      <c r="AO1067" s="18">
        <f ca="1">SUM(IF(AN1067&gt;H1067, (AN1067-H1067)*($G$23+AJ1067), 0),IF(AF1067&gt;G1067,(AF1067-G1067)*($G$23+AB1067),0),IF(X1067&gt;F1067,(X1067-F1067)*($G$23+T1067),0),IF(P1067&gt;E1067,(P1067-E1067)*($G$23+L1067),0))</f>
        <v>13795.84</v>
      </c>
      <c r="AP1067" s="18">
        <f>-$C$24</f>
        <v>-313614.51120000001</v>
      </c>
      <c r="AQ1067" s="17">
        <f ca="1">L1067*P1067+T1067*X1067+AB1067*AF1067+AJ1067*AN1067-AO1067+AP1067</f>
        <v>613167.82880000002</v>
      </c>
      <c r="AS1067" s="21">
        <f ca="1">SUM(IF(AN1067&gt;H1067, (AN1067-H1067), 0),IF(AF1067&gt;G1067,(AF1067-G1067),0),IF(X1067&gt;F1067,(X1067-F1067),0),IF(P1067&gt;E1067,(P1067-E1067),0))</f>
        <v>4</v>
      </c>
    </row>
    <row r="1068" spans="1:45" x14ac:dyDescent="0.4">
      <c r="A1068" s="15">
        <v>1040</v>
      </c>
      <c r="B1068" s="15">
        <f ca="1">IF(RAND() &lt; (8/12), 0, 1)</f>
        <v>0</v>
      </c>
      <c r="C1068" s="20">
        <f ca="1">RAND()</f>
        <v>0.70692785128887814</v>
      </c>
      <c r="D1068" s="15" t="str">
        <f ca="1">LOOKUP(C1068,$H$13:$H$16,$F$13:$F$16)</f>
        <v>Boeing 777-300ER</v>
      </c>
      <c r="E1068" s="15">
        <f ca="1">LOOKUP(D1068,$F$6:$F$9,$I$6:$I$9)</f>
        <v>8</v>
      </c>
      <c r="F1068" s="15">
        <f ca="1">LOOKUP(D1068,$F$6:$F$9,$J$6:$J$9)</f>
        <v>40</v>
      </c>
      <c r="G1068" s="15">
        <f ca="1">LOOKUP(D1068,$F$6:$F$9,$K$6:$K$9)</f>
        <v>24</v>
      </c>
      <c r="H1068" s="15">
        <f ca="1">LOOKUP(D1068,$F$6:$F$9,$L$6:$L$9)</f>
        <v>260</v>
      </c>
      <c r="I1068" s="20">
        <f ca="1">RAND()</f>
        <v>2.5983245842548297E-2</v>
      </c>
      <c r="J1068" s="15">
        <f ca="1">IF(B1068=1, ROUND(_xlfn.NORM.INV(I1068,$C$5,$C$6)*(1+$T$14), 0), ROUND(_xlfn.NORM.INV(I1068, $D$5, $D$6)*(1+$T$14), 0))</f>
        <v>2</v>
      </c>
      <c r="K1068" s="20">
        <f ca="1">RAND()</f>
        <v>0.37627061557565</v>
      </c>
      <c r="L1068" s="18">
        <f ca="1">IF(B1068=1, ROUND(_xlfn.NORM.INV(K1068,$C$7,$C$8), 2), ROUND(_xlfn.NORM.INV(K1068, $D$7, $D$8), 2))</f>
        <v>10348.68</v>
      </c>
      <c r="M1068" s="15">
        <f ca="1">MIN(E1068,J1068)</f>
        <v>2</v>
      </c>
      <c r="N1068" s="15">
        <f ca="1">RAND()</f>
        <v>0.35112689721681967</v>
      </c>
      <c r="O1068" s="19">
        <f ca="1">(IF(B1068=1, $G$21+($G$22-$G$21)*N1068, $H$21+($H$22-$H$21)*N1068))</f>
        <v>2.0533806916504589E-2</v>
      </c>
      <c r="P1068" s="15">
        <f ca="1">ROUND(M1068*(1-O1068), 0)</f>
        <v>2</v>
      </c>
      <c r="Q1068" s="20">
        <f ca="1">RAND()</f>
        <v>0.12854235449493512</v>
      </c>
      <c r="R1068" s="15">
        <f ca="1">IF(B1068=1, ROUND(_xlfn.NORM.INV(Q1068,$C$9,$C$10)*(1+$T$14), 0), ROUND(_xlfn.NORM.INV(Q1068, $D$9, $D$10)*(1+$T$14), 0))</f>
        <v>28</v>
      </c>
      <c r="S1068" s="20">
        <f ca="1">RAND()</f>
        <v>0.74339992299721702</v>
      </c>
      <c r="T1068" s="18">
        <f ca="1">IF(B1068=1, ROUND(_xlfn.NORM.INV(S1068,$C$11,$C$12), 2), ROUND(_xlfn.NORM.INV(S1068, $D$11, $D$12), 2))</f>
        <v>5395.19</v>
      </c>
      <c r="U1068" s="15">
        <f ca="1">MIN(F1068,R1068)</f>
        <v>28</v>
      </c>
      <c r="V1068" s="15">
        <f ca="1">RAND()</f>
        <v>0.63844853630698983</v>
      </c>
      <c r="W1068" s="19">
        <f ca="1">(IF(B1068=1, $G$21+($G$22-$G$21)*V1068, $H$21+($H$22-$H$21)*V1068))</f>
        <v>2.9153456089209696E-2</v>
      </c>
      <c r="X1068" s="15">
        <f ca="1">ROUND(U1068*(1-W1068), 0)</f>
        <v>27</v>
      </c>
      <c r="Y1068" s="20">
        <f ca="1">RAND()</f>
        <v>0.43793944284085173</v>
      </c>
      <c r="Z1068" s="15">
        <f ca="1">IF(B1068=1, ROUND(_xlfn.NORM.INV(Y1068,$C$13,$C$14)*(1+$T$14), 0), ROUND(_xlfn.NORM.INV(Y1068, $D$13, $D$14)*(1+$T$14), 0))</f>
        <v>34</v>
      </c>
      <c r="AA1068" s="20">
        <f ca="1">RAND()</f>
        <v>0.93790974647736769</v>
      </c>
      <c r="AB1068" s="18">
        <f ca="1">IF(B1068=1, ROUND(_xlfn.NORM.INV(AA1068,$C$15,$C$16), 2), ROUND(_xlfn.NORM.INV(AA1068, $D$15, $D$16), 2))</f>
        <v>2984.82</v>
      </c>
      <c r="AC1068" s="15">
        <f ca="1">MIN(G1068,Z1068)</f>
        <v>24</v>
      </c>
      <c r="AD1068" s="15">
        <f ca="1">RAND()</f>
        <v>1.4389758662152419E-2</v>
      </c>
      <c r="AE1068" s="19">
        <f ca="1">(IF(B1068=1, $G$21+($G$22-$G$21)*AD1068, $H$21+($H$22-$H$21)*AD1068))</f>
        <v>1.0431692759864573E-2</v>
      </c>
      <c r="AF1068" s="15">
        <f ca="1">ROUND(AC1068*(1-AE1068), 0)</f>
        <v>24</v>
      </c>
      <c r="AG1068" s="20">
        <f ca="1">RAND()</f>
        <v>0.69786510128648438</v>
      </c>
      <c r="AH1068" s="15">
        <f ca="1">IF(B1068=1, ROUND(_xlfn.NORM.INV(AG1068,$C$17,$C$18)*(1+$T$14), 0), ROUND(_xlfn.NORM.INV(AG1068, $D$17, $D$18)*(1+$T$14), 0))</f>
        <v>227</v>
      </c>
      <c r="AI1068" s="20">
        <f ca="1">RAND()</f>
        <v>0.20114416085581133</v>
      </c>
      <c r="AJ1068" s="18">
        <f ca="1">IF(B1068=1, ROUND(_xlfn.NORM.INV(AI1068,$C$19,$C$20), 2), ROUND(_xlfn.NORM.INV(AI1068, $D$19, $D$20), 2))</f>
        <v>1685.11</v>
      </c>
      <c r="AK1068" s="15">
        <f ca="1">MIN(ROUND(H1068*(1+$C$22),0),AH1068)</f>
        <v>227</v>
      </c>
      <c r="AL1068" s="20">
        <f ca="1">RAND()</f>
        <v>0.7242029744321411</v>
      </c>
      <c r="AM1068" s="19">
        <f ca="1">(IF(B1068=1, $G$21+($G$22-$G$21)*AL1068, $H$21+($H$22-$H$21)*AL1068))</f>
        <v>3.172608923296423E-2</v>
      </c>
      <c r="AN1068" s="15">
        <f ca="1">ROUND(AK1068*(1-AM1068), 0)</f>
        <v>220</v>
      </c>
      <c r="AO1068" s="18">
        <f ca="1">SUM(IF(AN1068&gt;H1068, (AN1068-H1068)*($G$23+AJ1068), 0),IF(AF1068&gt;G1068,(AF1068-G1068)*($G$23+AB1068),0),IF(X1068&gt;F1068,(X1068-F1068)*($G$23+T1068),0),IF(P1068&gt;E1068,(P1068-E1068)*($G$23+L1068),0))</f>
        <v>0</v>
      </c>
      <c r="AP1068" s="18">
        <f>-$C$24</f>
        <v>-313614.51120000001</v>
      </c>
      <c r="AQ1068" s="17">
        <f ca="1">L1068*P1068+T1068*X1068+AB1068*AF1068+AJ1068*AN1068-AO1068+AP1068</f>
        <v>295112.85879999987</v>
      </c>
      <c r="AS1068" s="21">
        <f ca="1">SUM(IF(AN1068&gt;H1068, (AN1068-H1068), 0),IF(AF1068&gt;G1068,(AF1068-G1068),0),IF(X1068&gt;F1068,(X1068-F1068),0),IF(P1068&gt;E1068,(P1068-E1068),0))</f>
        <v>0</v>
      </c>
    </row>
    <row r="1069" spans="1:45" x14ac:dyDescent="0.4">
      <c r="A1069" s="15">
        <v>1041</v>
      </c>
      <c r="B1069" s="15">
        <f ca="1">IF(RAND() &lt; (8/12), 0, 1)</f>
        <v>1</v>
      </c>
      <c r="C1069" s="20">
        <f ca="1">RAND()</f>
        <v>0.32226288553646643</v>
      </c>
      <c r="D1069" s="15" t="str">
        <f ca="1">LOOKUP(C1069,$H$13:$H$16,$F$13:$F$16)</f>
        <v>Airbus A380-800</v>
      </c>
      <c r="E1069" s="15">
        <f ca="1">LOOKUP(D1069,$F$6:$F$9,$I$6:$I$9)</f>
        <v>14</v>
      </c>
      <c r="F1069" s="15">
        <f ca="1">LOOKUP(D1069,$F$6:$F$9,$J$6:$J$9)</f>
        <v>76</v>
      </c>
      <c r="G1069" s="15">
        <f ca="1">LOOKUP(D1069,$F$6:$F$9,$K$6:$K$9)</f>
        <v>56</v>
      </c>
      <c r="H1069" s="15">
        <f ca="1">LOOKUP(D1069,$F$6:$F$9,$L$6:$L$9)</f>
        <v>341</v>
      </c>
      <c r="I1069" s="20">
        <f ca="1">RAND()</f>
        <v>0.35378740532163522</v>
      </c>
      <c r="J1069" s="15">
        <f ca="1">IF(B1069=1, ROUND(_xlfn.NORM.INV(I1069,$C$5,$C$6)*(1+$T$14), 0), ROUND(_xlfn.NORM.INV(I1069, $D$5, $D$6)*(1+$T$14), 0))</f>
        <v>6</v>
      </c>
      <c r="K1069" s="20">
        <f ca="1">RAND()</f>
        <v>0.63701463944435155</v>
      </c>
      <c r="L1069" s="18">
        <f ca="1">IF(B1069=1, ROUND(_xlfn.NORM.INV(K1069,$C$7,$C$8), 2), ROUND(_xlfn.NORM.INV(K1069, $D$7, $D$8), 2))</f>
        <v>14290.96</v>
      </c>
      <c r="M1069" s="15">
        <f ca="1">MIN(E1069,J1069)</f>
        <v>6</v>
      </c>
      <c r="N1069" s="15">
        <f ca="1">RAND()</f>
        <v>0.15428571529465041</v>
      </c>
      <c r="O1069" s="19">
        <f ca="1">(IF(B1069=1, $G$21+($G$22-$G$21)*N1069, $H$21+($H$22-$H$21)*N1069))</f>
        <v>2.0400000035312765E-2</v>
      </c>
      <c r="P1069" s="15">
        <f ca="1">ROUND(M1069*(1-O1069), 0)</f>
        <v>6</v>
      </c>
      <c r="Q1069" s="20">
        <f ca="1">RAND()</f>
        <v>0.95218025311724874</v>
      </c>
      <c r="R1069" s="15">
        <f ca="1">IF(B1069=1, ROUND(_xlfn.NORM.INV(Q1069,$C$9,$C$10)*(1+$T$14), 0), ROUND(_xlfn.NORM.INV(Q1069, $D$9, $D$10)*(1+$T$14), 0))</f>
        <v>103</v>
      </c>
      <c r="S1069" s="20">
        <f ca="1">RAND()</f>
        <v>0.58893117450828125</v>
      </c>
      <c r="T1069" s="18">
        <f ca="1">IF(B1069=1, ROUND(_xlfn.NORM.INV(S1069,$C$11,$C$12), 2), ROUND(_xlfn.NORM.INV(S1069, $D$11, $D$12), 2))</f>
        <v>7032.14</v>
      </c>
      <c r="U1069" s="15">
        <f ca="1">MIN(F1069,R1069)</f>
        <v>76</v>
      </c>
      <c r="V1069" s="15">
        <f ca="1">RAND()</f>
        <v>0.11035327601022726</v>
      </c>
      <c r="W1069" s="19">
        <f ca="1">(IF(B1069=1, $G$21+($G$22-$G$21)*V1069, $H$21+($H$22-$H$21)*V1069))</f>
        <v>1.8862364660357955E-2</v>
      </c>
      <c r="X1069" s="15">
        <f ca="1">ROUND(U1069*(1-W1069), 0)</f>
        <v>75</v>
      </c>
      <c r="Y1069" s="20">
        <f ca="1">RAND()</f>
        <v>0.4607731989418441</v>
      </c>
      <c r="Z1069" s="15">
        <f ca="1">IF(B1069=1, ROUND(_xlfn.NORM.INV(Y1069,$C$13,$C$14)*(1+$T$14), 0), ROUND(_xlfn.NORM.INV(Y1069, $D$13, $D$14)*(1+$T$14), 0))</f>
        <v>52</v>
      </c>
      <c r="AA1069" s="20">
        <f ca="1">RAND()</f>
        <v>0.20654063040100612</v>
      </c>
      <c r="AB1069" s="18">
        <f ca="1">IF(B1069=1, ROUND(_xlfn.NORM.INV(AA1069,$C$15,$C$16), 2), ROUND(_xlfn.NORM.INV(AA1069, $D$15, $D$16), 2))</f>
        <v>3248.75</v>
      </c>
      <c r="AC1069" s="15">
        <f ca="1">MIN(G1069,Z1069)</f>
        <v>52</v>
      </c>
      <c r="AD1069" s="15">
        <f ca="1">RAND()</f>
        <v>0.59457862780386783</v>
      </c>
      <c r="AE1069" s="19">
        <f ca="1">(IF(B1069=1, $G$21+($G$22-$G$21)*AD1069, $H$21+($H$22-$H$21)*AD1069))</f>
        <v>3.5810251973135379E-2</v>
      </c>
      <c r="AF1069" s="15">
        <f ca="1">ROUND(AC1069*(1-AE1069), 0)</f>
        <v>50</v>
      </c>
      <c r="AG1069" s="20">
        <f ca="1">RAND()</f>
        <v>0.4128926835170913</v>
      </c>
      <c r="AH1069" s="15">
        <f ca="1">IF(B1069=1, ROUND(_xlfn.NORM.INV(AG1069,$C$17,$C$18)*(1+$T$14), 0), ROUND(_xlfn.NORM.INV(AG1069, $D$17, $D$18)*(1+$T$14), 0))</f>
        <v>277</v>
      </c>
      <c r="AI1069" s="20">
        <f ca="1">RAND()</f>
        <v>0.32028849484201194</v>
      </c>
      <c r="AJ1069" s="18">
        <f ca="1">IF(B1069=1, ROUND(_xlfn.NORM.INV(AI1069,$C$19,$C$20), 2), ROUND(_xlfn.NORM.INV(AI1069, $D$19, $D$20), 2))</f>
        <v>2136.15</v>
      </c>
      <c r="AK1069" s="15">
        <f ca="1">MIN(ROUND(H1069*(1+$C$22),0),AH1069)</f>
        <v>277</v>
      </c>
      <c r="AL1069" s="20">
        <f ca="1">RAND()</f>
        <v>0.16557662762508063</v>
      </c>
      <c r="AM1069" s="19">
        <f ca="1">(IF(B1069=1, $G$21+($G$22-$G$21)*AL1069, $H$21+($H$22-$H$21)*AL1069))</f>
        <v>2.0795181966877824E-2</v>
      </c>
      <c r="AN1069" s="15">
        <f ca="1">ROUND(AK1069*(1-AM1069), 0)</f>
        <v>271</v>
      </c>
      <c r="AO1069" s="18">
        <f ca="1">SUM(IF(AN1069&gt;H1069, (AN1069-H1069)*($G$23+AJ1069), 0),IF(AF1069&gt;G1069,(AF1069-G1069)*($G$23+AB1069),0),IF(X1069&gt;F1069,(X1069-F1069)*($G$23+T1069),0),IF(P1069&gt;E1069,(P1069-E1069)*($G$23+L1069),0))</f>
        <v>0</v>
      </c>
      <c r="AP1069" s="18">
        <f>-$C$24</f>
        <v>-313614.51120000001</v>
      </c>
      <c r="AQ1069" s="17">
        <f ca="1">L1069*P1069+T1069*X1069+AB1069*AF1069+AJ1069*AN1069-AO1069+AP1069</f>
        <v>1040875.8988000001</v>
      </c>
      <c r="AS1069" s="21">
        <f ca="1">SUM(IF(AN1069&gt;H1069, (AN1069-H1069), 0),IF(AF1069&gt;G1069,(AF1069-G1069),0),IF(X1069&gt;F1069,(X1069-F1069),0),IF(P1069&gt;E1069,(P1069-E1069),0))</f>
        <v>0</v>
      </c>
    </row>
    <row r="1070" spans="1:45" x14ac:dyDescent="0.4">
      <c r="A1070" s="15">
        <v>1042</v>
      </c>
      <c r="B1070" s="15">
        <f ca="1">IF(RAND() &lt; (8/12), 0, 1)</f>
        <v>0</v>
      </c>
      <c r="C1070" s="20">
        <f ca="1">RAND()</f>
        <v>0.21192584888227162</v>
      </c>
      <c r="D1070" s="15" t="str">
        <f ca="1">LOOKUP(C1070,$H$13:$H$16,$F$13:$F$16)</f>
        <v>Airbus A380-800</v>
      </c>
      <c r="E1070" s="15">
        <f ca="1">LOOKUP(D1070,$F$6:$F$9,$I$6:$I$9)</f>
        <v>14</v>
      </c>
      <c r="F1070" s="15">
        <f ca="1">LOOKUP(D1070,$F$6:$F$9,$J$6:$J$9)</f>
        <v>76</v>
      </c>
      <c r="G1070" s="15">
        <f ca="1">LOOKUP(D1070,$F$6:$F$9,$K$6:$K$9)</f>
        <v>56</v>
      </c>
      <c r="H1070" s="15">
        <f ca="1">LOOKUP(D1070,$F$6:$F$9,$L$6:$L$9)</f>
        <v>341</v>
      </c>
      <c r="I1070" s="20">
        <f ca="1">RAND()</f>
        <v>0.1091481245812278</v>
      </c>
      <c r="J1070" s="15">
        <f ca="1">IF(B1070=1, ROUND(_xlfn.NORM.INV(I1070,$C$5,$C$6)*(1+$T$14), 0), ROUND(_xlfn.NORM.INV(I1070, $D$5, $D$6)*(1+$T$14), 0))</f>
        <v>3</v>
      </c>
      <c r="K1070" s="20">
        <f ca="1">RAND()</f>
        <v>0.55554885985883895</v>
      </c>
      <c r="L1070" s="18">
        <f ca="1">IF(B1070=1, ROUND(_xlfn.NORM.INV(K1070,$C$7,$C$8), 2), ROUND(_xlfn.NORM.INV(K1070, $D$7, $D$8), 2))</f>
        <v>10556.05</v>
      </c>
      <c r="M1070" s="15">
        <f ca="1">MIN(E1070,J1070)</f>
        <v>3</v>
      </c>
      <c r="N1070" s="15">
        <f ca="1">RAND()</f>
        <v>0.93207984848326764</v>
      </c>
      <c r="O1070" s="19">
        <f ca="1">(IF(B1070=1, $G$21+($G$22-$G$21)*N1070, $H$21+($H$22-$H$21)*N1070))</f>
        <v>3.7962395454498025E-2</v>
      </c>
      <c r="P1070" s="15">
        <f ca="1">ROUND(M1070*(1-O1070), 0)</f>
        <v>3</v>
      </c>
      <c r="Q1070" s="20">
        <f ca="1">RAND()</f>
        <v>0.16138913856009829</v>
      </c>
      <c r="R1070" s="15">
        <f ca="1">IF(B1070=1, ROUND(_xlfn.NORM.INV(Q1070,$C$9,$C$10)*(1+$T$14), 0), ROUND(_xlfn.NORM.INV(Q1070, $D$9, $D$10)*(1+$T$14), 0))</f>
        <v>30</v>
      </c>
      <c r="S1070" s="20">
        <f ca="1">RAND()</f>
        <v>0.99873845788122628</v>
      </c>
      <c r="T1070" s="18">
        <f ca="1">IF(B1070=1, ROUND(_xlfn.NORM.INV(S1070,$C$11,$C$12), 2), ROUND(_xlfn.NORM.INV(S1070, $D$11, $D$12), 2))</f>
        <v>5934.52</v>
      </c>
      <c r="U1070" s="15">
        <f ca="1">MIN(F1070,R1070)</f>
        <v>30</v>
      </c>
      <c r="V1070" s="15">
        <f ca="1">RAND()</f>
        <v>0.24176756234130259</v>
      </c>
      <c r="W1070" s="19">
        <f ca="1">(IF(B1070=1, $G$21+($G$22-$G$21)*V1070, $H$21+($H$22-$H$21)*V1070))</f>
        <v>1.7253026870239076E-2</v>
      </c>
      <c r="X1070" s="15">
        <f ca="1">ROUND(U1070*(1-W1070), 0)</f>
        <v>29</v>
      </c>
      <c r="Y1070" s="20">
        <f ca="1">RAND()</f>
        <v>0.34958089501337464</v>
      </c>
      <c r="Z1070" s="15">
        <f ca="1">IF(B1070=1, ROUND(_xlfn.NORM.INV(Y1070,$C$13,$C$14)*(1+$T$14), 0), ROUND(_xlfn.NORM.INV(Y1070, $D$13, $D$14)*(1+$T$14), 0))</f>
        <v>32</v>
      </c>
      <c r="AA1070" s="20">
        <f ca="1">RAND()</f>
        <v>0.39039772944357853</v>
      </c>
      <c r="AB1070" s="18">
        <f ca="1">IF(B1070=1, ROUND(_xlfn.NORM.INV(AA1070,$C$15,$C$16), 2), ROUND(_xlfn.NORM.INV(AA1070, $D$15, $D$16), 2))</f>
        <v>2764.15</v>
      </c>
      <c r="AC1070" s="15">
        <f ca="1">MIN(G1070,Z1070)</f>
        <v>32</v>
      </c>
      <c r="AD1070" s="15">
        <f ca="1">RAND()</f>
        <v>0.70068972060430701</v>
      </c>
      <c r="AE1070" s="19">
        <f ca="1">(IF(B1070=1, $G$21+($G$22-$G$21)*AD1070, $H$21+($H$22-$H$21)*AD1070))</f>
        <v>3.1020691618129211E-2</v>
      </c>
      <c r="AF1070" s="15">
        <f ca="1">ROUND(AC1070*(1-AE1070), 0)</f>
        <v>31</v>
      </c>
      <c r="AG1070" s="20">
        <f ca="1">RAND()</f>
        <v>0.63978564021505635</v>
      </c>
      <c r="AH1070" s="15">
        <f ca="1">IF(B1070=1, ROUND(_xlfn.NORM.INV(AG1070,$C$17,$C$18)*(1+$T$14), 0), ROUND(_xlfn.NORM.INV(AG1070, $D$17, $D$18)*(1+$T$14), 0))</f>
        <v>218</v>
      </c>
      <c r="AI1070" s="20">
        <f ca="1">RAND()</f>
        <v>0.79591105867229262</v>
      </c>
      <c r="AJ1070" s="18">
        <f ca="1">IF(B1070=1, ROUND(_xlfn.NORM.INV(AI1070,$C$19,$C$20), 2), ROUND(_xlfn.NORM.INV(AI1070, $D$19, $D$20), 2))</f>
        <v>1811.56</v>
      </c>
      <c r="AK1070" s="15">
        <f ca="1">MIN(ROUND(H1070*(1+$C$22),0),AH1070)</f>
        <v>218</v>
      </c>
      <c r="AL1070" s="20">
        <f ca="1">RAND()</f>
        <v>0.41856735503330267</v>
      </c>
      <c r="AM1070" s="19">
        <f ca="1">(IF(B1070=1, $G$21+($G$22-$G$21)*AL1070, $H$21+($H$22-$H$21)*AL1070))</f>
        <v>2.2557020650999078E-2</v>
      </c>
      <c r="AN1070" s="15">
        <f ca="1">ROUND(AK1070*(1-AM1070), 0)</f>
        <v>213</v>
      </c>
      <c r="AO1070" s="18">
        <f ca="1">SUM(IF(AN1070&gt;H1070, (AN1070-H1070)*($G$23+AJ1070), 0),IF(AF1070&gt;G1070,(AF1070-G1070)*($G$23+AB1070),0),IF(X1070&gt;F1070,(X1070-F1070)*($G$23+T1070),0),IF(P1070&gt;E1070,(P1070-E1070)*($G$23+L1070),0))</f>
        <v>0</v>
      </c>
      <c r="AP1070" s="18">
        <f>-$C$24</f>
        <v>-313614.51120000001</v>
      </c>
      <c r="AQ1070" s="17">
        <f ca="1">L1070*P1070+T1070*X1070+AB1070*AF1070+AJ1070*AN1070-AO1070+AP1070</f>
        <v>361705.64879999991</v>
      </c>
      <c r="AS1070" s="21">
        <f ca="1">SUM(IF(AN1070&gt;H1070, (AN1070-H1070), 0),IF(AF1070&gt;G1070,(AF1070-G1070),0),IF(X1070&gt;F1070,(X1070-F1070),0),IF(P1070&gt;E1070,(P1070-E1070),0))</f>
        <v>0</v>
      </c>
    </row>
    <row r="1071" spans="1:45" x14ac:dyDescent="0.4">
      <c r="A1071" s="15">
        <v>1043</v>
      </c>
      <c r="B1071" s="15">
        <f ca="1">IF(RAND() &lt; (8/12), 0, 1)</f>
        <v>0</v>
      </c>
      <c r="C1071" s="20">
        <f ca="1">RAND()</f>
        <v>0.56844656310152797</v>
      </c>
      <c r="D1071" s="15" t="str">
        <f ca="1">LOOKUP(C1071,$H$13:$H$16,$F$13:$F$16)</f>
        <v>Airbus A380-800</v>
      </c>
      <c r="E1071" s="15">
        <f ca="1">LOOKUP(D1071,$F$6:$F$9,$I$6:$I$9)</f>
        <v>14</v>
      </c>
      <c r="F1071" s="15">
        <f ca="1">LOOKUP(D1071,$F$6:$F$9,$J$6:$J$9)</f>
        <v>76</v>
      </c>
      <c r="G1071" s="15">
        <f ca="1">LOOKUP(D1071,$F$6:$F$9,$K$6:$K$9)</f>
        <v>56</v>
      </c>
      <c r="H1071" s="15">
        <f ca="1">LOOKUP(D1071,$F$6:$F$9,$L$6:$L$9)</f>
        <v>341</v>
      </c>
      <c r="I1071" s="20">
        <f ca="1">RAND()</f>
        <v>0.93264227487871765</v>
      </c>
      <c r="J1071" s="15">
        <f ca="1">IF(B1071=1, ROUND(_xlfn.NORM.INV(I1071,$C$5,$C$6)*(1+$T$14), 0), ROUND(_xlfn.NORM.INV(I1071, $D$5, $D$6)*(1+$T$14), 0))</f>
        <v>6</v>
      </c>
      <c r="K1071" s="20">
        <f ca="1">RAND()</f>
        <v>0.38236990986389174</v>
      </c>
      <c r="L1071" s="18">
        <f ca="1">IF(B1071=1, ROUND(_xlfn.NORM.INV(K1071,$C$7,$C$8), 2), ROUND(_xlfn.NORM.INV(K1071, $D$7, $D$8), 2))</f>
        <v>10355.99</v>
      </c>
      <c r="M1071" s="15">
        <f ca="1">MIN(E1071,J1071)</f>
        <v>6</v>
      </c>
      <c r="N1071" s="15">
        <f ca="1">RAND()</f>
        <v>0.50572731729145948</v>
      </c>
      <c r="O1071" s="19">
        <f ca="1">(IF(B1071=1, $G$21+($G$22-$G$21)*N1071, $H$21+($H$22-$H$21)*N1071))</f>
        <v>2.5171819518743782E-2</v>
      </c>
      <c r="P1071" s="15">
        <f ca="1">ROUND(M1071*(1-O1071), 0)</f>
        <v>6</v>
      </c>
      <c r="Q1071" s="20">
        <f ca="1">RAND()</f>
        <v>6.3200335460209978E-2</v>
      </c>
      <c r="R1071" s="15">
        <f ca="1">IF(B1071=1, ROUND(_xlfn.NORM.INV(Q1071,$C$9,$C$10)*(1+$T$14), 0), ROUND(_xlfn.NORM.INV(Q1071, $D$9, $D$10)*(1+$T$14), 0))</f>
        <v>24</v>
      </c>
      <c r="S1071" s="20">
        <f ca="1">RAND()</f>
        <v>0.85198867813594659</v>
      </c>
      <c r="T1071" s="18">
        <f ca="1">IF(B1071=1, ROUND(_xlfn.NORM.INV(S1071,$C$11,$C$12), 2), ROUND(_xlfn.NORM.INV(S1071, $D$11, $D$12), 2))</f>
        <v>5484.32</v>
      </c>
      <c r="U1071" s="15">
        <f ca="1">MIN(F1071,R1071)</f>
        <v>24</v>
      </c>
      <c r="V1071" s="15">
        <f ca="1">RAND()</f>
        <v>0.9271580098069474</v>
      </c>
      <c r="W1071" s="19">
        <f ca="1">(IF(B1071=1, $G$21+($G$22-$G$21)*V1071, $H$21+($H$22-$H$21)*V1071))</f>
        <v>3.7814740294208421E-2</v>
      </c>
      <c r="X1071" s="15">
        <f ca="1">ROUND(U1071*(1-W1071), 0)</f>
        <v>23</v>
      </c>
      <c r="Y1071" s="20">
        <f ca="1">RAND()</f>
        <v>0.59109792129520922</v>
      </c>
      <c r="Z1071" s="15">
        <f ca="1">IF(B1071=1, ROUND(_xlfn.NORM.INV(Y1071,$C$13,$C$14)*(1+$T$14), 0), ROUND(_xlfn.NORM.INV(Y1071, $D$13, $D$14)*(1+$T$14), 0))</f>
        <v>38</v>
      </c>
      <c r="AA1071" s="20">
        <f ca="1">RAND()</f>
        <v>0.42168816437689494</v>
      </c>
      <c r="AB1071" s="18">
        <f ca="1">IF(B1071=1, ROUND(_xlfn.NORM.INV(AA1071,$C$15,$C$16), 2), ROUND(_xlfn.NORM.INV(AA1071, $D$15, $D$16), 2))</f>
        <v>2773.96</v>
      </c>
      <c r="AC1071" s="15">
        <f ca="1">MIN(G1071,Z1071)</f>
        <v>38</v>
      </c>
      <c r="AD1071" s="15">
        <f ca="1">RAND()</f>
        <v>0.91615231642797978</v>
      </c>
      <c r="AE1071" s="19">
        <f ca="1">(IF(B1071=1, $G$21+($G$22-$G$21)*AD1071, $H$21+($H$22-$H$21)*AD1071))</f>
        <v>3.748456949283939E-2</v>
      </c>
      <c r="AF1071" s="15">
        <f ca="1">ROUND(AC1071*(1-AE1071), 0)</f>
        <v>37</v>
      </c>
      <c r="AG1071" s="20">
        <f ca="1">RAND()</f>
        <v>0.32406735968011346</v>
      </c>
      <c r="AH1071" s="15">
        <f ca="1">IF(B1071=1, ROUND(_xlfn.NORM.INV(AG1071,$C$17,$C$18)*(1+$T$14), 0), ROUND(_xlfn.NORM.INV(AG1071, $D$17, $D$18)*(1+$T$14), 0))</f>
        <v>176</v>
      </c>
      <c r="AI1071" s="20">
        <f ca="1">RAND()</f>
        <v>0.50664197378094966</v>
      </c>
      <c r="AJ1071" s="18">
        <f ca="1">IF(B1071=1, ROUND(_xlfn.NORM.INV(AI1071,$C$19,$C$20), 2), ROUND(_xlfn.NORM.INV(AI1071, $D$19, $D$20), 2))</f>
        <v>1749.99</v>
      </c>
      <c r="AK1071" s="15">
        <f ca="1">MIN(ROUND(H1071*(1+$C$22),0),AH1071)</f>
        <v>176</v>
      </c>
      <c r="AL1071" s="20">
        <f ca="1">RAND()</f>
        <v>0.32462580858309775</v>
      </c>
      <c r="AM1071" s="19">
        <f ca="1">(IF(B1071=1, $G$21+($G$22-$G$21)*AL1071, $H$21+($H$22-$H$21)*AL1071))</f>
        <v>1.973877425749293E-2</v>
      </c>
      <c r="AN1071" s="15">
        <f ca="1">ROUND(AK1071*(1-AM1071), 0)</f>
        <v>173</v>
      </c>
      <c r="AO1071" s="18">
        <f ca="1">SUM(IF(AN1071&gt;H1071, (AN1071-H1071)*($G$23+AJ1071), 0),IF(AF1071&gt;G1071,(AF1071-G1071)*($G$23+AB1071),0),IF(X1071&gt;F1071,(X1071-F1071)*($G$23+T1071),0),IF(P1071&gt;E1071,(P1071-E1071)*($G$23+L1071),0))</f>
        <v>0</v>
      </c>
      <c r="AP1071" s="18">
        <f>-$C$24</f>
        <v>-313614.51120000001</v>
      </c>
      <c r="AQ1071" s="17">
        <f ca="1">L1071*P1071+T1071*X1071+AB1071*AF1071+AJ1071*AN1071-AO1071+AP1071</f>
        <v>280045.57880000008</v>
      </c>
      <c r="AS1071" s="21">
        <f ca="1">SUM(IF(AN1071&gt;H1071, (AN1071-H1071), 0),IF(AF1071&gt;G1071,(AF1071-G1071),0),IF(X1071&gt;F1071,(X1071-F1071),0),IF(P1071&gt;E1071,(P1071-E1071),0))</f>
        <v>0</v>
      </c>
    </row>
    <row r="1072" spans="1:45" x14ac:dyDescent="0.4">
      <c r="A1072" s="15">
        <v>1044</v>
      </c>
      <c r="B1072" s="15">
        <f ca="1">IF(RAND() &lt; (8/12), 0, 1)</f>
        <v>1</v>
      </c>
      <c r="C1072" s="20">
        <f ca="1">RAND()</f>
        <v>0.87960941923337588</v>
      </c>
      <c r="D1072" s="15" t="str">
        <f ca="1">LOOKUP(C1072,$H$13:$H$16,$F$13:$F$16)</f>
        <v>Boeing 777-300ER</v>
      </c>
      <c r="E1072" s="15">
        <f ca="1">LOOKUP(D1072,$F$6:$F$9,$I$6:$I$9)</f>
        <v>8</v>
      </c>
      <c r="F1072" s="15">
        <f ca="1">LOOKUP(D1072,$F$6:$F$9,$J$6:$J$9)</f>
        <v>40</v>
      </c>
      <c r="G1072" s="15">
        <f ca="1">LOOKUP(D1072,$F$6:$F$9,$K$6:$K$9)</f>
        <v>24</v>
      </c>
      <c r="H1072" s="15">
        <f ca="1">LOOKUP(D1072,$F$6:$F$9,$L$6:$L$9)</f>
        <v>260</v>
      </c>
      <c r="I1072" s="20">
        <f ca="1">RAND()</f>
        <v>0.79848841106711022</v>
      </c>
      <c r="J1072" s="15">
        <f ca="1">IF(B1072=1, ROUND(_xlfn.NORM.INV(I1072,$C$5,$C$6)*(1+$T$14), 0), ROUND(_xlfn.NORM.INV(I1072, $D$5, $D$6)*(1+$T$14), 0))</f>
        <v>8</v>
      </c>
      <c r="K1072" s="20">
        <f ca="1">RAND()</f>
        <v>0.17594534094034864</v>
      </c>
      <c r="L1072" s="18">
        <f ca="1">IF(B1072=1, ROUND(_xlfn.NORM.INV(K1072,$C$7,$C$8), 2), ROUND(_xlfn.NORM.INV(K1072, $D$7, $D$8), 2))</f>
        <v>11980.03</v>
      </c>
      <c r="M1072" s="15">
        <f ca="1">MIN(E1072,J1072)</f>
        <v>8</v>
      </c>
      <c r="N1072" s="15">
        <f ca="1">RAND()</f>
        <v>0.81683324088964293</v>
      </c>
      <c r="O1072" s="19">
        <f ca="1">(IF(B1072=1, $G$21+($G$22-$G$21)*N1072, $H$21+($H$22-$H$21)*N1072))</f>
        <v>4.3589163431137501E-2</v>
      </c>
      <c r="P1072" s="15">
        <f ca="1">ROUND(M1072*(1-O1072), 0)</f>
        <v>8</v>
      </c>
      <c r="Q1072" s="20">
        <f ca="1">RAND()</f>
        <v>0.72706115167566121</v>
      </c>
      <c r="R1072" s="15">
        <f ca="1">IF(B1072=1, ROUND(_xlfn.NORM.INV(Q1072,$C$9,$C$10)*(1+$T$14), 0), ROUND(_xlfn.NORM.INV(Q1072, $D$9, $D$10)*(1+$T$14), 0))</f>
        <v>76</v>
      </c>
      <c r="S1072" s="20">
        <f ca="1">RAND()</f>
        <v>7.5053370837286137E-2</v>
      </c>
      <c r="T1072" s="18">
        <f ca="1">IF(B1072=1, ROUND(_xlfn.NORM.INV(S1072,$C$11,$C$12), 2), ROUND(_xlfn.NORM.INV(S1072, $D$11, $D$12), 2))</f>
        <v>5531.74</v>
      </c>
      <c r="U1072" s="15">
        <f ca="1">MIN(F1072,R1072)</f>
        <v>40</v>
      </c>
      <c r="V1072" s="15">
        <f ca="1">RAND()</f>
        <v>0.35843577203426258</v>
      </c>
      <c r="W1072" s="19">
        <f ca="1">(IF(B1072=1, $G$21+($G$22-$G$21)*V1072, $H$21+($H$22-$H$21)*V1072))</f>
        <v>2.7545252021199191E-2</v>
      </c>
      <c r="X1072" s="15">
        <f ca="1">ROUND(U1072*(1-W1072), 0)</f>
        <v>39</v>
      </c>
      <c r="Y1072" s="20">
        <f ca="1">RAND()</f>
        <v>6.7638560250213753E-2</v>
      </c>
      <c r="Z1072" s="15">
        <f ca="1">IF(B1072=1, ROUND(_xlfn.NORM.INV(Y1072,$C$13,$C$14)*(1+$T$14), 0), ROUND(_xlfn.NORM.INV(Y1072, $D$13, $D$14)*(1+$T$14), 0))</f>
        <v>20</v>
      </c>
      <c r="AA1072" s="20">
        <f ca="1">RAND()</f>
        <v>0.63946899771630838</v>
      </c>
      <c r="AB1072" s="18">
        <f ca="1">IF(B1072=1, ROUND(_xlfn.NORM.INV(AA1072,$C$15,$C$16), 2), ROUND(_xlfn.NORM.INV(AA1072, $D$15, $D$16), 2))</f>
        <v>3814.07</v>
      </c>
      <c r="AC1072" s="15">
        <f ca="1">MIN(G1072,Z1072)</f>
        <v>20</v>
      </c>
      <c r="AD1072" s="15">
        <f ca="1">RAND()</f>
        <v>0.58206111918828196</v>
      </c>
      <c r="AE1072" s="19">
        <f ca="1">(IF(B1072=1, $G$21+($G$22-$G$21)*AD1072, $H$21+($H$22-$H$21)*AD1072))</f>
        <v>3.5372139171589871E-2</v>
      </c>
      <c r="AF1072" s="15">
        <f ca="1">ROUND(AC1072*(1-AE1072), 0)</f>
        <v>19</v>
      </c>
      <c r="AG1072" s="20">
        <f ca="1">RAND()</f>
        <v>0.42252931272521688</v>
      </c>
      <c r="AH1072" s="15">
        <f ca="1">IF(B1072=1, ROUND(_xlfn.NORM.INV(AG1072,$C$17,$C$18)*(1+$T$14), 0), ROUND(_xlfn.NORM.INV(AG1072, $D$17, $D$18)*(1+$T$14), 0))</f>
        <v>280</v>
      </c>
      <c r="AI1072" s="20">
        <f ca="1">RAND()</f>
        <v>0.64349970945765178</v>
      </c>
      <c r="AJ1072" s="18">
        <f ca="1">IF(B1072=1, ROUND(_xlfn.NORM.INV(AI1072,$C$19,$C$20), 2), ROUND(_xlfn.NORM.INV(AI1072, $D$19, $D$20), 2))</f>
        <v>2387.04</v>
      </c>
      <c r="AK1072" s="15">
        <f ca="1">MIN(ROUND(H1072*(1+$C$22),0),AH1072)</f>
        <v>273</v>
      </c>
      <c r="AL1072" s="20">
        <f ca="1">RAND()</f>
        <v>0.21445451089989298</v>
      </c>
      <c r="AM1072" s="19">
        <f ca="1">(IF(B1072=1, $G$21+($G$22-$G$21)*AL1072, $H$21+($H$22-$H$21)*AL1072))</f>
        <v>2.2505907881496257E-2</v>
      </c>
      <c r="AN1072" s="15">
        <f ca="1">ROUND(AK1072*(1-AM1072), 0)</f>
        <v>267</v>
      </c>
      <c r="AO1072" s="18">
        <f ca="1">SUM(IF(AN1072&gt;H1072, (AN1072-H1072)*($G$23+AJ1072), 0),IF(AF1072&gt;G1072,(AF1072-G1072)*($G$23+AB1072),0),IF(X1072&gt;F1072,(X1072-F1072)*($G$23+T1072),0),IF(P1072&gt;E1072,(P1072-E1072)*($G$23+L1072),0))</f>
        <v>22666.28</v>
      </c>
      <c r="AP1072" s="18">
        <f>-$C$24</f>
        <v>-313614.51120000001</v>
      </c>
      <c r="AQ1072" s="17">
        <f ca="1">L1072*P1072+T1072*X1072+AB1072*AF1072+AJ1072*AN1072-AO1072+AP1072</f>
        <v>685104.31879999978</v>
      </c>
      <c r="AS1072" s="21">
        <f ca="1">SUM(IF(AN1072&gt;H1072, (AN1072-H1072), 0),IF(AF1072&gt;G1072,(AF1072-G1072),0),IF(X1072&gt;F1072,(X1072-F1072),0),IF(P1072&gt;E1072,(P1072-E1072),0))</f>
        <v>7</v>
      </c>
    </row>
    <row r="1073" spans="1:45" x14ac:dyDescent="0.4">
      <c r="A1073" s="15">
        <v>1045</v>
      </c>
      <c r="B1073" s="15">
        <f ca="1">IF(RAND() &lt; (8/12), 0, 1)</f>
        <v>1</v>
      </c>
      <c r="C1073" s="20">
        <f ca="1">RAND()</f>
        <v>0.25348839303794513</v>
      </c>
      <c r="D1073" s="15" t="str">
        <f ca="1">LOOKUP(C1073,$H$13:$H$16,$F$13:$F$16)</f>
        <v>Airbus A380-800</v>
      </c>
      <c r="E1073" s="15">
        <f ca="1">LOOKUP(D1073,$F$6:$F$9,$I$6:$I$9)</f>
        <v>14</v>
      </c>
      <c r="F1073" s="15">
        <f ca="1">LOOKUP(D1073,$F$6:$F$9,$J$6:$J$9)</f>
        <v>76</v>
      </c>
      <c r="G1073" s="15">
        <f ca="1">LOOKUP(D1073,$F$6:$F$9,$K$6:$K$9)</f>
        <v>56</v>
      </c>
      <c r="H1073" s="15">
        <f ca="1">LOOKUP(D1073,$F$6:$F$9,$L$6:$L$9)</f>
        <v>341</v>
      </c>
      <c r="I1073" s="20">
        <f ca="1">RAND()</f>
        <v>0.305163968761899</v>
      </c>
      <c r="J1073" s="15">
        <f ca="1">IF(B1073=1, ROUND(_xlfn.NORM.INV(I1073,$C$5,$C$6)*(1+$T$14), 0), ROUND(_xlfn.NORM.INV(I1073, $D$5, $D$6)*(1+$T$14), 0))</f>
        <v>5</v>
      </c>
      <c r="K1073" s="20">
        <f ca="1">RAND()</f>
        <v>0.6252522227048426</v>
      </c>
      <c r="L1073" s="18">
        <f ca="1">IF(B1073=1, ROUND(_xlfn.NORM.INV(K1073,$C$7,$C$8), 2), ROUND(_xlfn.NORM.INV(K1073, $D$7, $D$8), 2))</f>
        <v>14234.72</v>
      </c>
      <c r="M1073" s="15">
        <f ca="1">MIN(E1073,J1073)</f>
        <v>5</v>
      </c>
      <c r="N1073" s="15">
        <f ca="1">RAND()</f>
        <v>6.9548768031629349E-2</v>
      </c>
      <c r="O1073" s="19">
        <f ca="1">(IF(B1073=1, $G$21+($G$22-$G$21)*N1073, $H$21+($H$22-$H$21)*N1073))</f>
        <v>1.7434206881107028E-2</v>
      </c>
      <c r="P1073" s="15">
        <f ca="1">ROUND(M1073*(1-O1073), 0)</f>
        <v>5</v>
      </c>
      <c r="Q1073" s="20">
        <f ca="1">RAND()</f>
        <v>0.93879703731843578</v>
      </c>
      <c r="R1073" s="15">
        <f ca="1">IF(B1073=1, ROUND(_xlfn.NORM.INV(Q1073,$C$9,$C$10)*(1+$T$14), 0), ROUND(_xlfn.NORM.INV(Q1073, $D$9, $D$10)*(1+$T$14), 0))</f>
        <v>100</v>
      </c>
      <c r="S1073" s="20">
        <f ca="1">RAND()</f>
        <v>0.52021213261993893</v>
      </c>
      <c r="T1073" s="18">
        <f ca="1">IF(B1073=1, ROUND(_xlfn.NORM.INV(S1073,$C$11,$C$12), 2), ROUND(_xlfn.NORM.INV(S1073, $D$11, $D$12), 2))</f>
        <v>6875.14</v>
      </c>
      <c r="U1073" s="15">
        <f ca="1">MIN(F1073,R1073)</f>
        <v>76</v>
      </c>
      <c r="V1073" s="15">
        <f ca="1">RAND()</f>
        <v>0.76342567426911434</v>
      </c>
      <c r="W1073" s="19">
        <f ca="1">(IF(B1073=1, $G$21+($G$22-$G$21)*V1073, $H$21+($H$22-$H$21)*V1073))</f>
        <v>4.1719898599419006E-2</v>
      </c>
      <c r="X1073" s="15">
        <f ca="1">ROUND(U1073*(1-W1073), 0)</f>
        <v>73</v>
      </c>
      <c r="Y1073" s="20">
        <f ca="1">RAND()</f>
        <v>0.33295290349294571</v>
      </c>
      <c r="Z1073" s="15">
        <f ca="1">IF(B1073=1, ROUND(_xlfn.NORM.INV(Y1073,$C$13,$C$14)*(1+$T$14), 0), ROUND(_xlfn.NORM.INV(Y1073, $D$13, $D$14)*(1+$T$14), 0))</f>
        <v>45</v>
      </c>
      <c r="AA1073" s="20">
        <f ca="1">RAND()</f>
        <v>0.20027602618705975</v>
      </c>
      <c r="AB1073" s="18">
        <f ca="1">IF(B1073=1, ROUND(_xlfn.NORM.INV(AA1073,$C$15,$C$16), 2), ROUND(_xlfn.NORM.INV(AA1073, $D$15, $D$16), 2))</f>
        <v>3238.1</v>
      </c>
      <c r="AC1073" s="15">
        <f ca="1">MIN(G1073,Z1073)</f>
        <v>45</v>
      </c>
      <c r="AD1073" s="15">
        <f ca="1">RAND()</f>
        <v>0.75574770575640726</v>
      </c>
      <c r="AE1073" s="19">
        <f ca="1">(IF(B1073=1, $G$21+($G$22-$G$21)*AD1073, $H$21+($H$22-$H$21)*AD1073))</f>
        <v>4.1451169701474257E-2</v>
      </c>
      <c r="AF1073" s="15">
        <f ca="1">ROUND(AC1073*(1-AE1073), 0)</f>
        <v>43</v>
      </c>
      <c r="AG1073" s="20">
        <f ca="1">RAND()</f>
        <v>0.50500356094363186</v>
      </c>
      <c r="AH1073" s="15">
        <f ca="1">IF(B1073=1, ROUND(_xlfn.NORM.INV(AG1073,$C$17,$C$18)*(1+$T$14), 0), ROUND(_xlfn.NORM.INV(AG1073, $D$17, $D$18)*(1+$T$14), 0))</f>
        <v>306</v>
      </c>
      <c r="AI1073" s="20">
        <f ca="1">RAND()</f>
        <v>0.75024031505400779</v>
      </c>
      <c r="AJ1073" s="18">
        <f ca="1">IF(B1073=1, ROUND(_xlfn.NORM.INV(AI1073,$C$19,$C$20), 2), ROUND(_xlfn.NORM.INV(AI1073, $D$19, $D$20), 2))</f>
        <v>2479.44</v>
      </c>
      <c r="AK1073" s="15">
        <f ca="1">MIN(ROUND(H1073*(1+$C$22),0),AH1073)</f>
        <v>306</v>
      </c>
      <c r="AL1073" s="20">
        <f ca="1">RAND()</f>
        <v>0.11364996863996901</v>
      </c>
      <c r="AM1073" s="19">
        <f ca="1">(IF(B1073=1, $G$21+($G$22-$G$21)*AL1073, $H$21+($H$22-$H$21)*AL1073))</f>
        <v>1.8977748902398915E-2</v>
      </c>
      <c r="AN1073" s="15">
        <f ca="1">ROUND(AK1073*(1-AM1073), 0)</f>
        <v>300</v>
      </c>
      <c r="AO1073" s="18">
        <f ca="1">SUM(IF(AN1073&gt;H1073, (AN1073-H1073)*($G$23+AJ1073), 0),IF(AF1073&gt;G1073,(AF1073-G1073)*($G$23+AB1073),0),IF(X1073&gt;F1073,(X1073-F1073)*($G$23+T1073),0),IF(P1073&gt;E1073,(P1073-E1073)*($G$23+L1073),0))</f>
        <v>0</v>
      </c>
      <c r="AP1073" s="18">
        <f>-$C$24</f>
        <v>-313614.51120000001</v>
      </c>
      <c r="AQ1073" s="17">
        <f ca="1">L1073*P1073+T1073*X1073+AB1073*AF1073+AJ1073*AN1073-AO1073+AP1073</f>
        <v>1142514.6088</v>
      </c>
      <c r="AS1073" s="21">
        <f ca="1">SUM(IF(AN1073&gt;H1073, (AN1073-H1073), 0),IF(AF1073&gt;G1073,(AF1073-G1073),0),IF(X1073&gt;F1073,(X1073-F1073),0),IF(P1073&gt;E1073,(P1073-E1073),0))</f>
        <v>0</v>
      </c>
    </row>
    <row r="1074" spans="1:45" x14ac:dyDescent="0.4">
      <c r="A1074" s="15">
        <v>1046</v>
      </c>
      <c r="B1074" s="15">
        <f ca="1">IF(RAND() &lt; (8/12), 0, 1)</f>
        <v>0</v>
      </c>
      <c r="C1074" s="20">
        <f ca="1">RAND()</f>
        <v>0.25141811747215204</v>
      </c>
      <c r="D1074" s="15" t="str">
        <f ca="1">LOOKUP(C1074,$H$13:$H$16,$F$13:$F$16)</f>
        <v>Airbus A380-800</v>
      </c>
      <c r="E1074" s="15">
        <f ca="1">LOOKUP(D1074,$F$6:$F$9,$I$6:$I$9)</f>
        <v>14</v>
      </c>
      <c r="F1074" s="15">
        <f ca="1">LOOKUP(D1074,$F$6:$F$9,$J$6:$J$9)</f>
        <v>76</v>
      </c>
      <c r="G1074" s="15">
        <f ca="1">LOOKUP(D1074,$F$6:$F$9,$K$6:$K$9)</f>
        <v>56</v>
      </c>
      <c r="H1074" s="15">
        <f ca="1">LOOKUP(D1074,$F$6:$F$9,$L$6:$L$9)</f>
        <v>341</v>
      </c>
      <c r="I1074" s="20">
        <f ca="1">RAND()</f>
        <v>0.8474165053026349</v>
      </c>
      <c r="J1074" s="15">
        <f ca="1">IF(B1074=1, ROUND(_xlfn.NORM.INV(I1074,$C$5,$C$6)*(1+$T$14), 0), ROUND(_xlfn.NORM.INV(I1074, $D$5, $D$6)*(1+$T$14), 0))</f>
        <v>5</v>
      </c>
      <c r="K1074" s="20">
        <f ca="1">RAND()</f>
        <v>0.14130360206397341</v>
      </c>
      <c r="L1074" s="18">
        <f ca="1">IF(B1074=1, ROUND(_xlfn.NORM.INV(K1074,$C$7,$C$8), 2), ROUND(_xlfn.NORM.INV(K1074, $D$7, $D$8), 2))</f>
        <v>10002.67</v>
      </c>
      <c r="M1074" s="15">
        <f ca="1">MIN(E1074,J1074)</f>
        <v>5</v>
      </c>
      <c r="N1074" s="15">
        <f ca="1">RAND()</f>
        <v>0.29924789516441486</v>
      </c>
      <c r="O1074" s="19">
        <f ca="1">(IF(B1074=1, $G$21+($G$22-$G$21)*N1074, $H$21+($H$22-$H$21)*N1074))</f>
        <v>1.8977436854932445E-2</v>
      </c>
      <c r="P1074" s="15">
        <f ca="1">ROUND(M1074*(1-O1074), 0)</f>
        <v>5</v>
      </c>
      <c r="Q1074" s="20">
        <f ca="1">RAND()</f>
        <v>0.23707166806901137</v>
      </c>
      <c r="R1074" s="15">
        <f ca="1">IF(B1074=1, ROUND(_xlfn.NORM.INV(Q1074,$C$9,$C$10)*(1+$T$14), 0), ROUND(_xlfn.NORM.INV(Q1074, $D$9, $D$10)*(1+$T$14), 0))</f>
        <v>32</v>
      </c>
      <c r="S1074" s="20">
        <f ca="1">RAND()</f>
        <v>0.56688631809614565</v>
      </c>
      <c r="T1074" s="18">
        <f ca="1">IF(B1074=1, ROUND(_xlfn.NORM.INV(S1074,$C$11,$C$12), 2), ROUND(_xlfn.NORM.INV(S1074, $D$11, $D$12), 2))</f>
        <v>5284.58</v>
      </c>
      <c r="U1074" s="15">
        <f ca="1">MIN(F1074,R1074)</f>
        <v>32</v>
      </c>
      <c r="V1074" s="15">
        <f ca="1">RAND()</f>
        <v>0.68259549508563389</v>
      </c>
      <c r="W1074" s="19">
        <f ca="1">(IF(B1074=1, $G$21+($G$22-$G$21)*V1074, $H$21+($H$22-$H$21)*V1074))</f>
        <v>3.0477864852569016E-2</v>
      </c>
      <c r="X1074" s="15">
        <f ca="1">ROUND(U1074*(1-W1074), 0)</f>
        <v>31</v>
      </c>
      <c r="Y1074" s="20">
        <f ca="1">RAND()</f>
        <v>0.86088089722858896</v>
      </c>
      <c r="Z1074" s="15">
        <f ca="1">IF(B1074=1, ROUND(_xlfn.NORM.INV(Y1074,$C$13,$C$14)*(1+$T$14), 0), ROUND(_xlfn.NORM.INV(Y1074, $D$13, $D$14)*(1+$T$14), 0))</f>
        <v>46</v>
      </c>
      <c r="AA1074" s="20">
        <f ca="1">RAND()</f>
        <v>5.5820063644328344E-2</v>
      </c>
      <c r="AB1074" s="18">
        <f ca="1">IF(B1074=1, ROUND(_xlfn.NORM.INV(AA1074,$C$15,$C$16), 2), ROUND(_xlfn.NORM.INV(AA1074, $D$15, $D$16), 2))</f>
        <v>2604.62</v>
      </c>
      <c r="AC1074" s="15">
        <f ca="1">MIN(G1074,Z1074)</f>
        <v>46</v>
      </c>
      <c r="AD1074" s="15">
        <f ca="1">RAND()</f>
        <v>0.32766816981388147</v>
      </c>
      <c r="AE1074" s="19">
        <f ca="1">(IF(B1074=1, $G$21+($G$22-$G$21)*AD1074, $H$21+($H$22-$H$21)*AD1074))</f>
        <v>1.9830045094416444E-2</v>
      </c>
      <c r="AF1074" s="15">
        <f ca="1">ROUND(AC1074*(1-AE1074), 0)</f>
        <v>45</v>
      </c>
      <c r="AG1074" s="20">
        <f ca="1">RAND()</f>
        <v>0.62413489904924202</v>
      </c>
      <c r="AH1074" s="15">
        <f ca="1">IF(B1074=1, ROUND(_xlfn.NORM.INV(AG1074,$C$17,$C$18)*(1+$T$14), 0), ROUND(_xlfn.NORM.INV(AG1074, $D$17, $D$18)*(1+$T$14), 0))</f>
        <v>216</v>
      </c>
      <c r="AI1074" s="20">
        <f ca="1">RAND()</f>
        <v>0.75840919402288942</v>
      </c>
      <c r="AJ1074" s="18">
        <f ca="1">IF(B1074=1, ROUND(_xlfn.NORM.INV(AI1074,$C$19,$C$20), 2), ROUND(_xlfn.NORM.INV(AI1074, $D$19, $D$20), 2))</f>
        <v>1801.99</v>
      </c>
      <c r="AK1074" s="15">
        <f ca="1">MIN(ROUND(H1074*(1+$C$22),0),AH1074)</f>
        <v>216</v>
      </c>
      <c r="AL1074" s="20">
        <f ca="1">RAND()</f>
        <v>0.72879883357499076</v>
      </c>
      <c r="AM1074" s="19">
        <f ca="1">(IF(B1074=1, $G$21+($G$22-$G$21)*AL1074, $H$21+($H$22-$H$21)*AL1074))</f>
        <v>3.1863965007249723E-2</v>
      </c>
      <c r="AN1074" s="15">
        <f ca="1">ROUND(AK1074*(1-AM1074), 0)</f>
        <v>209</v>
      </c>
      <c r="AO1074" s="18">
        <f ca="1">SUM(IF(AN1074&gt;H1074, (AN1074-H1074)*($G$23+AJ1074), 0),IF(AF1074&gt;G1074,(AF1074-G1074)*($G$23+AB1074),0),IF(X1074&gt;F1074,(X1074-F1074)*($G$23+T1074),0),IF(P1074&gt;E1074,(P1074-E1074)*($G$23+L1074),0))</f>
        <v>0</v>
      </c>
      <c r="AP1074" s="18">
        <f>-$C$24</f>
        <v>-313614.51120000001</v>
      </c>
      <c r="AQ1074" s="17">
        <f ca="1">L1074*P1074+T1074*X1074+AB1074*AF1074+AJ1074*AN1074-AO1074+AP1074</f>
        <v>394044.62879999989</v>
      </c>
      <c r="AS1074" s="21">
        <f ca="1">SUM(IF(AN1074&gt;H1074, (AN1074-H1074), 0),IF(AF1074&gt;G1074,(AF1074-G1074),0),IF(X1074&gt;F1074,(X1074-F1074),0),IF(P1074&gt;E1074,(P1074-E1074),0))</f>
        <v>0</v>
      </c>
    </row>
    <row r="1075" spans="1:45" x14ac:dyDescent="0.4">
      <c r="A1075" s="15">
        <v>1047</v>
      </c>
      <c r="B1075" s="15">
        <f ca="1">IF(RAND() &lt; (8/12), 0, 1)</f>
        <v>0</v>
      </c>
      <c r="C1075" s="20">
        <f ca="1">RAND()</f>
        <v>0.3627661926933351</v>
      </c>
      <c r="D1075" s="15" t="str">
        <f ca="1">LOOKUP(C1075,$H$13:$H$16,$F$13:$F$16)</f>
        <v>Airbus A380-800</v>
      </c>
      <c r="E1075" s="15">
        <f ca="1">LOOKUP(D1075,$F$6:$F$9,$I$6:$I$9)</f>
        <v>14</v>
      </c>
      <c r="F1075" s="15">
        <f ca="1">LOOKUP(D1075,$F$6:$F$9,$J$6:$J$9)</f>
        <v>76</v>
      </c>
      <c r="G1075" s="15">
        <f ca="1">LOOKUP(D1075,$F$6:$F$9,$K$6:$K$9)</f>
        <v>56</v>
      </c>
      <c r="H1075" s="15">
        <f ca="1">LOOKUP(D1075,$F$6:$F$9,$L$6:$L$9)</f>
        <v>341</v>
      </c>
      <c r="I1075" s="20">
        <f ca="1">RAND()</f>
        <v>0.55352019817000186</v>
      </c>
      <c r="J1075" s="15">
        <f ca="1">IF(B1075=1, ROUND(_xlfn.NORM.INV(I1075,$C$5,$C$6)*(1+$T$14), 0), ROUND(_xlfn.NORM.INV(I1075, $D$5, $D$6)*(1+$T$14), 0))</f>
        <v>4</v>
      </c>
      <c r="K1075" s="20">
        <f ca="1">RAND()</f>
        <v>0.1194193221965153</v>
      </c>
      <c r="L1075" s="18">
        <f ca="1">IF(B1075=1, ROUND(_xlfn.NORM.INV(K1075,$C$7,$C$8), 2), ROUND(_xlfn.NORM.INV(K1075, $D$7, $D$8), 2))</f>
        <v>9955.5400000000009</v>
      </c>
      <c r="M1075" s="15">
        <f ca="1">MIN(E1075,J1075)</f>
        <v>4</v>
      </c>
      <c r="N1075" s="15">
        <f ca="1">RAND()</f>
        <v>0.92319498822231816</v>
      </c>
      <c r="O1075" s="19">
        <f ca="1">(IF(B1075=1, $G$21+($G$22-$G$21)*N1075, $H$21+($H$22-$H$21)*N1075))</f>
        <v>3.7695849646669541E-2</v>
      </c>
      <c r="P1075" s="15">
        <f ca="1">ROUND(M1075*(1-O1075), 0)</f>
        <v>4</v>
      </c>
      <c r="Q1075" s="20">
        <f ca="1">RAND()</f>
        <v>0.54951255465491411</v>
      </c>
      <c r="R1075" s="15">
        <f ca="1">IF(B1075=1, ROUND(_xlfn.NORM.INV(Q1075,$C$9,$C$10)*(1+$T$14), 0), ROUND(_xlfn.NORM.INV(Q1075, $D$9, $D$10)*(1+$T$14), 0))</f>
        <v>41</v>
      </c>
      <c r="S1075" s="20">
        <f ca="1">RAND()</f>
        <v>0.57065115208284067</v>
      </c>
      <c r="T1075" s="18">
        <f ca="1">IF(B1075=1, ROUND(_xlfn.NORM.INV(S1075,$C$11,$C$12), 2), ROUND(_xlfn.NORM.INV(S1075, $D$11, $D$12), 2))</f>
        <v>5286.76</v>
      </c>
      <c r="U1075" s="15">
        <f ca="1">MIN(F1075,R1075)</f>
        <v>41</v>
      </c>
      <c r="V1075" s="15">
        <f ca="1">RAND()</f>
        <v>2.8016441368454936E-2</v>
      </c>
      <c r="W1075" s="19">
        <f ca="1">(IF(B1075=1, $G$21+($G$22-$G$21)*V1075, $H$21+($H$22-$H$21)*V1075))</f>
        <v>1.0840493241053649E-2</v>
      </c>
      <c r="X1075" s="15">
        <f ca="1">ROUND(U1075*(1-W1075), 0)</f>
        <v>41</v>
      </c>
      <c r="Y1075" s="20">
        <f ca="1">RAND()</f>
        <v>0.71607874818928763</v>
      </c>
      <c r="Z1075" s="15">
        <f ca="1">IF(B1075=1, ROUND(_xlfn.NORM.INV(Y1075,$C$13,$C$14)*(1+$T$14), 0), ROUND(_xlfn.NORM.INV(Y1075, $D$13, $D$14)*(1+$T$14), 0))</f>
        <v>41</v>
      </c>
      <c r="AA1075" s="20">
        <f ca="1">RAND()</f>
        <v>0.16531789411142772</v>
      </c>
      <c r="AB1075" s="18">
        <f ca="1">IF(B1075=1, ROUND(_xlfn.NORM.INV(AA1075,$C$15,$C$16), 2), ROUND(_xlfn.NORM.INV(AA1075, $D$15, $D$16), 2))</f>
        <v>2679.73</v>
      </c>
      <c r="AC1075" s="15">
        <f ca="1">MIN(G1075,Z1075)</f>
        <v>41</v>
      </c>
      <c r="AD1075" s="15">
        <f ca="1">RAND()</f>
        <v>0.47339172662905715</v>
      </c>
      <c r="AE1075" s="19">
        <f ca="1">(IF(B1075=1, $G$21+($G$22-$G$21)*AD1075, $H$21+($H$22-$H$21)*AD1075))</f>
        <v>2.4201751798871712E-2</v>
      </c>
      <c r="AF1075" s="15">
        <f ca="1">ROUND(AC1075*(1-AE1075), 0)</f>
        <v>40</v>
      </c>
      <c r="AG1075" s="20">
        <f ca="1">RAND()</f>
        <v>0.89985751770144229</v>
      </c>
      <c r="AH1075" s="15">
        <f ca="1">IF(B1075=1, ROUND(_xlfn.NORM.INV(AG1075,$C$17,$C$18)*(1+$T$14), 0), ROUND(_xlfn.NORM.INV(AG1075, $D$17, $D$18)*(1+$T$14), 0))</f>
        <v>267</v>
      </c>
      <c r="AI1075" s="20">
        <f ca="1">RAND()</f>
        <v>0.25236337718781665</v>
      </c>
      <c r="AJ1075" s="18">
        <f ca="1">IF(B1075=1, ROUND(_xlfn.NORM.INV(AI1075,$C$19,$C$20), 2), ROUND(_xlfn.NORM.INV(AI1075, $D$19, $D$20), 2))</f>
        <v>1698.06</v>
      </c>
      <c r="AK1075" s="15">
        <f ca="1">MIN(ROUND(H1075*(1+$C$22),0),AH1075)</f>
        <v>267</v>
      </c>
      <c r="AL1075" s="20">
        <f ca="1">RAND()</f>
        <v>0.42989722241263972</v>
      </c>
      <c r="AM1075" s="19">
        <f ca="1">(IF(B1075=1, $G$21+($G$22-$G$21)*AL1075, $H$21+($H$22-$H$21)*AL1075))</f>
        <v>2.289691667237919E-2</v>
      </c>
      <c r="AN1075" s="15">
        <f ca="1">ROUND(AK1075*(1-AM1075), 0)</f>
        <v>261</v>
      </c>
      <c r="AO1075" s="18">
        <f ca="1">SUM(IF(AN1075&gt;H1075, (AN1075-H1075)*($G$23+AJ1075), 0),IF(AF1075&gt;G1075,(AF1075-G1075)*($G$23+AB1075),0),IF(X1075&gt;F1075,(X1075-F1075)*($G$23+T1075),0),IF(P1075&gt;E1075,(P1075-E1075)*($G$23+L1075),0))</f>
        <v>0</v>
      </c>
      <c r="AP1075" s="18">
        <f>-$C$24</f>
        <v>-313614.51120000001</v>
      </c>
      <c r="AQ1075" s="17">
        <f ca="1">L1075*P1075+T1075*X1075+AB1075*AF1075+AJ1075*AN1075-AO1075+AP1075</f>
        <v>493347.66879999993</v>
      </c>
      <c r="AS1075" s="21">
        <f ca="1">SUM(IF(AN1075&gt;H1075, (AN1075-H1075), 0),IF(AF1075&gt;G1075,(AF1075-G1075),0),IF(X1075&gt;F1075,(X1075-F1075),0),IF(P1075&gt;E1075,(P1075-E1075),0))</f>
        <v>0</v>
      </c>
    </row>
    <row r="1076" spans="1:45" x14ac:dyDescent="0.4">
      <c r="A1076" s="15">
        <v>1048</v>
      </c>
      <c r="B1076" s="15">
        <f ca="1">IF(RAND() &lt; (8/12), 0, 1)</f>
        <v>1</v>
      </c>
      <c r="C1076" s="20">
        <f ca="1">RAND()</f>
        <v>0.25286337935090131</v>
      </c>
      <c r="D1076" s="15" t="str">
        <f ca="1">LOOKUP(C1076,$H$13:$H$16,$F$13:$F$16)</f>
        <v>Airbus A380-800</v>
      </c>
      <c r="E1076" s="15">
        <f ca="1">LOOKUP(D1076,$F$6:$F$9,$I$6:$I$9)</f>
        <v>14</v>
      </c>
      <c r="F1076" s="15">
        <f ca="1">LOOKUP(D1076,$F$6:$F$9,$J$6:$J$9)</f>
        <v>76</v>
      </c>
      <c r="G1076" s="15">
        <f ca="1">LOOKUP(D1076,$F$6:$F$9,$K$6:$K$9)</f>
        <v>56</v>
      </c>
      <c r="H1076" s="15">
        <f ca="1">LOOKUP(D1076,$F$6:$F$9,$L$6:$L$9)</f>
        <v>341</v>
      </c>
      <c r="I1076" s="20">
        <f ca="1">RAND()</f>
        <v>0.28486611062451173</v>
      </c>
      <c r="J1076" s="15">
        <f ca="1">IF(B1076=1, ROUND(_xlfn.NORM.INV(I1076,$C$5,$C$6)*(1+$T$14), 0), ROUND(_xlfn.NORM.INV(I1076, $D$5, $D$6)*(1+$T$14), 0))</f>
        <v>5</v>
      </c>
      <c r="K1076" s="20">
        <f ca="1">RAND()</f>
        <v>0.69192120605104235</v>
      </c>
      <c r="L1076" s="18">
        <f ca="1">IF(B1076=1, ROUND(_xlfn.NORM.INV(K1076,$C$7,$C$8), 2), ROUND(_xlfn.NORM.INV(K1076, $D$7, $D$8), 2))</f>
        <v>14562.94</v>
      </c>
      <c r="M1076" s="15">
        <f ca="1">MIN(E1076,J1076)</f>
        <v>5</v>
      </c>
      <c r="N1076" s="15">
        <f ca="1">RAND()</f>
        <v>9.8316451151071793E-2</v>
      </c>
      <c r="O1076" s="19">
        <f ca="1">(IF(B1076=1, $G$21+($G$22-$G$21)*N1076, $H$21+($H$22-$H$21)*N1076))</f>
        <v>1.8441075790287514E-2</v>
      </c>
      <c r="P1076" s="15">
        <f ca="1">ROUND(M1076*(1-O1076), 0)</f>
        <v>5</v>
      </c>
      <c r="Q1076" s="20">
        <f ca="1">RAND()</f>
        <v>0.26297783329944713</v>
      </c>
      <c r="R1076" s="15">
        <f ca="1">IF(B1076=1, ROUND(_xlfn.NORM.INV(Q1076,$C$9,$C$10)*(1+$T$14), 0), ROUND(_xlfn.NORM.INV(Q1076, $D$9, $D$10)*(1+$T$14), 0))</f>
        <v>45</v>
      </c>
      <c r="S1076" s="20">
        <f ca="1">RAND()</f>
        <v>0.37533418212655423</v>
      </c>
      <c r="T1076" s="18">
        <f ca="1">IF(B1076=1, ROUND(_xlfn.NORM.INV(S1076,$C$11,$C$12), 2), ROUND(_xlfn.NORM.INV(S1076, $D$11, $D$12), 2))</f>
        <v>6542.91</v>
      </c>
      <c r="U1076" s="15">
        <f ca="1">MIN(F1076,R1076)</f>
        <v>45</v>
      </c>
      <c r="V1076" s="15">
        <f ca="1">RAND()</f>
        <v>0.99361758020170032</v>
      </c>
      <c r="W1076" s="19">
        <f ca="1">(IF(B1076=1, $G$21+($G$22-$G$21)*V1076, $H$21+($H$22-$H$21)*V1076))</f>
        <v>4.9776615307059513E-2</v>
      </c>
      <c r="X1076" s="15">
        <f ca="1">ROUND(U1076*(1-W1076), 0)</f>
        <v>43</v>
      </c>
      <c r="Y1076" s="20">
        <f ca="1">RAND()</f>
        <v>0.11985139378085752</v>
      </c>
      <c r="Z1076" s="15">
        <f ca="1">IF(B1076=1, ROUND(_xlfn.NORM.INV(Y1076,$C$13,$C$14)*(1+$T$14), 0), ROUND(_xlfn.NORM.INV(Y1076, $D$13, $D$14)*(1+$T$14), 0))</f>
        <v>27</v>
      </c>
      <c r="AA1076" s="20">
        <f ca="1">RAND()</f>
        <v>0.62348567770541197</v>
      </c>
      <c r="AB1076" s="18">
        <f ca="1">IF(B1076=1, ROUND(_xlfn.NORM.INV(AA1076,$C$15,$C$16), 2), ROUND(_xlfn.NORM.INV(AA1076, $D$15, $D$16), 2))</f>
        <v>3793.69</v>
      </c>
      <c r="AC1076" s="15">
        <f ca="1">MIN(G1076,Z1076)</f>
        <v>27</v>
      </c>
      <c r="AD1076" s="15">
        <f ca="1">RAND()</f>
        <v>0.30906272021927461</v>
      </c>
      <c r="AE1076" s="19">
        <f ca="1">(IF(B1076=1, $G$21+($G$22-$G$21)*AD1076, $H$21+($H$22-$H$21)*AD1076))</f>
        <v>2.5817195207674611E-2</v>
      </c>
      <c r="AF1076" s="15">
        <f ca="1">ROUND(AC1076*(1-AE1076), 0)</f>
        <v>26</v>
      </c>
      <c r="AG1076" s="20">
        <f ca="1">RAND()</f>
        <v>0.39220849740259145</v>
      </c>
      <c r="AH1076" s="15">
        <f ca="1">IF(B1076=1, ROUND(_xlfn.NORM.INV(AG1076,$C$17,$C$18)*(1+$T$14), 0), ROUND(_xlfn.NORM.INV(AG1076, $D$17, $D$18)*(1+$T$14), 0))</f>
        <v>270</v>
      </c>
      <c r="AI1076" s="20">
        <f ca="1">RAND()</f>
        <v>0.27327907029188814</v>
      </c>
      <c r="AJ1076" s="18">
        <f ca="1">IF(B1076=1, ROUND(_xlfn.NORM.INV(AI1076,$C$19,$C$20), 2), ROUND(_xlfn.NORM.INV(AI1076, $D$19, $D$20), 2))</f>
        <v>2095.2600000000002</v>
      </c>
      <c r="AK1076" s="15">
        <f ca="1">MIN(ROUND(H1076*(1+$C$22),0),AH1076)</f>
        <v>270</v>
      </c>
      <c r="AL1076" s="20">
        <f ca="1">RAND()</f>
        <v>0.47110616495638624</v>
      </c>
      <c r="AM1076" s="19">
        <f ca="1">(IF(B1076=1, $G$21+($G$22-$G$21)*AL1076, $H$21+($H$22-$H$21)*AL1076))</f>
        <v>3.1488715773473522E-2</v>
      </c>
      <c r="AN1076" s="15">
        <f ca="1">ROUND(AK1076*(1-AM1076), 0)</f>
        <v>261</v>
      </c>
      <c r="AO1076" s="18">
        <f ca="1">SUM(IF(AN1076&gt;H1076, (AN1076-H1076)*($G$23+AJ1076), 0),IF(AF1076&gt;G1076,(AF1076-G1076)*($G$23+AB1076),0),IF(X1076&gt;F1076,(X1076-F1076)*($G$23+T1076),0),IF(P1076&gt;E1076,(P1076-E1076)*($G$23+L1076),0))</f>
        <v>0</v>
      </c>
      <c r="AP1076" s="18">
        <f>-$C$24</f>
        <v>-313614.51120000001</v>
      </c>
      <c r="AQ1076" s="17">
        <f ca="1">L1076*P1076+T1076*X1076+AB1076*AF1076+AJ1076*AN1076-AO1076+AP1076</f>
        <v>686044.11880000005</v>
      </c>
      <c r="AS1076" s="21">
        <f ca="1">SUM(IF(AN1076&gt;H1076, (AN1076-H1076), 0),IF(AF1076&gt;G1076,(AF1076-G1076),0),IF(X1076&gt;F1076,(X1076-F1076),0),IF(P1076&gt;E1076,(P1076-E1076),0))</f>
        <v>0</v>
      </c>
    </row>
    <row r="1077" spans="1:45" x14ac:dyDescent="0.4">
      <c r="A1077" s="15">
        <v>1049</v>
      </c>
      <c r="B1077" s="15">
        <f ca="1">IF(RAND() &lt; (8/12), 0, 1)</f>
        <v>0</v>
      </c>
      <c r="C1077" s="20">
        <f ca="1">RAND()</f>
        <v>0.53741043849675929</v>
      </c>
      <c r="D1077" s="15" t="str">
        <f ca="1">LOOKUP(C1077,$H$13:$H$16,$F$13:$F$16)</f>
        <v>Airbus A380-800</v>
      </c>
      <c r="E1077" s="15">
        <f ca="1">LOOKUP(D1077,$F$6:$F$9,$I$6:$I$9)</f>
        <v>14</v>
      </c>
      <c r="F1077" s="15">
        <f ca="1">LOOKUP(D1077,$F$6:$F$9,$J$6:$J$9)</f>
        <v>76</v>
      </c>
      <c r="G1077" s="15">
        <f ca="1">LOOKUP(D1077,$F$6:$F$9,$K$6:$K$9)</f>
        <v>56</v>
      </c>
      <c r="H1077" s="15">
        <f ca="1">LOOKUP(D1077,$F$6:$F$9,$L$6:$L$9)</f>
        <v>341</v>
      </c>
      <c r="I1077" s="20">
        <f ca="1">RAND()</f>
        <v>0.70133254936141731</v>
      </c>
      <c r="J1077" s="15">
        <f ca="1">IF(B1077=1, ROUND(_xlfn.NORM.INV(I1077,$C$5,$C$6)*(1+$T$14), 0), ROUND(_xlfn.NORM.INV(I1077, $D$5, $D$6)*(1+$T$14), 0))</f>
        <v>5</v>
      </c>
      <c r="K1077" s="20">
        <f ca="1">RAND()</f>
        <v>0.55391677315580845</v>
      </c>
      <c r="L1077" s="18">
        <f ca="1">IF(B1077=1, ROUND(_xlfn.NORM.INV(K1077,$C$7,$C$8), 2), ROUND(_xlfn.NORM.INV(K1077, $D$7, $D$8), 2))</f>
        <v>10554.16</v>
      </c>
      <c r="M1077" s="15">
        <f ca="1">MIN(E1077,J1077)</f>
        <v>5</v>
      </c>
      <c r="N1077" s="15">
        <f ca="1">RAND()</f>
        <v>0.25109779273167698</v>
      </c>
      <c r="O1077" s="19">
        <f ca="1">(IF(B1077=1, $G$21+($G$22-$G$21)*N1077, $H$21+($H$22-$H$21)*N1077))</f>
        <v>1.7532933781950311E-2</v>
      </c>
      <c r="P1077" s="15">
        <f ca="1">ROUND(M1077*(1-O1077), 0)</f>
        <v>5</v>
      </c>
      <c r="Q1077" s="20">
        <f ca="1">RAND()</f>
        <v>0.12952920377925781</v>
      </c>
      <c r="R1077" s="15">
        <f ca="1">IF(B1077=1, ROUND(_xlfn.NORM.INV(Q1077,$C$9,$C$10)*(1+$T$14), 0), ROUND(_xlfn.NORM.INV(Q1077, $D$9, $D$10)*(1+$T$14), 0))</f>
        <v>28</v>
      </c>
      <c r="S1077" s="20">
        <f ca="1">RAND()</f>
        <v>0.51679619793001552</v>
      </c>
      <c r="T1077" s="18">
        <f ca="1">IF(B1077=1, ROUND(_xlfn.NORM.INV(S1077,$C$11,$C$12), 2), ROUND(_xlfn.NORM.INV(S1077, $D$11, $D$12), 2))</f>
        <v>5255.79</v>
      </c>
      <c r="U1077" s="15">
        <f ca="1">MIN(F1077,R1077)</f>
        <v>28</v>
      </c>
      <c r="V1077" s="15">
        <f ca="1">RAND()</f>
        <v>4.4511442795721168E-2</v>
      </c>
      <c r="W1077" s="19">
        <f ca="1">(IF(B1077=1, $G$21+($G$22-$G$21)*V1077, $H$21+($H$22-$H$21)*V1077))</f>
        <v>1.1335343283871636E-2</v>
      </c>
      <c r="X1077" s="15">
        <f ca="1">ROUND(U1077*(1-W1077), 0)</f>
        <v>28</v>
      </c>
      <c r="Y1077" s="20">
        <f ca="1">RAND()</f>
        <v>0.57308492948541612</v>
      </c>
      <c r="Z1077" s="15">
        <f ca="1">IF(B1077=1, ROUND(_xlfn.NORM.INV(Y1077,$C$13,$C$14)*(1+$T$14), 0), ROUND(_xlfn.NORM.INV(Y1077, $D$13, $D$14)*(1+$T$14), 0))</f>
        <v>37</v>
      </c>
      <c r="AA1077" s="20">
        <f ca="1">RAND()</f>
        <v>0.20682937209318519</v>
      </c>
      <c r="AB1077" s="18">
        <f ca="1">IF(B1077=1, ROUND(_xlfn.NORM.INV(AA1077,$C$15,$C$16), 2), ROUND(_xlfn.NORM.INV(AA1077, $D$15, $D$16), 2))</f>
        <v>2698.62</v>
      </c>
      <c r="AC1077" s="15">
        <f ca="1">MIN(G1077,Z1077)</f>
        <v>37</v>
      </c>
      <c r="AD1077" s="15">
        <f ca="1">RAND()</f>
        <v>0.55815338166142126</v>
      </c>
      <c r="AE1077" s="19">
        <f ca="1">(IF(B1077=1, $G$21+($G$22-$G$21)*AD1077, $H$21+($H$22-$H$21)*AD1077))</f>
        <v>2.6744601449842635E-2</v>
      </c>
      <c r="AF1077" s="15">
        <f ca="1">ROUND(AC1077*(1-AE1077), 0)</f>
        <v>36</v>
      </c>
      <c r="AG1077" s="20">
        <f ca="1">RAND()</f>
        <v>0.88304201348638378</v>
      </c>
      <c r="AH1077" s="15">
        <f ca="1">IF(B1077=1, ROUND(_xlfn.NORM.INV(AG1077,$C$17,$C$18)*(1+$T$14), 0), ROUND(_xlfn.NORM.INV(AG1077, $D$17, $D$18)*(1+$T$14), 0))</f>
        <v>262</v>
      </c>
      <c r="AI1077" s="20">
        <f ca="1">RAND()</f>
        <v>0.62848507986470392</v>
      </c>
      <c r="AJ1077" s="18">
        <f ca="1">IF(B1077=1, ROUND(_xlfn.NORM.INV(AI1077,$C$19,$C$20), 2), ROUND(_xlfn.NORM.INV(AI1077, $D$19, $D$20), 2))</f>
        <v>1773.63</v>
      </c>
      <c r="AK1077" s="15">
        <f ca="1">MIN(ROUND(H1077*(1+$C$22),0),AH1077)</f>
        <v>262</v>
      </c>
      <c r="AL1077" s="20">
        <f ca="1">RAND()</f>
        <v>0.9481629470847196</v>
      </c>
      <c r="AM1077" s="19">
        <f ca="1">(IF(B1077=1, $G$21+($G$22-$G$21)*AL1077, $H$21+($H$22-$H$21)*AL1077))</f>
        <v>3.8444888412541588E-2</v>
      </c>
      <c r="AN1077" s="15">
        <f ca="1">ROUND(AK1077*(1-AM1077), 0)</f>
        <v>252</v>
      </c>
      <c r="AO1077" s="18">
        <f ca="1">SUM(IF(AN1077&gt;H1077, (AN1077-H1077)*($G$23+AJ1077), 0),IF(AF1077&gt;G1077,(AF1077-G1077)*($G$23+AB1077),0),IF(X1077&gt;F1077,(X1077-F1077)*($G$23+T1077),0),IF(P1077&gt;E1077,(P1077-E1077)*($G$23+L1077),0))</f>
        <v>0</v>
      </c>
      <c r="AP1077" s="18">
        <f>-$C$24</f>
        <v>-313614.51120000001</v>
      </c>
      <c r="AQ1077" s="17">
        <f ca="1">L1077*P1077+T1077*X1077+AB1077*AF1077+AJ1077*AN1077-AO1077+AP1077</f>
        <v>430423.48879999999</v>
      </c>
      <c r="AS1077" s="21">
        <f ca="1">SUM(IF(AN1077&gt;H1077, (AN1077-H1077), 0),IF(AF1077&gt;G1077,(AF1077-G1077),0),IF(X1077&gt;F1077,(X1077-F1077),0),IF(P1077&gt;E1077,(P1077-E1077),0))</f>
        <v>0</v>
      </c>
    </row>
    <row r="1078" spans="1:45" x14ac:dyDescent="0.4">
      <c r="A1078" s="15">
        <v>1050</v>
      </c>
      <c r="B1078" s="15">
        <f ca="1">IF(RAND() &lt; (8/12), 0, 1)</f>
        <v>0</v>
      </c>
      <c r="C1078" s="20">
        <f ca="1">RAND()</f>
        <v>0.69566749594495469</v>
      </c>
      <c r="D1078" s="15" t="str">
        <f ca="1">LOOKUP(C1078,$H$13:$H$16,$F$13:$F$16)</f>
        <v>Boeing 777-300ER</v>
      </c>
      <c r="E1078" s="15">
        <f ca="1">LOOKUP(D1078,$F$6:$F$9,$I$6:$I$9)</f>
        <v>8</v>
      </c>
      <c r="F1078" s="15">
        <f ca="1">LOOKUP(D1078,$F$6:$F$9,$J$6:$J$9)</f>
        <v>40</v>
      </c>
      <c r="G1078" s="15">
        <f ca="1">LOOKUP(D1078,$F$6:$F$9,$K$6:$K$9)</f>
        <v>24</v>
      </c>
      <c r="H1078" s="15">
        <f ca="1">LOOKUP(D1078,$F$6:$F$9,$L$6:$L$9)</f>
        <v>260</v>
      </c>
      <c r="I1078" s="20">
        <f ca="1">RAND()</f>
        <v>0.35210748872566799</v>
      </c>
      <c r="J1078" s="15">
        <f ca="1">IF(B1078=1, ROUND(_xlfn.NORM.INV(I1078,$C$5,$C$6)*(1+$T$14), 0), ROUND(_xlfn.NORM.INV(I1078, $D$5, $D$6)*(1+$T$14), 0))</f>
        <v>4</v>
      </c>
      <c r="K1078" s="20">
        <f ca="1">RAND()</f>
        <v>0.22241940681862438</v>
      </c>
      <c r="L1078" s="18">
        <f ca="1">IF(B1078=1, ROUND(_xlfn.NORM.INV(K1078,$C$7,$C$8), 2), ROUND(_xlfn.NORM.INV(K1078, $D$7, $D$8), 2))</f>
        <v>10144.16</v>
      </c>
      <c r="M1078" s="15">
        <f ca="1">MIN(E1078,J1078)</f>
        <v>4</v>
      </c>
      <c r="N1078" s="15">
        <f ca="1">RAND()</f>
        <v>0.99202296653662825</v>
      </c>
      <c r="O1078" s="19">
        <f ca="1">(IF(B1078=1, $G$21+($G$22-$G$21)*N1078, $H$21+($H$22-$H$21)*N1078))</f>
        <v>3.9760688996098845E-2</v>
      </c>
      <c r="P1078" s="15">
        <f ca="1">ROUND(M1078*(1-O1078), 0)</f>
        <v>4</v>
      </c>
      <c r="Q1078" s="20">
        <f ca="1">RAND()</f>
        <v>0.85268705022198832</v>
      </c>
      <c r="R1078" s="15">
        <f ca="1">IF(B1078=1, ROUND(_xlfn.NORM.INV(Q1078,$C$9,$C$10)*(1+$T$14), 0), ROUND(_xlfn.NORM.INV(Q1078, $D$9, $D$10)*(1+$T$14), 0))</f>
        <v>51</v>
      </c>
      <c r="S1078" s="20">
        <f ca="1">RAND()</f>
        <v>0.45871612616359736</v>
      </c>
      <c r="T1078" s="18">
        <f ca="1">IF(B1078=1, ROUND(_xlfn.NORM.INV(S1078,$C$11,$C$12), 2), ROUND(_xlfn.NORM.INV(S1078, $D$11, $D$12), 2))</f>
        <v>5222.57</v>
      </c>
      <c r="U1078" s="15">
        <f ca="1">MIN(F1078,R1078)</f>
        <v>40</v>
      </c>
      <c r="V1078" s="15">
        <f ca="1">RAND()</f>
        <v>0.20360870625463978</v>
      </c>
      <c r="W1078" s="19">
        <f ca="1">(IF(B1078=1, $G$21+($G$22-$G$21)*V1078, $H$21+($H$22-$H$21)*V1078))</f>
        <v>1.6108261187639195E-2</v>
      </c>
      <c r="X1078" s="15">
        <f ca="1">ROUND(U1078*(1-W1078), 0)</f>
        <v>39</v>
      </c>
      <c r="Y1078" s="20">
        <f ca="1">RAND()</f>
        <v>0.57797510659021967</v>
      </c>
      <c r="Z1078" s="15">
        <f ca="1">IF(B1078=1, ROUND(_xlfn.NORM.INV(Y1078,$C$13,$C$14)*(1+$T$14), 0), ROUND(_xlfn.NORM.INV(Y1078, $D$13, $D$14)*(1+$T$14), 0))</f>
        <v>38</v>
      </c>
      <c r="AA1078" s="20">
        <f ca="1">RAND()</f>
        <v>0.63903538202712196</v>
      </c>
      <c r="AB1078" s="18">
        <f ca="1">IF(B1078=1, ROUND(_xlfn.NORM.INV(AA1078,$C$15,$C$16), 2), ROUND(_xlfn.NORM.INV(AA1078, $D$15, $D$16), 2))</f>
        <v>2841.22</v>
      </c>
      <c r="AC1078" s="15">
        <f ca="1">MIN(G1078,Z1078)</f>
        <v>24</v>
      </c>
      <c r="AD1078" s="15">
        <f ca="1">RAND()</f>
        <v>0.79166563086568231</v>
      </c>
      <c r="AE1078" s="19">
        <f ca="1">(IF(B1078=1, $G$21+($G$22-$G$21)*AD1078, $H$21+($H$22-$H$21)*AD1078))</f>
        <v>3.3749968925970472E-2</v>
      </c>
      <c r="AF1078" s="15">
        <f ca="1">ROUND(AC1078*(1-AE1078), 0)</f>
        <v>23</v>
      </c>
      <c r="AG1078" s="20">
        <f ca="1">RAND()</f>
        <v>0.79067497579678425</v>
      </c>
      <c r="AH1078" s="15">
        <f ca="1">IF(B1078=1, ROUND(_xlfn.NORM.INV(AG1078,$C$17,$C$18)*(1+$T$14), 0), ROUND(_xlfn.NORM.INV(AG1078, $D$17, $D$18)*(1+$T$14), 0))</f>
        <v>242</v>
      </c>
      <c r="AI1078" s="20">
        <f ca="1">RAND()</f>
        <v>0.11303177908546669</v>
      </c>
      <c r="AJ1078" s="18">
        <f ca="1">IF(B1078=1, ROUND(_xlfn.NORM.INV(AI1078,$C$19,$C$20), 2), ROUND(_xlfn.NORM.INV(AI1078, $D$19, $D$20), 2))</f>
        <v>1656.78</v>
      </c>
      <c r="AK1078" s="15">
        <f ca="1">MIN(ROUND(H1078*(1+$C$22),0),AH1078)</f>
        <v>242</v>
      </c>
      <c r="AL1078" s="20">
        <f ca="1">RAND()</f>
        <v>0.75250583780611235</v>
      </c>
      <c r="AM1078" s="19">
        <f ca="1">(IF(B1078=1, $G$21+($G$22-$G$21)*AL1078, $H$21+($H$22-$H$21)*AL1078))</f>
        <v>3.2575175134183371E-2</v>
      </c>
      <c r="AN1078" s="15">
        <f ca="1">ROUND(AK1078*(1-AM1078), 0)</f>
        <v>234</v>
      </c>
      <c r="AO1078" s="18">
        <f ca="1">SUM(IF(AN1078&gt;H1078, (AN1078-H1078)*($G$23+AJ1078), 0),IF(AF1078&gt;G1078,(AF1078-G1078)*($G$23+AB1078),0),IF(X1078&gt;F1078,(X1078-F1078)*($G$23+T1078),0),IF(P1078&gt;E1078,(P1078-E1078)*($G$23+L1078),0))</f>
        <v>0</v>
      </c>
      <c r="AP1078" s="18">
        <f>-$C$24</f>
        <v>-313614.51120000001</v>
      </c>
      <c r="AQ1078" s="17">
        <f ca="1">L1078*P1078+T1078*X1078+AB1078*AF1078+AJ1078*AN1078-AO1078+AP1078</f>
        <v>383676.93879999995</v>
      </c>
      <c r="AS1078" s="21">
        <f ca="1">SUM(IF(AN1078&gt;H1078, (AN1078-H1078), 0),IF(AF1078&gt;G1078,(AF1078-G1078),0),IF(X1078&gt;F1078,(X1078-F1078),0),IF(P1078&gt;E1078,(P1078-E1078),0))</f>
        <v>0</v>
      </c>
    </row>
    <row r="1079" spans="1:45" x14ac:dyDescent="0.4">
      <c r="A1079" s="15">
        <v>1051</v>
      </c>
      <c r="B1079" s="15">
        <f ca="1">IF(RAND() &lt; (8/12), 0, 1)</f>
        <v>0</v>
      </c>
      <c r="C1079" s="20">
        <f ca="1">RAND()</f>
        <v>1.8825304341143489E-2</v>
      </c>
      <c r="D1079" s="15" t="str">
        <f ca="1">LOOKUP(C1079,$H$13:$H$16,$F$13:$F$16)</f>
        <v>Airbus A350-900</v>
      </c>
      <c r="E1079" s="15">
        <f ca="1">LOOKUP(D1079,$F$6:$F$9,$I$6:$I$9)</f>
        <v>0</v>
      </c>
      <c r="F1079" s="15">
        <f ca="1">LOOKUP(D1079,$F$6:$F$9,$J$6:$J$9)</f>
        <v>32</v>
      </c>
      <c r="G1079" s="15">
        <f ca="1">LOOKUP(D1079,$F$6:$F$9,$K$6:$K$9)</f>
        <v>21</v>
      </c>
      <c r="H1079" s="15">
        <f ca="1">LOOKUP(D1079,$F$6:$F$9,$L$6:$L$9)</f>
        <v>259</v>
      </c>
      <c r="I1079" s="20">
        <f ca="1">RAND()</f>
        <v>0.49765942023525034</v>
      </c>
      <c r="J1079" s="15">
        <f ca="1">IF(B1079=1, ROUND(_xlfn.NORM.INV(I1079,$C$5,$C$6)*(1+$T$14), 0), ROUND(_xlfn.NORM.INV(I1079, $D$5, $D$6)*(1+$T$14), 0))</f>
        <v>4</v>
      </c>
      <c r="K1079" s="20">
        <f ca="1">RAND()</f>
        <v>0.59838181089804965</v>
      </c>
      <c r="L1079" s="18">
        <f ca="1">IF(B1079=1, ROUND(_xlfn.NORM.INV(K1079,$C$7,$C$8), 2), ROUND(_xlfn.NORM.INV(K1079, $D$7, $D$8), 2))</f>
        <v>10605.94</v>
      </c>
      <c r="M1079" s="15">
        <f ca="1">MIN(E1079,J1079)</f>
        <v>0</v>
      </c>
      <c r="N1079" s="15">
        <f ca="1">RAND()</f>
        <v>0.74904918865002812</v>
      </c>
      <c r="O1079" s="19">
        <f ca="1">(IF(B1079=1, $G$21+($G$22-$G$21)*N1079, $H$21+($H$22-$H$21)*N1079))</f>
        <v>3.2471475659500842E-2</v>
      </c>
      <c r="P1079" s="15">
        <f ca="1">ROUND(M1079*(1-O1079), 0)</f>
        <v>0</v>
      </c>
      <c r="Q1079" s="20">
        <f ca="1">RAND()</f>
        <v>0.65173018048388742</v>
      </c>
      <c r="R1079" s="15">
        <f ca="1">IF(B1079=1, ROUND(_xlfn.NORM.INV(Q1079,$C$9,$C$10)*(1+$T$14), 0), ROUND(_xlfn.NORM.INV(Q1079, $D$9, $D$10)*(1+$T$14), 0))</f>
        <v>44</v>
      </c>
      <c r="S1079" s="20">
        <f ca="1">RAND()</f>
        <v>0.33177881088389927</v>
      </c>
      <c r="T1079" s="18">
        <f ca="1">IF(B1079=1, ROUND(_xlfn.NORM.INV(S1079,$C$11,$C$12), 2), ROUND(_xlfn.NORM.INV(S1079, $D$11, $D$12), 2))</f>
        <v>5147.0600000000004</v>
      </c>
      <c r="U1079" s="15">
        <f ca="1">MIN(F1079,R1079)</f>
        <v>32</v>
      </c>
      <c r="V1079" s="15">
        <f ca="1">RAND()</f>
        <v>2.3499573141707364E-2</v>
      </c>
      <c r="W1079" s="19">
        <f ca="1">(IF(B1079=1, $G$21+($G$22-$G$21)*V1079, $H$21+($H$22-$H$21)*V1079))</f>
        <v>1.0704987194251222E-2</v>
      </c>
      <c r="X1079" s="15">
        <f ca="1">ROUND(U1079*(1-W1079), 0)</f>
        <v>32</v>
      </c>
      <c r="Y1079" s="20">
        <f ca="1">RAND()</f>
        <v>0.63776730029213591</v>
      </c>
      <c r="Z1079" s="15">
        <f ca="1">IF(B1079=1, ROUND(_xlfn.NORM.INV(Y1079,$C$13,$C$14)*(1+$T$14), 0), ROUND(_xlfn.NORM.INV(Y1079, $D$13, $D$14)*(1+$T$14), 0))</f>
        <v>39</v>
      </c>
      <c r="AA1079" s="20">
        <f ca="1">RAND()</f>
        <v>0.80646220491584975</v>
      </c>
      <c r="AB1079" s="18">
        <f ca="1">IF(B1079=1, ROUND(_xlfn.NORM.INV(AA1079,$C$15,$C$16), 2), ROUND(_xlfn.NORM.INV(AA1079, $D$15, $D$16), 2))</f>
        <v>2903.09</v>
      </c>
      <c r="AC1079" s="15">
        <f ca="1">MIN(G1079,Z1079)</f>
        <v>21</v>
      </c>
      <c r="AD1079" s="15">
        <f ca="1">RAND()</f>
        <v>0.8681263648040628</v>
      </c>
      <c r="AE1079" s="19">
        <f ca="1">(IF(B1079=1, $G$21+($G$22-$G$21)*AD1079, $H$21+($H$22-$H$21)*AD1079))</f>
        <v>3.6043790944121884E-2</v>
      </c>
      <c r="AF1079" s="15">
        <f ca="1">ROUND(AC1079*(1-AE1079), 0)</f>
        <v>20</v>
      </c>
      <c r="AG1079" s="20">
        <f ca="1">RAND()</f>
        <v>0.73799448306384607</v>
      </c>
      <c r="AH1079" s="15">
        <f ca="1">IF(B1079=1, ROUND(_xlfn.NORM.INV(AG1079,$C$17,$C$18)*(1+$T$14), 0), ROUND(_xlfn.NORM.INV(AG1079, $D$17, $D$18)*(1+$T$14), 0))</f>
        <v>233</v>
      </c>
      <c r="AI1079" s="20">
        <f ca="1">RAND()</f>
        <v>0.83290306327807617</v>
      </c>
      <c r="AJ1079" s="18">
        <f ca="1">IF(B1079=1, ROUND(_xlfn.NORM.INV(AI1079,$C$19,$C$20), 2), ROUND(_xlfn.NORM.INV(AI1079, $D$19, $D$20), 2))</f>
        <v>1822.08</v>
      </c>
      <c r="AK1079" s="15">
        <f ca="1">MIN(ROUND(H1079*(1+$C$22),0),AH1079)</f>
        <v>233</v>
      </c>
      <c r="AL1079" s="20">
        <f ca="1">RAND()</f>
        <v>5.9259855929094551E-2</v>
      </c>
      <c r="AM1079" s="19">
        <f ca="1">(IF(B1079=1, $G$21+($G$22-$G$21)*AL1079, $H$21+($H$22-$H$21)*AL1079))</f>
        <v>1.1777795677872837E-2</v>
      </c>
      <c r="AN1079" s="15">
        <f ca="1">ROUND(AK1079*(1-AM1079), 0)</f>
        <v>230</v>
      </c>
      <c r="AO1079" s="18">
        <f ca="1">SUM(IF(AN1079&gt;H1079, (AN1079-H1079)*($G$23+AJ1079), 0),IF(AF1079&gt;G1079,(AF1079-G1079)*($G$23+AB1079),0),IF(X1079&gt;F1079,(X1079-F1079)*($G$23+T1079),0),IF(P1079&gt;E1079,(P1079-E1079)*($G$23+L1079),0))</f>
        <v>0</v>
      </c>
      <c r="AP1079" s="18">
        <f>-$C$24</f>
        <v>-313614.51120000001</v>
      </c>
      <c r="AQ1079" s="17">
        <f ca="1">L1079*P1079+T1079*X1079+AB1079*AF1079+AJ1079*AN1079-AO1079+AP1079</f>
        <v>328231.60879999999</v>
      </c>
      <c r="AS1079" s="21">
        <f ca="1">SUM(IF(AN1079&gt;H1079, (AN1079-H1079), 0),IF(AF1079&gt;G1079,(AF1079-G1079),0),IF(X1079&gt;F1079,(X1079-F1079),0),IF(P1079&gt;E1079,(P1079-E1079),0))</f>
        <v>0</v>
      </c>
    </row>
    <row r="1080" spans="1:45" x14ac:dyDescent="0.4">
      <c r="A1080" s="15">
        <v>1052</v>
      </c>
      <c r="B1080" s="15">
        <f ca="1">IF(RAND() &lt; (8/12), 0, 1)</f>
        <v>0</v>
      </c>
      <c r="C1080" s="20">
        <f ca="1">RAND()</f>
        <v>5.0835022094448457E-2</v>
      </c>
      <c r="D1080" s="15" t="str">
        <f ca="1">LOOKUP(C1080,$H$13:$H$16,$F$13:$F$16)</f>
        <v>Airbus A350-900</v>
      </c>
      <c r="E1080" s="15">
        <f ca="1">LOOKUP(D1080,$F$6:$F$9,$I$6:$I$9)</f>
        <v>0</v>
      </c>
      <c r="F1080" s="15">
        <f ca="1">LOOKUP(D1080,$F$6:$F$9,$J$6:$J$9)</f>
        <v>32</v>
      </c>
      <c r="G1080" s="15">
        <f ca="1">LOOKUP(D1080,$F$6:$F$9,$K$6:$K$9)</f>
        <v>21</v>
      </c>
      <c r="H1080" s="15">
        <f ca="1">LOOKUP(D1080,$F$6:$F$9,$L$6:$L$9)</f>
        <v>259</v>
      </c>
      <c r="I1080" s="20">
        <f ca="1">RAND()</f>
        <v>0.41192436950002909</v>
      </c>
      <c r="J1080" s="15">
        <f ca="1">IF(B1080=1, ROUND(_xlfn.NORM.INV(I1080,$C$5,$C$6)*(1+$T$14), 0), ROUND(_xlfn.NORM.INV(I1080, $D$5, $D$6)*(1+$T$14), 0))</f>
        <v>4</v>
      </c>
      <c r="K1080" s="20">
        <f ca="1">RAND()</f>
        <v>0.26242496262699799</v>
      </c>
      <c r="L1080" s="18">
        <f ca="1">IF(B1080=1, ROUND(_xlfn.NORM.INV(K1080,$C$7,$C$8), 2), ROUND(_xlfn.NORM.INV(K1080, $D$7, $D$8), 2))</f>
        <v>10202.57</v>
      </c>
      <c r="M1080" s="15">
        <f ca="1">MIN(E1080,J1080)</f>
        <v>0</v>
      </c>
      <c r="N1080" s="15">
        <f ca="1">RAND()</f>
        <v>0.63991000310079427</v>
      </c>
      <c r="O1080" s="19">
        <f ca="1">(IF(B1080=1, $G$21+($G$22-$G$21)*N1080, $H$21+($H$22-$H$21)*N1080))</f>
        <v>2.9197300093023827E-2</v>
      </c>
      <c r="P1080" s="15">
        <f ca="1">ROUND(M1080*(1-O1080), 0)</f>
        <v>0</v>
      </c>
      <c r="Q1080" s="20">
        <f ca="1">RAND()</f>
        <v>0.20074256982633321</v>
      </c>
      <c r="R1080" s="15">
        <f ca="1">IF(B1080=1, ROUND(_xlfn.NORM.INV(Q1080,$C$9,$C$10)*(1+$T$14), 0), ROUND(_xlfn.NORM.INV(Q1080, $D$9, $D$10)*(1+$T$14), 0))</f>
        <v>31</v>
      </c>
      <c r="S1080" s="20">
        <f ca="1">RAND()</f>
        <v>0.95505703573391132</v>
      </c>
      <c r="T1080" s="18">
        <f ca="1">IF(B1080=1, ROUND(_xlfn.NORM.INV(S1080,$C$11,$C$12), 2), ROUND(_xlfn.NORM.INV(S1080, $D$11, $D$12), 2))</f>
        <v>5632.67</v>
      </c>
      <c r="U1080" s="15">
        <f ca="1">MIN(F1080,R1080)</f>
        <v>31</v>
      </c>
      <c r="V1080" s="15">
        <f ca="1">RAND()</f>
        <v>0.47229482274561241</v>
      </c>
      <c r="W1080" s="19">
        <f ca="1">(IF(B1080=1, $G$21+($G$22-$G$21)*V1080, $H$21+($H$22-$H$21)*V1080))</f>
        <v>2.4168844682368372E-2</v>
      </c>
      <c r="X1080" s="15">
        <f ca="1">ROUND(U1080*(1-W1080), 0)</f>
        <v>30</v>
      </c>
      <c r="Y1080" s="20">
        <f ca="1">RAND()</f>
        <v>0.21728083128829589</v>
      </c>
      <c r="Z1080" s="15">
        <f ca="1">IF(B1080=1, ROUND(_xlfn.NORM.INV(Y1080,$C$13,$C$14)*(1+$T$14), 0), ROUND(_xlfn.NORM.INV(Y1080, $D$13, $D$14)*(1+$T$14), 0))</f>
        <v>28</v>
      </c>
      <c r="AA1080" s="20">
        <f ca="1">RAND()</f>
        <v>0.62892099922160027</v>
      </c>
      <c r="AB1080" s="18">
        <f ca="1">IF(B1080=1, ROUND(_xlfn.NORM.INV(AA1080,$C$15,$C$16), 2), ROUND(_xlfn.NORM.INV(AA1080, $D$15, $D$16), 2))</f>
        <v>2837.95</v>
      </c>
      <c r="AC1080" s="15">
        <f ca="1">MIN(G1080,Z1080)</f>
        <v>21</v>
      </c>
      <c r="AD1080" s="15">
        <f ca="1">RAND()</f>
        <v>0.8934769443568148</v>
      </c>
      <c r="AE1080" s="19">
        <f ca="1">(IF(B1080=1, $G$21+($G$22-$G$21)*AD1080, $H$21+($H$22-$H$21)*AD1080))</f>
        <v>3.6804308330704444E-2</v>
      </c>
      <c r="AF1080" s="15">
        <f ca="1">ROUND(AC1080*(1-AE1080), 0)</f>
        <v>20</v>
      </c>
      <c r="AG1080" s="20">
        <f ca="1">RAND()</f>
        <v>0.55916753295259658</v>
      </c>
      <c r="AH1080" s="15">
        <f ca="1">IF(B1080=1, ROUND(_xlfn.NORM.INV(AG1080,$C$17,$C$18)*(1+$T$14), 0), ROUND(_xlfn.NORM.INV(AG1080, $D$17, $D$18)*(1+$T$14), 0))</f>
        <v>207</v>
      </c>
      <c r="AI1080" s="20">
        <f ca="1">RAND()</f>
        <v>0.3015542912772996</v>
      </c>
      <c r="AJ1080" s="18">
        <f ca="1">IF(B1080=1, ROUND(_xlfn.NORM.INV(AI1080,$C$19,$C$20), 2), ROUND(_xlfn.NORM.INV(AI1080, $D$19, $D$20), 2))</f>
        <v>1709.24</v>
      </c>
      <c r="AK1080" s="15">
        <f ca="1">MIN(ROUND(H1080*(1+$C$22),0),AH1080)</f>
        <v>207</v>
      </c>
      <c r="AL1080" s="20">
        <f ca="1">RAND()</f>
        <v>0.56669742908925225</v>
      </c>
      <c r="AM1080" s="19">
        <f ca="1">(IF(B1080=1, $G$21+($G$22-$G$21)*AL1080, $H$21+($H$22-$H$21)*AL1080))</f>
        <v>2.7000922872677566E-2</v>
      </c>
      <c r="AN1080" s="15">
        <f ca="1">ROUND(AK1080*(1-AM1080), 0)</f>
        <v>201</v>
      </c>
      <c r="AO1080" s="18">
        <f ca="1">SUM(IF(AN1080&gt;H1080, (AN1080-H1080)*($G$23+AJ1080), 0),IF(AF1080&gt;G1080,(AF1080-G1080)*($G$23+AB1080),0),IF(X1080&gt;F1080,(X1080-F1080)*($G$23+T1080),0),IF(P1080&gt;E1080,(P1080-E1080)*($G$23+L1080),0))</f>
        <v>0</v>
      </c>
      <c r="AP1080" s="18">
        <f>-$C$24</f>
        <v>-313614.51120000001</v>
      </c>
      <c r="AQ1080" s="17">
        <f ca="1">L1080*P1080+T1080*X1080+AB1080*AF1080+AJ1080*AN1080-AO1080+AP1080</f>
        <v>255681.82879999996</v>
      </c>
      <c r="AS1080" s="21">
        <f ca="1">SUM(IF(AN1080&gt;H1080, (AN1080-H1080), 0),IF(AF1080&gt;G1080,(AF1080-G1080),0),IF(X1080&gt;F1080,(X1080-F1080),0),IF(P1080&gt;E1080,(P1080-E1080),0))</f>
        <v>0</v>
      </c>
    </row>
    <row r="1081" spans="1:45" x14ac:dyDescent="0.4">
      <c r="A1081" s="15">
        <v>1053</v>
      </c>
      <c r="B1081" s="15">
        <f ca="1">IF(RAND() &lt; (8/12), 0, 1)</f>
        <v>0</v>
      </c>
      <c r="C1081" s="20">
        <f ca="1">RAND()</f>
        <v>1.7665878264679358E-2</v>
      </c>
      <c r="D1081" s="15" t="str">
        <f ca="1">LOOKUP(C1081,$H$13:$H$16,$F$13:$F$16)</f>
        <v>Airbus A350-900</v>
      </c>
      <c r="E1081" s="15">
        <f ca="1">LOOKUP(D1081,$F$6:$F$9,$I$6:$I$9)</f>
        <v>0</v>
      </c>
      <c r="F1081" s="15">
        <f ca="1">LOOKUP(D1081,$F$6:$F$9,$J$6:$J$9)</f>
        <v>32</v>
      </c>
      <c r="G1081" s="15">
        <f ca="1">LOOKUP(D1081,$F$6:$F$9,$K$6:$K$9)</f>
        <v>21</v>
      </c>
      <c r="H1081" s="15">
        <f ca="1">LOOKUP(D1081,$F$6:$F$9,$L$6:$L$9)</f>
        <v>259</v>
      </c>
      <c r="I1081" s="20">
        <f ca="1">RAND()</f>
        <v>0.33036424288571009</v>
      </c>
      <c r="J1081" s="15">
        <f ca="1">IF(B1081=1, ROUND(_xlfn.NORM.INV(I1081,$C$5,$C$6)*(1+$T$14), 0), ROUND(_xlfn.NORM.INV(I1081, $D$5, $D$6)*(1+$T$14), 0))</f>
        <v>4</v>
      </c>
      <c r="K1081" s="20">
        <f ca="1">RAND()</f>
        <v>0.45327536266779156</v>
      </c>
      <c r="L1081" s="18">
        <f ca="1">IF(B1081=1, ROUND(_xlfn.NORM.INV(K1081,$C$7,$C$8), 2), ROUND(_xlfn.NORM.INV(K1081, $D$7, $D$8), 2))</f>
        <v>10438.879999999999</v>
      </c>
      <c r="M1081" s="15">
        <f ca="1">MIN(E1081,J1081)</f>
        <v>0</v>
      </c>
      <c r="N1081" s="15">
        <f ca="1">RAND()</f>
        <v>0.62478753867328518</v>
      </c>
      <c r="O1081" s="19">
        <f ca="1">(IF(B1081=1, $G$21+($G$22-$G$21)*N1081, $H$21+($H$22-$H$21)*N1081))</f>
        <v>2.8743626160198557E-2</v>
      </c>
      <c r="P1081" s="15">
        <f ca="1">ROUND(M1081*(1-O1081), 0)</f>
        <v>0</v>
      </c>
      <c r="Q1081" s="20">
        <f ca="1">RAND()</f>
        <v>0.88123610097278116</v>
      </c>
      <c r="R1081" s="15">
        <f ca="1">IF(B1081=1, ROUND(_xlfn.NORM.INV(Q1081,$C$9,$C$10)*(1+$T$14), 0), ROUND(_xlfn.NORM.INV(Q1081, $D$9, $D$10)*(1+$T$14), 0))</f>
        <v>52</v>
      </c>
      <c r="S1081" s="20">
        <f ca="1">RAND()</f>
        <v>0.24269804581982257</v>
      </c>
      <c r="T1081" s="18">
        <f ca="1">IF(B1081=1, ROUND(_xlfn.NORM.INV(S1081,$C$11,$C$12), 2), ROUND(_xlfn.NORM.INV(S1081, $D$11, $D$12), 2))</f>
        <v>5087.21</v>
      </c>
      <c r="U1081" s="15">
        <f ca="1">MIN(F1081,R1081)</f>
        <v>32</v>
      </c>
      <c r="V1081" s="15">
        <f ca="1">RAND()</f>
        <v>0.71682781015717079</v>
      </c>
      <c r="W1081" s="19">
        <f ca="1">(IF(B1081=1, $G$21+($G$22-$G$21)*V1081, $H$21+($H$22-$H$21)*V1081))</f>
        <v>3.1504834304715124E-2</v>
      </c>
      <c r="X1081" s="15">
        <f ca="1">ROUND(U1081*(1-W1081), 0)</f>
        <v>31</v>
      </c>
      <c r="Y1081" s="20">
        <f ca="1">RAND()</f>
        <v>0.16180424265558557</v>
      </c>
      <c r="Z1081" s="15">
        <f ca="1">IF(B1081=1, ROUND(_xlfn.NORM.INV(Y1081,$C$13,$C$14)*(1+$T$14), 0), ROUND(_xlfn.NORM.INV(Y1081, $D$13, $D$14)*(1+$T$14), 0))</f>
        <v>26</v>
      </c>
      <c r="AA1081" s="20">
        <f ca="1">RAND()</f>
        <v>0.92937263193438502</v>
      </c>
      <c r="AB1081" s="18">
        <f ca="1">IF(B1081=1, ROUND(_xlfn.NORM.INV(AA1081,$C$15,$C$16), 2), ROUND(_xlfn.NORM.INV(AA1081, $D$15, $D$16), 2))</f>
        <v>2976.76</v>
      </c>
      <c r="AC1081" s="15">
        <f ca="1">MIN(G1081,Z1081)</f>
        <v>21</v>
      </c>
      <c r="AD1081" s="15">
        <f ca="1">RAND()</f>
        <v>9.6448927289281228E-2</v>
      </c>
      <c r="AE1081" s="19">
        <f ca="1">(IF(B1081=1, $G$21+($G$22-$G$21)*AD1081, $H$21+($H$22-$H$21)*AD1081))</f>
        <v>1.2893467818678436E-2</v>
      </c>
      <c r="AF1081" s="15">
        <f ca="1">ROUND(AC1081*(1-AE1081), 0)</f>
        <v>21</v>
      </c>
      <c r="AG1081" s="20">
        <f ca="1">RAND()</f>
        <v>0.93552815428195868</v>
      </c>
      <c r="AH1081" s="15">
        <f ca="1">IF(B1081=1, ROUND(_xlfn.NORM.INV(AG1081,$C$17,$C$18)*(1+$T$14), 0), ROUND(_xlfn.NORM.INV(AG1081, $D$17, $D$18)*(1+$T$14), 0))</f>
        <v>279</v>
      </c>
      <c r="AI1081" s="20">
        <f ca="1">RAND()</f>
        <v>0.59639536421816941</v>
      </c>
      <c r="AJ1081" s="18">
        <f ca="1">IF(B1081=1, ROUND(_xlfn.NORM.INV(AI1081,$C$19,$C$20), 2), ROUND(_xlfn.NORM.INV(AI1081, $D$19, $D$20), 2))</f>
        <v>1767.27</v>
      </c>
      <c r="AK1081" s="15">
        <f ca="1">MIN(ROUND(H1081*(1+$C$22),0),AH1081)</f>
        <v>272</v>
      </c>
      <c r="AL1081" s="20">
        <f ca="1">RAND()</f>
        <v>0.76054438237364941</v>
      </c>
      <c r="AM1081" s="19">
        <f ca="1">(IF(B1081=1, $G$21+($G$22-$G$21)*AL1081, $H$21+($H$22-$H$21)*AL1081))</f>
        <v>3.2816331471209478E-2</v>
      </c>
      <c r="AN1081" s="15">
        <f ca="1">ROUND(AK1081*(1-AM1081), 0)</f>
        <v>263</v>
      </c>
      <c r="AO1081" s="18">
        <f ca="1">SUM(IF(AN1081&gt;H1081, (AN1081-H1081)*($G$23+AJ1081), 0),IF(AF1081&gt;G1081,(AF1081-G1081)*($G$23+AB1081),0),IF(X1081&gt;F1081,(X1081-F1081)*($G$23+T1081),0),IF(P1081&gt;E1081,(P1081-E1081)*($G$23+L1081),0))</f>
        <v>10473.08</v>
      </c>
      <c r="AP1081" s="18">
        <f>-$C$24</f>
        <v>-313614.51120000001</v>
      </c>
      <c r="AQ1081" s="17">
        <f ca="1">L1081*P1081+T1081*X1081+AB1081*AF1081+AJ1081*AN1081-AO1081+AP1081</f>
        <v>360919.88880000002</v>
      </c>
      <c r="AS1081" s="21">
        <f ca="1">SUM(IF(AN1081&gt;H1081, (AN1081-H1081), 0),IF(AF1081&gt;G1081,(AF1081-G1081),0),IF(X1081&gt;F1081,(X1081-F1081),0),IF(P1081&gt;E1081,(P1081-E1081),0))</f>
        <v>4</v>
      </c>
    </row>
    <row r="1082" spans="1:45" x14ac:dyDescent="0.4">
      <c r="A1082" s="15">
        <v>1054</v>
      </c>
      <c r="B1082" s="15">
        <f ca="1">IF(RAND() &lt; (8/12), 0, 1)</f>
        <v>0</v>
      </c>
      <c r="C1082" s="20">
        <f ca="1">RAND()</f>
        <v>0.68029914921730794</v>
      </c>
      <c r="D1082" s="15" t="str">
        <f ca="1">LOOKUP(C1082,$H$13:$H$16,$F$13:$F$16)</f>
        <v>Boeing 777-300ER</v>
      </c>
      <c r="E1082" s="15">
        <f ca="1">LOOKUP(D1082,$F$6:$F$9,$I$6:$I$9)</f>
        <v>8</v>
      </c>
      <c r="F1082" s="15">
        <f ca="1">LOOKUP(D1082,$F$6:$F$9,$J$6:$J$9)</f>
        <v>40</v>
      </c>
      <c r="G1082" s="15">
        <f ca="1">LOOKUP(D1082,$F$6:$F$9,$K$6:$K$9)</f>
        <v>24</v>
      </c>
      <c r="H1082" s="15">
        <f ca="1">LOOKUP(D1082,$F$6:$F$9,$L$6:$L$9)</f>
        <v>260</v>
      </c>
      <c r="I1082" s="20">
        <f ca="1">RAND()</f>
        <v>0.94215670838784948</v>
      </c>
      <c r="J1082" s="15">
        <f ca="1">IF(B1082=1, ROUND(_xlfn.NORM.INV(I1082,$C$5,$C$6)*(1+$T$14), 0), ROUND(_xlfn.NORM.INV(I1082, $D$5, $D$6)*(1+$T$14), 0))</f>
        <v>6</v>
      </c>
      <c r="K1082" s="20">
        <f ca="1">RAND()</f>
        <v>0.89764001784376879</v>
      </c>
      <c r="L1082" s="18">
        <f ca="1">IF(B1082=1, ROUND(_xlfn.NORM.INV(K1082,$C$7,$C$8), 2), ROUND(_xlfn.NORM.INV(K1082, $D$7, $D$8), 2))</f>
        <v>11070.38</v>
      </c>
      <c r="M1082" s="15">
        <f ca="1">MIN(E1082,J1082)</f>
        <v>6</v>
      </c>
      <c r="N1082" s="15">
        <f ca="1">RAND()</f>
        <v>0.90325223982218539</v>
      </c>
      <c r="O1082" s="19">
        <f ca="1">(IF(B1082=1, $G$21+($G$22-$G$21)*N1082, $H$21+($H$22-$H$21)*N1082))</f>
        <v>3.7097567194665559E-2</v>
      </c>
      <c r="P1082" s="15">
        <f ca="1">ROUND(M1082*(1-O1082), 0)</f>
        <v>6</v>
      </c>
      <c r="Q1082" s="20">
        <f ca="1">RAND()</f>
        <v>0.89853320386755042</v>
      </c>
      <c r="R1082" s="15">
        <f ca="1">IF(B1082=1, ROUND(_xlfn.NORM.INV(Q1082,$C$9,$C$10)*(1+$T$14), 0), ROUND(_xlfn.NORM.INV(Q1082, $D$9, $D$10)*(1+$T$14), 0))</f>
        <v>53</v>
      </c>
      <c r="S1082" s="20">
        <f ca="1">RAND()</f>
        <v>4.7558393546458522E-3</v>
      </c>
      <c r="T1082" s="18">
        <f ca="1">IF(B1082=1, ROUND(_xlfn.NORM.INV(S1082,$C$11,$C$12), 2), ROUND(_xlfn.NORM.INV(S1082, $D$11, $D$12), 2))</f>
        <v>4655.28</v>
      </c>
      <c r="U1082" s="15">
        <f ca="1">MIN(F1082,R1082)</f>
        <v>40</v>
      </c>
      <c r="V1082" s="15">
        <f ca="1">RAND()</f>
        <v>0.14949728562002418</v>
      </c>
      <c r="W1082" s="19">
        <f ca="1">(IF(B1082=1, $G$21+($G$22-$G$21)*V1082, $H$21+($H$22-$H$21)*V1082))</f>
        <v>1.4484918568600725E-2</v>
      </c>
      <c r="X1082" s="15">
        <f ca="1">ROUND(U1082*(1-W1082), 0)</f>
        <v>39</v>
      </c>
      <c r="Y1082" s="20">
        <f ca="1">RAND()</f>
        <v>0.21194619414412386</v>
      </c>
      <c r="Z1082" s="15">
        <f ca="1">IF(B1082=1, ROUND(_xlfn.NORM.INV(Y1082,$C$13,$C$14)*(1+$T$14), 0), ROUND(_xlfn.NORM.INV(Y1082, $D$13, $D$14)*(1+$T$14), 0))</f>
        <v>28</v>
      </c>
      <c r="AA1082" s="20">
        <f ca="1">RAND()</f>
        <v>0.52103503265811169</v>
      </c>
      <c r="AB1082" s="18">
        <f ca="1">IF(B1082=1, ROUND(_xlfn.NORM.INV(AA1082,$C$15,$C$16), 2), ROUND(_xlfn.NORM.INV(AA1082, $D$15, $D$16), 2))</f>
        <v>2804.38</v>
      </c>
      <c r="AC1082" s="15">
        <f ca="1">MIN(G1082,Z1082)</f>
        <v>24</v>
      </c>
      <c r="AD1082" s="15">
        <f ca="1">RAND()</f>
        <v>0.85410704507585811</v>
      </c>
      <c r="AE1082" s="19">
        <f ca="1">(IF(B1082=1, $G$21+($G$22-$G$21)*AD1082, $H$21+($H$22-$H$21)*AD1082))</f>
        <v>3.5623211352275745E-2</v>
      </c>
      <c r="AF1082" s="15">
        <f ca="1">ROUND(AC1082*(1-AE1082), 0)</f>
        <v>23</v>
      </c>
      <c r="AG1082" s="20">
        <f ca="1">RAND()</f>
        <v>0.67097781260366884</v>
      </c>
      <c r="AH1082" s="15">
        <f ca="1">IF(B1082=1, ROUND(_xlfn.NORM.INV(AG1082,$C$17,$C$18)*(1+$T$14), 0), ROUND(_xlfn.NORM.INV(AG1082, $D$17, $D$18)*(1+$T$14), 0))</f>
        <v>223</v>
      </c>
      <c r="AI1082" s="20">
        <f ca="1">RAND()</f>
        <v>0.55552341324414412</v>
      </c>
      <c r="AJ1082" s="18">
        <f ca="1">IF(B1082=1, ROUND(_xlfn.NORM.INV(AI1082,$C$19,$C$20), 2), ROUND(_xlfn.NORM.INV(AI1082, $D$19, $D$20), 2))</f>
        <v>1759.34</v>
      </c>
      <c r="AK1082" s="15">
        <f ca="1">MIN(ROUND(H1082*(1+$C$22),0),AH1082)</f>
        <v>223</v>
      </c>
      <c r="AL1082" s="20">
        <f ca="1">RAND()</f>
        <v>0.24213079159917195</v>
      </c>
      <c r="AM1082" s="19">
        <f ca="1">(IF(B1082=1, $G$21+($G$22-$G$21)*AL1082, $H$21+($H$22-$H$21)*AL1082))</f>
        <v>1.7263923747975158E-2</v>
      </c>
      <c r="AN1082" s="15">
        <f ca="1">ROUND(AK1082*(1-AM1082), 0)</f>
        <v>219</v>
      </c>
      <c r="AO1082" s="18">
        <f ca="1">SUM(IF(AN1082&gt;H1082, (AN1082-H1082)*($G$23+AJ1082), 0),IF(AF1082&gt;G1082,(AF1082-G1082)*($G$23+AB1082),0),IF(X1082&gt;F1082,(X1082-F1082)*($G$23+T1082),0),IF(P1082&gt;E1082,(P1082-E1082)*($G$23+L1082),0))</f>
        <v>0</v>
      </c>
      <c r="AP1082" s="18">
        <f>-$C$24</f>
        <v>-313614.51120000001</v>
      </c>
      <c r="AQ1082" s="17">
        <f ca="1">L1082*P1082+T1082*X1082+AB1082*AF1082+AJ1082*AN1082-AO1082+AP1082</f>
        <v>384159.8887999999</v>
      </c>
      <c r="AS1082" s="21">
        <f ca="1">SUM(IF(AN1082&gt;H1082, (AN1082-H1082), 0),IF(AF1082&gt;G1082,(AF1082-G1082),0),IF(X1082&gt;F1082,(X1082-F1082),0),IF(P1082&gt;E1082,(P1082-E1082),0))</f>
        <v>0</v>
      </c>
    </row>
    <row r="1083" spans="1:45" x14ac:dyDescent="0.4">
      <c r="A1083" s="15">
        <v>1055</v>
      </c>
      <c r="B1083" s="15">
        <f ca="1">IF(RAND() &lt; (8/12), 0, 1)</f>
        <v>0</v>
      </c>
      <c r="C1083" s="20">
        <f ca="1">RAND()</f>
        <v>0.24574548807015206</v>
      </c>
      <c r="D1083" s="15" t="str">
        <f ca="1">LOOKUP(C1083,$H$13:$H$16,$F$13:$F$16)</f>
        <v>Airbus A380-800</v>
      </c>
      <c r="E1083" s="15">
        <f ca="1">LOOKUP(D1083,$F$6:$F$9,$I$6:$I$9)</f>
        <v>14</v>
      </c>
      <c r="F1083" s="15">
        <f ca="1">LOOKUP(D1083,$F$6:$F$9,$J$6:$J$9)</f>
        <v>76</v>
      </c>
      <c r="G1083" s="15">
        <f ca="1">LOOKUP(D1083,$F$6:$F$9,$K$6:$K$9)</f>
        <v>56</v>
      </c>
      <c r="H1083" s="15">
        <f ca="1">LOOKUP(D1083,$F$6:$F$9,$L$6:$L$9)</f>
        <v>341</v>
      </c>
      <c r="I1083" s="20">
        <f ca="1">RAND()</f>
        <v>0.86139594494951155</v>
      </c>
      <c r="J1083" s="15">
        <f ca="1">IF(B1083=1, ROUND(_xlfn.NORM.INV(I1083,$C$5,$C$6)*(1+$T$14), 0), ROUND(_xlfn.NORM.INV(I1083, $D$5, $D$6)*(1+$T$14), 0))</f>
        <v>5</v>
      </c>
      <c r="K1083" s="20">
        <f ca="1">RAND()</f>
        <v>0.85778421226187807</v>
      </c>
      <c r="L1083" s="18">
        <f ca="1">IF(B1083=1, ROUND(_xlfn.NORM.INV(K1083,$C$7,$C$8), 2), ROUND(_xlfn.NORM.INV(K1083, $D$7, $D$8), 2))</f>
        <v>10980.23</v>
      </c>
      <c r="M1083" s="15">
        <f ca="1">MIN(E1083,J1083)</f>
        <v>5</v>
      </c>
      <c r="N1083" s="15">
        <f ca="1">RAND()</f>
        <v>0.35591072744121954</v>
      </c>
      <c r="O1083" s="19">
        <f ca="1">(IF(B1083=1, $G$21+($G$22-$G$21)*N1083, $H$21+($H$22-$H$21)*N1083))</f>
        <v>2.0677321823236589E-2</v>
      </c>
      <c r="P1083" s="15">
        <f ca="1">ROUND(M1083*(1-O1083), 0)</f>
        <v>5</v>
      </c>
      <c r="Q1083" s="20">
        <f ca="1">RAND()</f>
        <v>0.45819057870986446</v>
      </c>
      <c r="R1083" s="15">
        <f ca="1">IF(B1083=1, ROUND(_xlfn.NORM.INV(Q1083,$C$9,$C$10)*(1+$T$14), 0), ROUND(_xlfn.NORM.INV(Q1083, $D$9, $D$10)*(1+$T$14), 0))</f>
        <v>39</v>
      </c>
      <c r="S1083" s="20">
        <f ca="1">RAND()</f>
        <v>0.14134585007961087</v>
      </c>
      <c r="T1083" s="18">
        <f ca="1">IF(B1083=1, ROUND(_xlfn.NORM.INV(S1083,$C$11,$C$12), 2), ROUND(_xlfn.NORM.INV(S1083, $D$11, $D$12), 2))</f>
        <v>5001.38</v>
      </c>
      <c r="U1083" s="15">
        <f ca="1">MIN(F1083,R1083)</f>
        <v>39</v>
      </c>
      <c r="V1083" s="15">
        <f ca="1">RAND()</f>
        <v>0.19300283906330606</v>
      </c>
      <c r="W1083" s="19">
        <f ca="1">(IF(B1083=1, $G$21+($G$22-$G$21)*V1083, $H$21+($H$22-$H$21)*V1083))</f>
        <v>1.5790085171899181E-2</v>
      </c>
      <c r="X1083" s="15">
        <f ca="1">ROUND(U1083*(1-W1083), 0)</f>
        <v>38</v>
      </c>
      <c r="Y1083" s="20">
        <f ca="1">RAND()</f>
        <v>0.71202927698469609</v>
      </c>
      <c r="Z1083" s="15">
        <f ca="1">IF(B1083=1, ROUND(_xlfn.NORM.INV(Y1083,$C$13,$C$14)*(1+$T$14), 0), ROUND(_xlfn.NORM.INV(Y1083, $D$13, $D$14)*(1+$T$14), 0))</f>
        <v>41</v>
      </c>
      <c r="AA1083" s="20">
        <f ca="1">RAND()</f>
        <v>0.29806883590197675</v>
      </c>
      <c r="AB1083" s="18">
        <f ca="1">IF(B1083=1, ROUND(_xlfn.NORM.INV(AA1083,$C$15,$C$16), 2), ROUND(_xlfn.NORM.INV(AA1083, $D$15, $D$16), 2))</f>
        <v>2733.56</v>
      </c>
      <c r="AC1083" s="15">
        <f ca="1">MIN(G1083,Z1083)</f>
        <v>41</v>
      </c>
      <c r="AD1083" s="15">
        <f ca="1">RAND()</f>
        <v>6.8878657219966777E-2</v>
      </c>
      <c r="AE1083" s="19">
        <f ca="1">(IF(B1083=1, $G$21+($G$22-$G$21)*AD1083, $H$21+($H$22-$H$21)*AD1083))</f>
        <v>1.2066359716599003E-2</v>
      </c>
      <c r="AF1083" s="15">
        <f ca="1">ROUND(AC1083*(1-AE1083), 0)</f>
        <v>41</v>
      </c>
      <c r="AG1083" s="20">
        <f ca="1">RAND()</f>
        <v>0.11400641191009131</v>
      </c>
      <c r="AH1083" s="15">
        <f ca="1">IF(B1083=1, ROUND(_xlfn.NORM.INV(AG1083,$C$17,$C$18)*(1+$T$14), 0), ROUND(_xlfn.NORM.INV(AG1083, $D$17, $D$18)*(1+$T$14), 0))</f>
        <v>136</v>
      </c>
      <c r="AI1083" s="20">
        <f ca="1">RAND()</f>
        <v>0.36403539529482909</v>
      </c>
      <c r="AJ1083" s="18">
        <f ca="1">IF(B1083=1, ROUND(_xlfn.NORM.INV(AI1083,$C$19,$C$20), 2), ROUND(_xlfn.NORM.INV(AI1083, $D$19, $D$20), 2))</f>
        <v>1722.32</v>
      </c>
      <c r="AK1083" s="15">
        <f ca="1">MIN(ROUND(H1083*(1+$C$22),0),AH1083)</f>
        <v>136</v>
      </c>
      <c r="AL1083" s="20">
        <f ca="1">RAND()</f>
        <v>0.22825880951264954</v>
      </c>
      <c r="AM1083" s="19">
        <f ca="1">(IF(B1083=1, $G$21+($G$22-$G$21)*AL1083, $H$21+($H$22-$H$21)*AL1083))</f>
        <v>1.6847764285379485E-2</v>
      </c>
      <c r="AN1083" s="15">
        <f ca="1">ROUND(AK1083*(1-AM1083), 0)</f>
        <v>134</v>
      </c>
      <c r="AO1083" s="18">
        <f ca="1">SUM(IF(AN1083&gt;H1083, (AN1083-H1083)*($G$23+AJ1083), 0),IF(AF1083&gt;G1083,(AF1083-G1083)*($G$23+AB1083),0),IF(X1083&gt;F1083,(X1083-F1083)*($G$23+T1083),0),IF(P1083&gt;E1083,(P1083-E1083)*($G$23+L1083),0))</f>
        <v>0</v>
      </c>
      <c r="AP1083" s="18">
        <f>-$C$24</f>
        <v>-313614.51120000001</v>
      </c>
      <c r="AQ1083" s="17">
        <f ca="1">L1083*P1083+T1083*X1083+AB1083*AF1083+AJ1083*AN1083-AO1083+AP1083</f>
        <v>274205.91879999993</v>
      </c>
      <c r="AS1083" s="21">
        <f ca="1">SUM(IF(AN1083&gt;H1083, (AN1083-H1083), 0),IF(AF1083&gt;G1083,(AF1083-G1083),0),IF(X1083&gt;F1083,(X1083-F1083),0),IF(P1083&gt;E1083,(P1083-E1083),0))</f>
        <v>0</v>
      </c>
    </row>
    <row r="1084" spans="1:45" x14ac:dyDescent="0.4">
      <c r="A1084" s="15">
        <v>1056</v>
      </c>
      <c r="B1084" s="15">
        <f ca="1">IF(RAND() &lt; (8/12), 0, 1)</f>
        <v>0</v>
      </c>
      <c r="C1084" s="20">
        <f ca="1">RAND()</f>
        <v>0.94530937994715103</v>
      </c>
      <c r="D1084" s="15" t="str">
        <f ca="1">LOOKUP(C1084,$H$13:$H$16,$F$13:$F$16)</f>
        <v>Boeing 777-300ER</v>
      </c>
      <c r="E1084" s="15">
        <f ca="1">LOOKUP(D1084,$F$6:$F$9,$I$6:$I$9)</f>
        <v>8</v>
      </c>
      <c r="F1084" s="15">
        <f ca="1">LOOKUP(D1084,$F$6:$F$9,$J$6:$J$9)</f>
        <v>40</v>
      </c>
      <c r="G1084" s="15">
        <f ca="1">LOOKUP(D1084,$F$6:$F$9,$K$6:$K$9)</f>
        <v>24</v>
      </c>
      <c r="H1084" s="15">
        <f ca="1">LOOKUP(D1084,$F$6:$F$9,$L$6:$L$9)</f>
        <v>260</v>
      </c>
      <c r="I1084" s="20">
        <f ca="1">RAND()</f>
        <v>0.46598887668377176</v>
      </c>
      <c r="J1084" s="15">
        <f ca="1">IF(B1084=1, ROUND(_xlfn.NORM.INV(I1084,$C$5,$C$6)*(1+$T$14), 0), ROUND(_xlfn.NORM.INV(I1084, $D$5, $D$6)*(1+$T$14), 0))</f>
        <v>4</v>
      </c>
      <c r="K1084" s="20">
        <f ca="1">RAND()</f>
        <v>4.5747879661177659E-2</v>
      </c>
      <c r="L1084" s="18">
        <f ca="1">IF(B1084=1, ROUND(_xlfn.NORM.INV(K1084,$C$7,$C$8), 2), ROUND(_xlfn.NORM.INV(K1084, $D$7, $D$8), 2))</f>
        <v>9723.26</v>
      </c>
      <c r="M1084" s="15">
        <f ca="1">MIN(E1084,J1084)</f>
        <v>4</v>
      </c>
      <c r="N1084" s="15">
        <f ca="1">RAND()</f>
        <v>0.87481412522282376</v>
      </c>
      <c r="O1084" s="19">
        <f ca="1">(IF(B1084=1, $G$21+($G$22-$G$21)*N1084, $H$21+($H$22-$H$21)*N1084))</f>
        <v>3.6244423756684713E-2</v>
      </c>
      <c r="P1084" s="15">
        <f ca="1">ROUND(M1084*(1-O1084), 0)</f>
        <v>4</v>
      </c>
      <c r="Q1084" s="20">
        <f ca="1">RAND()</f>
        <v>0.158944752399648</v>
      </c>
      <c r="R1084" s="15">
        <f ca="1">IF(B1084=1, ROUND(_xlfn.NORM.INV(Q1084,$C$9,$C$10)*(1+$T$14), 0), ROUND(_xlfn.NORM.INV(Q1084, $D$9, $D$10)*(1+$T$14), 0))</f>
        <v>29</v>
      </c>
      <c r="S1084" s="20">
        <f ca="1">RAND()</f>
        <v>0.75003723625812591</v>
      </c>
      <c r="T1084" s="18">
        <f ca="1">IF(B1084=1, ROUND(_xlfn.NORM.INV(S1084,$C$11,$C$12), 2), ROUND(_xlfn.NORM.INV(S1084, $D$11, $D$12), 2))</f>
        <v>5399.92</v>
      </c>
      <c r="U1084" s="15">
        <f ca="1">MIN(F1084,R1084)</f>
        <v>29</v>
      </c>
      <c r="V1084" s="15">
        <f ca="1">RAND()</f>
        <v>2.3417775880239189E-2</v>
      </c>
      <c r="W1084" s="19">
        <f ca="1">(IF(B1084=1, $G$21+($G$22-$G$21)*V1084, $H$21+($H$22-$H$21)*V1084))</f>
        <v>1.0702533276407175E-2</v>
      </c>
      <c r="X1084" s="15">
        <f ca="1">ROUND(U1084*(1-W1084), 0)</f>
        <v>29</v>
      </c>
      <c r="Y1084" s="20">
        <f ca="1">RAND()</f>
        <v>0.25968199097215983</v>
      </c>
      <c r="Z1084" s="15">
        <f ca="1">IF(B1084=1, ROUND(_xlfn.NORM.INV(Y1084,$C$13,$C$14)*(1+$T$14), 0), ROUND(_xlfn.NORM.INV(Y1084, $D$13, $D$14)*(1+$T$14), 0))</f>
        <v>30</v>
      </c>
      <c r="AA1084" s="20">
        <f ca="1">RAND()</f>
        <v>0.51946928870763875</v>
      </c>
      <c r="AB1084" s="18">
        <f ca="1">IF(B1084=1, ROUND(_xlfn.NORM.INV(AA1084,$C$15,$C$16), 2), ROUND(_xlfn.NORM.INV(AA1084, $D$15, $D$16), 2))</f>
        <v>2803.9</v>
      </c>
      <c r="AC1084" s="15">
        <f ca="1">MIN(G1084,Z1084)</f>
        <v>24</v>
      </c>
      <c r="AD1084" s="15">
        <f ca="1">RAND()</f>
        <v>0.35750590632434553</v>
      </c>
      <c r="AE1084" s="19">
        <f ca="1">(IF(B1084=1, $G$21+($G$22-$G$21)*AD1084, $H$21+($H$22-$H$21)*AD1084))</f>
        <v>2.0725177189730368E-2</v>
      </c>
      <c r="AF1084" s="15">
        <f ca="1">ROUND(AC1084*(1-AE1084), 0)</f>
        <v>24</v>
      </c>
      <c r="AG1084" s="20">
        <f ca="1">RAND()</f>
        <v>0.8482005169922846</v>
      </c>
      <c r="AH1084" s="15">
        <f ca="1">IF(B1084=1, ROUND(_xlfn.NORM.INV(AG1084,$C$17,$C$18)*(1+$T$14), 0), ROUND(_xlfn.NORM.INV(AG1084, $D$17, $D$18)*(1+$T$14), 0))</f>
        <v>254</v>
      </c>
      <c r="AI1084" s="20">
        <f ca="1">RAND()</f>
        <v>0.16070519797256799</v>
      </c>
      <c r="AJ1084" s="18">
        <f ca="1">IF(B1084=1, ROUND(_xlfn.NORM.INV(AI1084,$C$19,$C$20), 2), ROUND(_xlfn.NORM.INV(AI1084, $D$19, $D$20), 2))</f>
        <v>1673.41</v>
      </c>
      <c r="AK1084" s="15">
        <f ca="1">MIN(ROUND(H1084*(1+$C$22),0),AH1084)</f>
        <v>254</v>
      </c>
      <c r="AL1084" s="20">
        <f ca="1">RAND()</f>
        <v>0.72728180583579416</v>
      </c>
      <c r="AM1084" s="19">
        <f ca="1">(IF(B1084=1, $G$21+($G$22-$G$21)*AL1084, $H$21+($H$22-$H$21)*AL1084))</f>
        <v>3.1818454175073826E-2</v>
      </c>
      <c r="AN1084" s="15">
        <f ca="1">ROUND(AK1084*(1-AM1084), 0)</f>
        <v>246</v>
      </c>
      <c r="AO1084" s="18">
        <f ca="1">SUM(IF(AN1084&gt;H1084, (AN1084-H1084)*($G$23+AJ1084), 0),IF(AF1084&gt;G1084,(AF1084-G1084)*($G$23+AB1084),0),IF(X1084&gt;F1084,(X1084-F1084)*($G$23+T1084),0),IF(P1084&gt;E1084,(P1084-E1084)*($G$23+L1084),0))</f>
        <v>0</v>
      </c>
      <c r="AP1084" s="18">
        <f>-$C$24</f>
        <v>-313614.51120000001</v>
      </c>
      <c r="AQ1084" s="17">
        <f ca="1">L1084*P1084+T1084*X1084+AB1084*AF1084+AJ1084*AN1084-AO1084+AP1084</f>
        <v>360828.66880000004</v>
      </c>
      <c r="AS1084" s="21">
        <f ca="1">SUM(IF(AN1084&gt;H1084, (AN1084-H1084), 0),IF(AF1084&gt;G1084,(AF1084-G1084),0),IF(X1084&gt;F1084,(X1084-F1084),0),IF(P1084&gt;E1084,(P1084-E1084),0))</f>
        <v>0</v>
      </c>
    </row>
    <row r="1085" spans="1:45" x14ac:dyDescent="0.4">
      <c r="A1085" s="15">
        <v>1057</v>
      </c>
      <c r="B1085" s="15">
        <f ca="1">IF(RAND() &lt; (8/12), 0, 1)</f>
        <v>0</v>
      </c>
      <c r="C1085" s="20">
        <f ca="1">RAND()</f>
        <v>0.16807948862256394</v>
      </c>
      <c r="D1085" s="15" t="str">
        <f ca="1">LOOKUP(C1085,$H$13:$H$16,$F$13:$F$16)</f>
        <v>Airbus A350-900</v>
      </c>
      <c r="E1085" s="15">
        <f ca="1">LOOKUP(D1085,$F$6:$F$9,$I$6:$I$9)</f>
        <v>0</v>
      </c>
      <c r="F1085" s="15">
        <f ca="1">LOOKUP(D1085,$F$6:$F$9,$J$6:$J$9)</f>
        <v>32</v>
      </c>
      <c r="G1085" s="15">
        <f ca="1">LOOKUP(D1085,$F$6:$F$9,$K$6:$K$9)</f>
        <v>21</v>
      </c>
      <c r="H1085" s="15">
        <f ca="1">LOOKUP(D1085,$F$6:$F$9,$L$6:$L$9)</f>
        <v>259</v>
      </c>
      <c r="I1085" s="20">
        <f ca="1">RAND()</f>
        <v>0.5197106822301506</v>
      </c>
      <c r="J1085" s="15">
        <f ca="1">IF(B1085=1, ROUND(_xlfn.NORM.INV(I1085,$C$5,$C$6)*(1+$T$14), 0), ROUND(_xlfn.NORM.INV(I1085, $D$5, $D$6)*(1+$T$14), 0))</f>
        <v>4</v>
      </c>
      <c r="K1085" s="20">
        <f ca="1">RAND()</f>
        <v>8.1817732153125933E-2</v>
      </c>
      <c r="L1085" s="18">
        <f ca="1">IF(B1085=1, ROUND(_xlfn.NORM.INV(K1085,$C$7,$C$8), 2), ROUND(_xlfn.NORM.INV(K1085, $D$7, $D$8), 2))</f>
        <v>9857.5300000000007</v>
      </c>
      <c r="M1085" s="15">
        <f ca="1">MIN(E1085,J1085)</f>
        <v>0</v>
      </c>
      <c r="N1085" s="15">
        <f ca="1">RAND()</f>
        <v>0.17588398193481103</v>
      </c>
      <c r="O1085" s="19">
        <f ca="1">(IF(B1085=1, $G$21+($G$22-$G$21)*N1085, $H$21+($H$22-$H$21)*N1085))</f>
        <v>1.527651945804433E-2</v>
      </c>
      <c r="P1085" s="15">
        <f ca="1">ROUND(M1085*(1-O1085), 0)</f>
        <v>0</v>
      </c>
      <c r="Q1085" s="20">
        <f ca="1">RAND()</f>
        <v>0.3964576562506068</v>
      </c>
      <c r="R1085" s="15">
        <f ca="1">IF(B1085=1, ROUND(_xlfn.NORM.INV(Q1085,$C$9,$C$10)*(1+$T$14), 0), ROUND(_xlfn.NORM.INV(Q1085, $D$9, $D$10)*(1+$T$14), 0))</f>
        <v>37</v>
      </c>
      <c r="S1085" s="20">
        <f ca="1">RAND()</f>
        <v>0.44044509671156862</v>
      </c>
      <c r="T1085" s="18">
        <f ca="1">IF(B1085=1, ROUND(_xlfn.NORM.INV(S1085,$C$11,$C$12), 2), ROUND(_xlfn.NORM.INV(S1085, $D$11, $D$12), 2))</f>
        <v>5212.04</v>
      </c>
      <c r="U1085" s="15">
        <f ca="1">MIN(F1085,R1085)</f>
        <v>32</v>
      </c>
      <c r="V1085" s="15">
        <f ca="1">RAND()</f>
        <v>0.20801850294710433</v>
      </c>
      <c r="W1085" s="19">
        <f ca="1">(IF(B1085=1, $G$21+($G$22-$G$21)*V1085, $H$21+($H$22-$H$21)*V1085))</f>
        <v>1.6240555088413131E-2</v>
      </c>
      <c r="X1085" s="15">
        <f ca="1">ROUND(U1085*(1-W1085), 0)</f>
        <v>31</v>
      </c>
      <c r="Y1085" s="20">
        <f ca="1">RAND()</f>
        <v>0.94787527544386219</v>
      </c>
      <c r="Z1085" s="15">
        <f ca="1">IF(B1085=1, ROUND(_xlfn.NORM.INV(Y1085,$C$13,$C$14)*(1+$T$14), 0), ROUND(_xlfn.NORM.INV(Y1085, $D$13, $D$14)*(1+$T$14), 0))</f>
        <v>51</v>
      </c>
      <c r="AA1085" s="20">
        <f ca="1">RAND()</f>
        <v>0.54205676301458094</v>
      </c>
      <c r="AB1085" s="18">
        <f ca="1">IF(B1085=1, ROUND(_xlfn.NORM.INV(AA1085,$C$15,$C$16), 2), ROUND(_xlfn.NORM.INV(AA1085, $D$15, $D$16), 2))</f>
        <v>2810.8</v>
      </c>
      <c r="AC1085" s="15">
        <f ca="1">MIN(G1085,Z1085)</f>
        <v>21</v>
      </c>
      <c r="AD1085" s="15">
        <f ca="1">RAND()</f>
        <v>0.6715327496272615</v>
      </c>
      <c r="AE1085" s="19">
        <f ca="1">(IF(B1085=1, $G$21+($G$22-$G$21)*AD1085, $H$21+($H$22-$H$21)*AD1085))</f>
        <v>3.0145982488817842E-2</v>
      </c>
      <c r="AF1085" s="15">
        <f ca="1">ROUND(AC1085*(1-AE1085), 0)</f>
        <v>20</v>
      </c>
      <c r="AG1085" s="20">
        <f ca="1">RAND()</f>
        <v>0.52624508878543086</v>
      </c>
      <c r="AH1085" s="15">
        <f ca="1">IF(B1085=1, ROUND(_xlfn.NORM.INV(AG1085,$C$17,$C$18)*(1+$T$14), 0), ROUND(_xlfn.NORM.INV(AG1085, $D$17, $D$18)*(1+$T$14), 0))</f>
        <v>203</v>
      </c>
      <c r="AI1085" s="20">
        <f ca="1">RAND()</f>
        <v>0.68491363727461174</v>
      </c>
      <c r="AJ1085" s="18">
        <f ca="1">IF(B1085=1, ROUND(_xlfn.NORM.INV(AI1085,$C$19,$C$20), 2), ROUND(_xlfn.NORM.INV(AI1085, $D$19, $D$20), 2))</f>
        <v>1785.3</v>
      </c>
      <c r="AK1085" s="15">
        <f ca="1">MIN(ROUND(H1085*(1+$C$22),0),AH1085)</f>
        <v>203</v>
      </c>
      <c r="AL1085" s="20">
        <f ca="1">RAND()</f>
        <v>0.53989971723837726</v>
      </c>
      <c r="AM1085" s="19">
        <f ca="1">(IF(B1085=1, $G$21+($G$22-$G$21)*AL1085, $H$21+($H$22-$H$21)*AL1085))</f>
        <v>2.6196991517151318E-2</v>
      </c>
      <c r="AN1085" s="15">
        <f ca="1">ROUND(AK1085*(1-AM1085), 0)</f>
        <v>198</v>
      </c>
      <c r="AO1085" s="18">
        <f ca="1">SUM(IF(AN1085&gt;H1085, (AN1085-H1085)*($G$23+AJ1085), 0),IF(AF1085&gt;G1085,(AF1085-G1085)*($G$23+AB1085),0),IF(X1085&gt;F1085,(X1085-F1085)*($G$23+T1085),0),IF(P1085&gt;E1085,(P1085-E1085)*($G$23+L1085),0))</f>
        <v>0</v>
      </c>
      <c r="AP1085" s="18">
        <f>-$C$24</f>
        <v>-313614.51120000001</v>
      </c>
      <c r="AQ1085" s="17">
        <f ca="1">L1085*P1085+T1085*X1085+AB1085*AF1085+AJ1085*AN1085-AO1085+AP1085</f>
        <v>257664.12879999989</v>
      </c>
      <c r="AS1085" s="21">
        <f ca="1">SUM(IF(AN1085&gt;H1085, (AN1085-H1085), 0),IF(AF1085&gt;G1085,(AF1085-G1085),0),IF(X1085&gt;F1085,(X1085-F1085),0),IF(P1085&gt;E1085,(P1085-E1085),0))</f>
        <v>0</v>
      </c>
    </row>
    <row r="1086" spans="1:45" x14ac:dyDescent="0.4">
      <c r="A1086" s="15">
        <v>1058</v>
      </c>
      <c r="B1086" s="15">
        <f ca="1">IF(RAND() &lt; (8/12), 0, 1)</f>
        <v>1</v>
      </c>
      <c r="C1086" s="20">
        <f ca="1">RAND()</f>
        <v>0.41570192382832161</v>
      </c>
      <c r="D1086" s="15" t="str">
        <f ca="1">LOOKUP(C1086,$H$13:$H$16,$F$13:$F$16)</f>
        <v>Airbus A380-800</v>
      </c>
      <c r="E1086" s="15">
        <f ca="1">LOOKUP(D1086,$F$6:$F$9,$I$6:$I$9)</f>
        <v>14</v>
      </c>
      <c r="F1086" s="15">
        <f ca="1">LOOKUP(D1086,$F$6:$F$9,$J$6:$J$9)</f>
        <v>76</v>
      </c>
      <c r="G1086" s="15">
        <f ca="1">LOOKUP(D1086,$F$6:$F$9,$K$6:$K$9)</f>
        <v>56</v>
      </c>
      <c r="H1086" s="15">
        <f ca="1">LOOKUP(D1086,$F$6:$F$9,$L$6:$L$9)</f>
        <v>341</v>
      </c>
      <c r="I1086" s="20">
        <f ca="1">RAND()</f>
        <v>0.25038775602369312</v>
      </c>
      <c r="J1086" s="15">
        <f ca="1">IF(B1086=1, ROUND(_xlfn.NORM.INV(I1086,$C$5,$C$6)*(1+$T$14), 0), ROUND(_xlfn.NORM.INV(I1086, $D$5, $D$6)*(1+$T$14), 0))</f>
        <v>5</v>
      </c>
      <c r="K1086" s="20">
        <f ca="1">RAND()</f>
        <v>0.83098759807293709</v>
      </c>
      <c r="L1086" s="18">
        <f ca="1">IF(B1086=1, ROUND(_xlfn.NORM.INV(K1086,$C$7,$C$8), 2), ROUND(_xlfn.NORM.INV(K1086, $D$7, $D$8), 2))</f>
        <v>15386.69</v>
      </c>
      <c r="M1086" s="15">
        <f ca="1">MIN(E1086,J1086)</f>
        <v>5</v>
      </c>
      <c r="N1086" s="15">
        <f ca="1">RAND()</f>
        <v>0.74049048702158204</v>
      </c>
      <c r="O1086" s="19">
        <f ca="1">(IF(B1086=1, $G$21+($G$22-$G$21)*N1086, $H$21+($H$22-$H$21)*N1086))</f>
        <v>4.0917167045755376E-2</v>
      </c>
      <c r="P1086" s="15">
        <f ca="1">ROUND(M1086*(1-O1086), 0)</f>
        <v>5</v>
      </c>
      <c r="Q1086" s="20">
        <f ca="1">RAND()</f>
        <v>0.31179237263519821</v>
      </c>
      <c r="R1086" s="15">
        <f ca="1">IF(B1086=1, ROUND(_xlfn.NORM.INV(Q1086,$C$9,$C$10)*(1+$T$14), 0), ROUND(_xlfn.NORM.INV(Q1086, $D$9, $D$10)*(1+$T$14), 0))</f>
        <v>49</v>
      </c>
      <c r="S1086" s="20">
        <f ca="1">RAND()</f>
        <v>0.62617050215565706</v>
      </c>
      <c r="T1086" s="18">
        <f ca="1">IF(B1086=1, ROUND(_xlfn.NORM.INV(S1086,$C$11,$C$12), 2), ROUND(_xlfn.NORM.INV(S1086, $D$11, $D$12), 2))</f>
        <v>7119.55</v>
      </c>
      <c r="U1086" s="15">
        <f ca="1">MIN(F1086,R1086)</f>
        <v>49</v>
      </c>
      <c r="V1086" s="15">
        <f ca="1">RAND()</f>
        <v>0.87269359747182962</v>
      </c>
      <c r="W1086" s="19">
        <f ca="1">(IF(B1086=1, $G$21+($G$22-$G$21)*V1086, $H$21+($H$22-$H$21)*V1086))</f>
        <v>4.554427591151404E-2</v>
      </c>
      <c r="X1086" s="15">
        <f ca="1">ROUND(U1086*(1-W1086), 0)</f>
        <v>47</v>
      </c>
      <c r="Y1086" s="20">
        <f ca="1">RAND()</f>
        <v>0.67679747043372629</v>
      </c>
      <c r="Z1086" s="15">
        <f ca="1">IF(B1086=1, ROUND(_xlfn.NORM.INV(Y1086,$C$13,$C$14)*(1+$T$14), 0), ROUND(_xlfn.NORM.INV(Y1086, $D$13, $D$14)*(1+$T$14), 0))</f>
        <v>65</v>
      </c>
      <c r="AA1086" s="20">
        <f ca="1">RAND()</f>
        <v>0.4978318263641075</v>
      </c>
      <c r="AB1086" s="18">
        <f ca="1">IF(B1086=1, ROUND(_xlfn.NORM.INV(AA1086,$C$15,$C$16), 2), ROUND(_xlfn.NORM.INV(AA1086, $D$15, $D$16), 2))</f>
        <v>3639.75</v>
      </c>
      <c r="AC1086" s="15">
        <f ca="1">MIN(G1086,Z1086)</f>
        <v>56</v>
      </c>
      <c r="AD1086" s="15">
        <f ca="1">RAND()</f>
        <v>0.68726972550839871</v>
      </c>
      <c r="AE1086" s="19">
        <f ca="1">(IF(B1086=1, $G$21+($G$22-$G$21)*AD1086, $H$21+($H$22-$H$21)*AD1086))</f>
        <v>3.905444039279396E-2</v>
      </c>
      <c r="AF1086" s="15">
        <f ca="1">ROUND(AC1086*(1-AE1086), 0)</f>
        <v>54</v>
      </c>
      <c r="AG1086" s="20">
        <f ca="1">RAND()</f>
        <v>0.99363133364417666</v>
      </c>
      <c r="AH1086" s="15">
        <f ca="1">IF(B1086=1, ROUND(_xlfn.NORM.INV(AG1086,$C$17,$C$18)*(1+$T$14), 0), ROUND(_xlfn.NORM.INV(AG1086, $D$17, $D$18)*(1+$T$14), 0))</f>
        <v>618</v>
      </c>
      <c r="AI1086" s="20">
        <f ca="1">RAND()</f>
        <v>0.38221988838919496</v>
      </c>
      <c r="AJ1086" s="18">
        <f ca="1">IF(B1086=1, ROUND(_xlfn.NORM.INV(AI1086,$C$19,$C$20), 2), ROUND(_xlfn.NORM.INV(AI1086, $D$19, $D$20), 2))</f>
        <v>2186.41</v>
      </c>
      <c r="AK1086" s="15">
        <f ca="1">MIN(ROUND(H1086*(1+$C$22),0),AH1086)</f>
        <v>358</v>
      </c>
      <c r="AL1086" s="20">
        <f ca="1">RAND()</f>
        <v>0.26206142092908213</v>
      </c>
      <c r="AM1086" s="19">
        <f ca="1">(IF(B1086=1, $G$21+($G$22-$G$21)*AL1086, $H$21+($H$22-$H$21)*AL1086))</f>
        <v>2.4172149732517877E-2</v>
      </c>
      <c r="AN1086" s="15">
        <f ca="1">ROUND(AK1086*(1-AM1086), 0)</f>
        <v>349</v>
      </c>
      <c r="AO1086" s="18">
        <f ca="1">SUM(IF(AN1086&gt;H1086, (AN1086-H1086)*($G$23+AJ1086), 0),IF(AF1086&gt;G1086,(AF1086-G1086)*($G$23+AB1086),0),IF(X1086&gt;F1086,(X1086-F1086)*($G$23+T1086),0),IF(P1086&gt;E1086,(P1086-E1086)*($G$23+L1086),0))</f>
        <v>24299.279999999999</v>
      </c>
      <c r="AP1086" s="18">
        <f>-$C$24</f>
        <v>-313614.51120000001</v>
      </c>
      <c r="AQ1086" s="17">
        <f ca="1">L1086*P1086+T1086*X1086+AB1086*AF1086+AJ1086*AN1086-AO1086+AP1086</f>
        <v>1033242.0988</v>
      </c>
      <c r="AS1086" s="21">
        <f ca="1">SUM(IF(AN1086&gt;H1086, (AN1086-H1086), 0),IF(AF1086&gt;G1086,(AF1086-G1086),0),IF(X1086&gt;F1086,(X1086-F1086),0),IF(P1086&gt;E1086,(P1086-E1086),0))</f>
        <v>8</v>
      </c>
    </row>
    <row r="1087" spans="1:45" x14ac:dyDescent="0.4">
      <c r="A1087" s="15">
        <v>1059</v>
      </c>
      <c r="B1087" s="15">
        <f ca="1">IF(RAND() &lt; (8/12), 0, 1)</f>
        <v>0</v>
      </c>
      <c r="C1087" s="20">
        <f ca="1">RAND()</f>
        <v>9.8721980096067141E-2</v>
      </c>
      <c r="D1087" s="15" t="str">
        <f ca="1">LOOKUP(C1087,$H$13:$H$16,$F$13:$F$16)</f>
        <v>Airbus A350-900</v>
      </c>
      <c r="E1087" s="15">
        <f ca="1">LOOKUP(D1087,$F$6:$F$9,$I$6:$I$9)</f>
        <v>0</v>
      </c>
      <c r="F1087" s="15">
        <f ca="1">LOOKUP(D1087,$F$6:$F$9,$J$6:$J$9)</f>
        <v>32</v>
      </c>
      <c r="G1087" s="15">
        <f ca="1">LOOKUP(D1087,$F$6:$F$9,$K$6:$K$9)</f>
        <v>21</v>
      </c>
      <c r="H1087" s="15">
        <f ca="1">LOOKUP(D1087,$F$6:$F$9,$L$6:$L$9)</f>
        <v>259</v>
      </c>
      <c r="I1087" s="20">
        <f ca="1">RAND()</f>
        <v>0.56102343047264724</v>
      </c>
      <c r="J1087" s="15">
        <f ca="1">IF(B1087=1, ROUND(_xlfn.NORM.INV(I1087,$C$5,$C$6)*(1+$T$14), 0), ROUND(_xlfn.NORM.INV(I1087, $D$5, $D$6)*(1+$T$14), 0))</f>
        <v>4</v>
      </c>
      <c r="K1087" s="20">
        <f ca="1">RAND()</f>
        <v>0.67449552562034942</v>
      </c>
      <c r="L1087" s="18">
        <f ca="1">IF(B1087=1, ROUND(_xlfn.NORM.INV(K1087,$C$7,$C$8), 2), ROUND(_xlfn.NORM.INV(K1087, $D$7, $D$8), 2))</f>
        <v>10698.55</v>
      </c>
      <c r="M1087" s="15">
        <f ca="1">MIN(E1087,J1087)</f>
        <v>0</v>
      </c>
      <c r="N1087" s="15">
        <f ca="1">RAND()</f>
        <v>0.41464867198066591</v>
      </c>
      <c r="O1087" s="19">
        <f ca="1">(IF(B1087=1, $G$21+($G$22-$G$21)*N1087, $H$21+($H$22-$H$21)*N1087))</f>
        <v>2.2439460159419979E-2</v>
      </c>
      <c r="P1087" s="15">
        <f ca="1">ROUND(M1087*(1-O1087), 0)</f>
        <v>0</v>
      </c>
      <c r="Q1087" s="20">
        <f ca="1">RAND()</f>
        <v>0.92065396960080648</v>
      </c>
      <c r="R1087" s="15">
        <f ca="1">IF(B1087=1, ROUND(_xlfn.NORM.INV(Q1087,$C$9,$C$10)*(1+$T$14), 0), ROUND(_xlfn.NORM.INV(Q1087, $D$9, $D$10)*(1+$T$14), 0))</f>
        <v>55</v>
      </c>
      <c r="S1087" s="20">
        <f ca="1">RAND()</f>
        <v>0.29075676308703491</v>
      </c>
      <c r="T1087" s="18">
        <f ca="1">IF(B1087=1, ROUND(_xlfn.NORM.INV(S1087,$C$11,$C$12), 2), ROUND(_xlfn.NORM.INV(S1087, $D$11, $D$12), 2))</f>
        <v>5120.59</v>
      </c>
      <c r="U1087" s="15">
        <f ca="1">MIN(F1087,R1087)</f>
        <v>32</v>
      </c>
      <c r="V1087" s="15">
        <f ca="1">RAND()</f>
        <v>0.10773784810378229</v>
      </c>
      <c r="W1087" s="19">
        <f ca="1">(IF(B1087=1, $G$21+($G$22-$G$21)*V1087, $H$21+($H$22-$H$21)*V1087))</f>
        <v>1.3232135443113469E-2</v>
      </c>
      <c r="X1087" s="15">
        <f ca="1">ROUND(U1087*(1-W1087), 0)</f>
        <v>32</v>
      </c>
      <c r="Y1087" s="20">
        <f ca="1">RAND()</f>
        <v>0.87943433275508942</v>
      </c>
      <c r="Z1087" s="15">
        <f ca="1">IF(B1087=1, ROUND(_xlfn.NORM.INV(Y1087,$C$13,$C$14)*(1+$T$14), 0), ROUND(_xlfn.NORM.INV(Y1087, $D$13, $D$14)*(1+$T$14), 0))</f>
        <v>47</v>
      </c>
      <c r="AA1087" s="20">
        <f ca="1">RAND()</f>
        <v>0.33399291436851664</v>
      </c>
      <c r="AB1087" s="18">
        <f ca="1">IF(B1087=1, ROUND(_xlfn.NORM.INV(AA1087,$C$15,$C$16), 2), ROUND(_xlfn.NORM.INV(AA1087, $D$15, $D$16), 2))</f>
        <v>2745.84</v>
      </c>
      <c r="AC1087" s="15">
        <f ca="1">MIN(G1087,Z1087)</f>
        <v>21</v>
      </c>
      <c r="AD1087" s="15">
        <f ca="1">RAND()</f>
        <v>0.98149913885908369</v>
      </c>
      <c r="AE1087" s="19">
        <f ca="1">(IF(B1087=1, $G$21+($G$22-$G$21)*AD1087, $H$21+($H$22-$H$21)*AD1087))</f>
        <v>3.9444974165772508E-2</v>
      </c>
      <c r="AF1087" s="15">
        <f ca="1">ROUND(AC1087*(1-AE1087), 0)</f>
        <v>20</v>
      </c>
      <c r="AG1087" s="20">
        <f ca="1">RAND()</f>
        <v>0.65517074892305294</v>
      </c>
      <c r="AH1087" s="15">
        <f ca="1">IF(B1087=1, ROUND(_xlfn.NORM.INV(AG1087,$C$17,$C$18)*(1+$T$14), 0), ROUND(_xlfn.NORM.INV(AG1087, $D$17, $D$18)*(1+$T$14), 0))</f>
        <v>220</v>
      </c>
      <c r="AI1087" s="20">
        <f ca="1">RAND()</f>
        <v>0.60173360989355285</v>
      </c>
      <c r="AJ1087" s="18">
        <f ca="1">IF(B1087=1, ROUND(_xlfn.NORM.INV(AI1087,$C$19,$C$20), 2), ROUND(_xlfn.NORM.INV(AI1087, $D$19, $D$20), 2))</f>
        <v>1768.32</v>
      </c>
      <c r="AK1087" s="15">
        <f ca="1">MIN(ROUND(H1087*(1+$C$22),0),AH1087)</f>
        <v>220</v>
      </c>
      <c r="AL1087" s="20">
        <f ca="1">RAND()</f>
        <v>2.6611337445432426E-3</v>
      </c>
      <c r="AM1087" s="19">
        <f ca="1">(IF(B1087=1, $G$21+($G$22-$G$21)*AL1087, $H$21+($H$22-$H$21)*AL1087))</f>
        <v>1.0079834012336298E-2</v>
      </c>
      <c r="AN1087" s="15">
        <f ca="1">ROUND(AK1087*(1-AM1087), 0)</f>
        <v>218</v>
      </c>
      <c r="AO1087" s="18">
        <f ca="1">SUM(IF(AN1087&gt;H1087, (AN1087-H1087)*($G$23+AJ1087), 0),IF(AF1087&gt;G1087,(AF1087-G1087)*($G$23+AB1087),0),IF(X1087&gt;F1087,(X1087-F1087)*($G$23+T1087),0),IF(P1087&gt;E1087,(P1087-E1087)*($G$23+L1087),0))</f>
        <v>0</v>
      </c>
      <c r="AP1087" s="18">
        <f>-$C$24</f>
        <v>-313614.51120000001</v>
      </c>
      <c r="AQ1087" s="17">
        <f ca="1">L1087*P1087+T1087*X1087+AB1087*AF1087+AJ1087*AN1087-AO1087+AP1087</f>
        <v>290654.92879999994</v>
      </c>
      <c r="AS1087" s="21">
        <f ca="1">SUM(IF(AN1087&gt;H1087, (AN1087-H1087), 0),IF(AF1087&gt;G1087,(AF1087-G1087),0),IF(X1087&gt;F1087,(X1087-F1087),0),IF(P1087&gt;E1087,(P1087-E1087),0))</f>
        <v>0</v>
      </c>
    </row>
    <row r="1088" spans="1:45" x14ac:dyDescent="0.4">
      <c r="A1088" s="15">
        <v>1060</v>
      </c>
      <c r="B1088" s="15">
        <f ca="1">IF(RAND() &lt; (8/12), 0, 1)</f>
        <v>0</v>
      </c>
      <c r="C1088" s="20">
        <f ca="1">RAND()</f>
        <v>0.48738797389088606</v>
      </c>
      <c r="D1088" s="15" t="str">
        <f ca="1">LOOKUP(C1088,$H$13:$H$16,$F$13:$F$16)</f>
        <v>Airbus A380-800</v>
      </c>
      <c r="E1088" s="15">
        <f ca="1">LOOKUP(D1088,$F$6:$F$9,$I$6:$I$9)</f>
        <v>14</v>
      </c>
      <c r="F1088" s="15">
        <f ca="1">LOOKUP(D1088,$F$6:$F$9,$J$6:$J$9)</f>
        <v>76</v>
      </c>
      <c r="G1088" s="15">
        <f ca="1">LOOKUP(D1088,$F$6:$F$9,$K$6:$K$9)</f>
        <v>56</v>
      </c>
      <c r="H1088" s="15">
        <f ca="1">LOOKUP(D1088,$F$6:$F$9,$L$6:$L$9)</f>
        <v>341</v>
      </c>
      <c r="I1088" s="20">
        <f ca="1">RAND()</f>
        <v>0.30626192302760746</v>
      </c>
      <c r="J1088" s="15">
        <f ca="1">IF(B1088=1, ROUND(_xlfn.NORM.INV(I1088,$C$5,$C$6)*(1+$T$14), 0), ROUND(_xlfn.NORM.INV(I1088, $D$5, $D$6)*(1+$T$14), 0))</f>
        <v>4</v>
      </c>
      <c r="K1088" s="20">
        <f ca="1">RAND()</f>
        <v>0.73359395696475671</v>
      </c>
      <c r="L1088" s="18">
        <f ca="1">IF(B1088=1, ROUND(_xlfn.NORM.INV(K1088,$C$7,$C$8), 2), ROUND(_xlfn.NORM.INV(K1088, $D$7, $D$8), 2))</f>
        <v>10776.65</v>
      </c>
      <c r="M1088" s="15">
        <f ca="1">MIN(E1088,J1088)</f>
        <v>4</v>
      </c>
      <c r="N1088" s="15">
        <f ca="1">RAND()</f>
        <v>0.77871536497393212</v>
      </c>
      <c r="O1088" s="19">
        <f ca="1">(IF(B1088=1, $G$21+($G$22-$G$21)*N1088, $H$21+($H$22-$H$21)*N1088))</f>
        <v>3.3361460949217964E-2</v>
      </c>
      <c r="P1088" s="15">
        <f ca="1">ROUND(M1088*(1-O1088), 0)</f>
        <v>4</v>
      </c>
      <c r="Q1088" s="20">
        <f ca="1">RAND()</f>
        <v>0.29558426821953532</v>
      </c>
      <c r="R1088" s="15">
        <f ca="1">IF(B1088=1, ROUND(_xlfn.NORM.INV(Q1088,$C$9,$C$10)*(1+$T$14), 0), ROUND(_xlfn.NORM.INV(Q1088, $D$9, $D$10)*(1+$T$14), 0))</f>
        <v>34</v>
      </c>
      <c r="S1088" s="20">
        <f ca="1">RAND()</f>
        <v>0.73467110269426972</v>
      </c>
      <c r="T1088" s="18">
        <f ca="1">IF(B1088=1, ROUND(_xlfn.NORM.INV(S1088,$C$11,$C$12), 2), ROUND(_xlfn.NORM.INV(S1088, $D$11, $D$12), 2))</f>
        <v>5389.07</v>
      </c>
      <c r="U1088" s="15">
        <f ca="1">MIN(F1088,R1088)</f>
        <v>34</v>
      </c>
      <c r="V1088" s="15">
        <f ca="1">RAND()</f>
        <v>0.19179326010013531</v>
      </c>
      <c r="W1088" s="19">
        <f ca="1">(IF(B1088=1, $G$21+($G$22-$G$21)*V1088, $H$21+($H$22-$H$21)*V1088))</f>
        <v>1.5753797803004059E-2</v>
      </c>
      <c r="X1088" s="15">
        <f ca="1">ROUND(U1088*(1-W1088), 0)</f>
        <v>33</v>
      </c>
      <c r="Y1088" s="20">
        <f ca="1">RAND()</f>
        <v>3.9668482118866866E-2</v>
      </c>
      <c r="Z1088" s="15">
        <f ca="1">IF(B1088=1, ROUND(_xlfn.NORM.INV(Y1088,$C$13,$C$14)*(1+$T$14), 0), ROUND(_xlfn.NORM.INV(Y1088, $D$13, $D$14)*(1+$T$14), 0))</f>
        <v>19</v>
      </c>
      <c r="AA1088" s="20">
        <f ca="1">RAND()</f>
        <v>0.81039717094114472</v>
      </c>
      <c r="AB1088" s="18">
        <f ca="1">IF(B1088=1, ROUND(_xlfn.NORM.INV(AA1088,$C$15,$C$16), 2), ROUND(_xlfn.NORM.INV(AA1088, $D$15, $D$16), 2))</f>
        <v>2904.84</v>
      </c>
      <c r="AC1088" s="15">
        <f ca="1">MIN(G1088,Z1088)</f>
        <v>19</v>
      </c>
      <c r="AD1088" s="15">
        <f ca="1">RAND()</f>
        <v>0.20549511759515016</v>
      </c>
      <c r="AE1088" s="19">
        <f ca="1">(IF(B1088=1, $G$21+($G$22-$G$21)*AD1088, $H$21+($H$22-$H$21)*AD1088))</f>
        <v>1.6164853527854503E-2</v>
      </c>
      <c r="AF1088" s="15">
        <f ca="1">ROUND(AC1088*(1-AE1088), 0)</f>
        <v>19</v>
      </c>
      <c r="AG1088" s="20">
        <f ca="1">RAND()</f>
        <v>0.58035484838620832</v>
      </c>
      <c r="AH1088" s="15">
        <f ca="1">IF(B1088=1, ROUND(_xlfn.NORM.INV(AG1088,$C$17,$C$18)*(1+$T$14), 0), ROUND(_xlfn.NORM.INV(AG1088, $D$17, $D$18)*(1+$T$14), 0))</f>
        <v>210</v>
      </c>
      <c r="AI1088" s="20">
        <f ca="1">RAND()</f>
        <v>9.0321384032279517E-2</v>
      </c>
      <c r="AJ1088" s="18">
        <f ca="1">IF(B1088=1, ROUND(_xlfn.NORM.INV(AI1088,$C$19,$C$20), 2), ROUND(_xlfn.NORM.INV(AI1088, $D$19, $D$20), 2))</f>
        <v>1647.04</v>
      </c>
      <c r="AK1088" s="15">
        <f ca="1">MIN(ROUND(H1088*(1+$C$22),0),AH1088)</f>
        <v>210</v>
      </c>
      <c r="AL1088" s="20">
        <f ca="1">RAND()</f>
        <v>0.34569282944504731</v>
      </c>
      <c r="AM1088" s="19">
        <f ca="1">(IF(B1088=1, $G$21+($G$22-$G$21)*AL1088, $H$21+($H$22-$H$21)*AL1088))</f>
        <v>2.0370784883351419E-2</v>
      </c>
      <c r="AN1088" s="15">
        <f ca="1">ROUND(AK1088*(1-AM1088), 0)</f>
        <v>206</v>
      </c>
      <c r="AO1088" s="18">
        <f ca="1">SUM(IF(AN1088&gt;H1088, (AN1088-H1088)*($G$23+AJ1088), 0),IF(AF1088&gt;G1088,(AF1088-G1088)*($G$23+AB1088),0),IF(X1088&gt;F1088,(X1088-F1088)*($G$23+T1088),0),IF(P1088&gt;E1088,(P1088-E1088)*($G$23+L1088),0))</f>
        <v>0</v>
      </c>
      <c r="AP1088" s="18">
        <f>-$C$24</f>
        <v>-313614.51120000001</v>
      </c>
      <c r="AQ1088" s="17">
        <f ca="1">L1088*P1088+T1088*X1088+AB1088*AF1088+AJ1088*AN1088-AO1088+AP1088</f>
        <v>301813.59879999998</v>
      </c>
      <c r="AS1088" s="21">
        <f ca="1">SUM(IF(AN1088&gt;H1088, (AN1088-H1088), 0),IF(AF1088&gt;G1088,(AF1088-G1088),0),IF(X1088&gt;F1088,(X1088-F1088),0),IF(P1088&gt;E1088,(P1088-E1088),0))</f>
        <v>0</v>
      </c>
    </row>
    <row r="1089" spans="1:45" x14ac:dyDescent="0.4">
      <c r="A1089" s="15">
        <v>1061</v>
      </c>
      <c r="B1089" s="15">
        <f ca="1">IF(RAND() &lt; (8/12), 0, 1)</f>
        <v>1</v>
      </c>
      <c r="C1089" s="20">
        <f ca="1">RAND()</f>
        <v>0.3813722157720556</v>
      </c>
      <c r="D1089" s="15" t="str">
        <f ca="1">LOOKUP(C1089,$H$13:$H$16,$F$13:$F$16)</f>
        <v>Airbus A380-800</v>
      </c>
      <c r="E1089" s="15">
        <f ca="1">LOOKUP(D1089,$F$6:$F$9,$I$6:$I$9)</f>
        <v>14</v>
      </c>
      <c r="F1089" s="15">
        <f ca="1">LOOKUP(D1089,$F$6:$F$9,$J$6:$J$9)</f>
        <v>76</v>
      </c>
      <c r="G1089" s="15">
        <f ca="1">LOOKUP(D1089,$F$6:$F$9,$K$6:$K$9)</f>
        <v>56</v>
      </c>
      <c r="H1089" s="15">
        <f ca="1">LOOKUP(D1089,$F$6:$F$9,$L$6:$L$9)</f>
        <v>341</v>
      </c>
      <c r="I1089" s="20">
        <f ca="1">RAND()</f>
        <v>0.4111055259719838</v>
      </c>
      <c r="J1089" s="15">
        <f ca="1">IF(B1089=1, ROUND(_xlfn.NORM.INV(I1089,$C$5,$C$6)*(1+$T$14), 0), ROUND(_xlfn.NORM.INV(I1089, $D$5, $D$6)*(1+$T$14), 0))</f>
        <v>6</v>
      </c>
      <c r="K1089" s="20">
        <f ca="1">RAND()</f>
        <v>0.29806043629263068</v>
      </c>
      <c r="L1089" s="18">
        <f ca="1">IF(B1089=1, ROUND(_xlfn.NORM.INV(K1089,$C$7,$C$8), 2), ROUND(_xlfn.NORM.INV(K1089, $D$7, $D$8), 2))</f>
        <v>12703.09</v>
      </c>
      <c r="M1089" s="15">
        <f ca="1">MIN(E1089,J1089)</f>
        <v>6</v>
      </c>
      <c r="N1089" s="15">
        <f ca="1">RAND()</f>
        <v>0.45648794329022557</v>
      </c>
      <c r="O1089" s="19">
        <f ca="1">(IF(B1089=1, $G$21+($G$22-$G$21)*N1089, $H$21+($H$22-$H$21)*N1089))</f>
        <v>3.0977078015157897E-2</v>
      </c>
      <c r="P1089" s="15">
        <f ca="1">ROUND(M1089*(1-O1089), 0)</f>
        <v>6</v>
      </c>
      <c r="Q1089" s="20">
        <f ca="1">RAND()</f>
        <v>0.73440992640854164</v>
      </c>
      <c r="R1089" s="15">
        <f ca="1">IF(B1089=1, ROUND(_xlfn.NORM.INV(Q1089,$C$9,$C$10)*(1+$T$14), 0), ROUND(_xlfn.NORM.INV(Q1089, $D$9, $D$10)*(1+$T$14), 0))</f>
        <v>77</v>
      </c>
      <c r="S1089" s="20">
        <f ca="1">RAND()</f>
        <v>0.28021589720484241</v>
      </c>
      <c r="T1089" s="18">
        <f ca="1">IF(B1089=1, ROUND(_xlfn.NORM.INV(S1089,$C$11,$C$12), 2), ROUND(_xlfn.NORM.INV(S1089, $D$11, $D$12), 2))</f>
        <v>6304.46</v>
      </c>
      <c r="U1089" s="15">
        <f ca="1">MIN(F1089,R1089)</f>
        <v>76</v>
      </c>
      <c r="V1089" s="15">
        <f ca="1">RAND()</f>
        <v>0.52457332439916371</v>
      </c>
      <c r="W1089" s="19">
        <f ca="1">(IF(B1089=1, $G$21+($G$22-$G$21)*V1089, $H$21+($H$22-$H$21)*V1089))</f>
        <v>3.3360066353970735E-2</v>
      </c>
      <c r="X1089" s="15">
        <f ca="1">ROUND(U1089*(1-W1089), 0)</f>
        <v>73</v>
      </c>
      <c r="Y1089" s="20">
        <f ca="1">RAND()</f>
        <v>0.41182367734974346</v>
      </c>
      <c r="Z1089" s="15">
        <f ca="1">IF(B1089=1, ROUND(_xlfn.NORM.INV(Y1089,$C$13,$C$14)*(1+$T$14), 0), ROUND(_xlfn.NORM.INV(Y1089, $D$13, $D$14)*(1+$T$14), 0))</f>
        <v>49</v>
      </c>
      <c r="AA1089" s="20">
        <f ca="1">RAND()</f>
        <v>0.72053594927749254</v>
      </c>
      <c r="AB1089" s="18">
        <f ca="1">IF(B1089=1, ROUND(_xlfn.NORM.INV(AA1089,$C$15,$C$16), 2), ROUND(_xlfn.NORM.INV(AA1089, $D$15, $D$16), 2))</f>
        <v>3923.43</v>
      </c>
      <c r="AC1089" s="15">
        <f ca="1">MIN(G1089,Z1089)</f>
        <v>49</v>
      </c>
      <c r="AD1089" s="15">
        <f ca="1">RAND()</f>
        <v>0.71155903181552571</v>
      </c>
      <c r="AE1089" s="19">
        <f ca="1">(IF(B1089=1, $G$21+($G$22-$G$21)*AD1089, $H$21+($H$22-$H$21)*AD1089))</f>
        <v>3.9904566113543399E-2</v>
      </c>
      <c r="AF1089" s="15">
        <f ca="1">ROUND(AC1089*(1-AE1089), 0)</f>
        <v>47</v>
      </c>
      <c r="AG1089" s="20">
        <f ca="1">RAND()</f>
        <v>0.49647255899539811</v>
      </c>
      <c r="AH1089" s="15">
        <f ca="1">IF(B1089=1, ROUND(_xlfn.NORM.INV(AG1089,$C$17,$C$18)*(1+$T$14), 0), ROUND(_xlfn.NORM.INV(AG1089, $D$17, $D$18)*(1+$T$14), 0))</f>
        <v>303</v>
      </c>
      <c r="AI1089" s="20">
        <f ca="1">RAND()</f>
        <v>8.1372175084612586E-2</v>
      </c>
      <c r="AJ1089" s="18">
        <f ca="1">IF(B1089=1, ROUND(_xlfn.NORM.INV(AI1089,$C$19,$C$20), 2), ROUND(_xlfn.NORM.INV(AI1089, $D$19, $D$20), 2))</f>
        <v>1856.91</v>
      </c>
      <c r="AK1089" s="15">
        <f ca="1">MIN(ROUND(H1089*(1+$C$22),0),AH1089)</f>
        <v>303</v>
      </c>
      <c r="AL1089" s="20">
        <f ca="1">RAND()</f>
        <v>0.10157121278757686</v>
      </c>
      <c r="AM1089" s="19">
        <f ca="1">(IF(B1089=1, $G$21+($G$22-$G$21)*AL1089, $H$21+($H$22-$H$21)*AL1089))</f>
        <v>1.8554992447565189E-2</v>
      </c>
      <c r="AN1089" s="15">
        <f ca="1">ROUND(AK1089*(1-AM1089), 0)</f>
        <v>297</v>
      </c>
      <c r="AO1089" s="18">
        <f ca="1">SUM(IF(AN1089&gt;H1089, (AN1089-H1089)*($G$23+AJ1089), 0),IF(AF1089&gt;G1089,(AF1089-G1089)*($G$23+AB1089),0),IF(X1089&gt;F1089,(X1089-F1089)*($G$23+T1089),0),IF(P1089&gt;E1089,(P1089-E1089)*($G$23+L1089),0))</f>
        <v>0</v>
      </c>
      <c r="AP1089" s="18">
        <f>-$C$24</f>
        <v>-313614.51120000001</v>
      </c>
      <c r="AQ1089" s="17">
        <f ca="1">L1089*P1089+T1089*X1089+AB1089*AF1089+AJ1089*AN1089-AO1089+AP1089</f>
        <v>958733.08880000003</v>
      </c>
      <c r="AS1089" s="21">
        <f ca="1">SUM(IF(AN1089&gt;H1089, (AN1089-H1089), 0),IF(AF1089&gt;G1089,(AF1089-G1089),0),IF(X1089&gt;F1089,(X1089-F1089),0),IF(P1089&gt;E1089,(P1089-E1089),0))</f>
        <v>0</v>
      </c>
    </row>
    <row r="1090" spans="1:45" x14ac:dyDescent="0.4">
      <c r="A1090" s="15">
        <v>1062</v>
      </c>
      <c r="B1090" s="15">
        <f ca="1">IF(RAND() &lt; (8/12), 0, 1)</f>
        <v>0</v>
      </c>
      <c r="C1090" s="20">
        <f ca="1">RAND()</f>
        <v>0.31675580626414135</v>
      </c>
      <c r="D1090" s="15" t="str">
        <f ca="1">LOOKUP(C1090,$H$13:$H$16,$F$13:$F$16)</f>
        <v>Airbus A380-800</v>
      </c>
      <c r="E1090" s="15">
        <f ca="1">LOOKUP(D1090,$F$6:$F$9,$I$6:$I$9)</f>
        <v>14</v>
      </c>
      <c r="F1090" s="15">
        <f ca="1">LOOKUP(D1090,$F$6:$F$9,$J$6:$J$9)</f>
        <v>76</v>
      </c>
      <c r="G1090" s="15">
        <f ca="1">LOOKUP(D1090,$F$6:$F$9,$K$6:$K$9)</f>
        <v>56</v>
      </c>
      <c r="H1090" s="15">
        <f ca="1">LOOKUP(D1090,$F$6:$F$9,$L$6:$L$9)</f>
        <v>341</v>
      </c>
      <c r="I1090" s="20">
        <f ca="1">RAND()</f>
        <v>0.26054198334293199</v>
      </c>
      <c r="J1090" s="15">
        <f ca="1">IF(B1090=1, ROUND(_xlfn.NORM.INV(I1090,$C$5,$C$6)*(1+$T$14), 0), ROUND(_xlfn.NORM.INV(I1090, $D$5, $D$6)*(1+$T$14), 0))</f>
        <v>4</v>
      </c>
      <c r="K1090" s="20">
        <f ca="1">RAND()</f>
        <v>0.20377863224352244</v>
      </c>
      <c r="L1090" s="18">
        <f ca="1">IF(B1090=1, ROUND(_xlfn.NORM.INV(K1090,$C$7,$C$8), 2), ROUND(_xlfn.NORM.INV(K1090, $D$7, $D$8), 2))</f>
        <v>10114.92</v>
      </c>
      <c r="M1090" s="15">
        <f ca="1">MIN(E1090,J1090)</f>
        <v>4</v>
      </c>
      <c r="N1090" s="15">
        <f ca="1">RAND()</f>
        <v>0.99050047232308081</v>
      </c>
      <c r="O1090" s="19">
        <f ca="1">(IF(B1090=1, $G$21+($G$22-$G$21)*N1090, $H$21+($H$22-$H$21)*N1090))</f>
        <v>3.9715014169692427E-2</v>
      </c>
      <c r="P1090" s="15">
        <f ca="1">ROUND(M1090*(1-O1090), 0)</f>
        <v>4</v>
      </c>
      <c r="Q1090" s="20">
        <f ca="1">RAND()</f>
        <v>0.690195442249948</v>
      </c>
      <c r="R1090" s="15">
        <f ca="1">IF(B1090=1, ROUND(_xlfn.NORM.INV(Q1090,$C$9,$C$10)*(1+$T$14), 0), ROUND(_xlfn.NORM.INV(Q1090, $D$9, $D$10)*(1+$T$14), 0))</f>
        <v>45</v>
      </c>
      <c r="S1090" s="20">
        <f ca="1">RAND()</f>
        <v>0.40082263404923535</v>
      </c>
      <c r="T1090" s="18">
        <f ca="1">IF(B1090=1, ROUND(_xlfn.NORM.INV(S1090,$C$11,$C$12), 2), ROUND(_xlfn.NORM.INV(S1090, $D$11, $D$12), 2))</f>
        <v>5188.9399999999996</v>
      </c>
      <c r="U1090" s="15">
        <f ca="1">MIN(F1090,R1090)</f>
        <v>45</v>
      </c>
      <c r="V1090" s="15">
        <f ca="1">RAND()</f>
        <v>0.5821405190592821</v>
      </c>
      <c r="W1090" s="19">
        <f ca="1">(IF(B1090=1, $G$21+($G$22-$G$21)*V1090, $H$21+($H$22-$H$21)*V1090))</f>
        <v>2.7464215571778465E-2</v>
      </c>
      <c r="X1090" s="15">
        <f ca="1">ROUND(U1090*(1-W1090), 0)</f>
        <v>44</v>
      </c>
      <c r="Y1090" s="20">
        <f ca="1">RAND()</f>
        <v>0.86964577005734001</v>
      </c>
      <c r="Z1090" s="15">
        <f ca="1">IF(B1090=1, ROUND(_xlfn.NORM.INV(Y1090,$C$13,$C$14)*(1+$T$14), 0), ROUND(_xlfn.NORM.INV(Y1090, $D$13, $D$14)*(1+$T$14), 0))</f>
        <v>46</v>
      </c>
      <c r="AA1090" s="20">
        <f ca="1">RAND()</f>
        <v>0.5879951429794309</v>
      </c>
      <c r="AB1090" s="18">
        <f ca="1">IF(B1090=1, ROUND(_xlfn.NORM.INV(AA1090,$C$15,$C$16), 2), ROUND(_xlfn.NORM.INV(AA1090, $D$15, $D$16), 2))</f>
        <v>2825</v>
      </c>
      <c r="AC1090" s="15">
        <f ca="1">MIN(G1090,Z1090)</f>
        <v>46</v>
      </c>
      <c r="AD1090" s="15">
        <f ca="1">RAND()</f>
        <v>0.47808422972703946</v>
      </c>
      <c r="AE1090" s="19">
        <f ca="1">(IF(B1090=1, $G$21+($G$22-$G$21)*AD1090, $H$21+($H$22-$H$21)*AD1090))</f>
        <v>2.4342526891811184E-2</v>
      </c>
      <c r="AF1090" s="15">
        <f ca="1">ROUND(AC1090*(1-AE1090), 0)</f>
        <v>45</v>
      </c>
      <c r="AG1090" s="20">
        <f ca="1">RAND()</f>
        <v>0.51339171336085221</v>
      </c>
      <c r="AH1090" s="15">
        <f ca="1">IF(B1090=1, ROUND(_xlfn.NORM.INV(AG1090,$C$17,$C$18)*(1+$T$14), 0), ROUND(_xlfn.NORM.INV(AG1090, $D$17, $D$18)*(1+$T$14), 0))</f>
        <v>201</v>
      </c>
      <c r="AI1090" s="20">
        <f ca="1">RAND()</f>
        <v>0.45273136716488982</v>
      </c>
      <c r="AJ1090" s="18">
        <f ca="1">IF(B1090=1, ROUND(_xlfn.NORM.INV(AI1090,$C$19,$C$20), 2), ROUND(_xlfn.NORM.INV(AI1090, $D$19, $D$20), 2))</f>
        <v>1739.71</v>
      </c>
      <c r="AK1090" s="15">
        <f ca="1">MIN(ROUND(H1090*(1+$C$22),0),AH1090)</f>
        <v>201</v>
      </c>
      <c r="AL1090" s="20">
        <f ca="1">RAND()</f>
        <v>0.67692296384253925</v>
      </c>
      <c r="AM1090" s="19">
        <f ca="1">(IF(B1090=1, $G$21+($G$22-$G$21)*AL1090, $H$21+($H$22-$H$21)*AL1090))</f>
        <v>3.0307688915276174E-2</v>
      </c>
      <c r="AN1090" s="15">
        <f ca="1">ROUND(AK1090*(1-AM1090), 0)</f>
        <v>195</v>
      </c>
      <c r="AO1090" s="18">
        <f ca="1">SUM(IF(AN1090&gt;H1090, (AN1090-H1090)*($G$23+AJ1090), 0),IF(AF1090&gt;G1090,(AF1090-G1090)*($G$23+AB1090),0),IF(X1090&gt;F1090,(X1090-F1090)*($G$23+T1090),0),IF(P1090&gt;E1090,(P1090-E1090)*($G$23+L1090),0))</f>
        <v>0</v>
      </c>
      <c r="AP1090" s="18">
        <f>-$C$24</f>
        <v>-313614.51120000001</v>
      </c>
      <c r="AQ1090" s="17">
        <f ca="1">L1090*P1090+T1090*X1090+AB1090*AF1090+AJ1090*AN1090-AO1090+AP1090</f>
        <v>421526.97879999998</v>
      </c>
      <c r="AS1090" s="21">
        <f ca="1">SUM(IF(AN1090&gt;H1090, (AN1090-H1090), 0),IF(AF1090&gt;G1090,(AF1090-G1090),0),IF(X1090&gt;F1090,(X1090-F1090),0),IF(P1090&gt;E1090,(P1090-E1090),0))</f>
        <v>0</v>
      </c>
    </row>
    <row r="1091" spans="1:45" x14ac:dyDescent="0.4">
      <c r="A1091" s="15">
        <v>1063</v>
      </c>
      <c r="B1091" s="15">
        <f ca="1">IF(RAND() &lt; (8/12), 0, 1)</f>
        <v>1</v>
      </c>
      <c r="C1091" s="20">
        <f ca="1">RAND()</f>
        <v>0.21711120786317772</v>
      </c>
      <c r="D1091" s="15" t="str">
        <f ca="1">LOOKUP(C1091,$H$13:$H$16,$F$13:$F$16)</f>
        <v>Airbus A380-800</v>
      </c>
      <c r="E1091" s="15">
        <f ca="1">LOOKUP(D1091,$F$6:$F$9,$I$6:$I$9)</f>
        <v>14</v>
      </c>
      <c r="F1091" s="15">
        <f ca="1">LOOKUP(D1091,$F$6:$F$9,$J$6:$J$9)</f>
        <v>76</v>
      </c>
      <c r="G1091" s="15">
        <f ca="1">LOOKUP(D1091,$F$6:$F$9,$K$6:$K$9)</f>
        <v>56</v>
      </c>
      <c r="H1091" s="15">
        <f ca="1">LOOKUP(D1091,$F$6:$F$9,$L$6:$L$9)</f>
        <v>341</v>
      </c>
      <c r="I1091" s="20">
        <f ca="1">RAND()</f>
        <v>0.52387665477066547</v>
      </c>
      <c r="J1091" s="15">
        <f ca="1">IF(B1091=1, ROUND(_xlfn.NORM.INV(I1091,$C$5,$C$6)*(1+$T$14), 0), ROUND(_xlfn.NORM.INV(I1091, $D$5, $D$6)*(1+$T$14), 0))</f>
        <v>6</v>
      </c>
      <c r="K1091" s="20">
        <f ca="1">RAND()</f>
        <v>0.9605027411835535</v>
      </c>
      <c r="L1091" s="18">
        <f ca="1">IF(B1091=1, ROUND(_xlfn.NORM.INV(K1091,$C$7,$C$8), 2), ROUND(_xlfn.NORM.INV(K1091, $D$7, $D$8), 2))</f>
        <v>16826.68</v>
      </c>
      <c r="M1091" s="15">
        <f ca="1">MIN(E1091,J1091)</f>
        <v>6</v>
      </c>
      <c r="N1091" s="15">
        <f ca="1">RAND()</f>
        <v>9.5634038873630312E-2</v>
      </c>
      <c r="O1091" s="19">
        <f ca="1">(IF(B1091=1, $G$21+($G$22-$G$21)*N1091, $H$21+($H$22-$H$21)*N1091))</f>
        <v>1.834719136057706E-2</v>
      </c>
      <c r="P1091" s="15">
        <f ca="1">ROUND(M1091*(1-O1091), 0)</f>
        <v>6</v>
      </c>
      <c r="Q1091" s="20">
        <f ca="1">RAND()</f>
        <v>0.96272522219100454</v>
      </c>
      <c r="R1091" s="15">
        <f ca="1">IF(B1091=1, ROUND(_xlfn.NORM.INV(Q1091,$C$9,$C$10)*(1+$T$14), 0), ROUND(_xlfn.NORM.INV(Q1091, $D$9, $D$10)*(1+$T$14), 0))</f>
        <v>106</v>
      </c>
      <c r="S1091" s="20">
        <f ca="1">RAND()</f>
        <v>0.55284386662240537</v>
      </c>
      <c r="T1091" s="18">
        <f ca="1">IF(B1091=1, ROUND(_xlfn.NORM.INV(S1091,$C$11,$C$12), 2), ROUND(_xlfn.NORM.INV(S1091, $D$11, $D$12), 2))</f>
        <v>6949.23</v>
      </c>
      <c r="U1091" s="15">
        <f ca="1">MIN(F1091,R1091)</f>
        <v>76</v>
      </c>
      <c r="V1091" s="15">
        <f ca="1">RAND()</f>
        <v>9.740859474552388E-2</v>
      </c>
      <c r="W1091" s="19">
        <f ca="1">(IF(B1091=1, $G$21+($G$22-$G$21)*V1091, $H$21+($H$22-$H$21)*V1091))</f>
        <v>1.8409300816093335E-2</v>
      </c>
      <c r="X1091" s="15">
        <f ca="1">ROUND(U1091*(1-W1091), 0)</f>
        <v>75</v>
      </c>
      <c r="Y1091" s="20">
        <f ca="1">RAND()</f>
        <v>0.30707200416102776</v>
      </c>
      <c r="Z1091" s="15">
        <f ca="1">IF(B1091=1, ROUND(_xlfn.NORM.INV(Y1091,$C$13,$C$14)*(1+$T$14), 0), ROUND(_xlfn.NORM.INV(Y1091, $D$13, $D$14)*(1+$T$14), 0))</f>
        <v>43</v>
      </c>
      <c r="AA1091" s="20">
        <f ca="1">RAND()</f>
        <v>0.45674017620085705</v>
      </c>
      <c r="AB1091" s="18">
        <f ca="1">IF(B1091=1, ROUND(_xlfn.NORM.INV(AA1091,$C$15,$C$16), 2), ROUND(_xlfn.NORM.INV(AA1091, $D$15, $D$16), 2))</f>
        <v>3590.12</v>
      </c>
      <c r="AC1091" s="15">
        <f ca="1">MIN(G1091,Z1091)</f>
        <v>43</v>
      </c>
      <c r="AD1091" s="15">
        <f ca="1">RAND()</f>
        <v>0.20199032487236113</v>
      </c>
      <c r="AE1091" s="19">
        <f ca="1">(IF(B1091=1, $G$21+($G$22-$G$21)*AD1091, $H$21+($H$22-$H$21)*AD1091))</f>
        <v>2.206966137053264E-2</v>
      </c>
      <c r="AF1091" s="15">
        <f ca="1">ROUND(AC1091*(1-AE1091), 0)</f>
        <v>42</v>
      </c>
      <c r="AG1091" s="20">
        <f ca="1">RAND()</f>
        <v>0.82571396195088365</v>
      </c>
      <c r="AH1091" s="15">
        <f ca="1">IF(B1091=1, ROUND(_xlfn.NORM.INV(AG1091,$C$17,$C$18)*(1+$T$14), 0), ROUND(_xlfn.NORM.INV(AG1091, $D$17, $D$18)*(1+$T$14), 0))</f>
        <v>423</v>
      </c>
      <c r="AI1091" s="20">
        <f ca="1">RAND()</f>
        <v>0.88117376203563536</v>
      </c>
      <c r="AJ1091" s="18">
        <f ca="1">IF(B1091=1, ROUND(_xlfn.NORM.INV(AI1091,$C$19,$C$20), 2), ROUND(_xlfn.NORM.INV(AI1091, $D$19, $D$20), 2))</f>
        <v>2631.42</v>
      </c>
      <c r="AK1091" s="15">
        <f ca="1">MIN(ROUND(H1091*(1+$C$22),0),AH1091)</f>
        <v>358</v>
      </c>
      <c r="AL1091" s="20">
        <f ca="1">RAND()</f>
        <v>0.65635460807316781</v>
      </c>
      <c r="AM1091" s="19">
        <f ca="1">(IF(B1091=1, $G$21+($G$22-$G$21)*AL1091, $H$21+($H$22-$H$21)*AL1091))</f>
        <v>3.7972411282560875E-2</v>
      </c>
      <c r="AN1091" s="15">
        <f ca="1">ROUND(AK1091*(1-AM1091), 0)</f>
        <v>344</v>
      </c>
      <c r="AO1091" s="18">
        <f ca="1">SUM(IF(AN1091&gt;H1091, (AN1091-H1091)*($G$23+AJ1091), 0),IF(AF1091&gt;G1091,(AF1091-G1091)*($G$23+AB1091),0),IF(X1091&gt;F1091,(X1091-F1091)*($G$23+T1091),0),IF(P1091&gt;E1091,(P1091-E1091)*($G$23+L1091),0))</f>
        <v>10447.26</v>
      </c>
      <c r="AP1091" s="18">
        <f>-$C$24</f>
        <v>-313614.51120000001</v>
      </c>
      <c r="AQ1091" s="17">
        <f ca="1">L1091*P1091+T1091*X1091+AB1091*AF1091+AJ1091*AN1091-AO1091+AP1091</f>
        <v>1354084.0788</v>
      </c>
      <c r="AS1091" s="21">
        <f ca="1">SUM(IF(AN1091&gt;H1091, (AN1091-H1091), 0),IF(AF1091&gt;G1091,(AF1091-G1091),0),IF(X1091&gt;F1091,(X1091-F1091),0),IF(P1091&gt;E1091,(P1091-E1091),0))</f>
        <v>3</v>
      </c>
    </row>
    <row r="1092" spans="1:45" x14ac:dyDescent="0.4">
      <c r="A1092" s="15">
        <v>1064</v>
      </c>
      <c r="B1092" s="15">
        <f ca="1">IF(RAND() &lt; (8/12), 0, 1)</f>
        <v>0</v>
      </c>
      <c r="C1092" s="20">
        <f ca="1">RAND()</f>
        <v>0.4757191579445389</v>
      </c>
      <c r="D1092" s="15" t="str">
        <f ca="1">LOOKUP(C1092,$H$13:$H$16,$F$13:$F$16)</f>
        <v>Airbus A380-800</v>
      </c>
      <c r="E1092" s="15">
        <f ca="1">LOOKUP(D1092,$F$6:$F$9,$I$6:$I$9)</f>
        <v>14</v>
      </c>
      <c r="F1092" s="15">
        <f ca="1">LOOKUP(D1092,$F$6:$F$9,$J$6:$J$9)</f>
        <v>76</v>
      </c>
      <c r="G1092" s="15">
        <f ca="1">LOOKUP(D1092,$F$6:$F$9,$K$6:$K$9)</f>
        <v>56</v>
      </c>
      <c r="H1092" s="15">
        <f ca="1">LOOKUP(D1092,$F$6:$F$9,$L$6:$L$9)</f>
        <v>341</v>
      </c>
      <c r="I1092" s="20">
        <f ca="1">RAND()</f>
        <v>0.91859040945357806</v>
      </c>
      <c r="J1092" s="15">
        <f ca="1">IF(B1092=1, ROUND(_xlfn.NORM.INV(I1092,$C$5,$C$6)*(1+$T$14), 0), ROUND(_xlfn.NORM.INV(I1092, $D$5, $D$6)*(1+$T$14), 0))</f>
        <v>6</v>
      </c>
      <c r="K1092" s="20">
        <f ca="1">RAND()</f>
        <v>0.21051874157959172</v>
      </c>
      <c r="L1092" s="18">
        <f ca="1">IF(B1092=1, ROUND(_xlfn.NORM.INV(K1092,$C$7,$C$8), 2), ROUND(_xlfn.NORM.INV(K1092, $D$7, $D$8), 2))</f>
        <v>10125.67</v>
      </c>
      <c r="M1092" s="15">
        <f ca="1">MIN(E1092,J1092)</f>
        <v>6</v>
      </c>
      <c r="N1092" s="15">
        <f ca="1">RAND()</f>
        <v>0.31758325365697149</v>
      </c>
      <c r="O1092" s="19">
        <f ca="1">(IF(B1092=1, $G$21+($G$22-$G$21)*N1092, $H$21+($H$22-$H$21)*N1092))</f>
        <v>1.9527497609709142E-2</v>
      </c>
      <c r="P1092" s="15">
        <f ca="1">ROUND(M1092*(1-O1092), 0)</f>
        <v>6</v>
      </c>
      <c r="Q1092" s="20">
        <f ca="1">RAND()</f>
        <v>0.79549385195637545</v>
      </c>
      <c r="R1092" s="15">
        <f ca="1">IF(B1092=1, ROUND(_xlfn.NORM.INV(Q1092,$C$9,$C$10)*(1+$T$14), 0), ROUND(_xlfn.NORM.INV(Q1092, $D$9, $D$10)*(1+$T$14), 0))</f>
        <v>49</v>
      </c>
      <c r="S1092" s="20">
        <f ca="1">RAND()</f>
        <v>0.54350281221013819</v>
      </c>
      <c r="T1092" s="18">
        <f ca="1">IF(B1092=1, ROUND(_xlfn.NORM.INV(S1092,$C$11,$C$12), 2), ROUND(_xlfn.NORM.INV(S1092, $D$11, $D$12), 2))</f>
        <v>5271.09</v>
      </c>
      <c r="U1092" s="15">
        <f ca="1">MIN(F1092,R1092)</f>
        <v>49</v>
      </c>
      <c r="V1092" s="15">
        <f ca="1">RAND()</f>
        <v>6.3797222590492697E-2</v>
      </c>
      <c r="W1092" s="19">
        <f ca="1">(IF(B1092=1, $G$21+($G$22-$G$21)*V1092, $H$21+($H$22-$H$21)*V1092))</f>
        <v>1.191391667771478E-2</v>
      </c>
      <c r="X1092" s="15">
        <f ca="1">ROUND(U1092*(1-W1092), 0)</f>
        <v>48</v>
      </c>
      <c r="Y1092" s="20">
        <f ca="1">RAND()</f>
        <v>0.67280883421041537</v>
      </c>
      <c r="Z1092" s="15">
        <f ca="1">IF(B1092=1, ROUND(_xlfn.NORM.INV(Y1092,$C$13,$C$14)*(1+$T$14), 0), ROUND(_xlfn.NORM.INV(Y1092, $D$13, $D$14)*(1+$T$14), 0))</f>
        <v>40</v>
      </c>
      <c r="AA1092" s="20">
        <f ca="1">RAND()</f>
        <v>0.99108688134782086</v>
      </c>
      <c r="AB1092" s="18">
        <f ca="1">IF(B1092=1, ROUND(_xlfn.NORM.INV(AA1092,$C$15,$C$16), 2), ROUND(_xlfn.NORM.INV(AA1092, $D$15, $D$16), 2))</f>
        <v>3085.91</v>
      </c>
      <c r="AC1092" s="15">
        <f ca="1">MIN(G1092,Z1092)</f>
        <v>40</v>
      </c>
      <c r="AD1092" s="15">
        <f ca="1">RAND()</f>
        <v>3.4163414912334211E-2</v>
      </c>
      <c r="AE1092" s="19">
        <f ca="1">(IF(B1092=1, $G$21+($G$22-$G$21)*AD1092, $H$21+($H$22-$H$21)*AD1092))</f>
        <v>1.1024902447370026E-2</v>
      </c>
      <c r="AF1092" s="15">
        <f ca="1">ROUND(AC1092*(1-AE1092), 0)</f>
        <v>40</v>
      </c>
      <c r="AG1092" s="20">
        <f ca="1">RAND()</f>
        <v>0.36946745711049611</v>
      </c>
      <c r="AH1092" s="15">
        <f ca="1">IF(B1092=1, ROUND(_xlfn.NORM.INV(AG1092,$C$17,$C$18)*(1+$T$14), 0), ROUND(_xlfn.NORM.INV(AG1092, $D$17, $D$18)*(1+$T$14), 0))</f>
        <v>182</v>
      </c>
      <c r="AI1092" s="20">
        <f ca="1">RAND()</f>
        <v>0.93907853848758982</v>
      </c>
      <c r="AJ1092" s="18">
        <f ca="1">IF(B1092=1, ROUND(_xlfn.NORM.INV(AI1092,$C$19,$C$20), 2), ROUND(_xlfn.NORM.INV(AI1092, $D$19, $D$20), 2))</f>
        <v>1866.25</v>
      </c>
      <c r="AK1092" s="15">
        <f ca="1">MIN(ROUND(H1092*(1+$C$22),0),AH1092)</f>
        <v>182</v>
      </c>
      <c r="AL1092" s="20">
        <f ca="1">RAND()</f>
        <v>0.74394955470281676</v>
      </c>
      <c r="AM1092" s="19">
        <f ca="1">(IF(B1092=1, $G$21+($G$22-$G$21)*AL1092, $H$21+($H$22-$H$21)*AL1092))</f>
        <v>3.2318486641084505E-2</v>
      </c>
      <c r="AN1092" s="15">
        <f ca="1">ROUND(AK1092*(1-AM1092), 0)</f>
        <v>176</v>
      </c>
      <c r="AO1092" s="18">
        <f ca="1">SUM(IF(AN1092&gt;H1092, (AN1092-H1092)*($G$23+AJ1092), 0),IF(AF1092&gt;G1092,(AF1092-G1092)*($G$23+AB1092),0),IF(X1092&gt;F1092,(X1092-F1092)*($G$23+T1092),0),IF(P1092&gt;E1092,(P1092-E1092)*($G$23+L1092),0))</f>
        <v>0</v>
      </c>
      <c r="AP1092" s="18">
        <f>-$C$24</f>
        <v>-313614.51120000001</v>
      </c>
      <c r="AQ1092" s="17">
        <f ca="1">L1092*P1092+T1092*X1092+AB1092*AF1092+AJ1092*AN1092-AO1092+AP1092</f>
        <v>452048.22879999998</v>
      </c>
      <c r="AS1092" s="21">
        <f ca="1">SUM(IF(AN1092&gt;H1092, (AN1092-H1092), 0),IF(AF1092&gt;G1092,(AF1092-G1092),0),IF(X1092&gt;F1092,(X1092-F1092),0),IF(P1092&gt;E1092,(P1092-E1092),0))</f>
        <v>0</v>
      </c>
    </row>
    <row r="1093" spans="1:45" x14ac:dyDescent="0.4">
      <c r="A1093" s="15">
        <v>1065</v>
      </c>
      <c r="B1093" s="15">
        <f ca="1">IF(RAND() &lt; (8/12), 0, 1)</f>
        <v>1</v>
      </c>
      <c r="C1093" s="20">
        <f ca="1">RAND()</f>
        <v>0.75527860666685342</v>
      </c>
      <c r="D1093" s="15" t="str">
        <f ca="1">LOOKUP(C1093,$H$13:$H$16,$F$13:$F$16)</f>
        <v>Boeing 777-300ER</v>
      </c>
      <c r="E1093" s="15">
        <f ca="1">LOOKUP(D1093,$F$6:$F$9,$I$6:$I$9)</f>
        <v>8</v>
      </c>
      <c r="F1093" s="15">
        <f ca="1">LOOKUP(D1093,$F$6:$F$9,$J$6:$J$9)</f>
        <v>40</v>
      </c>
      <c r="G1093" s="15">
        <f ca="1">LOOKUP(D1093,$F$6:$F$9,$K$6:$K$9)</f>
        <v>24</v>
      </c>
      <c r="H1093" s="15">
        <f ca="1">LOOKUP(D1093,$F$6:$F$9,$L$6:$L$9)</f>
        <v>260</v>
      </c>
      <c r="I1093" s="20">
        <f ca="1">RAND()</f>
        <v>0.26329562269882922</v>
      </c>
      <c r="J1093" s="15">
        <f ca="1">IF(B1093=1, ROUND(_xlfn.NORM.INV(I1093,$C$5,$C$6)*(1+$T$14), 0), ROUND(_xlfn.NORM.INV(I1093, $D$5, $D$6)*(1+$T$14), 0))</f>
        <v>5</v>
      </c>
      <c r="K1093" s="20">
        <f ca="1">RAND()</f>
        <v>0.59230842533099559</v>
      </c>
      <c r="L1093" s="18">
        <f ca="1">IF(B1093=1, ROUND(_xlfn.NORM.INV(K1093,$C$7,$C$8), 2), ROUND(_xlfn.NORM.INV(K1093, $D$7, $D$8), 2))</f>
        <v>14079.96</v>
      </c>
      <c r="M1093" s="15">
        <f ca="1">MIN(E1093,J1093)</f>
        <v>5</v>
      </c>
      <c r="N1093" s="15">
        <f ca="1">RAND()</f>
        <v>3.7378944881082399E-3</v>
      </c>
      <c r="O1093" s="19">
        <f ca="1">(IF(B1093=1, $G$21+($G$22-$G$21)*N1093, $H$21+($H$22-$H$21)*N1093))</f>
        <v>1.5130826307083787E-2</v>
      </c>
      <c r="P1093" s="15">
        <f ca="1">ROUND(M1093*(1-O1093), 0)</f>
        <v>5</v>
      </c>
      <c r="Q1093" s="20">
        <f ca="1">RAND()</f>
        <v>0.77241906036996577</v>
      </c>
      <c r="R1093" s="15">
        <f ca="1">IF(B1093=1, ROUND(_xlfn.NORM.INV(Q1093,$C$9,$C$10)*(1+$T$14), 0), ROUND(_xlfn.NORM.INV(Q1093, $D$9, $D$10)*(1+$T$14), 0))</f>
        <v>80</v>
      </c>
      <c r="S1093" s="20">
        <f ca="1">RAND()</f>
        <v>0.25544775015295118</v>
      </c>
      <c r="T1093" s="18">
        <f ca="1">IF(B1093=1, ROUND(_xlfn.NORM.INV(S1093,$C$11,$C$12), 2), ROUND(_xlfn.NORM.INV(S1093, $D$11, $D$12), 2))</f>
        <v>6236.62</v>
      </c>
      <c r="U1093" s="15">
        <f ca="1">MIN(F1093,R1093)</f>
        <v>40</v>
      </c>
      <c r="V1093" s="15">
        <f ca="1">RAND()</f>
        <v>3.740987874226831E-2</v>
      </c>
      <c r="W1093" s="19">
        <f ca="1">(IF(B1093=1, $G$21+($G$22-$G$21)*V1093, $H$21+($H$22-$H$21)*V1093))</f>
        <v>1.630934575597939E-2</v>
      </c>
      <c r="X1093" s="15">
        <f ca="1">ROUND(U1093*(1-W1093), 0)</f>
        <v>39</v>
      </c>
      <c r="Y1093" s="20">
        <f ca="1">RAND()</f>
        <v>0.79024068824735805</v>
      </c>
      <c r="Z1093" s="15">
        <f ca="1">IF(B1093=1, ROUND(_xlfn.NORM.INV(Y1093,$C$13,$C$14)*(1+$T$14), 0), ROUND(_xlfn.NORM.INV(Y1093, $D$13, $D$14)*(1+$T$14), 0))</f>
        <v>73</v>
      </c>
      <c r="AA1093" s="20">
        <f ca="1">RAND()</f>
        <v>0.42611512833724619</v>
      </c>
      <c r="AB1093" s="18">
        <f ca="1">IF(B1093=1, ROUND(_xlfn.NORM.INV(AA1093,$C$15,$C$16), 2), ROUND(_xlfn.NORM.INV(AA1093, $D$15, $D$16), 2))</f>
        <v>3552.79</v>
      </c>
      <c r="AC1093" s="15">
        <f ca="1">MIN(G1093,Z1093)</f>
        <v>24</v>
      </c>
      <c r="AD1093" s="15">
        <f ca="1">RAND()</f>
        <v>0.35418341939944598</v>
      </c>
      <c r="AE1093" s="19">
        <f ca="1">(IF(B1093=1, $G$21+($G$22-$G$21)*AD1093, $H$21+($H$22-$H$21)*AD1093))</f>
        <v>2.739641967898061E-2</v>
      </c>
      <c r="AF1093" s="15">
        <f ca="1">ROUND(AC1093*(1-AE1093), 0)</f>
        <v>23</v>
      </c>
      <c r="AG1093" s="20">
        <f ca="1">RAND()</f>
        <v>0.9760731783185026</v>
      </c>
      <c r="AH1093" s="15">
        <f ca="1">IF(B1093=1, ROUND(_xlfn.NORM.INV(AG1093,$C$17,$C$18)*(1+$T$14), 0), ROUND(_xlfn.NORM.INV(AG1093, $D$17, $D$18)*(1+$T$14), 0))</f>
        <v>554</v>
      </c>
      <c r="AI1093" s="20">
        <f ca="1">RAND()</f>
        <v>7.835615419120423E-2</v>
      </c>
      <c r="AJ1093" s="18">
        <f ca="1">IF(B1093=1, ROUND(_xlfn.NORM.INV(AI1093,$C$19,$C$20), 2), ROUND(_xlfn.NORM.INV(AI1093, $D$19, $D$20), 2))</f>
        <v>1850.81</v>
      </c>
      <c r="AK1093" s="15">
        <f ca="1">MIN(ROUND(H1093*(1+$C$22),0),AH1093)</f>
        <v>273</v>
      </c>
      <c r="AL1093" s="20">
        <f ca="1">RAND()</f>
        <v>0.85318496202882388</v>
      </c>
      <c r="AM1093" s="19">
        <f ca="1">(IF(B1093=1, $G$21+($G$22-$G$21)*AL1093, $H$21+($H$22-$H$21)*AL1093))</f>
        <v>4.4861473671008838E-2</v>
      </c>
      <c r="AN1093" s="15">
        <f ca="1">ROUND(AK1093*(1-AM1093), 0)</f>
        <v>261</v>
      </c>
      <c r="AO1093" s="18">
        <f ca="1">SUM(IF(AN1093&gt;H1093, (AN1093-H1093)*($G$23+AJ1093), 0),IF(AF1093&gt;G1093,(AF1093-G1093)*($G$23+AB1093),0),IF(X1093&gt;F1093,(X1093-F1093)*($G$23+T1093),0),IF(P1093&gt;E1093,(P1093-E1093)*($G$23+L1093),0))</f>
        <v>2701.81</v>
      </c>
      <c r="AP1093" s="18">
        <f>-$C$24</f>
        <v>-313614.51120000001</v>
      </c>
      <c r="AQ1093" s="17">
        <f ca="1">L1093*P1093+T1093*X1093+AB1093*AF1093+AJ1093*AN1093-AO1093+AP1093</f>
        <v>562087.23879999993</v>
      </c>
      <c r="AS1093" s="21">
        <f ca="1">SUM(IF(AN1093&gt;H1093, (AN1093-H1093), 0),IF(AF1093&gt;G1093,(AF1093-G1093),0),IF(X1093&gt;F1093,(X1093-F1093),0),IF(P1093&gt;E1093,(P1093-E1093),0))</f>
        <v>1</v>
      </c>
    </row>
    <row r="1094" spans="1:45" x14ac:dyDescent="0.4">
      <c r="A1094" s="15">
        <v>1066</v>
      </c>
      <c r="B1094" s="15">
        <f ca="1">IF(RAND() &lt; (8/12), 0, 1)</f>
        <v>0</v>
      </c>
      <c r="C1094" s="20">
        <f ca="1">RAND()</f>
        <v>0.92788390211716321</v>
      </c>
      <c r="D1094" s="15" t="str">
        <f ca="1">LOOKUP(C1094,$H$13:$H$16,$F$13:$F$16)</f>
        <v>Boeing 777-300ER</v>
      </c>
      <c r="E1094" s="15">
        <f ca="1">LOOKUP(D1094,$F$6:$F$9,$I$6:$I$9)</f>
        <v>8</v>
      </c>
      <c r="F1094" s="15">
        <f ca="1">LOOKUP(D1094,$F$6:$F$9,$J$6:$J$9)</f>
        <v>40</v>
      </c>
      <c r="G1094" s="15">
        <f ca="1">LOOKUP(D1094,$F$6:$F$9,$K$6:$K$9)</f>
        <v>24</v>
      </c>
      <c r="H1094" s="15">
        <f ca="1">LOOKUP(D1094,$F$6:$F$9,$L$6:$L$9)</f>
        <v>260</v>
      </c>
      <c r="I1094" s="20">
        <f ca="1">RAND()</f>
        <v>0.40563804316475482</v>
      </c>
      <c r="J1094" s="15">
        <f ca="1">IF(B1094=1, ROUND(_xlfn.NORM.INV(I1094,$C$5,$C$6)*(1+$T$14), 0), ROUND(_xlfn.NORM.INV(I1094, $D$5, $D$6)*(1+$T$14), 0))</f>
        <v>4</v>
      </c>
      <c r="K1094" s="20">
        <f ca="1">RAND()</f>
        <v>0.8659595442119038</v>
      </c>
      <c r="L1094" s="18">
        <f ca="1">IF(B1094=1, ROUND(_xlfn.NORM.INV(K1094,$C$7,$C$8), 2), ROUND(_xlfn.NORM.INV(K1094, $D$7, $D$8), 2))</f>
        <v>10997.13</v>
      </c>
      <c r="M1094" s="15">
        <f ca="1">MIN(E1094,J1094)</f>
        <v>4</v>
      </c>
      <c r="N1094" s="15">
        <f ca="1">RAND()</f>
        <v>0.14590529766944771</v>
      </c>
      <c r="O1094" s="19">
        <f ca="1">(IF(B1094=1, $G$21+($G$22-$G$21)*N1094, $H$21+($H$22-$H$21)*N1094))</f>
        <v>1.4377158930083431E-2</v>
      </c>
      <c r="P1094" s="15">
        <f ca="1">ROUND(M1094*(1-O1094), 0)</f>
        <v>4</v>
      </c>
      <c r="Q1094" s="20">
        <f ca="1">RAND()</f>
        <v>0.46829647968458432</v>
      </c>
      <c r="R1094" s="15">
        <f ca="1">IF(B1094=1, ROUND(_xlfn.NORM.INV(Q1094,$C$9,$C$10)*(1+$T$14), 0), ROUND(_xlfn.NORM.INV(Q1094, $D$9, $D$10)*(1+$T$14), 0))</f>
        <v>39</v>
      </c>
      <c r="S1094" s="20">
        <f ca="1">RAND()</f>
        <v>0.57557007426958773</v>
      </c>
      <c r="T1094" s="18">
        <f ca="1">IF(B1094=1, ROUND(_xlfn.NORM.INV(S1094,$C$11,$C$12), 2), ROUND(_xlfn.NORM.INV(S1094, $D$11, $D$12), 2))</f>
        <v>5289.62</v>
      </c>
      <c r="U1094" s="15">
        <f ca="1">MIN(F1094,R1094)</f>
        <v>39</v>
      </c>
      <c r="V1094" s="15">
        <f ca="1">RAND()</f>
        <v>0.61616959132330917</v>
      </c>
      <c r="W1094" s="19">
        <f ca="1">(IF(B1094=1, $G$21+($G$22-$G$21)*V1094, $H$21+($H$22-$H$21)*V1094))</f>
        <v>2.8485087739699273E-2</v>
      </c>
      <c r="X1094" s="15">
        <f ca="1">ROUND(U1094*(1-W1094), 0)</f>
        <v>38</v>
      </c>
      <c r="Y1094" s="20">
        <f ca="1">RAND()</f>
        <v>0.82910785495835093</v>
      </c>
      <c r="Z1094" s="15">
        <f ca="1">IF(B1094=1, ROUND(_xlfn.NORM.INV(Y1094,$C$13,$C$14)*(1+$T$14), 0), ROUND(_xlfn.NORM.INV(Y1094, $D$13, $D$14)*(1+$T$14), 0))</f>
        <v>45</v>
      </c>
      <c r="AA1094" s="20">
        <f ca="1">RAND()</f>
        <v>0.53794347541798815</v>
      </c>
      <c r="AB1094" s="18">
        <f ca="1">IF(B1094=1, ROUND(_xlfn.NORM.INV(AA1094,$C$15,$C$16), 2), ROUND(_xlfn.NORM.INV(AA1094, $D$15, $D$16), 2))</f>
        <v>2809.54</v>
      </c>
      <c r="AC1094" s="15">
        <f ca="1">MIN(G1094,Z1094)</f>
        <v>24</v>
      </c>
      <c r="AD1094" s="15">
        <f ca="1">RAND()</f>
        <v>0.83587184952681104</v>
      </c>
      <c r="AE1094" s="19">
        <f ca="1">(IF(B1094=1, $G$21+($G$22-$G$21)*AD1094, $H$21+($H$22-$H$21)*AD1094))</f>
        <v>3.5076155485804332E-2</v>
      </c>
      <c r="AF1094" s="15">
        <f ca="1">ROUND(AC1094*(1-AE1094), 0)</f>
        <v>23</v>
      </c>
      <c r="AG1094" s="20">
        <f ca="1">RAND()</f>
        <v>0.42498188240562773</v>
      </c>
      <c r="AH1094" s="15">
        <f ca="1">IF(B1094=1, ROUND(_xlfn.NORM.INV(AG1094,$C$17,$C$18)*(1+$T$14), 0), ROUND(_xlfn.NORM.INV(AG1094, $D$17, $D$18)*(1+$T$14), 0))</f>
        <v>190</v>
      </c>
      <c r="AI1094" s="20">
        <f ca="1">RAND()</f>
        <v>0.41782370035250993</v>
      </c>
      <c r="AJ1094" s="18">
        <f ca="1">IF(B1094=1, ROUND(_xlfn.NORM.INV(AI1094,$C$19,$C$20), 2), ROUND(_xlfn.NORM.INV(AI1094, $D$19, $D$20), 2))</f>
        <v>1732.97</v>
      </c>
      <c r="AK1094" s="15">
        <f ca="1">MIN(ROUND(H1094*(1+$C$22),0),AH1094)</f>
        <v>190</v>
      </c>
      <c r="AL1094" s="20">
        <f ca="1">RAND()</f>
        <v>0.85801258807781466</v>
      </c>
      <c r="AM1094" s="19">
        <f ca="1">(IF(B1094=1, $G$21+($G$22-$G$21)*AL1094, $H$21+($H$22-$H$21)*AL1094))</f>
        <v>3.5740377642334439E-2</v>
      </c>
      <c r="AN1094" s="15">
        <f ca="1">ROUND(AK1094*(1-AM1094), 0)</f>
        <v>183</v>
      </c>
      <c r="AO1094" s="18">
        <f ca="1">SUM(IF(AN1094&gt;H1094, (AN1094-H1094)*($G$23+AJ1094), 0),IF(AF1094&gt;G1094,(AF1094-G1094)*($G$23+AB1094),0),IF(X1094&gt;F1094,(X1094-F1094)*($G$23+T1094),0),IF(P1094&gt;E1094,(P1094-E1094)*($G$23+L1094),0))</f>
        <v>0</v>
      </c>
      <c r="AP1094" s="18">
        <f>-$C$24</f>
        <v>-313614.51120000001</v>
      </c>
      <c r="AQ1094" s="17">
        <f ca="1">L1094*P1094+T1094*X1094+AB1094*AF1094+AJ1094*AN1094-AO1094+AP1094</f>
        <v>313132.4988</v>
      </c>
      <c r="AS1094" s="21">
        <f ca="1">SUM(IF(AN1094&gt;H1094, (AN1094-H1094), 0),IF(AF1094&gt;G1094,(AF1094-G1094),0),IF(X1094&gt;F1094,(X1094-F1094),0),IF(P1094&gt;E1094,(P1094-E1094),0))</f>
        <v>0</v>
      </c>
    </row>
    <row r="1095" spans="1:45" x14ac:dyDescent="0.4">
      <c r="A1095" s="15">
        <v>1067</v>
      </c>
      <c r="B1095" s="15">
        <f ca="1">IF(RAND() &lt; (8/12), 0, 1)</f>
        <v>1</v>
      </c>
      <c r="C1095" s="20">
        <f ca="1">RAND()</f>
        <v>0.80897895912237794</v>
      </c>
      <c r="D1095" s="15" t="str">
        <f ca="1">LOOKUP(C1095,$H$13:$H$16,$F$13:$F$16)</f>
        <v>Boeing 777-300ER</v>
      </c>
      <c r="E1095" s="15">
        <f ca="1">LOOKUP(D1095,$F$6:$F$9,$I$6:$I$9)</f>
        <v>8</v>
      </c>
      <c r="F1095" s="15">
        <f ca="1">LOOKUP(D1095,$F$6:$F$9,$J$6:$J$9)</f>
        <v>40</v>
      </c>
      <c r="G1095" s="15">
        <f ca="1">LOOKUP(D1095,$F$6:$F$9,$K$6:$K$9)</f>
        <v>24</v>
      </c>
      <c r="H1095" s="15">
        <f ca="1">LOOKUP(D1095,$F$6:$F$9,$L$6:$L$9)</f>
        <v>260</v>
      </c>
      <c r="I1095" s="20">
        <f ca="1">RAND()</f>
        <v>0.40988782838105875</v>
      </c>
      <c r="J1095" s="15">
        <f ca="1">IF(B1095=1, ROUND(_xlfn.NORM.INV(I1095,$C$5,$C$6)*(1+$T$14), 0), ROUND(_xlfn.NORM.INV(I1095, $D$5, $D$6)*(1+$T$14), 0))</f>
        <v>6</v>
      </c>
      <c r="K1095" s="20">
        <f ca="1">RAND()</f>
        <v>0.5430684111911197</v>
      </c>
      <c r="L1095" s="18">
        <f ca="1">IF(B1095=1, ROUND(_xlfn.NORM.INV(K1095,$C$7,$C$8), 2), ROUND(_xlfn.NORM.INV(K1095, $D$7, $D$8), 2))</f>
        <v>13853.95</v>
      </c>
      <c r="M1095" s="15">
        <f ca="1">MIN(E1095,J1095)</f>
        <v>6</v>
      </c>
      <c r="N1095" s="15">
        <f ca="1">RAND()</f>
        <v>0.4756601992303654</v>
      </c>
      <c r="O1095" s="19">
        <f ca="1">(IF(B1095=1, $G$21+($G$22-$G$21)*N1095, $H$21+($H$22-$H$21)*N1095))</f>
        <v>3.1648106973062792E-2</v>
      </c>
      <c r="P1095" s="15">
        <f ca="1">ROUND(M1095*(1-O1095), 0)</f>
        <v>6</v>
      </c>
      <c r="Q1095" s="20">
        <f ca="1">RAND()</f>
        <v>0.2924446774246513</v>
      </c>
      <c r="R1095" s="15">
        <f ca="1">IF(B1095=1, ROUND(_xlfn.NORM.INV(Q1095,$C$9,$C$10)*(1+$T$14), 0), ROUND(_xlfn.NORM.INV(Q1095, $D$9, $D$10)*(1+$T$14), 0))</f>
        <v>47</v>
      </c>
      <c r="S1095" s="20">
        <f ca="1">RAND()</f>
        <v>0.76954277626692347</v>
      </c>
      <c r="T1095" s="18">
        <f ca="1">IF(B1095=1, ROUND(_xlfn.NORM.INV(S1095,$C$11,$C$12), 2), ROUND(_xlfn.NORM.INV(S1095, $D$11, $D$12), 2))</f>
        <v>7494.31</v>
      </c>
      <c r="U1095" s="15">
        <f ca="1">MIN(F1095,R1095)</f>
        <v>40</v>
      </c>
      <c r="V1095" s="15">
        <f ca="1">RAND()</f>
        <v>0.18225645052808215</v>
      </c>
      <c r="W1095" s="19">
        <f ca="1">(IF(B1095=1, $G$21+($G$22-$G$21)*V1095, $H$21+($H$22-$H$21)*V1095))</f>
        <v>2.1378975768482876E-2</v>
      </c>
      <c r="X1095" s="15">
        <f ca="1">ROUND(U1095*(1-W1095), 0)</f>
        <v>39</v>
      </c>
      <c r="Y1095" s="20">
        <f ca="1">RAND()</f>
        <v>7.9242818906529289E-2</v>
      </c>
      <c r="Z1095" s="15">
        <f ca="1">IF(B1095=1, ROUND(_xlfn.NORM.INV(Y1095,$C$13,$C$14)*(1+$T$14), 0), ROUND(_xlfn.NORM.INV(Y1095, $D$13, $D$14)*(1+$T$14), 0))</f>
        <v>22</v>
      </c>
      <c r="AA1095" s="20">
        <f ca="1">RAND()</f>
        <v>0.57498989522688981</v>
      </c>
      <c r="AB1095" s="18">
        <f ca="1">IF(B1095=1, ROUND(_xlfn.NORM.INV(AA1095,$C$15,$C$16), 2), ROUND(_xlfn.NORM.INV(AA1095, $D$15, $D$16), 2))</f>
        <v>3733.3</v>
      </c>
      <c r="AC1095" s="15">
        <f ca="1">MIN(G1095,Z1095)</f>
        <v>22</v>
      </c>
      <c r="AD1095" s="15">
        <f ca="1">RAND()</f>
        <v>0.87753881904890185</v>
      </c>
      <c r="AE1095" s="19">
        <f ca="1">(IF(B1095=1, $G$21+($G$22-$G$21)*AD1095, $H$21+($H$22-$H$21)*AD1095))</f>
        <v>4.5713858666711571E-2</v>
      </c>
      <c r="AF1095" s="15">
        <f ca="1">ROUND(AC1095*(1-AE1095), 0)</f>
        <v>21</v>
      </c>
      <c r="AG1095" s="20">
        <f ca="1">RAND()</f>
        <v>0.22509087990972232</v>
      </c>
      <c r="AH1095" s="15">
        <f ca="1">IF(B1095=1, ROUND(_xlfn.NORM.INV(AG1095,$C$17,$C$18)*(1+$T$14), 0), ROUND(_xlfn.NORM.INV(AG1095, $D$17, $D$18)*(1+$T$14), 0))</f>
        <v>209</v>
      </c>
      <c r="AI1095" s="20">
        <f ca="1">RAND()</f>
        <v>0.91623275620263966</v>
      </c>
      <c r="AJ1095" s="18">
        <f ca="1">IF(B1095=1, ROUND(_xlfn.NORM.INV(AI1095,$C$19,$C$20), 2), ROUND(_xlfn.NORM.INV(AI1095, $D$19, $D$20), 2))</f>
        <v>2691.32</v>
      </c>
      <c r="AK1095" s="15">
        <f ca="1">MIN(ROUND(H1095*(1+$C$22),0),AH1095)</f>
        <v>209</v>
      </c>
      <c r="AL1095" s="20">
        <f ca="1">RAND()</f>
        <v>0.68302946622560967</v>
      </c>
      <c r="AM1095" s="19">
        <f ca="1">(IF(B1095=1, $G$21+($G$22-$G$21)*AL1095, $H$21+($H$22-$H$21)*AL1095))</f>
        <v>3.8906031317896342E-2</v>
      </c>
      <c r="AN1095" s="15">
        <f ca="1">ROUND(AK1095*(1-AM1095), 0)</f>
        <v>201</v>
      </c>
      <c r="AO1095" s="18">
        <f ca="1">SUM(IF(AN1095&gt;H1095, (AN1095-H1095)*($G$23+AJ1095), 0),IF(AF1095&gt;G1095,(AF1095-G1095)*($G$23+AB1095),0),IF(X1095&gt;F1095,(X1095-F1095)*($G$23+T1095),0),IF(P1095&gt;E1095,(P1095-E1095)*($G$23+L1095),0))</f>
        <v>0</v>
      </c>
      <c r="AP1095" s="18">
        <f>-$C$24</f>
        <v>-313614.51120000001</v>
      </c>
      <c r="AQ1095" s="17">
        <f ca="1">L1095*P1095+T1095*X1095+AB1095*AF1095+AJ1095*AN1095-AO1095+AP1095</f>
        <v>681141.89880000008</v>
      </c>
      <c r="AS1095" s="21">
        <f ca="1">SUM(IF(AN1095&gt;H1095, (AN1095-H1095), 0),IF(AF1095&gt;G1095,(AF1095-G1095),0),IF(X1095&gt;F1095,(X1095-F1095),0),IF(P1095&gt;E1095,(P1095-E1095),0))</f>
        <v>0</v>
      </c>
    </row>
    <row r="1096" spans="1:45" x14ac:dyDescent="0.4">
      <c r="A1096" s="15">
        <v>1068</v>
      </c>
      <c r="B1096" s="15">
        <f ca="1">IF(RAND() &lt; (8/12), 0, 1)</f>
        <v>0</v>
      </c>
      <c r="C1096" s="20">
        <f ca="1">RAND()</f>
        <v>0.23707171438089225</v>
      </c>
      <c r="D1096" s="15" t="str">
        <f ca="1">LOOKUP(C1096,$H$13:$H$16,$F$13:$F$16)</f>
        <v>Airbus A380-800</v>
      </c>
      <c r="E1096" s="15">
        <f ca="1">LOOKUP(D1096,$F$6:$F$9,$I$6:$I$9)</f>
        <v>14</v>
      </c>
      <c r="F1096" s="15">
        <f ca="1">LOOKUP(D1096,$F$6:$F$9,$J$6:$J$9)</f>
        <v>76</v>
      </c>
      <c r="G1096" s="15">
        <f ca="1">LOOKUP(D1096,$F$6:$F$9,$K$6:$K$9)</f>
        <v>56</v>
      </c>
      <c r="H1096" s="15">
        <f ca="1">LOOKUP(D1096,$F$6:$F$9,$L$6:$L$9)</f>
        <v>341</v>
      </c>
      <c r="I1096" s="20">
        <f ca="1">RAND()</f>
        <v>0.17503276093774445</v>
      </c>
      <c r="J1096" s="15">
        <f ca="1">IF(B1096=1, ROUND(_xlfn.NORM.INV(I1096,$C$5,$C$6)*(1+$T$14), 0), ROUND(_xlfn.NORM.INV(I1096, $D$5, $D$6)*(1+$T$14), 0))</f>
        <v>3</v>
      </c>
      <c r="K1096" s="20">
        <f ca="1">RAND()</f>
        <v>0.68515135531848836</v>
      </c>
      <c r="L1096" s="18">
        <f ca="1">IF(B1096=1, ROUND(_xlfn.NORM.INV(K1096,$C$7,$C$8), 2), ROUND(_xlfn.NORM.INV(K1096, $D$7, $D$8), 2))</f>
        <v>10712.13</v>
      </c>
      <c r="M1096" s="15">
        <f ca="1">MIN(E1096,J1096)</f>
        <v>3</v>
      </c>
      <c r="N1096" s="15">
        <f ca="1">RAND()</f>
        <v>0.6886511445622675</v>
      </c>
      <c r="O1096" s="19">
        <f ca="1">(IF(B1096=1, $G$21+($G$22-$G$21)*N1096, $H$21+($H$22-$H$21)*N1096))</f>
        <v>3.0659534336868022E-2</v>
      </c>
      <c r="P1096" s="15">
        <f ca="1">ROUND(M1096*(1-O1096), 0)</f>
        <v>3</v>
      </c>
      <c r="Q1096" s="20">
        <f ca="1">RAND()</f>
        <v>0.18811206849145723</v>
      </c>
      <c r="R1096" s="15">
        <f ca="1">IF(B1096=1, ROUND(_xlfn.NORM.INV(Q1096,$C$9,$C$10)*(1+$T$14), 0), ROUND(_xlfn.NORM.INV(Q1096, $D$9, $D$10)*(1+$T$14), 0))</f>
        <v>31</v>
      </c>
      <c r="S1096" s="20">
        <f ca="1">RAND()</f>
        <v>0.65010092482352622</v>
      </c>
      <c r="T1096" s="18">
        <f ca="1">IF(B1096=1, ROUND(_xlfn.NORM.INV(S1096,$C$11,$C$12), 2), ROUND(_xlfn.NORM.INV(S1096, $D$11, $D$12), 2))</f>
        <v>5334.06</v>
      </c>
      <c r="U1096" s="15">
        <f ca="1">MIN(F1096,R1096)</f>
        <v>31</v>
      </c>
      <c r="V1096" s="15">
        <f ca="1">RAND()</f>
        <v>0.4451351021189982</v>
      </c>
      <c r="W1096" s="19">
        <f ca="1">(IF(B1096=1, $G$21+($G$22-$G$21)*V1096, $H$21+($H$22-$H$21)*V1096))</f>
        <v>2.3354053063569948E-2</v>
      </c>
      <c r="X1096" s="15">
        <f ca="1">ROUND(U1096*(1-W1096), 0)</f>
        <v>30</v>
      </c>
      <c r="Y1096" s="20">
        <f ca="1">RAND()</f>
        <v>0.84355383906557813</v>
      </c>
      <c r="Z1096" s="15">
        <f ca="1">IF(B1096=1, ROUND(_xlfn.NORM.INV(Y1096,$C$13,$C$14)*(1+$T$14), 0), ROUND(_xlfn.NORM.INV(Y1096, $D$13, $D$14)*(1+$T$14), 0))</f>
        <v>45</v>
      </c>
      <c r="AA1096" s="20">
        <f ca="1">RAND()</f>
        <v>0.92633248393906253</v>
      </c>
      <c r="AB1096" s="18">
        <f ca="1">IF(B1096=1, ROUND(_xlfn.NORM.INV(AA1096,$C$15,$C$16), 2), ROUND(_xlfn.NORM.INV(AA1096, $D$15, $D$16), 2))</f>
        <v>2974.07</v>
      </c>
      <c r="AC1096" s="15">
        <f ca="1">MIN(G1096,Z1096)</f>
        <v>45</v>
      </c>
      <c r="AD1096" s="15">
        <f ca="1">RAND()</f>
        <v>0.19942815591006047</v>
      </c>
      <c r="AE1096" s="19">
        <f ca="1">(IF(B1096=1, $G$21+($G$22-$G$21)*AD1096, $H$21+($H$22-$H$21)*AD1096))</f>
        <v>1.5982844677301815E-2</v>
      </c>
      <c r="AF1096" s="15">
        <f ca="1">ROUND(AC1096*(1-AE1096), 0)</f>
        <v>44</v>
      </c>
      <c r="AG1096" s="20">
        <f ca="1">RAND()</f>
        <v>0.47750376983918164</v>
      </c>
      <c r="AH1096" s="15">
        <f ca="1">IF(B1096=1, ROUND(_xlfn.NORM.INV(AG1096,$C$17,$C$18)*(1+$T$14), 0), ROUND(_xlfn.NORM.INV(AG1096, $D$17, $D$18)*(1+$T$14), 0))</f>
        <v>197</v>
      </c>
      <c r="AI1096" s="20">
        <f ca="1">RAND()</f>
        <v>0.3362674110261018</v>
      </c>
      <c r="AJ1096" s="18">
        <f ca="1">IF(B1096=1, ROUND(_xlfn.NORM.INV(AI1096,$C$19,$C$20), 2), ROUND(_xlfn.NORM.INV(AI1096, $D$19, $D$20), 2))</f>
        <v>1716.62</v>
      </c>
      <c r="AK1096" s="15">
        <f ca="1">MIN(ROUND(H1096*(1+$C$22),0),AH1096)</f>
        <v>197</v>
      </c>
      <c r="AL1096" s="20">
        <f ca="1">RAND()</f>
        <v>0.53659048526419162</v>
      </c>
      <c r="AM1096" s="19">
        <f ca="1">(IF(B1096=1, $G$21+($G$22-$G$21)*AL1096, $H$21+($H$22-$H$21)*AL1096))</f>
        <v>2.6097714557925748E-2</v>
      </c>
      <c r="AN1096" s="15">
        <f ca="1">ROUND(AK1096*(1-AM1096), 0)</f>
        <v>192</v>
      </c>
      <c r="AO1096" s="18">
        <f ca="1">SUM(IF(AN1096&gt;H1096, (AN1096-H1096)*($G$23+AJ1096), 0),IF(AF1096&gt;G1096,(AF1096-G1096)*($G$23+AB1096),0),IF(X1096&gt;F1096,(X1096-F1096)*($G$23+T1096),0),IF(P1096&gt;E1096,(P1096-E1096)*($G$23+L1096),0))</f>
        <v>0</v>
      </c>
      <c r="AP1096" s="18">
        <f>-$C$24</f>
        <v>-313614.51120000001</v>
      </c>
      <c r="AQ1096" s="17">
        <f ca="1">L1096*P1096+T1096*X1096+AB1096*AF1096+AJ1096*AN1096-AO1096+AP1096</f>
        <v>338993.79880000005</v>
      </c>
      <c r="AS1096" s="21">
        <f ca="1">SUM(IF(AN1096&gt;H1096, (AN1096-H1096), 0),IF(AF1096&gt;G1096,(AF1096-G1096),0),IF(X1096&gt;F1096,(X1096-F1096),0),IF(P1096&gt;E1096,(P1096-E1096),0))</f>
        <v>0</v>
      </c>
    </row>
    <row r="1097" spans="1:45" x14ac:dyDescent="0.4">
      <c r="A1097" s="15">
        <v>1069</v>
      </c>
      <c r="B1097" s="15">
        <f ca="1">IF(RAND() &lt; (8/12), 0, 1)</f>
        <v>0</v>
      </c>
      <c r="C1097" s="20">
        <f ca="1">RAND()</f>
        <v>0.74439184728596608</v>
      </c>
      <c r="D1097" s="15" t="str">
        <f ca="1">LOOKUP(C1097,$H$13:$H$16,$F$13:$F$16)</f>
        <v>Boeing 777-300ER</v>
      </c>
      <c r="E1097" s="15">
        <f ca="1">LOOKUP(D1097,$F$6:$F$9,$I$6:$I$9)</f>
        <v>8</v>
      </c>
      <c r="F1097" s="15">
        <f ca="1">LOOKUP(D1097,$F$6:$F$9,$J$6:$J$9)</f>
        <v>40</v>
      </c>
      <c r="G1097" s="15">
        <f ca="1">LOOKUP(D1097,$F$6:$F$9,$K$6:$K$9)</f>
        <v>24</v>
      </c>
      <c r="H1097" s="15">
        <f ca="1">LOOKUP(D1097,$F$6:$F$9,$L$6:$L$9)</f>
        <v>260</v>
      </c>
      <c r="I1097" s="20">
        <f ca="1">RAND()</f>
        <v>0.29037728848899513</v>
      </c>
      <c r="J1097" s="15">
        <f ca="1">IF(B1097=1, ROUND(_xlfn.NORM.INV(I1097,$C$5,$C$6)*(1+$T$14), 0), ROUND(_xlfn.NORM.INV(I1097, $D$5, $D$6)*(1+$T$14), 0))</f>
        <v>4</v>
      </c>
      <c r="K1097" s="20">
        <f ca="1">RAND()</f>
        <v>4.3035858719177589E-2</v>
      </c>
      <c r="L1097" s="18">
        <f ca="1">IF(B1097=1, ROUND(_xlfn.NORM.INV(K1097,$C$7,$C$8), 2), ROUND(_xlfn.NORM.INV(K1097, $D$7, $D$8), 2))</f>
        <v>9710.07</v>
      </c>
      <c r="M1097" s="15">
        <f ca="1">MIN(E1097,J1097)</f>
        <v>4</v>
      </c>
      <c r="N1097" s="15">
        <f ca="1">RAND()</f>
        <v>0.83711248281238904</v>
      </c>
      <c r="O1097" s="19">
        <f ca="1">(IF(B1097=1, $G$21+($G$22-$G$21)*N1097, $H$21+($H$22-$H$21)*N1097))</f>
        <v>3.5113374484371671E-2</v>
      </c>
      <c r="P1097" s="15">
        <f ca="1">ROUND(M1097*(1-O1097), 0)</f>
        <v>4</v>
      </c>
      <c r="Q1097" s="20">
        <f ca="1">RAND()</f>
        <v>0.52158448003078084</v>
      </c>
      <c r="R1097" s="15">
        <f ca="1">IF(B1097=1, ROUND(_xlfn.NORM.INV(Q1097,$C$9,$C$10)*(1+$T$14), 0), ROUND(_xlfn.NORM.INV(Q1097, $D$9, $D$10)*(1+$T$14), 0))</f>
        <v>40</v>
      </c>
      <c r="S1097" s="20">
        <f ca="1">RAND()</f>
        <v>0.27710129872227673</v>
      </c>
      <c r="T1097" s="18">
        <f ca="1">IF(B1097=1, ROUND(_xlfn.NORM.INV(S1097,$C$11,$C$12), 2), ROUND(_xlfn.NORM.INV(S1097, $D$11, $D$12), 2))</f>
        <v>5111.3999999999996</v>
      </c>
      <c r="U1097" s="15">
        <f ca="1">MIN(F1097,R1097)</f>
        <v>40</v>
      </c>
      <c r="V1097" s="15">
        <f ca="1">RAND()</f>
        <v>0.90629934741698459</v>
      </c>
      <c r="W1097" s="19">
        <f ca="1">(IF(B1097=1, $G$21+($G$22-$G$21)*V1097, $H$21+($H$22-$H$21)*V1097))</f>
        <v>3.7188980422509538E-2</v>
      </c>
      <c r="X1097" s="15">
        <f ca="1">ROUND(U1097*(1-W1097), 0)</f>
        <v>39</v>
      </c>
      <c r="Y1097" s="20">
        <f ca="1">RAND()</f>
        <v>0.507893649075987</v>
      </c>
      <c r="Z1097" s="15">
        <f ca="1">IF(B1097=1, ROUND(_xlfn.NORM.INV(Y1097,$C$13,$C$14)*(1+$T$14), 0), ROUND(_xlfn.NORM.INV(Y1097, $D$13, $D$14)*(1+$T$14), 0))</f>
        <v>36</v>
      </c>
      <c r="AA1097" s="20">
        <f ca="1">RAND()</f>
        <v>0.85596088921670133</v>
      </c>
      <c r="AB1097" s="18">
        <f ca="1">IF(B1097=1, ROUND(_xlfn.NORM.INV(AA1097,$C$15,$C$16), 2), ROUND(_xlfn.NORM.INV(AA1097, $D$15, $D$16), 2))</f>
        <v>2927.08</v>
      </c>
      <c r="AC1097" s="15">
        <f ca="1">MIN(G1097,Z1097)</f>
        <v>24</v>
      </c>
      <c r="AD1097" s="15">
        <f ca="1">RAND()</f>
        <v>9.4663971171130235E-2</v>
      </c>
      <c r="AE1097" s="19">
        <f ca="1">(IF(B1097=1, $G$21+($G$22-$G$21)*AD1097, $H$21+($H$22-$H$21)*AD1097))</f>
        <v>1.2839919135133908E-2</v>
      </c>
      <c r="AF1097" s="15">
        <f ca="1">ROUND(AC1097*(1-AE1097), 0)</f>
        <v>24</v>
      </c>
      <c r="AG1097" s="20">
        <f ca="1">RAND()</f>
        <v>0.29674032275458107</v>
      </c>
      <c r="AH1097" s="15">
        <f ca="1">IF(B1097=1, ROUND(_xlfn.NORM.INV(AG1097,$C$17,$C$18)*(1+$T$14), 0), ROUND(_xlfn.NORM.INV(AG1097, $D$17, $D$18)*(1+$T$14), 0))</f>
        <v>171</v>
      </c>
      <c r="AI1097" s="20">
        <f ca="1">RAND()</f>
        <v>0.29901926573450288</v>
      </c>
      <c r="AJ1097" s="18">
        <f ca="1">IF(B1097=1, ROUND(_xlfn.NORM.INV(AI1097,$C$19,$C$20), 2), ROUND(_xlfn.NORM.INV(AI1097, $D$19, $D$20), 2))</f>
        <v>1708.68</v>
      </c>
      <c r="AK1097" s="15">
        <f ca="1">MIN(ROUND(H1097*(1+$C$22),0),AH1097)</f>
        <v>171</v>
      </c>
      <c r="AL1097" s="20">
        <f ca="1">RAND()</f>
        <v>0.42428241600361138</v>
      </c>
      <c r="AM1097" s="19">
        <f ca="1">(IF(B1097=1, $G$21+($G$22-$G$21)*AL1097, $H$21+($H$22-$H$21)*AL1097))</f>
        <v>2.2728472480108342E-2</v>
      </c>
      <c r="AN1097" s="15">
        <f ca="1">ROUND(AK1097*(1-AM1097), 0)</f>
        <v>167</v>
      </c>
      <c r="AO1097" s="18">
        <f ca="1">SUM(IF(AN1097&gt;H1097, (AN1097-H1097)*($G$23+AJ1097), 0),IF(AF1097&gt;G1097,(AF1097-G1097)*($G$23+AB1097),0),IF(X1097&gt;F1097,(X1097-F1097)*($G$23+T1097),0),IF(P1097&gt;E1097,(P1097-E1097)*($G$23+L1097),0))</f>
        <v>0</v>
      </c>
      <c r="AP1097" s="18">
        <f>-$C$24</f>
        <v>-313614.51120000001</v>
      </c>
      <c r="AQ1097" s="17">
        <f ca="1">L1097*P1097+T1097*X1097+AB1097*AF1097+AJ1097*AN1097-AO1097+AP1097</f>
        <v>280169.84879999998</v>
      </c>
      <c r="AS1097" s="21">
        <f ca="1">SUM(IF(AN1097&gt;H1097, (AN1097-H1097), 0),IF(AF1097&gt;G1097,(AF1097-G1097),0),IF(X1097&gt;F1097,(X1097-F1097),0),IF(P1097&gt;E1097,(P1097-E1097),0))</f>
        <v>0</v>
      </c>
    </row>
    <row r="1098" spans="1:45" x14ac:dyDescent="0.4">
      <c r="A1098" s="15">
        <v>1070</v>
      </c>
      <c r="B1098" s="15">
        <f ca="1">IF(RAND() &lt; (8/12), 0, 1)</f>
        <v>0</v>
      </c>
      <c r="C1098" s="20">
        <f ca="1">RAND()</f>
        <v>0.34125606645058404</v>
      </c>
      <c r="D1098" s="15" t="str">
        <f ca="1">LOOKUP(C1098,$H$13:$H$16,$F$13:$F$16)</f>
        <v>Airbus A380-800</v>
      </c>
      <c r="E1098" s="15">
        <f ca="1">LOOKUP(D1098,$F$6:$F$9,$I$6:$I$9)</f>
        <v>14</v>
      </c>
      <c r="F1098" s="15">
        <f ca="1">LOOKUP(D1098,$F$6:$F$9,$J$6:$J$9)</f>
        <v>76</v>
      </c>
      <c r="G1098" s="15">
        <f ca="1">LOOKUP(D1098,$F$6:$F$9,$K$6:$K$9)</f>
        <v>56</v>
      </c>
      <c r="H1098" s="15">
        <f ca="1">LOOKUP(D1098,$F$6:$F$9,$L$6:$L$9)</f>
        <v>341</v>
      </c>
      <c r="I1098" s="20">
        <f ca="1">RAND()</f>
        <v>9.6344823080538156E-2</v>
      </c>
      <c r="J1098" s="15">
        <f ca="1">IF(B1098=1, ROUND(_xlfn.NORM.INV(I1098,$C$5,$C$6)*(1+$T$14), 0), ROUND(_xlfn.NORM.INV(I1098, $D$5, $D$6)*(1+$T$14), 0))</f>
        <v>3</v>
      </c>
      <c r="K1098" s="20">
        <f ca="1">RAND()</f>
        <v>0.42781920978842247</v>
      </c>
      <c r="L1098" s="18">
        <f ca="1">IF(B1098=1, ROUND(_xlfn.NORM.INV(K1098,$C$7,$C$8), 2), ROUND(_xlfn.NORM.INV(K1098, $D$7, $D$8), 2))</f>
        <v>10409.459999999999</v>
      </c>
      <c r="M1098" s="15">
        <f ca="1">MIN(E1098,J1098)</f>
        <v>3</v>
      </c>
      <c r="N1098" s="15">
        <f ca="1">RAND()</f>
        <v>8.9222731463965421E-2</v>
      </c>
      <c r="O1098" s="19">
        <f ca="1">(IF(B1098=1, $G$21+($G$22-$G$21)*N1098, $H$21+($H$22-$H$21)*N1098))</f>
        <v>1.2676681943918962E-2</v>
      </c>
      <c r="P1098" s="15">
        <f ca="1">ROUND(M1098*(1-O1098), 0)</f>
        <v>3</v>
      </c>
      <c r="Q1098" s="20">
        <f ca="1">RAND()</f>
        <v>0.26725769714001812</v>
      </c>
      <c r="R1098" s="15">
        <f ca="1">IF(B1098=1, ROUND(_xlfn.NORM.INV(Q1098,$C$9,$C$10)*(1+$T$14), 0), ROUND(_xlfn.NORM.INV(Q1098, $D$9, $D$10)*(1+$T$14), 0))</f>
        <v>33</v>
      </c>
      <c r="S1098" s="20">
        <f ca="1">RAND()</f>
        <v>8.736126854512849E-2</v>
      </c>
      <c r="T1098" s="18">
        <f ca="1">IF(B1098=1, ROUND(_xlfn.NORM.INV(S1098,$C$11,$C$12), 2), ROUND(_xlfn.NORM.INV(S1098, $D$11, $D$12), 2))</f>
        <v>4936.91</v>
      </c>
      <c r="U1098" s="15">
        <f ca="1">MIN(F1098,R1098)</f>
        <v>33</v>
      </c>
      <c r="V1098" s="15">
        <f ca="1">RAND()</f>
        <v>0.32176139623800026</v>
      </c>
      <c r="W1098" s="19">
        <f ca="1">(IF(B1098=1, $G$21+($G$22-$G$21)*V1098, $H$21+($H$22-$H$21)*V1098))</f>
        <v>1.9652841887140008E-2</v>
      </c>
      <c r="X1098" s="15">
        <f ca="1">ROUND(U1098*(1-W1098), 0)</f>
        <v>32</v>
      </c>
      <c r="Y1098" s="20">
        <f ca="1">RAND()</f>
        <v>0.76368810082064276</v>
      </c>
      <c r="Z1098" s="15">
        <f ca="1">IF(B1098=1, ROUND(_xlfn.NORM.INV(Y1098,$C$13,$C$14)*(1+$T$14), 0), ROUND(_xlfn.NORM.INV(Y1098, $D$13, $D$14)*(1+$T$14), 0))</f>
        <v>42</v>
      </c>
      <c r="AA1098" s="20">
        <f ca="1">RAND()</f>
        <v>0.38450293263913926</v>
      </c>
      <c r="AB1098" s="18">
        <f ca="1">IF(B1098=1, ROUND(_xlfn.NORM.INV(AA1098,$C$15,$C$16), 2), ROUND(_xlfn.NORM.INV(AA1098, $D$15, $D$16), 2))</f>
        <v>2762.28</v>
      </c>
      <c r="AC1098" s="15">
        <f ca="1">MIN(G1098,Z1098)</f>
        <v>42</v>
      </c>
      <c r="AD1098" s="15">
        <f ca="1">RAND()</f>
        <v>0.92665470581989906</v>
      </c>
      <c r="AE1098" s="19">
        <f ca="1">(IF(B1098=1, $G$21+($G$22-$G$21)*AD1098, $H$21+($H$22-$H$21)*AD1098))</f>
        <v>3.7799641174596971E-2</v>
      </c>
      <c r="AF1098" s="15">
        <f ca="1">ROUND(AC1098*(1-AE1098), 0)</f>
        <v>40</v>
      </c>
      <c r="AG1098" s="20">
        <f ca="1">RAND()</f>
        <v>0.31552462431119788</v>
      </c>
      <c r="AH1098" s="15">
        <f ca="1">IF(B1098=1, ROUND(_xlfn.NORM.INV(AG1098,$C$17,$C$18)*(1+$T$14), 0), ROUND(_xlfn.NORM.INV(AG1098, $D$17, $D$18)*(1+$T$14), 0))</f>
        <v>174</v>
      </c>
      <c r="AI1098" s="20">
        <f ca="1">RAND()</f>
        <v>0.94574395336328176</v>
      </c>
      <c r="AJ1098" s="18">
        <f ca="1">IF(B1098=1, ROUND(_xlfn.NORM.INV(AI1098,$C$19,$C$20), 2), ROUND(_xlfn.NORM.INV(AI1098, $D$19, $D$20), 2))</f>
        <v>1870.64</v>
      </c>
      <c r="AK1098" s="15">
        <f ca="1">MIN(ROUND(H1098*(1+$C$22),0),AH1098)</f>
        <v>174</v>
      </c>
      <c r="AL1098" s="20">
        <f ca="1">RAND()</f>
        <v>0.3628704287952178</v>
      </c>
      <c r="AM1098" s="19">
        <f ca="1">(IF(B1098=1, $G$21+($G$22-$G$21)*AL1098, $H$21+($H$22-$H$21)*AL1098))</f>
        <v>2.0886112863856533E-2</v>
      </c>
      <c r="AN1098" s="15">
        <f ca="1">ROUND(AK1098*(1-AM1098), 0)</f>
        <v>170</v>
      </c>
      <c r="AO1098" s="18">
        <f ca="1">SUM(IF(AN1098&gt;H1098, (AN1098-H1098)*($G$23+AJ1098), 0),IF(AF1098&gt;G1098,(AF1098-G1098)*($G$23+AB1098),0),IF(X1098&gt;F1098,(X1098-F1098)*($G$23+T1098),0),IF(P1098&gt;E1098,(P1098-E1098)*($G$23+L1098),0))</f>
        <v>0</v>
      </c>
      <c r="AP1098" s="18">
        <f>-$C$24</f>
        <v>-313614.51120000001</v>
      </c>
      <c r="AQ1098" s="17">
        <f ca="1">L1098*P1098+T1098*X1098+AB1098*AF1098+AJ1098*AN1098-AO1098+AP1098</f>
        <v>304094.98879999999</v>
      </c>
      <c r="AS1098" s="21">
        <f ca="1">SUM(IF(AN1098&gt;H1098, (AN1098-H1098), 0),IF(AF1098&gt;G1098,(AF1098-G1098),0),IF(X1098&gt;F1098,(X1098-F1098),0),IF(P1098&gt;E1098,(P1098-E1098),0))</f>
        <v>0</v>
      </c>
    </row>
    <row r="1099" spans="1:45" x14ac:dyDescent="0.4">
      <c r="A1099" s="15">
        <v>1071</v>
      </c>
      <c r="B1099" s="15">
        <f ca="1">IF(RAND() &lt; (8/12), 0, 1)</f>
        <v>0</v>
      </c>
      <c r="C1099" s="20">
        <f ca="1">RAND()</f>
        <v>4.024002542112548E-3</v>
      </c>
      <c r="D1099" s="15" t="str">
        <f ca="1">LOOKUP(C1099,$H$13:$H$16,$F$13:$F$16)</f>
        <v>Airbus A350-900</v>
      </c>
      <c r="E1099" s="15">
        <f ca="1">LOOKUP(D1099,$F$6:$F$9,$I$6:$I$9)</f>
        <v>0</v>
      </c>
      <c r="F1099" s="15">
        <f ca="1">LOOKUP(D1099,$F$6:$F$9,$J$6:$J$9)</f>
        <v>32</v>
      </c>
      <c r="G1099" s="15">
        <f ca="1">LOOKUP(D1099,$F$6:$F$9,$K$6:$K$9)</f>
        <v>21</v>
      </c>
      <c r="H1099" s="15">
        <f ca="1">LOOKUP(D1099,$F$6:$F$9,$L$6:$L$9)</f>
        <v>259</v>
      </c>
      <c r="I1099" s="20">
        <f ca="1">RAND()</f>
        <v>0.57307638254888649</v>
      </c>
      <c r="J1099" s="15">
        <f ca="1">IF(B1099=1, ROUND(_xlfn.NORM.INV(I1099,$C$5,$C$6)*(1+$T$14), 0), ROUND(_xlfn.NORM.INV(I1099, $D$5, $D$6)*(1+$T$14), 0))</f>
        <v>4</v>
      </c>
      <c r="K1099" s="20">
        <f ca="1">RAND()</f>
        <v>0.81869499605733154</v>
      </c>
      <c r="L1099" s="18">
        <f ca="1">IF(B1099=1, ROUND(_xlfn.NORM.INV(K1099,$C$7,$C$8), 2), ROUND(_xlfn.NORM.INV(K1099, $D$7, $D$8), 2))</f>
        <v>10907.31</v>
      </c>
      <c r="M1099" s="15">
        <f ca="1">MIN(E1099,J1099)</f>
        <v>0</v>
      </c>
      <c r="N1099" s="15">
        <f ca="1">RAND()</f>
        <v>0.40347828556838439</v>
      </c>
      <c r="O1099" s="19">
        <f ca="1">(IF(B1099=1, $G$21+($G$22-$G$21)*N1099, $H$21+($H$22-$H$21)*N1099))</f>
        <v>2.2104348567051534E-2</v>
      </c>
      <c r="P1099" s="15">
        <f ca="1">ROUND(M1099*(1-O1099), 0)</f>
        <v>0</v>
      </c>
      <c r="Q1099" s="20">
        <f ca="1">RAND()</f>
        <v>0.93080791484090986</v>
      </c>
      <c r="R1099" s="15">
        <f ca="1">IF(B1099=1, ROUND(_xlfn.NORM.INV(Q1099,$C$9,$C$10)*(1+$T$14), 0), ROUND(_xlfn.NORM.INV(Q1099, $D$9, $D$10)*(1+$T$14), 0))</f>
        <v>55</v>
      </c>
      <c r="S1099" s="20">
        <f ca="1">RAND()</f>
        <v>0.85107388946349416</v>
      </c>
      <c r="T1099" s="18">
        <f ca="1">IF(B1099=1, ROUND(_xlfn.NORM.INV(S1099,$C$11,$C$12), 2), ROUND(_xlfn.NORM.INV(S1099, $D$11, $D$12), 2))</f>
        <v>5483.42</v>
      </c>
      <c r="U1099" s="15">
        <f ca="1">MIN(F1099,R1099)</f>
        <v>32</v>
      </c>
      <c r="V1099" s="15">
        <f ca="1">RAND()</f>
        <v>0.40584486725728763</v>
      </c>
      <c r="W1099" s="19">
        <f ca="1">(IF(B1099=1, $G$21+($G$22-$G$21)*V1099, $H$21+($H$22-$H$21)*V1099))</f>
        <v>2.2175346017718631E-2</v>
      </c>
      <c r="X1099" s="15">
        <f ca="1">ROUND(U1099*(1-W1099), 0)</f>
        <v>31</v>
      </c>
      <c r="Y1099" s="20">
        <f ca="1">RAND()</f>
        <v>0.57680843038687557</v>
      </c>
      <c r="Z1099" s="15">
        <f ca="1">IF(B1099=1, ROUND(_xlfn.NORM.INV(Y1099,$C$13,$C$14)*(1+$T$14), 0), ROUND(_xlfn.NORM.INV(Y1099, $D$13, $D$14)*(1+$T$14), 0))</f>
        <v>38</v>
      </c>
      <c r="AA1099" s="20">
        <f ca="1">RAND()</f>
        <v>0.43108946188168917</v>
      </c>
      <c r="AB1099" s="18">
        <f ca="1">IF(B1099=1, ROUND(_xlfn.NORM.INV(AA1099,$C$15,$C$16), 2), ROUND(_xlfn.NORM.INV(AA1099, $D$15, $D$16), 2))</f>
        <v>2776.87</v>
      </c>
      <c r="AC1099" s="15">
        <f ca="1">MIN(G1099,Z1099)</f>
        <v>21</v>
      </c>
      <c r="AD1099" s="15">
        <f ca="1">RAND()</f>
        <v>0.82140088242193465</v>
      </c>
      <c r="AE1099" s="19">
        <f ca="1">(IF(B1099=1, $G$21+($G$22-$G$21)*AD1099, $H$21+($H$22-$H$21)*AD1099))</f>
        <v>3.4642026472658037E-2</v>
      </c>
      <c r="AF1099" s="15">
        <f ca="1">ROUND(AC1099*(1-AE1099), 0)</f>
        <v>20</v>
      </c>
      <c r="AG1099" s="20">
        <f ca="1">RAND()</f>
        <v>0.89626140713894298</v>
      </c>
      <c r="AH1099" s="15">
        <f ca="1">IF(B1099=1, ROUND(_xlfn.NORM.INV(AG1099,$C$17,$C$18)*(1+$T$14), 0), ROUND(_xlfn.NORM.INV(AG1099, $D$17, $D$18)*(1+$T$14), 0))</f>
        <v>266</v>
      </c>
      <c r="AI1099" s="20">
        <f ca="1">RAND()</f>
        <v>0.8402270477325432</v>
      </c>
      <c r="AJ1099" s="18">
        <f ca="1">IF(B1099=1, ROUND(_xlfn.NORM.INV(AI1099,$C$19,$C$20), 2), ROUND(_xlfn.NORM.INV(AI1099, $D$19, $D$20), 2))</f>
        <v>1824.34</v>
      </c>
      <c r="AK1099" s="15">
        <f ca="1">MIN(ROUND(H1099*(1+$C$22),0),AH1099)</f>
        <v>266</v>
      </c>
      <c r="AL1099" s="20">
        <f ca="1">RAND()</f>
        <v>0.11792967969403356</v>
      </c>
      <c r="AM1099" s="19">
        <f ca="1">(IF(B1099=1, $G$21+($G$22-$G$21)*AL1099, $H$21+($H$22-$H$21)*AL1099))</f>
        <v>1.3537890390821008E-2</v>
      </c>
      <c r="AN1099" s="15">
        <f ca="1">ROUND(AK1099*(1-AM1099), 0)</f>
        <v>262</v>
      </c>
      <c r="AO1099" s="18">
        <f ca="1">SUM(IF(AN1099&gt;H1099, (AN1099-H1099)*($G$23+AJ1099), 0),IF(AF1099&gt;G1099,(AF1099-G1099)*($G$23+AB1099),0),IF(X1099&gt;F1099,(X1099-F1099)*($G$23+T1099),0),IF(P1099&gt;E1099,(P1099-E1099)*($G$23+L1099),0))</f>
        <v>8026.02</v>
      </c>
      <c r="AP1099" s="18">
        <f>-$C$24</f>
        <v>-313614.51120000001</v>
      </c>
      <c r="AQ1099" s="17">
        <f ca="1">L1099*P1099+T1099*X1099+AB1099*AF1099+AJ1099*AN1099-AO1099+AP1099</f>
        <v>381859.96879999997</v>
      </c>
      <c r="AS1099" s="21">
        <f ca="1">SUM(IF(AN1099&gt;H1099, (AN1099-H1099), 0),IF(AF1099&gt;G1099,(AF1099-G1099),0),IF(X1099&gt;F1099,(X1099-F1099),0),IF(P1099&gt;E1099,(P1099-E1099),0))</f>
        <v>3</v>
      </c>
    </row>
    <row r="1100" spans="1:45" x14ac:dyDescent="0.4">
      <c r="A1100" s="15">
        <v>1072</v>
      </c>
      <c r="B1100" s="15">
        <f ca="1">IF(RAND() &lt; (8/12), 0, 1)</f>
        <v>1</v>
      </c>
      <c r="C1100" s="20">
        <f ca="1">RAND()</f>
        <v>0.48407550689791234</v>
      </c>
      <c r="D1100" s="15" t="str">
        <f ca="1">LOOKUP(C1100,$H$13:$H$16,$F$13:$F$16)</f>
        <v>Airbus A380-800</v>
      </c>
      <c r="E1100" s="15">
        <f ca="1">LOOKUP(D1100,$F$6:$F$9,$I$6:$I$9)</f>
        <v>14</v>
      </c>
      <c r="F1100" s="15">
        <f ca="1">LOOKUP(D1100,$F$6:$F$9,$J$6:$J$9)</f>
        <v>76</v>
      </c>
      <c r="G1100" s="15">
        <f ca="1">LOOKUP(D1100,$F$6:$F$9,$K$6:$K$9)</f>
        <v>56</v>
      </c>
      <c r="H1100" s="15">
        <f ca="1">LOOKUP(D1100,$F$6:$F$9,$L$6:$L$9)</f>
        <v>341</v>
      </c>
      <c r="I1100" s="20">
        <f ca="1">RAND()</f>
        <v>0.75828005749220073</v>
      </c>
      <c r="J1100" s="15">
        <f ca="1">IF(B1100=1, ROUND(_xlfn.NORM.INV(I1100,$C$5,$C$6)*(1+$T$14), 0), ROUND(_xlfn.NORM.INV(I1100, $D$5, $D$6)*(1+$T$14), 0))</f>
        <v>8</v>
      </c>
      <c r="K1100" s="20">
        <f ca="1">RAND()</f>
        <v>0.50066660659715445</v>
      </c>
      <c r="L1100" s="18">
        <f ca="1">IF(B1100=1, ROUND(_xlfn.NORM.INV(K1100,$C$7,$C$8), 2), ROUND(_xlfn.NORM.INV(K1100, $D$7, $D$8), 2))</f>
        <v>13661.89</v>
      </c>
      <c r="M1100" s="15">
        <f ca="1">MIN(E1100,J1100)</f>
        <v>8</v>
      </c>
      <c r="N1100" s="15">
        <f ca="1">RAND()</f>
        <v>0.51195023326475486</v>
      </c>
      <c r="O1100" s="19">
        <f ca="1">(IF(B1100=1, $G$21+($G$22-$G$21)*N1100, $H$21+($H$22-$H$21)*N1100))</f>
        <v>3.2918258164266426E-2</v>
      </c>
      <c r="P1100" s="15">
        <f ca="1">ROUND(M1100*(1-O1100), 0)</f>
        <v>8</v>
      </c>
      <c r="Q1100" s="20">
        <f ca="1">RAND()</f>
        <v>9.5510262502140897E-2</v>
      </c>
      <c r="R1100" s="15">
        <f ca="1">IF(B1100=1, ROUND(_xlfn.NORM.INV(Q1100,$C$9,$C$10)*(1+$T$14), 0), ROUND(_xlfn.NORM.INV(Q1100, $D$9, $D$10)*(1+$T$14), 0))</f>
        <v>28</v>
      </c>
      <c r="S1100" s="20">
        <f ca="1">RAND()</f>
        <v>0.65757911266354208</v>
      </c>
      <c r="T1100" s="18">
        <f ca="1">IF(B1100=1, ROUND(_xlfn.NORM.INV(S1100,$C$11,$C$12), 2), ROUND(_xlfn.NORM.INV(S1100, $D$11, $D$12), 2))</f>
        <v>7195.41</v>
      </c>
      <c r="U1100" s="15">
        <f ca="1">MIN(F1100,R1100)</f>
        <v>28</v>
      </c>
      <c r="V1100" s="15">
        <f ca="1">RAND()</f>
        <v>0.17494057610433555</v>
      </c>
      <c r="W1100" s="19">
        <f ca="1">(IF(B1100=1, $G$21+($G$22-$G$21)*V1100, $H$21+($H$22-$H$21)*V1100))</f>
        <v>2.1122920163651745E-2</v>
      </c>
      <c r="X1100" s="15">
        <f ca="1">ROUND(U1100*(1-W1100), 0)</f>
        <v>27</v>
      </c>
      <c r="Y1100" s="20">
        <f ca="1">RAND()</f>
        <v>0.76490109162707165</v>
      </c>
      <c r="Z1100" s="15">
        <f ca="1">IF(B1100=1, ROUND(_xlfn.NORM.INV(Y1100,$C$13,$C$14)*(1+$T$14), 0), ROUND(_xlfn.NORM.INV(Y1100, $D$13, $D$14)*(1+$T$14), 0))</f>
        <v>71</v>
      </c>
      <c r="AA1100" s="20">
        <f ca="1">RAND()</f>
        <v>0.51460648694345568</v>
      </c>
      <c r="AB1100" s="18">
        <f ca="1">IF(B1100=1, ROUND(_xlfn.NORM.INV(AA1100,$C$15,$C$16), 2), ROUND(_xlfn.NORM.INV(AA1100, $D$15, $D$16), 2))</f>
        <v>3659.98</v>
      </c>
      <c r="AC1100" s="15">
        <f ca="1">MIN(G1100,Z1100)</f>
        <v>56</v>
      </c>
      <c r="AD1100" s="15">
        <f ca="1">RAND()</f>
        <v>0.57358010695950945</v>
      </c>
      <c r="AE1100" s="19">
        <f ca="1">(IF(B1100=1, $G$21+($G$22-$G$21)*AD1100, $H$21+($H$22-$H$21)*AD1100))</f>
        <v>3.5075303743582836E-2</v>
      </c>
      <c r="AF1100" s="15">
        <f ca="1">ROUND(AC1100*(1-AE1100), 0)</f>
        <v>54</v>
      </c>
      <c r="AG1100" s="20">
        <f ca="1">RAND()</f>
        <v>0.67009279372209896</v>
      </c>
      <c r="AH1100" s="15">
        <f ca="1">IF(B1100=1, ROUND(_xlfn.NORM.INV(AG1100,$C$17,$C$18)*(1+$T$14), 0), ROUND(_xlfn.NORM.INV(AG1100, $D$17, $D$18)*(1+$T$14), 0))</f>
        <v>360</v>
      </c>
      <c r="AI1100" s="20">
        <f ca="1">RAND()</f>
        <v>0.66349146535429027</v>
      </c>
      <c r="AJ1100" s="18">
        <f ca="1">IF(B1100=1, ROUND(_xlfn.NORM.INV(AI1100,$C$19,$C$20), 2), ROUND(_xlfn.NORM.INV(AI1100, $D$19, $D$20), 2))</f>
        <v>2403.3200000000002</v>
      </c>
      <c r="AK1100" s="15">
        <f ca="1">MIN(ROUND(H1100*(1+$C$22),0),AH1100)</f>
        <v>358</v>
      </c>
      <c r="AL1100" s="20">
        <f ca="1">RAND()</f>
        <v>0.83627250623505756</v>
      </c>
      <c r="AM1100" s="19">
        <f ca="1">(IF(B1100=1, $G$21+($G$22-$G$21)*AL1100, $H$21+($H$22-$H$21)*AL1100))</f>
        <v>4.4269537718227017E-2</v>
      </c>
      <c r="AN1100" s="15">
        <f ca="1">ROUND(AK1100*(1-AM1100), 0)</f>
        <v>342</v>
      </c>
      <c r="AO1100" s="18">
        <f ca="1">SUM(IF(AN1100&gt;H1100, (AN1100-H1100)*($G$23+AJ1100), 0),IF(AF1100&gt;G1100,(AF1100-G1100)*($G$23+AB1100),0),IF(X1100&gt;F1100,(X1100-F1100)*($G$23+T1100),0),IF(P1100&gt;E1100,(P1100-E1100)*($G$23+L1100),0))</f>
        <v>3254.32</v>
      </c>
      <c r="AP1100" s="18">
        <f>-$C$24</f>
        <v>-313614.51120000001</v>
      </c>
      <c r="AQ1100" s="17">
        <f ca="1">L1100*P1100+T1100*X1100+AB1100*AF1100+AJ1100*AN1100-AO1100+AP1100</f>
        <v>1006276.7187999999</v>
      </c>
      <c r="AS1100" s="21">
        <f ca="1">SUM(IF(AN1100&gt;H1100, (AN1100-H1100), 0),IF(AF1100&gt;G1100,(AF1100-G1100),0),IF(X1100&gt;F1100,(X1100-F1100),0),IF(P1100&gt;E1100,(P1100-E1100),0))</f>
        <v>1</v>
      </c>
    </row>
    <row r="1101" spans="1:45" x14ac:dyDescent="0.4">
      <c r="A1101" s="15">
        <v>1073</v>
      </c>
      <c r="B1101" s="15">
        <f ca="1">IF(RAND() &lt; (8/12), 0, 1)</f>
        <v>0</v>
      </c>
      <c r="C1101" s="20">
        <f ca="1">RAND()</f>
        <v>0.20595966487630735</v>
      </c>
      <c r="D1101" s="15" t="str">
        <f ca="1">LOOKUP(C1101,$H$13:$H$16,$F$13:$F$16)</f>
        <v>Airbus A350-900</v>
      </c>
      <c r="E1101" s="15">
        <f ca="1">LOOKUP(D1101,$F$6:$F$9,$I$6:$I$9)</f>
        <v>0</v>
      </c>
      <c r="F1101" s="15">
        <f ca="1">LOOKUP(D1101,$F$6:$F$9,$J$6:$J$9)</f>
        <v>32</v>
      </c>
      <c r="G1101" s="15">
        <f ca="1">LOOKUP(D1101,$F$6:$F$9,$K$6:$K$9)</f>
        <v>21</v>
      </c>
      <c r="H1101" s="15">
        <f ca="1">LOOKUP(D1101,$F$6:$F$9,$L$6:$L$9)</f>
        <v>259</v>
      </c>
      <c r="I1101" s="20">
        <f ca="1">RAND()</f>
        <v>0.66026151001581879</v>
      </c>
      <c r="J1101" s="15">
        <f ca="1">IF(B1101=1, ROUND(_xlfn.NORM.INV(I1101,$C$5,$C$6)*(1+$T$14), 0), ROUND(_xlfn.NORM.INV(I1101, $D$5, $D$6)*(1+$T$14), 0))</f>
        <v>5</v>
      </c>
      <c r="K1101" s="20">
        <f ca="1">RAND()</f>
        <v>0.77189287127073036</v>
      </c>
      <c r="L1101" s="18">
        <f ca="1">IF(B1101=1, ROUND(_xlfn.NORM.INV(K1101,$C$7,$C$8), 2), ROUND(_xlfn.NORM.INV(K1101, $D$7, $D$8), 2))</f>
        <v>10831.96</v>
      </c>
      <c r="M1101" s="15">
        <f ca="1">MIN(E1101,J1101)</f>
        <v>0</v>
      </c>
      <c r="N1101" s="15">
        <f ca="1">RAND()</f>
        <v>0.24278679829846717</v>
      </c>
      <c r="O1101" s="19">
        <f ca="1">(IF(B1101=1, $G$21+($G$22-$G$21)*N1101, $H$21+($H$22-$H$21)*N1101))</f>
        <v>1.7283603948954014E-2</v>
      </c>
      <c r="P1101" s="15">
        <f ca="1">ROUND(M1101*(1-O1101), 0)</f>
        <v>0</v>
      </c>
      <c r="Q1101" s="20">
        <f ca="1">RAND()</f>
        <v>0.25916571306469149</v>
      </c>
      <c r="R1101" s="15">
        <f ca="1">IF(B1101=1, ROUND(_xlfn.NORM.INV(Q1101,$C$9,$C$10)*(1+$T$14), 0), ROUND(_xlfn.NORM.INV(Q1101, $D$9, $D$10)*(1+$T$14), 0))</f>
        <v>33</v>
      </c>
      <c r="S1101" s="20">
        <f ca="1">RAND()</f>
        <v>0.36358024423255308</v>
      </c>
      <c r="T1101" s="18">
        <f ca="1">IF(B1101=1, ROUND(_xlfn.NORM.INV(S1101,$C$11,$C$12), 2), ROUND(_xlfn.NORM.INV(S1101, $D$11, $D$12), 2))</f>
        <v>5166.68</v>
      </c>
      <c r="U1101" s="15">
        <f ca="1">MIN(F1101,R1101)</f>
        <v>32</v>
      </c>
      <c r="V1101" s="15">
        <f ca="1">RAND()</f>
        <v>0.28353745012460096</v>
      </c>
      <c r="W1101" s="19">
        <f ca="1">(IF(B1101=1, $G$21+($G$22-$G$21)*V1101, $H$21+($H$22-$H$21)*V1101))</f>
        <v>1.850612350373803E-2</v>
      </c>
      <c r="X1101" s="15">
        <f ca="1">ROUND(U1101*(1-W1101), 0)</f>
        <v>31</v>
      </c>
      <c r="Y1101" s="20">
        <f ca="1">RAND()</f>
        <v>0.59858364476472969</v>
      </c>
      <c r="Z1101" s="15">
        <f ca="1">IF(B1101=1, ROUND(_xlfn.NORM.INV(Y1101,$C$13,$C$14)*(1+$T$14), 0), ROUND(_xlfn.NORM.INV(Y1101, $D$13, $D$14)*(1+$T$14), 0))</f>
        <v>38</v>
      </c>
      <c r="AA1101" s="20">
        <f ca="1">RAND()</f>
        <v>0.85103889169633218</v>
      </c>
      <c r="AB1101" s="18">
        <f ca="1">IF(B1101=1, ROUND(_xlfn.NORM.INV(AA1101,$C$15,$C$16), 2), ROUND(_xlfn.NORM.INV(AA1101, $D$15, $D$16), 2))</f>
        <v>2924.47</v>
      </c>
      <c r="AC1101" s="15">
        <f ca="1">MIN(G1101,Z1101)</f>
        <v>21</v>
      </c>
      <c r="AD1101" s="15">
        <f ca="1">RAND()</f>
        <v>0.38618946906027563</v>
      </c>
      <c r="AE1101" s="19">
        <f ca="1">(IF(B1101=1, $G$21+($G$22-$G$21)*AD1101, $H$21+($H$22-$H$21)*AD1101))</f>
        <v>2.1585684071808268E-2</v>
      </c>
      <c r="AF1101" s="15">
        <f ca="1">ROUND(AC1101*(1-AE1101), 0)</f>
        <v>21</v>
      </c>
      <c r="AG1101" s="20">
        <f ca="1">RAND()</f>
        <v>0.31121854212804267</v>
      </c>
      <c r="AH1101" s="15">
        <f ca="1">IF(B1101=1, ROUND(_xlfn.NORM.INV(AG1101,$C$17,$C$18)*(1+$T$14), 0), ROUND(_xlfn.NORM.INV(AG1101, $D$17, $D$18)*(1+$T$14), 0))</f>
        <v>174</v>
      </c>
      <c r="AI1101" s="20">
        <f ca="1">RAND()</f>
        <v>0.5610298271361539</v>
      </c>
      <c r="AJ1101" s="18">
        <f ca="1">IF(B1101=1, ROUND(_xlfn.NORM.INV(AI1101,$C$19,$C$20), 2), ROUND(_xlfn.NORM.INV(AI1101, $D$19, $D$20), 2))</f>
        <v>1760.4</v>
      </c>
      <c r="AK1101" s="15">
        <f ca="1">MIN(ROUND(H1101*(1+$C$22),0),AH1101)</f>
        <v>174</v>
      </c>
      <c r="AL1101" s="20">
        <f ca="1">RAND()</f>
        <v>0.98620740489908143</v>
      </c>
      <c r="AM1101" s="19">
        <f ca="1">(IF(B1101=1, $G$21+($G$22-$G$21)*AL1101, $H$21+($H$22-$H$21)*AL1101))</f>
        <v>3.9586222146972445E-2</v>
      </c>
      <c r="AN1101" s="15">
        <f ca="1">ROUND(AK1101*(1-AM1101), 0)</f>
        <v>167</v>
      </c>
      <c r="AO1101" s="18">
        <f ca="1">SUM(IF(AN1101&gt;H1101, (AN1101-H1101)*($G$23+AJ1101), 0),IF(AF1101&gt;G1101,(AF1101-G1101)*($G$23+AB1101),0),IF(X1101&gt;F1101,(X1101-F1101)*($G$23+T1101),0),IF(P1101&gt;E1101,(P1101-E1101)*($G$23+L1101),0))</f>
        <v>0</v>
      </c>
      <c r="AP1101" s="18">
        <f>-$C$24</f>
        <v>-313614.51120000001</v>
      </c>
      <c r="AQ1101" s="17">
        <f ca="1">L1101*P1101+T1101*X1101+AB1101*AF1101+AJ1101*AN1101-AO1101+AP1101</f>
        <v>201953.23879999999</v>
      </c>
      <c r="AS1101" s="21">
        <f ca="1">SUM(IF(AN1101&gt;H1101, (AN1101-H1101), 0),IF(AF1101&gt;G1101,(AF1101-G1101),0),IF(X1101&gt;F1101,(X1101-F1101),0),IF(P1101&gt;E1101,(P1101-E1101),0))</f>
        <v>0</v>
      </c>
    </row>
    <row r="1102" spans="1:45" x14ac:dyDescent="0.4">
      <c r="A1102" s="15">
        <v>1074</v>
      </c>
      <c r="B1102" s="15">
        <f ca="1">IF(RAND() &lt; (8/12), 0, 1)</f>
        <v>0</v>
      </c>
      <c r="C1102" s="20">
        <f ca="1">RAND()</f>
        <v>4.8724812295678488E-3</v>
      </c>
      <c r="D1102" s="15" t="str">
        <f ca="1">LOOKUP(C1102,$H$13:$H$16,$F$13:$F$16)</f>
        <v>Airbus A350-900</v>
      </c>
      <c r="E1102" s="15">
        <f ca="1">LOOKUP(D1102,$F$6:$F$9,$I$6:$I$9)</f>
        <v>0</v>
      </c>
      <c r="F1102" s="15">
        <f ca="1">LOOKUP(D1102,$F$6:$F$9,$J$6:$J$9)</f>
        <v>32</v>
      </c>
      <c r="G1102" s="15">
        <f ca="1">LOOKUP(D1102,$F$6:$F$9,$K$6:$K$9)</f>
        <v>21</v>
      </c>
      <c r="H1102" s="15">
        <f ca="1">LOOKUP(D1102,$F$6:$F$9,$L$6:$L$9)</f>
        <v>259</v>
      </c>
      <c r="I1102" s="20">
        <f ca="1">RAND()</f>
        <v>0.49020383643971499</v>
      </c>
      <c r="J1102" s="15">
        <f ca="1">IF(B1102=1, ROUND(_xlfn.NORM.INV(I1102,$C$5,$C$6)*(1+$T$14), 0), ROUND(_xlfn.NORM.INV(I1102, $D$5, $D$6)*(1+$T$14), 0))</f>
        <v>4</v>
      </c>
      <c r="K1102" s="20">
        <f ca="1">RAND()</f>
        <v>0.22639020996657921</v>
      </c>
      <c r="L1102" s="18">
        <f ca="1">IF(B1102=1, ROUND(_xlfn.NORM.INV(K1102,$C$7,$C$8), 2), ROUND(_xlfn.NORM.INV(K1102, $D$7, $D$8), 2))</f>
        <v>10150.200000000001</v>
      </c>
      <c r="M1102" s="15">
        <f ca="1">MIN(E1102,J1102)</f>
        <v>0</v>
      </c>
      <c r="N1102" s="15">
        <f ca="1">RAND()</f>
        <v>0.42700816505865624</v>
      </c>
      <c r="O1102" s="19">
        <f ca="1">(IF(B1102=1, $G$21+($G$22-$G$21)*N1102, $H$21+($H$22-$H$21)*N1102))</f>
        <v>2.2810244951759685E-2</v>
      </c>
      <c r="P1102" s="15">
        <f ca="1">ROUND(M1102*(1-O1102), 0)</f>
        <v>0</v>
      </c>
      <c r="Q1102" s="20">
        <f ca="1">RAND()</f>
        <v>0.81306146189973483</v>
      </c>
      <c r="R1102" s="15">
        <f ca="1">IF(B1102=1, ROUND(_xlfn.NORM.INV(Q1102,$C$9,$C$10)*(1+$T$14), 0), ROUND(_xlfn.NORM.INV(Q1102, $D$9, $D$10)*(1+$T$14), 0))</f>
        <v>49</v>
      </c>
      <c r="S1102" s="20">
        <f ca="1">RAND()</f>
        <v>6.6904902080536677E-2</v>
      </c>
      <c r="T1102" s="18">
        <f ca="1">IF(B1102=1, ROUND(_xlfn.NORM.INV(S1102,$C$11,$C$12), 2), ROUND(_xlfn.NORM.INV(S1102, $D$11, $D$12), 2))</f>
        <v>4904.54</v>
      </c>
      <c r="U1102" s="15">
        <f ca="1">MIN(F1102,R1102)</f>
        <v>32</v>
      </c>
      <c r="V1102" s="15">
        <f ca="1">RAND()</f>
        <v>0.71122595199379335</v>
      </c>
      <c r="W1102" s="19">
        <f ca="1">(IF(B1102=1, $G$21+($G$22-$G$21)*V1102, $H$21+($H$22-$H$21)*V1102))</f>
        <v>3.1336778559813802E-2</v>
      </c>
      <c r="X1102" s="15">
        <f ca="1">ROUND(U1102*(1-W1102), 0)</f>
        <v>31</v>
      </c>
      <c r="Y1102" s="20">
        <f ca="1">RAND()</f>
        <v>0.43806718875653639</v>
      </c>
      <c r="Z1102" s="15">
        <f ca="1">IF(B1102=1, ROUND(_xlfn.NORM.INV(Y1102,$C$13,$C$14)*(1+$T$14), 0), ROUND(_xlfn.NORM.INV(Y1102, $D$13, $D$14)*(1+$T$14), 0))</f>
        <v>34</v>
      </c>
      <c r="AA1102" s="20">
        <f ca="1">RAND()</f>
        <v>0.72374512016945358</v>
      </c>
      <c r="AB1102" s="18">
        <f ca="1">IF(B1102=1, ROUND(_xlfn.NORM.INV(AA1102,$C$15,$C$16), 2), ROUND(_xlfn.NORM.INV(AA1102, $D$15, $D$16), 2))</f>
        <v>2870.16</v>
      </c>
      <c r="AC1102" s="15">
        <f ca="1">MIN(G1102,Z1102)</f>
        <v>21</v>
      </c>
      <c r="AD1102" s="15">
        <f ca="1">RAND()</f>
        <v>0.78369553391881974</v>
      </c>
      <c r="AE1102" s="19">
        <f ca="1">(IF(B1102=1, $G$21+($G$22-$G$21)*AD1102, $H$21+($H$22-$H$21)*AD1102))</f>
        <v>3.3510866017564589E-2</v>
      </c>
      <c r="AF1102" s="15">
        <f ca="1">ROUND(AC1102*(1-AE1102), 0)</f>
        <v>20</v>
      </c>
      <c r="AG1102" s="20">
        <f ca="1">RAND()</f>
        <v>0.61176737666454462</v>
      </c>
      <c r="AH1102" s="15">
        <f ca="1">IF(B1102=1, ROUND(_xlfn.NORM.INV(AG1102,$C$17,$C$18)*(1+$T$14), 0), ROUND(_xlfn.NORM.INV(AG1102, $D$17, $D$18)*(1+$T$14), 0))</f>
        <v>214</v>
      </c>
      <c r="AI1102" s="20">
        <f ca="1">RAND()</f>
        <v>0.68224969121134516</v>
      </c>
      <c r="AJ1102" s="18">
        <f ca="1">IF(B1102=1, ROUND(_xlfn.NORM.INV(AI1102,$C$19,$C$20), 2), ROUND(_xlfn.NORM.INV(AI1102, $D$19, $D$20), 2))</f>
        <v>1784.73</v>
      </c>
      <c r="AK1102" s="15">
        <f ca="1">MIN(ROUND(H1102*(1+$C$22),0),AH1102)</f>
        <v>214</v>
      </c>
      <c r="AL1102" s="20">
        <f ca="1">RAND()</f>
        <v>0.58037635267034293</v>
      </c>
      <c r="AM1102" s="19">
        <f ca="1">(IF(B1102=1, $G$21+($G$22-$G$21)*AL1102, $H$21+($H$22-$H$21)*AL1102))</f>
        <v>2.7411290580110284E-2</v>
      </c>
      <c r="AN1102" s="15">
        <f ca="1">ROUND(AK1102*(1-AM1102), 0)</f>
        <v>208</v>
      </c>
      <c r="AO1102" s="18">
        <f ca="1">SUM(IF(AN1102&gt;H1102, (AN1102-H1102)*($G$23+AJ1102), 0),IF(AF1102&gt;G1102,(AF1102-G1102)*($G$23+AB1102),0),IF(X1102&gt;F1102,(X1102-F1102)*($G$23+T1102),0),IF(P1102&gt;E1102,(P1102-E1102)*($G$23+L1102),0))</f>
        <v>0</v>
      </c>
      <c r="AP1102" s="18">
        <f>-$C$24</f>
        <v>-313614.51120000001</v>
      </c>
      <c r="AQ1102" s="17">
        <f ca="1">L1102*P1102+T1102*X1102+AB1102*AF1102+AJ1102*AN1102-AO1102+AP1102</f>
        <v>267053.26880000002</v>
      </c>
      <c r="AS1102" s="21">
        <f ca="1">SUM(IF(AN1102&gt;H1102, (AN1102-H1102), 0),IF(AF1102&gt;G1102,(AF1102-G1102),0),IF(X1102&gt;F1102,(X1102-F1102),0),IF(P1102&gt;E1102,(P1102-E1102),0))</f>
        <v>0</v>
      </c>
    </row>
    <row r="1103" spans="1:45" x14ac:dyDescent="0.4">
      <c r="A1103" s="15">
        <v>1075</v>
      </c>
      <c r="B1103" s="15">
        <f ca="1">IF(RAND() &lt; (8/12), 0, 1)</f>
        <v>1</v>
      </c>
      <c r="C1103" s="20">
        <f ca="1">RAND()</f>
        <v>0.17503831153883587</v>
      </c>
      <c r="D1103" s="15" t="str">
        <f ca="1">LOOKUP(C1103,$H$13:$H$16,$F$13:$F$16)</f>
        <v>Airbus A350-900</v>
      </c>
      <c r="E1103" s="15">
        <f ca="1">LOOKUP(D1103,$F$6:$F$9,$I$6:$I$9)</f>
        <v>0</v>
      </c>
      <c r="F1103" s="15">
        <f ca="1">LOOKUP(D1103,$F$6:$F$9,$J$6:$J$9)</f>
        <v>32</v>
      </c>
      <c r="G1103" s="15">
        <f ca="1">LOOKUP(D1103,$F$6:$F$9,$K$6:$K$9)</f>
        <v>21</v>
      </c>
      <c r="H1103" s="15">
        <f ca="1">LOOKUP(D1103,$F$6:$F$9,$L$6:$L$9)</f>
        <v>259</v>
      </c>
      <c r="I1103" s="20">
        <f ca="1">RAND()</f>
        <v>0.4411328687892403</v>
      </c>
      <c r="J1103" s="15">
        <f ca="1">IF(B1103=1, ROUND(_xlfn.NORM.INV(I1103,$C$5,$C$6)*(1+$T$14), 0), ROUND(_xlfn.NORM.INV(I1103, $D$5, $D$6)*(1+$T$14), 0))</f>
        <v>6</v>
      </c>
      <c r="K1103" s="20">
        <f ca="1">RAND()</f>
        <v>0.11756980725821509</v>
      </c>
      <c r="L1103" s="18">
        <f ca="1">IF(B1103=1, ROUND(_xlfn.NORM.INV(K1103,$C$7,$C$8), 2), ROUND(_xlfn.NORM.INV(K1103, $D$7, $D$8), 2))</f>
        <v>11517.82</v>
      </c>
      <c r="M1103" s="15">
        <f ca="1">MIN(E1103,J1103)</f>
        <v>0</v>
      </c>
      <c r="N1103" s="15">
        <f ca="1">RAND()</f>
        <v>2.0955746799939612E-2</v>
      </c>
      <c r="O1103" s="19">
        <f ca="1">(IF(B1103=1, $G$21+($G$22-$G$21)*N1103, $H$21+($H$22-$H$21)*N1103))</f>
        <v>1.5733451137997886E-2</v>
      </c>
      <c r="P1103" s="15">
        <f ca="1">ROUND(M1103*(1-O1103), 0)</f>
        <v>0</v>
      </c>
      <c r="Q1103" s="20">
        <f ca="1">RAND()</f>
        <v>0.85118274265122884</v>
      </c>
      <c r="R1103" s="15">
        <f ca="1">IF(B1103=1, ROUND(_xlfn.NORM.INV(Q1103,$C$9,$C$10)*(1+$T$14), 0), ROUND(_xlfn.NORM.INV(Q1103, $D$9, $D$10)*(1+$T$14), 0))</f>
        <v>87</v>
      </c>
      <c r="S1103" s="20">
        <f ca="1">RAND()</f>
        <v>0.49863417107068353</v>
      </c>
      <c r="T1103" s="18">
        <f ca="1">IF(B1103=1, ROUND(_xlfn.NORM.INV(S1103,$C$11,$C$12), 2), ROUND(_xlfn.NORM.INV(S1103, $D$11, $D$12), 2))</f>
        <v>6826.35</v>
      </c>
      <c r="U1103" s="15">
        <f ca="1">MIN(F1103,R1103)</f>
        <v>32</v>
      </c>
      <c r="V1103" s="15">
        <f ca="1">RAND()</f>
        <v>0.69462195377547065</v>
      </c>
      <c r="W1103" s="19">
        <f ca="1">(IF(B1103=1, $G$21+($G$22-$G$21)*V1103, $H$21+($H$22-$H$21)*V1103))</f>
        <v>3.9311768382141475E-2</v>
      </c>
      <c r="X1103" s="15">
        <f ca="1">ROUND(U1103*(1-W1103), 0)</f>
        <v>31</v>
      </c>
      <c r="Y1103" s="20">
        <f ca="1">RAND()</f>
        <v>0.54872052604452215</v>
      </c>
      <c r="Z1103" s="15">
        <f ca="1">IF(B1103=1, ROUND(_xlfn.NORM.INV(Y1103,$C$13,$C$14)*(1+$T$14), 0), ROUND(_xlfn.NORM.INV(Y1103, $D$13, $D$14)*(1+$T$14), 0))</f>
        <v>57</v>
      </c>
      <c r="AA1103" s="20">
        <f ca="1">RAND()</f>
        <v>0.43532898406290432</v>
      </c>
      <c r="AB1103" s="18">
        <f ca="1">IF(B1103=1, ROUND(_xlfn.NORM.INV(AA1103,$C$15,$C$16), 2), ROUND(_xlfn.NORM.INV(AA1103, $D$15, $D$16), 2))</f>
        <v>3564.06</v>
      </c>
      <c r="AC1103" s="15">
        <f ca="1">MIN(G1103,Z1103)</f>
        <v>21</v>
      </c>
      <c r="AD1103" s="15">
        <f ca="1">RAND()</f>
        <v>0.12587462904673374</v>
      </c>
      <c r="AE1103" s="19">
        <f ca="1">(IF(B1103=1, $G$21+($G$22-$G$21)*AD1103, $H$21+($H$22-$H$21)*AD1103))</f>
        <v>1.9405612016635682E-2</v>
      </c>
      <c r="AF1103" s="15">
        <f ca="1">ROUND(AC1103*(1-AE1103), 0)</f>
        <v>21</v>
      </c>
      <c r="AG1103" s="20">
        <f ca="1">RAND()</f>
        <v>8.0058565520483294E-3</v>
      </c>
      <c r="AH1103" s="15">
        <f ca="1">IF(B1103=1, ROUND(_xlfn.NORM.INV(AG1103,$C$17,$C$18)*(1+$T$14), 0), ROUND(_xlfn.NORM.INV(AG1103, $D$17, $D$18)*(1+$T$14), 0))</f>
        <v>1</v>
      </c>
      <c r="AI1103" s="20">
        <f ca="1">RAND()</f>
        <v>0.89053521397748758</v>
      </c>
      <c r="AJ1103" s="18">
        <f ca="1">IF(B1103=1, ROUND(_xlfn.NORM.INV(AI1103,$C$19,$C$20), 2), ROUND(_xlfn.NORM.INV(AI1103, $D$19, $D$20), 2))</f>
        <v>2645.99</v>
      </c>
      <c r="AK1103" s="15">
        <f ca="1">MIN(ROUND(H1103*(1+$C$22),0),AH1103)</f>
        <v>1</v>
      </c>
      <c r="AL1103" s="20">
        <f ca="1">RAND()</f>
        <v>0.68125019530971775</v>
      </c>
      <c r="AM1103" s="19">
        <f ca="1">(IF(B1103=1, $G$21+($G$22-$G$21)*AL1103, $H$21+($H$22-$H$21)*AL1103))</f>
        <v>3.8843756835840126E-2</v>
      </c>
      <c r="AN1103" s="15">
        <f ca="1">ROUND(AK1103*(1-AM1103), 0)</f>
        <v>1</v>
      </c>
      <c r="AO1103" s="18">
        <f ca="1">SUM(IF(AN1103&gt;H1103, (AN1103-H1103)*($G$23+AJ1103), 0),IF(AF1103&gt;G1103,(AF1103-G1103)*($G$23+AB1103),0),IF(X1103&gt;F1103,(X1103-F1103)*($G$23+T1103),0),IF(P1103&gt;E1103,(P1103-E1103)*($G$23+L1103),0))</f>
        <v>0</v>
      </c>
      <c r="AP1103" s="18">
        <f>-$C$24</f>
        <v>-313614.51120000001</v>
      </c>
      <c r="AQ1103" s="17">
        <f ca="1">L1103*P1103+T1103*X1103+AB1103*AF1103+AJ1103*AN1103-AO1103+AP1103</f>
        <v>-24506.411200000031</v>
      </c>
      <c r="AS1103" s="21">
        <f ca="1">SUM(IF(AN1103&gt;H1103, (AN1103-H1103), 0),IF(AF1103&gt;G1103,(AF1103-G1103),0),IF(X1103&gt;F1103,(X1103-F1103),0),IF(P1103&gt;E1103,(P1103-E1103),0))</f>
        <v>0</v>
      </c>
    </row>
    <row r="1104" spans="1:45" x14ac:dyDescent="0.4">
      <c r="A1104" s="15">
        <v>1076</v>
      </c>
      <c r="B1104" s="15">
        <f ca="1">IF(RAND() &lt; (8/12), 0, 1)</f>
        <v>0</v>
      </c>
      <c r="C1104" s="20">
        <f ca="1">RAND()</f>
        <v>0.24325595812242584</v>
      </c>
      <c r="D1104" s="15" t="str">
        <f ca="1">LOOKUP(C1104,$H$13:$H$16,$F$13:$F$16)</f>
        <v>Airbus A380-800</v>
      </c>
      <c r="E1104" s="15">
        <f ca="1">LOOKUP(D1104,$F$6:$F$9,$I$6:$I$9)</f>
        <v>14</v>
      </c>
      <c r="F1104" s="15">
        <f ca="1">LOOKUP(D1104,$F$6:$F$9,$J$6:$J$9)</f>
        <v>76</v>
      </c>
      <c r="G1104" s="15">
        <f ca="1">LOOKUP(D1104,$F$6:$F$9,$K$6:$K$9)</f>
        <v>56</v>
      </c>
      <c r="H1104" s="15">
        <f ca="1">LOOKUP(D1104,$F$6:$F$9,$L$6:$L$9)</f>
        <v>341</v>
      </c>
      <c r="I1104" s="20">
        <f ca="1">RAND()</f>
        <v>0.97104805526078364</v>
      </c>
      <c r="J1104" s="15">
        <f ca="1">IF(B1104=1, ROUND(_xlfn.NORM.INV(I1104,$C$5,$C$6)*(1+$T$14), 0), ROUND(_xlfn.NORM.INV(I1104, $D$5, $D$6)*(1+$T$14), 0))</f>
        <v>6</v>
      </c>
      <c r="K1104" s="20">
        <f ca="1">RAND()</f>
        <v>0.44656921490866519</v>
      </c>
      <c r="L1104" s="18">
        <f ca="1">IF(B1104=1, ROUND(_xlfn.NORM.INV(K1104,$C$7,$C$8), 2), ROUND(_xlfn.NORM.INV(K1104, $D$7, $D$8), 2))</f>
        <v>10431.16</v>
      </c>
      <c r="M1104" s="15">
        <f ca="1">MIN(E1104,J1104)</f>
        <v>6</v>
      </c>
      <c r="N1104" s="15">
        <f ca="1">RAND()</f>
        <v>1.2046343716768382E-3</v>
      </c>
      <c r="O1104" s="19">
        <f ca="1">(IF(B1104=1, $G$21+($G$22-$G$21)*N1104, $H$21+($H$22-$H$21)*N1104))</f>
        <v>1.0036139031150306E-2</v>
      </c>
      <c r="P1104" s="15">
        <f ca="1">ROUND(M1104*(1-O1104), 0)</f>
        <v>6</v>
      </c>
      <c r="Q1104" s="20">
        <f ca="1">RAND()</f>
        <v>0.94192029695439006</v>
      </c>
      <c r="R1104" s="15">
        <f ca="1">IF(B1104=1, ROUND(_xlfn.NORM.INV(Q1104,$C$9,$C$10)*(1+$T$14), 0), ROUND(_xlfn.NORM.INV(Q1104, $D$9, $D$10)*(1+$T$14), 0))</f>
        <v>56</v>
      </c>
      <c r="S1104" s="20">
        <f ca="1">RAND()</f>
        <v>0.51217978682607501</v>
      </c>
      <c r="T1104" s="18">
        <f ca="1">IF(B1104=1, ROUND(_xlfn.NORM.INV(S1104,$C$11,$C$12), 2), ROUND(_xlfn.NORM.INV(S1104, $D$11, $D$12), 2))</f>
        <v>5253.15</v>
      </c>
      <c r="U1104" s="15">
        <f ca="1">MIN(F1104,R1104)</f>
        <v>56</v>
      </c>
      <c r="V1104" s="15">
        <f ca="1">RAND()</f>
        <v>0.49457824884714219</v>
      </c>
      <c r="W1104" s="19">
        <f ca="1">(IF(B1104=1, $G$21+($G$22-$G$21)*V1104, $H$21+($H$22-$H$21)*V1104))</f>
        <v>2.4837347465414265E-2</v>
      </c>
      <c r="X1104" s="15">
        <f ca="1">ROUND(U1104*(1-W1104), 0)</f>
        <v>55</v>
      </c>
      <c r="Y1104" s="20">
        <f ca="1">RAND()</f>
        <v>0.38135957959129951</v>
      </c>
      <c r="Z1104" s="15">
        <f ca="1">IF(B1104=1, ROUND(_xlfn.NORM.INV(Y1104,$C$13,$C$14)*(1+$T$14), 0), ROUND(_xlfn.NORM.INV(Y1104, $D$13, $D$14)*(1+$T$14), 0))</f>
        <v>33</v>
      </c>
      <c r="AA1104" s="20">
        <f ca="1">RAND()</f>
        <v>0.50689925468395614</v>
      </c>
      <c r="AB1104" s="18">
        <f ca="1">IF(B1104=1, ROUND(_xlfn.NORM.INV(AA1104,$C$15,$C$16), 2), ROUND(_xlfn.NORM.INV(AA1104, $D$15, $D$16), 2))</f>
        <v>2800.07</v>
      </c>
      <c r="AC1104" s="15">
        <f ca="1">MIN(G1104,Z1104)</f>
        <v>33</v>
      </c>
      <c r="AD1104" s="15">
        <f ca="1">RAND()</f>
        <v>0.84123409643327074</v>
      </c>
      <c r="AE1104" s="19">
        <f ca="1">(IF(B1104=1, $G$21+($G$22-$G$21)*AD1104, $H$21+($H$22-$H$21)*AD1104))</f>
        <v>3.523702289299812E-2</v>
      </c>
      <c r="AF1104" s="15">
        <f ca="1">ROUND(AC1104*(1-AE1104), 0)</f>
        <v>32</v>
      </c>
      <c r="AG1104" s="20">
        <f ca="1">RAND()</f>
        <v>0.95448479382909368</v>
      </c>
      <c r="AH1104" s="15">
        <f ca="1">IF(B1104=1, ROUND(_xlfn.NORM.INV(AG1104,$C$17,$C$18)*(1+$T$14), 0), ROUND(_xlfn.NORM.INV(AG1104, $D$17, $D$18)*(1+$T$14), 0))</f>
        <v>288</v>
      </c>
      <c r="AI1104" s="20">
        <f ca="1">RAND()</f>
        <v>0.28996332335895214</v>
      </c>
      <c r="AJ1104" s="18">
        <f ca="1">IF(B1104=1, ROUND(_xlfn.NORM.INV(AI1104,$C$19,$C$20), 2), ROUND(_xlfn.NORM.INV(AI1104, $D$19, $D$20), 2))</f>
        <v>1706.69</v>
      </c>
      <c r="AK1104" s="15">
        <f ca="1">MIN(ROUND(H1104*(1+$C$22),0),AH1104)</f>
        <v>288</v>
      </c>
      <c r="AL1104" s="20">
        <f ca="1">RAND()</f>
        <v>0.92963673122777013</v>
      </c>
      <c r="AM1104" s="19">
        <f ca="1">(IF(B1104=1, $G$21+($G$22-$G$21)*AL1104, $H$21+($H$22-$H$21)*AL1104))</f>
        <v>3.7889101936833106E-2</v>
      </c>
      <c r="AN1104" s="15">
        <f ca="1">ROUND(AK1104*(1-AM1104), 0)</f>
        <v>277</v>
      </c>
      <c r="AO1104" s="18">
        <f ca="1">SUM(IF(AN1104&gt;H1104, (AN1104-H1104)*($G$23+AJ1104), 0),IF(AF1104&gt;G1104,(AF1104-G1104)*($G$23+AB1104),0),IF(X1104&gt;F1104,(X1104-F1104)*($G$23+T1104),0),IF(P1104&gt;E1104,(P1104-E1104)*($G$23+L1104),0))</f>
        <v>0</v>
      </c>
      <c r="AP1104" s="18">
        <f>-$C$24</f>
        <v>-313614.51120000001</v>
      </c>
      <c r="AQ1104" s="17">
        <f ca="1">L1104*P1104+T1104*X1104+AB1104*AF1104+AJ1104*AN1104-AO1104+AP1104</f>
        <v>600251.06880000001</v>
      </c>
      <c r="AS1104" s="21">
        <f ca="1">SUM(IF(AN1104&gt;H1104, (AN1104-H1104), 0),IF(AF1104&gt;G1104,(AF1104-G1104),0),IF(X1104&gt;F1104,(X1104-F1104),0),IF(P1104&gt;E1104,(P1104-E1104),0))</f>
        <v>0</v>
      </c>
    </row>
    <row r="1105" spans="1:45" x14ac:dyDescent="0.4">
      <c r="A1105" s="15">
        <v>1077</v>
      </c>
      <c r="B1105" s="15">
        <f ca="1">IF(RAND() &lt; (8/12), 0, 1)</f>
        <v>0</v>
      </c>
      <c r="C1105" s="20">
        <f ca="1">RAND()</f>
        <v>0.18634460773970285</v>
      </c>
      <c r="D1105" s="15" t="str">
        <f ca="1">LOOKUP(C1105,$H$13:$H$16,$F$13:$F$16)</f>
        <v>Airbus A350-900</v>
      </c>
      <c r="E1105" s="15">
        <f ca="1">LOOKUP(D1105,$F$6:$F$9,$I$6:$I$9)</f>
        <v>0</v>
      </c>
      <c r="F1105" s="15">
        <f ca="1">LOOKUP(D1105,$F$6:$F$9,$J$6:$J$9)</f>
        <v>32</v>
      </c>
      <c r="G1105" s="15">
        <f ca="1">LOOKUP(D1105,$F$6:$F$9,$K$6:$K$9)</f>
        <v>21</v>
      </c>
      <c r="H1105" s="15">
        <f ca="1">LOOKUP(D1105,$F$6:$F$9,$L$6:$L$9)</f>
        <v>259</v>
      </c>
      <c r="I1105" s="20">
        <f ca="1">RAND()</f>
        <v>0.16688089203775647</v>
      </c>
      <c r="J1105" s="15">
        <f ca="1">IF(B1105=1, ROUND(_xlfn.NORM.INV(I1105,$C$5,$C$6)*(1+$T$14), 0), ROUND(_xlfn.NORM.INV(I1105, $D$5, $D$6)*(1+$T$14), 0))</f>
        <v>3</v>
      </c>
      <c r="K1105" s="20">
        <f ca="1">RAND()</f>
        <v>0.76501238593059784</v>
      </c>
      <c r="L1105" s="18">
        <f ca="1">IF(B1105=1, ROUND(_xlfn.NORM.INV(K1105,$C$7,$C$8), 2), ROUND(_xlfn.NORM.INV(K1105, $D$7, $D$8), 2))</f>
        <v>10821.68</v>
      </c>
      <c r="M1105" s="15">
        <f ca="1">MIN(E1105,J1105)</f>
        <v>0</v>
      </c>
      <c r="N1105" s="15">
        <f ca="1">RAND()</f>
        <v>0.30339430665890676</v>
      </c>
      <c r="O1105" s="19">
        <f ca="1">(IF(B1105=1, $G$21+($G$22-$G$21)*N1105, $H$21+($H$22-$H$21)*N1105))</f>
        <v>1.9101829199767204E-2</v>
      </c>
      <c r="P1105" s="15">
        <f ca="1">ROUND(M1105*(1-O1105), 0)</f>
        <v>0</v>
      </c>
      <c r="Q1105" s="20">
        <f ca="1">RAND()</f>
        <v>0.63220338733058823</v>
      </c>
      <c r="R1105" s="15">
        <f ca="1">IF(B1105=1, ROUND(_xlfn.NORM.INV(Q1105,$C$9,$C$10)*(1+$T$14), 0), ROUND(_xlfn.NORM.INV(Q1105, $D$9, $D$10)*(1+$T$14), 0))</f>
        <v>43</v>
      </c>
      <c r="S1105" s="20">
        <f ca="1">RAND()</f>
        <v>0.23539992249927311</v>
      </c>
      <c r="T1105" s="18">
        <f ca="1">IF(B1105=1, ROUND(_xlfn.NORM.INV(S1105,$C$11,$C$12), 2), ROUND(_xlfn.NORM.INV(S1105, $D$11, $D$12), 2))</f>
        <v>5081.8500000000004</v>
      </c>
      <c r="U1105" s="15">
        <f ca="1">MIN(F1105,R1105)</f>
        <v>32</v>
      </c>
      <c r="V1105" s="15">
        <f ca="1">RAND()</f>
        <v>0.37329243276135826</v>
      </c>
      <c r="W1105" s="19">
        <f ca="1">(IF(B1105=1, $G$21+($G$22-$G$21)*V1105, $H$21+($H$22-$H$21)*V1105))</f>
        <v>2.1198772982840747E-2</v>
      </c>
      <c r="X1105" s="15">
        <f ca="1">ROUND(U1105*(1-W1105), 0)</f>
        <v>31</v>
      </c>
      <c r="Y1105" s="20">
        <f ca="1">RAND()</f>
        <v>0.36191337157074854</v>
      </c>
      <c r="Z1105" s="15">
        <f ca="1">IF(B1105=1, ROUND(_xlfn.NORM.INV(Y1105,$C$13,$C$14)*(1+$T$14), 0), ROUND(_xlfn.NORM.INV(Y1105, $D$13, $D$14)*(1+$T$14), 0))</f>
        <v>32</v>
      </c>
      <c r="AA1105" s="20">
        <f ca="1">RAND()</f>
        <v>0.85228642966515711</v>
      </c>
      <c r="AB1105" s="18">
        <f ca="1">IF(B1105=1, ROUND(_xlfn.NORM.INV(AA1105,$C$15,$C$16), 2), ROUND(_xlfn.NORM.INV(AA1105, $D$15, $D$16), 2))</f>
        <v>2925.13</v>
      </c>
      <c r="AC1105" s="15">
        <f ca="1">MIN(G1105,Z1105)</f>
        <v>21</v>
      </c>
      <c r="AD1105" s="15">
        <f ca="1">RAND()</f>
        <v>0.42006042523655629</v>
      </c>
      <c r="AE1105" s="19">
        <f ca="1">(IF(B1105=1, $G$21+($G$22-$G$21)*AD1105, $H$21+($H$22-$H$21)*AD1105))</f>
        <v>2.260181275709669E-2</v>
      </c>
      <c r="AF1105" s="15">
        <f ca="1">ROUND(AC1105*(1-AE1105), 0)</f>
        <v>21</v>
      </c>
      <c r="AG1105" s="20">
        <f ca="1">RAND()</f>
        <v>0.66521496408707526</v>
      </c>
      <c r="AH1105" s="15">
        <f ca="1">IF(B1105=1, ROUND(_xlfn.NORM.INV(AG1105,$C$17,$C$18)*(1+$T$14), 0), ROUND(_xlfn.NORM.INV(AG1105, $D$17, $D$18)*(1+$T$14), 0))</f>
        <v>222</v>
      </c>
      <c r="AI1105" s="20">
        <f ca="1">RAND()</f>
        <v>0.48869181593561606</v>
      </c>
      <c r="AJ1105" s="18">
        <f ca="1">IF(B1105=1, ROUND(_xlfn.NORM.INV(AI1105,$C$19,$C$20), 2), ROUND(_xlfn.NORM.INV(AI1105, $D$19, $D$20), 2))</f>
        <v>1746.58</v>
      </c>
      <c r="AK1105" s="15">
        <f ca="1">MIN(ROUND(H1105*(1+$C$22),0),AH1105)</f>
        <v>222</v>
      </c>
      <c r="AL1105" s="20">
        <f ca="1">RAND()</f>
        <v>0.44780370527963642</v>
      </c>
      <c r="AM1105" s="19">
        <f ca="1">(IF(B1105=1, $G$21+($G$22-$G$21)*AL1105, $H$21+($H$22-$H$21)*AL1105))</f>
        <v>2.3434111158389094E-2</v>
      </c>
      <c r="AN1105" s="15">
        <f ca="1">ROUND(AK1105*(1-AM1105), 0)</f>
        <v>217</v>
      </c>
      <c r="AO1105" s="18">
        <f ca="1">SUM(IF(AN1105&gt;H1105, (AN1105-H1105)*($G$23+AJ1105), 0),IF(AF1105&gt;G1105,(AF1105-G1105)*($G$23+AB1105),0),IF(X1105&gt;F1105,(X1105-F1105)*($G$23+T1105),0),IF(P1105&gt;E1105,(P1105-E1105)*($G$23+L1105),0))</f>
        <v>0</v>
      </c>
      <c r="AP1105" s="18">
        <f>-$C$24</f>
        <v>-313614.51120000001</v>
      </c>
      <c r="AQ1105" s="17">
        <f ca="1">L1105*P1105+T1105*X1105+AB1105*AF1105+AJ1105*AN1105-AO1105+AP1105</f>
        <v>284358.42879999994</v>
      </c>
      <c r="AS1105" s="21">
        <f ca="1">SUM(IF(AN1105&gt;H1105, (AN1105-H1105), 0),IF(AF1105&gt;G1105,(AF1105-G1105),0),IF(X1105&gt;F1105,(X1105-F1105),0),IF(P1105&gt;E1105,(P1105-E1105),0))</f>
        <v>0</v>
      </c>
    </row>
    <row r="1106" spans="1:45" x14ac:dyDescent="0.4">
      <c r="A1106" s="15">
        <v>1078</v>
      </c>
      <c r="B1106" s="15">
        <f ca="1">IF(RAND() &lt; (8/12), 0, 1)</f>
        <v>0</v>
      </c>
      <c r="C1106" s="20">
        <f ca="1">RAND()</f>
        <v>0.74715419056260679</v>
      </c>
      <c r="D1106" s="15" t="str">
        <f ca="1">LOOKUP(C1106,$H$13:$H$16,$F$13:$F$16)</f>
        <v>Boeing 777-300ER</v>
      </c>
      <c r="E1106" s="15">
        <f ca="1">LOOKUP(D1106,$F$6:$F$9,$I$6:$I$9)</f>
        <v>8</v>
      </c>
      <c r="F1106" s="15">
        <f ca="1">LOOKUP(D1106,$F$6:$F$9,$J$6:$J$9)</f>
        <v>40</v>
      </c>
      <c r="G1106" s="15">
        <f ca="1">LOOKUP(D1106,$F$6:$F$9,$K$6:$K$9)</f>
        <v>24</v>
      </c>
      <c r="H1106" s="15">
        <f ca="1">LOOKUP(D1106,$F$6:$F$9,$L$6:$L$9)</f>
        <v>260</v>
      </c>
      <c r="I1106" s="20">
        <f ca="1">RAND()</f>
        <v>0.6796997984099471</v>
      </c>
      <c r="J1106" s="15">
        <f ca="1">IF(B1106=1, ROUND(_xlfn.NORM.INV(I1106,$C$5,$C$6)*(1+$T$14), 0), ROUND(_xlfn.NORM.INV(I1106, $D$5, $D$6)*(1+$T$14), 0))</f>
        <v>5</v>
      </c>
      <c r="K1106" s="20">
        <f ca="1">RAND()</f>
        <v>0.92792578709289653</v>
      </c>
      <c r="L1106" s="18">
        <f ca="1">IF(B1106=1, ROUND(_xlfn.NORM.INV(K1106,$C$7,$C$8), 2), ROUND(_xlfn.NORM.INV(K1106, $D$7, $D$8), 2))</f>
        <v>11158.02</v>
      </c>
      <c r="M1106" s="15">
        <f ca="1">MIN(E1106,J1106)</f>
        <v>5</v>
      </c>
      <c r="N1106" s="15">
        <f ca="1">RAND()</f>
        <v>0.77965296997767208</v>
      </c>
      <c r="O1106" s="19">
        <f ca="1">(IF(B1106=1, $G$21+($G$22-$G$21)*N1106, $H$21+($H$22-$H$21)*N1106))</f>
        <v>3.3389589099330159E-2</v>
      </c>
      <c r="P1106" s="15">
        <f ca="1">ROUND(M1106*(1-O1106), 0)</f>
        <v>5</v>
      </c>
      <c r="Q1106" s="20">
        <f ca="1">RAND()</f>
        <v>0.32243838227574351</v>
      </c>
      <c r="R1106" s="15">
        <f ca="1">IF(B1106=1, ROUND(_xlfn.NORM.INV(Q1106,$C$9,$C$10)*(1+$T$14), 0), ROUND(_xlfn.NORM.INV(Q1106, $D$9, $D$10)*(1+$T$14), 0))</f>
        <v>35</v>
      </c>
      <c r="S1106" s="20">
        <f ca="1">RAND()</f>
        <v>0.47263682401928087</v>
      </c>
      <c r="T1106" s="18">
        <f ca="1">IF(B1106=1, ROUND(_xlfn.NORM.INV(S1106,$C$11,$C$12), 2), ROUND(_xlfn.NORM.INV(S1106, $D$11, $D$12), 2))</f>
        <v>5230.55</v>
      </c>
      <c r="U1106" s="15">
        <f ca="1">MIN(F1106,R1106)</f>
        <v>35</v>
      </c>
      <c r="V1106" s="15">
        <f ca="1">RAND()</f>
        <v>4.8896732957514732E-2</v>
      </c>
      <c r="W1106" s="19">
        <f ca="1">(IF(B1106=1, $G$21+($G$22-$G$21)*V1106, $H$21+($H$22-$H$21)*V1106))</f>
        <v>1.1466901988725442E-2</v>
      </c>
      <c r="X1106" s="15">
        <f ca="1">ROUND(U1106*(1-W1106), 0)</f>
        <v>35</v>
      </c>
      <c r="Y1106" s="20">
        <f ca="1">RAND()</f>
        <v>0.72801692977818455</v>
      </c>
      <c r="Z1106" s="15">
        <f ca="1">IF(B1106=1, ROUND(_xlfn.NORM.INV(Y1106,$C$13,$C$14)*(1+$T$14), 0), ROUND(_xlfn.NORM.INV(Y1106, $D$13, $D$14)*(1+$T$14), 0))</f>
        <v>41</v>
      </c>
      <c r="AA1106" s="20">
        <f ca="1">RAND()</f>
        <v>0.15878778950315631</v>
      </c>
      <c r="AB1106" s="18">
        <f ca="1">IF(B1106=1, ROUND(_xlfn.NORM.INV(AA1106,$C$15,$C$16), 2), ROUND(_xlfn.NORM.INV(AA1106, $D$15, $D$16), 2))</f>
        <v>2676.5</v>
      </c>
      <c r="AC1106" s="15">
        <f ca="1">MIN(G1106,Z1106)</f>
        <v>24</v>
      </c>
      <c r="AD1106" s="15">
        <f ca="1">RAND()</f>
        <v>0.30262211406047612</v>
      </c>
      <c r="AE1106" s="19">
        <f ca="1">(IF(B1106=1, $G$21+($G$22-$G$21)*AD1106, $H$21+($H$22-$H$21)*AD1106))</f>
        <v>1.9078663421814284E-2</v>
      </c>
      <c r="AF1106" s="15">
        <f ca="1">ROUND(AC1106*(1-AE1106), 0)</f>
        <v>24</v>
      </c>
      <c r="AG1106" s="20">
        <f ca="1">RAND()</f>
        <v>0.74209915005181804</v>
      </c>
      <c r="AH1106" s="15">
        <f ca="1">IF(B1106=1, ROUND(_xlfn.NORM.INV(AG1106,$C$17,$C$18)*(1+$T$14), 0), ROUND(_xlfn.NORM.INV(AG1106, $D$17, $D$18)*(1+$T$14), 0))</f>
        <v>234</v>
      </c>
      <c r="AI1106" s="20">
        <f ca="1">RAND()</f>
        <v>0.62216006584323147</v>
      </c>
      <c r="AJ1106" s="18">
        <f ca="1">IF(B1106=1, ROUND(_xlfn.NORM.INV(AI1106,$C$19,$C$20), 2), ROUND(_xlfn.NORM.INV(AI1106, $D$19, $D$20), 2))</f>
        <v>1772.37</v>
      </c>
      <c r="AK1106" s="15">
        <f ca="1">MIN(ROUND(H1106*(1+$C$22),0),AH1106)</f>
        <v>234</v>
      </c>
      <c r="AL1106" s="20">
        <f ca="1">RAND()</f>
        <v>0.39601980683858051</v>
      </c>
      <c r="AM1106" s="19">
        <f ca="1">(IF(B1106=1, $G$21+($G$22-$G$21)*AL1106, $H$21+($H$22-$H$21)*AL1106))</f>
        <v>2.1880594205157415E-2</v>
      </c>
      <c r="AN1106" s="15">
        <f ca="1">ROUND(AK1106*(1-AM1106), 0)</f>
        <v>229</v>
      </c>
      <c r="AO1106" s="18">
        <f ca="1">SUM(IF(AN1106&gt;H1106, (AN1106-H1106)*($G$23+AJ1106), 0),IF(AF1106&gt;G1106,(AF1106-G1106)*($G$23+AB1106),0),IF(X1106&gt;F1106,(X1106-F1106)*($G$23+T1106),0),IF(P1106&gt;E1106,(P1106-E1106)*($G$23+L1106),0))</f>
        <v>0</v>
      </c>
      <c r="AP1106" s="18">
        <f>-$C$24</f>
        <v>-313614.51120000001</v>
      </c>
      <c r="AQ1106" s="17">
        <f ca="1">L1106*P1106+T1106*X1106+AB1106*AF1106+AJ1106*AN1106-AO1106+AP1106</f>
        <v>395353.56879999995</v>
      </c>
      <c r="AS1106" s="21">
        <f ca="1">SUM(IF(AN1106&gt;H1106, (AN1106-H1106), 0),IF(AF1106&gt;G1106,(AF1106-G1106),0),IF(X1106&gt;F1106,(X1106-F1106),0),IF(P1106&gt;E1106,(P1106-E1106),0))</f>
        <v>0</v>
      </c>
    </row>
    <row r="1107" spans="1:45" x14ac:dyDescent="0.4">
      <c r="A1107" s="15">
        <v>1079</v>
      </c>
      <c r="B1107" s="15">
        <f ca="1">IF(RAND() &lt; (8/12), 0, 1)</f>
        <v>0</v>
      </c>
      <c r="C1107" s="20">
        <f ca="1">RAND()</f>
        <v>0.30479975313010366</v>
      </c>
      <c r="D1107" s="15" t="str">
        <f ca="1">LOOKUP(C1107,$H$13:$H$16,$F$13:$F$16)</f>
        <v>Airbus A380-800</v>
      </c>
      <c r="E1107" s="15">
        <f ca="1">LOOKUP(D1107,$F$6:$F$9,$I$6:$I$9)</f>
        <v>14</v>
      </c>
      <c r="F1107" s="15">
        <f ca="1">LOOKUP(D1107,$F$6:$F$9,$J$6:$J$9)</f>
        <v>76</v>
      </c>
      <c r="G1107" s="15">
        <f ca="1">LOOKUP(D1107,$F$6:$F$9,$K$6:$K$9)</f>
        <v>56</v>
      </c>
      <c r="H1107" s="15">
        <f ca="1">LOOKUP(D1107,$F$6:$F$9,$L$6:$L$9)</f>
        <v>341</v>
      </c>
      <c r="I1107" s="20">
        <f ca="1">RAND()</f>
        <v>0.59415479377496094</v>
      </c>
      <c r="J1107" s="15">
        <f ca="1">IF(B1107=1, ROUND(_xlfn.NORM.INV(I1107,$C$5,$C$6)*(1+$T$14), 0), ROUND(_xlfn.NORM.INV(I1107, $D$5, $D$6)*(1+$T$14), 0))</f>
        <v>4</v>
      </c>
      <c r="K1107" s="20">
        <f ca="1">RAND()</f>
        <v>0.9108735547100385</v>
      </c>
      <c r="L1107" s="18">
        <f ca="1">IF(B1107=1, ROUND(_xlfn.NORM.INV(K1107,$C$7,$C$8), 2), ROUND(_xlfn.NORM.INV(K1107, $D$7, $D$8), 2))</f>
        <v>11105.9</v>
      </c>
      <c r="M1107" s="15">
        <f ca="1">MIN(E1107,J1107)</f>
        <v>4</v>
      </c>
      <c r="N1107" s="15">
        <f ca="1">RAND()</f>
        <v>0.22426368645114902</v>
      </c>
      <c r="O1107" s="19">
        <f ca="1">(IF(B1107=1, $G$21+($G$22-$G$21)*N1107, $H$21+($H$22-$H$21)*N1107))</f>
        <v>1.672791059353447E-2</v>
      </c>
      <c r="P1107" s="15">
        <f ca="1">ROUND(M1107*(1-O1107), 0)</f>
        <v>4</v>
      </c>
      <c r="Q1107" s="20">
        <f ca="1">RAND()</f>
        <v>0.67481185565100399</v>
      </c>
      <c r="R1107" s="15">
        <f ca="1">IF(B1107=1, ROUND(_xlfn.NORM.INV(Q1107,$C$9,$C$10)*(1+$T$14), 0), ROUND(_xlfn.NORM.INV(Q1107, $D$9, $D$10)*(1+$T$14), 0))</f>
        <v>45</v>
      </c>
      <c r="S1107" s="20">
        <f ca="1">RAND()</f>
        <v>0.6661177901758788</v>
      </c>
      <c r="T1107" s="18">
        <f ca="1">IF(B1107=1, ROUND(_xlfn.NORM.INV(S1107,$C$11,$C$12), 2), ROUND(_xlfn.NORM.INV(S1107, $D$11, $D$12), 2))</f>
        <v>5344</v>
      </c>
      <c r="U1107" s="15">
        <f ca="1">MIN(F1107,R1107)</f>
        <v>45</v>
      </c>
      <c r="V1107" s="15">
        <f ca="1">RAND()</f>
        <v>0.90846045623608662</v>
      </c>
      <c r="W1107" s="19">
        <f ca="1">(IF(B1107=1, $G$21+($G$22-$G$21)*V1107, $H$21+($H$22-$H$21)*V1107))</f>
        <v>3.7253813687082596E-2</v>
      </c>
      <c r="X1107" s="15">
        <f ca="1">ROUND(U1107*(1-W1107), 0)</f>
        <v>43</v>
      </c>
      <c r="Y1107" s="20">
        <f ca="1">RAND()</f>
        <v>0.16365364665963289</v>
      </c>
      <c r="Z1107" s="15">
        <f ca="1">IF(B1107=1, ROUND(_xlfn.NORM.INV(Y1107,$C$13,$C$14)*(1+$T$14), 0), ROUND(_xlfn.NORM.INV(Y1107, $D$13, $D$14)*(1+$T$14), 0))</f>
        <v>26</v>
      </c>
      <c r="AA1107" s="20">
        <f ca="1">RAND()</f>
        <v>0.91518854787435355</v>
      </c>
      <c r="AB1107" s="18">
        <f ca="1">IF(B1107=1, ROUND(_xlfn.NORM.INV(AA1107,$C$15,$C$16), 2), ROUND(_xlfn.NORM.INV(AA1107, $D$15, $D$16), 2))</f>
        <v>2964.89</v>
      </c>
      <c r="AC1107" s="15">
        <f ca="1">MIN(G1107,Z1107)</f>
        <v>26</v>
      </c>
      <c r="AD1107" s="15">
        <f ca="1">RAND()</f>
        <v>0.52254984515867542</v>
      </c>
      <c r="AE1107" s="19">
        <f ca="1">(IF(B1107=1, $G$21+($G$22-$G$21)*AD1107, $H$21+($H$22-$H$21)*AD1107))</f>
        <v>2.5676495354760263E-2</v>
      </c>
      <c r="AF1107" s="15">
        <f ca="1">ROUND(AC1107*(1-AE1107), 0)</f>
        <v>25</v>
      </c>
      <c r="AG1107" s="20">
        <f ca="1">RAND()</f>
        <v>0.36477727305509189</v>
      </c>
      <c r="AH1107" s="15">
        <f ca="1">IF(B1107=1, ROUND(_xlfn.NORM.INV(AG1107,$C$17,$C$18)*(1+$T$14), 0), ROUND(_xlfn.NORM.INV(AG1107, $D$17, $D$18)*(1+$T$14), 0))</f>
        <v>181</v>
      </c>
      <c r="AI1107" s="20">
        <f ca="1">RAND()</f>
        <v>0.6359630411479178</v>
      </c>
      <c r="AJ1107" s="18">
        <f ca="1">IF(B1107=1, ROUND(_xlfn.NORM.INV(AI1107,$C$19,$C$20), 2), ROUND(_xlfn.NORM.INV(AI1107, $D$19, $D$20), 2))</f>
        <v>1775.14</v>
      </c>
      <c r="AK1107" s="15">
        <f ca="1">MIN(ROUND(H1107*(1+$C$22),0),AH1107)</f>
        <v>181</v>
      </c>
      <c r="AL1107" s="20">
        <f ca="1">RAND()</f>
        <v>0.28211396591845062</v>
      </c>
      <c r="AM1107" s="19">
        <f ca="1">(IF(B1107=1, $G$21+($G$22-$G$21)*AL1107, $H$21+($H$22-$H$21)*AL1107))</f>
        <v>1.846341897755352E-2</v>
      </c>
      <c r="AN1107" s="15">
        <f ca="1">ROUND(AK1107*(1-AM1107), 0)</f>
        <v>178</v>
      </c>
      <c r="AO1107" s="18">
        <f ca="1">SUM(IF(AN1107&gt;H1107, (AN1107-H1107)*($G$23+AJ1107), 0),IF(AF1107&gt;G1107,(AF1107-G1107)*($G$23+AB1107),0),IF(X1107&gt;F1107,(X1107-F1107)*($G$23+T1107),0),IF(P1107&gt;E1107,(P1107-E1107)*($G$23+L1107),0))</f>
        <v>0</v>
      </c>
      <c r="AP1107" s="18">
        <f>-$C$24</f>
        <v>-313614.51120000001</v>
      </c>
      <c r="AQ1107" s="17">
        <f ca="1">L1107*P1107+T1107*X1107+AB1107*AF1107+AJ1107*AN1107-AO1107+AP1107</f>
        <v>350698.25880000001</v>
      </c>
      <c r="AS1107" s="21">
        <f ca="1">SUM(IF(AN1107&gt;H1107, (AN1107-H1107), 0),IF(AF1107&gt;G1107,(AF1107-G1107),0),IF(X1107&gt;F1107,(X1107-F1107),0),IF(P1107&gt;E1107,(P1107-E1107),0))</f>
        <v>0</v>
      </c>
    </row>
    <row r="1108" spans="1:45" x14ac:dyDescent="0.4">
      <c r="A1108" s="15">
        <v>1080</v>
      </c>
      <c r="B1108" s="15">
        <f ca="1">IF(RAND() &lt; (8/12), 0, 1)</f>
        <v>0</v>
      </c>
      <c r="C1108" s="20">
        <f ca="1">RAND()</f>
        <v>0.48816561447934836</v>
      </c>
      <c r="D1108" s="15" t="str">
        <f ca="1">LOOKUP(C1108,$H$13:$H$16,$F$13:$F$16)</f>
        <v>Airbus A380-800</v>
      </c>
      <c r="E1108" s="15">
        <f ca="1">LOOKUP(D1108,$F$6:$F$9,$I$6:$I$9)</f>
        <v>14</v>
      </c>
      <c r="F1108" s="15">
        <f ca="1">LOOKUP(D1108,$F$6:$F$9,$J$6:$J$9)</f>
        <v>76</v>
      </c>
      <c r="G1108" s="15">
        <f ca="1">LOOKUP(D1108,$F$6:$F$9,$K$6:$K$9)</f>
        <v>56</v>
      </c>
      <c r="H1108" s="15">
        <f ca="1">LOOKUP(D1108,$F$6:$F$9,$L$6:$L$9)</f>
        <v>341</v>
      </c>
      <c r="I1108" s="20">
        <f ca="1">RAND()</f>
        <v>0.48087273728434676</v>
      </c>
      <c r="J1108" s="15">
        <f ca="1">IF(B1108=1, ROUND(_xlfn.NORM.INV(I1108,$C$5,$C$6)*(1+$T$14), 0), ROUND(_xlfn.NORM.INV(I1108, $D$5, $D$6)*(1+$T$14), 0))</f>
        <v>4</v>
      </c>
      <c r="K1108" s="20">
        <f ca="1">RAND()</f>
        <v>0.17157717944488682</v>
      </c>
      <c r="L1108" s="18">
        <f ca="1">IF(B1108=1, ROUND(_xlfn.NORM.INV(K1108,$C$7,$C$8), 2), ROUND(_xlfn.NORM.INV(K1108, $D$7, $D$8), 2))</f>
        <v>10060.34</v>
      </c>
      <c r="M1108" s="15">
        <f ca="1">MIN(E1108,J1108)</f>
        <v>4</v>
      </c>
      <c r="N1108" s="15">
        <f ca="1">RAND()</f>
        <v>0.47548570059463513</v>
      </c>
      <c r="O1108" s="19">
        <f ca="1">(IF(B1108=1, $G$21+($G$22-$G$21)*N1108, $H$21+($H$22-$H$21)*N1108))</f>
        <v>2.4264571017839055E-2</v>
      </c>
      <c r="P1108" s="15">
        <f ca="1">ROUND(M1108*(1-O1108), 0)</f>
        <v>4</v>
      </c>
      <c r="Q1108" s="20">
        <f ca="1">RAND()</f>
        <v>0.31524617573300273</v>
      </c>
      <c r="R1108" s="15">
        <f ca="1">IF(B1108=1, ROUND(_xlfn.NORM.INV(Q1108,$C$9,$C$10)*(1+$T$14), 0), ROUND(_xlfn.NORM.INV(Q1108, $D$9, $D$10)*(1+$T$14), 0))</f>
        <v>35</v>
      </c>
      <c r="S1108" s="20">
        <f ca="1">RAND()</f>
        <v>0.47931606512291203</v>
      </c>
      <c r="T1108" s="18">
        <f ca="1">IF(B1108=1, ROUND(_xlfn.NORM.INV(S1108,$C$11,$C$12), 2), ROUND(_xlfn.NORM.INV(S1108, $D$11, $D$12), 2))</f>
        <v>5234.37</v>
      </c>
      <c r="U1108" s="15">
        <f ca="1">MIN(F1108,R1108)</f>
        <v>35</v>
      </c>
      <c r="V1108" s="15">
        <f ca="1">RAND()</f>
        <v>0.62475741675867535</v>
      </c>
      <c r="W1108" s="19">
        <f ca="1">(IF(B1108=1, $G$21+($G$22-$G$21)*V1108, $H$21+($H$22-$H$21)*V1108))</f>
        <v>2.8742722502760262E-2</v>
      </c>
      <c r="X1108" s="15">
        <f ca="1">ROUND(U1108*(1-W1108), 0)</f>
        <v>34</v>
      </c>
      <c r="Y1108" s="20">
        <f ca="1">RAND()</f>
        <v>0.252832932803016</v>
      </c>
      <c r="Z1108" s="15">
        <f ca="1">IF(B1108=1, ROUND(_xlfn.NORM.INV(Y1108,$C$13,$C$14)*(1+$T$14), 0), ROUND(_xlfn.NORM.INV(Y1108, $D$13, $D$14)*(1+$T$14), 0))</f>
        <v>29</v>
      </c>
      <c r="AA1108" s="20">
        <f ca="1">RAND()</f>
        <v>0.60369520322769432</v>
      </c>
      <c r="AB1108" s="18">
        <f ca="1">IF(B1108=1, ROUND(_xlfn.NORM.INV(AA1108,$C$15,$C$16), 2), ROUND(_xlfn.NORM.INV(AA1108, $D$15, $D$16), 2))</f>
        <v>2829.92</v>
      </c>
      <c r="AC1108" s="15">
        <f ca="1">MIN(G1108,Z1108)</f>
        <v>29</v>
      </c>
      <c r="AD1108" s="15">
        <f ca="1">RAND()</f>
        <v>0.43365338509085916</v>
      </c>
      <c r="AE1108" s="19">
        <f ca="1">(IF(B1108=1, $G$21+($G$22-$G$21)*AD1108, $H$21+($H$22-$H$21)*AD1108))</f>
        <v>2.3009601552725772E-2</v>
      </c>
      <c r="AF1108" s="15">
        <f ca="1">ROUND(AC1108*(1-AE1108), 0)</f>
        <v>28</v>
      </c>
      <c r="AG1108" s="20">
        <f ca="1">RAND()</f>
        <v>0.74705189687423601</v>
      </c>
      <c r="AH1108" s="15">
        <f ca="1">IF(B1108=1, ROUND(_xlfn.NORM.INV(AG1108,$C$17,$C$18)*(1+$T$14), 0), ROUND(_xlfn.NORM.INV(AG1108, $D$17, $D$18)*(1+$T$14), 0))</f>
        <v>234</v>
      </c>
      <c r="AI1108" s="20">
        <f ca="1">RAND()</f>
        <v>0.9579345197902327</v>
      </c>
      <c r="AJ1108" s="18">
        <f ca="1">IF(B1108=1, ROUND(_xlfn.NORM.INV(AI1108,$C$19,$C$20), 2), ROUND(_xlfn.NORM.INV(AI1108, $D$19, $D$20), 2))</f>
        <v>1879.93</v>
      </c>
      <c r="AK1108" s="15">
        <f ca="1">MIN(ROUND(H1108*(1+$C$22),0),AH1108)</f>
        <v>234</v>
      </c>
      <c r="AL1108" s="20">
        <f ca="1">RAND()</f>
        <v>2.2906479376589184E-2</v>
      </c>
      <c r="AM1108" s="19">
        <f ca="1">(IF(B1108=1, $G$21+($G$22-$G$21)*AL1108, $H$21+($H$22-$H$21)*AL1108))</f>
        <v>1.0687194381297676E-2</v>
      </c>
      <c r="AN1108" s="15">
        <f ca="1">ROUND(AK1108*(1-AM1108), 0)</f>
        <v>231</v>
      </c>
      <c r="AO1108" s="18">
        <f ca="1">SUM(IF(AN1108&gt;H1108, (AN1108-H1108)*($G$23+AJ1108), 0),IF(AF1108&gt;G1108,(AF1108-G1108)*($G$23+AB1108),0),IF(X1108&gt;F1108,(X1108-F1108)*($G$23+T1108),0),IF(P1108&gt;E1108,(P1108-E1108)*($G$23+L1108),0))</f>
        <v>0</v>
      </c>
      <c r="AP1108" s="18">
        <f>-$C$24</f>
        <v>-313614.51120000001</v>
      </c>
      <c r="AQ1108" s="17">
        <f ca="1">L1108*P1108+T1108*X1108+AB1108*AF1108+AJ1108*AN1108-AO1108+AP1108</f>
        <v>418097.01880000002</v>
      </c>
      <c r="AS1108" s="21">
        <f ca="1">SUM(IF(AN1108&gt;H1108, (AN1108-H1108), 0),IF(AF1108&gt;G1108,(AF1108-G1108),0),IF(X1108&gt;F1108,(X1108-F1108),0),IF(P1108&gt;E1108,(P1108-E1108),0))</f>
        <v>0</v>
      </c>
    </row>
    <row r="1109" spans="1:45" x14ac:dyDescent="0.4">
      <c r="A1109" s="15">
        <v>1081</v>
      </c>
      <c r="B1109" s="15">
        <f ca="1">IF(RAND() &lt; (8/12), 0, 1)</f>
        <v>1</v>
      </c>
      <c r="C1109" s="20">
        <f ca="1">RAND()</f>
        <v>0.92446766284346649</v>
      </c>
      <c r="D1109" s="15" t="str">
        <f ca="1">LOOKUP(C1109,$H$13:$H$16,$F$13:$F$16)</f>
        <v>Boeing 777-300ER</v>
      </c>
      <c r="E1109" s="15">
        <f ca="1">LOOKUP(D1109,$F$6:$F$9,$I$6:$I$9)</f>
        <v>8</v>
      </c>
      <c r="F1109" s="15">
        <f ca="1">LOOKUP(D1109,$F$6:$F$9,$J$6:$J$9)</f>
        <v>40</v>
      </c>
      <c r="G1109" s="15">
        <f ca="1">LOOKUP(D1109,$F$6:$F$9,$K$6:$K$9)</f>
        <v>24</v>
      </c>
      <c r="H1109" s="15">
        <f ca="1">LOOKUP(D1109,$F$6:$F$9,$L$6:$L$9)</f>
        <v>260</v>
      </c>
      <c r="I1109" s="20">
        <f ca="1">RAND()</f>
        <v>0.70425769271714178</v>
      </c>
      <c r="J1109" s="15">
        <f ca="1">IF(B1109=1, ROUND(_xlfn.NORM.INV(I1109,$C$5,$C$6)*(1+$T$14), 0), ROUND(_xlfn.NORM.INV(I1109, $D$5, $D$6)*(1+$T$14), 0))</f>
        <v>7</v>
      </c>
      <c r="K1109" s="20">
        <f ca="1">RAND()</f>
        <v>0.66044290833740049</v>
      </c>
      <c r="L1109" s="18">
        <f ca="1">IF(B1109=1, ROUND(_xlfn.NORM.INV(K1109,$C$7,$C$8), 2), ROUND(_xlfn.NORM.INV(K1109, $D$7, $D$8), 2))</f>
        <v>14404.9</v>
      </c>
      <c r="M1109" s="15">
        <f ca="1">MIN(E1109,J1109)</f>
        <v>7</v>
      </c>
      <c r="N1109" s="15">
        <f ca="1">RAND()</f>
        <v>0.40360746991355168</v>
      </c>
      <c r="O1109" s="19">
        <f ca="1">(IF(B1109=1, $G$21+($G$22-$G$21)*N1109, $H$21+($H$22-$H$21)*N1109))</f>
        <v>2.9126261446974309E-2</v>
      </c>
      <c r="P1109" s="15">
        <f ca="1">ROUND(M1109*(1-O1109), 0)</f>
        <v>7</v>
      </c>
      <c r="Q1109" s="20">
        <f ca="1">RAND()</f>
        <v>0.99971265183981539</v>
      </c>
      <c r="R1109" s="15">
        <f ca="1">IF(B1109=1, ROUND(_xlfn.NORM.INV(Q1109,$C$9,$C$10)*(1+$T$14), 0), ROUND(_xlfn.NORM.INV(Q1109, $D$9, $D$10)*(1+$T$14), 0))</f>
        <v>148</v>
      </c>
      <c r="S1109" s="20">
        <f ca="1">RAND()</f>
        <v>0.73947336562802712</v>
      </c>
      <c r="T1109" s="18">
        <f ca="1">IF(B1109=1, ROUND(_xlfn.NORM.INV(S1109,$C$11,$C$12), 2), ROUND(_xlfn.NORM.INV(S1109, $D$11, $D$12), 2))</f>
        <v>7408.09</v>
      </c>
      <c r="U1109" s="15">
        <f ca="1">MIN(F1109,R1109)</f>
        <v>40</v>
      </c>
      <c r="V1109" s="15">
        <f ca="1">RAND()</f>
        <v>0.4178821433634099</v>
      </c>
      <c r="W1109" s="19">
        <f ca="1">(IF(B1109=1, $G$21+($G$22-$G$21)*V1109, $H$21+($H$22-$H$21)*V1109))</f>
        <v>2.962587501771935E-2</v>
      </c>
      <c r="X1109" s="15">
        <f ca="1">ROUND(U1109*(1-W1109), 0)</f>
        <v>39</v>
      </c>
      <c r="Y1109" s="20">
        <f ca="1">RAND()</f>
        <v>0.17617674013015505</v>
      </c>
      <c r="Z1109" s="15">
        <f ca="1">IF(B1109=1, ROUND(_xlfn.NORM.INV(Y1109,$C$13,$C$14)*(1+$T$14), 0), ROUND(_xlfn.NORM.INV(Y1109, $D$13, $D$14)*(1+$T$14), 0))</f>
        <v>33</v>
      </c>
      <c r="AA1109" s="20">
        <f ca="1">RAND()</f>
        <v>0.73378404018141741</v>
      </c>
      <c r="AB1109" s="18">
        <f ca="1">IF(B1109=1, ROUND(_xlfn.NORM.INV(AA1109,$C$15,$C$16), 2), ROUND(_xlfn.NORM.INV(AA1109, $D$15, $D$16), 2))</f>
        <v>3942.6</v>
      </c>
      <c r="AC1109" s="15">
        <f ca="1">MIN(G1109,Z1109)</f>
        <v>24</v>
      </c>
      <c r="AD1109" s="15">
        <f ca="1">RAND()</f>
        <v>0.96886505360588071</v>
      </c>
      <c r="AE1109" s="19">
        <f ca="1">(IF(B1109=1, $G$21+($G$22-$G$21)*AD1109, $H$21+($H$22-$H$21)*AD1109))</f>
        <v>4.8910276876205826E-2</v>
      </c>
      <c r="AF1109" s="15">
        <f ca="1">ROUND(AC1109*(1-AE1109), 0)</f>
        <v>23</v>
      </c>
      <c r="AG1109" s="20">
        <f ca="1">RAND()</f>
        <v>0.10447502592214897</v>
      </c>
      <c r="AH1109" s="15">
        <f ca="1">IF(B1109=1, ROUND(_xlfn.NORM.INV(AG1109,$C$17,$C$18)*(1+$T$14), 0), ROUND(_xlfn.NORM.INV(AG1109, $D$17, $D$18)*(1+$T$14), 0))</f>
        <v>146</v>
      </c>
      <c r="AI1109" s="20">
        <f ca="1">RAND()</f>
        <v>0.4368021709539186</v>
      </c>
      <c r="AJ1109" s="18">
        <f ca="1">IF(B1109=1, ROUND(_xlfn.NORM.INV(AI1109,$C$19,$C$20), 2), ROUND(_xlfn.NORM.INV(AI1109, $D$19, $D$20), 2))</f>
        <v>2228.66</v>
      </c>
      <c r="AK1109" s="15">
        <f ca="1">MIN(ROUND(H1109*(1+$C$22),0),AH1109)</f>
        <v>146</v>
      </c>
      <c r="AL1109" s="20">
        <f ca="1">RAND()</f>
        <v>7.7569232422005641E-2</v>
      </c>
      <c r="AM1109" s="19">
        <f ca="1">(IF(B1109=1, $G$21+($G$22-$G$21)*AL1109, $H$21+($H$22-$H$21)*AL1109))</f>
        <v>1.7714923134770195E-2</v>
      </c>
      <c r="AN1109" s="15">
        <f ca="1">ROUND(AK1109*(1-AM1109), 0)</f>
        <v>143</v>
      </c>
      <c r="AO1109" s="18">
        <f ca="1">SUM(IF(AN1109&gt;H1109, (AN1109-H1109)*($G$23+AJ1109), 0),IF(AF1109&gt;G1109,(AF1109-G1109)*($G$23+AB1109),0),IF(X1109&gt;F1109,(X1109-F1109)*($G$23+T1109),0),IF(P1109&gt;E1109,(P1109-E1109)*($G$23+L1109),0))</f>
        <v>0</v>
      </c>
      <c r="AP1109" s="18">
        <f>-$C$24</f>
        <v>-313614.51120000001</v>
      </c>
      <c r="AQ1109" s="17">
        <f ca="1">L1109*P1109+T1109*X1109+AB1109*AF1109+AJ1109*AN1109-AO1109+AP1109</f>
        <v>485513.47879999998</v>
      </c>
      <c r="AS1109" s="21">
        <f ca="1">SUM(IF(AN1109&gt;H1109, (AN1109-H1109), 0),IF(AF1109&gt;G1109,(AF1109-G1109),0),IF(X1109&gt;F1109,(X1109-F1109),0),IF(P1109&gt;E1109,(P1109-E1109),0))</f>
        <v>0</v>
      </c>
    </row>
    <row r="1110" spans="1:45" x14ac:dyDescent="0.4">
      <c r="A1110" s="15">
        <v>1082</v>
      </c>
      <c r="B1110" s="15">
        <f ca="1">IF(RAND() &lt; (8/12), 0, 1)</f>
        <v>1</v>
      </c>
      <c r="C1110" s="20">
        <f ca="1">RAND()</f>
        <v>0.9497493864510288</v>
      </c>
      <c r="D1110" s="15" t="str">
        <f ca="1">LOOKUP(C1110,$H$13:$H$16,$F$13:$F$16)</f>
        <v>Boeing 777-300ER</v>
      </c>
      <c r="E1110" s="15">
        <f ca="1">LOOKUP(D1110,$F$6:$F$9,$I$6:$I$9)</f>
        <v>8</v>
      </c>
      <c r="F1110" s="15">
        <f ca="1">LOOKUP(D1110,$F$6:$F$9,$J$6:$J$9)</f>
        <v>40</v>
      </c>
      <c r="G1110" s="15">
        <f ca="1">LOOKUP(D1110,$F$6:$F$9,$K$6:$K$9)</f>
        <v>24</v>
      </c>
      <c r="H1110" s="15">
        <f ca="1">LOOKUP(D1110,$F$6:$F$9,$L$6:$L$9)</f>
        <v>260</v>
      </c>
      <c r="I1110" s="20">
        <f ca="1">RAND()</f>
        <v>0.39064915397523903</v>
      </c>
      <c r="J1110" s="15">
        <f ca="1">IF(B1110=1, ROUND(_xlfn.NORM.INV(I1110,$C$5,$C$6)*(1+$T$14), 0), ROUND(_xlfn.NORM.INV(I1110, $D$5, $D$6)*(1+$T$14), 0))</f>
        <v>6</v>
      </c>
      <c r="K1110" s="20">
        <f ca="1">RAND()</f>
        <v>0.57934864682265208</v>
      </c>
      <c r="L1110" s="18">
        <f ca="1">IF(B1110=1, ROUND(_xlfn.NORM.INV(K1110,$C$7,$C$8), 2), ROUND(_xlfn.NORM.INV(K1110, $D$7, $D$8), 2))</f>
        <v>14019.97</v>
      </c>
      <c r="M1110" s="15">
        <f ca="1">MIN(E1110,J1110)</f>
        <v>6</v>
      </c>
      <c r="N1110" s="15">
        <f ca="1">RAND()</f>
        <v>0.86666283496629537</v>
      </c>
      <c r="O1110" s="19">
        <f ca="1">(IF(B1110=1, $G$21+($G$22-$G$21)*N1110, $H$21+($H$22-$H$21)*N1110))</f>
        <v>4.5333199223820342E-2</v>
      </c>
      <c r="P1110" s="15">
        <f ca="1">ROUND(M1110*(1-O1110), 0)</f>
        <v>6</v>
      </c>
      <c r="Q1110" s="20">
        <f ca="1">RAND()</f>
        <v>0.83127955930750341</v>
      </c>
      <c r="R1110" s="15">
        <f ca="1">IF(B1110=1, ROUND(_xlfn.NORM.INV(Q1110,$C$9,$C$10)*(1+$T$14), 0), ROUND(_xlfn.NORM.INV(Q1110, $D$9, $D$10)*(1+$T$14), 0))</f>
        <v>85</v>
      </c>
      <c r="S1110" s="20">
        <f ca="1">RAND()</f>
        <v>0.41999720844273025</v>
      </c>
      <c r="T1110" s="18">
        <f ca="1">IF(B1110=1, ROUND(_xlfn.NORM.INV(S1110,$C$11,$C$12), 2), ROUND(_xlfn.NORM.INV(S1110, $D$11, $D$12), 2))</f>
        <v>6647.38</v>
      </c>
      <c r="U1110" s="15">
        <f ca="1">MIN(F1110,R1110)</f>
        <v>40</v>
      </c>
      <c r="V1110" s="15">
        <f ca="1">RAND()</f>
        <v>0.9429817095314772</v>
      </c>
      <c r="W1110" s="19">
        <f ca="1">(IF(B1110=1, $G$21+($G$22-$G$21)*V1110, $H$21+($H$22-$H$21)*V1110))</f>
        <v>4.8004359833601705E-2</v>
      </c>
      <c r="X1110" s="15">
        <f ca="1">ROUND(U1110*(1-W1110), 0)</f>
        <v>38</v>
      </c>
      <c r="Y1110" s="20">
        <f ca="1">RAND()</f>
        <v>0.66230761687713136</v>
      </c>
      <c r="Z1110" s="15">
        <f ca="1">IF(B1110=1, ROUND(_xlfn.NORM.INV(Y1110,$C$13,$C$14)*(1+$T$14), 0), ROUND(_xlfn.NORM.INV(Y1110, $D$13, $D$14)*(1+$T$14), 0))</f>
        <v>64</v>
      </c>
      <c r="AA1110" s="20">
        <f ca="1">RAND()</f>
        <v>0.57199843817694185</v>
      </c>
      <c r="AB1110" s="18">
        <f ca="1">IF(B1110=1, ROUND(_xlfn.NORM.INV(AA1110,$C$15,$C$16), 2), ROUND(_xlfn.NORM.INV(AA1110, $D$15, $D$16), 2))</f>
        <v>3729.64</v>
      </c>
      <c r="AC1110" s="15">
        <f ca="1">MIN(G1110,Z1110)</f>
        <v>24</v>
      </c>
      <c r="AD1110" s="15">
        <f ca="1">RAND()</f>
        <v>0.91094335077201261</v>
      </c>
      <c r="AE1110" s="19">
        <f ca="1">(IF(B1110=1, $G$21+($G$22-$G$21)*AD1110, $H$21+($H$22-$H$21)*AD1110))</f>
        <v>4.688301727702044E-2</v>
      </c>
      <c r="AF1110" s="15">
        <f ca="1">ROUND(AC1110*(1-AE1110), 0)</f>
        <v>23</v>
      </c>
      <c r="AG1110" s="20">
        <f ca="1">RAND()</f>
        <v>0.30145294222503682</v>
      </c>
      <c r="AH1110" s="15">
        <f ca="1">IF(B1110=1, ROUND(_xlfn.NORM.INV(AG1110,$C$17,$C$18)*(1+$T$14), 0), ROUND(_xlfn.NORM.INV(AG1110, $D$17, $D$18)*(1+$T$14), 0))</f>
        <v>239</v>
      </c>
      <c r="AI1110" s="20">
        <f ca="1">RAND()</f>
        <v>0.8919887900155099</v>
      </c>
      <c r="AJ1110" s="18">
        <f ca="1">IF(B1110=1, ROUND(_xlfn.NORM.INV(AI1110,$C$19,$C$20), 2), ROUND(_xlfn.NORM.INV(AI1110, $D$19, $D$20), 2))</f>
        <v>2648.34</v>
      </c>
      <c r="AK1110" s="15">
        <f ca="1">MIN(ROUND(H1110*(1+$C$22),0),AH1110)</f>
        <v>239</v>
      </c>
      <c r="AL1110" s="20">
        <f ca="1">RAND()</f>
        <v>0.62584267335804122</v>
      </c>
      <c r="AM1110" s="19">
        <f ca="1">(IF(B1110=1, $G$21+($G$22-$G$21)*AL1110, $H$21+($H$22-$H$21)*AL1110))</f>
        <v>3.6904493567531449E-2</v>
      </c>
      <c r="AN1110" s="15">
        <f ca="1">ROUND(AK1110*(1-AM1110), 0)</f>
        <v>230</v>
      </c>
      <c r="AO1110" s="18">
        <f ca="1">SUM(IF(AN1110&gt;H1110, (AN1110-H1110)*($G$23+AJ1110), 0),IF(AF1110&gt;G1110,(AF1110-G1110)*($G$23+AB1110),0),IF(X1110&gt;F1110,(X1110-F1110)*($G$23+T1110),0),IF(P1110&gt;E1110,(P1110-E1110)*($G$23+L1110),0))</f>
        <v>0</v>
      </c>
      <c r="AP1110" s="18">
        <f>-$C$24</f>
        <v>-313614.51120000001</v>
      </c>
      <c r="AQ1110" s="17">
        <f ca="1">L1110*P1110+T1110*X1110+AB1110*AF1110+AJ1110*AN1110-AO1110+AP1110</f>
        <v>718005.6688000001</v>
      </c>
      <c r="AS1110" s="21">
        <f ca="1">SUM(IF(AN1110&gt;H1110, (AN1110-H1110), 0),IF(AF1110&gt;G1110,(AF1110-G1110),0),IF(X1110&gt;F1110,(X1110-F1110),0),IF(P1110&gt;E1110,(P1110-E1110),0))</f>
        <v>0</v>
      </c>
    </row>
    <row r="1111" spans="1:45" x14ac:dyDescent="0.4">
      <c r="A1111" s="15">
        <v>1083</v>
      </c>
      <c r="B1111" s="15">
        <f ca="1">IF(RAND() &lt; (8/12), 0, 1)</f>
        <v>0</v>
      </c>
      <c r="C1111" s="20">
        <f ca="1">RAND()</f>
        <v>8.5774746479665098E-2</v>
      </c>
      <c r="D1111" s="15" t="str">
        <f ca="1">LOOKUP(C1111,$H$13:$H$16,$F$13:$F$16)</f>
        <v>Airbus A350-900</v>
      </c>
      <c r="E1111" s="15">
        <f ca="1">LOOKUP(D1111,$F$6:$F$9,$I$6:$I$9)</f>
        <v>0</v>
      </c>
      <c r="F1111" s="15">
        <f ca="1">LOOKUP(D1111,$F$6:$F$9,$J$6:$J$9)</f>
        <v>32</v>
      </c>
      <c r="G1111" s="15">
        <f ca="1">LOOKUP(D1111,$F$6:$F$9,$K$6:$K$9)</f>
        <v>21</v>
      </c>
      <c r="H1111" s="15">
        <f ca="1">LOOKUP(D1111,$F$6:$F$9,$L$6:$L$9)</f>
        <v>259</v>
      </c>
      <c r="I1111" s="20">
        <f ca="1">RAND()</f>
        <v>0.97073634730969227</v>
      </c>
      <c r="J1111" s="15">
        <f ca="1">IF(B1111=1, ROUND(_xlfn.NORM.INV(I1111,$C$5,$C$6)*(1+$T$14), 0), ROUND(_xlfn.NORM.INV(I1111, $D$5, $D$6)*(1+$T$14), 0))</f>
        <v>6</v>
      </c>
      <c r="K1111" s="20">
        <f ca="1">RAND()</f>
        <v>0.62223506395869377</v>
      </c>
      <c r="L1111" s="18">
        <f ca="1">IF(B1111=1, ROUND(_xlfn.NORM.INV(K1111,$C$7,$C$8), 2), ROUND(_xlfn.NORM.INV(K1111, $D$7, $D$8), 2))</f>
        <v>10634.28</v>
      </c>
      <c r="M1111" s="15">
        <f ca="1">MIN(E1111,J1111)</f>
        <v>0</v>
      </c>
      <c r="N1111" s="15">
        <f ca="1">RAND()</f>
        <v>0.49855084350601842</v>
      </c>
      <c r="O1111" s="19">
        <f ca="1">(IF(B1111=1, $G$21+($G$22-$G$21)*N1111, $H$21+($H$22-$H$21)*N1111))</f>
        <v>2.4956525305180555E-2</v>
      </c>
      <c r="P1111" s="15">
        <f ca="1">ROUND(M1111*(1-O1111), 0)</f>
        <v>0</v>
      </c>
      <c r="Q1111" s="20">
        <f ca="1">RAND()</f>
        <v>0.76454318051720727</v>
      </c>
      <c r="R1111" s="15">
        <f ca="1">IF(B1111=1, ROUND(_xlfn.NORM.INV(Q1111,$C$9,$C$10)*(1+$T$14), 0), ROUND(_xlfn.NORM.INV(Q1111, $D$9, $D$10)*(1+$T$14), 0))</f>
        <v>47</v>
      </c>
      <c r="S1111" s="20">
        <f ca="1">RAND()</f>
        <v>0.99492216088690555</v>
      </c>
      <c r="T1111" s="18">
        <f ca="1">IF(B1111=1, ROUND(_xlfn.NORM.INV(S1111,$C$11,$C$12), 2), ROUND(_xlfn.NORM.INV(S1111, $D$11, $D$12), 2))</f>
        <v>5831.95</v>
      </c>
      <c r="U1111" s="15">
        <f ca="1">MIN(F1111,R1111)</f>
        <v>32</v>
      </c>
      <c r="V1111" s="15">
        <f ca="1">RAND()</f>
        <v>0.31228058897156996</v>
      </c>
      <c r="W1111" s="19">
        <f ca="1">(IF(B1111=1, $G$21+($G$22-$G$21)*V1111, $H$21+($H$22-$H$21)*V1111))</f>
        <v>1.9368417669147098E-2</v>
      </c>
      <c r="X1111" s="15">
        <f ca="1">ROUND(U1111*(1-W1111), 0)</f>
        <v>31</v>
      </c>
      <c r="Y1111" s="20">
        <f ca="1">RAND()</f>
        <v>0.5301491416223657</v>
      </c>
      <c r="Z1111" s="15">
        <f ca="1">IF(B1111=1, ROUND(_xlfn.NORM.INV(Y1111,$C$13,$C$14)*(1+$T$14), 0), ROUND(_xlfn.NORM.INV(Y1111, $D$13, $D$14)*(1+$T$14), 0))</f>
        <v>36</v>
      </c>
      <c r="AA1111" s="20">
        <f ca="1">RAND()</f>
        <v>0.1076273951768455</v>
      </c>
      <c r="AB1111" s="18">
        <f ca="1">IF(B1111=1, ROUND(_xlfn.NORM.INV(AA1111,$C$15,$C$16), 2), ROUND(_xlfn.NORM.INV(AA1111, $D$15, $D$16), 2))</f>
        <v>2647.36</v>
      </c>
      <c r="AC1111" s="15">
        <f ca="1">MIN(G1111,Z1111)</f>
        <v>21</v>
      </c>
      <c r="AD1111" s="15">
        <f ca="1">RAND()</f>
        <v>0.62163545156121647</v>
      </c>
      <c r="AE1111" s="19">
        <f ca="1">(IF(B1111=1, $G$21+($G$22-$G$21)*AD1111, $H$21+($H$22-$H$21)*AD1111))</f>
        <v>2.8649063546836495E-2</v>
      </c>
      <c r="AF1111" s="15">
        <f ca="1">ROUND(AC1111*(1-AE1111), 0)</f>
        <v>20</v>
      </c>
      <c r="AG1111" s="20">
        <f ca="1">RAND()</f>
        <v>0.87542159179793089</v>
      </c>
      <c r="AH1111" s="15">
        <f ca="1">IF(B1111=1, ROUND(_xlfn.NORM.INV(AG1111,$C$17,$C$18)*(1+$T$14), 0), ROUND(_xlfn.NORM.INV(AG1111, $D$17, $D$18)*(1+$T$14), 0))</f>
        <v>260</v>
      </c>
      <c r="AI1111" s="20">
        <f ca="1">RAND()</f>
        <v>0.35982189860929414</v>
      </c>
      <c r="AJ1111" s="18">
        <f ca="1">IF(B1111=1, ROUND(_xlfn.NORM.INV(AI1111,$C$19,$C$20), 2), ROUND(_xlfn.NORM.INV(AI1111, $D$19, $D$20), 2))</f>
        <v>1721.47</v>
      </c>
      <c r="AK1111" s="15">
        <f ca="1">MIN(ROUND(H1111*(1+$C$22),0),AH1111)</f>
        <v>260</v>
      </c>
      <c r="AL1111" s="20">
        <f ca="1">RAND()</f>
        <v>0.16943738433273237</v>
      </c>
      <c r="AM1111" s="19">
        <f ca="1">(IF(B1111=1, $G$21+($G$22-$G$21)*AL1111, $H$21+($H$22-$H$21)*AL1111))</f>
        <v>1.5083121529981971E-2</v>
      </c>
      <c r="AN1111" s="15">
        <f ca="1">ROUND(AK1111*(1-AM1111), 0)</f>
        <v>256</v>
      </c>
      <c r="AO1111" s="18">
        <f ca="1">SUM(IF(AN1111&gt;H1111, (AN1111-H1111)*($G$23+AJ1111), 0),IF(AF1111&gt;G1111,(AF1111-G1111)*($G$23+AB1111),0),IF(X1111&gt;F1111,(X1111-F1111)*($G$23+T1111),0),IF(P1111&gt;E1111,(P1111-E1111)*($G$23+L1111),0))</f>
        <v>0</v>
      </c>
      <c r="AP1111" s="18">
        <f>-$C$24</f>
        <v>-313614.51120000001</v>
      </c>
      <c r="AQ1111" s="17">
        <f ca="1">L1111*P1111+T1111*X1111+AB1111*AF1111+AJ1111*AN1111-AO1111+AP1111</f>
        <v>360819.45879999996</v>
      </c>
      <c r="AS1111" s="21">
        <f ca="1">SUM(IF(AN1111&gt;H1111, (AN1111-H1111), 0),IF(AF1111&gt;G1111,(AF1111-G1111),0),IF(X1111&gt;F1111,(X1111-F1111),0),IF(P1111&gt;E1111,(P1111-E1111),0))</f>
        <v>0</v>
      </c>
    </row>
    <row r="1112" spans="1:45" x14ac:dyDescent="0.4">
      <c r="A1112" s="15">
        <v>1084</v>
      </c>
      <c r="B1112" s="15">
        <f ca="1">IF(RAND() &lt; (8/12), 0, 1)</f>
        <v>0</v>
      </c>
      <c r="C1112" s="20">
        <f ca="1">RAND()</f>
        <v>0.65914558332608186</v>
      </c>
      <c r="D1112" s="15" t="str">
        <f ca="1">LOOKUP(C1112,$H$13:$H$16,$F$13:$F$16)</f>
        <v>Boeing 777-300ER</v>
      </c>
      <c r="E1112" s="15">
        <f ca="1">LOOKUP(D1112,$F$6:$F$9,$I$6:$I$9)</f>
        <v>8</v>
      </c>
      <c r="F1112" s="15">
        <f ca="1">LOOKUP(D1112,$F$6:$F$9,$J$6:$J$9)</f>
        <v>40</v>
      </c>
      <c r="G1112" s="15">
        <f ca="1">LOOKUP(D1112,$F$6:$F$9,$K$6:$K$9)</f>
        <v>24</v>
      </c>
      <c r="H1112" s="15">
        <f ca="1">LOOKUP(D1112,$F$6:$F$9,$L$6:$L$9)</f>
        <v>260</v>
      </c>
      <c r="I1112" s="20">
        <f ca="1">RAND()</f>
        <v>0.72700274914238772</v>
      </c>
      <c r="J1112" s="15">
        <f ca="1">IF(B1112=1, ROUND(_xlfn.NORM.INV(I1112,$C$5,$C$6)*(1+$T$14), 0), ROUND(_xlfn.NORM.INV(I1112, $D$5, $D$6)*(1+$T$14), 0))</f>
        <v>5</v>
      </c>
      <c r="K1112" s="20">
        <f ca="1">RAND()</f>
        <v>0.18428036527694103</v>
      </c>
      <c r="L1112" s="18">
        <f ca="1">IF(B1112=1, ROUND(_xlfn.NORM.INV(K1112,$C$7,$C$8), 2), ROUND(_xlfn.NORM.INV(K1112, $D$7, $D$8), 2))</f>
        <v>10082.57</v>
      </c>
      <c r="M1112" s="15">
        <f ca="1">MIN(E1112,J1112)</f>
        <v>5</v>
      </c>
      <c r="N1112" s="15">
        <f ca="1">RAND()</f>
        <v>0.32531342021160825</v>
      </c>
      <c r="O1112" s="19">
        <f ca="1">(IF(B1112=1, $G$21+($G$22-$G$21)*N1112, $H$21+($H$22-$H$21)*N1112))</f>
        <v>1.9759402606348248E-2</v>
      </c>
      <c r="P1112" s="15">
        <f ca="1">ROUND(M1112*(1-O1112), 0)</f>
        <v>5</v>
      </c>
      <c r="Q1112" s="20">
        <f ca="1">RAND()</f>
        <v>0.76050231532656942</v>
      </c>
      <c r="R1112" s="15">
        <f ca="1">IF(B1112=1, ROUND(_xlfn.NORM.INV(Q1112,$C$9,$C$10)*(1+$T$14), 0), ROUND(_xlfn.NORM.INV(Q1112, $D$9, $D$10)*(1+$T$14), 0))</f>
        <v>47</v>
      </c>
      <c r="S1112" s="20">
        <f ca="1">RAND()</f>
        <v>0.49846955838894147</v>
      </c>
      <c r="T1112" s="18">
        <f ca="1">IF(B1112=1, ROUND(_xlfn.NORM.INV(S1112,$C$11,$C$12), 2), ROUND(_xlfn.NORM.INV(S1112, $D$11, $D$12), 2))</f>
        <v>5245.32</v>
      </c>
      <c r="U1112" s="15">
        <f ca="1">MIN(F1112,R1112)</f>
        <v>40</v>
      </c>
      <c r="V1112" s="15">
        <f ca="1">RAND()</f>
        <v>0.41725657264899885</v>
      </c>
      <c r="W1112" s="19">
        <f ca="1">(IF(B1112=1, $G$21+($G$22-$G$21)*V1112, $H$21+($H$22-$H$21)*V1112))</f>
        <v>2.2517697179469963E-2</v>
      </c>
      <c r="X1112" s="15">
        <f ca="1">ROUND(U1112*(1-W1112), 0)</f>
        <v>39</v>
      </c>
      <c r="Y1112" s="20">
        <f ca="1">RAND()</f>
        <v>0.10548424306839888</v>
      </c>
      <c r="Z1112" s="15">
        <f ca="1">IF(B1112=1, ROUND(_xlfn.NORM.INV(Y1112,$C$13,$C$14)*(1+$T$14), 0), ROUND(_xlfn.NORM.INV(Y1112, $D$13, $D$14)*(1+$T$14), 0))</f>
        <v>24</v>
      </c>
      <c r="AA1112" s="20">
        <f ca="1">RAND()</f>
        <v>0.95986712386697781</v>
      </c>
      <c r="AB1112" s="18">
        <f ca="1">IF(B1112=1, ROUND(_xlfn.NORM.INV(AA1112,$C$15,$C$16), 2), ROUND(_xlfn.NORM.INV(AA1112, $D$15, $D$16), 2))</f>
        <v>3010.55</v>
      </c>
      <c r="AC1112" s="15">
        <f ca="1">MIN(G1112,Z1112)</f>
        <v>24</v>
      </c>
      <c r="AD1112" s="15">
        <f ca="1">RAND()</f>
        <v>0.33437421365840214</v>
      </c>
      <c r="AE1112" s="19">
        <f ca="1">(IF(B1112=1, $G$21+($G$22-$G$21)*AD1112, $H$21+($H$22-$H$21)*AD1112))</f>
        <v>2.0031226409752065E-2</v>
      </c>
      <c r="AF1112" s="15">
        <f ca="1">ROUND(AC1112*(1-AE1112), 0)</f>
        <v>24</v>
      </c>
      <c r="AG1112" s="20">
        <f ca="1">RAND()</f>
        <v>0.5314805895743171</v>
      </c>
      <c r="AH1112" s="15">
        <f ca="1">IF(B1112=1, ROUND(_xlfn.NORM.INV(AG1112,$C$17,$C$18)*(1+$T$14), 0), ROUND(_xlfn.NORM.INV(AG1112, $D$17, $D$18)*(1+$T$14), 0))</f>
        <v>204</v>
      </c>
      <c r="AI1112" s="20">
        <f ca="1">RAND()</f>
        <v>0.60517047997639528</v>
      </c>
      <c r="AJ1112" s="18">
        <f ca="1">IF(B1112=1, ROUND(_xlfn.NORM.INV(AI1112,$C$19,$C$20), 2), ROUND(_xlfn.NORM.INV(AI1112, $D$19, $D$20), 2))</f>
        <v>1768.99</v>
      </c>
      <c r="AK1112" s="15">
        <f ca="1">MIN(ROUND(H1112*(1+$C$22),0),AH1112)</f>
        <v>204</v>
      </c>
      <c r="AL1112" s="20">
        <f ca="1">RAND()</f>
        <v>0.84385020785937237</v>
      </c>
      <c r="AM1112" s="19">
        <f ca="1">(IF(B1112=1, $G$21+($G$22-$G$21)*AL1112, $H$21+($H$22-$H$21)*AL1112))</f>
        <v>3.5315506235781169E-2</v>
      </c>
      <c r="AN1112" s="15">
        <f ca="1">ROUND(AK1112*(1-AM1112), 0)</f>
        <v>197</v>
      </c>
      <c r="AO1112" s="18">
        <f ca="1">SUM(IF(AN1112&gt;H1112, (AN1112-H1112)*($G$23+AJ1112), 0),IF(AF1112&gt;G1112,(AF1112-G1112)*($G$23+AB1112),0),IF(X1112&gt;F1112,(X1112-F1112)*($G$23+T1112),0),IF(P1112&gt;E1112,(P1112-E1112)*($G$23+L1112),0))</f>
        <v>0</v>
      </c>
      <c r="AP1112" s="18">
        <f>-$C$24</f>
        <v>-313614.51120000001</v>
      </c>
      <c r="AQ1112" s="17">
        <f ca="1">L1112*P1112+T1112*X1112+AB1112*AF1112+AJ1112*AN1112-AO1112+AP1112</f>
        <v>362110.04880000005</v>
      </c>
      <c r="AS1112" s="21">
        <f ca="1">SUM(IF(AN1112&gt;H1112, (AN1112-H1112), 0),IF(AF1112&gt;G1112,(AF1112-G1112),0),IF(X1112&gt;F1112,(X1112-F1112),0),IF(P1112&gt;E1112,(P1112-E1112),0))</f>
        <v>0</v>
      </c>
    </row>
    <row r="1113" spans="1:45" x14ac:dyDescent="0.4">
      <c r="A1113" s="15">
        <v>1085</v>
      </c>
      <c r="B1113" s="15">
        <f ca="1">IF(RAND() &lt; (8/12), 0, 1)</f>
        <v>0</v>
      </c>
      <c r="C1113" s="20">
        <f ca="1">RAND()</f>
        <v>0.47202721872499975</v>
      </c>
      <c r="D1113" s="15" t="str">
        <f ca="1">LOOKUP(C1113,$H$13:$H$16,$F$13:$F$16)</f>
        <v>Airbus A380-800</v>
      </c>
      <c r="E1113" s="15">
        <f ca="1">LOOKUP(D1113,$F$6:$F$9,$I$6:$I$9)</f>
        <v>14</v>
      </c>
      <c r="F1113" s="15">
        <f ca="1">LOOKUP(D1113,$F$6:$F$9,$J$6:$J$9)</f>
        <v>76</v>
      </c>
      <c r="G1113" s="15">
        <f ca="1">LOOKUP(D1113,$F$6:$F$9,$K$6:$K$9)</f>
        <v>56</v>
      </c>
      <c r="H1113" s="15">
        <f ca="1">LOOKUP(D1113,$F$6:$F$9,$L$6:$L$9)</f>
        <v>341</v>
      </c>
      <c r="I1113" s="20">
        <f ca="1">RAND()</f>
        <v>0.20178676065120837</v>
      </c>
      <c r="J1113" s="15">
        <f ca="1">IF(B1113=1, ROUND(_xlfn.NORM.INV(I1113,$C$5,$C$6)*(1+$T$14), 0), ROUND(_xlfn.NORM.INV(I1113, $D$5, $D$6)*(1+$T$14), 0))</f>
        <v>3</v>
      </c>
      <c r="K1113" s="20">
        <f ca="1">RAND()</f>
        <v>3.0273526479782875E-2</v>
      </c>
      <c r="L1113" s="18">
        <f ca="1">IF(B1113=1, ROUND(_xlfn.NORM.INV(K1113,$C$7,$C$8), 2), ROUND(_xlfn.NORM.INV(K1113, $D$7, $D$8), 2))</f>
        <v>9637.01</v>
      </c>
      <c r="M1113" s="15">
        <f ca="1">MIN(E1113,J1113)</f>
        <v>3</v>
      </c>
      <c r="N1113" s="15">
        <f ca="1">RAND()</f>
        <v>1.0664304482060127E-2</v>
      </c>
      <c r="O1113" s="19">
        <f ca="1">(IF(B1113=1, $G$21+($G$22-$G$21)*N1113, $H$21+($H$22-$H$21)*N1113))</f>
        <v>1.0319929134461805E-2</v>
      </c>
      <c r="P1113" s="15">
        <f ca="1">ROUND(M1113*(1-O1113), 0)</f>
        <v>3</v>
      </c>
      <c r="Q1113" s="20">
        <f ca="1">RAND()</f>
        <v>0.38559198667117156</v>
      </c>
      <c r="R1113" s="15">
        <f ca="1">IF(B1113=1, ROUND(_xlfn.NORM.INV(Q1113,$C$9,$C$10)*(1+$T$14), 0), ROUND(_xlfn.NORM.INV(Q1113, $D$9, $D$10)*(1+$T$14), 0))</f>
        <v>37</v>
      </c>
      <c r="S1113" s="20">
        <f ca="1">RAND()</f>
        <v>0.21162580902092065</v>
      </c>
      <c r="T1113" s="18">
        <f ca="1">IF(B1113=1, ROUND(_xlfn.NORM.INV(S1113,$C$11,$C$12), 2), ROUND(_xlfn.NORM.INV(S1113, $D$11, $D$12), 2))</f>
        <v>5063.71</v>
      </c>
      <c r="U1113" s="15">
        <f ca="1">MIN(F1113,R1113)</f>
        <v>37</v>
      </c>
      <c r="V1113" s="15">
        <f ca="1">RAND()</f>
        <v>0.3184185981760056</v>
      </c>
      <c r="W1113" s="19">
        <f ca="1">(IF(B1113=1, $G$21+($G$22-$G$21)*V1113, $H$21+($H$22-$H$21)*V1113))</f>
        <v>1.9552557945280168E-2</v>
      </c>
      <c r="X1113" s="15">
        <f ca="1">ROUND(U1113*(1-W1113), 0)</f>
        <v>36</v>
      </c>
      <c r="Y1113" s="20">
        <f ca="1">RAND()</f>
        <v>0.37546584001320138</v>
      </c>
      <c r="Z1113" s="15">
        <f ca="1">IF(B1113=1, ROUND(_xlfn.NORM.INV(Y1113,$C$13,$C$14)*(1+$T$14), 0), ROUND(_xlfn.NORM.INV(Y1113, $D$13, $D$14)*(1+$T$14), 0))</f>
        <v>33</v>
      </c>
      <c r="AA1113" s="20">
        <f ca="1">RAND()</f>
        <v>4.3838805442502293E-2</v>
      </c>
      <c r="AB1113" s="18">
        <f ca="1">IF(B1113=1, ROUND(_xlfn.NORM.INV(AA1113,$C$15,$C$16), 2), ROUND(_xlfn.NORM.INV(AA1113, $D$15, $D$16), 2))</f>
        <v>2590.41</v>
      </c>
      <c r="AC1113" s="15">
        <f ca="1">MIN(G1113,Z1113)</f>
        <v>33</v>
      </c>
      <c r="AD1113" s="15">
        <f ca="1">RAND()</f>
        <v>0.75226081644771481</v>
      </c>
      <c r="AE1113" s="19">
        <f ca="1">(IF(B1113=1, $G$21+($G$22-$G$21)*AD1113, $H$21+($H$22-$H$21)*AD1113))</f>
        <v>3.2567824493431444E-2</v>
      </c>
      <c r="AF1113" s="15">
        <f ca="1">ROUND(AC1113*(1-AE1113), 0)</f>
        <v>32</v>
      </c>
      <c r="AG1113" s="20">
        <f ca="1">RAND()</f>
        <v>0.501174049550422</v>
      </c>
      <c r="AH1113" s="15">
        <f ca="1">IF(B1113=1, ROUND(_xlfn.NORM.INV(AG1113,$C$17,$C$18)*(1+$T$14), 0), ROUND(_xlfn.NORM.INV(AG1113, $D$17, $D$18)*(1+$T$14), 0))</f>
        <v>200</v>
      </c>
      <c r="AI1113" s="20">
        <f ca="1">RAND()</f>
        <v>0.16035564103095024</v>
      </c>
      <c r="AJ1113" s="18">
        <f ca="1">IF(B1113=1, ROUND(_xlfn.NORM.INV(AI1113,$C$19,$C$20), 2), ROUND(_xlfn.NORM.INV(AI1113, $D$19, $D$20), 2))</f>
        <v>1673.3</v>
      </c>
      <c r="AK1113" s="15">
        <f ca="1">MIN(ROUND(H1113*(1+$C$22),0),AH1113)</f>
        <v>200</v>
      </c>
      <c r="AL1113" s="20">
        <f ca="1">RAND()</f>
        <v>0.4790312905867441</v>
      </c>
      <c r="AM1113" s="19">
        <f ca="1">(IF(B1113=1, $G$21+($G$22-$G$21)*AL1113, $H$21+($H$22-$H$21)*AL1113))</f>
        <v>2.4370938717602323E-2</v>
      </c>
      <c r="AN1113" s="15">
        <f ca="1">ROUND(AK1113*(1-AM1113), 0)</f>
        <v>195</v>
      </c>
      <c r="AO1113" s="18">
        <f ca="1">SUM(IF(AN1113&gt;H1113, (AN1113-H1113)*($G$23+AJ1113), 0),IF(AF1113&gt;G1113,(AF1113-G1113)*($G$23+AB1113),0),IF(X1113&gt;F1113,(X1113-F1113)*($G$23+T1113),0),IF(P1113&gt;E1113,(P1113-E1113)*($G$23+L1113),0))</f>
        <v>0</v>
      </c>
      <c r="AP1113" s="18">
        <f>-$C$24</f>
        <v>-313614.51120000001</v>
      </c>
      <c r="AQ1113" s="17">
        <f ca="1">L1113*P1113+T1113*X1113+AB1113*AF1113+AJ1113*AN1113-AO1113+AP1113</f>
        <v>306776.69879999995</v>
      </c>
      <c r="AS1113" s="21">
        <f ca="1">SUM(IF(AN1113&gt;H1113, (AN1113-H1113), 0),IF(AF1113&gt;G1113,(AF1113-G1113),0),IF(X1113&gt;F1113,(X1113-F1113),0),IF(P1113&gt;E1113,(P1113-E1113),0))</f>
        <v>0</v>
      </c>
    </row>
    <row r="1114" spans="1:45" x14ac:dyDescent="0.4">
      <c r="A1114" s="15">
        <v>1086</v>
      </c>
      <c r="B1114" s="15">
        <f ca="1">IF(RAND() &lt; (8/12), 0, 1)</f>
        <v>0</v>
      </c>
      <c r="C1114" s="20">
        <f ca="1">RAND()</f>
        <v>0.56354597093839109</v>
      </c>
      <c r="D1114" s="15" t="str">
        <f ca="1">LOOKUP(C1114,$H$13:$H$16,$F$13:$F$16)</f>
        <v>Airbus A380-800</v>
      </c>
      <c r="E1114" s="15">
        <f ca="1">LOOKUP(D1114,$F$6:$F$9,$I$6:$I$9)</f>
        <v>14</v>
      </c>
      <c r="F1114" s="15">
        <f ca="1">LOOKUP(D1114,$F$6:$F$9,$J$6:$J$9)</f>
        <v>76</v>
      </c>
      <c r="G1114" s="15">
        <f ca="1">LOOKUP(D1114,$F$6:$F$9,$K$6:$K$9)</f>
        <v>56</v>
      </c>
      <c r="H1114" s="15">
        <f ca="1">LOOKUP(D1114,$F$6:$F$9,$L$6:$L$9)</f>
        <v>341</v>
      </c>
      <c r="I1114" s="20">
        <f ca="1">RAND()</f>
        <v>0.49369526993315038</v>
      </c>
      <c r="J1114" s="15">
        <f ca="1">IF(B1114=1, ROUND(_xlfn.NORM.INV(I1114,$C$5,$C$6)*(1+$T$14), 0), ROUND(_xlfn.NORM.INV(I1114, $D$5, $D$6)*(1+$T$14), 0))</f>
        <v>4</v>
      </c>
      <c r="K1114" s="20">
        <f ca="1">RAND()</f>
        <v>0.651225161395807</v>
      </c>
      <c r="L1114" s="18">
        <f ca="1">IF(B1114=1, ROUND(_xlfn.NORM.INV(K1114,$C$7,$C$8), 2), ROUND(_xlfn.NORM.INV(K1114, $D$7, $D$8), 2))</f>
        <v>10669.5</v>
      </c>
      <c r="M1114" s="15">
        <f ca="1">MIN(E1114,J1114)</f>
        <v>4</v>
      </c>
      <c r="N1114" s="15">
        <f ca="1">RAND()</f>
        <v>0.12128190920323179</v>
      </c>
      <c r="O1114" s="19">
        <f ca="1">(IF(B1114=1, $G$21+($G$22-$G$21)*N1114, $H$21+($H$22-$H$21)*N1114))</f>
        <v>1.3638457276096954E-2</v>
      </c>
      <c r="P1114" s="15">
        <f ca="1">ROUND(M1114*(1-O1114), 0)</f>
        <v>4</v>
      </c>
      <c r="Q1114" s="20">
        <f ca="1">RAND()</f>
        <v>0.71535938336244653</v>
      </c>
      <c r="R1114" s="15">
        <f ca="1">IF(B1114=1, ROUND(_xlfn.NORM.INV(Q1114,$C$9,$C$10)*(1+$T$14), 0), ROUND(_xlfn.NORM.INV(Q1114, $D$9, $D$10)*(1+$T$14), 0))</f>
        <v>46</v>
      </c>
      <c r="S1114" s="20">
        <f ca="1">RAND()</f>
        <v>0.8703609442845861</v>
      </c>
      <c r="T1114" s="18">
        <f ca="1">IF(B1114=1, ROUND(_xlfn.NORM.INV(S1114,$C$11,$C$12), 2), ROUND(_xlfn.NORM.INV(S1114, $D$11, $D$12), 2))</f>
        <v>5503.26</v>
      </c>
      <c r="U1114" s="15">
        <f ca="1">MIN(F1114,R1114)</f>
        <v>46</v>
      </c>
      <c r="V1114" s="15">
        <f ca="1">RAND()</f>
        <v>0.84510104255236296</v>
      </c>
      <c r="W1114" s="19">
        <f ca="1">(IF(B1114=1, $G$21+($G$22-$G$21)*V1114, $H$21+($H$22-$H$21)*V1114))</f>
        <v>3.5353031276570891E-2</v>
      </c>
      <c r="X1114" s="15">
        <f ca="1">ROUND(U1114*(1-W1114), 0)</f>
        <v>44</v>
      </c>
      <c r="Y1114" s="20">
        <f ca="1">RAND()</f>
        <v>0.57231066339810877</v>
      </c>
      <c r="Z1114" s="15">
        <f ca="1">IF(B1114=1, ROUND(_xlfn.NORM.INV(Y1114,$C$13,$C$14)*(1+$T$14), 0), ROUND(_xlfn.NORM.INV(Y1114, $D$13, $D$14)*(1+$T$14), 0))</f>
        <v>37</v>
      </c>
      <c r="AA1114" s="20">
        <f ca="1">RAND()</f>
        <v>0.63621288591289293</v>
      </c>
      <c r="AB1114" s="18">
        <f ca="1">IF(B1114=1, ROUND(_xlfn.NORM.INV(AA1114,$C$15,$C$16), 2), ROUND(_xlfn.NORM.INV(AA1114, $D$15, $D$16), 2))</f>
        <v>2840.31</v>
      </c>
      <c r="AC1114" s="15">
        <f ca="1">MIN(G1114,Z1114)</f>
        <v>37</v>
      </c>
      <c r="AD1114" s="15">
        <f ca="1">RAND()</f>
        <v>0.18389900683773919</v>
      </c>
      <c r="AE1114" s="19">
        <f ca="1">(IF(B1114=1, $G$21+($G$22-$G$21)*AD1114, $H$21+($H$22-$H$21)*AD1114))</f>
        <v>1.5516970205132177E-2</v>
      </c>
      <c r="AF1114" s="15">
        <f ca="1">ROUND(AC1114*(1-AE1114), 0)</f>
        <v>36</v>
      </c>
      <c r="AG1114" s="20">
        <f ca="1">RAND()</f>
        <v>0.63102982248830231</v>
      </c>
      <c r="AH1114" s="15">
        <f ca="1">IF(B1114=1, ROUND(_xlfn.NORM.INV(AG1114,$C$17,$C$18)*(1+$T$14), 0), ROUND(_xlfn.NORM.INV(AG1114, $D$17, $D$18)*(1+$T$14), 0))</f>
        <v>217</v>
      </c>
      <c r="AI1114" s="20">
        <f ca="1">RAND()</f>
        <v>7.5017958091768921E-2</v>
      </c>
      <c r="AJ1114" s="18">
        <f ca="1">IF(B1114=1, ROUND(_xlfn.NORM.INV(AI1114,$C$19,$C$20), 2), ROUND(_xlfn.NORM.INV(AI1114, $D$19, $D$20), 2))</f>
        <v>1639.39</v>
      </c>
      <c r="AK1114" s="15">
        <f ca="1">MIN(ROUND(H1114*(1+$C$22),0),AH1114)</f>
        <v>217</v>
      </c>
      <c r="AL1114" s="20">
        <f ca="1">RAND()</f>
        <v>0.75192148197123143</v>
      </c>
      <c r="AM1114" s="19">
        <f ca="1">(IF(B1114=1, $G$21+($G$22-$G$21)*AL1114, $H$21+($H$22-$H$21)*AL1114))</f>
        <v>3.255764445913694E-2</v>
      </c>
      <c r="AN1114" s="15">
        <f ca="1">ROUND(AK1114*(1-AM1114), 0)</f>
        <v>210</v>
      </c>
      <c r="AO1114" s="18">
        <f ca="1">SUM(IF(AN1114&gt;H1114, (AN1114-H1114)*($G$23+AJ1114), 0),IF(AF1114&gt;G1114,(AF1114-G1114)*($G$23+AB1114),0),IF(X1114&gt;F1114,(X1114-F1114)*($G$23+T1114),0),IF(P1114&gt;E1114,(P1114-E1114)*($G$23+L1114),0))</f>
        <v>0</v>
      </c>
      <c r="AP1114" s="18">
        <f>-$C$24</f>
        <v>-313614.51120000001</v>
      </c>
      <c r="AQ1114" s="17">
        <f ca="1">L1114*P1114+T1114*X1114+AB1114*AF1114+AJ1114*AN1114-AO1114+AP1114</f>
        <v>417729.98879999999</v>
      </c>
      <c r="AS1114" s="21">
        <f ca="1">SUM(IF(AN1114&gt;H1114, (AN1114-H1114), 0),IF(AF1114&gt;G1114,(AF1114-G1114),0),IF(X1114&gt;F1114,(X1114-F1114),0),IF(P1114&gt;E1114,(P1114-E1114),0))</f>
        <v>0</v>
      </c>
    </row>
    <row r="1115" spans="1:45" x14ac:dyDescent="0.4">
      <c r="A1115" s="15">
        <v>1087</v>
      </c>
      <c r="B1115" s="15">
        <f ca="1">IF(RAND() &lt; (8/12), 0, 1)</f>
        <v>0</v>
      </c>
      <c r="C1115" s="20">
        <f ca="1">RAND()</f>
        <v>0.18892342092961811</v>
      </c>
      <c r="D1115" s="15" t="str">
        <f ca="1">LOOKUP(C1115,$H$13:$H$16,$F$13:$F$16)</f>
        <v>Airbus A350-900</v>
      </c>
      <c r="E1115" s="15">
        <f ca="1">LOOKUP(D1115,$F$6:$F$9,$I$6:$I$9)</f>
        <v>0</v>
      </c>
      <c r="F1115" s="15">
        <f ca="1">LOOKUP(D1115,$F$6:$F$9,$J$6:$J$9)</f>
        <v>32</v>
      </c>
      <c r="G1115" s="15">
        <f ca="1">LOOKUP(D1115,$F$6:$F$9,$K$6:$K$9)</f>
        <v>21</v>
      </c>
      <c r="H1115" s="15">
        <f ca="1">LOOKUP(D1115,$F$6:$F$9,$L$6:$L$9)</f>
        <v>259</v>
      </c>
      <c r="I1115" s="20">
        <f ca="1">RAND()</f>
        <v>0.87186577677626176</v>
      </c>
      <c r="J1115" s="15">
        <f ca="1">IF(B1115=1, ROUND(_xlfn.NORM.INV(I1115,$C$5,$C$6)*(1+$T$14), 0), ROUND(_xlfn.NORM.INV(I1115, $D$5, $D$6)*(1+$T$14), 0))</f>
        <v>5</v>
      </c>
      <c r="K1115" s="20">
        <f ca="1">RAND()</f>
        <v>0.33222932552576012</v>
      </c>
      <c r="L1115" s="18">
        <f ca="1">IF(B1115=1, ROUND(_xlfn.NORM.INV(K1115,$C$7,$C$8), 2), ROUND(_xlfn.NORM.INV(K1115, $D$7, $D$8), 2))</f>
        <v>10294.69</v>
      </c>
      <c r="M1115" s="15">
        <f ca="1">MIN(E1115,J1115)</f>
        <v>0</v>
      </c>
      <c r="N1115" s="15">
        <f ca="1">RAND()</f>
        <v>0.62181679326196981</v>
      </c>
      <c r="O1115" s="19">
        <f ca="1">(IF(B1115=1, $G$21+($G$22-$G$21)*N1115, $H$21+($H$22-$H$21)*N1115))</f>
        <v>2.8654503797859096E-2</v>
      </c>
      <c r="P1115" s="15">
        <f ca="1">ROUND(M1115*(1-O1115), 0)</f>
        <v>0</v>
      </c>
      <c r="Q1115" s="20">
        <f ca="1">RAND()</f>
        <v>0.29086284023197706</v>
      </c>
      <c r="R1115" s="15">
        <f ca="1">IF(B1115=1, ROUND(_xlfn.NORM.INV(Q1115,$C$9,$C$10)*(1+$T$14), 0), ROUND(_xlfn.NORM.INV(Q1115, $D$9, $D$10)*(1+$T$14), 0))</f>
        <v>34</v>
      </c>
      <c r="S1115" s="20">
        <f ca="1">RAND()</f>
        <v>0.35646243124294863</v>
      </c>
      <c r="T1115" s="18">
        <f ca="1">IF(B1115=1, ROUND(_xlfn.NORM.INV(S1115,$C$11,$C$12), 2), ROUND(_xlfn.NORM.INV(S1115, $D$11, $D$12), 2))</f>
        <v>5162.3500000000004</v>
      </c>
      <c r="U1115" s="15">
        <f ca="1">MIN(F1115,R1115)</f>
        <v>32</v>
      </c>
      <c r="V1115" s="15">
        <f ca="1">RAND()</f>
        <v>0.55692026476600942</v>
      </c>
      <c r="W1115" s="19">
        <f ca="1">(IF(B1115=1, $G$21+($G$22-$G$21)*V1115, $H$21+($H$22-$H$21)*V1115))</f>
        <v>2.6707607942980285E-2</v>
      </c>
      <c r="X1115" s="15">
        <f ca="1">ROUND(U1115*(1-W1115), 0)</f>
        <v>31</v>
      </c>
      <c r="Y1115" s="20">
        <f ca="1">RAND()</f>
        <v>0.2073311435341143</v>
      </c>
      <c r="Z1115" s="15">
        <f ca="1">IF(B1115=1, ROUND(_xlfn.NORM.INV(Y1115,$C$13,$C$14)*(1+$T$14), 0), ROUND(_xlfn.NORM.INV(Y1115, $D$13, $D$14)*(1+$T$14), 0))</f>
        <v>28</v>
      </c>
      <c r="AA1115" s="20">
        <f ca="1">RAND()</f>
        <v>0.66635031129653632</v>
      </c>
      <c r="AB1115" s="18">
        <f ca="1">IF(B1115=1, ROUND(_xlfn.NORM.INV(AA1115,$C$15,$C$16), 2), ROUND(_xlfn.NORM.INV(AA1115, $D$15, $D$16), 2))</f>
        <v>2850.21</v>
      </c>
      <c r="AC1115" s="15">
        <f ca="1">MIN(G1115,Z1115)</f>
        <v>21</v>
      </c>
      <c r="AD1115" s="15">
        <f ca="1">RAND()</f>
        <v>0.40155709731108979</v>
      </c>
      <c r="AE1115" s="19">
        <f ca="1">(IF(B1115=1, $G$21+($G$22-$G$21)*AD1115, $H$21+($H$22-$H$21)*AD1115))</f>
        <v>2.2046712919332693E-2</v>
      </c>
      <c r="AF1115" s="15">
        <f ca="1">ROUND(AC1115*(1-AE1115), 0)</f>
        <v>21</v>
      </c>
      <c r="AG1115" s="20">
        <f ca="1">RAND()</f>
        <v>0.25897816244005489</v>
      </c>
      <c r="AH1115" s="15">
        <f ca="1">IF(B1115=1, ROUND(_xlfn.NORM.INV(AG1115,$C$17,$C$18)*(1+$T$14), 0), ROUND(_xlfn.NORM.INV(AG1115, $D$17, $D$18)*(1+$T$14), 0))</f>
        <v>166</v>
      </c>
      <c r="AI1115" s="20">
        <f ca="1">RAND()</f>
        <v>0.68852520043099841</v>
      </c>
      <c r="AJ1115" s="18">
        <f ca="1">IF(B1115=1, ROUND(_xlfn.NORM.INV(AI1115,$C$19,$C$20), 2), ROUND(_xlfn.NORM.INV(AI1115, $D$19, $D$20), 2))</f>
        <v>1786.08</v>
      </c>
      <c r="AK1115" s="15">
        <f ca="1">MIN(ROUND(H1115*(1+$C$22),0),AH1115)</f>
        <v>166</v>
      </c>
      <c r="AL1115" s="20">
        <f ca="1">RAND()</f>
        <v>0.16801853514494991</v>
      </c>
      <c r="AM1115" s="19">
        <f ca="1">(IF(B1115=1, $G$21+($G$22-$G$21)*AL1115, $H$21+($H$22-$H$21)*AL1115))</f>
        <v>1.5040556054348498E-2</v>
      </c>
      <c r="AN1115" s="15">
        <f ca="1">ROUND(AK1115*(1-AM1115), 0)</f>
        <v>164</v>
      </c>
      <c r="AO1115" s="18">
        <f ca="1">SUM(IF(AN1115&gt;H1115, (AN1115-H1115)*($G$23+AJ1115), 0),IF(AF1115&gt;G1115,(AF1115-G1115)*($G$23+AB1115),0),IF(X1115&gt;F1115,(X1115-F1115)*($G$23+T1115),0),IF(P1115&gt;E1115,(P1115-E1115)*($G$23+L1115),0))</f>
        <v>0</v>
      </c>
      <c r="AP1115" s="18">
        <f>-$C$24</f>
        <v>-313614.51120000001</v>
      </c>
      <c r="AQ1115" s="17">
        <f ca="1">L1115*P1115+T1115*X1115+AB1115*AF1115+AJ1115*AN1115-AO1115+AP1115</f>
        <v>199189.8688</v>
      </c>
      <c r="AS1115" s="21">
        <f ca="1">SUM(IF(AN1115&gt;H1115, (AN1115-H1115), 0),IF(AF1115&gt;G1115,(AF1115-G1115),0),IF(X1115&gt;F1115,(X1115-F1115),0),IF(P1115&gt;E1115,(P1115-E1115),0))</f>
        <v>0</v>
      </c>
    </row>
    <row r="1116" spans="1:45" x14ac:dyDescent="0.4">
      <c r="A1116" s="15">
        <v>1088</v>
      </c>
      <c r="B1116" s="15">
        <f ca="1">IF(RAND() &lt; (8/12), 0, 1)</f>
        <v>1</v>
      </c>
      <c r="C1116" s="20">
        <f ca="1">RAND()</f>
        <v>0.77347289980815126</v>
      </c>
      <c r="D1116" s="15" t="str">
        <f ca="1">LOOKUP(C1116,$H$13:$H$16,$F$13:$F$16)</f>
        <v>Boeing 777-300ER</v>
      </c>
      <c r="E1116" s="15">
        <f ca="1">LOOKUP(D1116,$F$6:$F$9,$I$6:$I$9)</f>
        <v>8</v>
      </c>
      <c r="F1116" s="15">
        <f ca="1">LOOKUP(D1116,$F$6:$F$9,$J$6:$J$9)</f>
        <v>40</v>
      </c>
      <c r="G1116" s="15">
        <f ca="1">LOOKUP(D1116,$F$6:$F$9,$K$6:$K$9)</f>
        <v>24</v>
      </c>
      <c r="H1116" s="15">
        <f ca="1">LOOKUP(D1116,$F$6:$F$9,$L$6:$L$9)</f>
        <v>260</v>
      </c>
      <c r="I1116" s="20">
        <f ca="1">RAND()</f>
        <v>0.46756682555999851</v>
      </c>
      <c r="J1116" s="15">
        <f ca="1">IF(B1116=1, ROUND(_xlfn.NORM.INV(I1116,$C$5,$C$6)*(1+$T$14), 0), ROUND(_xlfn.NORM.INV(I1116, $D$5, $D$6)*(1+$T$14), 0))</f>
        <v>6</v>
      </c>
      <c r="K1116" s="20">
        <f ca="1">RAND()</f>
        <v>0.82875048993813882</v>
      </c>
      <c r="L1116" s="18">
        <f ca="1">IF(B1116=1, ROUND(_xlfn.NORM.INV(K1116,$C$7,$C$8), 2), ROUND(_xlfn.NORM.INV(K1116, $D$7, $D$8), 2))</f>
        <v>15370.76</v>
      </c>
      <c r="M1116" s="15">
        <f ca="1">MIN(E1116,J1116)</f>
        <v>6</v>
      </c>
      <c r="N1116" s="15">
        <f ca="1">RAND()</f>
        <v>0.47869446303038454</v>
      </c>
      <c r="O1116" s="19">
        <f ca="1">(IF(B1116=1, $G$21+($G$22-$G$21)*N1116, $H$21+($H$22-$H$21)*N1116))</f>
        <v>3.1754306206063461E-2</v>
      </c>
      <c r="P1116" s="15">
        <f ca="1">ROUND(M1116*(1-O1116), 0)</f>
        <v>6</v>
      </c>
      <c r="Q1116" s="20">
        <f ca="1">RAND()</f>
        <v>0.40964543166488576</v>
      </c>
      <c r="R1116" s="15">
        <f ca="1">IF(B1116=1, ROUND(_xlfn.NORM.INV(Q1116,$C$9,$C$10)*(1+$T$14), 0), ROUND(_xlfn.NORM.INV(Q1116, $D$9, $D$10)*(1+$T$14), 0))</f>
        <v>55</v>
      </c>
      <c r="S1116" s="20">
        <f ca="1">RAND()</f>
        <v>0.88784786782323688</v>
      </c>
      <c r="T1116" s="18">
        <f ca="1">IF(B1116=1, ROUND(_xlfn.NORM.INV(S1116,$C$11,$C$12), 2), ROUND(_xlfn.NORM.INV(S1116, $D$11, $D$12), 2))</f>
        <v>7925.16</v>
      </c>
      <c r="U1116" s="15">
        <f ca="1">MIN(F1116,R1116)</f>
        <v>40</v>
      </c>
      <c r="V1116" s="15">
        <f ca="1">RAND()</f>
        <v>0.86510205730914369</v>
      </c>
      <c r="W1116" s="19">
        <f ca="1">(IF(B1116=1, $G$21+($G$22-$G$21)*V1116, $H$21+($H$22-$H$21)*V1116))</f>
        <v>4.5278572005820028E-2</v>
      </c>
      <c r="X1116" s="15">
        <f ca="1">ROUND(U1116*(1-W1116), 0)</f>
        <v>38</v>
      </c>
      <c r="Y1116" s="20">
        <f ca="1">RAND()</f>
        <v>0.93574186342174026</v>
      </c>
      <c r="Z1116" s="15">
        <f ca="1">IF(B1116=1, ROUND(_xlfn.NORM.INV(Y1116,$C$13,$C$14)*(1+$T$14), 0), ROUND(_xlfn.NORM.INV(Y1116, $D$13, $D$14)*(1+$T$14), 0))</f>
        <v>90</v>
      </c>
      <c r="AA1116" s="20">
        <f ca="1">RAND()</f>
        <v>0.55202118637918018</v>
      </c>
      <c r="AB1116" s="18">
        <f ca="1">IF(B1116=1, ROUND(_xlfn.NORM.INV(AA1116,$C$15,$C$16), 2), ROUND(_xlfn.NORM.INV(AA1116, $D$15, $D$16), 2))</f>
        <v>3705.26</v>
      </c>
      <c r="AC1116" s="15">
        <f ca="1">MIN(G1116,Z1116)</f>
        <v>24</v>
      </c>
      <c r="AD1116" s="15">
        <f ca="1">RAND()</f>
        <v>0.62924147235700023</v>
      </c>
      <c r="AE1116" s="19">
        <f ca="1">(IF(B1116=1, $G$21+($G$22-$G$21)*AD1116, $H$21+($H$22-$H$21)*AD1116))</f>
        <v>3.7023451532495005E-2</v>
      </c>
      <c r="AF1116" s="15">
        <f ca="1">ROUND(AC1116*(1-AE1116), 0)</f>
        <v>23</v>
      </c>
      <c r="AG1116" s="20">
        <f ca="1">RAND()</f>
        <v>0.40921251758631572</v>
      </c>
      <c r="AH1116" s="15">
        <f ca="1">IF(B1116=1, ROUND(_xlfn.NORM.INV(AG1116,$C$17,$C$18)*(1+$T$14), 0), ROUND(_xlfn.NORM.INV(AG1116, $D$17, $D$18)*(1+$T$14), 0))</f>
        <v>276</v>
      </c>
      <c r="AI1116" s="20">
        <f ca="1">RAND()</f>
        <v>2.5104579915978809E-2</v>
      </c>
      <c r="AJ1116" s="18">
        <f ca="1">IF(B1116=1, ROUND(_xlfn.NORM.INV(AI1116,$C$19,$C$20), 2), ROUND(_xlfn.NORM.INV(AI1116, $D$19, $D$20), 2))</f>
        <v>1687.91</v>
      </c>
      <c r="AK1116" s="15">
        <f ca="1">MIN(ROUND(H1116*(1+$C$22),0),AH1116)</f>
        <v>273</v>
      </c>
      <c r="AL1116" s="20">
        <f ca="1">RAND()</f>
        <v>0.35049055078869473</v>
      </c>
      <c r="AM1116" s="19">
        <f ca="1">(IF(B1116=1, $G$21+($G$22-$G$21)*AL1116, $H$21+($H$22-$H$21)*AL1116))</f>
        <v>2.7267169277604315E-2</v>
      </c>
      <c r="AN1116" s="15">
        <f ca="1">ROUND(AK1116*(1-AM1116), 0)</f>
        <v>266</v>
      </c>
      <c r="AO1116" s="18">
        <f ca="1">SUM(IF(AN1116&gt;H1116, (AN1116-H1116)*($G$23+AJ1116), 0),IF(AF1116&gt;G1116,(AF1116-G1116)*($G$23+AB1116),0),IF(X1116&gt;F1116,(X1116-F1116)*($G$23+T1116),0),IF(P1116&gt;E1116,(P1116-E1116)*($G$23+L1116),0))</f>
        <v>15233.46</v>
      </c>
      <c r="AP1116" s="18">
        <f>-$C$24</f>
        <v>-313614.51120000001</v>
      </c>
      <c r="AQ1116" s="17">
        <f ca="1">L1116*P1116+T1116*X1116+AB1116*AF1116+AJ1116*AN1116-AO1116+AP1116</f>
        <v>598737.70879999991</v>
      </c>
      <c r="AS1116" s="21">
        <f ca="1">SUM(IF(AN1116&gt;H1116, (AN1116-H1116), 0),IF(AF1116&gt;G1116,(AF1116-G1116),0),IF(X1116&gt;F1116,(X1116-F1116),0),IF(P1116&gt;E1116,(P1116-E1116),0))</f>
        <v>6</v>
      </c>
    </row>
    <row r="1117" spans="1:45" x14ac:dyDescent="0.4">
      <c r="A1117" s="15">
        <v>1089</v>
      </c>
      <c r="B1117" s="15">
        <f ca="1">IF(RAND() &lt; (8/12), 0, 1)</f>
        <v>0</v>
      </c>
      <c r="C1117" s="20">
        <f ca="1">RAND()</f>
        <v>0.13489605341096178</v>
      </c>
      <c r="D1117" s="15" t="str">
        <f ca="1">LOOKUP(C1117,$H$13:$H$16,$F$13:$F$16)</f>
        <v>Airbus A350-900</v>
      </c>
      <c r="E1117" s="15">
        <f ca="1">LOOKUP(D1117,$F$6:$F$9,$I$6:$I$9)</f>
        <v>0</v>
      </c>
      <c r="F1117" s="15">
        <f ca="1">LOOKUP(D1117,$F$6:$F$9,$J$6:$J$9)</f>
        <v>32</v>
      </c>
      <c r="G1117" s="15">
        <f ca="1">LOOKUP(D1117,$F$6:$F$9,$K$6:$K$9)</f>
        <v>21</v>
      </c>
      <c r="H1117" s="15">
        <f ca="1">LOOKUP(D1117,$F$6:$F$9,$L$6:$L$9)</f>
        <v>259</v>
      </c>
      <c r="I1117" s="20">
        <f ca="1">RAND()</f>
        <v>0.59902046768587969</v>
      </c>
      <c r="J1117" s="15">
        <f ca="1">IF(B1117=1, ROUND(_xlfn.NORM.INV(I1117,$C$5,$C$6)*(1+$T$14), 0), ROUND(_xlfn.NORM.INV(I1117, $D$5, $D$6)*(1+$T$14), 0))</f>
        <v>4</v>
      </c>
      <c r="K1117" s="20">
        <f ca="1">RAND()</f>
        <v>0.10896761855135262</v>
      </c>
      <c r="L1117" s="18">
        <f ca="1">IF(B1117=1, ROUND(_xlfn.NORM.INV(K1117,$C$7,$C$8), 2), ROUND(_xlfn.NORM.INV(K1117, $D$7, $D$8), 2))</f>
        <v>9930.8700000000008</v>
      </c>
      <c r="M1117" s="15">
        <f ca="1">MIN(E1117,J1117)</f>
        <v>0</v>
      </c>
      <c r="N1117" s="15">
        <f ca="1">RAND()</f>
        <v>7.685060019076051E-2</v>
      </c>
      <c r="O1117" s="19">
        <f ca="1">(IF(B1117=1, $G$21+($G$22-$G$21)*N1117, $H$21+($H$22-$H$21)*N1117))</f>
        <v>1.2305518005722816E-2</v>
      </c>
      <c r="P1117" s="15">
        <f ca="1">ROUND(M1117*(1-O1117), 0)</f>
        <v>0</v>
      </c>
      <c r="Q1117" s="20">
        <f ca="1">RAND()</f>
        <v>0.65764058748264265</v>
      </c>
      <c r="R1117" s="15">
        <f ca="1">IF(B1117=1, ROUND(_xlfn.NORM.INV(Q1117,$C$9,$C$10)*(1+$T$14), 0), ROUND(_xlfn.NORM.INV(Q1117, $D$9, $D$10)*(1+$T$14), 0))</f>
        <v>44</v>
      </c>
      <c r="S1117" s="20">
        <f ca="1">RAND()</f>
        <v>0.10860246599716095</v>
      </c>
      <c r="T1117" s="18">
        <f ca="1">IF(B1117=1, ROUND(_xlfn.NORM.INV(S1117,$C$11,$C$12), 2), ROUND(_xlfn.NORM.INV(S1117, $D$11, $D$12), 2))</f>
        <v>4964.99</v>
      </c>
      <c r="U1117" s="15">
        <f ca="1">MIN(F1117,R1117)</f>
        <v>32</v>
      </c>
      <c r="V1117" s="15">
        <f ca="1">RAND()</f>
        <v>0.43090541395611925</v>
      </c>
      <c r="W1117" s="19">
        <f ca="1">(IF(B1117=1, $G$21+($G$22-$G$21)*V1117, $H$21+($H$22-$H$21)*V1117))</f>
        <v>2.2927162418683575E-2</v>
      </c>
      <c r="X1117" s="15">
        <f ca="1">ROUND(U1117*(1-W1117), 0)</f>
        <v>31</v>
      </c>
      <c r="Y1117" s="20">
        <f ca="1">RAND()</f>
        <v>0.25244406795231333</v>
      </c>
      <c r="Z1117" s="15">
        <f ca="1">IF(B1117=1, ROUND(_xlfn.NORM.INV(Y1117,$C$13,$C$14)*(1+$T$14), 0), ROUND(_xlfn.NORM.INV(Y1117, $D$13, $D$14)*(1+$T$14), 0))</f>
        <v>29</v>
      </c>
      <c r="AA1117" s="20">
        <f ca="1">RAND()</f>
        <v>0.30583164678406749</v>
      </c>
      <c r="AB1117" s="18">
        <f ca="1">IF(B1117=1, ROUND(_xlfn.NORM.INV(AA1117,$C$15,$C$16), 2), ROUND(_xlfn.NORM.INV(AA1117, $D$15, $D$16), 2))</f>
        <v>2736.26</v>
      </c>
      <c r="AC1117" s="15">
        <f ca="1">MIN(G1117,Z1117)</f>
        <v>21</v>
      </c>
      <c r="AD1117" s="15">
        <f ca="1">RAND()</f>
        <v>0.3441186675152329</v>
      </c>
      <c r="AE1117" s="19">
        <f ca="1">(IF(B1117=1, $G$21+($G$22-$G$21)*AD1117, $H$21+($H$22-$H$21)*AD1117))</f>
        <v>2.0323560025456988E-2</v>
      </c>
      <c r="AF1117" s="15">
        <f ca="1">ROUND(AC1117*(1-AE1117), 0)</f>
        <v>21</v>
      </c>
      <c r="AG1117" s="20">
        <f ca="1">RAND()</f>
        <v>5.4028837486612691E-2</v>
      </c>
      <c r="AH1117" s="15">
        <f ca="1">IF(B1117=1, ROUND(_xlfn.NORM.INV(AG1117,$C$17,$C$18)*(1+$T$14), 0), ROUND(_xlfn.NORM.INV(AG1117, $D$17, $D$18)*(1+$T$14), 0))</f>
        <v>115</v>
      </c>
      <c r="AI1117" s="20">
        <f ca="1">RAND()</f>
        <v>0.79876070278435995</v>
      </c>
      <c r="AJ1117" s="18">
        <f ca="1">IF(B1117=1, ROUND(_xlfn.NORM.INV(AI1117,$C$19,$C$20), 2), ROUND(_xlfn.NORM.INV(AI1117, $D$19, $D$20), 2))</f>
        <v>1812.32</v>
      </c>
      <c r="AK1117" s="15">
        <f ca="1">MIN(ROUND(H1117*(1+$C$22),0),AH1117)</f>
        <v>115</v>
      </c>
      <c r="AL1117" s="20">
        <f ca="1">RAND()</f>
        <v>0.70943763856267883</v>
      </c>
      <c r="AM1117" s="19">
        <f ca="1">(IF(B1117=1, $G$21+($G$22-$G$21)*AL1117, $H$21+($H$22-$H$21)*AL1117))</f>
        <v>3.1283129156880363E-2</v>
      </c>
      <c r="AN1117" s="15">
        <f ca="1">ROUND(AK1117*(1-AM1117), 0)</f>
        <v>111</v>
      </c>
      <c r="AO1117" s="18">
        <f ca="1">SUM(IF(AN1117&gt;H1117, (AN1117-H1117)*($G$23+AJ1117), 0),IF(AF1117&gt;G1117,(AF1117-G1117)*($G$23+AB1117),0),IF(X1117&gt;F1117,(X1117-F1117)*($G$23+T1117),0),IF(P1117&gt;E1117,(P1117-E1117)*($G$23+L1117),0))</f>
        <v>0</v>
      </c>
      <c r="AP1117" s="18">
        <f>-$C$24</f>
        <v>-313614.51120000001</v>
      </c>
      <c r="AQ1117" s="17">
        <f ca="1">L1117*P1117+T1117*X1117+AB1117*AF1117+AJ1117*AN1117-AO1117+AP1117</f>
        <v>98929.158800000034</v>
      </c>
      <c r="AS1117" s="21">
        <f ca="1">SUM(IF(AN1117&gt;H1117, (AN1117-H1117), 0),IF(AF1117&gt;G1117,(AF1117-G1117),0),IF(X1117&gt;F1117,(X1117-F1117),0),IF(P1117&gt;E1117,(P1117-E1117),0))</f>
        <v>0</v>
      </c>
    </row>
    <row r="1118" spans="1:45" x14ac:dyDescent="0.4">
      <c r="A1118" s="15">
        <v>1090</v>
      </c>
      <c r="B1118" s="15">
        <f ca="1">IF(RAND() &lt; (8/12), 0, 1)</f>
        <v>1</v>
      </c>
      <c r="C1118" s="20">
        <f ca="1">RAND()</f>
        <v>0.67277039806611683</v>
      </c>
      <c r="D1118" s="15" t="str">
        <f ca="1">LOOKUP(C1118,$H$13:$H$16,$F$13:$F$16)</f>
        <v>Boeing 777-300ER</v>
      </c>
      <c r="E1118" s="15">
        <f ca="1">LOOKUP(D1118,$F$6:$F$9,$I$6:$I$9)</f>
        <v>8</v>
      </c>
      <c r="F1118" s="15">
        <f ca="1">LOOKUP(D1118,$F$6:$F$9,$J$6:$J$9)</f>
        <v>40</v>
      </c>
      <c r="G1118" s="15">
        <f ca="1">LOOKUP(D1118,$F$6:$F$9,$K$6:$K$9)</f>
        <v>24</v>
      </c>
      <c r="H1118" s="15">
        <f ca="1">LOOKUP(D1118,$F$6:$F$9,$L$6:$L$9)</f>
        <v>260</v>
      </c>
      <c r="I1118" s="20">
        <f ca="1">RAND()</f>
        <v>0.78063812992696102</v>
      </c>
      <c r="J1118" s="15">
        <f ca="1">IF(B1118=1, ROUND(_xlfn.NORM.INV(I1118,$C$5,$C$6)*(1+$T$14), 0), ROUND(_xlfn.NORM.INV(I1118, $D$5, $D$6)*(1+$T$14), 0))</f>
        <v>8</v>
      </c>
      <c r="K1118" s="20">
        <f ca="1">RAND()</f>
        <v>0.75972675039800452</v>
      </c>
      <c r="L1118" s="18">
        <f ca="1">IF(B1118=1, ROUND(_xlfn.NORM.INV(K1118,$C$7,$C$8), 2), ROUND(_xlfn.NORM.INV(K1118, $D$7, $D$8), 2))</f>
        <v>14931.06</v>
      </c>
      <c r="M1118" s="15">
        <f ca="1">MIN(E1118,J1118)</f>
        <v>8</v>
      </c>
      <c r="N1118" s="15">
        <f ca="1">RAND()</f>
        <v>0.11690405097756262</v>
      </c>
      <c r="O1118" s="19">
        <f ca="1">(IF(B1118=1, $G$21+($G$22-$G$21)*N1118, $H$21+($H$22-$H$21)*N1118))</f>
        <v>1.9091641784214693E-2</v>
      </c>
      <c r="P1118" s="15">
        <f ca="1">ROUND(M1118*(1-O1118), 0)</f>
        <v>8</v>
      </c>
      <c r="Q1118" s="20">
        <f ca="1">RAND()</f>
        <v>0.67714373100370406</v>
      </c>
      <c r="R1118" s="15">
        <f ca="1">IF(B1118=1, ROUND(_xlfn.NORM.INV(Q1118,$C$9,$C$10)*(1+$T$14), 0), ROUND(_xlfn.NORM.INV(Q1118, $D$9, $D$10)*(1+$T$14), 0))</f>
        <v>72</v>
      </c>
      <c r="S1118" s="20">
        <f ca="1">RAND()</f>
        <v>0.80446703717356449</v>
      </c>
      <c r="T1118" s="18">
        <f ca="1">IF(B1118=1, ROUND(_xlfn.NORM.INV(S1118,$C$11,$C$12), 2), ROUND(_xlfn.NORM.INV(S1118, $D$11, $D$12), 2))</f>
        <v>7602.82</v>
      </c>
      <c r="U1118" s="15">
        <f ca="1">MIN(F1118,R1118)</f>
        <v>40</v>
      </c>
      <c r="V1118" s="15">
        <f ca="1">RAND()</f>
        <v>0.13580005433451248</v>
      </c>
      <c r="W1118" s="19">
        <f ca="1">(IF(B1118=1, $G$21+($G$22-$G$21)*V1118, $H$21+($H$22-$H$21)*V1118))</f>
        <v>1.9753001901707937E-2</v>
      </c>
      <c r="X1118" s="15">
        <f ca="1">ROUND(U1118*(1-W1118), 0)</f>
        <v>39</v>
      </c>
      <c r="Y1118" s="20">
        <f ca="1">RAND()</f>
        <v>0.10673308687599692</v>
      </c>
      <c r="Z1118" s="15">
        <f ca="1">IF(B1118=1, ROUND(_xlfn.NORM.INV(Y1118,$C$13,$C$14)*(1+$T$14), 0), ROUND(_xlfn.NORM.INV(Y1118, $D$13, $D$14)*(1+$T$14), 0))</f>
        <v>26</v>
      </c>
      <c r="AA1118" s="20">
        <f ca="1">RAND()</f>
        <v>0.85358314827623794</v>
      </c>
      <c r="AB1118" s="18">
        <f ca="1">IF(B1118=1, ROUND(_xlfn.NORM.INV(AA1118,$C$15,$C$16), 2), ROUND(_xlfn.NORM.INV(AA1118, $D$15, $D$16), 2))</f>
        <v>4148.25</v>
      </c>
      <c r="AC1118" s="15">
        <f ca="1">MIN(G1118,Z1118)</f>
        <v>24</v>
      </c>
      <c r="AD1118" s="15">
        <f ca="1">RAND()</f>
        <v>0.12336167062357839</v>
      </c>
      <c r="AE1118" s="19">
        <f ca="1">(IF(B1118=1, $G$21+($G$22-$G$21)*AD1118, $H$21+($H$22-$H$21)*AD1118))</f>
        <v>1.9317658471825244E-2</v>
      </c>
      <c r="AF1118" s="15">
        <f ca="1">ROUND(AC1118*(1-AE1118), 0)</f>
        <v>24</v>
      </c>
      <c r="AG1118" s="20">
        <f ca="1">RAND()</f>
        <v>0.40677053024904519</v>
      </c>
      <c r="AH1118" s="15">
        <f ca="1">IF(B1118=1, ROUND(_xlfn.NORM.INV(AG1118,$C$17,$C$18)*(1+$T$14), 0), ROUND(_xlfn.NORM.INV(AG1118, $D$17, $D$18)*(1+$T$14), 0))</f>
        <v>275</v>
      </c>
      <c r="AI1118" s="20">
        <f ca="1">RAND()</f>
        <v>4.8555248348697844E-2</v>
      </c>
      <c r="AJ1118" s="18">
        <f ca="1">IF(B1118=1, ROUND(_xlfn.NORM.INV(AI1118,$C$19,$C$20), 2), ROUND(_xlfn.NORM.INV(AI1118, $D$19, $D$20), 2))</f>
        <v>1777.83</v>
      </c>
      <c r="AK1118" s="15">
        <f ca="1">MIN(ROUND(H1118*(1+$C$22),0),AH1118)</f>
        <v>273</v>
      </c>
      <c r="AL1118" s="20">
        <f ca="1">RAND()</f>
        <v>0.51398241798894539</v>
      </c>
      <c r="AM1118" s="19">
        <f ca="1">(IF(B1118=1, $G$21+($G$22-$G$21)*AL1118, $H$21+($H$22-$H$21)*AL1118))</f>
        <v>3.2989384629613094E-2</v>
      </c>
      <c r="AN1118" s="15">
        <f ca="1">ROUND(AK1118*(1-AM1118), 0)</f>
        <v>264</v>
      </c>
      <c r="AO1118" s="18">
        <f ca="1">SUM(IF(AN1118&gt;H1118, (AN1118-H1118)*($G$23+AJ1118), 0),IF(AF1118&gt;G1118,(AF1118-G1118)*($G$23+AB1118),0),IF(X1118&gt;F1118,(X1118-F1118)*($G$23+T1118),0),IF(P1118&gt;E1118,(P1118-E1118)*($G$23+L1118),0))</f>
        <v>10515.32</v>
      </c>
      <c r="AP1118" s="18">
        <f>-$C$24</f>
        <v>-313614.51120000001</v>
      </c>
      <c r="AQ1118" s="17">
        <f ca="1">L1118*P1118+T1118*X1118+AB1118*AF1118+AJ1118*AN1118-AO1118+AP1118</f>
        <v>660733.74879999994</v>
      </c>
      <c r="AS1118" s="21">
        <f ca="1">SUM(IF(AN1118&gt;H1118, (AN1118-H1118), 0),IF(AF1118&gt;G1118,(AF1118-G1118),0),IF(X1118&gt;F1118,(X1118-F1118),0),IF(P1118&gt;E1118,(P1118-E1118),0))</f>
        <v>4</v>
      </c>
    </row>
    <row r="1119" spans="1:45" x14ac:dyDescent="0.4">
      <c r="A1119" s="15">
        <v>1091</v>
      </c>
      <c r="B1119" s="15">
        <f ca="1">IF(RAND() &lt; (8/12), 0, 1)</f>
        <v>0</v>
      </c>
      <c r="C1119" s="20">
        <f ca="1">RAND()</f>
        <v>0.57127937610694834</v>
      </c>
      <c r="D1119" s="15" t="str">
        <f ca="1">LOOKUP(C1119,$H$13:$H$16,$F$13:$F$16)</f>
        <v>Airbus A380-800</v>
      </c>
      <c r="E1119" s="15">
        <f ca="1">LOOKUP(D1119,$F$6:$F$9,$I$6:$I$9)</f>
        <v>14</v>
      </c>
      <c r="F1119" s="15">
        <f ca="1">LOOKUP(D1119,$F$6:$F$9,$J$6:$J$9)</f>
        <v>76</v>
      </c>
      <c r="G1119" s="15">
        <f ca="1">LOOKUP(D1119,$F$6:$F$9,$K$6:$K$9)</f>
        <v>56</v>
      </c>
      <c r="H1119" s="15">
        <f ca="1">LOOKUP(D1119,$F$6:$F$9,$L$6:$L$9)</f>
        <v>341</v>
      </c>
      <c r="I1119" s="20">
        <f ca="1">RAND()</f>
        <v>0.25149774560704896</v>
      </c>
      <c r="J1119" s="15">
        <f ca="1">IF(B1119=1, ROUND(_xlfn.NORM.INV(I1119,$C$5,$C$6)*(1+$T$14), 0), ROUND(_xlfn.NORM.INV(I1119, $D$5, $D$6)*(1+$T$14), 0))</f>
        <v>3</v>
      </c>
      <c r="K1119" s="20">
        <f ca="1">RAND()</f>
        <v>0.85921222032560585</v>
      </c>
      <c r="L1119" s="18">
        <f ca="1">IF(B1119=1, ROUND(_xlfn.NORM.INV(K1119,$C$7,$C$8), 2), ROUND(_xlfn.NORM.INV(K1119, $D$7, $D$8), 2))</f>
        <v>10983.14</v>
      </c>
      <c r="M1119" s="15">
        <f ca="1">MIN(E1119,J1119)</f>
        <v>3</v>
      </c>
      <c r="N1119" s="15">
        <f ca="1">RAND()</f>
        <v>0.72865564424689344</v>
      </c>
      <c r="O1119" s="19">
        <f ca="1">(IF(B1119=1, $G$21+($G$22-$G$21)*N1119, $H$21+($H$22-$H$21)*N1119))</f>
        <v>3.1859669327406803E-2</v>
      </c>
      <c r="P1119" s="15">
        <f ca="1">ROUND(M1119*(1-O1119), 0)</f>
        <v>3</v>
      </c>
      <c r="Q1119" s="20">
        <f ca="1">RAND()</f>
        <v>0.96954418353716054</v>
      </c>
      <c r="R1119" s="15">
        <f ca="1">IF(B1119=1, ROUND(_xlfn.NORM.INV(Q1119,$C$9,$C$10)*(1+$T$14), 0), ROUND(_xlfn.NORM.INV(Q1119, $D$9, $D$10)*(1+$T$14), 0))</f>
        <v>60</v>
      </c>
      <c r="S1119" s="20">
        <f ca="1">RAND()</f>
        <v>0.50004523585689231</v>
      </c>
      <c r="T1119" s="18">
        <f ca="1">IF(B1119=1, ROUND(_xlfn.NORM.INV(S1119,$C$11,$C$12), 2), ROUND(_xlfn.NORM.INV(S1119, $D$11, $D$12), 2))</f>
        <v>5246.22</v>
      </c>
      <c r="U1119" s="15">
        <f ca="1">MIN(F1119,R1119)</f>
        <v>60</v>
      </c>
      <c r="V1119" s="15">
        <f ca="1">RAND()</f>
        <v>0.94544665951226592</v>
      </c>
      <c r="W1119" s="19">
        <f ca="1">(IF(B1119=1, $G$21+($G$22-$G$21)*V1119, $H$21+($H$22-$H$21)*V1119))</f>
        <v>3.8363399785367978E-2</v>
      </c>
      <c r="X1119" s="15">
        <f ca="1">ROUND(U1119*(1-W1119), 0)</f>
        <v>58</v>
      </c>
      <c r="Y1119" s="20">
        <f ca="1">RAND()</f>
        <v>0.96586056546798871</v>
      </c>
      <c r="Z1119" s="15">
        <f ca="1">IF(B1119=1, ROUND(_xlfn.NORM.INV(Y1119,$C$13,$C$14)*(1+$T$14), 0), ROUND(_xlfn.NORM.INV(Y1119, $D$13, $D$14)*(1+$T$14), 0))</f>
        <v>53</v>
      </c>
      <c r="AA1119" s="20">
        <f ca="1">RAND()</f>
        <v>0.18397136721768903</v>
      </c>
      <c r="AB1119" s="18">
        <f ca="1">IF(B1119=1, ROUND(_xlfn.NORM.INV(AA1119,$C$15,$C$16), 2), ROUND(_xlfn.NORM.INV(AA1119, $D$15, $D$16), 2))</f>
        <v>2688.55</v>
      </c>
      <c r="AC1119" s="15">
        <f ca="1">MIN(G1119,Z1119)</f>
        <v>53</v>
      </c>
      <c r="AD1119" s="15">
        <f ca="1">RAND()</f>
        <v>0.32930429387327942</v>
      </c>
      <c r="AE1119" s="19">
        <f ca="1">(IF(B1119=1, $G$21+($G$22-$G$21)*AD1119, $H$21+($H$22-$H$21)*AD1119))</f>
        <v>1.9879128816198383E-2</v>
      </c>
      <c r="AF1119" s="15">
        <f ca="1">ROUND(AC1119*(1-AE1119), 0)</f>
        <v>52</v>
      </c>
      <c r="AG1119" s="20">
        <f ca="1">RAND()</f>
        <v>8.7818549654285816E-2</v>
      </c>
      <c r="AH1119" s="15">
        <f ca="1">IF(B1119=1, ROUND(_xlfn.NORM.INV(AG1119,$C$17,$C$18)*(1+$T$14), 0), ROUND(_xlfn.NORM.INV(AG1119, $D$17, $D$18)*(1+$T$14), 0))</f>
        <v>128</v>
      </c>
      <c r="AI1119" s="20">
        <f ca="1">RAND()</f>
        <v>0.45771327466674416</v>
      </c>
      <c r="AJ1119" s="18">
        <f ca="1">IF(B1119=1, ROUND(_xlfn.NORM.INV(AI1119,$C$19,$C$20), 2), ROUND(_xlfn.NORM.INV(AI1119, $D$19, $D$20), 2))</f>
        <v>1740.66</v>
      </c>
      <c r="AK1119" s="15">
        <f ca="1">MIN(ROUND(H1119*(1+$C$22),0),AH1119)</f>
        <v>128</v>
      </c>
      <c r="AL1119" s="20">
        <f ca="1">RAND()</f>
        <v>8.338280990741076E-2</v>
      </c>
      <c r="AM1119" s="19">
        <f ca="1">(IF(B1119=1, $G$21+($G$22-$G$21)*AL1119, $H$21+($H$22-$H$21)*AL1119))</f>
        <v>1.2501484297222323E-2</v>
      </c>
      <c r="AN1119" s="15">
        <f ca="1">ROUND(AK1119*(1-AM1119), 0)</f>
        <v>126</v>
      </c>
      <c r="AO1119" s="18">
        <f ca="1">SUM(IF(AN1119&gt;H1119, (AN1119-H1119)*($G$23+AJ1119), 0),IF(AF1119&gt;G1119,(AF1119-G1119)*($G$23+AB1119),0),IF(X1119&gt;F1119,(X1119-F1119)*($G$23+T1119),0),IF(P1119&gt;E1119,(P1119-E1119)*($G$23+L1119),0))</f>
        <v>0</v>
      </c>
      <c r="AP1119" s="18">
        <f>-$C$24</f>
        <v>-313614.51120000001</v>
      </c>
      <c r="AQ1119" s="17">
        <f ca="1">L1119*P1119+T1119*X1119+AB1119*AF1119+AJ1119*AN1119-AO1119+AP1119</f>
        <v>382743.42880000005</v>
      </c>
      <c r="AS1119" s="21">
        <f ca="1">SUM(IF(AN1119&gt;H1119, (AN1119-H1119), 0),IF(AF1119&gt;G1119,(AF1119-G1119),0),IF(X1119&gt;F1119,(X1119-F1119),0),IF(P1119&gt;E1119,(P1119-E1119),0))</f>
        <v>0</v>
      </c>
    </row>
    <row r="1120" spans="1:45" x14ac:dyDescent="0.4">
      <c r="A1120" s="15">
        <v>1092</v>
      </c>
      <c r="B1120" s="15">
        <f ca="1">IF(RAND() &lt; (8/12), 0, 1)</f>
        <v>1</v>
      </c>
      <c r="C1120" s="20">
        <f ca="1">RAND()</f>
        <v>0.88800624512762094</v>
      </c>
      <c r="D1120" s="15" t="str">
        <f ca="1">LOOKUP(C1120,$H$13:$H$16,$F$13:$F$16)</f>
        <v>Boeing 777-300ER</v>
      </c>
      <c r="E1120" s="15">
        <f ca="1">LOOKUP(D1120,$F$6:$F$9,$I$6:$I$9)</f>
        <v>8</v>
      </c>
      <c r="F1120" s="15">
        <f ca="1">LOOKUP(D1120,$F$6:$F$9,$J$6:$J$9)</f>
        <v>40</v>
      </c>
      <c r="G1120" s="15">
        <f ca="1">LOOKUP(D1120,$F$6:$F$9,$K$6:$K$9)</f>
        <v>24</v>
      </c>
      <c r="H1120" s="15">
        <f ca="1">LOOKUP(D1120,$F$6:$F$9,$L$6:$L$9)</f>
        <v>260</v>
      </c>
      <c r="I1120" s="20">
        <f ca="1">RAND()</f>
        <v>0.22928803609245596</v>
      </c>
      <c r="J1120" s="15">
        <f ca="1">IF(B1120=1, ROUND(_xlfn.NORM.INV(I1120,$C$5,$C$6)*(1+$T$14), 0), ROUND(_xlfn.NORM.INV(I1120, $D$5, $D$6)*(1+$T$14), 0))</f>
        <v>5</v>
      </c>
      <c r="K1120" s="20">
        <f ca="1">RAND()</f>
        <v>0.94764514547426293</v>
      </c>
      <c r="L1120" s="18">
        <f ca="1">IF(B1120=1, ROUND(_xlfn.NORM.INV(K1120,$C$7,$C$8), 2), ROUND(_xlfn.NORM.INV(K1120, $D$7, $D$8), 2))</f>
        <v>16584.82</v>
      </c>
      <c r="M1120" s="15">
        <f ca="1">MIN(E1120,J1120)</f>
        <v>5</v>
      </c>
      <c r="N1120" s="15">
        <f ca="1">RAND()</f>
        <v>0.46870952462785964</v>
      </c>
      <c r="O1120" s="19">
        <f ca="1">(IF(B1120=1, $G$21+($G$22-$G$21)*N1120, $H$21+($H$22-$H$21)*N1120))</f>
        <v>3.1404833361975089E-2</v>
      </c>
      <c r="P1120" s="15">
        <f ca="1">ROUND(M1120*(1-O1120), 0)</f>
        <v>5</v>
      </c>
      <c r="Q1120" s="20">
        <f ca="1">RAND()</f>
        <v>0.68003704489980865</v>
      </c>
      <c r="R1120" s="15">
        <f ca="1">IF(B1120=1, ROUND(_xlfn.NORM.INV(Q1120,$C$9,$C$10)*(1+$T$14), 0), ROUND(_xlfn.NORM.INV(Q1120, $D$9, $D$10)*(1+$T$14), 0))</f>
        <v>73</v>
      </c>
      <c r="S1120" s="20">
        <f ca="1">RAND()</f>
        <v>0.21419197747431296</v>
      </c>
      <c r="T1120" s="18">
        <f ca="1">IF(B1120=1, ROUND(_xlfn.NORM.INV(S1120,$C$11,$C$12), 2), ROUND(_xlfn.NORM.INV(S1120, $D$11, $D$12), 2))</f>
        <v>6115.32</v>
      </c>
      <c r="U1120" s="15">
        <f ca="1">MIN(F1120,R1120)</f>
        <v>40</v>
      </c>
      <c r="V1120" s="15">
        <f ca="1">RAND()</f>
        <v>0.83746785482595665</v>
      </c>
      <c r="W1120" s="19">
        <f ca="1">(IF(B1120=1, $G$21+($G$22-$G$21)*V1120, $H$21+($H$22-$H$21)*V1120))</f>
        <v>4.4311374918908485E-2</v>
      </c>
      <c r="X1120" s="15">
        <f ca="1">ROUND(U1120*(1-W1120), 0)</f>
        <v>38</v>
      </c>
      <c r="Y1120" s="20">
        <f ca="1">RAND()</f>
        <v>3.7228151951452571E-2</v>
      </c>
      <c r="Z1120" s="15">
        <f ca="1">IF(B1120=1, ROUND(_xlfn.NORM.INV(Y1120,$C$13,$C$14)*(1+$T$14), 0), ROUND(_xlfn.NORM.INV(Y1120, $D$13, $D$14)*(1+$T$14), 0))</f>
        <v>13</v>
      </c>
      <c r="AA1120" s="20">
        <f ca="1">RAND()</f>
        <v>0.40346840577822607</v>
      </c>
      <c r="AB1120" s="18">
        <f ca="1">IF(B1120=1, ROUND(_xlfn.NORM.INV(AA1120,$C$15,$C$16), 2), ROUND(_xlfn.NORM.INV(AA1120, $D$15, $D$16), 2))</f>
        <v>3524.84</v>
      </c>
      <c r="AC1120" s="15">
        <f ca="1">MIN(G1120,Z1120)</f>
        <v>13</v>
      </c>
      <c r="AD1120" s="15">
        <f ca="1">RAND()</f>
        <v>3.9529196223865304E-3</v>
      </c>
      <c r="AE1120" s="19">
        <f ca="1">(IF(B1120=1, $G$21+($G$22-$G$21)*AD1120, $H$21+($H$22-$H$21)*AD1120))</f>
        <v>1.5138352186783529E-2</v>
      </c>
      <c r="AF1120" s="15">
        <f ca="1">ROUND(AC1120*(1-AE1120), 0)</f>
        <v>13</v>
      </c>
      <c r="AG1120" s="20">
        <f ca="1">RAND()</f>
        <v>0.71346191287559035</v>
      </c>
      <c r="AH1120" s="15">
        <f ca="1">IF(B1120=1, ROUND(_xlfn.NORM.INV(AG1120,$C$17,$C$18)*(1+$T$14), 0), ROUND(_xlfn.NORM.INV(AG1120, $D$17, $D$18)*(1+$T$14), 0))</f>
        <v>376</v>
      </c>
      <c r="AI1120" s="20">
        <f ca="1">RAND()</f>
        <v>0.46704137735475926</v>
      </c>
      <c r="AJ1120" s="18">
        <f ca="1">IF(B1120=1, ROUND(_xlfn.NORM.INV(AI1120,$C$19,$C$20), 2), ROUND(_xlfn.NORM.INV(AI1120, $D$19, $D$20), 2))</f>
        <v>2251.62</v>
      </c>
      <c r="AK1120" s="15">
        <f ca="1">MIN(ROUND(H1120*(1+$C$22),0),AH1120)</f>
        <v>273</v>
      </c>
      <c r="AL1120" s="20">
        <f ca="1">RAND()</f>
        <v>0.76976075534634025</v>
      </c>
      <c r="AM1120" s="19">
        <f ca="1">(IF(B1120=1, $G$21+($G$22-$G$21)*AL1120, $H$21+($H$22-$H$21)*AL1120))</f>
        <v>4.1941626437121911E-2</v>
      </c>
      <c r="AN1120" s="15">
        <f ca="1">ROUND(AK1120*(1-AM1120), 0)</f>
        <v>262</v>
      </c>
      <c r="AO1120" s="18">
        <f ca="1">SUM(IF(AN1120&gt;H1120, (AN1120-H1120)*($G$23+AJ1120), 0),IF(AF1120&gt;G1120,(AF1120-G1120)*($G$23+AB1120),0),IF(X1120&gt;F1120,(X1120-F1120)*($G$23+T1120),0),IF(P1120&gt;E1120,(P1120-E1120)*($G$23+L1120),0))</f>
        <v>6205.24</v>
      </c>
      <c r="AP1120" s="18">
        <f>-$C$24</f>
        <v>-313614.51120000001</v>
      </c>
      <c r="AQ1120" s="17">
        <f ca="1">L1120*P1120+T1120*X1120+AB1120*AF1120+AJ1120*AN1120-AO1120+AP1120</f>
        <v>631233.86879999982</v>
      </c>
      <c r="AS1120" s="21">
        <f ca="1">SUM(IF(AN1120&gt;H1120, (AN1120-H1120), 0),IF(AF1120&gt;G1120,(AF1120-G1120),0),IF(X1120&gt;F1120,(X1120-F1120),0),IF(P1120&gt;E1120,(P1120-E1120),0))</f>
        <v>2</v>
      </c>
    </row>
    <row r="1121" spans="1:45" x14ac:dyDescent="0.4">
      <c r="A1121" s="15">
        <v>1093</v>
      </c>
      <c r="B1121" s="15">
        <f ca="1">IF(RAND() &lt; (8/12), 0, 1)</f>
        <v>0</v>
      </c>
      <c r="C1121" s="20">
        <f ca="1">RAND()</f>
        <v>0.72093022825609332</v>
      </c>
      <c r="D1121" s="15" t="str">
        <f ca="1">LOOKUP(C1121,$H$13:$H$16,$F$13:$F$16)</f>
        <v>Boeing 777-300ER</v>
      </c>
      <c r="E1121" s="15">
        <f ca="1">LOOKUP(D1121,$F$6:$F$9,$I$6:$I$9)</f>
        <v>8</v>
      </c>
      <c r="F1121" s="15">
        <f ca="1">LOOKUP(D1121,$F$6:$F$9,$J$6:$J$9)</f>
        <v>40</v>
      </c>
      <c r="G1121" s="15">
        <f ca="1">LOOKUP(D1121,$F$6:$F$9,$K$6:$K$9)</f>
        <v>24</v>
      </c>
      <c r="H1121" s="15">
        <f ca="1">LOOKUP(D1121,$F$6:$F$9,$L$6:$L$9)</f>
        <v>260</v>
      </c>
      <c r="I1121" s="20">
        <f ca="1">RAND()</f>
        <v>0.87742030045978925</v>
      </c>
      <c r="J1121" s="15">
        <f ca="1">IF(B1121=1, ROUND(_xlfn.NORM.INV(I1121,$C$5,$C$6)*(1+$T$14), 0), ROUND(_xlfn.NORM.INV(I1121, $D$5, $D$6)*(1+$T$14), 0))</f>
        <v>5</v>
      </c>
      <c r="K1121" s="20">
        <f ca="1">RAND()</f>
        <v>0.18857680425441092</v>
      </c>
      <c r="L1121" s="18">
        <f ca="1">IF(B1121=1, ROUND(_xlfn.NORM.INV(K1121,$C$7,$C$8), 2), ROUND(_xlfn.NORM.INV(K1121, $D$7, $D$8), 2))</f>
        <v>10089.870000000001</v>
      </c>
      <c r="M1121" s="15">
        <f ca="1">MIN(E1121,J1121)</f>
        <v>5</v>
      </c>
      <c r="N1121" s="15">
        <f ca="1">RAND()</f>
        <v>1.4670737046678872E-2</v>
      </c>
      <c r="O1121" s="19">
        <f ca="1">(IF(B1121=1, $G$21+($G$22-$G$21)*N1121, $H$21+($H$22-$H$21)*N1121))</f>
        <v>1.0440122111400366E-2</v>
      </c>
      <c r="P1121" s="15">
        <f ca="1">ROUND(M1121*(1-O1121), 0)</f>
        <v>5</v>
      </c>
      <c r="Q1121" s="20">
        <f ca="1">RAND()</f>
        <v>0.49864100106843778</v>
      </c>
      <c r="R1121" s="15">
        <f ca="1">IF(B1121=1, ROUND(_xlfn.NORM.INV(Q1121,$C$9,$C$10)*(1+$T$14), 0), ROUND(_xlfn.NORM.INV(Q1121, $D$9, $D$10)*(1+$T$14), 0))</f>
        <v>40</v>
      </c>
      <c r="S1121" s="20">
        <f ca="1">RAND()</f>
        <v>0.9411677740253942</v>
      </c>
      <c r="T1121" s="18">
        <f ca="1">IF(B1121=1, ROUND(_xlfn.NORM.INV(S1121,$C$11,$C$12), 2), ROUND(_xlfn.NORM.INV(S1121, $D$11, $D$12), 2))</f>
        <v>5602.74</v>
      </c>
      <c r="U1121" s="15">
        <f ca="1">MIN(F1121,R1121)</f>
        <v>40</v>
      </c>
      <c r="V1121" s="15">
        <f ca="1">RAND()</f>
        <v>0.99686208951012789</v>
      </c>
      <c r="W1121" s="19">
        <f ca="1">(IF(B1121=1, $G$21+($G$22-$G$21)*V1121, $H$21+($H$22-$H$21)*V1121))</f>
        <v>3.9905862685303835E-2</v>
      </c>
      <c r="X1121" s="15">
        <f ca="1">ROUND(U1121*(1-W1121), 0)</f>
        <v>38</v>
      </c>
      <c r="Y1121" s="20">
        <f ca="1">RAND()</f>
        <v>0.2955272726823186</v>
      </c>
      <c r="Z1121" s="15">
        <f ca="1">IF(B1121=1, ROUND(_xlfn.NORM.INV(Y1121,$C$13,$C$14)*(1+$T$14), 0), ROUND(_xlfn.NORM.INV(Y1121, $D$13, $D$14)*(1+$T$14), 0))</f>
        <v>31</v>
      </c>
      <c r="AA1121" s="20">
        <f ca="1">RAND()</f>
        <v>0.90168222368610496</v>
      </c>
      <c r="AB1121" s="18">
        <f ca="1">IF(B1121=1, ROUND(_xlfn.NORM.INV(AA1121,$C$15,$C$16), 2), ROUND(_xlfn.NORM.INV(AA1121, $D$15, $D$16), 2))</f>
        <v>2954.89</v>
      </c>
      <c r="AC1121" s="15">
        <f ca="1">MIN(G1121,Z1121)</f>
        <v>24</v>
      </c>
      <c r="AD1121" s="15">
        <f ca="1">RAND()</f>
        <v>0.46979871024343745</v>
      </c>
      <c r="AE1121" s="19">
        <f ca="1">(IF(B1121=1, $G$21+($G$22-$G$21)*AD1121, $H$21+($H$22-$H$21)*AD1121))</f>
        <v>2.4093961307303124E-2</v>
      </c>
      <c r="AF1121" s="15">
        <f ca="1">ROUND(AC1121*(1-AE1121), 0)</f>
        <v>23</v>
      </c>
      <c r="AG1121" s="20">
        <f ca="1">RAND()</f>
        <v>5.563285859392908E-2</v>
      </c>
      <c r="AH1121" s="15">
        <f ca="1">IF(B1121=1, ROUND(_xlfn.NORM.INV(AG1121,$C$17,$C$18)*(1+$T$14), 0), ROUND(_xlfn.NORM.INV(AG1121, $D$17, $D$18)*(1+$T$14), 0))</f>
        <v>116</v>
      </c>
      <c r="AI1121" s="20">
        <f ca="1">RAND()</f>
        <v>0.30550613166569796</v>
      </c>
      <c r="AJ1121" s="18">
        <f ca="1">IF(B1121=1, ROUND(_xlfn.NORM.INV(AI1121,$C$19,$C$20), 2), ROUND(_xlfn.NORM.INV(AI1121, $D$19, $D$20), 2))</f>
        <v>1710.09</v>
      </c>
      <c r="AK1121" s="15">
        <f ca="1">MIN(ROUND(H1121*(1+$C$22),0),AH1121)</f>
        <v>116</v>
      </c>
      <c r="AL1121" s="20">
        <f ca="1">RAND()</f>
        <v>0.39332906845362836</v>
      </c>
      <c r="AM1121" s="19">
        <f ca="1">(IF(B1121=1, $G$21+($G$22-$G$21)*AL1121, $H$21+($H$22-$H$21)*AL1121))</f>
        <v>2.1799872053608851E-2</v>
      </c>
      <c r="AN1121" s="15">
        <f ca="1">ROUND(AK1121*(1-AM1121), 0)</f>
        <v>113</v>
      </c>
      <c r="AO1121" s="18">
        <f ca="1">SUM(IF(AN1121&gt;H1121, (AN1121-H1121)*($G$23+AJ1121), 0),IF(AF1121&gt;G1121,(AF1121-G1121)*($G$23+AB1121),0),IF(X1121&gt;F1121,(X1121-F1121)*($G$23+T1121),0),IF(P1121&gt;E1121,(P1121-E1121)*($G$23+L1121),0))</f>
        <v>0</v>
      </c>
      <c r="AP1121" s="18">
        <f>-$C$24</f>
        <v>-313614.51120000001</v>
      </c>
      <c r="AQ1121" s="17">
        <f ca="1">L1121*P1121+T1121*X1121+AB1121*AF1121+AJ1121*AN1121-AO1121+AP1121</f>
        <v>210941.59879999986</v>
      </c>
      <c r="AS1121" s="21">
        <f ca="1">SUM(IF(AN1121&gt;H1121, (AN1121-H1121), 0),IF(AF1121&gt;G1121,(AF1121-G1121),0),IF(X1121&gt;F1121,(X1121-F1121),0),IF(P1121&gt;E1121,(P1121-E1121),0))</f>
        <v>0</v>
      </c>
    </row>
    <row r="1122" spans="1:45" x14ac:dyDescent="0.4">
      <c r="A1122" s="15">
        <v>1094</v>
      </c>
      <c r="B1122" s="15">
        <f ca="1">IF(RAND() &lt; (8/12), 0, 1)</f>
        <v>0</v>
      </c>
      <c r="C1122" s="20">
        <f ca="1">RAND()</f>
        <v>0.80456522224828708</v>
      </c>
      <c r="D1122" s="15" t="str">
        <f ca="1">LOOKUP(C1122,$H$13:$H$16,$F$13:$F$16)</f>
        <v>Boeing 777-300ER</v>
      </c>
      <c r="E1122" s="15">
        <f ca="1">LOOKUP(D1122,$F$6:$F$9,$I$6:$I$9)</f>
        <v>8</v>
      </c>
      <c r="F1122" s="15">
        <f ca="1">LOOKUP(D1122,$F$6:$F$9,$J$6:$J$9)</f>
        <v>40</v>
      </c>
      <c r="G1122" s="15">
        <f ca="1">LOOKUP(D1122,$F$6:$F$9,$K$6:$K$9)</f>
        <v>24</v>
      </c>
      <c r="H1122" s="15">
        <f ca="1">LOOKUP(D1122,$F$6:$F$9,$L$6:$L$9)</f>
        <v>260</v>
      </c>
      <c r="I1122" s="20">
        <f ca="1">RAND()</f>
        <v>0.76270136375760578</v>
      </c>
      <c r="J1122" s="15">
        <f ca="1">IF(B1122=1, ROUND(_xlfn.NORM.INV(I1122,$C$5,$C$6)*(1+$T$14), 0), ROUND(_xlfn.NORM.INV(I1122, $D$5, $D$6)*(1+$T$14), 0))</f>
        <v>5</v>
      </c>
      <c r="K1122" s="20">
        <f ca="1">RAND()</f>
        <v>0.27855325368009609</v>
      </c>
      <c r="L1122" s="18">
        <f ca="1">IF(B1122=1, ROUND(_xlfn.NORM.INV(K1122,$C$7,$C$8), 2), ROUND(_xlfn.NORM.INV(K1122, $D$7, $D$8), 2))</f>
        <v>10224.780000000001</v>
      </c>
      <c r="M1122" s="15">
        <f ca="1">MIN(E1122,J1122)</f>
        <v>5</v>
      </c>
      <c r="N1122" s="15">
        <f ca="1">RAND()</f>
        <v>0.42954129006931474</v>
      </c>
      <c r="O1122" s="19">
        <f ca="1">(IF(B1122=1, $G$21+($G$22-$G$21)*N1122, $H$21+($H$22-$H$21)*N1122))</f>
        <v>2.2886238702079439E-2</v>
      </c>
      <c r="P1122" s="15">
        <f ca="1">ROUND(M1122*(1-O1122), 0)</f>
        <v>5</v>
      </c>
      <c r="Q1122" s="20">
        <f ca="1">RAND()</f>
        <v>1.3252524098007701E-2</v>
      </c>
      <c r="R1122" s="15">
        <f ca="1">IF(B1122=1, ROUND(_xlfn.NORM.INV(Q1122,$C$9,$C$10)*(1+$T$14), 0), ROUND(_xlfn.NORM.INV(Q1122, $D$9, $D$10)*(1+$T$14), 0))</f>
        <v>17</v>
      </c>
      <c r="S1122" s="20">
        <f ca="1">RAND()</f>
        <v>0.77669834518884662</v>
      </c>
      <c r="T1122" s="18">
        <f ca="1">IF(B1122=1, ROUND(_xlfn.NORM.INV(S1122,$C$11,$C$12), 2), ROUND(_xlfn.NORM.INV(S1122, $D$11, $D$12), 2))</f>
        <v>5419.63</v>
      </c>
      <c r="U1122" s="15">
        <f ca="1">MIN(F1122,R1122)</f>
        <v>17</v>
      </c>
      <c r="V1122" s="15">
        <f ca="1">RAND()</f>
        <v>9.4712341761531982E-2</v>
      </c>
      <c r="W1122" s="19">
        <f ca="1">(IF(B1122=1, $G$21+($G$22-$G$21)*V1122, $H$21+($H$22-$H$21)*V1122))</f>
        <v>1.2841370252845959E-2</v>
      </c>
      <c r="X1122" s="15">
        <f ca="1">ROUND(U1122*(1-W1122), 0)</f>
        <v>17</v>
      </c>
      <c r="Y1122" s="20">
        <f ca="1">RAND()</f>
        <v>0.2735158174455905</v>
      </c>
      <c r="Z1122" s="15">
        <f ca="1">IF(B1122=1, ROUND(_xlfn.NORM.INV(Y1122,$C$13,$C$14)*(1+$T$14), 0), ROUND(_xlfn.NORM.INV(Y1122, $D$13, $D$14)*(1+$T$14), 0))</f>
        <v>30</v>
      </c>
      <c r="AA1122" s="20">
        <f ca="1">RAND()</f>
        <v>0.97567374608379798</v>
      </c>
      <c r="AB1122" s="18">
        <f ca="1">IF(B1122=1, ROUND(_xlfn.NORM.INV(AA1122,$C$15,$C$16), 2), ROUND(_xlfn.NORM.INV(AA1122, $D$15, $D$16), 2))</f>
        <v>3037.59</v>
      </c>
      <c r="AC1122" s="15">
        <f ca="1">MIN(G1122,Z1122)</f>
        <v>24</v>
      </c>
      <c r="AD1122" s="15">
        <f ca="1">RAND()</f>
        <v>2.8745033984052371E-2</v>
      </c>
      <c r="AE1122" s="19">
        <f ca="1">(IF(B1122=1, $G$21+($G$22-$G$21)*AD1122, $H$21+($H$22-$H$21)*AD1122))</f>
        <v>1.0862351019521571E-2</v>
      </c>
      <c r="AF1122" s="15">
        <f ca="1">ROUND(AC1122*(1-AE1122), 0)</f>
        <v>24</v>
      </c>
      <c r="AG1122" s="20">
        <f ca="1">RAND()</f>
        <v>0.92515467900494153</v>
      </c>
      <c r="AH1122" s="15">
        <f ca="1">IF(B1122=1, ROUND(_xlfn.NORM.INV(AG1122,$C$17,$C$18)*(1+$T$14), 0), ROUND(_xlfn.NORM.INV(AG1122, $D$17, $D$18)*(1+$T$14), 0))</f>
        <v>275</v>
      </c>
      <c r="AI1122" s="20">
        <f ca="1">RAND()</f>
        <v>0.87495056208454824</v>
      </c>
      <c r="AJ1122" s="18">
        <f ca="1">IF(B1122=1, ROUND(_xlfn.NORM.INV(AI1122,$C$19,$C$20), 2), ROUND(_xlfn.NORM.INV(AI1122, $D$19, $D$20), 2))</f>
        <v>1836.09</v>
      </c>
      <c r="AK1122" s="15">
        <f ca="1">MIN(ROUND(H1122*(1+$C$22),0),AH1122)</f>
        <v>273</v>
      </c>
      <c r="AL1122" s="20">
        <f ca="1">RAND()</f>
        <v>0.99234432780323867</v>
      </c>
      <c r="AM1122" s="19">
        <f ca="1">(IF(B1122=1, $G$21+($G$22-$G$21)*AL1122, $H$21+($H$22-$H$21)*AL1122))</f>
        <v>3.9770329834097159E-2</v>
      </c>
      <c r="AN1122" s="15">
        <f ca="1">ROUND(AK1122*(1-AM1122), 0)</f>
        <v>262</v>
      </c>
      <c r="AO1122" s="18">
        <f ca="1">SUM(IF(AN1122&gt;H1122, (AN1122-H1122)*($G$23+AJ1122), 0),IF(AF1122&gt;G1122,(AF1122-G1122)*($G$23+AB1122),0),IF(X1122&gt;F1122,(X1122-F1122)*($G$23+T1122),0),IF(P1122&gt;E1122,(P1122-E1122)*($G$23+L1122),0))</f>
        <v>5374.18</v>
      </c>
      <c r="AP1122" s="18">
        <f>-$C$24</f>
        <v>-313614.51120000001</v>
      </c>
      <c r="AQ1122" s="17">
        <f ca="1">L1122*P1122+T1122*X1122+AB1122*AF1122+AJ1122*AN1122-AO1122+AP1122</f>
        <v>378226.65879999992</v>
      </c>
      <c r="AS1122" s="21">
        <f ca="1">SUM(IF(AN1122&gt;H1122, (AN1122-H1122), 0),IF(AF1122&gt;G1122,(AF1122-G1122),0),IF(X1122&gt;F1122,(X1122-F1122),0),IF(P1122&gt;E1122,(P1122-E1122),0))</f>
        <v>2</v>
      </c>
    </row>
    <row r="1123" spans="1:45" x14ac:dyDescent="0.4">
      <c r="A1123" s="15">
        <v>1095</v>
      </c>
      <c r="B1123" s="15">
        <f ca="1">IF(RAND() &lt; (8/12), 0, 1)</f>
        <v>1</v>
      </c>
      <c r="C1123" s="20">
        <f ca="1">RAND()</f>
        <v>0.92275033020497244</v>
      </c>
      <c r="D1123" s="15" t="str">
        <f ca="1">LOOKUP(C1123,$H$13:$H$16,$F$13:$F$16)</f>
        <v>Boeing 777-300ER</v>
      </c>
      <c r="E1123" s="15">
        <f ca="1">LOOKUP(D1123,$F$6:$F$9,$I$6:$I$9)</f>
        <v>8</v>
      </c>
      <c r="F1123" s="15">
        <f ca="1">LOOKUP(D1123,$F$6:$F$9,$J$6:$J$9)</f>
        <v>40</v>
      </c>
      <c r="G1123" s="15">
        <f ca="1">LOOKUP(D1123,$F$6:$F$9,$K$6:$K$9)</f>
        <v>24</v>
      </c>
      <c r="H1123" s="15">
        <f ca="1">LOOKUP(D1123,$F$6:$F$9,$L$6:$L$9)</f>
        <v>260</v>
      </c>
      <c r="I1123" s="20">
        <f ca="1">RAND()</f>
        <v>0.68501864682605795</v>
      </c>
      <c r="J1123" s="15">
        <f ca="1">IF(B1123=1, ROUND(_xlfn.NORM.INV(I1123,$C$5,$C$6)*(1+$T$14), 0), ROUND(_xlfn.NORM.INV(I1123, $D$5, $D$6)*(1+$T$14), 0))</f>
        <v>7</v>
      </c>
      <c r="K1123" s="20">
        <f ca="1">RAND()</f>
        <v>0.5667029261315748</v>
      </c>
      <c r="L1123" s="18">
        <f ca="1">IF(B1123=1, ROUND(_xlfn.NORM.INV(K1123,$C$7,$C$8), 2), ROUND(_xlfn.NORM.INV(K1123, $D$7, $D$8), 2))</f>
        <v>13961.83</v>
      </c>
      <c r="M1123" s="15">
        <f ca="1">MIN(E1123,J1123)</f>
        <v>7</v>
      </c>
      <c r="N1123" s="15">
        <f ca="1">RAND()</f>
        <v>0.22878919961443978</v>
      </c>
      <c r="O1123" s="19">
        <f ca="1">(IF(B1123=1, $G$21+($G$22-$G$21)*N1123, $H$21+($H$22-$H$21)*N1123))</f>
        <v>2.300762198650539E-2</v>
      </c>
      <c r="P1123" s="15">
        <f ca="1">ROUND(M1123*(1-O1123), 0)</f>
        <v>7</v>
      </c>
      <c r="Q1123" s="20">
        <f ca="1">RAND()</f>
        <v>0.26923694845461699</v>
      </c>
      <c r="R1123" s="15">
        <f ca="1">IF(B1123=1, ROUND(_xlfn.NORM.INV(Q1123,$C$9,$C$10)*(1+$T$14), 0), ROUND(_xlfn.NORM.INV(Q1123, $D$9, $D$10)*(1+$T$14), 0))</f>
        <v>45</v>
      </c>
      <c r="S1123" s="20">
        <f ca="1">RAND()</f>
        <v>0.97202734647230127</v>
      </c>
      <c r="T1123" s="18">
        <f ca="1">IF(B1123=1, ROUND(_xlfn.NORM.INV(S1123,$C$11,$C$12), 2), ROUND(_xlfn.NORM.INV(S1123, $D$11, $D$12), 2))</f>
        <v>8553.02</v>
      </c>
      <c r="U1123" s="15">
        <f ca="1">MIN(F1123,R1123)</f>
        <v>40</v>
      </c>
      <c r="V1123" s="15">
        <f ca="1">RAND()</f>
        <v>0.61417096493798096</v>
      </c>
      <c r="W1123" s="19">
        <f ca="1">(IF(B1123=1, $G$21+($G$22-$G$21)*V1123, $H$21+($H$22-$H$21)*V1123))</f>
        <v>3.6495983772829338E-2</v>
      </c>
      <c r="X1123" s="15">
        <f ca="1">ROUND(U1123*(1-W1123), 0)</f>
        <v>39</v>
      </c>
      <c r="Y1123" s="20">
        <f ca="1">RAND()</f>
        <v>0.38349110041801482</v>
      </c>
      <c r="Z1123" s="15">
        <f ca="1">IF(B1123=1, ROUND(_xlfn.NORM.INV(Y1123,$C$13,$C$14)*(1+$T$14), 0), ROUND(_xlfn.NORM.INV(Y1123, $D$13, $D$14)*(1+$T$14), 0))</f>
        <v>48</v>
      </c>
      <c r="AA1123" s="20">
        <f ca="1">RAND()</f>
        <v>0.65556592680362347</v>
      </c>
      <c r="AB1123" s="18">
        <f ca="1">IF(B1123=1, ROUND(_xlfn.NORM.INV(AA1123,$C$15,$C$16), 2), ROUND(_xlfn.NORM.INV(AA1123, $D$15, $D$16), 2))</f>
        <v>3834.92</v>
      </c>
      <c r="AC1123" s="15">
        <f ca="1">MIN(G1123,Z1123)</f>
        <v>24</v>
      </c>
      <c r="AD1123" s="15">
        <f ca="1">RAND()</f>
        <v>0.19628263822340097</v>
      </c>
      <c r="AE1123" s="19">
        <f ca="1">(IF(B1123=1, $G$21+($G$22-$G$21)*AD1123, $H$21+($H$22-$H$21)*AD1123))</f>
        <v>2.1869892337819035E-2</v>
      </c>
      <c r="AF1123" s="15">
        <f ca="1">ROUND(AC1123*(1-AE1123), 0)</f>
        <v>23</v>
      </c>
      <c r="AG1123" s="20">
        <f ca="1">RAND()</f>
        <v>7.7530741221364941E-2</v>
      </c>
      <c r="AH1123" s="15">
        <f ca="1">IF(B1123=1, ROUND(_xlfn.NORM.INV(AG1123,$C$17,$C$18)*(1+$T$14), 0), ROUND(_xlfn.NORM.INV(AG1123, $D$17, $D$18)*(1+$T$14), 0))</f>
        <v>125</v>
      </c>
      <c r="AI1123" s="20">
        <f ca="1">RAND()</f>
        <v>0.46438439130047482</v>
      </c>
      <c r="AJ1123" s="18">
        <f ca="1">IF(B1123=1, ROUND(_xlfn.NORM.INV(AI1123,$C$19,$C$20), 2), ROUND(_xlfn.NORM.INV(AI1123, $D$19, $D$20), 2))</f>
        <v>2249.61</v>
      </c>
      <c r="AK1123" s="15">
        <f ca="1">MIN(ROUND(H1123*(1+$C$22),0),AH1123)</f>
        <v>125</v>
      </c>
      <c r="AL1123" s="20">
        <f ca="1">RAND()</f>
        <v>0.61489372321783842</v>
      </c>
      <c r="AM1123" s="19">
        <f ca="1">(IF(B1123=1, $G$21+($G$22-$G$21)*AL1123, $H$21+($H$22-$H$21)*AL1123))</f>
        <v>3.6521280312624346E-2</v>
      </c>
      <c r="AN1123" s="15">
        <f ca="1">ROUND(AK1123*(1-AM1123), 0)</f>
        <v>120</v>
      </c>
      <c r="AO1123" s="18">
        <f ca="1">SUM(IF(AN1123&gt;H1123, (AN1123-H1123)*($G$23+AJ1123), 0),IF(AF1123&gt;G1123,(AF1123-G1123)*($G$23+AB1123),0),IF(X1123&gt;F1123,(X1123-F1123)*($G$23+T1123),0),IF(P1123&gt;E1123,(P1123-E1123)*($G$23+L1123),0))</f>
        <v>0</v>
      </c>
      <c r="AP1123" s="18">
        <f>-$C$24</f>
        <v>-313614.51120000001</v>
      </c>
      <c r="AQ1123" s="17">
        <f ca="1">L1123*P1123+T1123*X1123+AB1123*AF1123+AJ1123*AN1123-AO1123+AP1123</f>
        <v>475842.43879999995</v>
      </c>
      <c r="AS1123" s="21">
        <f ca="1">SUM(IF(AN1123&gt;H1123, (AN1123-H1123), 0),IF(AF1123&gt;G1123,(AF1123-G1123),0),IF(X1123&gt;F1123,(X1123-F1123),0),IF(P1123&gt;E1123,(P1123-E1123),0))</f>
        <v>0</v>
      </c>
    </row>
    <row r="1124" spans="1:45" x14ac:dyDescent="0.4">
      <c r="A1124" s="15">
        <v>1096</v>
      </c>
      <c r="B1124" s="15">
        <f ca="1">IF(RAND() &lt; (8/12), 0, 1)</f>
        <v>1</v>
      </c>
      <c r="C1124" s="20">
        <f ca="1">RAND()</f>
        <v>0.70232211094375185</v>
      </c>
      <c r="D1124" s="15" t="str">
        <f ca="1">LOOKUP(C1124,$H$13:$H$16,$F$13:$F$16)</f>
        <v>Boeing 777-300ER</v>
      </c>
      <c r="E1124" s="15">
        <f ca="1">LOOKUP(D1124,$F$6:$F$9,$I$6:$I$9)</f>
        <v>8</v>
      </c>
      <c r="F1124" s="15">
        <f ca="1">LOOKUP(D1124,$F$6:$F$9,$J$6:$J$9)</f>
        <v>40</v>
      </c>
      <c r="G1124" s="15">
        <f ca="1">LOOKUP(D1124,$F$6:$F$9,$K$6:$K$9)</f>
        <v>24</v>
      </c>
      <c r="H1124" s="15">
        <f ca="1">LOOKUP(D1124,$F$6:$F$9,$L$6:$L$9)</f>
        <v>260</v>
      </c>
      <c r="I1124" s="20">
        <f ca="1">RAND()</f>
        <v>0.82939746247534862</v>
      </c>
      <c r="J1124" s="15">
        <f ca="1">IF(B1124=1, ROUND(_xlfn.NORM.INV(I1124,$C$5,$C$6)*(1+$T$14), 0), ROUND(_xlfn.NORM.INV(I1124, $D$5, $D$6)*(1+$T$14), 0))</f>
        <v>8</v>
      </c>
      <c r="K1124" s="20">
        <f ca="1">RAND()</f>
        <v>0.2913159795008694</v>
      </c>
      <c r="L1124" s="18">
        <f ca="1">IF(B1124=1, ROUND(_xlfn.NORM.INV(K1124,$C$7,$C$8), 2), ROUND(_xlfn.NORM.INV(K1124, $D$7, $D$8), 2))</f>
        <v>12667.82</v>
      </c>
      <c r="M1124" s="15">
        <f ca="1">MIN(E1124,J1124)</f>
        <v>8</v>
      </c>
      <c r="N1124" s="15">
        <f ca="1">RAND()</f>
        <v>0.91052264496584523</v>
      </c>
      <c r="O1124" s="19">
        <f ca="1">(IF(B1124=1, $G$21+($G$22-$G$21)*N1124, $H$21+($H$22-$H$21)*N1124))</f>
        <v>4.6868292573804586E-2</v>
      </c>
      <c r="P1124" s="15">
        <f ca="1">ROUND(M1124*(1-O1124), 0)</f>
        <v>8</v>
      </c>
      <c r="Q1124" s="20">
        <f ca="1">RAND()</f>
        <v>0.74743931284220078</v>
      </c>
      <c r="R1124" s="15">
        <f ca="1">IF(B1124=1, ROUND(_xlfn.NORM.INV(Q1124,$C$9,$C$10)*(1+$T$14), 0), ROUND(_xlfn.NORM.INV(Q1124, $D$9, $D$10)*(1+$T$14), 0))</f>
        <v>78</v>
      </c>
      <c r="S1124" s="20">
        <f ca="1">RAND()</f>
        <v>0.27871150279375345</v>
      </c>
      <c r="T1124" s="18">
        <f ca="1">IF(B1124=1, ROUND(_xlfn.NORM.INV(S1124,$C$11,$C$12), 2), ROUND(_xlfn.NORM.INV(S1124, $D$11, $D$12), 2))</f>
        <v>6300.43</v>
      </c>
      <c r="U1124" s="15">
        <f ca="1">MIN(F1124,R1124)</f>
        <v>40</v>
      </c>
      <c r="V1124" s="15">
        <f ca="1">RAND()</f>
        <v>0.39456704430497769</v>
      </c>
      <c r="W1124" s="19">
        <f ca="1">(IF(B1124=1, $G$21+($G$22-$G$21)*V1124, $H$21+($H$22-$H$21)*V1124))</f>
        <v>2.8809846550674222E-2</v>
      </c>
      <c r="X1124" s="15">
        <f ca="1">ROUND(U1124*(1-W1124), 0)</f>
        <v>39</v>
      </c>
      <c r="Y1124" s="20">
        <f ca="1">RAND()</f>
        <v>0.49951889707727615</v>
      </c>
      <c r="Z1124" s="15">
        <f ca="1">IF(B1124=1, ROUND(_xlfn.NORM.INV(Y1124,$C$13,$C$14)*(1+$T$14), 0), ROUND(_xlfn.NORM.INV(Y1124, $D$13, $D$14)*(1+$T$14), 0))</f>
        <v>55</v>
      </c>
      <c r="AA1124" s="20">
        <f ca="1">RAND()</f>
        <v>0.6038522527732354</v>
      </c>
      <c r="AB1124" s="18">
        <f ca="1">IF(B1124=1, ROUND(_xlfn.NORM.INV(AA1124,$C$15,$C$16), 2), ROUND(_xlfn.NORM.INV(AA1124, $D$15, $D$16), 2))</f>
        <v>3769.01</v>
      </c>
      <c r="AC1124" s="15">
        <f ca="1">MIN(G1124,Z1124)</f>
        <v>24</v>
      </c>
      <c r="AD1124" s="15">
        <f ca="1">RAND()</f>
        <v>0.27117915174065688</v>
      </c>
      <c r="AE1124" s="19">
        <f ca="1">(IF(B1124=1, $G$21+($G$22-$G$21)*AD1124, $H$21+($H$22-$H$21)*AD1124))</f>
        <v>2.4491270310922991E-2</v>
      </c>
      <c r="AF1124" s="15">
        <f ca="1">ROUND(AC1124*(1-AE1124), 0)</f>
        <v>23</v>
      </c>
      <c r="AG1124" s="20">
        <f ca="1">RAND()</f>
        <v>0.9064809559419299</v>
      </c>
      <c r="AH1124" s="15">
        <f ca="1">IF(B1124=1, ROUND(_xlfn.NORM.INV(AG1124,$C$17,$C$18)*(1+$T$14), 0), ROUND(_xlfn.NORM.INV(AG1124, $D$17, $D$18)*(1+$T$14), 0))</f>
        <v>471</v>
      </c>
      <c r="AI1124" s="20">
        <f ca="1">RAND()</f>
        <v>4.1653738060861145E-2</v>
      </c>
      <c r="AJ1124" s="18">
        <f ca="1">IF(B1124=1, ROUND(_xlfn.NORM.INV(AI1124,$C$19,$C$20), 2), ROUND(_xlfn.NORM.INV(AI1124, $D$19, $D$20), 2))</f>
        <v>1755.95</v>
      </c>
      <c r="AK1124" s="15">
        <f ca="1">MIN(ROUND(H1124*(1+$C$22),0),AH1124)</f>
        <v>273</v>
      </c>
      <c r="AL1124" s="20">
        <f ca="1">RAND()</f>
        <v>0.8493706769741125</v>
      </c>
      <c r="AM1124" s="19">
        <f ca="1">(IF(B1124=1, $G$21+($G$22-$G$21)*AL1124, $H$21+($H$22-$H$21)*AL1124))</f>
        <v>4.4727973694093939E-2</v>
      </c>
      <c r="AN1124" s="15">
        <f ca="1">ROUND(AK1124*(1-AM1124), 0)</f>
        <v>261</v>
      </c>
      <c r="AO1124" s="18">
        <f ca="1">SUM(IF(AN1124&gt;H1124, (AN1124-H1124)*($G$23+AJ1124), 0),IF(AF1124&gt;G1124,(AF1124-G1124)*($G$23+AB1124),0),IF(X1124&gt;F1124,(X1124-F1124)*($G$23+T1124),0),IF(P1124&gt;E1124,(P1124-E1124)*($G$23+L1124),0))</f>
        <v>2606.9499999999998</v>
      </c>
      <c r="AP1124" s="18">
        <f>-$C$24</f>
        <v>-313614.51120000001</v>
      </c>
      <c r="AQ1124" s="17">
        <f ca="1">L1124*P1124+T1124*X1124+AB1124*AF1124+AJ1124*AN1124-AO1124+AP1124</f>
        <v>575828.04879999999</v>
      </c>
      <c r="AS1124" s="21">
        <f ca="1">SUM(IF(AN1124&gt;H1124, (AN1124-H1124), 0),IF(AF1124&gt;G1124,(AF1124-G1124),0),IF(X1124&gt;F1124,(X1124-F1124),0),IF(P1124&gt;E1124,(P1124-E1124),0))</f>
        <v>1</v>
      </c>
    </row>
    <row r="1125" spans="1:45" x14ac:dyDescent="0.4">
      <c r="A1125" s="15">
        <v>1097</v>
      </c>
      <c r="B1125" s="15">
        <f ca="1">IF(RAND() &lt; (8/12), 0, 1)</f>
        <v>1</v>
      </c>
      <c r="C1125" s="20">
        <f ca="1">RAND()</f>
        <v>0.68378181906055047</v>
      </c>
      <c r="D1125" s="15" t="str">
        <f ca="1">LOOKUP(C1125,$H$13:$H$16,$F$13:$F$16)</f>
        <v>Boeing 777-300ER</v>
      </c>
      <c r="E1125" s="15">
        <f ca="1">LOOKUP(D1125,$F$6:$F$9,$I$6:$I$9)</f>
        <v>8</v>
      </c>
      <c r="F1125" s="15">
        <f ca="1">LOOKUP(D1125,$F$6:$F$9,$J$6:$J$9)</f>
        <v>40</v>
      </c>
      <c r="G1125" s="15">
        <f ca="1">LOOKUP(D1125,$F$6:$F$9,$K$6:$K$9)</f>
        <v>24</v>
      </c>
      <c r="H1125" s="15">
        <f ca="1">LOOKUP(D1125,$F$6:$F$9,$L$6:$L$9)</f>
        <v>260</v>
      </c>
      <c r="I1125" s="20">
        <f ca="1">RAND()</f>
        <v>0.99602002699523362</v>
      </c>
      <c r="J1125" s="15">
        <f ca="1">IF(B1125=1, ROUND(_xlfn.NORM.INV(I1125,$C$5,$C$6)*(1+$T$14), 0), ROUND(_xlfn.NORM.INV(I1125, $D$5, $D$6)*(1+$T$14), 0))</f>
        <v>12</v>
      </c>
      <c r="K1125" s="20">
        <f ca="1">RAND()</f>
        <v>0.25816268182044899</v>
      </c>
      <c r="L1125" s="18">
        <f ca="1">IF(B1125=1, ROUND(_xlfn.NORM.INV(K1125,$C$7,$C$8), 2), ROUND(_xlfn.NORM.INV(K1125, $D$7, $D$8), 2))</f>
        <v>12488.42</v>
      </c>
      <c r="M1125" s="15">
        <f ca="1">MIN(E1125,J1125)</f>
        <v>8</v>
      </c>
      <c r="N1125" s="15">
        <f ca="1">RAND()</f>
        <v>0.58884336137852844</v>
      </c>
      <c r="O1125" s="19">
        <f ca="1">(IF(B1125=1, $G$21+($G$22-$G$21)*N1125, $H$21+($H$22-$H$21)*N1125))</f>
        <v>3.5609517648248497E-2</v>
      </c>
      <c r="P1125" s="15">
        <f ca="1">ROUND(M1125*(1-O1125), 0)</f>
        <v>8</v>
      </c>
      <c r="Q1125" s="20">
        <f ca="1">RAND()</f>
        <v>0.92097676232228853</v>
      </c>
      <c r="R1125" s="15">
        <f ca="1">IF(B1125=1, ROUND(_xlfn.NORM.INV(Q1125,$C$9,$C$10)*(1+$T$14), 0), ROUND(_xlfn.NORM.INV(Q1125, $D$9, $D$10)*(1+$T$14), 0))</f>
        <v>96</v>
      </c>
      <c r="S1125" s="20">
        <f ca="1">RAND()</f>
        <v>0.99375519264951195</v>
      </c>
      <c r="T1125" s="18">
        <f ca="1">IF(B1125=1, ROUND(_xlfn.NORM.INV(S1125,$C$11,$C$12), 2), ROUND(_xlfn.NORM.INV(S1125, $D$11, $D$12), 2))</f>
        <v>9081.91</v>
      </c>
      <c r="U1125" s="15">
        <f ca="1">MIN(F1125,R1125)</f>
        <v>40</v>
      </c>
      <c r="V1125" s="15">
        <f ca="1">RAND()</f>
        <v>0.41623628733019447</v>
      </c>
      <c r="W1125" s="19">
        <f ca="1">(IF(B1125=1, $G$21+($G$22-$G$21)*V1125, $H$21+($H$22-$H$21)*V1125))</f>
        <v>2.9568270056556809E-2</v>
      </c>
      <c r="X1125" s="15">
        <f ca="1">ROUND(U1125*(1-W1125), 0)</f>
        <v>39</v>
      </c>
      <c r="Y1125" s="20">
        <f ca="1">RAND()</f>
        <v>3.4805573284766078E-2</v>
      </c>
      <c r="Z1125" s="15">
        <f ca="1">IF(B1125=1, ROUND(_xlfn.NORM.INV(Y1125,$C$13,$C$14)*(1+$T$14), 0), ROUND(_xlfn.NORM.INV(Y1125, $D$13, $D$14)*(1+$T$14), 0))</f>
        <v>13</v>
      </c>
      <c r="AA1125" s="20">
        <f ca="1">RAND()</f>
        <v>0.29970190317856216</v>
      </c>
      <c r="AB1125" s="18">
        <f ca="1">IF(B1125=1, ROUND(_xlfn.NORM.INV(AA1125,$C$15,$C$16), 2), ROUND(_xlfn.NORM.INV(AA1125, $D$15, $D$16), 2))</f>
        <v>3389.77</v>
      </c>
      <c r="AC1125" s="15">
        <f ca="1">MIN(G1125,Z1125)</f>
        <v>13</v>
      </c>
      <c r="AD1125" s="15">
        <f ca="1">RAND()</f>
        <v>0.10473524079899532</v>
      </c>
      <c r="AE1125" s="19">
        <f ca="1">(IF(B1125=1, $G$21+($G$22-$G$21)*AD1125, $H$21+($H$22-$H$21)*AD1125))</f>
        <v>1.8665733427964838E-2</v>
      </c>
      <c r="AF1125" s="15">
        <f ca="1">ROUND(AC1125*(1-AE1125), 0)</f>
        <v>13</v>
      </c>
      <c r="AG1125" s="20">
        <f ca="1">RAND()</f>
        <v>0.51998824767918683</v>
      </c>
      <c r="AH1125" s="15">
        <f ca="1">IF(B1125=1, ROUND(_xlfn.NORM.INV(AG1125,$C$17,$C$18)*(1+$T$14), 0), ROUND(_xlfn.NORM.INV(AG1125, $D$17, $D$18)*(1+$T$14), 0))</f>
        <v>311</v>
      </c>
      <c r="AI1125" s="20">
        <f ca="1">RAND()</f>
        <v>0.33437384617011257</v>
      </c>
      <c r="AJ1125" s="18">
        <f ca="1">IF(B1125=1, ROUND(_xlfn.NORM.INV(AI1125,$C$19,$C$20), 2), ROUND(_xlfn.NORM.INV(AI1125, $D$19, $D$20), 2))</f>
        <v>2147.88</v>
      </c>
      <c r="AK1125" s="15">
        <f ca="1">MIN(ROUND(H1125*(1+$C$22),0),AH1125)</f>
        <v>273</v>
      </c>
      <c r="AL1125" s="20">
        <f ca="1">RAND()</f>
        <v>0.56433593452262321</v>
      </c>
      <c r="AM1125" s="19">
        <f ca="1">(IF(B1125=1, $G$21+($G$22-$G$21)*AL1125, $H$21+($H$22-$H$21)*AL1125))</f>
        <v>3.4751757708291815E-2</v>
      </c>
      <c r="AN1125" s="15">
        <f ca="1">ROUND(AK1125*(1-AM1125), 0)</f>
        <v>264</v>
      </c>
      <c r="AO1125" s="18">
        <f ca="1">SUM(IF(AN1125&gt;H1125, (AN1125-H1125)*($G$23+AJ1125), 0),IF(AF1125&gt;G1125,(AF1125-G1125)*($G$23+AB1125),0),IF(X1125&gt;F1125,(X1125-F1125)*($G$23+T1125),0),IF(P1125&gt;E1125,(P1125-E1125)*($G$23+L1125),0))</f>
        <v>11995.52</v>
      </c>
      <c r="AP1125" s="18">
        <f>-$C$24</f>
        <v>-313614.51120000001</v>
      </c>
      <c r="AQ1125" s="17">
        <f ca="1">L1125*P1125+T1125*X1125+AB1125*AF1125+AJ1125*AN1125-AO1125+AP1125</f>
        <v>739599.14880000008</v>
      </c>
      <c r="AS1125" s="21">
        <f ca="1">SUM(IF(AN1125&gt;H1125, (AN1125-H1125), 0),IF(AF1125&gt;G1125,(AF1125-G1125),0),IF(X1125&gt;F1125,(X1125-F1125),0),IF(P1125&gt;E1125,(P1125-E1125),0))</f>
        <v>4</v>
      </c>
    </row>
    <row r="1126" spans="1:45" x14ac:dyDescent="0.4">
      <c r="A1126" s="15">
        <v>1098</v>
      </c>
      <c r="B1126" s="15">
        <f ca="1">IF(RAND() &lt; (8/12), 0, 1)</f>
        <v>0</v>
      </c>
      <c r="C1126" s="20">
        <f ca="1">RAND()</f>
        <v>0.26923938247131296</v>
      </c>
      <c r="D1126" s="15" t="str">
        <f ca="1">LOOKUP(C1126,$H$13:$H$16,$F$13:$F$16)</f>
        <v>Airbus A380-800</v>
      </c>
      <c r="E1126" s="15">
        <f ca="1">LOOKUP(D1126,$F$6:$F$9,$I$6:$I$9)</f>
        <v>14</v>
      </c>
      <c r="F1126" s="15">
        <f ca="1">LOOKUP(D1126,$F$6:$F$9,$J$6:$J$9)</f>
        <v>76</v>
      </c>
      <c r="G1126" s="15">
        <f ca="1">LOOKUP(D1126,$F$6:$F$9,$K$6:$K$9)</f>
        <v>56</v>
      </c>
      <c r="H1126" s="15">
        <f ca="1">LOOKUP(D1126,$F$6:$F$9,$L$6:$L$9)</f>
        <v>341</v>
      </c>
      <c r="I1126" s="20">
        <f ca="1">RAND()</f>
        <v>0.41600927641809615</v>
      </c>
      <c r="J1126" s="15">
        <f ca="1">IF(B1126=1, ROUND(_xlfn.NORM.INV(I1126,$C$5,$C$6)*(1+$T$14), 0), ROUND(_xlfn.NORM.INV(I1126, $D$5, $D$6)*(1+$T$14), 0))</f>
        <v>4</v>
      </c>
      <c r="K1126" s="20">
        <f ca="1">RAND()</f>
        <v>0.97701910303444406</v>
      </c>
      <c r="L1126" s="18">
        <f ca="1">IF(B1126=1, ROUND(_xlfn.NORM.INV(K1126,$C$7,$C$8), 2), ROUND(_xlfn.NORM.INV(K1126, $D$7, $D$8), 2))</f>
        <v>11401.96</v>
      </c>
      <c r="M1126" s="15">
        <f ca="1">MIN(E1126,J1126)</f>
        <v>4</v>
      </c>
      <c r="N1126" s="15">
        <f ca="1">RAND()</f>
        <v>0.79325778704756955</v>
      </c>
      <c r="O1126" s="19">
        <f ca="1">(IF(B1126=1, $G$21+($G$22-$G$21)*N1126, $H$21+($H$22-$H$21)*N1126))</f>
        <v>3.3797733611427086E-2</v>
      </c>
      <c r="P1126" s="15">
        <f ca="1">ROUND(M1126*(1-O1126), 0)</f>
        <v>4</v>
      </c>
      <c r="Q1126" s="20">
        <f ca="1">RAND()</f>
        <v>0.15930551499376189</v>
      </c>
      <c r="R1126" s="15">
        <f ca="1">IF(B1126=1, ROUND(_xlfn.NORM.INV(Q1126,$C$9,$C$10)*(1+$T$14), 0), ROUND(_xlfn.NORM.INV(Q1126, $D$9, $D$10)*(1+$T$14), 0))</f>
        <v>29</v>
      </c>
      <c r="S1126" s="20">
        <f ca="1">RAND()</f>
        <v>0.74719391831196924</v>
      </c>
      <c r="T1126" s="18">
        <f ca="1">IF(B1126=1, ROUND(_xlfn.NORM.INV(S1126,$C$11,$C$12), 2), ROUND(_xlfn.NORM.INV(S1126, $D$11, $D$12), 2))</f>
        <v>5397.89</v>
      </c>
      <c r="U1126" s="15">
        <f ca="1">MIN(F1126,R1126)</f>
        <v>29</v>
      </c>
      <c r="V1126" s="15">
        <f ca="1">RAND()</f>
        <v>0.34939385948551038</v>
      </c>
      <c r="W1126" s="19">
        <f ca="1">(IF(B1126=1, $G$21+($G$22-$G$21)*V1126, $H$21+($H$22-$H$21)*V1126))</f>
        <v>2.0481815784565309E-2</v>
      </c>
      <c r="X1126" s="15">
        <f ca="1">ROUND(U1126*(1-W1126), 0)</f>
        <v>28</v>
      </c>
      <c r="Y1126" s="20">
        <f ca="1">RAND()</f>
        <v>0.74492413813710689</v>
      </c>
      <c r="Z1126" s="15">
        <f ca="1">IF(B1126=1, ROUND(_xlfn.NORM.INV(Y1126,$C$13,$C$14)*(1+$T$14), 0), ROUND(_xlfn.NORM.INV(Y1126, $D$13, $D$14)*(1+$T$14), 0))</f>
        <v>42</v>
      </c>
      <c r="AA1126" s="20">
        <f ca="1">RAND()</f>
        <v>0.98530649708652995</v>
      </c>
      <c r="AB1126" s="18">
        <f ca="1">IF(B1126=1, ROUND(_xlfn.NORM.INV(AA1126,$C$15,$C$16), 2), ROUND(_xlfn.NORM.INV(AA1126, $D$15, $D$16), 2))</f>
        <v>3062.7</v>
      </c>
      <c r="AC1126" s="15">
        <f ca="1">MIN(G1126,Z1126)</f>
        <v>42</v>
      </c>
      <c r="AD1126" s="15">
        <f ca="1">RAND()</f>
        <v>0.23421736231783341</v>
      </c>
      <c r="AE1126" s="19">
        <f ca="1">(IF(B1126=1, $G$21+($G$22-$G$21)*AD1126, $H$21+($H$22-$H$21)*AD1126))</f>
        <v>1.7026520869535003E-2</v>
      </c>
      <c r="AF1126" s="15">
        <f ca="1">ROUND(AC1126*(1-AE1126), 0)</f>
        <v>41</v>
      </c>
      <c r="AG1126" s="20">
        <f ca="1">RAND()</f>
        <v>0.55031814708548177</v>
      </c>
      <c r="AH1126" s="15">
        <f ca="1">IF(B1126=1, ROUND(_xlfn.NORM.INV(AG1126,$C$17,$C$18)*(1+$T$14), 0), ROUND(_xlfn.NORM.INV(AG1126, $D$17, $D$18)*(1+$T$14), 0))</f>
        <v>206</v>
      </c>
      <c r="AI1126" s="20">
        <f ca="1">RAND()</f>
        <v>0.12928758970090204</v>
      </c>
      <c r="AJ1126" s="18">
        <f ca="1">IF(B1126=1, ROUND(_xlfn.NORM.INV(AI1126,$C$19,$C$20), 2), ROUND(_xlfn.NORM.INV(AI1126, $D$19, $D$20), 2))</f>
        <v>1662.91</v>
      </c>
      <c r="AK1126" s="15">
        <f ca="1">MIN(ROUND(H1126*(1+$C$22),0),AH1126)</f>
        <v>206</v>
      </c>
      <c r="AL1126" s="20">
        <f ca="1">RAND()</f>
        <v>4.6632466261676608E-2</v>
      </c>
      <c r="AM1126" s="19">
        <f ca="1">(IF(B1126=1, $G$21+($G$22-$G$21)*AL1126, $H$21+($H$22-$H$21)*AL1126))</f>
        <v>1.1398973987850298E-2</v>
      </c>
      <c r="AN1126" s="15">
        <f ca="1">ROUND(AK1126*(1-AM1126), 0)</f>
        <v>204</v>
      </c>
      <c r="AO1126" s="18">
        <f ca="1">SUM(IF(AN1126&gt;H1126, (AN1126-H1126)*($G$23+AJ1126), 0),IF(AF1126&gt;G1126,(AF1126-G1126)*($G$23+AB1126),0),IF(X1126&gt;F1126,(X1126-F1126)*($G$23+T1126),0),IF(P1126&gt;E1126,(P1126-E1126)*($G$23+L1126),0))</f>
        <v>0</v>
      </c>
      <c r="AP1126" s="18">
        <f>-$C$24</f>
        <v>-313614.51120000001</v>
      </c>
      <c r="AQ1126" s="17">
        <f ca="1">L1126*P1126+T1126*X1126+AB1126*AF1126+AJ1126*AN1126-AO1126+AP1126</f>
        <v>347938.58880000009</v>
      </c>
      <c r="AS1126" s="21">
        <f ca="1">SUM(IF(AN1126&gt;H1126, (AN1126-H1126), 0),IF(AF1126&gt;G1126,(AF1126-G1126),0),IF(X1126&gt;F1126,(X1126-F1126),0),IF(P1126&gt;E1126,(P1126-E1126),0))</f>
        <v>0</v>
      </c>
    </row>
    <row r="1127" spans="1:45" x14ac:dyDescent="0.4">
      <c r="A1127" s="15">
        <v>1099</v>
      </c>
      <c r="B1127" s="15">
        <f ca="1">IF(RAND() &lt; (8/12), 0, 1)</f>
        <v>1</v>
      </c>
      <c r="C1127" s="20">
        <f ca="1">RAND()</f>
        <v>0.97075358661914568</v>
      </c>
      <c r="D1127" s="15" t="str">
        <f ca="1">LOOKUP(C1127,$H$13:$H$16,$F$13:$F$16)</f>
        <v>Boeing 777-300ER</v>
      </c>
      <c r="E1127" s="15">
        <f ca="1">LOOKUP(D1127,$F$6:$F$9,$I$6:$I$9)</f>
        <v>8</v>
      </c>
      <c r="F1127" s="15">
        <f ca="1">LOOKUP(D1127,$F$6:$F$9,$J$6:$J$9)</f>
        <v>40</v>
      </c>
      <c r="G1127" s="15">
        <f ca="1">LOOKUP(D1127,$F$6:$F$9,$K$6:$K$9)</f>
        <v>24</v>
      </c>
      <c r="H1127" s="15">
        <f ca="1">LOOKUP(D1127,$F$6:$F$9,$L$6:$L$9)</f>
        <v>260</v>
      </c>
      <c r="I1127" s="20">
        <f ca="1">RAND()</f>
        <v>4.4958572580736433E-2</v>
      </c>
      <c r="J1127" s="15">
        <f ca="1">IF(B1127=1, ROUND(_xlfn.NORM.INV(I1127,$C$5,$C$6)*(1+$T$14), 0), ROUND(_xlfn.NORM.INV(I1127, $D$5, $D$6)*(1+$T$14), 0))</f>
        <v>3</v>
      </c>
      <c r="K1127" s="20">
        <f ca="1">RAND()</f>
        <v>0.37957008477235521</v>
      </c>
      <c r="L1127" s="18">
        <f ca="1">IF(B1127=1, ROUND(_xlfn.NORM.INV(K1127,$C$7,$C$8), 2), ROUND(_xlfn.NORM.INV(K1127, $D$7, $D$8), 2))</f>
        <v>13105.93</v>
      </c>
      <c r="M1127" s="15">
        <f ca="1">MIN(E1127,J1127)</f>
        <v>3</v>
      </c>
      <c r="N1127" s="15">
        <f ca="1">RAND()</f>
        <v>0.57114336294436907</v>
      </c>
      <c r="O1127" s="19">
        <f ca="1">(IF(B1127=1, $G$21+($G$22-$G$21)*N1127, $H$21+($H$22-$H$21)*N1127))</f>
        <v>3.499001770305292E-2</v>
      </c>
      <c r="P1127" s="15">
        <f ca="1">ROUND(M1127*(1-O1127), 0)</f>
        <v>3</v>
      </c>
      <c r="Q1127" s="20">
        <f ca="1">RAND()</f>
        <v>0.49503486012006948</v>
      </c>
      <c r="R1127" s="15">
        <f ca="1">IF(B1127=1, ROUND(_xlfn.NORM.INV(Q1127,$C$9,$C$10)*(1+$T$14), 0), ROUND(_xlfn.NORM.INV(Q1127, $D$9, $D$10)*(1+$T$14), 0))</f>
        <v>61</v>
      </c>
      <c r="S1127" s="20">
        <f ca="1">RAND()</f>
        <v>0.7914910911149512</v>
      </c>
      <c r="T1127" s="18">
        <f ca="1">IF(B1127=1, ROUND(_xlfn.NORM.INV(S1127,$C$11,$C$12), 2), ROUND(_xlfn.NORM.INV(S1127, $D$11, $D$12), 2))</f>
        <v>7561.27</v>
      </c>
      <c r="U1127" s="15">
        <f ca="1">MIN(F1127,R1127)</f>
        <v>40</v>
      </c>
      <c r="V1127" s="15">
        <f ca="1">RAND()</f>
        <v>0.4112919371874536</v>
      </c>
      <c r="W1127" s="19">
        <f ca="1">(IF(B1127=1, $G$21+($G$22-$G$21)*V1127, $H$21+($H$22-$H$21)*V1127))</f>
        <v>2.9395217801560874E-2</v>
      </c>
      <c r="X1127" s="15">
        <f ca="1">ROUND(U1127*(1-W1127), 0)</f>
        <v>39</v>
      </c>
      <c r="Y1127" s="20">
        <f ca="1">RAND()</f>
        <v>0.31690053324332246</v>
      </c>
      <c r="Z1127" s="15">
        <f ca="1">IF(B1127=1, ROUND(_xlfn.NORM.INV(Y1127,$C$13,$C$14)*(1+$T$14), 0), ROUND(_xlfn.NORM.INV(Y1127, $D$13, $D$14)*(1+$T$14), 0))</f>
        <v>44</v>
      </c>
      <c r="AA1127" s="20">
        <f ca="1">RAND()</f>
        <v>0.2829979242098094</v>
      </c>
      <c r="AB1127" s="18">
        <f ca="1">IF(B1127=1, ROUND(_xlfn.NORM.INV(AA1127,$C$15,$C$16), 2), ROUND(_xlfn.NORM.INV(AA1127, $D$15, $D$16), 2))</f>
        <v>3366.34</v>
      </c>
      <c r="AC1127" s="15">
        <f ca="1">MIN(G1127,Z1127)</f>
        <v>24</v>
      </c>
      <c r="AD1127" s="15">
        <f ca="1">RAND()</f>
        <v>0.93774903213202165</v>
      </c>
      <c r="AE1127" s="19">
        <f ca="1">(IF(B1127=1, $G$21+($G$22-$G$21)*AD1127, $H$21+($H$22-$H$21)*AD1127))</f>
        <v>4.7821216124620758E-2</v>
      </c>
      <c r="AF1127" s="15">
        <f ca="1">ROUND(AC1127*(1-AE1127), 0)</f>
        <v>23</v>
      </c>
      <c r="AG1127" s="20">
        <f ca="1">RAND()</f>
        <v>0.17373715191605155</v>
      </c>
      <c r="AH1127" s="15">
        <f ca="1">IF(B1127=1, ROUND(_xlfn.NORM.INV(AG1127,$C$17,$C$18)*(1+$T$14), 0), ROUND(_xlfn.NORM.INV(AG1127, $D$17, $D$18)*(1+$T$14), 0))</f>
        <v>186</v>
      </c>
      <c r="AI1127" s="20">
        <f ca="1">RAND()</f>
        <v>9.9768056935787386E-2</v>
      </c>
      <c r="AJ1127" s="18">
        <f ca="1">IF(B1127=1, ROUND(_xlfn.NORM.INV(AI1127,$C$19,$C$20), 2), ROUND(_xlfn.NORM.INV(AI1127, $D$19, $D$20), 2))</f>
        <v>1890.89</v>
      </c>
      <c r="AK1127" s="15">
        <f ca="1">MIN(ROUND(H1127*(1+$C$22),0),AH1127)</f>
        <v>186</v>
      </c>
      <c r="AL1127" s="20">
        <f ca="1">RAND()</f>
        <v>0.24913319875981321</v>
      </c>
      <c r="AM1127" s="19">
        <f ca="1">(IF(B1127=1, $G$21+($G$22-$G$21)*AL1127, $H$21+($H$22-$H$21)*AL1127))</f>
        <v>2.371966195659346E-2</v>
      </c>
      <c r="AN1127" s="15">
        <f ca="1">ROUND(AK1127*(1-AM1127), 0)</f>
        <v>182</v>
      </c>
      <c r="AO1127" s="18">
        <f ca="1">SUM(IF(AN1127&gt;H1127, (AN1127-H1127)*($G$23+AJ1127), 0),IF(AF1127&gt;G1127,(AF1127-G1127)*($G$23+AB1127),0),IF(X1127&gt;F1127,(X1127-F1127)*($G$23+T1127),0),IF(P1127&gt;E1127,(P1127-E1127)*($G$23+L1127),0))</f>
        <v>0</v>
      </c>
      <c r="AP1127" s="18">
        <f>-$C$24</f>
        <v>-313614.51120000001</v>
      </c>
      <c r="AQ1127" s="17">
        <f ca="1">L1127*P1127+T1127*X1127+AB1127*AF1127+AJ1127*AN1127-AO1127+AP1127</f>
        <v>442160.6088000001</v>
      </c>
      <c r="AS1127" s="21">
        <f ca="1">SUM(IF(AN1127&gt;H1127, (AN1127-H1127), 0),IF(AF1127&gt;G1127,(AF1127-G1127),0),IF(X1127&gt;F1127,(X1127-F1127),0),IF(P1127&gt;E1127,(P1127-E1127),0))</f>
        <v>0</v>
      </c>
    </row>
    <row r="1128" spans="1:45" x14ac:dyDescent="0.4">
      <c r="A1128" s="15">
        <v>1100</v>
      </c>
      <c r="B1128" s="15">
        <f ca="1">IF(RAND() &lt; (8/12), 0, 1)</f>
        <v>0</v>
      </c>
      <c r="C1128" s="20">
        <f ca="1">RAND()</f>
        <v>0.70126287562751921</v>
      </c>
      <c r="D1128" s="15" t="str">
        <f ca="1">LOOKUP(C1128,$H$13:$H$16,$F$13:$F$16)</f>
        <v>Boeing 777-300ER</v>
      </c>
      <c r="E1128" s="15">
        <f ca="1">LOOKUP(D1128,$F$6:$F$9,$I$6:$I$9)</f>
        <v>8</v>
      </c>
      <c r="F1128" s="15">
        <f ca="1">LOOKUP(D1128,$F$6:$F$9,$J$6:$J$9)</f>
        <v>40</v>
      </c>
      <c r="G1128" s="15">
        <f ca="1">LOOKUP(D1128,$F$6:$F$9,$K$6:$K$9)</f>
        <v>24</v>
      </c>
      <c r="H1128" s="15">
        <f ca="1">LOOKUP(D1128,$F$6:$F$9,$L$6:$L$9)</f>
        <v>260</v>
      </c>
      <c r="I1128" s="20">
        <f ca="1">RAND()</f>
        <v>0.51265717282955903</v>
      </c>
      <c r="J1128" s="15">
        <f ca="1">IF(B1128=1, ROUND(_xlfn.NORM.INV(I1128,$C$5,$C$6)*(1+$T$14), 0), ROUND(_xlfn.NORM.INV(I1128, $D$5, $D$6)*(1+$T$14), 0))</f>
        <v>4</v>
      </c>
      <c r="K1128" s="20">
        <f ca="1">RAND()</f>
        <v>0.43250550539803589</v>
      </c>
      <c r="L1128" s="18">
        <f ca="1">IF(B1128=1, ROUND(_xlfn.NORM.INV(K1128,$C$7,$C$8), 2), ROUND(_xlfn.NORM.INV(K1128, $D$7, $D$8), 2))</f>
        <v>10414.9</v>
      </c>
      <c r="M1128" s="15">
        <f ca="1">MIN(E1128,J1128)</f>
        <v>4</v>
      </c>
      <c r="N1128" s="15">
        <f ca="1">RAND()</f>
        <v>0.65670814474375983</v>
      </c>
      <c r="O1128" s="19">
        <f ca="1">(IF(B1128=1, $G$21+($G$22-$G$21)*N1128, $H$21+($H$22-$H$21)*N1128))</f>
        <v>2.9701244342312791E-2</v>
      </c>
      <c r="P1128" s="15">
        <f ca="1">ROUND(M1128*(1-O1128), 0)</f>
        <v>4</v>
      </c>
      <c r="Q1128" s="20">
        <f ca="1">RAND()</f>
        <v>0.32416077204729954</v>
      </c>
      <c r="R1128" s="15">
        <f ca="1">IF(B1128=1, ROUND(_xlfn.NORM.INV(Q1128,$C$9,$C$10)*(1+$T$14), 0), ROUND(_xlfn.NORM.INV(Q1128, $D$9, $D$10)*(1+$T$14), 0))</f>
        <v>35</v>
      </c>
      <c r="S1128" s="20">
        <f ca="1">RAND()</f>
        <v>0.11628046283562521</v>
      </c>
      <c r="T1128" s="18">
        <f ca="1">IF(B1128=1, ROUND(_xlfn.NORM.INV(S1128,$C$11,$C$12), 2), ROUND(_xlfn.NORM.INV(S1128, $D$11, $D$12), 2))</f>
        <v>4974.1499999999996</v>
      </c>
      <c r="U1128" s="15">
        <f ca="1">MIN(F1128,R1128)</f>
        <v>35</v>
      </c>
      <c r="V1128" s="15">
        <f ca="1">RAND()</f>
        <v>0.35088268486311125</v>
      </c>
      <c r="W1128" s="19">
        <f ca="1">(IF(B1128=1, $G$21+($G$22-$G$21)*V1128, $H$21+($H$22-$H$21)*V1128))</f>
        <v>2.0526480545893337E-2</v>
      </c>
      <c r="X1128" s="15">
        <f ca="1">ROUND(U1128*(1-W1128), 0)</f>
        <v>34</v>
      </c>
      <c r="Y1128" s="20">
        <f ca="1">RAND()</f>
        <v>0.45611520670210304</v>
      </c>
      <c r="Z1128" s="15">
        <f ca="1">IF(B1128=1, ROUND(_xlfn.NORM.INV(Y1128,$C$13,$C$14)*(1+$T$14), 0), ROUND(_xlfn.NORM.INV(Y1128, $D$13, $D$14)*(1+$T$14), 0))</f>
        <v>35</v>
      </c>
      <c r="AA1128" s="20">
        <f ca="1">RAND()</f>
        <v>0.40318459833501741</v>
      </c>
      <c r="AB1128" s="18">
        <f ca="1">IF(B1128=1, ROUND(_xlfn.NORM.INV(AA1128,$C$15,$C$16), 2), ROUND(_xlfn.NORM.INV(AA1128, $D$15, $D$16), 2))</f>
        <v>2768.18</v>
      </c>
      <c r="AC1128" s="15">
        <f ca="1">MIN(G1128,Z1128)</f>
        <v>24</v>
      </c>
      <c r="AD1128" s="15">
        <f ca="1">RAND()</f>
        <v>0.20791236811942304</v>
      </c>
      <c r="AE1128" s="19">
        <f ca="1">(IF(B1128=1, $G$21+($G$22-$G$21)*AD1128, $H$21+($H$22-$H$21)*AD1128))</f>
        <v>1.623737104358269E-2</v>
      </c>
      <c r="AF1128" s="15">
        <f ca="1">ROUND(AC1128*(1-AE1128), 0)</f>
        <v>24</v>
      </c>
      <c r="AG1128" s="20">
        <f ca="1">RAND()</f>
        <v>0.14129801514278906</v>
      </c>
      <c r="AH1128" s="15">
        <f ca="1">IF(B1128=1, ROUND(_xlfn.NORM.INV(AG1128,$C$17,$C$18)*(1+$T$14), 0), ROUND(_xlfn.NORM.INV(AG1128, $D$17, $D$18)*(1+$T$14), 0))</f>
        <v>143</v>
      </c>
      <c r="AI1128" s="20">
        <f ca="1">RAND()</f>
        <v>0.22372233914262751</v>
      </c>
      <c r="AJ1128" s="18">
        <f ca="1">IF(B1128=1, ROUND(_xlfn.NORM.INV(AI1128,$C$19,$C$20), 2), ROUND(_xlfn.NORM.INV(AI1128, $D$19, $D$20), 2))</f>
        <v>1691.02</v>
      </c>
      <c r="AK1128" s="15">
        <f ca="1">MIN(ROUND(H1128*(1+$C$22),0),AH1128)</f>
        <v>143</v>
      </c>
      <c r="AL1128" s="20">
        <f ca="1">RAND()</f>
        <v>0.35102107981002295</v>
      </c>
      <c r="AM1128" s="19">
        <f ca="1">(IF(B1128=1, $G$21+($G$22-$G$21)*AL1128, $H$21+($H$22-$H$21)*AL1128))</f>
        <v>2.0530632394300689E-2</v>
      </c>
      <c r="AN1128" s="15">
        <f ca="1">ROUND(AK1128*(1-AM1128), 0)</f>
        <v>140</v>
      </c>
      <c r="AO1128" s="18">
        <f ca="1">SUM(IF(AN1128&gt;H1128, (AN1128-H1128)*($G$23+AJ1128), 0),IF(AF1128&gt;G1128,(AF1128-G1128)*($G$23+AB1128),0),IF(X1128&gt;F1128,(X1128-F1128)*($G$23+T1128),0),IF(P1128&gt;E1128,(P1128-E1128)*($G$23+L1128),0))</f>
        <v>0</v>
      </c>
      <c r="AP1128" s="18">
        <f>-$C$24</f>
        <v>-313614.51120000001</v>
      </c>
      <c r="AQ1128" s="17">
        <f ca="1">L1128*P1128+T1128*X1128+AB1128*AF1128+AJ1128*AN1128-AO1128+AP1128</f>
        <v>200345.30879999994</v>
      </c>
      <c r="AS1128" s="21">
        <f ca="1">SUM(IF(AN1128&gt;H1128, (AN1128-H1128), 0),IF(AF1128&gt;G1128,(AF1128-G1128),0),IF(X1128&gt;F1128,(X1128-F1128),0),IF(P1128&gt;E1128,(P1128-E1128),0))</f>
        <v>0</v>
      </c>
    </row>
    <row r="1129" spans="1:45" x14ac:dyDescent="0.4">
      <c r="A1129" s="15">
        <v>1101</v>
      </c>
      <c r="B1129" s="15">
        <f ca="1">IF(RAND() &lt; (8/12), 0, 1)</f>
        <v>1</v>
      </c>
      <c r="C1129" s="20">
        <f ca="1">RAND()</f>
        <v>0.61425467870333705</v>
      </c>
      <c r="D1129" s="15" t="str">
        <f ca="1">LOOKUP(C1129,$H$13:$H$16,$F$13:$F$16)</f>
        <v>Boeing 777-300ER</v>
      </c>
      <c r="E1129" s="15">
        <f ca="1">LOOKUP(D1129,$F$6:$F$9,$I$6:$I$9)</f>
        <v>8</v>
      </c>
      <c r="F1129" s="15">
        <f ca="1">LOOKUP(D1129,$F$6:$F$9,$J$6:$J$9)</f>
        <v>40</v>
      </c>
      <c r="G1129" s="15">
        <f ca="1">LOOKUP(D1129,$F$6:$F$9,$K$6:$K$9)</f>
        <v>24</v>
      </c>
      <c r="H1129" s="15">
        <f ca="1">LOOKUP(D1129,$F$6:$F$9,$L$6:$L$9)</f>
        <v>260</v>
      </c>
      <c r="I1129" s="20">
        <f ca="1">RAND()</f>
        <v>0.95921579448719108</v>
      </c>
      <c r="J1129" s="15">
        <f ca="1">IF(B1129=1, ROUND(_xlfn.NORM.INV(I1129,$C$5,$C$6)*(1+$T$14), 0), ROUND(_xlfn.NORM.INV(I1129, $D$5, $D$6)*(1+$T$14), 0))</f>
        <v>10</v>
      </c>
      <c r="K1129" s="20">
        <f ca="1">RAND()</f>
        <v>0.88098786883703151</v>
      </c>
      <c r="L1129" s="18">
        <f ca="1">IF(B1129=1, ROUND(_xlfn.NORM.INV(K1129,$C$7,$C$8), 2), ROUND(_xlfn.NORM.INV(K1129, $D$7, $D$8), 2))</f>
        <v>15786.81</v>
      </c>
      <c r="M1129" s="15">
        <f ca="1">MIN(E1129,J1129)</f>
        <v>8</v>
      </c>
      <c r="N1129" s="15">
        <f ca="1">RAND()</f>
        <v>0.12326585492261011</v>
      </c>
      <c r="O1129" s="19">
        <f ca="1">(IF(B1129=1, $G$21+($G$22-$G$21)*N1129, $H$21+($H$22-$H$21)*N1129))</f>
        <v>1.9314304922291352E-2</v>
      </c>
      <c r="P1129" s="15">
        <f ca="1">ROUND(M1129*(1-O1129), 0)</f>
        <v>8</v>
      </c>
      <c r="Q1129" s="20">
        <f ca="1">RAND()</f>
        <v>0.1684581288134358</v>
      </c>
      <c r="R1129" s="15">
        <f ca="1">IF(B1129=1, ROUND(_xlfn.NORM.INV(Q1129,$C$9,$C$10)*(1+$T$14), 0), ROUND(_xlfn.NORM.INV(Q1129, $D$9, $D$10)*(1+$T$14), 0))</f>
        <v>37</v>
      </c>
      <c r="S1129" s="20">
        <f ca="1">RAND()</f>
        <v>0.31911461547443465</v>
      </c>
      <c r="T1129" s="18">
        <f ca="1">IF(B1129=1, ROUND(_xlfn.NORM.INV(S1129,$C$11,$C$12), 2), ROUND(_xlfn.NORM.INV(S1129, $D$11, $D$12), 2))</f>
        <v>6405.48</v>
      </c>
      <c r="U1129" s="15">
        <f ca="1">MIN(F1129,R1129)</f>
        <v>37</v>
      </c>
      <c r="V1129" s="15">
        <f ca="1">RAND()</f>
        <v>0.9705541180046523</v>
      </c>
      <c r="W1129" s="19">
        <f ca="1">(IF(B1129=1, $G$21+($G$22-$G$21)*V1129, $H$21+($H$22-$H$21)*V1129))</f>
        <v>4.8969394130162831E-2</v>
      </c>
      <c r="X1129" s="15">
        <f ca="1">ROUND(U1129*(1-W1129), 0)</f>
        <v>35</v>
      </c>
      <c r="Y1129" s="20">
        <f ca="1">RAND()</f>
        <v>0.45807145897381985</v>
      </c>
      <c r="Z1129" s="15">
        <f ca="1">IF(B1129=1, ROUND(_xlfn.NORM.INV(Y1129,$C$13,$C$14)*(1+$T$14), 0), ROUND(_xlfn.NORM.INV(Y1129, $D$13, $D$14)*(1+$T$14), 0))</f>
        <v>52</v>
      </c>
      <c r="AA1129" s="20">
        <f ca="1">RAND()</f>
        <v>0.81220678546933689</v>
      </c>
      <c r="AB1129" s="18">
        <f ca="1">IF(B1129=1, ROUND(_xlfn.NORM.INV(AA1129,$C$15,$C$16), 2), ROUND(_xlfn.NORM.INV(AA1129, $D$15, $D$16), 2))</f>
        <v>4068.48</v>
      </c>
      <c r="AC1129" s="15">
        <f ca="1">MIN(G1129,Z1129)</f>
        <v>24</v>
      </c>
      <c r="AD1129" s="15">
        <f ca="1">RAND()</f>
        <v>0.26005700904978879</v>
      </c>
      <c r="AE1129" s="19">
        <f ca="1">(IF(B1129=1, $G$21+($G$22-$G$21)*AD1129, $H$21+($H$22-$H$21)*AD1129))</f>
        <v>2.4101995316742605E-2</v>
      </c>
      <c r="AF1129" s="15">
        <f ca="1">ROUND(AC1129*(1-AE1129), 0)</f>
        <v>23</v>
      </c>
      <c r="AG1129" s="20">
        <f ca="1">RAND()</f>
        <v>5.211002147768129E-2</v>
      </c>
      <c r="AH1129" s="15">
        <f ca="1">IF(B1129=1, ROUND(_xlfn.NORM.INV(AG1129,$C$17,$C$18)*(1+$T$14), 0), ROUND(_xlfn.NORM.INV(AG1129, $D$17, $D$18)*(1+$T$14), 0))</f>
        <v>100</v>
      </c>
      <c r="AI1129" s="20">
        <f ca="1">RAND()</f>
        <v>0.11402274564147274</v>
      </c>
      <c r="AJ1129" s="18">
        <f ca="1">IF(B1129=1, ROUND(_xlfn.NORM.INV(AI1129,$C$19,$C$20), 2), ROUND(_xlfn.NORM.INV(AI1129, $D$19, $D$20), 2))</f>
        <v>1914.17</v>
      </c>
      <c r="AK1129" s="15">
        <f ca="1">MIN(ROUND(H1129*(1+$C$22),0),AH1129)</f>
        <v>100</v>
      </c>
      <c r="AL1129" s="20">
        <f ca="1">RAND()</f>
        <v>0.92055394815884584</v>
      </c>
      <c r="AM1129" s="19">
        <f ca="1">(IF(B1129=1, $G$21+($G$22-$G$21)*AL1129, $H$21+($H$22-$H$21)*AL1129))</f>
        <v>4.7219388185559603E-2</v>
      </c>
      <c r="AN1129" s="15">
        <f ca="1">ROUND(AK1129*(1-AM1129), 0)</f>
        <v>95</v>
      </c>
      <c r="AO1129" s="18">
        <f ca="1">SUM(IF(AN1129&gt;H1129, (AN1129-H1129)*($G$23+AJ1129), 0),IF(AF1129&gt;G1129,(AF1129-G1129)*($G$23+AB1129),0),IF(X1129&gt;F1129,(X1129-F1129)*($G$23+T1129),0),IF(P1129&gt;E1129,(P1129-E1129)*($G$23+L1129),0))</f>
        <v>0</v>
      </c>
      <c r="AP1129" s="18">
        <f>-$C$24</f>
        <v>-313614.51120000001</v>
      </c>
      <c r="AQ1129" s="17">
        <f ca="1">L1129*P1129+T1129*X1129+AB1129*AF1129+AJ1129*AN1129-AO1129+AP1129</f>
        <v>312292.95879999996</v>
      </c>
      <c r="AS1129" s="21">
        <f ca="1">SUM(IF(AN1129&gt;H1129, (AN1129-H1129), 0),IF(AF1129&gt;G1129,(AF1129-G1129),0),IF(X1129&gt;F1129,(X1129-F1129),0),IF(P1129&gt;E1129,(P1129-E1129),0))</f>
        <v>0</v>
      </c>
    </row>
    <row r="1130" spans="1:45" x14ac:dyDescent="0.4">
      <c r="A1130" s="15">
        <v>1102</v>
      </c>
      <c r="B1130" s="15">
        <f ca="1">IF(RAND() &lt; (8/12), 0, 1)</f>
        <v>1</v>
      </c>
      <c r="C1130" s="20">
        <f ca="1">RAND()</f>
        <v>0.2739262858413849</v>
      </c>
      <c r="D1130" s="15" t="str">
        <f ca="1">LOOKUP(C1130,$H$13:$H$16,$F$13:$F$16)</f>
        <v>Airbus A380-800</v>
      </c>
      <c r="E1130" s="15">
        <f ca="1">LOOKUP(D1130,$F$6:$F$9,$I$6:$I$9)</f>
        <v>14</v>
      </c>
      <c r="F1130" s="15">
        <f ca="1">LOOKUP(D1130,$F$6:$F$9,$J$6:$J$9)</f>
        <v>76</v>
      </c>
      <c r="G1130" s="15">
        <f ca="1">LOOKUP(D1130,$F$6:$F$9,$K$6:$K$9)</f>
        <v>56</v>
      </c>
      <c r="H1130" s="15">
        <f ca="1">LOOKUP(D1130,$F$6:$F$9,$L$6:$L$9)</f>
        <v>341</v>
      </c>
      <c r="I1130" s="20">
        <f ca="1">RAND()</f>
        <v>0.33892785729765329</v>
      </c>
      <c r="J1130" s="15">
        <f ca="1">IF(B1130=1, ROUND(_xlfn.NORM.INV(I1130,$C$5,$C$6)*(1+$T$14), 0), ROUND(_xlfn.NORM.INV(I1130, $D$5, $D$6)*(1+$T$14), 0))</f>
        <v>5</v>
      </c>
      <c r="K1130" s="20">
        <f ca="1">RAND()</f>
        <v>9.2344165182391968E-3</v>
      </c>
      <c r="L1130" s="18">
        <f ca="1">IF(B1130=1, ROUND(_xlfn.NORM.INV(K1130,$C$7,$C$8), 2), ROUND(_xlfn.NORM.INV(K1130, $D$7, $D$8), 2))</f>
        <v>9409.8700000000008</v>
      </c>
      <c r="M1130" s="15">
        <f ca="1">MIN(E1130,J1130)</f>
        <v>5</v>
      </c>
      <c r="N1130" s="15">
        <f ca="1">RAND()</f>
        <v>0.58506830638910223</v>
      </c>
      <c r="O1130" s="19">
        <f ca="1">(IF(B1130=1, $G$21+($G$22-$G$21)*N1130, $H$21+($H$22-$H$21)*N1130))</f>
        <v>3.5477390723618579E-2</v>
      </c>
      <c r="P1130" s="15">
        <f ca="1">ROUND(M1130*(1-O1130), 0)</f>
        <v>5</v>
      </c>
      <c r="Q1130" s="20">
        <f ca="1">RAND()</f>
        <v>0.35856480083369713</v>
      </c>
      <c r="R1130" s="15">
        <f ca="1">IF(B1130=1, ROUND(_xlfn.NORM.INV(Q1130,$C$9,$C$10)*(1+$T$14), 0), ROUND(_xlfn.NORM.INV(Q1130, $D$9, $D$10)*(1+$T$14), 0))</f>
        <v>52</v>
      </c>
      <c r="S1130" s="20">
        <f ca="1">RAND()</f>
        <v>9.0236293626093866E-2</v>
      </c>
      <c r="T1130" s="18">
        <f ca="1">IF(B1130=1, ROUND(_xlfn.NORM.INV(S1130,$C$11,$C$12), 2), ROUND(_xlfn.NORM.INV(S1130, $D$11, $D$12), 2))</f>
        <v>5621.78</v>
      </c>
      <c r="U1130" s="15">
        <f ca="1">MIN(F1130,R1130)</f>
        <v>52</v>
      </c>
      <c r="V1130" s="15">
        <f ca="1">RAND()</f>
        <v>0.47988253129367708</v>
      </c>
      <c r="W1130" s="19">
        <f ca="1">(IF(B1130=1, $G$21+($G$22-$G$21)*V1130, $H$21+($H$22-$H$21)*V1130))</f>
        <v>3.1795888595278696E-2</v>
      </c>
      <c r="X1130" s="15">
        <f ca="1">ROUND(U1130*(1-W1130), 0)</f>
        <v>50</v>
      </c>
      <c r="Y1130" s="20">
        <f ca="1">RAND()</f>
        <v>0.16851609663011125</v>
      </c>
      <c r="Z1130" s="15">
        <f ca="1">IF(B1130=1, ROUND(_xlfn.NORM.INV(Y1130,$C$13,$C$14)*(1+$T$14), 0), ROUND(_xlfn.NORM.INV(Y1130, $D$13, $D$14)*(1+$T$14), 0))</f>
        <v>32</v>
      </c>
      <c r="AA1130" s="20">
        <f ca="1">RAND()</f>
        <v>3.2987448458327018E-3</v>
      </c>
      <c r="AB1130" s="18">
        <f ca="1">IF(B1130=1, ROUND(_xlfn.NORM.INV(AA1130,$C$15,$C$16), 2), ROUND(_xlfn.NORM.INV(AA1130, $D$15, $D$16), 2))</f>
        <v>2335.9699999999998</v>
      </c>
      <c r="AC1130" s="15">
        <f ca="1">MIN(G1130,Z1130)</f>
        <v>32</v>
      </c>
      <c r="AD1130" s="15">
        <f ca="1">RAND()</f>
        <v>0.40187231310913585</v>
      </c>
      <c r="AE1130" s="19">
        <f ca="1">(IF(B1130=1, $G$21+($G$22-$G$21)*AD1130, $H$21+($H$22-$H$21)*AD1130))</f>
        <v>2.9065530958819755E-2</v>
      </c>
      <c r="AF1130" s="15">
        <f ca="1">ROUND(AC1130*(1-AE1130), 0)</f>
        <v>31</v>
      </c>
      <c r="AG1130" s="20">
        <f ca="1">RAND()</f>
        <v>0.66100999901516699</v>
      </c>
      <c r="AH1130" s="15">
        <f ca="1">IF(B1130=1, ROUND(_xlfn.NORM.INV(AG1130,$C$17,$C$18)*(1+$T$14), 0), ROUND(_xlfn.NORM.INV(AG1130, $D$17, $D$18)*(1+$T$14), 0))</f>
        <v>357</v>
      </c>
      <c r="AI1130" s="20">
        <f ca="1">RAND()</f>
        <v>0.69779491083905631</v>
      </c>
      <c r="AJ1130" s="18">
        <f ca="1">IF(B1130=1, ROUND(_xlfn.NORM.INV(AI1130,$C$19,$C$20), 2), ROUND(_xlfn.NORM.INV(AI1130, $D$19, $D$20), 2))</f>
        <v>2432.1999999999998</v>
      </c>
      <c r="AK1130" s="15">
        <f ca="1">MIN(ROUND(H1130*(1+$C$22),0),AH1130)</f>
        <v>357</v>
      </c>
      <c r="AL1130" s="20">
        <f ca="1">RAND()</f>
        <v>0.11235572844752195</v>
      </c>
      <c r="AM1130" s="19">
        <f ca="1">(IF(B1130=1, $G$21+($G$22-$G$21)*AL1130, $H$21+($H$22-$H$21)*AL1130))</f>
        <v>1.8932450495663267E-2</v>
      </c>
      <c r="AN1130" s="15">
        <f ca="1">ROUND(AK1130*(1-AM1130), 0)</f>
        <v>350</v>
      </c>
      <c r="AO1130" s="18">
        <f ca="1">SUM(IF(AN1130&gt;H1130, (AN1130-H1130)*($G$23+AJ1130), 0),IF(AF1130&gt;G1130,(AF1130-G1130)*($G$23+AB1130),0),IF(X1130&gt;F1130,(X1130-F1130)*($G$23+T1130),0),IF(P1130&gt;E1130,(P1130-E1130)*($G$23+L1130),0))</f>
        <v>29548.799999999999</v>
      </c>
      <c r="AP1130" s="18">
        <f>-$C$24</f>
        <v>-313614.51120000001</v>
      </c>
      <c r="AQ1130" s="17">
        <f ca="1">L1130*P1130+T1130*X1130+AB1130*AF1130+AJ1130*AN1130-AO1130+AP1130</f>
        <v>908660.10879999981</v>
      </c>
      <c r="AS1130" s="21">
        <f ca="1">SUM(IF(AN1130&gt;H1130, (AN1130-H1130), 0),IF(AF1130&gt;G1130,(AF1130-G1130),0),IF(X1130&gt;F1130,(X1130-F1130),0),IF(P1130&gt;E1130,(P1130-E1130),0))</f>
        <v>9</v>
      </c>
    </row>
    <row r="1131" spans="1:45" x14ac:dyDescent="0.4">
      <c r="A1131" s="15">
        <v>1103</v>
      </c>
      <c r="B1131" s="15">
        <f ca="1">IF(RAND() &lt; (8/12), 0, 1)</f>
        <v>1</v>
      </c>
      <c r="C1131" s="20">
        <f ca="1">RAND()</f>
        <v>0.49060134647414766</v>
      </c>
      <c r="D1131" s="15" t="str">
        <f ca="1">LOOKUP(C1131,$H$13:$H$16,$F$13:$F$16)</f>
        <v>Airbus A380-800</v>
      </c>
      <c r="E1131" s="15">
        <f ca="1">LOOKUP(D1131,$F$6:$F$9,$I$6:$I$9)</f>
        <v>14</v>
      </c>
      <c r="F1131" s="15">
        <f ca="1">LOOKUP(D1131,$F$6:$F$9,$J$6:$J$9)</f>
        <v>76</v>
      </c>
      <c r="G1131" s="15">
        <f ca="1">LOOKUP(D1131,$F$6:$F$9,$K$6:$K$9)</f>
        <v>56</v>
      </c>
      <c r="H1131" s="15">
        <f ca="1">LOOKUP(D1131,$F$6:$F$9,$L$6:$L$9)</f>
        <v>341</v>
      </c>
      <c r="I1131" s="20">
        <f ca="1">RAND()</f>
        <v>0.51294145285190007</v>
      </c>
      <c r="J1131" s="15">
        <f ca="1">IF(B1131=1, ROUND(_xlfn.NORM.INV(I1131,$C$5,$C$6)*(1+$T$14), 0), ROUND(_xlfn.NORM.INV(I1131, $D$5, $D$6)*(1+$T$14), 0))</f>
        <v>6</v>
      </c>
      <c r="K1131" s="20">
        <f ca="1">RAND()</f>
        <v>0.14883155730554953</v>
      </c>
      <c r="L1131" s="18">
        <f ca="1">IF(B1131=1, ROUND(_xlfn.NORM.INV(K1131,$C$7,$C$8), 2), ROUND(_xlfn.NORM.INV(K1131, $D$7, $D$8), 2))</f>
        <v>11780.69</v>
      </c>
      <c r="M1131" s="15">
        <f ca="1">MIN(E1131,J1131)</f>
        <v>6</v>
      </c>
      <c r="N1131" s="15">
        <f ca="1">RAND()</f>
        <v>0.74301238685793236</v>
      </c>
      <c r="O1131" s="19">
        <f ca="1">(IF(B1131=1, $G$21+($G$22-$G$21)*N1131, $H$21+($H$22-$H$21)*N1131))</f>
        <v>4.1005433540027635E-2</v>
      </c>
      <c r="P1131" s="15">
        <f ca="1">ROUND(M1131*(1-O1131), 0)</f>
        <v>6</v>
      </c>
      <c r="Q1131" s="20">
        <f ca="1">RAND()</f>
        <v>0.96501593617309567</v>
      </c>
      <c r="R1131" s="15">
        <f ca="1">IF(B1131=1, ROUND(_xlfn.NORM.INV(Q1131,$C$9,$C$10)*(1+$T$14), 0), ROUND(_xlfn.NORM.INV(Q1131, $D$9, $D$10)*(1+$T$14), 0))</f>
        <v>107</v>
      </c>
      <c r="S1131" s="20">
        <f ca="1">RAND()</f>
        <v>0.19873076455537231</v>
      </c>
      <c r="T1131" s="18">
        <f ca="1">IF(B1131=1, ROUND(_xlfn.NORM.INV(S1131,$C$11,$C$12), 2), ROUND(_xlfn.NORM.INV(S1131, $D$11, $D$12), 2))</f>
        <v>6066.45</v>
      </c>
      <c r="U1131" s="15">
        <f ca="1">MIN(F1131,R1131)</f>
        <v>76</v>
      </c>
      <c r="V1131" s="15">
        <f ca="1">RAND()</f>
        <v>0.62940790579031314</v>
      </c>
      <c r="W1131" s="19">
        <f ca="1">(IF(B1131=1, $G$21+($G$22-$G$21)*V1131, $H$21+($H$22-$H$21)*V1131))</f>
        <v>3.7029276702660957E-2</v>
      </c>
      <c r="X1131" s="15">
        <f ca="1">ROUND(U1131*(1-W1131), 0)</f>
        <v>73</v>
      </c>
      <c r="Y1131" s="20">
        <f ca="1">RAND()</f>
        <v>0.71977939682061387</v>
      </c>
      <c r="Z1131" s="15">
        <f ca="1">IF(B1131=1, ROUND(_xlfn.NORM.INV(Y1131,$C$13,$C$14)*(1+$T$14), 0), ROUND(_xlfn.NORM.INV(Y1131, $D$13, $D$14)*(1+$T$14), 0))</f>
        <v>68</v>
      </c>
      <c r="AA1131" s="20">
        <f ca="1">RAND()</f>
        <v>0.90848478711339409</v>
      </c>
      <c r="AB1131" s="18">
        <f ca="1">IF(B1131=1, ROUND(_xlfn.NORM.INV(AA1131,$C$15,$C$16), 2), ROUND(_xlfn.NORM.INV(AA1131, $D$15, $D$16), 2))</f>
        <v>4282.6899999999996</v>
      </c>
      <c r="AC1131" s="15">
        <f ca="1">MIN(G1131,Z1131)</f>
        <v>56</v>
      </c>
      <c r="AD1131" s="15">
        <f ca="1">RAND()</f>
        <v>0.4226716143290532</v>
      </c>
      <c r="AE1131" s="19">
        <f ca="1">(IF(B1131=1, $G$21+($G$22-$G$21)*AD1131, $H$21+($H$22-$H$21)*AD1131))</f>
        <v>2.9793506501516864E-2</v>
      </c>
      <c r="AF1131" s="15">
        <f ca="1">ROUND(AC1131*(1-AE1131), 0)</f>
        <v>54</v>
      </c>
      <c r="AG1131" s="20">
        <f ca="1">RAND()</f>
        <v>0.97295786036685217</v>
      </c>
      <c r="AH1131" s="15">
        <f ca="1">IF(B1131=1, ROUND(_xlfn.NORM.INV(AG1131,$C$17,$C$18)*(1+$T$14), 0), ROUND(_xlfn.NORM.INV(AG1131, $D$17, $D$18)*(1+$T$14), 0))</f>
        <v>547</v>
      </c>
      <c r="AI1131" s="20">
        <f ca="1">RAND()</f>
        <v>0.62054205498578097</v>
      </c>
      <c r="AJ1131" s="18">
        <f ca="1">IF(B1131=1, ROUND(_xlfn.NORM.INV(AI1131,$C$19,$C$20), 2), ROUND(_xlfn.NORM.INV(AI1131, $D$19, $D$20), 2))</f>
        <v>2368.73</v>
      </c>
      <c r="AK1131" s="15">
        <f ca="1">MIN(ROUND(H1131*(1+$C$22),0),AH1131)</f>
        <v>358</v>
      </c>
      <c r="AL1131" s="20">
        <f ca="1">RAND()</f>
        <v>0.14056274156938464</v>
      </c>
      <c r="AM1131" s="19">
        <f ca="1">(IF(B1131=1, $G$21+($G$22-$G$21)*AL1131, $H$21+($H$22-$H$21)*AL1131))</f>
        <v>1.9919695954928464E-2</v>
      </c>
      <c r="AN1131" s="15">
        <f ca="1">ROUND(AK1131*(1-AM1131), 0)</f>
        <v>351</v>
      </c>
      <c r="AO1131" s="18">
        <f ca="1">SUM(IF(AN1131&gt;H1131, (AN1131-H1131)*($G$23+AJ1131), 0),IF(AF1131&gt;G1131,(AF1131-G1131)*($G$23+AB1131),0),IF(X1131&gt;F1131,(X1131-F1131)*($G$23+T1131),0),IF(P1131&gt;E1131,(P1131-E1131)*($G$23+L1131),0))</f>
        <v>32197.3</v>
      </c>
      <c r="AP1131" s="18">
        <f>-$C$24</f>
        <v>-313614.51120000001</v>
      </c>
      <c r="AQ1131" s="17">
        <f ca="1">L1131*P1131+T1131*X1131+AB1131*AF1131+AJ1131*AN1131-AO1131+AP1131</f>
        <v>1230412.6687999999</v>
      </c>
      <c r="AS1131" s="21">
        <f ca="1">SUM(IF(AN1131&gt;H1131, (AN1131-H1131), 0),IF(AF1131&gt;G1131,(AF1131-G1131),0),IF(X1131&gt;F1131,(X1131-F1131),0),IF(P1131&gt;E1131,(P1131-E1131),0))</f>
        <v>10</v>
      </c>
    </row>
    <row r="1132" spans="1:45" x14ac:dyDescent="0.4">
      <c r="A1132" s="15">
        <v>1104</v>
      </c>
      <c r="B1132" s="15">
        <f ca="1">IF(RAND() &lt; (8/12), 0, 1)</f>
        <v>0</v>
      </c>
      <c r="C1132" s="20">
        <f ca="1">RAND()</f>
        <v>0.91111650317174542</v>
      </c>
      <c r="D1132" s="15" t="str">
        <f ca="1">LOOKUP(C1132,$H$13:$H$16,$F$13:$F$16)</f>
        <v>Boeing 777-300ER</v>
      </c>
      <c r="E1132" s="15">
        <f ca="1">LOOKUP(D1132,$F$6:$F$9,$I$6:$I$9)</f>
        <v>8</v>
      </c>
      <c r="F1132" s="15">
        <f ca="1">LOOKUP(D1132,$F$6:$F$9,$J$6:$J$9)</f>
        <v>40</v>
      </c>
      <c r="G1132" s="15">
        <f ca="1">LOOKUP(D1132,$F$6:$F$9,$K$6:$K$9)</f>
        <v>24</v>
      </c>
      <c r="H1132" s="15">
        <f ca="1">LOOKUP(D1132,$F$6:$F$9,$L$6:$L$9)</f>
        <v>260</v>
      </c>
      <c r="I1132" s="20">
        <f ca="1">RAND()</f>
        <v>0.39079698149477371</v>
      </c>
      <c r="J1132" s="15">
        <f ca="1">IF(B1132=1, ROUND(_xlfn.NORM.INV(I1132,$C$5,$C$6)*(1+$T$14), 0), ROUND(_xlfn.NORM.INV(I1132, $D$5, $D$6)*(1+$T$14), 0))</f>
        <v>4</v>
      </c>
      <c r="K1132" s="20">
        <f ca="1">RAND()</f>
        <v>0.12762209505640165</v>
      </c>
      <c r="L1132" s="18">
        <f ca="1">IF(B1132=1, ROUND(_xlfn.NORM.INV(K1132,$C$7,$C$8), 2), ROUND(_xlfn.NORM.INV(K1132, $D$7, $D$8), 2))</f>
        <v>9973.86</v>
      </c>
      <c r="M1132" s="15">
        <f ca="1">MIN(E1132,J1132)</f>
        <v>4</v>
      </c>
      <c r="N1132" s="15">
        <f ca="1">RAND()</f>
        <v>0.52565051919947425</v>
      </c>
      <c r="O1132" s="19">
        <f ca="1">(IF(B1132=1, $G$21+($G$22-$G$21)*N1132, $H$21+($H$22-$H$21)*N1132))</f>
        <v>2.5769515575984225E-2</v>
      </c>
      <c r="P1132" s="15">
        <f ca="1">ROUND(M1132*(1-O1132), 0)</f>
        <v>4</v>
      </c>
      <c r="Q1132" s="20">
        <f ca="1">RAND()</f>
        <v>0.80579919087015139</v>
      </c>
      <c r="R1132" s="15">
        <f ca="1">IF(B1132=1, ROUND(_xlfn.NORM.INV(Q1132,$C$9,$C$10)*(1+$T$14), 0), ROUND(_xlfn.NORM.INV(Q1132, $D$9, $D$10)*(1+$T$14), 0))</f>
        <v>49</v>
      </c>
      <c r="S1132" s="20">
        <f ca="1">RAND()</f>
        <v>0.8233842413896385</v>
      </c>
      <c r="T1132" s="18">
        <f ca="1">IF(B1132=1, ROUND(_xlfn.NORM.INV(S1132,$C$11,$C$12), 2), ROUND(_xlfn.NORM.INV(S1132, $D$11, $D$12), 2))</f>
        <v>5457.74</v>
      </c>
      <c r="U1132" s="15">
        <f ca="1">MIN(F1132,R1132)</f>
        <v>40</v>
      </c>
      <c r="V1132" s="15">
        <f ca="1">RAND()</f>
        <v>0.19156554312927265</v>
      </c>
      <c r="W1132" s="19">
        <f ca="1">(IF(B1132=1, $G$21+($G$22-$G$21)*V1132, $H$21+($H$22-$H$21)*V1132))</f>
        <v>1.574696629387818E-2</v>
      </c>
      <c r="X1132" s="15">
        <f ca="1">ROUND(U1132*(1-W1132), 0)</f>
        <v>39</v>
      </c>
      <c r="Y1132" s="20">
        <f ca="1">RAND()</f>
        <v>0.91434808081375785</v>
      </c>
      <c r="Z1132" s="15">
        <f ca="1">IF(B1132=1, ROUND(_xlfn.NORM.INV(Y1132,$C$13,$C$14)*(1+$T$14), 0), ROUND(_xlfn.NORM.INV(Y1132, $D$13, $D$14)*(1+$T$14), 0))</f>
        <v>49</v>
      </c>
      <c r="AA1132" s="20">
        <f ca="1">RAND()</f>
        <v>0.22378442305312629</v>
      </c>
      <c r="AB1132" s="18">
        <f ca="1">IF(B1132=1, ROUND(_xlfn.NORM.INV(AA1132,$C$15,$C$16), 2), ROUND(_xlfn.NORM.INV(AA1132, $D$15, $D$16), 2))</f>
        <v>2705.66</v>
      </c>
      <c r="AC1132" s="15">
        <f ca="1">MIN(G1132,Z1132)</f>
        <v>24</v>
      </c>
      <c r="AD1132" s="15">
        <f ca="1">RAND()</f>
        <v>0.56957040085680777</v>
      </c>
      <c r="AE1132" s="19">
        <f ca="1">(IF(B1132=1, $G$21+($G$22-$G$21)*AD1132, $H$21+($H$22-$H$21)*AD1132))</f>
        <v>2.7087112025704234E-2</v>
      </c>
      <c r="AF1132" s="15">
        <f ca="1">ROUND(AC1132*(1-AE1132), 0)</f>
        <v>23</v>
      </c>
      <c r="AG1132" s="20">
        <f ca="1">RAND()</f>
        <v>0.81806066677045242</v>
      </c>
      <c r="AH1132" s="15">
        <f ca="1">IF(B1132=1, ROUND(_xlfn.NORM.INV(AG1132,$C$17,$C$18)*(1+$T$14), 0), ROUND(_xlfn.NORM.INV(AG1132, $D$17, $D$18)*(1+$T$14), 0))</f>
        <v>247</v>
      </c>
      <c r="AI1132" s="20">
        <f ca="1">RAND()</f>
        <v>0.93831157285540945</v>
      </c>
      <c r="AJ1132" s="18">
        <f ca="1">IF(B1132=1, ROUND(_xlfn.NORM.INV(AI1132,$C$19,$C$20), 2), ROUND(_xlfn.NORM.INV(AI1132, $D$19, $D$20), 2))</f>
        <v>1865.77</v>
      </c>
      <c r="AK1132" s="15">
        <f ca="1">MIN(ROUND(H1132*(1+$C$22),0),AH1132)</f>
        <v>247</v>
      </c>
      <c r="AL1132" s="20">
        <f ca="1">RAND()</f>
        <v>9.3702633562310567E-2</v>
      </c>
      <c r="AM1132" s="19">
        <f ca="1">(IF(B1132=1, $G$21+($G$22-$G$21)*AL1132, $H$21+($H$22-$H$21)*AL1132))</f>
        <v>1.2811079006869317E-2</v>
      </c>
      <c r="AN1132" s="15">
        <f ca="1">ROUND(AK1132*(1-AM1132), 0)</f>
        <v>244</v>
      </c>
      <c r="AO1132" s="18">
        <f ca="1">SUM(IF(AN1132&gt;H1132, (AN1132-H1132)*($G$23+AJ1132), 0),IF(AF1132&gt;G1132,(AF1132-G1132)*($G$23+AB1132),0),IF(X1132&gt;F1132,(X1132-F1132)*($G$23+T1132),0),IF(P1132&gt;E1132,(P1132-E1132)*($G$23+L1132),0))</f>
        <v>0</v>
      </c>
      <c r="AP1132" s="18">
        <f>-$C$24</f>
        <v>-313614.51120000001</v>
      </c>
      <c r="AQ1132" s="17">
        <f ca="1">L1132*P1132+T1132*X1132+AB1132*AF1132+AJ1132*AN1132-AO1132+AP1132</f>
        <v>456610.84879999998</v>
      </c>
      <c r="AS1132" s="21">
        <f ca="1">SUM(IF(AN1132&gt;H1132, (AN1132-H1132), 0),IF(AF1132&gt;G1132,(AF1132-G1132),0),IF(X1132&gt;F1132,(X1132-F1132),0),IF(P1132&gt;E1132,(P1132-E1132),0))</f>
        <v>0</v>
      </c>
    </row>
    <row r="1133" spans="1:45" x14ac:dyDescent="0.4">
      <c r="A1133" s="15">
        <v>1105</v>
      </c>
      <c r="B1133" s="15">
        <f ca="1">IF(RAND() &lt; (8/12), 0, 1)</f>
        <v>1</v>
      </c>
      <c r="C1133" s="20">
        <f ca="1">RAND()</f>
        <v>0.8356205862619841</v>
      </c>
      <c r="D1133" s="15" t="str">
        <f ca="1">LOOKUP(C1133,$H$13:$H$16,$F$13:$F$16)</f>
        <v>Boeing 777-300ER</v>
      </c>
      <c r="E1133" s="15">
        <f ca="1">LOOKUP(D1133,$F$6:$F$9,$I$6:$I$9)</f>
        <v>8</v>
      </c>
      <c r="F1133" s="15">
        <f ca="1">LOOKUP(D1133,$F$6:$F$9,$J$6:$J$9)</f>
        <v>40</v>
      </c>
      <c r="G1133" s="15">
        <f ca="1">LOOKUP(D1133,$F$6:$F$9,$K$6:$K$9)</f>
        <v>24</v>
      </c>
      <c r="H1133" s="15">
        <f ca="1">LOOKUP(D1133,$F$6:$F$9,$L$6:$L$9)</f>
        <v>260</v>
      </c>
      <c r="I1133" s="20">
        <f ca="1">RAND()</f>
        <v>0.17959652680325633</v>
      </c>
      <c r="J1133" s="15">
        <f ca="1">IF(B1133=1, ROUND(_xlfn.NORM.INV(I1133,$C$5,$C$6)*(1+$T$14), 0), ROUND(_xlfn.NORM.INV(I1133, $D$5, $D$6)*(1+$T$14), 0))</f>
        <v>4</v>
      </c>
      <c r="K1133" s="20">
        <f ca="1">RAND()</f>
        <v>0.40296397554481822</v>
      </c>
      <c r="L1133" s="18">
        <f ca="1">IF(B1133=1, ROUND(_xlfn.NORM.INV(K1133,$C$7,$C$8), 2), ROUND(_xlfn.NORM.INV(K1133, $D$7, $D$8), 2))</f>
        <v>13215.81</v>
      </c>
      <c r="M1133" s="15">
        <f ca="1">MIN(E1133,J1133)</f>
        <v>4</v>
      </c>
      <c r="N1133" s="15">
        <f ca="1">RAND()</f>
        <v>0.73814038896890088</v>
      </c>
      <c r="O1133" s="19">
        <f ca="1">(IF(B1133=1, $G$21+($G$22-$G$21)*N1133, $H$21+($H$22-$H$21)*N1133))</f>
        <v>4.0834913613911533E-2</v>
      </c>
      <c r="P1133" s="15">
        <f ca="1">ROUND(M1133*(1-O1133), 0)</f>
        <v>4</v>
      </c>
      <c r="Q1133" s="20">
        <f ca="1">RAND()</f>
        <v>0.93144632493104351</v>
      </c>
      <c r="R1133" s="15">
        <f ca="1">IF(B1133=1, ROUND(_xlfn.NORM.INV(Q1133,$C$9,$C$10)*(1+$T$14), 0), ROUND(_xlfn.NORM.INV(Q1133, $D$9, $D$10)*(1+$T$14), 0))</f>
        <v>98</v>
      </c>
      <c r="S1133" s="20">
        <f ca="1">RAND()</f>
        <v>0.67838181136999309</v>
      </c>
      <c r="T1133" s="18">
        <f ca="1">IF(B1133=1, ROUND(_xlfn.NORM.INV(S1133,$C$11,$C$12), 2), ROUND(_xlfn.NORM.INV(S1133, $D$11, $D$12), 2))</f>
        <v>7247.09</v>
      </c>
      <c r="U1133" s="15">
        <f ca="1">MIN(F1133,R1133)</f>
        <v>40</v>
      </c>
      <c r="V1133" s="15">
        <f ca="1">RAND()</f>
        <v>0.15793008506421835</v>
      </c>
      <c r="W1133" s="19">
        <f ca="1">(IF(B1133=1, $G$21+($G$22-$G$21)*V1133, $H$21+($H$22-$H$21)*V1133))</f>
        <v>2.0527552977247641E-2</v>
      </c>
      <c r="X1133" s="15">
        <f ca="1">ROUND(U1133*(1-W1133), 0)</f>
        <v>39</v>
      </c>
      <c r="Y1133" s="20">
        <f ca="1">RAND()</f>
        <v>3.9442984799619052E-2</v>
      </c>
      <c r="Z1133" s="15">
        <f ca="1">IF(B1133=1, ROUND(_xlfn.NORM.INV(Y1133,$C$13,$C$14)*(1+$T$14), 0), ROUND(_xlfn.NORM.INV(Y1133, $D$13, $D$14)*(1+$T$14), 0))</f>
        <v>14</v>
      </c>
      <c r="AA1133" s="20">
        <f ca="1">RAND()</f>
        <v>0.31487449195216388</v>
      </c>
      <c r="AB1133" s="18">
        <f ca="1">IF(B1133=1, ROUND(_xlfn.NORM.INV(AA1133,$C$15,$C$16), 2), ROUND(_xlfn.NORM.INV(AA1133, $D$15, $D$16), 2))</f>
        <v>3410.53</v>
      </c>
      <c r="AC1133" s="15">
        <f ca="1">MIN(G1133,Z1133)</f>
        <v>14</v>
      </c>
      <c r="AD1133" s="15">
        <f ca="1">RAND()</f>
        <v>0.44973167233950118</v>
      </c>
      <c r="AE1133" s="19">
        <f ca="1">(IF(B1133=1, $G$21+($G$22-$G$21)*AD1133, $H$21+($H$22-$H$21)*AD1133))</f>
        <v>3.0740608531882541E-2</v>
      </c>
      <c r="AF1133" s="15">
        <f ca="1">ROUND(AC1133*(1-AE1133), 0)</f>
        <v>14</v>
      </c>
      <c r="AG1133" s="20">
        <f ca="1">RAND()</f>
        <v>0.40953000065911338</v>
      </c>
      <c r="AH1133" s="15">
        <f ca="1">IF(B1133=1, ROUND(_xlfn.NORM.INV(AG1133,$C$17,$C$18)*(1+$T$14), 0), ROUND(_xlfn.NORM.INV(AG1133, $D$17, $D$18)*(1+$T$14), 0))</f>
        <v>276</v>
      </c>
      <c r="AI1133" s="20">
        <f ca="1">RAND()</f>
        <v>0.89018973365798315</v>
      </c>
      <c r="AJ1133" s="18">
        <f ca="1">IF(B1133=1, ROUND(_xlfn.NORM.INV(AI1133,$C$19,$C$20), 2), ROUND(_xlfn.NORM.INV(AI1133, $D$19, $D$20), 2))</f>
        <v>2645.44</v>
      </c>
      <c r="AK1133" s="15">
        <f ca="1">MIN(ROUND(H1133*(1+$C$22),0),AH1133)</f>
        <v>273</v>
      </c>
      <c r="AL1133" s="20">
        <f ca="1">RAND()</f>
        <v>0.87480246394020533</v>
      </c>
      <c r="AM1133" s="19">
        <f ca="1">(IF(B1133=1, $G$21+($G$22-$G$21)*AL1133, $H$21+($H$22-$H$21)*AL1133))</f>
        <v>4.5618086237907189E-2</v>
      </c>
      <c r="AN1133" s="15">
        <f ca="1">ROUND(AK1133*(1-AM1133), 0)</f>
        <v>261</v>
      </c>
      <c r="AO1133" s="18">
        <f ca="1">SUM(IF(AN1133&gt;H1133, (AN1133-H1133)*($G$23+AJ1133), 0),IF(AF1133&gt;G1133,(AF1133-G1133)*($G$23+AB1133),0),IF(X1133&gt;F1133,(X1133-F1133)*($G$23+T1133),0),IF(P1133&gt;E1133,(P1133-E1133)*($G$23+L1133),0))</f>
        <v>3496.44</v>
      </c>
      <c r="AP1133" s="18">
        <f>-$C$24</f>
        <v>-313614.51120000001</v>
      </c>
      <c r="AQ1133" s="17">
        <f ca="1">L1133*P1133+T1133*X1133+AB1133*AF1133+AJ1133*AN1133-AO1133+AP1133</f>
        <v>756596.0588</v>
      </c>
      <c r="AS1133" s="21">
        <f ca="1">SUM(IF(AN1133&gt;H1133, (AN1133-H1133), 0),IF(AF1133&gt;G1133,(AF1133-G1133),0),IF(X1133&gt;F1133,(X1133-F1133),0),IF(P1133&gt;E1133,(P1133-E1133),0))</f>
        <v>1</v>
      </c>
    </row>
    <row r="1134" spans="1:45" x14ac:dyDescent="0.4">
      <c r="A1134" s="15">
        <v>1106</v>
      </c>
      <c r="B1134" s="15">
        <f ca="1">IF(RAND() &lt; (8/12), 0, 1)</f>
        <v>0</v>
      </c>
      <c r="C1134" s="20">
        <f ca="1">RAND()</f>
        <v>0.65073571151343701</v>
      </c>
      <c r="D1134" s="15" t="str">
        <f ca="1">LOOKUP(C1134,$H$13:$H$16,$F$13:$F$16)</f>
        <v>Boeing 777-300ER</v>
      </c>
      <c r="E1134" s="15">
        <f ca="1">LOOKUP(D1134,$F$6:$F$9,$I$6:$I$9)</f>
        <v>8</v>
      </c>
      <c r="F1134" s="15">
        <f ca="1">LOOKUP(D1134,$F$6:$F$9,$J$6:$J$9)</f>
        <v>40</v>
      </c>
      <c r="G1134" s="15">
        <f ca="1">LOOKUP(D1134,$F$6:$F$9,$K$6:$K$9)</f>
        <v>24</v>
      </c>
      <c r="H1134" s="15">
        <f ca="1">LOOKUP(D1134,$F$6:$F$9,$L$6:$L$9)</f>
        <v>260</v>
      </c>
      <c r="I1134" s="20">
        <f ca="1">RAND()</f>
        <v>0.6835000389134368</v>
      </c>
      <c r="J1134" s="15">
        <f ca="1">IF(B1134=1, ROUND(_xlfn.NORM.INV(I1134,$C$5,$C$6)*(1+$T$14), 0), ROUND(_xlfn.NORM.INV(I1134, $D$5, $D$6)*(1+$T$14), 0))</f>
        <v>5</v>
      </c>
      <c r="K1134" s="20">
        <f ca="1">RAND()</f>
        <v>0.77325626547054627</v>
      </c>
      <c r="L1134" s="18">
        <f ca="1">IF(B1134=1, ROUND(_xlfn.NORM.INV(K1134,$C$7,$C$8), 2), ROUND(_xlfn.NORM.INV(K1134, $D$7, $D$8), 2))</f>
        <v>10834.02</v>
      </c>
      <c r="M1134" s="15">
        <f ca="1">MIN(E1134,J1134)</f>
        <v>5</v>
      </c>
      <c r="N1134" s="15">
        <f ca="1">RAND()</f>
        <v>0.1896122525919639</v>
      </c>
      <c r="O1134" s="19">
        <f ca="1">(IF(B1134=1, $G$21+($G$22-$G$21)*N1134, $H$21+($H$22-$H$21)*N1134))</f>
        <v>1.5688367577758919E-2</v>
      </c>
      <c r="P1134" s="15">
        <f ca="1">ROUND(M1134*(1-O1134), 0)</f>
        <v>5</v>
      </c>
      <c r="Q1134" s="20">
        <f ca="1">RAND()</f>
        <v>0.76626681375854733</v>
      </c>
      <c r="R1134" s="15">
        <f ca="1">IF(B1134=1, ROUND(_xlfn.NORM.INV(Q1134,$C$9,$C$10)*(1+$T$14), 0), ROUND(_xlfn.NORM.INV(Q1134, $D$9, $D$10)*(1+$T$14), 0))</f>
        <v>48</v>
      </c>
      <c r="S1134" s="20">
        <f ca="1">RAND()</f>
        <v>0.27369985846652189</v>
      </c>
      <c r="T1134" s="18">
        <f ca="1">IF(B1134=1, ROUND(_xlfn.NORM.INV(S1134,$C$11,$C$12), 2), ROUND(_xlfn.NORM.INV(S1134, $D$11, $D$12), 2))</f>
        <v>5109.08</v>
      </c>
      <c r="U1134" s="15">
        <f ca="1">MIN(F1134,R1134)</f>
        <v>40</v>
      </c>
      <c r="V1134" s="15">
        <f ca="1">RAND()</f>
        <v>0.27427907023626186</v>
      </c>
      <c r="W1134" s="19">
        <f ca="1">(IF(B1134=1, $G$21+($G$22-$G$21)*V1134, $H$21+($H$22-$H$21)*V1134))</f>
        <v>1.8228372107087856E-2</v>
      </c>
      <c r="X1134" s="15">
        <f ca="1">ROUND(U1134*(1-W1134), 0)</f>
        <v>39</v>
      </c>
      <c r="Y1134" s="20">
        <f ca="1">RAND()</f>
        <v>0.46044744438287533</v>
      </c>
      <c r="Z1134" s="15">
        <f ca="1">IF(B1134=1, ROUND(_xlfn.NORM.INV(Y1134,$C$13,$C$14)*(1+$T$14), 0), ROUND(_xlfn.NORM.INV(Y1134, $D$13, $D$14)*(1+$T$14), 0))</f>
        <v>35</v>
      </c>
      <c r="AA1134" s="20">
        <f ca="1">RAND()</f>
        <v>0.80316980615925637</v>
      </c>
      <c r="AB1134" s="18">
        <f ca="1">IF(B1134=1, ROUND(_xlfn.NORM.INV(AA1134,$C$15,$C$16), 2), ROUND(_xlfn.NORM.INV(AA1134, $D$15, $D$16), 2))</f>
        <v>2901.64</v>
      </c>
      <c r="AC1134" s="15">
        <f ca="1">MIN(G1134,Z1134)</f>
        <v>24</v>
      </c>
      <c r="AD1134" s="15">
        <f ca="1">RAND()</f>
        <v>0.83256269830965535</v>
      </c>
      <c r="AE1134" s="19">
        <f ca="1">(IF(B1134=1, $G$21+($G$22-$G$21)*AD1134, $H$21+($H$22-$H$21)*AD1134))</f>
        <v>3.4976880949289663E-2</v>
      </c>
      <c r="AF1134" s="15">
        <f ca="1">ROUND(AC1134*(1-AE1134), 0)</f>
        <v>23</v>
      </c>
      <c r="AG1134" s="20">
        <f ca="1">RAND()</f>
        <v>0.76102070757163132</v>
      </c>
      <c r="AH1134" s="15">
        <f ca="1">IF(B1134=1, ROUND(_xlfn.NORM.INV(AG1134,$C$17,$C$18)*(1+$T$14), 0), ROUND(_xlfn.NORM.INV(AG1134, $D$17, $D$18)*(1+$T$14), 0))</f>
        <v>237</v>
      </c>
      <c r="AI1134" s="20">
        <f ca="1">RAND()</f>
        <v>7.0751945076378275E-2</v>
      </c>
      <c r="AJ1134" s="18">
        <f ca="1">IF(B1134=1, ROUND(_xlfn.NORM.INV(AI1134,$C$19,$C$20), 2), ROUND(_xlfn.NORM.INV(AI1134, $D$19, $D$20), 2))</f>
        <v>1637.05</v>
      </c>
      <c r="AK1134" s="15">
        <f ca="1">MIN(ROUND(H1134*(1+$C$22),0),AH1134)</f>
        <v>237</v>
      </c>
      <c r="AL1134" s="20">
        <f ca="1">RAND()</f>
        <v>0.87127909930831748</v>
      </c>
      <c r="AM1134" s="19">
        <f ca="1">(IF(B1134=1, $G$21+($G$22-$G$21)*AL1134, $H$21+($H$22-$H$21)*AL1134))</f>
        <v>3.6138372979249524E-2</v>
      </c>
      <c r="AN1134" s="15">
        <f ca="1">ROUND(AK1134*(1-AM1134), 0)</f>
        <v>228</v>
      </c>
      <c r="AO1134" s="18">
        <f ca="1">SUM(IF(AN1134&gt;H1134, (AN1134-H1134)*($G$23+AJ1134), 0),IF(AF1134&gt;G1134,(AF1134-G1134)*($G$23+AB1134),0),IF(X1134&gt;F1134,(X1134-F1134)*($G$23+T1134),0),IF(P1134&gt;E1134,(P1134-E1134)*($G$23+L1134),0))</f>
        <v>0</v>
      </c>
      <c r="AP1134" s="18">
        <f>-$C$24</f>
        <v>-313614.51120000001</v>
      </c>
      <c r="AQ1134" s="17">
        <f ca="1">L1134*P1134+T1134*X1134+AB1134*AF1134+AJ1134*AN1134-AO1134+AP1134</f>
        <v>379794.82879999996</v>
      </c>
      <c r="AS1134" s="21">
        <f ca="1">SUM(IF(AN1134&gt;H1134, (AN1134-H1134), 0),IF(AF1134&gt;G1134,(AF1134-G1134),0),IF(X1134&gt;F1134,(X1134-F1134),0),IF(P1134&gt;E1134,(P1134-E1134),0))</f>
        <v>0</v>
      </c>
    </row>
    <row r="1135" spans="1:45" x14ac:dyDescent="0.4">
      <c r="A1135" s="15">
        <v>1107</v>
      </c>
      <c r="B1135" s="15">
        <f ca="1">IF(RAND() &lt; (8/12), 0, 1)</f>
        <v>1</v>
      </c>
      <c r="C1135" s="20">
        <f ca="1">RAND()</f>
        <v>0.46481615768078699</v>
      </c>
      <c r="D1135" s="15" t="str">
        <f ca="1">LOOKUP(C1135,$H$13:$H$16,$F$13:$F$16)</f>
        <v>Airbus A380-800</v>
      </c>
      <c r="E1135" s="15">
        <f ca="1">LOOKUP(D1135,$F$6:$F$9,$I$6:$I$9)</f>
        <v>14</v>
      </c>
      <c r="F1135" s="15">
        <f ca="1">LOOKUP(D1135,$F$6:$F$9,$J$6:$J$9)</f>
        <v>76</v>
      </c>
      <c r="G1135" s="15">
        <f ca="1">LOOKUP(D1135,$F$6:$F$9,$K$6:$K$9)</f>
        <v>56</v>
      </c>
      <c r="H1135" s="15">
        <f ca="1">LOOKUP(D1135,$F$6:$F$9,$L$6:$L$9)</f>
        <v>341</v>
      </c>
      <c r="I1135" s="20">
        <f ca="1">RAND()</f>
        <v>0.77748293749669373</v>
      </c>
      <c r="J1135" s="15">
        <f ca="1">IF(B1135=1, ROUND(_xlfn.NORM.INV(I1135,$C$5,$C$6)*(1+$T$14), 0), ROUND(_xlfn.NORM.INV(I1135, $D$5, $D$6)*(1+$T$14), 0))</f>
        <v>8</v>
      </c>
      <c r="K1135" s="20">
        <f ca="1">RAND()</f>
        <v>0.25341764291425461</v>
      </c>
      <c r="L1135" s="18">
        <f ca="1">IF(B1135=1, ROUND(_xlfn.NORM.INV(K1135,$C$7,$C$8), 2), ROUND(_xlfn.NORM.INV(K1135, $D$7, $D$8), 2))</f>
        <v>12461.82</v>
      </c>
      <c r="M1135" s="15">
        <f ca="1">MIN(E1135,J1135)</f>
        <v>8</v>
      </c>
      <c r="N1135" s="15">
        <f ca="1">RAND()</f>
        <v>0.6575093430235085</v>
      </c>
      <c r="O1135" s="19">
        <f ca="1">(IF(B1135=1, $G$21+($G$22-$G$21)*N1135, $H$21+($H$22-$H$21)*N1135))</f>
        <v>3.80128270058228E-2</v>
      </c>
      <c r="P1135" s="15">
        <f ca="1">ROUND(M1135*(1-O1135), 0)</f>
        <v>8</v>
      </c>
      <c r="Q1135" s="20">
        <f ca="1">RAND()</f>
        <v>0.56099308660703961</v>
      </c>
      <c r="R1135" s="15">
        <f ca="1">IF(B1135=1, ROUND(_xlfn.NORM.INV(Q1135,$C$9,$C$10)*(1+$T$14), 0), ROUND(_xlfn.NORM.INV(Q1135, $D$9, $D$10)*(1+$T$14), 0))</f>
        <v>65</v>
      </c>
      <c r="S1135" s="20">
        <f ca="1">RAND()</f>
        <v>0.58040127530767494</v>
      </c>
      <c r="T1135" s="18">
        <f ca="1">IF(B1135=1, ROUND(_xlfn.NORM.INV(S1135,$C$11,$C$12), 2), ROUND(_xlfn.NORM.INV(S1135, $D$11, $D$12), 2))</f>
        <v>7012.42</v>
      </c>
      <c r="U1135" s="15">
        <f ca="1">MIN(F1135,R1135)</f>
        <v>65</v>
      </c>
      <c r="V1135" s="15">
        <f ca="1">RAND()</f>
        <v>0.44644842072135749</v>
      </c>
      <c r="W1135" s="19">
        <f ca="1">(IF(B1135=1, $G$21+($G$22-$G$21)*V1135, $H$21+($H$22-$H$21)*V1135))</f>
        <v>3.0625694725247513E-2</v>
      </c>
      <c r="X1135" s="15">
        <f ca="1">ROUND(U1135*(1-W1135), 0)</f>
        <v>63</v>
      </c>
      <c r="Y1135" s="20">
        <f ca="1">RAND()</f>
        <v>0.59854880832569424</v>
      </c>
      <c r="Z1135" s="15">
        <f ca="1">IF(B1135=1, ROUND(_xlfn.NORM.INV(Y1135,$C$13,$C$14)*(1+$T$14), 0), ROUND(_xlfn.NORM.INV(Y1135, $D$13, $D$14)*(1+$T$14), 0))</f>
        <v>60</v>
      </c>
      <c r="AA1135" s="20">
        <f ca="1">RAND()</f>
        <v>0.21299188590741569</v>
      </c>
      <c r="AB1135" s="18">
        <f ca="1">IF(B1135=1, ROUND(_xlfn.NORM.INV(AA1135,$C$15,$C$16), 2), ROUND(_xlfn.NORM.INV(AA1135, $D$15, $D$16), 2))</f>
        <v>3259.52</v>
      </c>
      <c r="AC1135" s="15">
        <f ca="1">MIN(G1135,Z1135)</f>
        <v>56</v>
      </c>
      <c r="AD1135" s="15">
        <f ca="1">RAND()</f>
        <v>0.67119324527416202</v>
      </c>
      <c r="AE1135" s="19">
        <f ca="1">(IF(B1135=1, $G$21+($G$22-$G$21)*AD1135, $H$21+($H$22-$H$21)*AD1135))</f>
        <v>3.8491763584595676E-2</v>
      </c>
      <c r="AF1135" s="15">
        <f ca="1">ROUND(AC1135*(1-AE1135), 0)</f>
        <v>54</v>
      </c>
      <c r="AG1135" s="20">
        <f ca="1">RAND()</f>
        <v>0.92507735848069339</v>
      </c>
      <c r="AH1135" s="15">
        <f ca="1">IF(B1135=1, ROUND(_xlfn.NORM.INV(AG1135,$C$17,$C$18)*(1+$T$14), 0), ROUND(_xlfn.NORM.INV(AG1135, $D$17, $D$18)*(1+$T$14), 0))</f>
        <v>486</v>
      </c>
      <c r="AI1135" s="20">
        <f ca="1">RAND()</f>
        <v>0.18642939048286433</v>
      </c>
      <c r="AJ1135" s="18">
        <f ca="1">IF(B1135=1, ROUND(_xlfn.NORM.INV(AI1135,$C$19,$C$20), 2), ROUND(_xlfn.NORM.INV(AI1135, $D$19, $D$20), 2))</f>
        <v>2008.63</v>
      </c>
      <c r="AK1135" s="15">
        <f ca="1">MIN(ROUND(H1135*(1+$C$22),0),AH1135)</f>
        <v>358</v>
      </c>
      <c r="AL1135" s="20">
        <f ca="1">RAND()</f>
        <v>0.72498343842648461</v>
      </c>
      <c r="AM1135" s="19">
        <f ca="1">(IF(B1135=1, $G$21+($G$22-$G$21)*AL1135, $H$21+($H$22-$H$21)*AL1135))</f>
        <v>4.0374420344926963E-2</v>
      </c>
      <c r="AN1135" s="15">
        <f ca="1">ROUND(AK1135*(1-AM1135), 0)</f>
        <v>344</v>
      </c>
      <c r="AO1135" s="18">
        <f ca="1">SUM(IF(AN1135&gt;H1135, (AN1135-H1135)*($G$23+AJ1135), 0),IF(AF1135&gt;G1135,(AF1135-G1135)*($G$23+AB1135),0),IF(X1135&gt;F1135,(X1135-F1135)*($G$23+T1135),0),IF(P1135&gt;E1135,(P1135-E1135)*($G$23+L1135),0))</f>
        <v>8578.89</v>
      </c>
      <c r="AP1135" s="18">
        <f>-$C$24</f>
        <v>-313614.51120000001</v>
      </c>
      <c r="AQ1135" s="17">
        <f ca="1">L1135*P1135+T1135*X1135+AB1135*AF1135+AJ1135*AN1135-AO1135+AP1135</f>
        <v>1086266.4188000001</v>
      </c>
      <c r="AS1135" s="21">
        <f ca="1">SUM(IF(AN1135&gt;H1135, (AN1135-H1135), 0),IF(AF1135&gt;G1135,(AF1135-G1135),0),IF(X1135&gt;F1135,(X1135-F1135),0),IF(P1135&gt;E1135,(P1135-E1135),0))</f>
        <v>3</v>
      </c>
    </row>
    <row r="1136" spans="1:45" x14ac:dyDescent="0.4">
      <c r="A1136" s="15">
        <v>1108</v>
      </c>
      <c r="B1136" s="15">
        <f ca="1">IF(RAND() &lt; (8/12), 0, 1)</f>
        <v>0</v>
      </c>
      <c r="C1136" s="20">
        <f ca="1">RAND()</f>
        <v>4.5075931669429359E-2</v>
      </c>
      <c r="D1136" s="15" t="str">
        <f ca="1">LOOKUP(C1136,$H$13:$H$16,$F$13:$F$16)</f>
        <v>Airbus A350-900</v>
      </c>
      <c r="E1136" s="15">
        <f ca="1">LOOKUP(D1136,$F$6:$F$9,$I$6:$I$9)</f>
        <v>0</v>
      </c>
      <c r="F1136" s="15">
        <f ca="1">LOOKUP(D1136,$F$6:$F$9,$J$6:$J$9)</f>
        <v>32</v>
      </c>
      <c r="G1136" s="15">
        <f ca="1">LOOKUP(D1136,$F$6:$F$9,$K$6:$K$9)</f>
        <v>21</v>
      </c>
      <c r="H1136" s="15">
        <f ca="1">LOOKUP(D1136,$F$6:$F$9,$L$6:$L$9)</f>
        <v>259</v>
      </c>
      <c r="I1136" s="20">
        <f ca="1">RAND()</f>
        <v>0.49307744039209034</v>
      </c>
      <c r="J1136" s="15">
        <f ca="1">IF(B1136=1, ROUND(_xlfn.NORM.INV(I1136,$C$5,$C$6)*(1+$T$14), 0), ROUND(_xlfn.NORM.INV(I1136, $D$5, $D$6)*(1+$T$14), 0))</f>
        <v>4</v>
      </c>
      <c r="K1136" s="20">
        <f ca="1">RAND()</f>
        <v>0.58494008732585745</v>
      </c>
      <c r="L1136" s="18">
        <f ca="1">IF(B1136=1, ROUND(_xlfn.NORM.INV(K1136,$C$7,$C$8), 2), ROUND(_xlfn.NORM.INV(K1136, $D$7, $D$8), 2))</f>
        <v>10590.16</v>
      </c>
      <c r="M1136" s="15">
        <f ca="1">MIN(E1136,J1136)</f>
        <v>0</v>
      </c>
      <c r="N1136" s="15">
        <f ca="1">RAND()</f>
        <v>0.97293732241770625</v>
      </c>
      <c r="O1136" s="19">
        <f ca="1">(IF(B1136=1, $G$21+($G$22-$G$21)*N1136, $H$21+($H$22-$H$21)*N1136))</f>
        <v>3.9188119672531184E-2</v>
      </c>
      <c r="P1136" s="15">
        <f ca="1">ROUND(M1136*(1-O1136), 0)</f>
        <v>0</v>
      </c>
      <c r="Q1136" s="20">
        <f ca="1">RAND()</f>
        <v>0.65996386531279094</v>
      </c>
      <c r="R1136" s="15">
        <f ca="1">IF(B1136=1, ROUND(_xlfn.NORM.INV(Q1136,$C$9,$C$10)*(1+$T$14), 0), ROUND(_xlfn.NORM.INV(Q1136, $D$9, $D$10)*(1+$T$14), 0))</f>
        <v>44</v>
      </c>
      <c r="S1136" s="20">
        <f ca="1">RAND()</f>
        <v>0.59679680084404441</v>
      </c>
      <c r="T1136" s="18">
        <f ca="1">IF(B1136=1, ROUND(_xlfn.NORM.INV(S1136,$C$11,$C$12), 2), ROUND(_xlfn.NORM.INV(S1136, $D$11, $D$12), 2))</f>
        <v>5302.04</v>
      </c>
      <c r="U1136" s="15">
        <f ca="1">MIN(F1136,R1136)</f>
        <v>32</v>
      </c>
      <c r="V1136" s="15">
        <f ca="1">RAND()</f>
        <v>0.63907112946159927</v>
      </c>
      <c r="W1136" s="19">
        <f ca="1">(IF(B1136=1, $G$21+($G$22-$G$21)*V1136, $H$21+($H$22-$H$21)*V1136))</f>
        <v>2.9172133883847977E-2</v>
      </c>
      <c r="X1136" s="15">
        <f ca="1">ROUND(U1136*(1-W1136), 0)</f>
        <v>31</v>
      </c>
      <c r="Y1136" s="20">
        <f ca="1">RAND()</f>
        <v>0.62270653702760115</v>
      </c>
      <c r="Z1136" s="15">
        <f ca="1">IF(B1136=1, ROUND(_xlfn.NORM.INV(Y1136,$C$13,$C$14)*(1+$T$14), 0), ROUND(_xlfn.NORM.INV(Y1136, $D$13, $D$14)*(1+$T$14), 0))</f>
        <v>39</v>
      </c>
      <c r="AA1136" s="20">
        <f ca="1">RAND()</f>
        <v>0.49343224370616989</v>
      </c>
      <c r="AB1136" s="18">
        <f ca="1">IF(B1136=1, ROUND(_xlfn.NORM.INV(AA1136,$C$15,$C$16), 2), ROUND(_xlfn.NORM.INV(AA1136, $D$15, $D$16), 2))</f>
        <v>2795.97</v>
      </c>
      <c r="AC1136" s="15">
        <f ca="1">MIN(G1136,Z1136)</f>
        <v>21</v>
      </c>
      <c r="AD1136" s="15">
        <f ca="1">RAND()</f>
        <v>0.53520087536354688</v>
      </c>
      <c r="AE1136" s="19">
        <f ca="1">(IF(B1136=1, $G$21+($G$22-$G$21)*AD1136, $H$21+($H$22-$H$21)*AD1136))</f>
        <v>2.6056026260906404E-2</v>
      </c>
      <c r="AF1136" s="15">
        <f ca="1">ROUND(AC1136*(1-AE1136), 0)</f>
        <v>20</v>
      </c>
      <c r="AG1136" s="20">
        <f ca="1">RAND()</f>
        <v>0.79909008057215802</v>
      </c>
      <c r="AH1136" s="15">
        <f ca="1">IF(B1136=1, ROUND(_xlfn.NORM.INV(AG1136,$C$17,$C$18)*(1+$T$14), 0), ROUND(_xlfn.NORM.INV(AG1136, $D$17, $D$18)*(1+$T$14), 0))</f>
        <v>244</v>
      </c>
      <c r="AI1136" s="20">
        <f ca="1">RAND()</f>
        <v>0.13110350733620113</v>
      </c>
      <c r="AJ1136" s="18">
        <f ca="1">IF(B1136=1, ROUND(_xlfn.NORM.INV(AI1136,$C$19,$C$20), 2), ROUND(_xlfn.NORM.INV(AI1136, $D$19, $D$20), 2))</f>
        <v>1663.56</v>
      </c>
      <c r="AK1136" s="15">
        <f ca="1">MIN(ROUND(H1136*(1+$C$22),0),AH1136)</f>
        <v>244</v>
      </c>
      <c r="AL1136" s="20">
        <f ca="1">RAND()</f>
        <v>0.41357562796896252</v>
      </c>
      <c r="AM1136" s="19">
        <f ca="1">(IF(B1136=1, $G$21+($G$22-$G$21)*AL1136, $H$21+($H$22-$H$21)*AL1136))</f>
        <v>2.2407268839068878E-2</v>
      </c>
      <c r="AN1136" s="15">
        <f ca="1">ROUND(AK1136*(1-AM1136), 0)</f>
        <v>239</v>
      </c>
      <c r="AO1136" s="18">
        <f ca="1">SUM(IF(AN1136&gt;H1136, (AN1136-H1136)*($G$23+AJ1136), 0),IF(AF1136&gt;G1136,(AF1136-G1136)*($G$23+AB1136),0),IF(X1136&gt;F1136,(X1136-F1136)*($G$23+T1136),0),IF(P1136&gt;E1136,(P1136-E1136)*($G$23+L1136),0))</f>
        <v>0</v>
      </c>
      <c r="AP1136" s="18">
        <f>-$C$24</f>
        <v>-313614.51120000001</v>
      </c>
      <c r="AQ1136" s="17">
        <f ca="1">L1136*P1136+T1136*X1136+AB1136*AF1136+AJ1136*AN1136-AO1136+AP1136</f>
        <v>304258.96879999997</v>
      </c>
      <c r="AS1136" s="21">
        <f ca="1">SUM(IF(AN1136&gt;H1136, (AN1136-H1136), 0),IF(AF1136&gt;G1136,(AF1136-G1136),0),IF(X1136&gt;F1136,(X1136-F1136),0),IF(P1136&gt;E1136,(P1136-E1136),0))</f>
        <v>0</v>
      </c>
    </row>
    <row r="1137" spans="1:45" x14ac:dyDescent="0.4">
      <c r="A1137" s="15">
        <v>1109</v>
      </c>
      <c r="B1137" s="15">
        <f ca="1">IF(RAND() &lt; (8/12), 0, 1)</f>
        <v>1</v>
      </c>
      <c r="C1137" s="20">
        <f ca="1">RAND()</f>
        <v>0.1985999011021693</v>
      </c>
      <c r="D1137" s="15" t="str">
        <f ca="1">LOOKUP(C1137,$H$13:$H$16,$F$13:$F$16)</f>
        <v>Airbus A350-900</v>
      </c>
      <c r="E1137" s="15">
        <f ca="1">LOOKUP(D1137,$F$6:$F$9,$I$6:$I$9)</f>
        <v>0</v>
      </c>
      <c r="F1137" s="15">
        <f ca="1">LOOKUP(D1137,$F$6:$F$9,$J$6:$J$9)</f>
        <v>32</v>
      </c>
      <c r="G1137" s="15">
        <f ca="1">LOOKUP(D1137,$F$6:$F$9,$K$6:$K$9)</f>
        <v>21</v>
      </c>
      <c r="H1137" s="15">
        <f ca="1">LOOKUP(D1137,$F$6:$F$9,$L$6:$L$9)</f>
        <v>259</v>
      </c>
      <c r="I1137" s="20">
        <f ca="1">RAND()</f>
        <v>7.6599498101337482E-2</v>
      </c>
      <c r="J1137" s="15">
        <f ca="1">IF(B1137=1, ROUND(_xlfn.NORM.INV(I1137,$C$5,$C$6)*(1+$T$14), 0), ROUND(_xlfn.NORM.INV(I1137, $D$5, $D$6)*(1+$T$14), 0))</f>
        <v>3</v>
      </c>
      <c r="K1137" s="20">
        <f ca="1">RAND()</f>
        <v>0.43114184546657175</v>
      </c>
      <c r="L1137" s="18">
        <f ca="1">IF(B1137=1, ROUND(_xlfn.NORM.INV(K1137,$C$7,$C$8), 2), ROUND(_xlfn.NORM.INV(K1137, $D$7, $D$8), 2))</f>
        <v>13346.04</v>
      </c>
      <c r="M1137" s="15">
        <f ca="1">MIN(E1137,J1137)</f>
        <v>0</v>
      </c>
      <c r="N1137" s="15">
        <f ca="1">RAND()</f>
        <v>0.58428617923751036</v>
      </c>
      <c r="O1137" s="19">
        <f ca="1">(IF(B1137=1, $G$21+($G$22-$G$21)*N1137, $H$21+($H$22-$H$21)*N1137))</f>
        <v>3.5450016273312859E-2</v>
      </c>
      <c r="P1137" s="15">
        <f ca="1">ROUND(M1137*(1-O1137), 0)</f>
        <v>0</v>
      </c>
      <c r="Q1137" s="20">
        <f ca="1">RAND()</f>
        <v>0.73338708469771663</v>
      </c>
      <c r="R1137" s="15">
        <f ca="1">IF(B1137=1, ROUND(_xlfn.NORM.INV(Q1137,$C$9,$C$10)*(1+$T$14), 0), ROUND(_xlfn.NORM.INV(Q1137, $D$9, $D$10)*(1+$T$14), 0))</f>
        <v>77</v>
      </c>
      <c r="S1137" s="20">
        <f ca="1">RAND()</f>
        <v>0.47876792823865466</v>
      </c>
      <c r="T1137" s="18">
        <f ca="1">IF(B1137=1, ROUND(_xlfn.NORM.INV(S1137,$C$11,$C$12), 2), ROUND(_xlfn.NORM.INV(S1137, $D$11, $D$12), 2))</f>
        <v>6781.43</v>
      </c>
      <c r="U1137" s="15">
        <f ca="1">MIN(F1137,R1137)</f>
        <v>32</v>
      </c>
      <c r="V1137" s="15">
        <f ca="1">RAND()</f>
        <v>0.94988853707298926</v>
      </c>
      <c r="W1137" s="19">
        <f ca="1">(IF(B1137=1, $G$21+($G$22-$G$21)*V1137, $H$21+($H$22-$H$21)*V1137))</f>
        <v>4.8246098797554628E-2</v>
      </c>
      <c r="X1137" s="15">
        <f ca="1">ROUND(U1137*(1-W1137), 0)</f>
        <v>30</v>
      </c>
      <c r="Y1137" s="20">
        <f ca="1">RAND()</f>
        <v>0.4117065325178495</v>
      </c>
      <c r="Z1137" s="15">
        <f ca="1">IF(B1137=1, ROUND(_xlfn.NORM.INV(Y1137,$C$13,$C$14)*(1+$T$14), 0), ROUND(_xlfn.NORM.INV(Y1137, $D$13, $D$14)*(1+$T$14), 0))</f>
        <v>49</v>
      </c>
      <c r="AA1137" s="20">
        <f ca="1">RAND()</f>
        <v>0.47250067438787346</v>
      </c>
      <c r="AB1137" s="18">
        <f ca="1">IF(B1137=1, ROUND(_xlfn.NORM.INV(AA1137,$C$15,$C$16), 2), ROUND(_xlfn.NORM.INV(AA1137, $D$15, $D$16), 2))</f>
        <v>3609.19</v>
      </c>
      <c r="AC1137" s="15">
        <f ca="1">MIN(G1137,Z1137)</f>
        <v>21</v>
      </c>
      <c r="AD1137" s="15">
        <f ca="1">RAND()</f>
        <v>0.11138187970345248</v>
      </c>
      <c r="AE1137" s="19">
        <f ca="1">(IF(B1137=1, $G$21+($G$22-$G$21)*AD1137, $H$21+($H$22-$H$21)*AD1137))</f>
        <v>1.8898365789620838E-2</v>
      </c>
      <c r="AF1137" s="15">
        <f ca="1">ROUND(AC1137*(1-AE1137), 0)</f>
        <v>21</v>
      </c>
      <c r="AG1137" s="20">
        <f ca="1">RAND()</f>
        <v>0.88000099586791092</v>
      </c>
      <c r="AH1137" s="15">
        <f ca="1">IF(B1137=1, ROUND(_xlfn.NORM.INV(AG1137,$C$17,$C$18)*(1+$T$14), 0), ROUND(_xlfn.NORM.INV(AG1137, $D$17, $D$18)*(1+$T$14), 0))</f>
        <v>453</v>
      </c>
      <c r="AI1137" s="20">
        <f ca="1">RAND()</f>
        <v>0.22205792122482304</v>
      </c>
      <c r="AJ1137" s="18">
        <f ca="1">IF(B1137=1, ROUND(_xlfn.NORM.INV(AI1137,$C$19,$C$20), 2), ROUND(_xlfn.NORM.INV(AI1137, $D$19, $D$20), 2))</f>
        <v>2046.47</v>
      </c>
      <c r="AK1137" s="15">
        <f ca="1">MIN(ROUND(H1137*(1+$C$22),0),AH1137)</f>
        <v>272</v>
      </c>
      <c r="AL1137" s="20">
        <f ca="1">RAND()</f>
        <v>0.14124788235150065</v>
      </c>
      <c r="AM1137" s="19">
        <f ca="1">(IF(B1137=1, $G$21+($G$22-$G$21)*AL1137, $H$21+($H$22-$H$21)*AL1137))</f>
        <v>1.9943675882302524E-2</v>
      </c>
      <c r="AN1137" s="15">
        <f ca="1">ROUND(AK1137*(1-AM1137), 0)</f>
        <v>267</v>
      </c>
      <c r="AO1137" s="18">
        <f ca="1">SUM(IF(AN1137&gt;H1137, (AN1137-H1137)*($G$23+AJ1137), 0),IF(AF1137&gt;G1137,(AF1137-G1137)*($G$23+AB1137),0),IF(X1137&gt;F1137,(X1137-F1137)*($G$23+T1137),0),IF(P1137&gt;E1137,(P1137-E1137)*($G$23+L1137),0))</f>
        <v>23179.760000000002</v>
      </c>
      <c r="AP1137" s="18">
        <f>-$C$24</f>
        <v>-313614.51120000001</v>
      </c>
      <c r="AQ1137" s="17">
        <f ca="1">L1137*P1137+T1137*X1137+AB1137*AF1137+AJ1137*AN1137-AO1137+AP1137</f>
        <v>488849.10879999999</v>
      </c>
      <c r="AS1137" s="21">
        <f ca="1">SUM(IF(AN1137&gt;H1137, (AN1137-H1137), 0),IF(AF1137&gt;G1137,(AF1137-G1137),0),IF(X1137&gt;F1137,(X1137-F1137),0),IF(P1137&gt;E1137,(P1137-E1137),0))</f>
        <v>8</v>
      </c>
    </row>
    <row r="1138" spans="1:45" x14ac:dyDescent="0.4">
      <c r="A1138" s="15">
        <v>1110</v>
      </c>
      <c r="B1138" s="15">
        <f ca="1">IF(RAND() &lt; (8/12), 0, 1)</f>
        <v>0</v>
      </c>
      <c r="C1138" s="20">
        <f ca="1">RAND()</f>
        <v>0.78753060990985468</v>
      </c>
      <c r="D1138" s="15" t="str">
        <f ca="1">LOOKUP(C1138,$H$13:$H$16,$F$13:$F$16)</f>
        <v>Boeing 777-300ER</v>
      </c>
      <c r="E1138" s="15">
        <f ca="1">LOOKUP(D1138,$F$6:$F$9,$I$6:$I$9)</f>
        <v>8</v>
      </c>
      <c r="F1138" s="15">
        <f ca="1">LOOKUP(D1138,$F$6:$F$9,$J$6:$J$9)</f>
        <v>40</v>
      </c>
      <c r="G1138" s="15">
        <f ca="1">LOOKUP(D1138,$F$6:$F$9,$K$6:$K$9)</f>
        <v>24</v>
      </c>
      <c r="H1138" s="15">
        <f ca="1">LOOKUP(D1138,$F$6:$F$9,$L$6:$L$9)</f>
        <v>260</v>
      </c>
      <c r="I1138" s="20">
        <f ca="1">RAND()</f>
        <v>0.70556433211206293</v>
      </c>
      <c r="J1138" s="15">
        <f ca="1">IF(B1138=1, ROUND(_xlfn.NORM.INV(I1138,$C$5,$C$6)*(1+$T$14), 0), ROUND(_xlfn.NORM.INV(I1138, $D$5, $D$6)*(1+$T$14), 0))</f>
        <v>5</v>
      </c>
      <c r="K1138" s="20">
        <f ca="1">RAND()</f>
        <v>0.63351756503922396</v>
      </c>
      <c r="L1138" s="18">
        <f ca="1">IF(B1138=1, ROUND(_xlfn.NORM.INV(K1138,$C$7,$C$8), 2), ROUND(_xlfn.NORM.INV(K1138, $D$7, $D$8), 2))</f>
        <v>10647.88</v>
      </c>
      <c r="M1138" s="15">
        <f ca="1">MIN(E1138,J1138)</f>
        <v>5</v>
      </c>
      <c r="N1138" s="15">
        <f ca="1">RAND()</f>
        <v>8.8628536944024505E-2</v>
      </c>
      <c r="O1138" s="19">
        <f ca="1">(IF(B1138=1, $G$21+($G$22-$G$21)*N1138, $H$21+($H$22-$H$21)*N1138))</f>
        <v>1.2658856108320736E-2</v>
      </c>
      <c r="P1138" s="15">
        <f ca="1">ROUND(M1138*(1-O1138), 0)</f>
        <v>5</v>
      </c>
      <c r="Q1138" s="20">
        <f ca="1">RAND()</f>
        <v>0.55915229520585419</v>
      </c>
      <c r="R1138" s="15">
        <f ca="1">IF(B1138=1, ROUND(_xlfn.NORM.INV(Q1138,$C$9,$C$10)*(1+$T$14), 0), ROUND(_xlfn.NORM.INV(Q1138, $D$9, $D$10)*(1+$T$14), 0))</f>
        <v>41</v>
      </c>
      <c r="S1138" s="20">
        <f ca="1">RAND()</f>
        <v>0.59784218988810844</v>
      </c>
      <c r="T1138" s="18">
        <f ca="1">IF(B1138=1, ROUND(_xlfn.NORM.INV(S1138,$C$11,$C$12), 2), ROUND(_xlfn.NORM.INV(S1138, $D$11, $D$12), 2))</f>
        <v>5302.65</v>
      </c>
      <c r="U1138" s="15">
        <f ca="1">MIN(F1138,R1138)</f>
        <v>40</v>
      </c>
      <c r="V1138" s="15">
        <f ca="1">RAND()</f>
        <v>0.1943080152118899</v>
      </c>
      <c r="W1138" s="19">
        <f ca="1">(IF(B1138=1, $G$21+($G$22-$G$21)*V1138, $H$21+($H$22-$H$21)*V1138))</f>
        <v>1.5829240456356697E-2</v>
      </c>
      <c r="X1138" s="15">
        <f ca="1">ROUND(U1138*(1-W1138), 0)</f>
        <v>39</v>
      </c>
      <c r="Y1138" s="20">
        <f ca="1">RAND()</f>
        <v>0.51511357824702642</v>
      </c>
      <c r="Z1138" s="15">
        <f ca="1">IF(B1138=1, ROUND(_xlfn.NORM.INV(Y1138,$C$13,$C$14)*(1+$T$14), 0), ROUND(_xlfn.NORM.INV(Y1138, $D$13, $D$14)*(1+$T$14), 0))</f>
        <v>36</v>
      </c>
      <c r="AA1138" s="20">
        <f ca="1">RAND()</f>
        <v>0.78973661977651832</v>
      </c>
      <c r="AB1138" s="18">
        <f ca="1">IF(B1138=1, ROUND(_xlfn.NORM.INV(AA1138,$C$15,$C$16), 2), ROUND(_xlfn.NORM.INV(AA1138, $D$15, $D$16), 2))</f>
        <v>2895.87</v>
      </c>
      <c r="AC1138" s="15">
        <f ca="1">MIN(G1138,Z1138)</f>
        <v>24</v>
      </c>
      <c r="AD1138" s="15">
        <f ca="1">RAND()</f>
        <v>0.33185557207398575</v>
      </c>
      <c r="AE1138" s="19">
        <f ca="1">(IF(B1138=1, $G$21+($G$22-$G$21)*AD1138, $H$21+($H$22-$H$21)*AD1138))</f>
        <v>1.9955667162219574E-2</v>
      </c>
      <c r="AF1138" s="15">
        <f ca="1">ROUND(AC1138*(1-AE1138), 0)</f>
        <v>24</v>
      </c>
      <c r="AG1138" s="20">
        <f ca="1">RAND()</f>
        <v>0.97228076945140274</v>
      </c>
      <c r="AH1138" s="15">
        <f ca="1">IF(B1138=1, ROUND(_xlfn.NORM.INV(AG1138,$C$17,$C$18)*(1+$T$14), 0), ROUND(_xlfn.NORM.INV(AG1138, $D$17, $D$18)*(1+$T$14), 0))</f>
        <v>300</v>
      </c>
      <c r="AI1138" s="20">
        <f ca="1">RAND()</f>
        <v>5.319545800562564E-2</v>
      </c>
      <c r="AJ1138" s="18">
        <f ca="1">IF(B1138=1, ROUND(_xlfn.NORM.INV(AI1138,$C$19,$C$20), 2), ROUND(_xlfn.NORM.INV(AI1138, $D$19, $D$20), 2))</f>
        <v>1626.08</v>
      </c>
      <c r="AK1138" s="15">
        <f ca="1">MIN(ROUND(H1138*(1+$C$22),0),AH1138)</f>
        <v>273</v>
      </c>
      <c r="AL1138" s="20">
        <f ca="1">RAND()</f>
        <v>0.98881049204191118</v>
      </c>
      <c r="AM1138" s="19">
        <f ca="1">(IF(B1138=1, $G$21+($G$22-$G$21)*AL1138, $H$21+($H$22-$H$21)*AL1138))</f>
        <v>3.9664314761257334E-2</v>
      </c>
      <c r="AN1138" s="15">
        <f ca="1">ROUND(AK1138*(1-AM1138), 0)</f>
        <v>262</v>
      </c>
      <c r="AO1138" s="18">
        <f ca="1">SUM(IF(AN1138&gt;H1138, (AN1138-H1138)*($G$23+AJ1138), 0),IF(AF1138&gt;G1138,(AF1138-G1138)*($G$23+AB1138),0),IF(X1138&gt;F1138,(X1138-F1138)*($G$23+T1138),0),IF(P1138&gt;E1138,(P1138-E1138)*($G$23+L1138),0))</f>
        <v>4954.16</v>
      </c>
      <c r="AP1138" s="18">
        <f>-$C$24</f>
        <v>-313614.51120000001</v>
      </c>
      <c r="AQ1138" s="17">
        <f ca="1">L1138*P1138+T1138*X1138+AB1138*AF1138+AJ1138*AN1138-AO1138+AP1138</f>
        <v>437007.91879999993</v>
      </c>
      <c r="AS1138" s="21">
        <f ca="1">SUM(IF(AN1138&gt;H1138, (AN1138-H1138), 0),IF(AF1138&gt;G1138,(AF1138-G1138),0),IF(X1138&gt;F1138,(X1138-F1138),0),IF(P1138&gt;E1138,(P1138-E1138),0))</f>
        <v>2</v>
      </c>
    </row>
    <row r="1139" spans="1:45" x14ac:dyDescent="0.4">
      <c r="A1139" s="15">
        <v>1111</v>
      </c>
      <c r="B1139" s="15">
        <f ca="1">IF(RAND() &lt; (8/12), 0, 1)</f>
        <v>0</v>
      </c>
      <c r="C1139" s="20">
        <f ca="1">RAND()</f>
        <v>0.54506900070346131</v>
      </c>
      <c r="D1139" s="15" t="str">
        <f ca="1">LOOKUP(C1139,$H$13:$H$16,$F$13:$F$16)</f>
        <v>Airbus A380-800</v>
      </c>
      <c r="E1139" s="15">
        <f ca="1">LOOKUP(D1139,$F$6:$F$9,$I$6:$I$9)</f>
        <v>14</v>
      </c>
      <c r="F1139" s="15">
        <f ca="1">LOOKUP(D1139,$F$6:$F$9,$J$6:$J$9)</f>
        <v>76</v>
      </c>
      <c r="G1139" s="15">
        <f ca="1">LOOKUP(D1139,$F$6:$F$9,$K$6:$K$9)</f>
        <v>56</v>
      </c>
      <c r="H1139" s="15">
        <f ca="1">LOOKUP(D1139,$F$6:$F$9,$L$6:$L$9)</f>
        <v>341</v>
      </c>
      <c r="I1139" s="20">
        <f ca="1">RAND()</f>
        <v>0.14254134347008862</v>
      </c>
      <c r="J1139" s="15">
        <f ca="1">IF(B1139=1, ROUND(_xlfn.NORM.INV(I1139,$C$5,$C$6)*(1+$T$14), 0), ROUND(_xlfn.NORM.INV(I1139, $D$5, $D$6)*(1+$T$14), 0))</f>
        <v>3</v>
      </c>
      <c r="K1139" s="20">
        <f ca="1">RAND()</f>
        <v>0.63914002922057234</v>
      </c>
      <c r="L1139" s="18">
        <f ca="1">IF(B1139=1, ROUND(_xlfn.NORM.INV(K1139,$C$7,$C$8), 2), ROUND(_xlfn.NORM.INV(K1139, $D$7, $D$8), 2))</f>
        <v>10654.7</v>
      </c>
      <c r="M1139" s="15">
        <f ca="1">MIN(E1139,J1139)</f>
        <v>3</v>
      </c>
      <c r="N1139" s="15">
        <f ca="1">RAND()</f>
        <v>0.15909661010261544</v>
      </c>
      <c r="O1139" s="19">
        <f ca="1">(IF(B1139=1, $G$21+($G$22-$G$21)*N1139, $H$21+($H$22-$H$21)*N1139))</f>
        <v>1.4772898303078463E-2</v>
      </c>
      <c r="P1139" s="15">
        <f ca="1">ROUND(M1139*(1-O1139), 0)</f>
        <v>3</v>
      </c>
      <c r="Q1139" s="20">
        <f ca="1">RAND()</f>
        <v>0.60748213402357143</v>
      </c>
      <c r="R1139" s="15">
        <f ca="1">IF(B1139=1, ROUND(_xlfn.NORM.INV(Q1139,$C$9,$C$10)*(1+$T$14), 0), ROUND(_xlfn.NORM.INV(Q1139, $D$9, $D$10)*(1+$T$14), 0))</f>
        <v>43</v>
      </c>
      <c r="S1139" s="20">
        <f ca="1">RAND()</f>
        <v>0.98412160290481854</v>
      </c>
      <c r="T1139" s="18">
        <f ca="1">IF(B1139=1, ROUND(_xlfn.NORM.INV(S1139,$C$11,$C$12), 2), ROUND(_xlfn.NORM.INV(S1139, $D$11, $D$12), 2))</f>
        <v>5735.55</v>
      </c>
      <c r="U1139" s="15">
        <f ca="1">MIN(F1139,R1139)</f>
        <v>43</v>
      </c>
      <c r="V1139" s="15">
        <f ca="1">RAND()</f>
        <v>0.11074734782037898</v>
      </c>
      <c r="W1139" s="19">
        <f ca="1">(IF(B1139=1, $G$21+($G$22-$G$21)*V1139, $H$21+($H$22-$H$21)*V1139))</f>
        <v>1.3322420434611369E-2</v>
      </c>
      <c r="X1139" s="15">
        <f ca="1">ROUND(U1139*(1-W1139), 0)</f>
        <v>42</v>
      </c>
      <c r="Y1139" s="20">
        <f ca="1">RAND()</f>
        <v>0.95130518220169202</v>
      </c>
      <c r="Z1139" s="15">
        <f ca="1">IF(B1139=1, ROUND(_xlfn.NORM.INV(Y1139,$C$13,$C$14)*(1+$T$14), 0), ROUND(_xlfn.NORM.INV(Y1139, $D$13, $D$14)*(1+$T$14), 0))</f>
        <v>51</v>
      </c>
      <c r="AA1139" s="20">
        <f ca="1">RAND()</f>
        <v>0.82317735083655263</v>
      </c>
      <c r="AB1139" s="18">
        <f ca="1">IF(B1139=1, ROUND(_xlfn.NORM.INV(AA1139,$C$15,$C$16), 2), ROUND(_xlfn.NORM.INV(AA1139, $D$15, $D$16), 2))</f>
        <v>2910.7</v>
      </c>
      <c r="AC1139" s="15">
        <f ca="1">MIN(G1139,Z1139)</f>
        <v>51</v>
      </c>
      <c r="AD1139" s="15">
        <f ca="1">RAND()</f>
        <v>0.78531504873461644</v>
      </c>
      <c r="AE1139" s="19">
        <f ca="1">(IF(B1139=1, $G$21+($G$22-$G$21)*AD1139, $H$21+($H$22-$H$21)*AD1139))</f>
        <v>3.3559451462038495E-2</v>
      </c>
      <c r="AF1139" s="15">
        <f ca="1">ROUND(AC1139*(1-AE1139), 0)</f>
        <v>49</v>
      </c>
      <c r="AG1139" s="20">
        <f ca="1">RAND()</f>
        <v>0.86661262186567778</v>
      </c>
      <c r="AH1139" s="15">
        <f ca="1">IF(B1139=1, ROUND(_xlfn.NORM.INV(AG1139,$C$17,$C$18)*(1+$T$14), 0), ROUND(_xlfn.NORM.INV(AG1139, $D$17, $D$18)*(1+$T$14), 0))</f>
        <v>258</v>
      </c>
      <c r="AI1139" s="20">
        <f ca="1">RAND()</f>
        <v>0.10437492586783259</v>
      </c>
      <c r="AJ1139" s="18">
        <f ca="1">IF(B1139=1, ROUND(_xlfn.NORM.INV(AI1139,$C$19,$C$20), 2), ROUND(_xlfn.NORM.INV(AI1139, $D$19, $D$20), 2))</f>
        <v>1653.25</v>
      </c>
      <c r="AK1139" s="15">
        <f ca="1">MIN(ROUND(H1139*(1+$C$22),0),AH1139)</f>
        <v>258</v>
      </c>
      <c r="AL1139" s="20">
        <f ca="1">RAND()</f>
        <v>0.93332794952476916</v>
      </c>
      <c r="AM1139" s="19">
        <f ca="1">(IF(B1139=1, $G$21+($G$22-$G$21)*AL1139, $H$21+($H$22-$H$21)*AL1139))</f>
        <v>3.7999838485743072E-2</v>
      </c>
      <c r="AN1139" s="15">
        <f ca="1">ROUND(AK1139*(1-AM1139), 0)</f>
        <v>248</v>
      </c>
      <c r="AO1139" s="18">
        <f ca="1">SUM(IF(AN1139&gt;H1139, (AN1139-H1139)*($G$23+AJ1139), 0),IF(AF1139&gt;G1139,(AF1139-G1139)*($G$23+AB1139),0),IF(X1139&gt;F1139,(X1139-F1139)*($G$23+T1139),0),IF(P1139&gt;E1139,(P1139-E1139)*($G$23+L1139),0))</f>
        <v>0</v>
      </c>
      <c r="AP1139" s="18">
        <f>-$C$24</f>
        <v>-313614.51120000001</v>
      </c>
      <c r="AQ1139" s="17">
        <f ca="1">L1139*P1139+T1139*X1139+AB1139*AF1139+AJ1139*AN1139-AO1139+AP1139</f>
        <v>511872.98879999999</v>
      </c>
      <c r="AS1139" s="21">
        <f ca="1">SUM(IF(AN1139&gt;H1139, (AN1139-H1139), 0),IF(AF1139&gt;G1139,(AF1139-G1139),0),IF(X1139&gt;F1139,(X1139-F1139),0),IF(P1139&gt;E1139,(P1139-E1139),0))</f>
        <v>0</v>
      </c>
    </row>
    <row r="1140" spans="1:45" x14ac:dyDescent="0.4">
      <c r="A1140" s="15">
        <v>1112</v>
      </c>
      <c r="B1140" s="15">
        <f ca="1">IF(RAND() &lt; (8/12), 0, 1)</f>
        <v>0</v>
      </c>
      <c r="C1140" s="20">
        <f ca="1">RAND()</f>
        <v>0.191188658038278</v>
      </c>
      <c r="D1140" s="15" t="str">
        <f ca="1">LOOKUP(C1140,$H$13:$H$16,$F$13:$F$16)</f>
        <v>Airbus A350-900</v>
      </c>
      <c r="E1140" s="15">
        <f ca="1">LOOKUP(D1140,$F$6:$F$9,$I$6:$I$9)</f>
        <v>0</v>
      </c>
      <c r="F1140" s="15">
        <f ca="1">LOOKUP(D1140,$F$6:$F$9,$J$6:$J$9)</f>
        <v>32</v>
      </c>
      <c r="G1140" s="15">
        <f ca="1">LOOKUP(D1140,$F$6:$F$9,$K$6:$K$9)</f>
        <v>21</v>
      </c>
      <c r="H1140" s="15">
        <f ca="1">LOOKUP(D1140,$F$6:$F$9,$L$6:$L$9)</f>
        <v>259</v>
      </c>
      <c r="I1140" s="20">
        <f ca="1">RAND()</f>
        <v>4.9857463433424343E-2</v>
      </c>
      <c r="J1140" s="15">
        <f ca="1">IF(B1140=1, ROUND(_xlfn.NORM.INV(I1140,$C$5,$C$6)*(1+$T$14), 0), ROUND(_xlfn.NORM.INV(I1140, $D$5, $D$6)*(1+$T$14), 0))</f>
        <v>2</v>
      </c>
      <c r="K1140" s="20">
        <f ca="1">RAND()</f>
        <v>8.3302895158718915E-3</v>
      </c>
      <c r="L1140" s="18">
        <f ca="1">IF(B1140=1, ROUND(_xlfn.NORM.INV(K1140,$C$7,$C$8), 2), ROUND(_xlfn.NORM.INV(K1140, $D$7, $D$8), 2))</f>
        <v>9401.24</v>
      </c>
      <c r="M1140" s="15">
        <f ca="1">MIN(E1140,J1140)</f>
        <v>0</v>
      </c>
      <c r="N1140" s="15">
        <f ca="1">RAND()</f>
        <v>0.50114120912591631</v>
      </c>
      <c r="O1140" s="19">
        <f ca="1">(IF(B1140=1, $G$21+($G$22-$G$21)*N1140, $H$21+($H$22-$H$21)*N1140))</f>
        <v>2.5034236273777488E-2</v>
      </c>
      <c r="P1140" s="15">
        <f ca="1">ROUND(M1140*(1-O1140), 0)</f>
        <v>0</v>
      </c>
      <c r="Q1140" s="20">
        <f ca="1">RAND()</f>
        <v>0.82287676542045285</v>
      </c>
      <c r="R1140" s="15">
        <f ca="1">IF(B1140=1, ROUND(_xlfn.NORM.INV(Q1140,$C$9,$C$10)*(1+$T$14), 0), ROUND(_xlfn.NORM.INV(Q1140, $D$9, $D$10)*(1+$T$14), 0))</f>
        <v>50</v>
      </c>
      <c r="S1140" s="20">
        <f ca="1">RAND()</f>
        <v>3.2742785467766877E-2</v>
      </c>
      <c r="T1140" s="18">
        <f ca="1">IF(B1140=1, ROUND(_xlfn.NORM.INV(S1140,$C$11,$C$12), 2), ROUND(_xlfn.NORM.INV(S1140, $D$11, $D$12), 2))</f>
        <v>4826.45</v>
      </c>
      <c r="U1140" s="15">
        <f ca="1">MIN(F1140,R1140)</f>
        <v>32</v>
      </c>
      <c r="V1140" s="15">
        <f ca="1">RAND()</f>
        <v>0.3839808251687058</v>
      </c>
      <c r="W1140" s="19">
        <f ca="1">(IF(B1140=1, $G$21+($G$22-$G$21)*V1140, $H$21+($H$22-$H$21)*V1140))</f>
        <v>2.1519424755061176E-2</v>
      </c>
      <c r="X1140" s="15">
        <f ca="1">ROUND(U1140*(1-W1140), 0)</f>
        <v>31</v>
      </c>
      <c r="Y1140" s="20">
        <f ca="1">RAND()</f>
        <v>0.11600325098805142</v>
      </c>
      <c r="Z1140" s="15">
        <f ca="1">IF(B1140=1, ROUND(_xlfn.NORM.INV(Y1140,$C$13,$C$14)*(1+$T$14), 0), ROUND(_xlfn.NORM.INV(Y1140, $D$13, $D$14)*(1+$T$14), 0))</f>
        <v>24</v>
      </c>
      <c r="AA1140" s="20">
        <f ca="1">RAND()</f>
        <v>0.45694056322833443</v>
      </c>
      <c r="AB1140" s="18">
        <f ca="1">IF(B1140=1, ROUND(_xlfn.NORM.INV(AA1140,$C$15,$C$16), 2), ROUND(_xlfn.NORM.INV(AA1140, $D$15, $D$16), 2))</f>
        <v>2784.82</v>
      </c>
      <c r="AC1140" s="15">
        <f ca="1">MIN(G1140,Z1140)</f>
        <v>21</v>
      </c>
      <c r="AD1140" s="15">
        <f ca="1">RAND()</f>
        <v>0.50320056593383278</v>
      </c>
      <c r="AE1140" s="19">
        <f ca="1">(IF(B1140=1, $G$21+($G$22-$G$21)*AD1140, $H$21+($H$22-$H$21)*AD1140))</f>
        <v>2.5096016978014984E-2</v>
      </c>
      <c r="AF1140" s="15">
        <f ca="1">ROUND(AC1140*(1-AE1140), 0)</f>
        <v>20</v>
      </c>
      <c r="AG1140" s="20">
        <f ca="1">RAND()</f>
        <v>6.9140297645492677E-2</v>
      </c>
      <c r="AH1140" s="15">
        <f ca="1">IF(B1140=1, ROUND(_xlfn.NORM.INV(AG1140,$C$17,$C$18)*(1+$T$14), 0), ROUND(_xlfn.NORM.INV(AG1140, $D$17, $D$18)*(1+$T$14), 0))</f>
        <v>122</v>
      </c>
      <c r="AI1140" s="20">
        <f ca="1">RAND()</f>
        <v>0.78692425225719609</v>
      </c>
      <c r="AJ1140" s="18">
        <f ca="1">IF(B1140=1, ROUND(_xlfn.NORM.INV(AI1140,$C$19,$C$20), 2), ROUND(_xlfn.NORM.INV(AI1140, $D$19, $D$20), 2))</f>
        <v>1809.18</v>
      </c>
      <c r="AK1140" s="15">
        <f ca="1">MIN(ROUND(H1140*(1+$C$22),0),AH1140)</f>
        <v>122</v>
      </c>
      <c r="AL1140" s="20">
        <f ca="1">RAND()</f>
        <v>0.30411668569692729</v>
      </c>
      <c r="AM1140" s="19">
        <f ca="1">(IF(B1140=1, $G$21+($G$22-$G$21)*AL1140, $H$21+($H$22-$H$21)*AL1140))</f>
        <v>1.9123500570907819E-2</v>
      </c>
      <c r="AN1140" s="15">
        <f ca="1">ROUND(AK1140*(1-AM1140), 0)</f>
        <v>120</v>
      </c>
      <c r="AO1140" s="18">
        <f ca="1">SUM(IF(AN1140&gt;H1140, (AN1140-H1140)*($G$23+AJ1140), 0),IF(AF1140&gt;G1140,(AF1140-G1140)*($G$23+AB1140),0),IF(X1140&gt;F1140,(X1140-F1140)*($G$23+T1140),0),IF(P1140&gt;E1140,(P1140-E1140)*($G$23+L1140),0))</f>
        <v>0</v>
      </c>
      <c r="AP1140" s="18">
        <f>-$C$24</f>
        <v>-313614.51120000001</v>
      </c>
      <c r="AQ1140" s="17">
        <f ca="1">L1140*P1140+T1140*X1140+AB1140*AF1140+AJ1140*AN1140-AO1140+AP1140</f>
        <v>108803.43879999995</v>
      </c>
      <c r="AS1140" s="21">
        <f ca="1">SUM(IF(AN1140&gt;H1140, (AN1140-H1140), 0),IF(AF1140&gt;G1140,(AF1140-G1140),0),IF(X1140&gt;F1140,(X1140-F1140),0),IF(P1140&gt;E1140,(P1140-E1140),0))</f>
        <v>0</v>
      </c>
    </row>
    <row r="1141" spans="1:45" x14ac:dyDescent="0.4">
      <c r="A1141" s="15">
        <v>1113</v>
      </c>
      <c r="B1141" s="15">
        <f ca="1">IF(RAND() &lt; (8/12), 0, 1)</f>
        <v>0</v>
      </c>
      <c r="C1141" s="20">
        <f ca="1">RAND()</f>
        <v>8.935662379480791E-2</v>
      </c>
      <c r="D1141" s="15" t="str">
        <f ca="1">LOOKUP(C1141,$H$13:$H$16,$F$13:$F$16)</f>
        <v>Airbus A350-900</v>
      </c>
      <c r="E1141" s="15">
        <f ca="1">LOOKUP(D1141,$F$6:$F$9,$I$6:$I$9)</f>
        <v>0</v>
      </c>
      <c r="F1141" s="15">
        <f ca="1">LOOKUP(D1141,$F$6:$F$9,$J$6:$J$9)</f>
        <v>32</v>
      </c>
      <c r="G1141" s="15">
        <f ca="1">LOOKUP(D1141,$F$6:$F$9,$K$6:$K$9)</f>
        <v>21</v>
      </c>
      <c r="H1141" s="15">
        <f ca="1">LOOKUP(D1141,$F$6:$F$9,$L$6:$L$9)</f>
        <v>259</v>
      </c>
      <c r="I1141" s="20">
        <f ca="1">RAND()</f>
        <v>0.99811178048333682</v>
      </c>
      <c r="J1141" s="15">
        <f ca="1">IF(B1141=1, ROUND(_xlfn.NORM.INV(I1141,$C$5,$C$6)*(1+$T$14), 0), ROUND(_xlfn.NORM.INV(I1141, $D$5, $D$6)*(1+$T$14), 0))</f>
        <v>7</v>
      </c>
      <c r="K1141" s="20">
        <f ca="1">RAND()</f>
        <v>0.83592140155892669</v>
      </c>
      <c r="L1141" s="18">
        <f ca="1">IF(B1141=1, ROUND(_xlfn.NORM.INV(K1141,$C$7,$C$8), 2), ROUND(_xlfn.NORM.INV(K1141, $D$7, $D$8), 2))</f>
        <v>10938.04</v>
      </c>
      <c r="M1141" s="15">
        <f ca="1">MIN(E1141,J1141)</f>
        <v>0</v>
      </c>
      <c r="N1141" s="15">
        <f ca="1">RAND()</f>
        <v>0.88722452191970891</v>
      </c>
      <c r="O1141" s="19">
        <f ca="1">(IF(B1141=1, $G$21+($G$22-$G$21)*N1141, $H$21+($H$22-$H$21)*N1141))</f>
        <v>3.6616735657591264E-2</v>
      </c>
      <c r="P1141" s="15">
        <f ca="1">ROUND(M1141*(1-O1141), 0)</f>
        <v>0</v>
      </c>
      <c r="Q1141" s="20">
        <f ca="1">RAND()</f>
        <v>0.89073187425962563</v>
      </c>
      <c r="R1141" s="15">
        <f ca="1">IF(B1141=1, ROUND(_xlfn.NORM.INV(Q1141,$C$9,$C$10)*(1+$T$14), 0), ROUND(_xlfn.NORM.INV(Q1141, $D$9, $D$10)*(1+$T$14), 0))</f>
        <v>53</v>
      </c>
      <c r="S1141" s="20">
        <f ca="1">RAND()</f>
        <v>0.7591905418170618</v>
      </c>
      <c r="T1141" s="18">
        <f ca="1">IF(B1141=1, ROUND(_xlfn.NORM.INV(S1141,$C$11,$C$12), 2), ROUND(_xlfn.NORM.INV(S1141, $D$11, $D$12), 2))</f>
        <v>5406.55</v>
      </c>
      <c r="U1141" s="15">
        <f ca="1">MIN(F1141,R1141)</f>
        <v>32</v>
      </c>
      <c r="V1141" s="15">
        <f ca="1">RAND()</f>
        <v>0.43038114956835039</v>
      </c>
      <c r="W1141" s="19">
        <f ca="1">(IF(B1141=1, $G$21+($G$22-$G$21)*V1141, $H$21+($H$22-$H$21)*V1141))</f>
        <v>2.2911434487050512E-2</v>
      </c>
      <c r="X1141" s="15">
        <f ca="1">ROUND(U1141*(1-W1141), 0)</f>
        <v>31</v>
      </c>
      <c r="Y1141" s="20">
        <f ca="1">RAND()</f>
        <v>0.65981847128283644</v>
      </c>
      <c r="Z1141" s="15">
        <f ca="1">IF(B1141=1, ROUND(_xlfn.NORM.INV(Y1141,$C$13,$C$14)*(1+$T$14), 0), ROUND(_xlfn.NORM.INV(Y1141, $D$13, $D$14)*(1+$T$14), 0))</f>
        <v>40</v>
      </c>
      <c r="AA1141" s="20">
        <f ca="1">RAND()</f>
        <v>0.40727311897974827</v>
      </c>
      <c r="AB1141" s="18">
        <f ca="1">IF(B1141=1, ROUND(_xlfn.NORM.INV(AA1141,$C$15,$C$16), 2), ROUND(_xlfn.NORM.INV(AA1141, $D$15, $D$16), 2))</f>
        <v>2769.46</v>
      </c>
      <c r="AC1141" s="15">
        <f ca="1">MIN(G1141,Z1141)</f>
        <v>21</v>
      </c>
      <c r="AD1141" s="15">
        <f ca="1">RAND()</f>
        <v>0.78238641260702024</v>
      </c>
      <c r="AE1141" s="19">
        <f ca="1">(IF(B1141=1, $G$21+($G$22-$G$21)*AD1141, $H$21+($H$22-$H$21)*AD1141))</f>
        <v>3.347159237821061E-2</v>
      </c>
      <c r="AF1141" s="15">
        <f ca="1">ROUND(AC1141*(1-AE1141), 0)</f>
        <v>20</v>
      </c>
      <c r="AG1141" s="20">
        <f ca="1">RAND()</f>
        <v>0.96320918776113573</v>
      </c>
      <c r="AH1141" s="15">
        <f ca="1">IF(B1141=1, ROUND(_xlfn.NORM.INV(AG1141,$C$17,$C$18)*(1+$T$14), 0), ROUND(_xlfn.NORM.INV(AG1141, $D$17, $D$18)*(1+$T$14), 0))</f>
        <v>293</v>
      </c>
      <c r="AI1141" s="20">
        <f ca="1">RAND()</f>
        <v>0.45166967314332929</v>
      </c>
      <c r="AJ1141" s="18">
        <f ca="1">IF(B1141=1, ROUND(_xlfn.NORM.INV(AI1141,$C$19,$C$20), 2), ROUND(_xlfn.NORM.INV(AI1141, $D$19, $D$20), 2))</f>
        <v>1739.51</v>
      </c>
      <c r="AK1141" s="15">
        <f ca="1">MIN(ROUND(H1141*(1+$C$22),0),AH1141)</f>
        <v>272</v>
      </c>
      <c r="AL1141" s="20">
        <f ca="1">RAND()</f>
        <v>0.22922045986868445</v>
      </c>
      <c r="AM1141" s="19">
        <f ca="1">(IF(B1141=1, $G$21+($G$22-$G$21)*AL1141, $H$21+($H$22-$H$21)*AL1141))</f>
        <v>1.6876613796060532E-2</v>
      </c>
      <c r="AN1141" s="15">
        <f ca="1">ROUND(AK1141*(1-AM1141), 0)</f>
        <v>267</v>
      </c>
      <c r="AO1141" s="18">
        <f ca="1">SUM(IF(AN1141&gt;H1141, (AN1141-H1141)*($G$23+AJ1141), 0),IF(AF1141&gt;G1141,(AF1141-G1141)*($G$23+AB1141),0),IF(X1141&gt;F1141,(X1141-F1141)*($G$23+T1141),0),IF(P1141&gt;E1141,(P1141-E1141)*($G$23+L1141),0))</f>
        <v>20724.080000000002</v>
      </c>
      <c r="AP1141" s="18">
        <f>-$C$24</f>
        <v>-313614.51120000001</v>
      </c>
      <c r="AQ1141" s="17">
        <f ca="1">L1141*P1141+T1141*X1141+AB1141*AF1141+AJ1141*AN1141-AO1141+AP1141</f>
        <v>353102.82879999996</v>
      </c>
      <c r="AS1141" s="21">
        <f ca="1">SUM(IF(AN1141&gt;H1141, (AN1141-H1141), 0),IF(AF1141&gt;G1141,(AF1141-G1141),0),IF(X1141&gt;F1141,(X1141-F1141),0),IF(P1141&gt;E1141,(P1141-E1141),0))</f>
        <v>8</v>
      </c>
    </row>
    <row r="1142" spans="1:45" x14ac:dyDescent="0.4">
      <c r="A1142" s="15">
        <v>1114</v>
      </c>
      <c r="B1142" s="15">
        <f ca="1">IF(RAND() &lt; (8/12), 0, 1)</f>
        <v>0</v>
      </c>
      <c r="C1142" s="20">
        <f ca="1">RAND()</f>
        <v>0.9978097568587232</v>
      </c>
      <c r="D1142" s="15" t="str">
        <f ca="1">LOOKUP(C1142,$H$13:$H$16,$F$13:$F$16)</f>
        <v>Boeing 777-300ER</v>
      </c>
      <c r="E1142" s="15">
        <f ca="1">LOOKUP(D1142,$F$6:$F$9,$I$6:$I$9)</f>
        <v>8</v>
      </c>
      <c r="F1142" s="15">
        <f ca="1">LOOKUP(D1142,$F$6:$F$9,$J$6:$J$9)</f>
        <v>40</v>
      </c>
      <c r="G1142" s="15">
        <f ca="1">LOOKUP(D1142,$F$6:$F$9,$K$6:$K$9)</f>
        <v>24</v>
      </c>
      <c r="H1142" s="15">
        <f ca="1">LOOKUP(D1142,$F$6:$F$9,$L$6:$L$9)</f>
        <v>260</v>
      </c>
      <c r="I1142" s="20">
        <f ca="1">RAND()</f>
        <v>9.961625721331957E-2</v>
      </c>
      <c r="J1142" s="15">
        <f ca="1">IF(B1142=1, ROUND(_xlfn.NORM.INV(I1142,$C$5,$C$6)*(1+$T$14), 0), ROUND(_xlfn.NORM.INV(I1142, $D$5, $D$6)*(1+$T$14), 0))</f>
        <v>3</v>
      </c>
      <c r="K1142" s="20">
        <f ca="1">RAND()</f>
        <v>0.7946230419560002</v>
      </c>
      <c r="L1142" s="18">
        <f ca="1">IF(B1142=1, ROUND(_xlfn.NORM.INV(K1142,$C$7,$C$8), 2), ROUND(_xlfn.NORM.INV(K1142, $D$7, $D$8), 2))</f>
        <v>10867.27</v>
      </c>
      <c r="M1142" s="15">
        <f ca="1">MIN(E1142,J1142)</f>
        <v>3</v>
      </c>
      <c r="N1142" s="15">
        <f ca="1">RAND()</f>
        <v>0.2557414931027483</v>
      </c>
      <c r="O1142" s="19">
        <f ca="1">(IF(B1142=1, $G$21+($G$22-$G$21)*N1142, $H$21+($H$22-$H$21)*N1142))</f>
        <v>1.7672244793082451E-2</v>
      </c>
      <c r="P1142" s="15">
        <f ca="1">ROUND(M1142*(1-O1142), 0)</f>
        <v>3</v>
      </c>
      <c r="Q1142" s="20">
        <f ca="1">RAND()</f>
        <v>0.26992540935759068</v>
      </c>
      <c r="R1142" s="15">
        <f ca="1">IF(B1142=1, ROUND(_xlfn.NORM.INV(Q1142,$C$9,$C$10)*(1+$T$14), 0), ROUND(_xlfn.NORM.INV(Q1142, $D$9, $D$10)*(1+$T$14), 0))</f>
        <v>33</v>
      </c>
      <c r="S1142" s="20">
        <f ca="1">RAND()</f>
        <v>0.30316639897125253</v>
      </c>
      <c r="T1142" s="18">
        <f ca="1">IF(B1142=1, ROUND(_xlfn.NORM.INV(S1142,$C$11,$C$12), 2), ROUND(_xlfn.NORM.INV(S1142, $D$11, $D$12), 2))</f>
        <v>5128.76</v>
      </c>
      <c r="U1142" s="15">
        <f ca="1">MIN(F1142,R1142)</f>
        <v>33</v>
      </c>
      <c r="V1142" s="15">
        <f ca="1">RAND()</f>
        <v>0.30896791655785971</v>
      </c>
      <c r="W1142" s="19">
        <f ca="1">(IF(B1142=1, $G$21+($G$22-$G$21)*V1142, $H$21+($H$22-$H$21)*V1142))</f>
        <v>1.9269037496735791E-2</v>
      </c>
      <c r="X1142" s="15">
        <f ca="1">ROUND(U1142*(1-W1142), 0)</f>
        <v>32</v>
      </c>
      <c r="Y1142" s="20">
        <f ca="1">RAND()</f>
        <v>0.89046056638857241</v>
      </c>
      <c r="Z1142" s="15">
        <f ca="1">IF(B1142=1, ROUND(_xlfn.NORM.INV(Y1142,$C$13,$C$14)*(1+$T$14), 0), ROUND(_xlfn.NORM.INV(Y1142, $D$13, $D$14)*(1+$T$14), 0))</f>
        <v>47</v>
      </c>
      <c r="AA1142" s="20">
        <f ca="1">RAND()</f>
        <v>0.54684325620787022</v>
      </c>
      <c r="AB1142" s="18">
        <f ca="1">IF(B1142=1, ROUND(_xlfn.NORM.INV(AA1142,$C$15,$C$16), 2), ROUND(_xlfn.NORM.INV(AA1142, $D$15, $D$16), 2))</f>
        <v>2812.27</v>
      </c>
      <c r="AC1142" s="15">
        <f ca="1">MIN(G1142,Z1142)</f>
        <v>24</v>
      </c>
      <c r="AD1142" s="15">
        <f ca="1">RAND()</f>
        <v>0.44504551530918568</v>
      </c>
      <c r="AE1142" s="19">
        <f ca="1">(IF(B1142=1, $G$21+($G$22-$G$21)*AD1142, $H$21+($H$22-$H$21)*AD1142))</f>
        <v>2.3351365459275568E-2</v>
      </c>
      <c r="AF1142" s="15">
        <f ca="1">ROUND(AC1142*(1-AE1142), 0)</f>
        <v>23</v>
      </c>
      <c r="AG1142" s="20">
        <f ca="1">RAND()</f>
        <v>0.73327141442428723</v>
      </c>
      <c r="AH1142" s="15">
        <f ca="1">IF(B1142=1, ROUND(_xlfn.NORM.INV(AG1142,$C$17,$C$18)*(1+$T$14), 0), ROUND(_xlfn.NORM.INV(AG1142, $D$17, $D$18)*(1+$T$14), 0))</f>
        <v>232</v>
      </c>
      <c r="AI1142" s="20">
        <f ca="1">RAND()</f>
        <v>0.28954817094254781</v>
      </c>
      <c r="AJ1142" s="18">
        <f ca="1">IF(B1142=1, ROUND(_xlfn.NORM.INV(AI1142,$C$19,$C$20), 2), ROUND(_xlfn.NORM.INV(AI1142, $D$19, $D$20), 2))</f>
        <v>1706.59</v>
      </c>
      <c r="AK1142" s="15">
        <f ca="1">MIN(ROUND(H1142*(1+$C$22),0),AH1142)</f>
        <v>232</v>
      </c>
      <c r="AL1142" s="20">
        <f ca="1">RAND()</f>
        <v>0.28054911837883389</v>
      </c>
      <c r="AM1142" s="19">
        <f ca="1">(IF(B1142=1, $G$21+($G$22-$G$21)*AL1142, $H$21+($H$22-$H$21)*AL1142))</f>
        <v>1.8416473551365019E-2</v>
      </c>
      <c r="AN1142" s="15">
        <f ca="1">ROUND(AK1142*(1-AM1142), 0)</f>
        <v>228</v>
      </c>
      <c r="AO1142" s="18">
        <f ca="1">SUM(IF(AN1142&gt;H1142, (AN1142-H1142)*($G$23+AJ1142), 0),IF(AF1142&gt;G1142,(AF1142-G1142)*($G$23+AB1142),0),IF(X1142&gt;F1142,(X1142-F1142)*($G$23+T1142),0),IF(P1142&gt;E1142,(P1142-E1142)*($G$23+L1142),0))</f>
        <v>0</v>
      </c>
      <c r="AP1142" s="18">
        <f>-$C$24</f>
        <v>-313614.51120000001</v>
      </c>
      <c r="AQ1142" s="17">
        <f ca="1">L1142*P1142+T1142*X1142+AB1142*AF1142+AJ1142*AN1142-AO1142+AP1142</f>
        <v>336892.34879999998</v>
      </c>
      <c r="AS1142" s="21">
        <f ca="1">SUM(IF(AN1142&gt;H1142, (AN1142-H1142), 0),IF(AF1142&gt;G1142,(AF1142-G1142),0),IF(X1142&gt;F1142,(X1142-F1142),0),IF(P1142&gt;E1142,(P1142-E1142),0))</f>
        <v>0</v>
      </c>
    </row>
    <row r="1143" spans="1:45" x14ac:dyDescent="0.4">
      <c r="A1143" s="15">
        <v>1115</v>
      </c>
      <c r="B1143" s="15">
        <f ca="1">IF(RAND() &lt; (8/12), 0, 1)</f>
        <v>0</v>
      </c>
      <c r="C1143" s="20">
        <f ca="1">RAND()</f>
        <v>0.74280790133476093</v>
      </c>
      <c r="D1143" s="15" t="str">
        <f ca="1">LOOKUP(C1143,$H$13:$H$16,$F$13:$F$16)</f>
        <v>Boeing 777-300ER</v>
      </c>
      <c r="E1143" s="15">
        <f ca="1">LOOKUP(D1143,$F$6:$F$9,$I$6:$I$9)</f>
        <v>8</v>
      </c>
      <c r="F1143" s="15">
        <f ca="1">LOOKUP(D1143,$F$6:$F$9,$J$6:$J$9)</f>
        <v>40</v>
      </c>
      <c r="G1143" s="15">
        <f ca="1">LOOKUP(D1143,$F$6:$F$9,$K$6:$K$9)</f>
        <v>24</v>
      </c>
      <c r="H1143" s="15">
        <f ca="1">LOOKUP(D1143,$F$6:$F$9,$L$6:$L$9)</f>
        <v>260</v>
      </c>
      <c r="I1143" s="20">
        <f ca="1">RAND()</f>
        <v>0.51104992845804553</v>
      </c>
      <c r="J1143" s="15">
        <f ca="1">IF(B1143=1, ROUND(_xlfn.NORM.INV(I1143,$C$5,$C$6)*(1+$T$14), 0), ROUND(_xlfn.NORM.INV(I1143, $D$5, $D$6)*(1+$T$14), 0))</f>
        <v>4</v>
      </c>
      <c r="K1143" s="20">
        <f ca="1">RAND()</f>
        <v>0.20564209096114727</v>
      </c>
      <c r="L1143" s="18">
        <f ca="1">IF(B1143=1, ROUND(_xlfn.NORM.INV(K1143,$C$7,$C$8), 2), ROUND(_xlfn.NORM.INV(K1143, $D$7, $D$8), 2))</f>
        <v>10117.91</v>
      </c>
      <c r="M1143" s="15">
        <f ca="1">MIN(E1143,J1143)</f>
        <v>4</v>
      </c>
      <c r="N1143" s="15">
        <f ca="1">RAND()</f>
        <v>2.3491977236948847E-2</v>
      </c>
      <c r="O1143" s="19">
        <f ca="1">(IF(B1143=1, $G$21+($G$22-$G$21)*N1143, $H$21+($H$22-$H$21)*N1143))</f>
        <v>1.0704759317108466E-2</v>
      </c>
      <c r="P1143" s="15">
        <f ca="1">ROUND(M1143*(1-O1143), 0)</f>
        <v>4</v>
      </c>
      <c r="Q1143" s="20">
        <f ca="1">RAND()</f>
        <v>0.62538067306703704</v>
      </c>
      <c r="R1143" s="15">
        <f ca="1">IF(B1143=1, ROUND(_xlfn.NORM.INV(Q1143,$C$9,$C$10)*(1+$T$14), 0), ROUND(_xlfn.NORM.INV(Q1143, $D$9, $D$10)*(1+$T$14), 0))</f>
        <v>43</v>
      </c>
      <c r="S1143" s="20">
        <f ca="1">RAND()</f>
        <v>0.6102473545571343</v>
      </c>
      <c r="T1143" s="18">
        <f ca="1">IF(B1143=1, ROUND(_xlfn.NORM.INV(S1143,$C$11,$C$12), 2), ROUND(_xlfn.NORM.INV(S1143, $D$11, $D$12), 2))</f>
        <v>5309.99</v>
      </c>
      <c r="U1143" s="15">
        <f ca="1">MIN(F1143,R1143)</f>
        <v>40</v>
      </c>
      <c r="V1143" s="15">
        <f ca="1">RAND()</f>
        <v>0.92885877506193815</v>
      </c>
      <c r="W1143" s="19">
        <f ca="1">(IF(B1143=1, $G$21+($G$22-$G$21)*V1143, $H$21+($H$22-$H$21)*V1143))</f>
        <v>3.7865763251858142E-2</v>
      </c>
      <c r="X1143" s="15">
        <f ca="1">ROUND(U1143*(1-W1143), 0)</f>
        <v>38</v>
      </c>
      <c r="Y1143" s="20">
        <f ca="1">RAND()</f>
        <v>0.16176662004662401</v>
      </c>
      <c r="Z1143" s="15">
        <f ca="1">IF(B1143=1, ROUND(_xlfn.NORM.INV(Y1143,$C$13,$C$14)*(1+$T$14), 0), ROUND(_xlfn.NORM.INV(Y1143, $D$13, $D$14)*(1+$T$14), 0))</f>
        <v>26</v>
      </c>
      <c r="AA1143" s="20">
        <f ca="1">RAND()</f>
        <v>0.82390971960943493</v>
      </c>
      <c r="AB1143" s="18">
        <f ca="1">IF(B1143=1, ROUND(_xlfn.NORM.INV(AA1143,$C$15,$C$16), 2), ROUND(_xlfn.NORM.INV(AA1143, $D$15, $D$16), 2))</f>
        <v>2911.04</v>
      </c>
      <c r="AC1143" s="15">
        <f ca="1">MIN(G1143,Z1143)</f>
        <v>24</v>
      </c>
      <c r="AD1143" s="15">
        <f ca="1">RAND()</f>
        <v>0.7327868902900132</v>
      </c>
      <c r="AE1143" s="19">
        <f ca="1">(IF(B1143=1, $G$21+($G$22-$G$21)*AD1143, $H$21+($H$22-$H$21)*AD1143))</f>
        <v>3.1983606708700395E-2</v>
      </c>
      <c r="AF1143" s="15">
        <f ca="1">ROUND(AC1143*(1-AE1143), 0)</f>
        <v>23</v>
      </c>
      <c r="AG1143" s="20">
        <f ca="1">RAND()</f>
        <v>0.14087826445620233</v>
      </c>
      <c r="AH1143" s="15">
        <f ca="1">IF(B1143=1, ROUND(_xlfn.NORM.INV(AG1143,$C$17,$C$18)*(1+$T$14), 0), ROUND(_xlfn.NORM.INV(AG1143, $D$17, $D$18)*(1+$T$14), 0))</f>
        <v>143</v>
      </c>
      <c r="AI1143" s="20">
        <f ca="1">RAND()</f>
        <v>0.83646373668246399</v>
      </c>
      <c r="AJ1143" s="18">
        <f ca="1">IF(B1143=1, ROUND(_xlfn.NORM.INV(AI1143,$C$19,$C$20), 2), ROUND(_xlfn.NORM.INV(AI1143, $D$19, $D$20), 2))</f>
        <v>1823.17</v>
      </c>
      <c r="AK1143" s="15">
        <f ca="1">MIN(ROUND(H1143*(1+$C$22),0),AH1143)</f>
        <v>143</v>
      </c>
      <c r="AL1143" s="20">
        <f ca="1">RAND()</f>
        <v>0.48008722787846314</v>
      </c>
      <c r="AM1143" s="19">
        <f ca="1">(IF(B1143=1, $G$21+($G$22-$G$21)*AL1143, $H$21+($H$22-$H$21)*AL1143))</f>
        <v>2.4402616836353894E-2</v>
      </c>
      <c r="AN1143" s="15">
        <f ca="1">ROUND(AK1143*(1-AM1143), 0)</f>
        <v>140</v>
      </c>
      <c r="AO1143" s="18">
        <f ca="1">SUM(IF(AN1143&gt;H1143, (AN1143-H1143)*($G$23+AJ1143), 0),IF(AF1143&gt;G1143,(AF1143-G1143)*($G$23+AB1143),0),IF(X1143&gt;F1143,(X1143-F1143)*($G$23+T1143),0),IF(P1143&gt;E1143,(P1143-E1143)*($G$23+L1143),0))</f>
        <v>0</v>
      </c>
      <c r="AP1143" s="18">
        <f>-$C$24</f>
        <v>-313614.51120000001</v>
      </c>
      <c r="AQ1143" s="17">
        <f ca="1">L1143*P1143+T1143*X1143+AB1143*AF1143+AJ1143*AN1143-AO1143+AP1143</f>
        <v>250834.46879999997</v>
      </c>
      <c r="AS1143" s="21">
        <f ca="1">SUM(IF(AN1143&gt;H1143, (AN1143-H1143), 0),IF(AF1143&gt;G1143,(AF1143-G1143),0),IF(X1143&gt;F1143,(X1143-F1143),0),IF(P1143&gt;E1143,(P1143-E1143),0))</f>
        <v>0</v>
      </c>
    </row>
    <row r="1144" spans="1:45" x14ac:dyDescent="0.4">
      <c r="A1144" s="15">
        <v>1116</v>
      </c>
      <c r="B1144" s="15">
        <f ca="1">IF(RAND() &lt; (8/12), 0, 1)</f>
        <v>1</v>
      </c>
      <c r="C1144" s="20">
        <f ca="1">RAND()</f>
        <v>0.68525785599967748</v>
      </c>
      <c r="D1144" s="15" t="str">
        <f ca="1">LOOKUP(C1144,$H$13:$H$16,$F$13:$F$16)</f>
        <v>Boeing 777-300ER</v>
      </c>
      <c r="E1144" s="15">
        <f ca="1">LOOKUP(D1144,$F$6:$F$9,$I$6:$I$9)</f>
        <v>8</v>
      </c>
      <c r="F1144" s="15">
        <f ca="1">LOOKUP(D1144,$F$6:$F$9,$J$6:$J$9)</f>
        <v>40</v>
      </c>
      <c r="G1144" s="15">
        <f ca="1">LOOKUP(D1144,$F$6:$F$9,$K$6:$K$9)</f>
        <v>24</v>
      </c>
      <c r="H1144" s="15">
        <f ca="1">LOOKUP(D1144,$F$6:$F$9,$L$6:$L$9)</f>
        <v>260</v>
      </c>
      <c r="I1144" s="20">
        <f ca="1">RAND()</f>
        <v>0.82381887213904259</v>
      </c>
      <c r="J1144" s="15">
        <f ca="1">IF(B1144=1, ROUND(_xlfn.NORM.INV(I1144,$C$5,$C$6)*(1+$T$14), 0), ROUND(_xlfn.NORM.INV(I1144, $D$5, $D$6)*(1+$T$14), 0))</f>
        <v>8</v>
      </c>
      <c r="K1144" s="20">
        <f ca="1">RAND()</f>
        <v>0.94575565327477673</v>
      </c>
      <c r="L1144" s="18">
        <f ca="1">IF(B1144=1, ROUND(_xlfn.NORM.INV(K1144,$C$7,$C$8), 2), ROUND(_xlfn.NORM.INV(K1144, $D$7, $D$8), 2))</f>
        <v>16553.41</v>
      </c>
      <c r="M1144" s="15">
        <f ca="1">MIN(E1144,J1144)</f>
        <v>8</v>
      </c>
      <c r="N1144" s="15">
        <f ca="1">RAND()</f>
        <v>0.92759177291200157</v>
      </c>
      <c r="O1144" s="19">
        <f ca="1">(IF(B1144=1, $G$21+($G$22-$G$21)*N1144, $H$21+($H$22-$H$21)*N1144))</f>
        <v>4.7465712051920059E-2</v>
      </c>
      <c r="P1144" s="15">
        <f ca="1">ROUND(M1144*(1-O1144), 0)</f>
        <v>8</v>
      </c>
      <c r="Q1144" s="20">
        <f ca="1">RAND()</f>
        <v>0.72852473284677022</v>
      </c>
      <c r="R1144" s="15">
        <f ca="1">IF(B1144=1, ROUND(_xlfn.NORM.INV(Q1144,$C$9,$C$10)*(1+$T$14), 0), ROUND(_xlfn.NORM.INV(Q1144, $D$9, $D$10)*(1+$T$14), 0))</f>
        <v>76</v>
      </c>
      <c r="S1144" s="20">
        <f ca="1">RAND()</f>
        <v>0.98652361628386598</v>
      </c>
      <c r="T1144" s="18">
        <f ca="1">IF(B1144=1, ROUND(_xlfn.NORM.INV(S1144,$C$11,$C$12), 2), ROUND(_xlfn.NORM.INV(S1144, $D$11, $D$12), 2))</f>
        <v>8824.2000000000007</v>
      </c>
      <c r="U1144" s="15">
        <f ca="1">MIN(F1144,R1144)</f>
        <v>40</v>
      </c>
      <c r="V1144" s="15">
        <f ca="1">RAND()</f>
        <v>0.18669840932270487</v>
      </c>
      <c r="W1144" s="19">
        <f ca="1">(IF(B1144=1, $G$21+($G$22-$G$21)*V1144, $H$21+($H$22-$H$21)*V1144))</f>
        <v>2.1534444326294672E-2</v>
      </c>
      <c r="X1144" s="15">
        <f ca="1">ROUND(U1144*(1-W1144), 0)</f>
        <v>39</v>
      </c>
      <c r="Y1144" s="20">
        <f ca="1">RAND()</f>
        <v>0.18337093200273835</v>
      </c>
      <c r="Z1144" s="15">
        <f ca="1">IF(B1144=1, ROUND(_xlfn.NORM.INV(Y1144,$C$13,$C$14)*(1+$T$14), 0), ROUND(_xlfn.NORM.INV(Y1144, $D$13, $D$14)*(1+$T$14), 0))</f>
        <v>34</v>
      </c>
      <c r="AA1144" s="20">
        <f ca="1">RAND()</f>
        <v>0.62938574670322522</v>
      </c>
      <c r="AB1144" s="18">
        <f ca="1">IF(B1144=1, ROUND(_xlfn.NORM.INV(AA1144,$C$15,$C$16), 2), ROUND(_xlfn.NORM.INV(AA1144, $D$15, $D$16), 2))</f>
        <v>3801.18</v>
      </c>
      <c r="AC1144" s="15">
        <f ca="1">MIN(G1144,Z1144)</f>
        <v>24</v>
      </c>
      <c r="AD1144" s="15">
        <f ca="1">RAND()</f>
        <v>0.86677340720883944</v>
      </c>
      <c r="AE1144" s="19">
        <f ca="1">(IF(B1144=1, $G$21+($G$22-$G$21)*AD1144, $H$21+($H$22-$H$21)*AD1144))</f>
        <v>4.5337069252309382E-2</v>
      </c>
      <c r="AF1144" s="15">
        <f ca="1">ROUND(AC1144*(1-AE1144), 0)</f>
        <v>23</v>
      </c>
      <c r="AG1144" s="20">
        <f ca="1">RAND()</f>
        <v>0.94332243101859681</v>
      </c>
      <c r="AH1144" s="15">
        <f ca="1">IF(B1144=1, ROUND(_xlfn.NORM.INV(AG1144,$C$17,$C$18)*(1+$T$14), 0), ROUND(_xlfn.NORM.INV(AG1144, $D$17, $D$18)*(1+$T$14), 0))</f>
        <v>504</v>
      </c>
      <c r="AI1144" s="20">
        <f ca="1">RAND()</f>
        <v>0.55329520830177659</v>
      </c>
      <c r="AJ1144" s="18">
        <f ca="1">IF(B1144=1, ROUND(_xlfn.NORM.INV(AI1144,$C$19,$C$20), 2), ROUND(_xlfn.NORM.INV(AI1144, $D$19, $D$20), 2))</f>
        <v>2316.75</v>
      </c>
      <c r="AK1144" s="15">
        <f ca="1">MIN(ROUND(H1144*(1+$C$22),0),AH1144)</f>
        <v>273</v>
      </c>
      <c r="AL1144" s="20">
        <f ca="1">RAND()</f>
        <v>0.50178151424155837</v>
      </c>
      <c r="AM1144" s="19">
        <f ca="1">(IF(B1144=1, $G$21+($G$22-$G$21)*AL1144, $H$21+($H$22-$H$21)*AL1144))</f>
        <v>3.2562352998454544E-2</v>
      </c>
      <c r="AN1144" s="15">
        <f ca="1">ROUND(AK1144*(1-AM1144), 0)</f>
        <v>264</v>
      </c>
      <c r="AO1144" s="18">
        <f ca="1">SUM(IF(AN1144&gt;H1144, (AN1144-H1144)*($G$23+AJ1144), 0),IF(AF1144&gt;G1144,(AF1144-G1144)*($G$23+AB1144),0),IF(X1144&gt;F1144,(X1144-F1144)*($G$23+T1144),0),IF(P1144&gt;E1144,(P1144-E1144)*($G$23+L1144),0))</f>
        <v>12671</v>
      </c>
      <c r="AP1144" s="18">
        <f>-$C$24</f>
        <v>-313614.51120000001</v>
      </c>
      <c r="AQ1144" s="17">
        <f ca="1">L1144*P1144+T1144*X1144+AB1144*AF1144+AJ1144*AN1144-AO1144+AP1144</f>
        <v>849334.70880000014</v>
      </c>
      <c r="AS1144" s="21">
        <f ca="1">SUM(IF(AN1144&gt;H1144, (AN1144-H1144), 0),IF(AF1144&gt;G1144,(AF1144-G1144),0),IF(X1144&gt;F1144,(X1144-F1144),0),IF(P1144&gt;E1144,(P1144-E1144),0))</f>
        <v>4</v>
      </c>
    </row>
    <row r="1145" spans="1:45" x14ac:dyDescent="0.4">
      <c r="A1145" s="15">
        <v>1117</v>
      </c>
      <c r="B1145" s="15">
        <f ca="1">IF(RAND() &lt; (8/12), 0, 1)</f>
        <v>0</v>
      </c>
      <c r="C1145" s="20">
        <f ca="1">RAND()</f>
        <v>0.11075651343079607</v>
      </c>
      <c r="D1145" s="15" t="str">
        <f ca="1">LOOKUP(C1145,$H$13:$H$16,$F$13:$F$16)</f>
        <v>Airbus A350-900</v>
      </c>
      <c r="E1145" s="15">
        <f ca="1">LOOKUP(D1145,$F$6:$F$9,$I$6:$I$9)</f>
        <v>0</v>
      </c>
      <c r="F1145" s="15">
        <f ca="1">LOOKUP(D1145,$F$6:$F$9,$J$6:$J$9)</f>
        <v>32</v>
      </c>
      <c r="G1145" s="15">
        <f ca="1">LOOKUP(D1145,$F$6:$F$9,$K$6:$K$9)</f>
        <v>21</v>
      </c>
      <c r="H1145" s="15">
        <f ca="1">LOOKUP(D1145,$F$6:$F$9,$L$6:$L$9)</f>
        <v>259</v>
      </c>
      <c r="I1145" s="20">
        <f ca="1">RAND()</f>
        <v>0.78017864482527854</v>
      </c>
      <c r="J1145" s="15">
        <f ca="1">IF(B1145=1, ROUND(_xlfn.NORM.INV(I1145,$C$5,$C$6)*(1+$T$14), 0), ROUND(_xlfn.NORM.INV(I1145, $D$5, $D$6)*(1+$T$14), 0))</f>
        <v>5</v>
      </c>
      <c r="K1145" s="20">
        <f ca="1">RAND()</f>
        <v>0.69617704982745998</v>
      </c>
      <c r="L1145" s="18">
        <f ca="1">IF(B1145=1, ROUND(_xlfn.NORM.INV(K1145,$C$7,$C$8), 2), ROUND(_xlfn.NORM.INV(K1145, $D$7, $D$8), 2))</f>
        <v>10726.38</v>
      </c>
      <c r="M1145" s="15">
        <f ca="1">MIN(E1145,J1145)</f>
        <v>0</v>
      </c>
      <c r="N1145" s="15">
        <f ca="1">RAND()</f>
        <v>0.70735401022180289</v>
      </c>
      <c r="O1145" s="19">
        <f ca="1">(IF(B1145=1, $G$21+($G$22-$G$21)*N1145, $H$21+($H$22-$H$21)*N1145))</f>
        <v>3.1220620306654089E-2</v>
      </c>
      <c r="P1145" s="15">
        <f ca="1">ROUND(M1145*(1-O1145), 0)</f>
        <v>0</v>
      </c>
      <c r="Q1145" s="20">
        <f ca="1">RAND()</f>
        <v>7.127270988144585E-3</v>
      </c>
      <c r="R1145" s="15">
        <f ca="1">IF(B1145=1, ROUND(_xlfn.NORM.INV(Q1145,$C$9,$C$10)*(1+$T$14), 0), ROUND(_xlfn.NORM.INV(Q1145, $D$9, $D$10)*(1+$T$14), 0))</f>
        <v>14</v>
      </c>
      <c r="S1145" s="20">
        <f ca="1">RAND()</f>
        <v>0.32370689791419294</v>
      </c>
      <c r="T1145" s="18">
        <f ca="1">IF(B1145=1, ROUND(_xlfn.NORM.INV(S1145,$C$11,$C$12), 2), ROUND(_xlfn.NORM.INV(S1145, $D$11, $D$12), 2))</f>
        <v>5141.97</v>
      </c>
      <c r="U1145" s="15">
        <f ca="1">MIN(F1145,R1145)</f>
        <v>14</v>
      </c>
      <c r="V1145" s="15">
        <f ca="1">RAND()</f>
        <v>0.86645344578021266</v>
      </c>
      <c r="W1145" s="19">
        <f ca="1">(IF(B1145=1, $G$21+($G$22-$G$21)*V1145, $H$21+($H$22-$H$21)*V1145))</f>
        <v>3.5993603373406381E-2</v>
      </c>
      <c r="X1145" s="15">
        <f ca="1">ROUND(U1145*(1-W1145), 0)</f>
        <v>13</v>
      </c>
      <c r="Y1145" s="20">
        <f ca="1">RAND()</f>
        <v>7.1861872140329686E-2</v>
      </c>
      <c r="Z1145" s="15">
        <f ca="1">IF(B1145=1, ROUND(_xlfn.NORM.INV(Y1145,$C$13,$C$14)*(1+$T$14), 0), ROUND(_xlfn.NORM.INV(Y1145, $D$13, $D$14)*(1+$T$14), 0))</f>
        <v>22</v>
      </c>
      <c r="AA1145" s="20">
        <f ca="1">RAND()</f>
        <v>0.74772639407812203</v>
      </c>
      <c r="AB1145" s="18">
        <f ca="1">IF(B1145=1, ROUND(_xlfn.NORM.INV(AA1145,$C$15,$C$16), 2), ROUND(_xlfn.NORM.INV(AA1145, $D$15, $D$16), 2))</f>
        <v>2879.08</v>
      </c>
      <c r="AC1145" s="15">
        <f ca="1">MIN(G1145,Z1145)</f>
        <v>21</v>
      </c>
      <c r="AD1145" s="15">
        <f ca="1">RAND()</f>
        <v>0.44687707655137843</v>
      </c>
      <c r="AE1145" s="19">
        <f ca="1">(IF(B1145=1, $G$21+($G$22-$G$21)*AD1145, $H$21+($H$22-$H$21)*AD1145))</f>
        <v>2.3406312296541353E-2</v>
      </c>
      <c r="AF1145" s="15">
        <f ca="1">ROUND(AC1145*(1-AE1145), 0)</f>
        <v>21</v>
      </c>
      <c r="AG1145" s="20">
        <f ca="1">RAND()</f>
        <v>0.76321414461864712</v>
      </c>
      <c r="AH1145" s="15">
        <f ca="1">IF(B1145=1, ROUND(_xlfn.NORM.INV(AG1145,$C$17,$C$18)*(1+$T$14), 0), ROUND(_xlfn.NORM.INV(AG1145, $D$17, $D$18)*(1+$T$14), 0))</f>
        <v>237</v>
      </c>
      <c r="AI1145" s="20">
        <f ca="1">RAND()</f>
        <v>0.52154955798763936</v>
      </c>
      <c r="AJ1145" s="18">
        <f ca="1">IF(B1145=1, ROUND(_xlfn.NORM.INV(AI1145,$C$19,$C$20), 2), ROUND(_xlfn.NORM.INV(AI1145, $D$19, $D$20), 2))</f>
        <v>1752.84</v>
      </c>
      <c r="AK1145" s="15">
        <f ca="1">MIN(ROUND(H1145*(1+$C$22),0),AH1145)</f>
        <v>237</v>
      </c>
      <c r="AL1145" s="20">
        <f ca="1">RAND()</f>
        <v>0.31180074581538975</v>
      </c>
      <c r="AM1145" s="19">
        <f ca="1">(IF(B1145=1, $G$21+($G$22-$G$21)*AL1145, $H$21+($H$22-$H$21)*AL1145))</f>
        <v>1.9354022374461693E-2</v>
      </c>
      <c r="AN1145" s="15">
        <f ca="1">ROUND(AK1145*(1-AM1145), 0)</f>
        <v>232</v>
      </c>
      <c r="AO1145" s="18">
        <f ca="1">SUM(IF(AN1145&gt;H1145, (AN1145-H1145)*($G$23+AJ1145), 0),IF(AF1145&gt;G1145,(AF1145-G1145)*($G$23+AB1145),0),IF(X1145&gt;F1145,(X1145-F1145)*($G$23+T1145),0),IF(P1145&gt;E1145,(P1145-E1145)*($G$23+L1145),0))</f>
        <v>0</v>
      </c>
      <c r="AP1145" s="18">
        <f>-$C$24</f>
        <v>-313614.51120000001</v>
      </c>
      <c r="AQ1145" s="17">
        <f ca="1">L1145*P1145+T1145*X1145+AB1145*AF1145+AJ1145*AN1145-AO1145+AP1145</f>
        <v>220350.65880000003</v>
      </c>
      <c r="AS1145" s="21">
        <f ca="1">SUM(IF(AN1145&gt;H1145, (AN1145-H1145), 0),IF(AF1145&gt;G1145,(AF1145-G1145),0),IF(X1145&gt;F1145,(X1145-F1145),0),IF(P1145&gt;E1145,(P1145-E1145),0))</f>
        <v>0</v>
      </c>
    </row>
    <row r="1146" spans="1:45" x14ac:dyDescent="0.4">
      <c r="A1146" s="15">
        <v>1118</v>
      </c>
      <c r="B1146" s="15">
        <f ca="1">IF(RAND() &lt; (8/12), 0, 1)</f>
        <v>0</v>
      </c>
      <c r="C1146" s="20">
        <f ca="1">RAND()</f>
        <v>0.51477699310578673</v>
      </c>
      <c r="D1146" s="15" t="str">
        <f ca="1">LOOKUP(C1146,$H$13:$H$16,$F$13:$F$16)</f>
        <v>Airbus A380-800</v>
      </c>
      <c r="E1146" s="15">
        <f ca="1">LOOKUP(D1146,$F$6:$F$9,$I$6:$I$9)</f>
        <v>14</v>
      </c>
      <c r="F1146" s="15">
        <f ca="1">LOOKUP(D1146,$F$6:$F$9,$J$6:$J$9)</f>
        <v>76</v>
      </c>
      <c r="G1146" s="15">
        <f ca="1">LOOKUP(D1146,$F$6:$F$9,$K$6:$K$9)</f>
        <v>56</v>
      </c>
      <c r="H1146" s="15">
        <f ca="1">LOOKUP(D1146,$F$6:$F$9,$L$6:$L$9)</f>
        <v>341</v>
      </c>
      <c r="I1146" s="20">
        <f ca="1">RAND()</f>
        <v>0.42093421303332368</v>
      </c>
      <c r="J1146" s="15">
        <f ca="1">IF(B1146=1, ROUND(_xlfn.NORM.INV(I1146,$C$5,$C$6)*(1+$T$14), 0), ROUND(_xlfn.NORM.INV(I1146, $D$5, $D$6)*(1+$T$14), 0))</f>
        <v>4</v>
      </c>
      <c r="K1146" s="20">
        <f ca="1">RAND()</f>
        <v>0.1225354106045019</v>
      </c>
      <c r="L1146" s="18">
        <f ca="1">IF(B1146=1, ROUND(_xlfn.NORM.INV(K1146,$C$7,$C$8), 2), ROUND(_xlfn.NORM.INV(K1146, $D$7, $D$8), 2))</f>
        <v>9962.6</v>
      </c>
      <c r="M1146" s="15">
        <f ca="1">MIN(E1146,J1146)</f>
        <v>4</v>
      </c>
      <c r="N1146" s="15">
        <f ca="1">RAND()</f>
        <v>0.26905622541807384</v>
      </c>
      <c r="O1146" s="19">
        <f ca="1">(IF(B1146=1, $G$21+($G$22-$G$21)*N1146, $H$21+($H$22-$H$21)*N1146))</f>
        <v>1.8071686762542213E-2</v>
      </c>
      <c r="P1146" s="15">
        <f ca="1">ROUND(M1146*(1-O1146), 0)</f>
        <v>4</v>
      </c>
      <c r="Q1146" s="20">
        <f ca="1">RAND()</f>
        <v>0.9397686227605514</v>
      </c>
      <c r="R1146" s="15">
        <f ca="1">IF(B1146=1, ROUND(_xlfn.NORM.INV(Q1146,$C$9,$C$10)*(1+$T$14), 0), ROUND(_xlfn.NORM.INV(Q1146, $D$9, $D$10)*(1+$T$14), 0))</f>
        <v>56</v>
      </c>
      <c r="S1146" s="20">
        <f ca="1">RAND()</f>
        <v>0.27525633784858228</v>
      </c>
      <c r="T1146" s="18">
        <f ca="1">IF(B1146=1, ROUND(_xlfn.NORM.INV(S1146,$C$11,$C$12), 2), ROUND(_xlfn.NORM.INV(S1146, $D$11, $D$12), 2))</f>
        <v>5110.1499999999996</v>
      </c>
      <c r="U1146" s="15">
        <f ca="1">MIN(F1146,R1146)</f>
        <v>56</v>
      </c>
      <c r="V1146" s="15">
        <f ca="1">RAND()</f>
        <v>0.83152540946561537</v>
      </c>
      <c r="W1146" s="19">
        <f ca="1">(IF(B1146=1, $G$21+($G$22-$G$21)*V1146, $H$21+($H$22-$H$21)*V1146))</f>
        <v>3.4945762283968458E-2</v>
      </c>
      <c r="X1146" s="15">
        <f ca="1">ROUND(U1146*(1-W1146), 0)</f>
        <v>54</v>
      </c>
      <c r="Y1146" s="20">
        <f ca="1">RAND()</f>
        <v>0.51818770013755777</v>
      </c>
      <c r="Z1146" s="15">
        <f ca="1">IF(B1146=1, ROUND(_xlfn.NORM.INV(Y1146,$C$13,$C$14)*(1+$T$14), 0), ROUND(_xlfn.NORM.INV(Y1146, $D$13, $D$14)*(1+$T$14), 0))</f>
        <v>36</v>
      </c>
      <c r="AA1146" s="20">
        <f ca="1">RAND()</f>
        <v>0.7743378054772615</v>
      </c>
      <c r="AB1146" s="18">
        <f ca="1">IF(B1146=1, ROUND(_xlfn.NORM.INV(AA1146,$C$15,$C$16), 2), ROUND(_xlfn.NORM.INV(AA1146, $D$15, $D$16), 2))</f>
        <v>2889.51</v>
      </c>
      <c r="AC1146" s="15">
        <f ca="1">MIN(G1146,Z1146)</f>
        <v>36</v>
      </c>
      <c r="AD1146" s="15">
        <f ca="1">RAND()</f>
        <v>0.1727433321527877</v>
      </c>
      <c r="AE1146" s="19">
        <f ca="1">(IF(B1146=1, $G$21+($G$22-$G$21)*AD1146, $H$21+($H$22-$H$21)*AD1146))</f>
        <v>1.5182299964583632E-2</v>
      </c>
      <c r="AF1146" s="15">
        <f ca="1">ROUND(AC1146*(1-AE1146), 0)</f>
        <v>35</v>
      </c>
      <c r="AG1146" s="20">
        <f ca="1">RAND()</f>
        <v>0.18609344561121588</v>
      </c>
      <c r="AH1146" s="15">
        <f ca="1">IF(B1146=1, ROUND(_xlfn.NORM.INV(AG1146,$C$17,$C$18)*(1+$T$14), 0), ROUND(_xlfn.NORM.INV(AG1146, $D$17, $D$18)*(1+$T$14), 0))</f>
        <v>153</v>
      </c>
      <c r="AI1146" s="20">
        <f ca="1">RAND()</f>
        <v>0.5726936902324794</v>
      </c>
      <c r="AJ1146" s="18">
        <f ca="1">IF(B1146=1, ROUND(_xlfn.NORM.INV(AI1146,$C$19,$C$20), 2), ROUND(_xlfn.NORM.INV(AI1146, $D$19, $D$20), 2))</f>
        <v>1762.65</v>
      </c>
      <c r="AK1146" s="15">
        <f ca="1">MIN(ROUND(H1146*(1+$C$22),0),AH1146)</f>
        <v>153</v>
      </c>
      <c r="AL1146" s="20">
        <f ca="1">RAND()</f>
        <v>0.82177437544863319</v>
      </c>
      <c r="AM1146" s="19">
        <f ca="1">(IF(B1146=1, $G$21+($G$22-$G$21)*AL1146, $H$21+($H$22-$H$21)*AL1146))</f>
        <v>3.4653231263458997E-2</v>
      </c>
      <c r="AN1146" s="15">
        <f ca="1">ROUND(AK1146*(1-AM1146), 0)</f>
        <v>148</v>
      </c>
      <c r="AO1146" s="18">
        <f ca="1">SUM(IF(AN1146&gt;H1146, (AN1146-H1146)*($G$23+AJ1146), 0),IF(AF1146&gt;G1146,(AF1146-G1146)*($G$23+AB1146),0),IF(X1146&gt;F1146,(X1146-F1146)*($G$23+T1146),0),IF(P1146&gt;E1146,(P1146-E1146)*($G$23+L1146),0))</f>
        <v>0</v>
      </c>
      <c r="AP1146" s="18">
        <f>-$C$24</f>
        <v>-313614.51120000001</v>
      </c>
      <c r="AQ1146" s="17">
        <f ca="1">L1146*P1146+T1146*X1146+AB1146*AF1146+AJ1146*AN1146-AO1146+AP1146</f>
        <v>364189.03880000004</v>
      </c>
      <c r="AS1146" s="21">
        <f ca="1">SUM(IF(AN1146&gt;H1146, (AN1146-H1146), 0),IF(AF1146&gt;G1146,(AF1146-G1146),0),IF(X1146&gt;F1146,(X1146-F1146),0),IF(P1146&gt;E1146,(P1146-E1146),0))</f>
        <v>0</v>
      </c>
    </row>
    <row r="1147" spans="1:45" x14ac:dyDescent="0.4">
      <c r="A1147" s="15">
        <v>1119</v>
      </c>
      <c r="B1147" s="15">
        <f ca="1">IF(RAND() &lt; (8/12), 0, 1)</f>
        <v>0</v>
      </c>
      <c r="C1147" s="20">
        <f ca="1">RAND()</f>
        <v>0.76052768008621796</v>
      </c>
      <c r="D1147" s="15" t="str">
        <f ca="1">LOOKUP(C1147,$H$13:$H$16,$F$13:$F$16)</f>
        <v>Boeing 777-300ER</v>
      </c>
      <c r="E1147" s="15">
        <f ca="1">LOOKUP(D1147,$F$6:$F$9,$I$6:$I$9)</f>
        <v>8</v>
      </c>
      <c r="F1147" s="15">
        <f ca="1">LOOKUP(D1147,$F$6:$F$9,$J$6:$J$9)</f>
        <v>40</v>
      </c>
      <c r="G1147" s="15">
        <f ca="1">LOOKUP(D1147,$F$6:$F$9,$K$6:$K$9)</f>
        <v>24</v>
      </c>
      <c r="H1147" s="15">
        <f ca="1">LOOKUP(D1147,$F$6:$F$9,$L$6:$L$9)</f>
        <v>260</v>
      </c>
      <c r="I1147" s="20">
        <f ca="1">RAND()</f>
        <v>0.84409726585495515</v>
      </c>
      <c r="J1147" s="15">
        <f ca="1">IF(B1147=1, ROUND(_xlfn.NORM.INV(I1147,$C$5,$C$6)*(1+$T$14), 0), ROUND(_xlfn.NORM.INV(I1147, $D$5, $D$6)*(1+$T$14), 0))</f>
        <v>5</v>
      </c>
      <c r="K1147" s="20">
        <f ca="1">RAND()</f>
        <v>0.11765437479060437</v>
      </c>
      <c r="L1147" s="18">
        <f ca="1">IF(B1147=1, ROUND(_xlfn.NORM.INV(K1147,$C$7,$C$8), 2), ROUND(_xlfn.NORM.INV(K1147, $D$7, $D$8), 2))</f>
        <v>9951.49</v>
      </c>
      <c r="M1147" s="15">
        <f ca="1">MIN(E1147,J1147)</f>
        <v>5</v>
      </c>
      <c r="N1147" s="15">
        <f ca="1">RAND()</f>
        <v>0.10644377165356522</v>
      </c>
      <c r="O1147" s="19">
        <f ca="1">(IF(B1147=1, $G$21+($G$22-$G$21)*N1147, $H$21+($H$22-$H$21)*N1147))</f>
        <v>1.3193313149606957E-2</v>
      </c>
      <c r="P1147" s="15">
        <f ca="1">ROUND(M1147*(1-O1147), 0)</f>
        <v>5</v>
      </c>
      <c r="Q1147" s="20">
        <f ca="1">RAND()</f>
        <v>0.60763479904569295</v>
      </c>
      <c r="R1147" s="15">
        <f ca="1">IF(B1147=1, ROUND(_xlfn.NORM.INV(Q1147,$C$9,$C$10)*(1+$T$14), 0), ROUND(_xlfn.NORM.INV(Q1147, $D$9, $D$10)*(1+$T$14), 0))</f>
        <v>43</v>
      </c>
      <c r="S1147" s="20">
        <f ca="1">RAND()</f>
        <v>0.4948999855266405</v>
      </c>
      <c r="T1147" s="18">
        <f ca="1">IF(B1147=1, ROUND(_xlfn.NORM.INV(S1147,$C$11,$C$12), 2), ROUND(_xlfn.NORM.INV(S1147, $D$11, $D$12), 2))</f>
        <v>5243.28</v>
      </c>
      <c r="U1147" s="15">
        <f ca="1">MIN(F1147,R1147)</f>
        <v>40</v>
      </c>
      <c r="V1147" s="15">
        <f ca="1">RAND()</f>
        <v>0.85563169627024416</v>
      </c>
      <c r="W1147" s="19">
        <f ca="1">(IF(B1147=1, $G$21+($G$22-$G$21)*V1147, $H$21+($H$22-$H$21)*V1147))</f>
        <v>3.5668950888107322E-2</v>
      </c>
      <c r="X1147" s="15">
        <f ca="1">ROUND(U1147*(1-W1147), 0)</f>
        <v>39</v>
      </c>
      <c r="Y1147" s="20">
        <f ca="1">RAND()</f>
        <v>0.7981573763688784</v>
      </c>
      <c r="Z1147" s="15">
        <f ca="1">IF(B1147=1, ROUND(_xlfn.NORM.INV(Y1147,$C$13,$C$14)*(1+$T$14), 0), ROUND(_xlfn.NORM.INV(Y1147, $D$13, $D$14)*(1+$T$14), 0))</f>
        <v>44</v>
      </c>
      <c r="AA1147" s="20">
        <f ca="1">RAND()</f>
        <v>0.99960693445127757</v>
      </c>
      <c r="AB1147" s="18">
        <f ca="1">IF(B1147=1, ROUND(_xlfn.NORM.INV(AA1147,$C$15,$C$16), 2), ROUND(_xlfn.NORM.INV(AA1147, $D$15, $D$16), 2))</f>
        <v>3206.04</v>
      </c>
      <c r="AC1147" s="15">
        <f ca="1">MIN(G1147,Z1147)</f>
        <v>24</v>
      </c>
      <c r="AD1147" s="15">
        <f ca="1">RAND()</f>
        <v>0.38950903101242706</v>
      </c>
      <c r="AE1147" s="19">
        <f ca="1">(IF(B1147=1, $G$21+($G$22-$G$21)*AD1147, $H$21+($H$22-$H$21)*AD1147))</f>
        <v>2.1685270930372813E-2</v>
      </c>
      <c r="AF1147" s="15">
        <f ca="1">ROUND(AC1147*(1-AE1147), 0)</f>
        <v>23</v>
      </c>
      <c r="AG1147" s="20">
        <f ca="1">RAND()</f>
        <v>0.40450503556818718</v>
      </c>
      <c r="AH1147" s="15">
        <f ca="1">IF(B1147=1, ROUND(_xlfn.NORM.INV(AG1147,$C$17,$C$18)*(1+$T$14), 0), ROUND(_xlfn.NORM.INV(AG1147, $D$17, $D$18)*(1+$T$14), 0))</f>
        <v>187</v>
      </c>
      <c r="AI1147" s="20">
        <f ca="1">RAND()</f>
        <v>0.14690141714510951</v>
      </c>
      <c r="AJ1147" s="18">
        <f ca="1">IF(B1147=1, ROUND(_xlfn.NORM.INV(AI1147,$C$19,$C$20), 2), ROUND(_xlfn.NORM.INV(AI1147, $D$19, $D$20), 2))</f>
        <v>1668.99</v>
      </c>
      <c r="AK1147" s="15">
        <f ca="1">MIN(ROUND(H1147*(1+$C$22),0),AH1147)</f>
        <v>187</v>
      </c>
      <c r="AL1147" s="20">
        <f ca="1">RAND()</f>
        <v>0.32833451701734384</v>
      </c>
      <c r="AM1147" s="19">
        <f ca="1">(IF(B1147=1, $G$21+($G$22-$G$21)*AL1147, $H$21+($H$22-$H$21)*AL1147))</f>
        <v>1.9850035510520316E-2</v>
      </c>
      <c r="AN1147" s="15">
        <f ca="1">ROUND(AK1147*(1-AM1147), 0)</f>
        <v>183</v>
      </c>
      <c r="AO1147" s="18">
        <f ca="1">SUM(IF(AN1147&gt;H1147, (AN1147-H1147)*($G$23+AJ1147), 0),IF(AF1147&gt;G1147,(AF1147-G1147)*($G$23+AB1147),0),IF(X1147&gt;F1147,(X1147-F1147)*($G$23+T1147),0),IF(P1147&gt;E1147,(P1147-E1147)*($G$23+L1147),0))</f>
        <v>0</v>
      </c>
      <c r="AP1147" s="18">
        <f>-$C$24</f>
        <v>-313614.51120000001</v>
      </c>
      <c r="AQ1147" s="17">
        <f ca="1">L1147*P1147+T1147*X1147+AB1147*AF1147+AJ1147*AN1147-AO1147+AP1147</f>
        <v>319794.94879999995</v>
      </c>
      <c r="AS1147" s="21">
        <f ca="1">SUM(IF(AN1147&gt;H1147, (AN1147-H1147), 0),IF(AF1147&gt;G1147,(AF1147-G1147),0),IF(X1147&gt;F1147,(X1147-F1147),0),IF(P1147&gt;E1147,(P1147-E1147),0))</f>
        <v>0</v>
      </c>
    </row>
    <row r="1148" spans="1:45" x14ac:dyDescent="0.4">
      <c r="A1148" s="15">
        <v>1120</v>
      </c>
      <c r="B1148" s="15">
        <f ca="1">IF(RAND() &lt; (8/12), 0, 1)</f>
        <v>0</v>
      </c>
      <c r="C1148" s="20">
        <f ca="1">RAND()</f>
        <v>0.31122466607527377</v>
      </c>
      <c r="D1148" s="15" t="str">
        <f ca="1">LOOKUP(C1148,$H$13:$H$16,$F$13:$F$16)</f>
        <v>Airbus A380-800</v>
      </c>
      <c r="E1148" s="15">
        <f ca="1">LOOKUP(D1148,$F$6:$F$9,$I$6:$I$9)</f>
        <v>14</v>
      </c>
      <c r="F1148" s="15">
        <f ca="1">LOOKUP(D1148,$F$6:$F$9,$J$6:$J$9)</f>
        <v>76</v>
      </c>
      <c r="G1148" s="15">
        <f ca="1">LOOKUP(D1148,$F$6:$F$9,$K$6:$K$9)</f>
        <v>56</v>
      </c>
      <c r="H1148" s="15">
        <f ca="1">LOOKUP(D1148,$F$6:$F$9,$L$6:$L$9)</f>
        <v>341</v>
      </c>
      <c r="I1148" s="20">
        <f ca="1">RAND()</f>
        <v>0.19519387411238798</v>
      </c>
      <c r="J1148" s="15">
        <f ca="1">IF(B1148=1, ROUND(_xlfn.NORM.INV(I1148,$C$5,$C$6)*(1+$T$14), 0), ROUND(_xlfn.NORM.INV(I1148, $D$5, $D$6)*(1+$T$14), 0))</f>
        <v>3</v>
      </c>
      <c r="K1148" s="20">
        <f ca="1">RAND()</f>
        <v>0.4020010792753973</v>
      </c>
      <c r="L1148" s="18">
        <f ca="1">IF(B1148=1, ROUND(_xlfn.NORM.INV(K1148,$C$7,$C$8), 2), ROUND(_xlfn.NORM.INV(K1148, $D$7, $D$8), 2))</f>
        <v>10379.27</v>
      </c>
      <c r="M1148" s="15">
        <f ca="1">MIN(E1148,J1148)</f>
        <v>3</v>
      </c>
      <c r="N1148" s="15">
        <f ca="1">RAND()</f>
        <v>0.64673472995296755</v>
      </c>
      <c r="O1148" s="19">
        <f ca="1">(IF(B1148=1, $G$21+($G$22-$G$21)*N1148, $H$21+($H$22-$H$21)*N1148))</f>
        <v>2.9402041898589026E-2</v>
      </c>
      <c r="P1148" s="15">
        <f ca="1">ROUND(M1148*(1-O1148), 0)</f>
        <v>3</v>
      </c>
      <c r="Q1148" s="20">
        <f ca="1">RAND()</f>
        <v>0.50790457891240104</v>
      </c>
      <c r="R1148" s="15">
        <f ca="1">IF(B1148=1, ROUND(_xlfn.NORM.INV(Q1148,$C$9,$C$10)*(1+$T$14), 0), ROUND(_xlfn.NORM.INV(Q1148, $D$9, $D$10)*(1+$T$14), 0))</f>
        <v>40</v>
      </c>
      <c r="S1148" s="20">
        <f ca="1">RAND()</f>
        <v>0.3089979029512101</v>
      </c>
      <c r="T1148" s="18">
        <f ca="1">IF(B1148=1, ROUND(_xlfn.NORM.INV(S1148,$C$11,$C$12), 2), ROUND(_xlfn.NORM.INV(S1148, $D$11, $D$12), 2))</f>
        <v>5132.55</v>
      </c>
      <c r="U1148" s="15">
        <f ca="1">MIN(F1148,R1148)</f>
        <v>40</v>
      </c>
      <c r="V1148" s="15">
        <f ca="1">RAND()</f>
        <v>0.46519610992151283</v>
      </c>
      <c r="W1148" s="19">
        <f ca="1">(IF(B1148=1, $G$21+($G$22-$G$21)*V1148, $H$21+($H$22-$H$21)*V1148))</f>
        <v>2.3955883297645385E-2</v>
      </c>
      <c r="X1148" s="15">
        <f ca="1">ROUND(U1148*(1-W1148), 0)</f>
        <v>39</v>
      </c>
      <c r="Y1148" s="20">
        <f ca="1">RAND()</f>
        <v>0.48089619951076545</v>
      </c>
      <c r="Z1148" s="15">
        <f ca="1">IF(B1148=1, ROUND(_xlfn.NORM.INV(Y1148,$C$13,$C$14)*(1+$T$14), 0), ROUND(_xlfn.NORM.INV(Y1148, $D$13, $D$14)*(1+$T$14), 0))</f>
        <v>35</v>
      </c>
      <c r="AA1148" s="20">
        <f ca="1">RAND()</f>
        <v>0.67976287046966666</v>
      </c>
      <c r="AB1148" s="18">
        <f ca="1">IF(B1148=1, ROUND(_xlfn.NORM.INV(AA1148,$C$15,$C$16), 2), ROUND(_xlfn.NORM.INV(AA1148, $D$15, $D$16), 2))</f>
        <v>2854.73</v>
      </c>
      <c r="AC1148" s="15">
        <f ca="1">MIN(G1148,Z1148)</f>
        <v>35</v>
      </c>
      <c r="AD1148" s="15">
        <f ca="1">RAND()</f>
        <v>6.7007642378409393E-2</v>
      </c>
      <c r="AE1148" s="19">
        <f ca="1">(IF(B1148=1, $G$21+($G$22-$G$21)*AD1148, $H$21+($H$22-$H$21)*AD1148))</f>
        <v>1.2010229271352282E-2</v>
      </c>
      <c r="AF1148" s="15">
        <f ca="1">ROUND(AC1148*(1-AE1148), 0)</f>
        <v>35</v>
      </c>
      <c r="AG1148" s="20">
        <f ca="1">RAND()</f>
        <v>0.76150999503549255</v>
      </c>
      <c r="AH1148" s="15">
        <f ca="1">IF(B1148=1, ROUND(_xlfn.NORM.INV(AG1148,$C$17,$C$18)*(1+$T$14), 0), ROUND(_xlfn.NORM.INV(AG1148, $D$17, $D$18)*(1+$T$14), 0))</f>
        <v>237</v>
      </c>
      <c r="AI1148" s="20">
        <f ca="1">RAND()</f>
        <v>0.28637779550465303</v>
      </c>
      <c r="AJ1148" s="18">
        <f ca="1">IF(B1148=1, ROUND(_xlfn.NORM.INV(AI1148,$C$19,$C$20), 2), ROUND(_xlfn.NORM.INV(AI1148, $D$19, $D$20), 2))</f>
        <v>1705.89</v>
      </c>
      <c r="AK1148" s="15">
        <f ca="1">MIN(ROUND(H1148*(1+$C$22),0),AH1148)</f>
        <v>237</v>
      </c>
      <c r="AL1148" s="20">
        <f ca="1">RAND()</f>
        <v>0.29331140700615121</v>
      </c>
      <c r="AM1148" s="19">
        <f ca="1">(IF(B1148=1, $G$21+($G$22-$G$21)*AL1148, $H$21+($H$22-$H$21)*AL1148))</f>
        <v>1.8799342210184537E-2</v>
      </c>
      <c r="AN1148" s="15">
        <f ca="1">ROUND(AK1148*(1-AM1148), 0)</f>
        <v>233</v>
      </c>
      <c r="AO1148" s="18">
        <f ca="1">SUM(IF(AN1148&gt;H1148, (AN1148-H1148)*($G$23+AJ1148), 0),IF(AF1148&gt;G1148,(AF1148-G1148)*($G$23+AB1148),0),IF(X1148&gt;F1148,(X1148-F1148)*($G$23+T1148),0),IF(P1148&gt;E1148,(P1148-E1148)*($G$23+L1148),0))</f>
        <v>0</v>
      </c>
      <c r="AP1148" s="18">
        <f>-$C$24</f>
        <v>-313614.51120000001</v>
      </c>
      <c r="AQ1148" s="17">
        <f ca="1">L1148*P1148+T1148*X1148+AB1148*AF1148+AJ1148*AN1148-AO1148+AP1148</f>
        <v>415080.66879999993</v>
      </c>
      <c r="AS1148" s="21">
        <f ca="1">SUM(IF(AN1148&gt;H1148, (AN1148-H1148), 0),IF(AF1148&gt;G1148,(AF1148-G1148),0),IF(X1148&gt;F1148,(X1148-F1148),0),IF(P1148&gt;E1148,(P1148-E1148),0))</f>
        <v>0</v>
      </c>
    </row>
    <row r="1149" spans="1:45" x14ac:dyDescent="0.4">
      <c r="A1149" s="15">
        <v>1121</v>
      </c>
      <c r="B1149" s="15">
        <f ca="1">IF(RAND() &lt; (8/12), 0, 1)</f>
        <v>0</v>
      </c>
      <c r="C1149" s="20">
        <f ca="1">RAND()</f>
        <v>0.75597386558663004</v>
      </c>
      <c r="D1149" s="15" t="str">
        <f ca="1">LOOKUP(C1149,$H$13:$H$16,$F$13:$F$16)</f>
        <v>Boeing 777-300ER</v>
      </c>
      <c r="E1149" s="15">
        <f ca="1">LOOKUP(D1149,$F$6:$F$9,$I$6:$I$9)</f>
        <v>8</v>
      </c>
      <c r="F1149" s="15">
        <f ca="1">LOOKUP(D1149,$F$6:$F$9,$J$6:$J$9)</f>
        <v>40</v>
      </c>
      <c r="G1149" s="15">
        <f ca="1">LOOKUP(D1149,$F$6:$F$9,$K$6:$K$9)</f>
        <v>24</v>
      </c>
      <c r="H1149" s="15">
        <f ca="1">LOOKUP(D1149,$F$6:$F$9,$L$6:$L$9)</f>
        <v>260</v>
      </c>
      <c r="I1149" s="20">
        <f ca="1">RAND()</f>
        <v>0.38804395110815104</v>
      </c>
      <c r="J1149" s="15">
        <f ca="1">IF(B1149=1, ROUND(_xlfn.NORM.INV(I1149,$C$5,$C$6)*(1+$T$14), 0), ROUND(_xlfn.NORM.INV(I1149, $D$5, $D$6)*(1+$T$14), 0))</f>
        <v>4</v>
      </c>
      <c r="K1149" s="20">
        <f ca="1">RAND()</f>
        <v>0.56587848619106951</v>
      </c>
      <c r="L1149" s="18">
        <f ca="1">IF(B1149=1, ROUND(_xlfn.NORM.INV(K1149,$C$7,$C$8), 2), ROUND(_xlfn.NORM.INV(K1149, $D$7, $D$8), 2))</f>
        <v>10567.99</v>
      </c>
      <c r="M1149" s="15">
        <f ca="1">MIN(E1149,J1149)</f>
        <v>4</v>
      </c>
      <c r="N1149" s="15">
        <f ca="1">RAND()</f>
        <v>0.70767296732728724</v>
      </c>
      <c r="O1149" s="19">
        <f ca="1">(IF(B1149=1, $G$21+($G$22-$G$21)*N1149, $H$21+($H$22-$H$21)*N1149))</f>
        <v>3.1230189019818617E-2</v>
      </c>
      <c r="P1149" s="15">
        <f ca="1">ROUND(M1149*(1-O1149), 0)</f>
        <v>4</v>
      </c>
      <c r="Q1149" s="20">
        <f ca="1">RAND()</f>
        <v>0.48337982268232504</v>
      </c>
      <c r="R1149" s="15">
        <f ca="1">IF(B1149=1, ROUND(_xlfn.NORM.INV(Q1149,$C$9,$C$10)*(1+$T$14), 0), ROUND(_xlfn.NORM.INV(Q1149, $D$9, $D$10)*(1+$T$14), 0))</f>
        <v>39</v>
      </c>
      <c r="S1149" s="20">
        <f ca="1">RAND()</f>
        <v>0.29896030373012727</v>
      </c>
      <c r="T1149" s="18">
        <f ca="1">IF(B1149=1, ROUND(_xlfn.NORM.INV(S1149,$C$11,$C$12), 2), ROUND(_xlfn.NORM.INV(S1149, $D$11, $D$12), 2))</f>
        <v>5126.01</v>
      </c>
      <c r="U1149" s="15">
        <f ca="1">MIN(F1149,R1149)</f>
        <v>39</v>
      </c>
      <c r="V1149" s="15">
        <f ca="1">RAND()</f>
        <v>0.56008168956212334</v>
      </c>
      <c r="W1149" s="19">
        <f ca="1">(IF(B1149=1, $G$21+($G$22-$G$21)*V1149, $H$21+($H$22-$H$21)*V1149))</f>
        <v>2.6802450686863703E-2</v>
      </c>
      <c r="X1149" s="15">
        <f ca="1">ROUND(U1149*(1-W1149), 0)</f>
        <v>38</v>
      </c>
      <c r="Y1149" s="20">
        <f ca="1">RAND()</f>
        <v>0.98586391872054502</v>
      </c>
      <c r="Z1149" s="15">
        <f ca="1">IF(B1149=1, ROUND(_xlfn.NORM.INV(Y1149,$C$13,$C$14)*(1+$T$14), 0), ROUND(_xlfn.NORM.INV(Y1149, $D$13, $D$14)*(1+$T$14), 0))</f>
        <v>56</v>
      </c>
      <c r="AA1149" s="20">
        <f ca="1">RAND()</f>
        <v>0.96437408668286451</v>
      </c>
      <c r="AB1149" s="18">
        <f ca="1">IF(B1149=1, ROUND(_xlfn.NORM.INV(AA1149,$C$15,$C$16), 2), ROUND(_xlfn.NORM.INV(AA1149, $D$15, $D$16), 2))</f>
        <v>3017.2</v>
      </c>
      <c r="AC1149" s="15">
        <f ca="1">MIN(G1149,Z1149)</f>
        <v>24</v>
      </c>
      <c r="AD1149" s="15">
        <f ca="1">RAND()</f>
        <v>0.26422336383314893</v>
      </c>
      <c r="AE1149" s="19">
        <f ca="1">(IF(B1149=1, $G$21+($G$22-$G$21)*AD1149, $H$21+($H$22-$H$21)*AD1149))</f>
        <v>1.7926700914994466E-2</v>
      </c>
      <c r="AF1149" s="15">
        <f ca="1">ROUND(AC1149*(1-AE1149), 0)</f>
        <v>24</v>
      </c>
      <c r="AG1149" s="20">
        <f ca="1">RAND()</f>
        <v>0.91320538654406347</v>
      </c>
      <c r="AH1149" s="15">
        <f ca="1">IF(B1149=1, ROUND(_xlfn.NORM.INV(AG1149,$C$17,$C$18)*(1+$T$14), 0), ROUND(_xlfn.NORM.INV(AG1149, $D$17, $D$18)*(1+$T$14), 0))</f>
        <v>271</v>
      </c>
      <c r="AI1149" s="20">
        <f ca="1">RAND()</f>
        <v>0.51499563062400189</v>
      </c>
      <c r="AJ1149" s="18">
        <f ca="1">IF(B1149=1, ROUND(_xlfn.NORM.INV(AI1149,$C$19,$C$20), 2), ROUND(_xlfn.NORM.INV(AI1149, $D$19, $D$20), 2))</f>
        <v>1751.59</v>
      </c>
      <c r="AK1149" s="15">
        <f ca="1">MIN(ROUND(H1149*(1+$C$22),0),AH1149)</f>
        <v>271</v>
      </c>
      <c r="AL1149" s="20">
        <f ca="1">RAND()</f>
        <v>0.87656651352274695</v>
      </c>
      <c r="AM1149" s="19">
        <f ca="1">(IF(B1149=1, $G$21+($G$22-$G$21)*AL1149, $H$21+($H$22-$H$21)*AL1149))</f>
        <v>3.629699540568241E-2</v>
      </c>
      <c r="AN1149" s="15">
        <f ca="1">ROUND(AK1149*(1-AM1149), 0)</f>
        <v>261</v>
      </c>
      <c r="AO1149" s="18">
        <f ca="1">SUM(IF(AN1149&gt;H1149, (AN1149-H1149)*($G$23+AJ1149), 0),IF(AF1149&gt;G1149,(AF1149-G1149)*($G$23+AB1149),0),IF(X1149&gt;F1149,(X1149-F1149)*($G$23+T1149),0),IF(P1149&gt;E1149,(P1149-E1149)*($G$23+L1149),0))</f>
        <v>2602.59</v>
      </c>
      <c r="AP1149" s="18">
        <f>-$C$24</f>
        <v>-313614.51120000001</v>
      </c>
      <c r="AQ1149" s="17">
        <f ca="1">L1149*P1149+T1149*X1149+AB1149*AF1149+AJ1149*AN1149-AO1149+AP1149</f>
        <v>450421.02880000003</v>
      </c>
      <c r="AS1149" s="21">
        <f ca="1">SUM(IF(AN1149&gt;H1149, (AN1149-H1149), 0),IF(AF1149&gt;G1149,(AF1149-G1149),0),IF(X1149&gt;F1149,(X1149-F1149),0),IF(P1149&gt;E1149,(P1149-E1149),0))</f>
        <v>1</v>
      </c>
    </row>
    <row r="1150" spans="1:45" x14ac:dyDescent="0.4">
      <c r="A1150" s="15">
        <v>1122</v>
      </c>
      <c r="B1150" s="15">
        <f ca="1">IF(RAND() &lt; (8/12), 0, 1)</f>
        <v>0</v>
      </c>
      <c r="C1150" s="20">
        <f ca="1">RAND()</f>
        <v>5.1781481090207304E-4</v>
      </c>
      <c r="D1150" s="15" t="str">
        <f ca="1">LOOKUP(C1150,$H$13:$H$16,$F$13:$F$16)</f>
        <v>Airbus A350-900</v>
      </c>
      <c r="E1150" s="15">
        <f ca="1">LOOKUP(D1150,$F$6:$F$9,$I$6:$I$9)</f>
        <v>0</v>
      </c>
      <c r="F1150" s="15">
        <f ca="1">LOOKUP(D1150,$F$6:$F$9,$J$6:$J$9)</f>
        <v>32</v>
      </c>
      <c r="G1150" s="15">
        <f ca="1">LOOKUP(D1150,$F$6:$F$9,$K$6:$K$9)</f>
        <v>21</v>
      </c>
      <c r="H1150" s="15">
        <f ca="1">LOOKUP(D1150,$F$6:$F$9,$L$6:$L$9)</f>
        <v>259</v>
      </c>
      <c r="I1150" s="20">
        <f ca="1">RAND()</f>
        <v>3.7570338045965213E-2</v>
      </c>
      <c r="J1150" s="15">
        <f ca="1">IF(B1150=1, ROUND(_xlfn.NORM.INV(I1150,$C$5,$C$6)*(1+$T$14), 0), ROUND(_xlfn.NORM.INV(I1150, $D$5, $D$6)*(1+$T$14), 0))</f>
        <v>2</v>
      </c>
      <c r="K1150" s="20">
        <f ca="1">RAND()</f>
        <v>0.42335682424095245</v>
      </c>
      <c r="L1150" s="18">
        <f ca="1">IF(B1150=1, ROUND(_xlfn.NORM.INV(K1150,$C$7,$C$8), 2), ROUND(_xlfn.NORM.INV(K1150, $D$7, $D$8), 2))</f>
        <v>10404.280000000001</v>
      </c>
      <c r="M1150" s="15">
        <f ca="1">MIN(E1150,J1150)</f>
        <v>0</v>
      </c>
      <c r="N1150" s="15">
        <f ca="1">RAND()</f>
        <v>0.50697291636511288</v>
      </c>
      <c r="O1150" s="19">
        <f ca="1">(IF(B1150=1, $G$21+($G$22-$G$21)*N1150, $H$21+($H$22-$H$21)*N1150))</f>
        <v>2.5209187490953387E-2</v>
      </c>
      <c r="P1150" s="15">
        <f ca="1">ROUND(M1150*(1-O1150), 0)</f>
        <v>0</v>
      </c>
      <c r="Q1150" s="20">
        <f ca="1">RAND()</f>
        <v>0.49840952973781594</v>
      </c>
      <c r="R1150" s="15">
        <f ca="1">IF(B1150=1, ROUND(_xlfn.NORM.INV(Q1150,$C$9,$C$10)*(1+$T$14), 0), ROUND(_xlfn.NORM.INV(Q1150, $D$9, $D$10)*(1+$T$14), 0))</f>
        <v>40</v>
      </c>
      <c r="S1150" s="20">
        <f ca="1">RAND()</f>
        <v>0.84249260504950707</v>
      </c>
      <c r="T1150" s="18">
        <f ca="1">IF(B1150=1, ROUND(_xlfn.NORM.INV(S1150,$C$11,$C$12), 2), ROUND(_xlfn.NORM.INV(S1150, $D$11, $D$12), 2))</f>
        <v>5475.15</v>
      </c>
      <c r="U1150" s="15">
        <f ca="1">MIN(F1150,R1150)</f>
        <v>32</v>
      </c>
      <c r="V1150" s="15">
        <f ca="1">RAND()</f>
        <v>0.63231414885618287</v>
      </c>
      <c r="W1150" s="19">
        <f ca="1">(IF(B1150=1, $G$21+($G$22-$G$21)*V1150, $H$21+($H$22-$H$21)*V1150))</f>
        <v>2.8969424465685484E-2</v>
      </c>
      <c r="X1150" s="15">
        <f ca="1">ROUND(U1150*(1-W1150), 0)</f>
        <v>31</v>
      </c>
      <c r="Y1150" s="20">
        <f ca="1">RAND()</f>
        <v>0.4341614080883639</v>
      </c>
      <c r="Z1150" s="15">
        <f ca="1">IF(B1150=1, ROUND(_xlfn.NORM.INV(Y1150,$C$13,$C$14)*(1+$T$14), 0), ROUND(_xlfn.NORM.INV(Y1150, $D$13, $D$14)*(1+$T$14), 0))</f>
        <v>34</v>
      </c>
      <c r="AA1150" s="20">
        <f ca="1">RAND()</f>
        <v>6.8158590147524123E-2</v>
      </c>
      <c r="AB1150" s="18">
        <f ca="1">IF(B1150=1, ROUND(_xlfn.NORM.INV(AA1150,$C$15,$C$16), 2), ROUND(_xlfn.NORM.INV(AA1150, $D$15, $D$16), 2))</f>
        <v>2616.92</v>
      </c>
      <c r="AC1150" s="15">
        <f ca="1">MIN(G1150,Z1150)</f>
        <v>21</v>
      </c>
      <c r="AD1150" s="15">
        <f ca="1">RAND()</f>
        <v>0.61428352415034648</v>
      </c>
      <c r="AE1150" s="19">
        <f ca="1">(IF(B1150=1, $G$21+($G$22-$G$21)*AD1150, $H$21+($H$22-$H$21)*AD1150))</f>
        <v>2.8428505724510396E-2</v>
      </c>
      <c r="AF1150" s="15">
        <f ca="1">ROUND(AC1150*(1-AE1150), 0)</f>
        <v>20</v>
      </c>
      <c r="AG1150" s="20">
        <f ca="1">RAND()</f>
        <v>0.77827033170367199</v>
      </c>
      <c r="AH1150" s="15">
        <f ca="1">IF(B1150=1, ROUND(_xlfn.NORM.INV(AG1150,$C$17,$C$18)*(1+$T$14), 0), ROUND(_xlfn.NORM.INV(AG1150, $D$17, $D$18)*(1+$T$14), 0))</f>
        <v>240</v>
      </c>
      <c r="AI1150" s="20">
        <f ca="1">RAND()</f>
        <v>0.43994611020890584</v>
      </c>
      <c r="AJ1150" s="18">
        <f ca="1">IF(B1150=1, ROUND(_xlfn.NORM.INV(AI1150,$C$19,$C$20), 2), ROUND(_xlfn.NORM.INV(AI1150, $D$19, $D$20), 2))</f>
        <v>1737.25</v>
      </c>
      <c r="AK1150" s="15">
        <f ca="1">MIN(ROUND(H1150*(1+$C$22),0),AH1150)</f>
        <v>240</v>
      </c>
      <c r="AL1150" s="20">
        <f ca="1">RAND()</f>
        <v>0.51646287532676693</v>
      </c>
      <c r="AM1150" s="19">
        <f ca="1">(IF(B1150=1, $G$21+($G$22-$G$21)*AL1150, $H$21+($H$22-$H$21)*AL1150))</f>
        <v>2.5493886259803006E-2</v>
      </c>
      <c r="AN1150" s="15">
        <f ca="1">ROUND(AK1150*(1-AM1150), 0)</f>
        <v>234</v>
      </c>
      <c r="AO1150" s="18">
        <f ca="1">SUM(IF(AN1150&gt;H1150, (AN1150-H1150)*($G$23+AJ1150), 0),IF(AF1150&gt;G1150,(AF1150-G1150)*($G$23+AB1150),0),IF(X1150&gt;F1150,(X1150-F1150)*($G$23+T1150),0),IF(P1150&gt;E1150,(P1150-E1150)*($G$23+L1150),0))</f>
        <v>0</v>
      </c>
      <c r="AP1150" s="18">
        <f>-$C$24</f>
        <v>-313614.51120000001</v>
      </c>
      <c r="AQ1150" s="17">
        <f ca="1">L1150*P1150+T1150*X1150+AB1150*AF1150+AJ1150*AN1150-AO1150+AP1150</f>
        <v>314970.03880000004</v>
      </c>
      <c r="AS1150" s="21">
        <f ca="1">SUM(IF(AN1150&gt;H1150, (AN1150-H1150), 0),IF(AF1150&gt;G1150,(AF1150-G1150),0),IF(X1150&gt;F1150,(X1150-F1150),0),IF(P1150&gt;E1150,(P1150-E1150),0))</f>
        <v>0</v>
      </c>
    </row>
    <row r="1151" spans="1:45" x14ac:dyDescent="0.4">
      <c r="A1151" s="15">
        <v>1123</v>
      </c>
      <c r="B1151" s="15">
        <f ca="1">IF(RAND() &lt; (8/12), 0, 1)</f>
        <v>1</v>
      </c>
      <c r="C1151" s="20">
        <f ca="1">RAND()</f>
        <v>0.46240137576424922</v>
      </c>
      <c r="D1151" s="15" t="str">
        <f ca="1">LOOKUP(C1151,$H$13:$H$16,$F$13:$F$16)</f>
        <v>Airbus A380-800</v>
      </c>
      <c r="E1151" s="15">
        <f ca="1">LOOKUP(D1151,$F$6:$F$9,$I$6:$I$9)</f>
        <v>14</v>
      </c>
      <c r="F1151" s="15">
        <f ca="1">LOOKUP(D1151,$F$6:$F$9,$J$6:$J$9)</f>
        <v>76</v>
      </c>
      <c r="G1151" s="15">
        <f ca="1">LOOKUP(D1151,$F$6:$F$9,$K$6:$K$9)</f>
        <v>56</v>
      </c>
      <c r="H1151" s="15">
        <f ca="1">LOOKUP(D1151,$F$6:$F$9,$L$6:$L$9)</f>
        <v>341</v>
      </c>
      <c r="I1151" s="20">
        <f ca="1">RAND()</f>
        <v>0.47436418208063658</v>
      </c>
      <c r="J1151" s="15">
        <f ca="1">IF(B1151=1, ROUND(_xlfn.NORM.INV(I1151,$C$5,$C$6)*(1+$T$14), 0), ROUND(_xlfn.NORM.INV(I1151, $D$5, $D$6)*(1+$T$14), 0))</f>
        <v>6</v>
      </c>
      <c r="K1151" s="20">
        <f ca="1">RAND()</f>
        <v>0.51149477401224086</v>
      </c>
      <c r="L1151" s="18">
        <f ca="1">IF(B1151=1, ROUND(_xlfn.NORM.INV(K1151,$C$7,$C$8), 2), ROUND(_xlfn.NORM.INV(K1151, $D$7, $D$8), 2))</f>
        <v>13710.85</v>
      </c>
      <c r="M1151" s="15">
        <f ca="1">MIN(E1151,J1151)</f>
        <v>6</v>
      </c>
      <c r="N1151" s="15">
        <f ca="1">RAND()</f>
        <v>0.83865392253934001</v>
      </c>
      <c r="O1151" s="19">
        <f ca="1">(IF(B1151=1, $G$21+($G$22-$G$21)*N1151, $H$21+($H$22-$H$21)*N1151))</f>
        <v>4.4352887288876902E-2</v>
      </c>
      <c r="P1151" s="15">
        <f ca="1">ROUND(M1151*(1-O1151), 0)</f>
        <v>6</v>
      </c>
      <c r="Q1151" s="20">
        <f ca="1">RAND()</f>
        <v>0.85953946454963959</v>
      </c>
      <c r="R1151" s="15">
        <f ca="1">IF(B1151=1, ROUND(_xlfn.NORM.INV(Q1151,$C$9,$C$10)*(1+$T$14), 0), ROUND(_xlfn.NORM.INV(Q1151, $D$9, $D$10)*(1+$T$14), 0))</f>
        <v>88</v>
      </c>
      <c r="S1151" s="20">
        <f ca="1">RAND()</f>
        <v>0.54715939131741731</v>
      </c>
      <c r="T1151" s="18">
        <f ca="1">IF(B1151=1, ROUND(_xlfn.NORM.INV(S1151,$C$11,$C$12), 2), ROUND(_xlfn.NORM.INV(S1151, $D$11, $D$12), 2))</f>
        <v>6936.28</v>
      </c>
      <c r="U1151" s="15">
        <f ca="1">MIN(F1151,R1151)</f>
        <v>76</v>
      </c>
      <c r="V1151" s="15">
        <f ca="1">RAND()</f>
        <v>0.47688116634819699</v>
      </c>
      <c r="W1151" s="19">
        <f ca="1">(IF(B1151=1, $G$21+($G$22-$G$21)*V1151, $H$21+($H$22-$H$21)*V1151))</f>
        <v>3.16908408221869E-2</v>
      </c>
      <c r="X1151" s="15">
        <f ca="1">ROUND(U1151*(1-W1151), 0)</f>
        <v>74</v>
      </c>
      <c r="Y1151" s="20">
        <f ca="1">RAND()</f>
        <v>0.31148399534595506</v>
      </c>
      <c r="Z1151" s="15">
        <f ca="1">IF(B1151=1, ROUND(_xlfn.NORM.INV(Y1151,$C$13,$C$14)*(1+$T$14), 0), ROUND(_xlfn.NORM.INV(Y1151, $D$13, $D$14)*(1+$T$14), 0))</f>
        <v>43</v>
      </c>
      <c r="AA1151" s="20">
        <f ca="1">RAND()</f>
        <v>0.10451008364409786</v>
      </c>
      <c r="AB1151" s="18">
        <f ca="1">IF(B1151=1, ROUND(_xlfn.NORM.INV(AA1151,$C$15,$C$16), 2), ROUND(_xlfn.NORM.INV(AA1151, $D$15, $D$16), 2))</f>
        <v>3038.22</v>
      </c>
      <c r="AC1151" s="15">
        <f ca="1">MIN(G1151,Z1151)</f>
        <v>43</v>
      </c>
      <c r="AD1151" s="15">
        <f ca="1">RAND()</f>
        <v>0.98969406773476798</v>
      </c>
      <c r="AE1151" s="19">
        <f ca="1">(IF(B1151=1, $G$21+($G$22-$G$21)*AD1151, $H$21+($H$22-$H$21)*AD1151))</f>
        <v>4.9639292370716882E-2</v>
      </c>
      <c r="AF1151" s="15">
        <f ca="1">ROUND(AC1151*(1-AE1151), 0)</f>
        <v>41</v>
      </c>
      <c r="AG1151" s="20">
        <f ca="1">RAND()</f>
        <v>2.0034489776307729E-2</v>
      </c>
      <c r="AH1151" s="15">
        <f ca="1">IF(B1151=1, ROUND(_xlfn.NORM.INV(AG1151,$C$17,$C$18)*(1+$T$14), 0), ROUND(_xlfn.NORM.INV(AG1151, $D$17, $D$18)*(1+$T$14), 0))</f>
        <v>46</v>
      </c>
      <c r="AI1151" s="20">
        <f ca="1">RAND()</f>
        <v>0.31143891891038911</v>
      </c>
      <c r="AJ1151" s="18">
        <f ca="1">IF(B1151=1, ROUND(_xlfn.NORM.INV(AI1151,$C$19,$C$20), 2), ROUND(_xlfn.NORM.INV(AI1151, $D$19, $D$20), 2))</f>
        <v>2128.67</v>
      </c>
      <c r="AK1151" s="15">
        <f ca="1">MIN(ROUND(H1151*(1+$C$22),0),AH1151)</f>
        <v>46</v>
      </c>
      <c r="AL1151" s="20">
        <f ca="1">RAND()</f>
        <v>0.91989534998545697</v>
      </c>
      <c r="AM1151" s="19">
        <f ca="1">(IF(B1151=1, $G$21+($G$22-$G$21)*AL1151, $H$21+($H$22-$H$21)*AL1151))</f>
        <v>4.7196337249490995E-2</v>
      </c>
      <c r="AN1151" s="15">
        <f ca="1">ROUND(AK1151*(1-AM1151), 0)</f>
        <v>44</v>
      </c>
      <c r="AO1151" s="18">
        <f ca="1">SUM(IF(AN1151&gt;H1151, (AN1151-H1151)*($G$23+AJ1151), 0),IF(AF1151&gt;G1151,(AF1151-G1151)*($G$23+AB1151),0),IF(X1151&gt;F1151,(X1151-F1151)*($G$23+T1151),0),IF(P1151&gt;E1151,(P1151-E1151)*($G$23+L1151),0))</f>
        <v>0</v>
      </c>
      <c r="AP1151" s="18">
        <f>-$C$24</f>
        <v>-313614.51120000001</v>
      </c>
      <c r="AQ1151" s="17">
        <f ca="1">L1151*P1151+T1151*X1151+AB1151*AF1151+AJ1151*AN1151-AO1151+AP1151</f>
        <v>500163.80879999994</v>
      </c>
      <c r="AS1151" s="21">
        <f ca="1">SUM(IF(AN1151&gt;H1151, (AN1151-H1151), 0),IF(AF1151&gt;G1151,(AF1151-G1151),0),IF(X1151&gt;F1151,(X1151-F1151),0),IF(P1151&gt;E1151,(P1151-E1151),0))</f>
        <v>0</v>
      </c>
    </row>
    <row r="1152" spans="1:45" x14ac:dyDescent="0.4">
      <c r="A1152" s="15">
        <v>1124</v>
      </c>
      <c r="B1152" s="15">
        <f ca="1">IF(RAND() &lt; (8/12), 0, 1)</f>
        <v>0</v>
      </c>
      <c r="C1152" s="20">
        <f ca="1">RAND()</f>
        <v>9.4851105671374003E-2</v>
      </c>
      <c r="D1152" s="15" t="str">
        <f ca="1">LOOKUP(C1152,$H$13:$H$16,$F$13:$F$16)</f>
        <v>Airbus A350-900</v>
      </c>
      <c r="E1152" s="15">
        <f ca="1">LOOKUP(D1152,$F$6:$F$9,$I$6:$I$9)</f>
        <v>0</v>
      </c>
      <c r="F1152" s="15">
        <f ca="1">LOOKUP(D1152,$F$6:$F$9,$J$6:$J$9)</f>
        <v>32</v>
      </c>
      <c r="G1152" s="15">
        <f ca="1">LOOKUP(D1152,$F$6:$F$9,$K$6:$K$9)</f>
        <v>21</v>
      </c>
      <c r="H1152" s="15">
        <f ca="1">LOOKUP(D1152,$F$6:$F$9,$L$6:$L$9)</f>
        <v>259</v>
      </c>
      <c r="I1152" s="20">
        <f ca="1">RAND()</f>
        <v>0.49592631345543259</v>
      </c>
      <c r="J1152" s="15">
        <f ca="1">IF(B1152=1, ROUND(_xlfn.NORM.INV(I1152,$C$5,$C$6)*(1+$T$14), 0), ROUND(_xlfn.NORM.INV(I1152, $D$5, $D$6)*(1+$T$14), 0))</f>
        <v>4</v>
      </c>
      <c r="K1152" s="20">
        <f ca="1">RAND()</f>
        <v>0.24107468668275023</v>
      </c>
      <c r="L1152" s="18">
        <f ca="1">IF(B1152=1, ROUND(_xlfn.NORM.INV(K1152,$C$7,$C$8), 2), ROUND(_xlfn.NORM.INV(K1152, $D$7, $D$8), 2))</f>
        <v>10172.049999999999</v>
      </c>
      <c r="M1152" s="15">
        <f ca="1">MIN(E1152,J1152)</f>
        <v>0</v>
      </c>
      <c r="N1152" s="15">
        <f ca="1">RAND()</f>
        <v>0.60052552026306449</v>
      </c>
      <c r="O1152" s="19">
        <f ca="1">(IF(B1152=1, $G$21+($G$22-$G$21)*N1152, $H$21+($H$22-$H$21)*N1152))</f>
        <v>2.8015765607891936E-2</v>
      </c>
      <c r="P1152" s="15">
        <f ca="1">ROUND(M1152*(1-O1152), 0)</f>
        <v>0</v>
      </c>
      <c r="Q1152" s="20">
        <f ca="1">RAND()</f>
        <v>0.77480590183616604</v>
      </c>
      <c r="R1152" s="15">
        <f ca="1">IF(B1152=1, ROUND(_xlfn.NORM.INV(Q1152,$C$9,$C$10)*(1+$T$14), 0), ROUND(_xlfn.NORM.INV(Q1152, $D$9, $D$10)*(1+$T$14), 0))</f>
        <v>48</v>
      </c>
      <c r="S1152" s="20">
        <f ca="1">RAND()</f>
        <v>0.41427824955532089</v>
      </c>
      <c r="T1152" s="18">
        <f ca="1">IF(B1152=1, ROUND(_xlfn.NORM.INV(S1152,$C$11,$C$12), 2), ROUND(_xlfn.NORM.INV(S1152, $D$11, $D$12), 2))</f>
        <v>5196.84</v>
      </c>
      <c r="U1152" s="15">
        <f ca="1">MIN(F1152,R1152)</f>
        <v>32</v>
      </c>
      <c r="V1152" s="15">
        <f ca="1">RAND()</f>
        <v>0.67703107533557749</v>
      </c>
      <c r="W1152" s="19">
        <f ca="1">(IF(B1152=1, $G$21+($G$22-$G$21)*V1152, $H$21+($H$22-$H$21)*V1152))</f>
        <v>3.0310932260067328E-2</v>
      </c>
      <c r="X1152" s="15">
        <f ca="1">ROUND(U1152*(1-W1152), 0)</f>
        <v>31</v>
      </c>
      <c r="Y1152" s="20">
        <f ca="1">RAND()</f>
        <v>0.28482239201535697</v>
      </c>
      <c r="Z1152" s="15">
        <f ca="1">IF(B1152=1, ROUND(_xlfn.NORM.INV(Y1152,$C$13,$C$14)*(1+$T$14), 0), ROUND(_xlfn.NORM.INV(Y1152, $D$13, $D$14)*(1+$T$14), 0))</f>
        <v>30</v>
      </c>
      <c r="AA1152" s="20">
        <f ca="1">RAND()</f>
        <v>0.32536902067507578</v>
      </c>
      <c r="AB1152" s="18">
        <f ca="1">IF(B1152=1, ROUND(_xlfn.NORM.INV(AA1152,$C$15,$C$16), 2), ROUND(_xlfn.NORM.INV(AA1152, $D$15, $D$16), 2))</f>
        <v>2742.94</v>
      </c>
      <c r="AC1152" s="15">
        <f ca="1">MIN(G1152,Z1152)</f>
        <v>21</v>
      </c>
      <c r="AD1152" s="15">
        <f ca="1">RAND()</f>
        <v>0.44705669548957516</v>
      </c>
      <c r="AE1152" s="19">
        <f ca="1">(IF(B1152=1, $G$21+($G$22-$G$21)*AD1152, $H$21+($H$22-$H$21)*AD1152))</f>
        <v>2.3411700864687253E-2</v>
      </c>
      <c r="AF1152" s="15">
        <f ca="1">ROUND(AC1152*(1-AE1152), 0)</f>
        <v>21</v>
      </c>
      <c r="AG1152" s="20">
        <f ca="1">RAND()</f>
        <v>7.0666387008871734E-2</v>
      </c>
      <c r="AH1152" s="15">
        <f ca="1">IF(B1152=1, ROUND(_xlfn.NORM.INV(AG1152,$C$17,$C$18)*(1+$T$14), 0), ROUND(_xlfn.NORM.INV(AG1152, $D$17, $D$18)*(1+$T$14), 0))</f>
        <v>122</v>
      </c>
      <c r="AI1152" s="20">
        <f ca="1">RAND()</f>
        <v>0.785243044468386</v>
      </c>
      <c r="AJ1152" s="18">
        <f ca="1">IF(B1152=1, ROUND(_xlfn.NORM.INV(AI1152,$C$19,$C$20), 2), ROUND(_xlfn.NORM.INV(AI1152, $D$19, $D$20), 2))</f>
        <v>1808.74</v>
      </c>
      <c r="AK1152" s="15">
        <f ca="1">MIN(ROUND(H1152*(1+$C$22),0),AH1152)</f>
        <v>122</v>
      </c>
      <c r="AL1152" s="20">
        <f ca="1">RAND()</f>
        <v>0.38947590050541181</v>
      </c>
      <c r="AM1152" s="19">
        <f ca="1">(IF(B1152=1, $G$21+($G$22-$G$21)*AL1152, $H$21+($H$22-$H$21)*AL1152))</f>
        <v>2.1684277015162352E-2</v>
      </c>
      <c r="AN1152" s="15">
        <f ca="1">ROUND(AK1152*(1-AM1152), 0)</f>
        <v>119</v>
      </c>
      <c r="AO1152" s="18">
        <f ca="1">SUM(IF(AN1152&gt;H1152, (AN1152-H1152)*($G$23+AJ1152), 0),IF(AF1152&gt;G1152,(AF1152-G1152)*($G$23+AB1152),0),IF(X1152&gt;F1152,(X1152-F1152)*($G$23+T1152),0),IF(P1152&gt;E1152,(P1152-E1152)*($G$23+L1152),0))</f>
        <v>0</v>
      </c>
      <c r="AP1152" s="18">
        <f>-$C$24</f>
        <v>-313614.51120000001</v>
      </c>
      <c r="AQ1152" s="17">
        <f ca="1">L1152*P1152+T1152*X1152+AB1152*AF1152+AJ1152*AN1152-AO1152+AP1152</f>
        <v>120329.32879999996</v>
      </c>
      <c r="AS1152" s="21">
        <f ca="1">SUM(IF(AN1152&gt;H1152, (AN1152-H1152), 0),IF(AF1152&gt;G1152,(AF1152-G1152),0),IF(X1152&gt;F1152,(X1152-F1152),0),IF(P1152&gt;E1152,(P1152-E1152),0))</f>
        <v>0</v>
      </c>
    </row>
    <row r="1153" spans="1:45" x14ac:dyDescent="0.4">
      <c r="A1153" s="15">
        <v>1125</v>
      </c>
      <c r="B1153" s="15">
        <f ca="1">IF(RAND() &lt; (8/12), 0, 1)</f>
        <v>0</v>
      </c>
      <c r="C1153" s="20">
        <f ca="1">RAND()</f>
        <v>0.5144521062995675</v>
      </c>
      <c r="D1153" s="15" t="str">
        <f ca="1">LOOKUP(C1153,$H$13:$H$16,$F$13:$F$16)</f>
        <v>Airbus A380-800</v>
      </c>
      <c r="E1153" s="15">
        <f ca="1">LOOKUP(D1153,$F$6:$F$9,$I$6:$I$9)</f>
        <v>14</v>
      </c>
      <c r="F1153" s="15">
        <f ca="1">LOOKUP(D1153,$F$6:$F$9,$J$6:$J$9)</f>
        <v>76</v>
      </c>
      <c r="G1153" s="15">
        <f ca="1">LOOKUP(D1153,$F$6:$F$9,$K$6:$K$9)</f>
        <v>56</v>
      </c>
      <c r="H1153" s="15">
        <f ca="1">LOOKUP(D1153,$F$6:$F$9,$L$6:$L$9)</f>
        <v>341</v>
      </c>
      <c r="I1153" s="20">
        <f ca="1">RAND()</f>
        <v>0.19720604109463336</v>
      </c>
      <c r="J1153" s="15">
        <f ca="1">IF(B1153=1, ROUND(_xlfn.NORM.INV(I1153,$C$5,$C$6)*(1+$T$14), 0), ROUND(_xlfn.NORM.INV(I1153, $D$5, $D$6)*(1+$T$14), 0))</f>
        <v>3</v>
      </c>
      <c r="K1153" s="20">
        <f ca="1">RAND()</f>
        <v>0.42431390012138182</v>
      </c>
      <c r="L1153" s="18">
        <f ca="1">IF(B1153=1, ROUND(_xlfn.NORM.INV(K1153,$C$7,$C$8), 2), ROUND(_xlfn.NORM.INV(K1153, $D$7, $D$8), 2))</f>
        <v>10405.39</v>
      </c>
      <c r="M1153" s="15">
        <f ca="1">MIN(E1153,J1153)</f>
        <v>3</v>
      </c>
      <c r="N1153" s="15">
        <f ca="1">RAND()</f>
        <v>0.77771832018077613</v>
      </c>
      <c r="O1153" s="19">
        <f ca="1">(IF(B1153=1, $G$21+($G$22-$G$21)*N1153, $H$21+($H$22-$H$21)*N1153))</f>
        <v>3.3331549605423283E-2</v>
      </c>
      <c r="P1153" s="15">
        <f ca="1">ROUND(M1153*(1-O1153), 0)</f>
        <v>3</v>
      </c>
      <c r="Q1153" s="20">
        <f ca="1">RAND()</f>
        <v>0.61611868280067661</v>
      </c>
      <c r="R1153" s="15">
        <f ca="1">IF(B1153=1, ROUND(_xlfn.NORM.INV(Q1153,$C$9,$C$10)*(1+$T$14), 0), ROUND(_xlfn.NORM.INV(Q1153, $D$9, $D$10)*(1+$T$14), 0))</f>
        <v>43</v>
      </c>
      <c r="S1153" s="20">
        <f ca="1">RAND()</f>
        <v>0.33953218755544501</v>
      </c>
      <c r="T1153" s="18">
        <f ca="1">IF(B1153=1, ROUND(_xlfn.NORM.INV(S1153,$C$11,$C$12), 2), ROUND(_xlfn.NORM.INV(S1153, $D$11, $D$12), 2))</f>
        <v>5151.91</v>
      </c>
      <c r="U1153" s="15">
        <f ca="1">MIN(F1153,R1153)</f>
        <v>43</v>
      </c>
      <c r="V1153" s="15">
        <f ca="1">RAND()</f>
        <v>0.16055962589017658</v>
      </c>
      <c r="W1153" s="19">
        <f ca="1">(IF(B1153=1, $G$21+($G$22-$G$21)*V1153, $H$21+($H$22-$H$21)*V1153))</f>
        <v>1.4816788776705298E-2</v>
      </c>
      <c r="X1153" s="15">
        <f ca="1">ROUND(U1153*(1-W1153), 0)</f>
        <v>42</v>
      </c>
      <c r="Y1153" s="20">
        <f ca="1">RAND()</f>
        <v>0.69315132798713464</v>
      </c>
      <c r="Z1153" s="15">
        <f ca="1">IF(B1153=1, ROUND(_xlfn.NORM.INV(Y1153,$C$13,$C$14)*(1+$T$14), 0), ROUND(_xlfn.NORM.INV(Y1153, $D$13, $D$14)*(1+$T$14), 0))</f>
        <v>40</v>
      </c>
      <c r="AA1153" s="20">
        <f ca="1">RAND()</f>
        <v>4.2647463042425171E-2</v>
      </c>
      <c r="AB1153" s="18">
        <f ca="1">IF(B1153=1, ROUND(_xlfn.NORM.INV(AA1153,$C$15,$C$16), 2), ROUND(_xlfn.NORM.INV(AA1153, $D$15, $D$16), 2))</f>
        <v>2588.83</v>
      </c>
      <c r="AC1153" s="15">
        <f ca="1">MIN(G1153,Z1153)</f>
        <v>40</v>
      </c>
      <c r="AD1153" s="15">
        <f ca="1">RAND()</f>
        <v>0.54760739624501065</v>
      </c>
      <c r="AE1153" s="19">
        <f ca="1">(IF(B1153=1, $G$21+($G$22-$G$21)*AD1153, $H$21+($H$22-$H$21)*AD1153))</f>
        <v>2.642822188735032E-2</v>
      </c>
      <c r="AF1153" s="15">
        <f ca="1">ROUND(AC1153*(1-AE1153), 0)</f>
        <v>39</v>
      </c>
      <c r="AG1153" s="20">
        <f ca="1">RAND()</f>
        <v>0.67301814928728021</v>
      </c>
      <c r="AH1153" s="15">
        <f ca="1">IF(B1153=1, ROUND(_xlfn.NORM.INV(AG1153,$C$17,$C$18)*(1+$T$14), 0), ROUND(_xlfn.NORM.INV(AG1153, $D$17, $D$18)*(1+$T$14), 0))</f>
        <v>223</v>
      </c>
      <c r="AI1153" s="20">
        <f ca="1">RAND()</f>
        <v>0.89362819012230399</v>
      </c>
      <c r="AJ1153" s="18">
        <f ca="1">IF(B1153=1, ROUND(_xlfn.NORM.INV(AI1153,$C$19,$C$20), 2), ROUND(_xlfn.NORM.INV(AI1153, $D$19, $D$20), 2))</f>
        <v>1843.38</v>
      </c>
      <c r="AK1153" s="15">
        <f ca="1">MIN(ROUND(H1153*(1+$C$22),0),AH1153)</f>
        <v>223</v>
      </c>
      <c r="AL1153" s="20">
        <f ca="1">RAND()</f>
        <v>0.4743604979555307</v>
      </c>
      <c r="AM1153" s="19">
        <f ca="1">(IF(B1153=1, $G$21+($G$22-$G$21)*AL1153, $H$21+($H$22-$H$21)*AL1153))</f>
        <v>2.4230814938665919E-2</v>
      </c>
      <c r="AN1153" s="15">
        <f ca="1">ROUND(AK1153*(1-AM1153), 0)</f>
        <v>218</v>
      </c>
      <c r="AO1153" s="18">
        <f ca="1">SUM(IF(AN1153&gt;H1153, (AN1153-H1153)*($G$23+AJ1153), 0),IF(AF1153&gt;G1153,(AF1153-G1153)*($G$23+AB1153),0),IF(X1153&gt;F1153,(X1153-F1153)*($G$23+T1153),0),IF(P1153&gt;E1153,(P1153-E1153)*($G$23+L1153),0))</f>
        <v>0</v>
      </c>
      <c r="AP1153" s="18">
        <f>-$C$24</f>
        <v>-313614.51120000001</v>
      </c>
      <c r="AQ1153" s="17">
        <f ca="1">L1153*P1153+T1153*X1153+AB1153*AF1153+AJ1153*AN1153-AO1153+AP1153</f>
        <v>436803.08880000009</v>
      </c>
      <c r="AS1153" s="21">
        <f ca="1">SUM(IF(AN1153&gt;H1153, (AN1153-H1153), 0),IF(AF1153&gt;G1153,(AF1153-G1153),0),IF(X1153&gt;F1153,(X1153-F1153),0),IF(P1153&gt;E1153,(P1153-E1153),0))</f>
        <v>0</v>
      </c>
    </row>
    <row r="1154" spans="1:45" x14ac:dyDescent="0.4">
      <c r="A1154" s="15">
        <v>1126</v>
      </c>
      <c r="B1154" s="15">
        <f ca="1">IF(RAND() &lt; (8/12), 0, 1)</f>
        <v>0</v>
      </c>
      <c r="C1154" s="20">
        <f ca="1">RAND()</f>
        <v>0.97656310474384378</v>
      </c>
      <c r="D1154" s="15" t="str">
        <f ca="1">LOOKUP(C1154,$H$13:$H$16,$F$13:$F$16)</f>
        <v>Boeing 777-300ER</v>
      </c>
      <c r="E1154" s="15">
        <f ca="1">LOOKUP(D1154,$F$6:$F$9,$I$6:$I$9)</f>
        <v>8</v>
      </c>
      <c r="F1154" s="15">
        <f ca="1">LOOKUP(D1154,$F$6:$F$9,$J$6:$J$9)</f>
        <v>40</v>
      </c>
      <c r="G1154" s="15">
        <f ca="1">LOOKUP(D1154,$F$6:$F$9,$K$6:$K$9)</f>
        <v>24</v>
      </c>
      <c r="H1154" s="15">
        <f ca="1">LOOKUP(D1154,$F$6:$F$9,$L$6:$L$9)</f>
        <v>260</v>
      </c>
      <c r="I1154" s="20">
        <f ca="1">RAND()</f>
        <v>0.48766226881171593</v>
      </c>
      <c r="J1154" s="15">
        <f ca="1">IF(B1154=1, ROUND(_xlfn.NORM.INV(I1154,$C$5,$C$6)*(1+$T$14), 0), ROUND(_xlfn.NORM.INV(I1154, $D$5, $D$6)*(1+$T$14), 0))</f>
        <v>4</v>
      </c>
      <c r="K1154" s="20">
        <f ca="1">RAND()</f>
        <v>0.84756540453822427</v>
      </c>
      <c r="L1154" s="18">
        <f ca="1">IF(B1154=1, ROUND(_xlfn.NORM.INV(K1154,$C$7,$C$8), 2), ROUND(_xlfn.NORM.INV(K1154, $D$7, $D$8), 2))</f>
        <v>10960.01</v>
      </c>
      <c r="M1154" s="15">
        <f ca="1">MIN(E1154,J1154)</f>
        <v>4</v>
      </c>
      <c r="N1154" s="15">
        <f ca="1">RAND()</f>
        <v>0.66967973513525314</v>
      </c>
      <c r="O1154" s="19">
        <f ca="1">(IF(B1154=1, $G$21+($G$22-$G$21)*N1154, $H$21+($H$22-$H$21)*N1154))</f>
        <v>3.0090392054057592E-2</v>
      </c>
      <c r="P1154" s="15">
        <f ca="1">ROUND(M1154*(1-O1154), 0)</f>
        <v>4</v>
      </c>
      <c r="Q1154" s="20">
        <f ca="1">RAND()</f>
        <v>0.72600568236962248</v>
      </c>
      <c r="R1154" s="15">
        <f ca="1">IF(B1154=1, ROUND(_xlfn.NORM.INV(Q1154,$C$9,$C$10)*(1+$T$14), 0), ROUND(_xlfn.NORM.INV(Q1154, $D$9, $D$10)*(1+$T$14), 0))</f>
        <v>46</v>
      </c>
      <c r="S1154" s="20">
        <f ca="1">RAND()</f>
        <v>0.44250109344655653</v>
      </c>
      <c r="T1154" s="18">
        <f ca="1">IF(B1154=1, ROUND(_xlfn.NORM.INV(S1154,$C$11,$C$12), 2), ROUND(_xlfn.NORM.INV(S1154, $D$11, $D$12), 2))</f>
        <v>5213.2299999999996</v>
      </c>
      <c r="U1154" s="15">
        <f ca="1">MIN(F1154,R1154)</f>
        <v>40</v>
      </c>
      <c r="V1154" s="15">
        <f ca="1">RAND()</f>
        <v>0.68188617267544982</v>
      </c>
      <c r="W1154" s="19">
        <f ca="1">(IF(B1154=1, $G$21+($G$22-$G$21)*V1154, $H$21+($H$22-$H$21)*V1154))</f>
        <v>3.0456585180263493E-2</v>
      </c>
      <c r="X1154" s="15">
        <f ca="1">ROUND(U1154*(1-W1154), 0)</f>
        <v>39</v>
      </c>
      <c r="Y1154" s="20">
        <f ca="1">RAND()</f>
        <v>0.97105301329551175</v>
      </c>
      <c r="Z1154" s="15">
        <f ca="1">IF(B1154=1, ROUND(_xlfn.NORM.INV(Y1154,$C$13,$C$14)*(1+$T$14), 0), ROUND(_xlfn.NORM.INV(Y1154, $D$13, $D$14)*(1+$T$14), 0))</f>
        <v>54</v>
      </c>
      <c r="AA1154" s="20">
        <f ca="1">RAND()</f>
        <v>0.89159692638242272</v>
      </c>
      <c r="AB1154" s="18">
        <f ca="1">IF(B1154=1, ROUND(_xlfn.NORM.INV(AA1154,$C$15,$C$16), 2), ROUND(_xlfn.NORM.INV(AA1154, $D$15, $D$16), 2))</f>
        <v>2948.07</v>
      </c>
      <c r="AC1154" s="15">
        <f ca="1">MIN(G1154,Z1154)</f>
        <v>24</v>
      </c>
      <c r="AD1154" s="15">
        <f ca="1">RAND()</f>
        <v>0.37800049805362601</v>
      </c>
      <c r="AE1154" s="19">
        <f ca="1">(IF(B1154=1, $G$21+($G$22-$G$21)*AD1154, $H$21+($H$22-$H$21)*AD1154))</f>
        <v>2.1340014941608781E-2</v>
      </c>
      <c r="AF1154" s="15">
        <f ca="1">ROUND(AC1154*(1-AE1154), 0)</f>
        <v>23</v>
      </c>
      <c r="AG1154" s="20">
        <f ca="1">RAND()</f>
        <v>4.2905027305645271E-3</v>
      </c>
      <c r="AH1154" s="15">
        <f ca="1">IF(B1154=1, ROUND(_xlfn.NORM.INV(AG1154,$C$17,$C$18)*(1+$T$14), 0), ROUND(_xlfn.NORM.INV(AG1154, $D$17, $D$18)*(1+$T$14), 0))</f>
        <v>62</v>
      </c>
      <c r="AI1154" s="20">
        <f ca="1">RAND()</f>
        <v>0.23570893105707946</v>
      </c>
      <c r="AJ1154" s="18">
        <f ca="1">IF(B1154=1, ROUND(_xlfn.NORM.INV(AI1154,$C$19,$C$20), 2), ROUND(_xlfn.NORM.INV(AI1154, $D$19, $D$20), 2))</f>
        <v>1694.03</v>
      </c>
      <c r="AK1154" s="15">
        <f ca="1">MIN(ROUND(H1154*(1+$C$22),0),AH1154)</f>
        <v>62</v>
      </c>
      <c r="AL1154" s="20">
        <f ca="1">RAND()</f>
        <v>0.13066945255204532</v>
      </c>
      <c r="AM1154" s="19">
        <f ca="1">(IF(B1154=1, $G$21+($G$22-$G$21)*AL1154, $H$21+($H$22-$H$21)*AL1154))</f>
        <v>1.3920083576561359E-2</v>
      </c>
      <c r="AN1154" s="15">
        <f ca="1">ROUND(AK1154*(1-AM1154), 0)</f>
        <v>61</v>
      </c>
      <c r="AO1154" s="18">
        <f ca="1">SUM(IF(AN1154&gt;H1154, (AN1154-H1154)*($G$23+AJ1154), 0),IF(AF1154&gt;G1154,(AF1154-G1154)*($G$23+AB1154),0),IF(X1154&gt;F1154,(X1154-F1154)*($G$23+T1154),0),IF(P1154&gt;E1154,(P1154-E1154)*($G$23+L1154),0))</f>
        <v>0</v>
      </c>
      <c r="AP1154" s="18">
        <f>-$C$24</f>
        <v>-313614.51120000001</v>
      </c>
      <c r="AQ1154" s="17">
        <f ca="1">L1154*P1154+T1154*X1154+AB1154*AF1154+AJ1154*AN1154-AO1154+AP1154</f>
        <v>104682.9388</v>
      </c>
      <c r="AS1154" s="21">
        <f ca="1">SUM(IF(AN1154&gt;H1154, (AN1154-H1154), 0),IF(AF1154&gt;G1154,(AF1154-G1154),0),IF(X1154&gt;F1154,(X1154-F1154),0),IF(P1154&gt;E1154,(P1154-E1154),0))</f>
        <v>0</v>
      </c>
    </row>
    <row r="1155" spans="1:45" x14ac:dyDescent="0.4">
      <c r="A1155" s="15">
        <v>1127</v>
      </c>
      <c r="B1155" s="15">
        <f ca="1">IF(RAND() &lt; (8/12), 0, 1)</f>
        <v>0</v>
      </c>
      <c r="C1155" s="20">
        <f ca="1">RAND()</f>
        <v>0.31310466222552924</v>
      </c>
      <c r="D1155" s="15" t="str">
        <f ca="1">LOOKUP(C1155,$H$13:$H$16,$F$13:$F$16)</f>
        <v>Airbus A380-800</v>
      </c>
      <c r="E1155" s="15">
        <f ca="1">LOOKUP(D1155,$F$6:$F$9,$I$6:$I$9)</f>
        <v>14</v>
      </c>
      <c r="F1155" s="15">
        <f ca="1">LOOKUP(D1155,$F$6:$F$9,$J$6:$J$9)</f>
        <v>76</v>
      </c>
      <c r="G1155" s="15">
        <f ca="1">LOOKUP(D1155,$F$6:$F$9,$K$6:$K$9)</f>
        <v>56</v>
      </c>
      <c r="H1155" s="15">
        <f ca="1">LOOKUP(D1155,$F$6:$F$9,$L$6:$L$9)</f>
        <v>341</v>
      </c>
      <c r="I1155" s="20">
        <f ca="1">RAND()</f>
        <v>0.93544093080993052</v>
      </c>
      <c r="J1155" s="15">
        <f ca="1">IF(B1155=1, ROUND(_xlfn.NORM.INV(I1155,$C$5,$C$6)*(1+$T$14), 0), ROUND(_xlfn.NORM.INV(I1155, $D$5, $D$6)*(1+$T$14), 0))</f>
        <v>6</v>
      </c>
      <c r="K1155" s="20">
        <f ca="1">RAND()</f>
        <v>0.5646730153313122</v>
      </c>
      <c r="L1155" s="18">
        <f ca="1">IF(B1155=1, ROUND(_xlfn.NORM.INV(K1155,$C$7,$C$8), 2), ROUND(_xlfn.NORM.INV(K1155, $D$7, $D$8), 2))</f>
        <v>10566.59</v>
      </c>
      <c r="M1155" s="15">
        <f ca="1">MIN(E1155,J1155)</f>
        <v>6</v>
      </c>
      <c r="N1155" s="15">
        <f ca="1">RAND()</f>
        <v>0.74602724976138568</v>
      </c>
      <c r="O1155" s="19">
        <f ca="1">(IF(B1155=1, $G$21+($G$22-$G$21)*N1155, $H$21+($H$22-$H$21)*N1155))</f>
        <v>3.2380817492841572E-2</v>
      </c>
      <c r="P1155" s="15">
        <f ca="1">ROUND(M1155*(1-O1155), 0)</f>
        <v>6</v>
      </c>
      <c r="Q1155" s="20">
        <f ca="1">RAND()</f>
        <v>0.77189371441484389</v>
      </c>
      <c r="R1155" s="15">
        <f ca="1">IF(B1155=1, ROUND(_xlfn.NORM.INV(Q1155,$C$9,$C$10)*(1+$T$14), 0), ROUND(_xlfn.NORM.INV(Q1155, $D$9, $D$10)*(1+$T$14), 0))</f>
        <v>48</v>
      </c>
      <c r="S1155" s="20">
        <f ca="1">RAND()</f>
        <v>0.24180547053694024</v>
      </c>
      <c r="T1155" s="18">
        <f ca="1">IF(B1155=1, ROUND(_xlfn.NORM.INV(S1155,$C$11,$C$12), 2), ROUND(_xlfn.NORM.INV(S1155, $D$11, $D$12), 2))</f>
        <v>5086.5600000000004</v>
      </c>
      <c r="U1155" s="15">
        <f ca="1">MIN(F1155,R1155)</f>
        <v>48</v>
      </c>
      <c r="V1155" s="15">
        <f ca="1">RAND()</f>
        <v>0.3246111125595319</v>
      </c>
      <c r="W1155" s="19">
        <f ca="1">(IF(B1155=1, $G$21+($G$22-$G$21)*V1155, $H$21+($H$22-$H$21)*V1155))</f>
        <v>1.9738333376785957E-2</v>
      </c>
      <c r="X1155" s="15">
        <f ca="1">ROUND(U1155*(1-W1155), 0)</f>
        <v>47</v>
      </c>
      <c r="Y1155" s="20">
        <f ca="1">RAND()</f>
        <v>0.10245046648332801</v>
      </c>
      <c r="Z1155" s="15">
        <f ca="1">IF(B1155=1, ROUND(_xlfn.NORM.INV(Y1155,$C$13,$C$14)*(1+$T$14), 0), ROUND(_xlfn.NORM.INV(Y1155, $D$13, $D$14)*(1+$T$14), 0))</f>
        <v>24</v>
      </c>
      <c r="AA1155" s="20">
        <f ca="1">RAND()</f>
        <v>0.56653085282394233</v>
      </c>
      <c r="AB1155" s="18">
        <f ca="1">IF(B1155=1, ROUND(_xlfn.NORM.INV(AA1155,$C$15,$C$16), 2), ROUND(_xlfn.NORM.INV(AA1155, $D$15, $D$16), 2))</f>
        <v>2818.33</v>
      </c>
      <c r="AC1155" s="15">
        <f ca="1">MIN(G1155,Z1155)</f>
        <v>24</v>
      </c>
      <c r="AD1155" s="15">
        <f ca="1">RAND()</f>
        <v>6.359761849113843E-2</v>
      </c>
      <c r="AE1155" s="19">
        <f ca="1">(IF(B1155=1, $G$21+($G$22-$G$21)*AD1155, $H$21+($H$22-$H$21)*AD1155))</f>
        <v>1.1907928554734153E-2</v>
      </c>
      <c r="AF1155" s="15">
        <f ca="1">ROUND(AC1155*(1-AE1155), 0)</f>
        <v>24</v>
      </c>
      <c r="AG1155" s="20">
        <f ca="1">RAND()</f>
        <v>0.84397886006225031</v>
      </c>
      <c r="AH1155" s="15">
        <f ca="1">IF(B1155=1, ROUND(_xlfn.NORM.INV(AG1155,$C$17,$C$18)*(1+$T$14), 0), ROUND(_xlfn.NORM.INV(AG1155, $D$17, $D$18)*(1+$T$14), 0))</f>
        <v>253</v>
      </c>
      <c r="AI1155" s="20">
        <f ca="1">RAND()</f>
        <v>0.25878043700986175</v>
      </c>
      <c r="AJ1155" s="18">
        <f ca="1">IF(B1155=1, ROUND(_xlfn.NORM.INV(AI1155,$C$19,$C$20), 2), ROUND(_xlfn.NORM.INV(AI1155, $D$19, $D$20), 2))</f>
        <v>1699.58</v>
      </c>
      <c r="AK1155" s="15">
        <f ca="1">MIN(ROUND(H1155*(1+$C$22),0),AH1155)</f>
        <v>253</v>
      </c>
      <c r="AL1155" s="20">
        <f ca="1">RAND()</f>
        <v>0.62383369962243884</v>
      </c>
      <c r="AM1155" s="19">
        <f ca="1">(IF(B1155=1, $G$21+($G$22-$G$21)*AL1155, $H$21+($H$22-$H$21)*AL1155))</f>
        <v>2.8715010988673163E-2</v>
      </c>
      <c r="AN1155" s="15">
        <f ca="1">ROUND(AK1155*(1-AM1155), 0)</f>
        <v>246</v>
      </c>
      <c r="AO1155" s="18">
        <f ca="1">SUM(IF(AN1155&gt;H1155, (AN1155-H1155)*($G$23+AJ1155), 0),IF(AF1155&gt;G1155,(AF1155-G1155)*($G$23+AB1155),0),IF(X1155&gt;F1155,(X1155-F1155)*($G$23+T1155),0),IF(P1155&gt;E1155,(P1155-E1155)*($G$23+L1155),0))</f>
        <v>0</v>
      </c>
      <c r="AP1155" s="18">
        <f>-$C$24</f>
        <v>-313614.51120000001</v>
      </c>
      <c r="AQ1155" s="17">
        <f ca="1">L1155*P1155+T1155*X1155+AB1155*AF1155+AJ1155*AN1155-AO1155+AP1155</f>
        <v>474589.94879999995</v>
      </c>
      <c r="AS1155" s="21">
        <f ca="1">SUM(IF(AN1155&gt;H1155, (AN1155-H1155), 0),IF(AF1155&gt;G1155,(AF1155-G1155),0),IF(X1155&gt;F1155,(X1155-F1155),0),IF(P1155&gt;E1155,(P1155-E1155),0))</f>
        <v>0</v>
      </c>
    </row>
    <row r="1156" spans="1:45" x14ac:dyDescent="0.4">
      <c r="A1156" s="15">
        <v>1128</v>
      </c>
      <c r="B1156" s="15">
        <f ca="1">IF(RAND() &lt; (8/12), 0, 1)</f>
        <v>1</v>
      </c>
      <c r="C1156" s="20">
        <f ca="1">RAND()</f>
        <v>0.66935097066209948</v>
      </c>
      <c r="D1156" s="15" t="str">
        <f ca="1">LOOKUP(C1156,$H$13:$H$16,$F$13:$F$16)</f>
        <v>Boeing 777-300ER</v>
      </c>
      <c r="E1156" s="15">
        <f ca="1">LOOKUP(D1156,$F$6:$F$9,$I$6:$I$9)</f>
        <v>8</v>
      </c>
      <c r="F1156" s="15">
        <f ca="1">LOOKUP(D1156,$F$6:$F$9,$J$6:$J$9)</f>
        <v>40</v>
      </c>
      <c r="G1156" s="15">
        <f ca="1">LOOKUP(D1156,$F$6:$F$9,$K$6:$K$9)</f>
        <v>24</v>
      </c>
      <c r="H1156" s="15">
        <f ca="1">LOOKUP(D1156,$F$6:$F$9,$L$6:$L$9)</f>
        <v>260</v>
      </c>
      <c r="I1156" s="20">
        <f ca="1">RAND()</f>
        <v>0.97512243421123301</v>
      </c>
      <c r="J1156" s="15">
        <f ca="1">IF(B1156=1, ROUND(_xlfn.NORM.INV(I1156,$C$5,$C$6)*(1+$T$14), 0), ROUND(_xlfn.NORM.INV(I1156, $D$5, $D$6)*(1+$T$14), 0))</f>
        <v>10</v>
      </c>
      <c r="K1156" s="20">
        <f ca="1">RAND()</f>
        <v>0.79288516412307386</v>
      </c>
      <c r="L1156" s="18">
        <f ca="1">IF(B1156=1, ROUND(_xlfn.NORM.INV(K1156,$C$7,$C$8), 2), ROUND(_xlfn.NORM.INV(K1156, $D$7, $D$8), 2))</f>
        <v>15131.32</v>
      </c>
      <c r="M1156" s="15">
        <f ca="1">MIN(E1156,J1156)</f>
        <v>8</v>
      </c>
      <c r="N1156" s="15">
        <f ca="1">RAND()</f>
        <v>4.929742358243272E-2</v>
      </c>
      <c r="O1156" s="19">
        <f ca="1">(IF(B1156=1, $G$21+($G$22-$G$21)*N1156, $H$21+($H$22-$H$21)*N1156))</f>
        <v>1.6725409825385146E-2</v>
      </c>
      <c r="P1156" s="15">
        <f ca="1">ROUND(M1156*(1-O1156), 0)</f>
        <v>8</v>
      </c>
      <c r="Q1156" s="20">
        <f ca="1">RAND()</f>
        <v>0.21043004321353975</v>
      </c>
      <c r="R1156" s="15">
        <f ca="1">IF(B1156=1, ROUND(_xlfn.NORM.INV(Q1156,$C$9,$C$10)*(1+$T$14), 0), ROUND(_xlfn.NORM.INV(Q1156, $D$9, $D$10)*(1+$T$14), 0))</f>
        <v>41</v>
      </c>
      <c r="S1156" s="20">
        <f ca="1">RAND()</f>
        <v>0.1315284602512351</v>
      </c>
      <c r="T1156" s="18">
        <f ca="1">IF(B1156=1, ROUND(_xlfn.NORM.INV(S1156,$C$11,$C$12), 2), ROUND(_xlfn.NORM.INV(S1156, $D$11, $D$12), 2))</f>
        <v>5820.25</v>
      </c>
      <c r="U1156" s="15">
        <f ca="1">MIN(F1156,R1156)</f>
        <v>40</v>
      </c>
      <c r="V1156" s="15">
        <f ca="1">RAND()</f>
        <v>0.34988892605425037</v>
      </c>
      <c r="W1156" s="19">
        <f ca="1">(IF(B1156=1, $G$21+($G$22-$G$21)*V1156, $H$21+($H$22-$H$21)*V1156))</f>
        <v>2.7246112411898761E-2</v>
      </c>
      <c r="X1156" s="15">
        <f ca="1">ROUND(U1156*(1-W1156), 0)</f>
        <v>39</v>
      </c>
      <c r="Y1156" s="20">
        <f ca="1">RAND()</f>
        <v>0.71736135007231061</v>
      </c>
      <c r="Z1156" s="15">
        <f ca="1">IF(B1156=1, ROUND(_xlfn.NORM.INV(Y1156,$C$13,$C$14)*(1+$T$14), 0), ROUND(_xlfn.NORM.INV(Y1156, $D$13, $D$14)*(1+$T$14), 0))</f>
        <v>68</v>
      </c>
      <c r="AA1156" s="20">
        <f ca="1">RAND()</f>
        <v>0.77459076721369502</v>
      </c>
      <c r="AB1156" s="18">
        <f ca="1">IF(B1156=1, ROUND(_xlfn.NORM.INV(AA1156,$C$15,$C$16), 2), ROUND(_xlfn.NORM.INV(AA1156, $D$15, $D$16), 2))</f>
        <v>4005</v>
      </c>
      <c r="AC1156" s="15">
        <f ca="1">MIN(G1156,Z1156)</f>
        <v>24</v>
      </c>
      <c r="AD1156" s="15">
        <f ca="1">RAND()</f>
        <v>0.53715159255072908</v>
      </c>
      <c r="AE1156" s="19">
        <f ca="1">(IF(B1156=1, $G$21+($G$22-$G$21)*AD1156, $H$21+($H$22-$H$21)*AD1156))</f>
        <v>3.3800305739275519E-2</v>
      </c>
      <c r="AF1156" s="15">
        <f ca="1">ROUND(AC1156*(1-AE1156), 0)</f>
        <v>23</v>
      </c>
      <c r="AG1156" s="20">
        <f ca="1">RAND()</f>
        <v>0.48421886786192303</v>
      </c>
      <c r="AH1156" s="15">
        <f ca="1">IF(B1156=1, ROUND(_xlfn.NORM.INV(AG1156,$C$17,$C$18)*(1+$T$14), 0), ROUND(_xlfn.NORM.INV(AG1156, $D$17, $D$18)*(1+$T$14), 0))</f>
        <v>300</v>
      </c>
      <c r="AI1156" s="20">
        <f ca="1">RAND()</f>
        <v>0.70576246300752643</v>
      </c>
      <c r="AJ1156" s="18">
        <f ca="1">IF(B1156=1, ROUND(_xlfn.NORM.INV(AI1156,$C$19,$C$20), 2), ROUND(_xlfn.NORM.INV(AI1156, $D$19, $D$20), 2))</f>
        <v>2439.1</v>
      </c>
      <c r="AK1156" s="15">
        <f ca="1">MIN(ROUND(H1156*(1+$C$22),0),AH1156)</f>
        <v>273</v>
      </c>
      <c r="AL1156" s="20">
        <f ca="1">RAND()</f>
        <v>0.99683539539407662</v>
      </c>
      <c r="AM1156" s="19">
        <f ca="1">(IF(B1156=1, $G$21+($G$22-$G$21)*AL1156, $H$21+($H$22-$H$21)*AL1156))</f>
        <v>4.9889238838792684E-2</v>
      </c>
      <c r="AN1156" s="15">
        <f ca="1">ROUND(AK1156*(1-AM1156), 0)</f>
        <v>259</v>
      </c>
      <c r="AO1156" s="18">
        <f ca="1">SUM(IF(AN1156&gt;H1156, (AN1156-H1156)*($G$23+AJ1156), 0),IF(AF1156&gt;G1156,(AF1156-G1156)*($G$23+AB1156),0),IF(X1156&gt;F1156,(X1156-F1156)*($G$23+T1156),0),IF(P1156&gt;E1156,(P1156-E1156)*($G$23+L1156),0))</f>
        <v>0</v>
      </c>
      <c r="AP1156" s="18">
        <f>-$C$24</f>
        <v>-313614.51120000001</v>
      </c>
      <c r="AQ1156" s="17">
        <f ca="1">L1156*P1156+T1156*X1156+AB1156*AF1156+AJ1156*AN1156-AO1156+AP1156</f>
        <v>758267.6987999999</v>
      </c>
      <c r="AS1156" s="21">
        <f ca="1">SUM(IF(AN1156&gt;H1156, (AN1156-H1156), 0),IF(AF1156&gt;G1156,(AF1156-G1156),0),IF(X1156&gt;F1156,(X1156-F1156),0),IF(P1156&gt;E1156,(P1156-E1156),0))</f>
        <v>0</v>
      </c>
    </row>
    <row r="1157" spans="1:45" x14ac:dyDescent="0.4">
      <c r="A1157" s="15">
        <v>1129</v>
      </c>
      <c r="B1157" s="15">
        <f ca="1">IF(RAND() &lt; (8/12), 0, 1)</f>
        <v>1</v>
      </c>
      <c r="C1157" s="20">
        <f ca="1">RAND()</f>
        <v>0.76778401054574652</v>
      </c>
      <c r="D1157" s="15" t="str">
        <f ca="1">LOOKUP(C1157,$H$13:$H$16,$F$13:$F$16)</f>
        <v>Boeing 777-300ER</v>
      </c>
      <c r="E1157" s="15">
        <f ca="1">LOOKUP(D1157,$F$6:$F$9,$I$6:$I$9)</f>
        <v>8</v>
      </c>
      <c r="F1157" s="15">
        <f ca="1">LOOKUP(D1157,$F$6:$F$9,$J$6:$J$9)</f>
        <v>40</v>
      </c>
      <c r="G1157" s="15">
        <f ca="1">LOOKUP(D1157,$F$6:$F$9,$K$6:$K$9)</f>
        <v>24</v>
      </c>
      <c r="H1157" s="15">
        <f ca="1">LOOKUP(D1157,$F$6:$F$9,$L$6:$L$9)</f>
        <v>260</v>
      </c>
      <c r="I1157" s="20">
        <f ca="1">RAND()</f>
        <v>0.45444908515929727</v>
      </c>
      <c r="J1157" s="15">
        <f ca="1">IF(B1157=1, ROUND(_xlfn.NORM.INV(I1157,$C$5,$C$6)*(1+$T$14), 0), ROUND(_xlfn.NORM.INV(I1157, $D$5, $D$6)*(1+$T$14), 0))</f>
        <v>6</v>
      </c>
      <c r="K1157" s="20">
        <f ca="1">RAND()</f>
        <v>0.47298334071484449</v>
      </c>
      <c r="L1157" s="18">
        <f ca="1">IF(B1157=1, ROUND(_xlfn.NORM.INV(K1157,$C$7,$C$8), 2), ROUND(_xlfn.NORM.INV(K1157, $D$7, $D$8), 2))</f>
        <v>13536.66</v>
      </c>
      <c r="M1157" s="15">
        <f ca="1">MIN(E1157,J1157)</f>
        <v>6</v>
      </c>
      <c r="N1157" s="15">
        <f ca="1">RAND()</f>
        <v>5.4257013836707113E-3</v>
      </c>
      <c r="O1157" s="19">
        <f ca="1">(IF(B1157=1, $G$21+($G$22-$G$21)*N1157, $H$21+($H$22-$H$21)*N1157))</f>
        <v>1.5189899548428474E-2</v>
      </c>
      <c r="P1157" s="15">
        <f ca="1">ROUND(M1157*(1-O1157), 0)</f>
        <v>6</v>
      </c>
      <c r="Q1157" s="20">
        <f ca="1">RAND()</f>
        <v>0.7263014560444927</v>
      </c>
      <c r="R1157" s="15">
        <f ca="1">IF(B1157=1, ROUND(_xlfn.NORM.INV(Q1157,$C$9,$C$10)*(1+$T$14), 0), ROUND(_xlfn.NORM.INV(Q1157, $D$9, $D$10)*(1+$T$14), 0))</f>
        <v>76</v>
      </c>
      <c r="S1157" s="20">
        <f ca="1">RAND()</f>
        <v>0.57053891043260874</v>
      </c>
      <c r="T1157" s="18">
        <f ca="1">IF(B1157=1, ROUND(_xlfn.NORM.INV(S1157,$C$11,$C$12), 2), ROUND(_xlfn.NORM.INV(S1157, $D$11, $D$12), 2))</f>
        <v>6989.72</v>
      </c>
      <c r="U1157" s="15">
        <f ca="1">MIN(F1157,R1157)</f>
        <v>40</v>
      </c>
      <c r="V1157" s="15">
        <f ca="1">RAND()</f>
        <v>1.4716733562146089E-2</v>
      </c>
      <c r="W1157" s="19">
        <f ca="1">(IF(B1157=1, $G$21+($G$22-$G$21)*V1157, $H$21+($H$22-$H$21)*V1157))</f>
        <v>1.5515085674675112E-2</v>
      </c>
      <c r="X1157" s="15">
        <f ca="1">ROUND(U1157*(1-W1157), 0)</f>
        <v>39</v>
      </c>
      <c r="Y1157" s="20">
        <f ca="1">RAND()</f>
        <v>0.98452401213206187</v>
      </c>
      <c r="Z1157" s="15">
        <f ca="1">IF(B1157=1, ROUND(_xlfn.NORM.INV(Y1157,$C$13,$C$14)*(1+$T$14), 0), ROUND(_xlfn.NORM.INV(Y1157, $D$13, $D$14)*(1+$T$14), 0))</f>
        <v>104</v>
      </c>
      <c r="AA1157" s="20">
        <f ca="1">RAND()</f>
        <v>0.27030257593097151</v>
      </c>
      <c r="AB1157" s="18">
        <f ca="1">IF(B1157=1, ROUND(_xlfn.NORM.INV(AA1157,$C$15,$C$16), 2), ROUND(_xlfn.NORM.INV(AA1157, $D$15, $D$16), 2))</f>
        <v>3348.1</v>
      </c>
      <c r="AC1157" s="15">
        <f ca="1">MIN(G1157,Z1157)</f>
        <v>24</v>
      </c>
      <c r="AD1157" s="15">
        <f ca="1">RAND()</f>
        <v>0.46121110706923829</v>
      </c>
      <c r="AE1157" s="19">
        <f ca="1">(IF(B1157=1, $G$21+($G$22-$G$21)*AD1157, $H$21+($H$22-$H$21)*AD1157))</f>
        <v>3.1142388747423342E-2</v>
      </c>
      <c r="AF1157" s="15">
        <f ca="1">ROUND(AC1157*(1-AE1157), 0)</f>
        <v>23</v>
      </c>
      <c r="AG1157" s="20">
        <f ca="1">RAND()</f>
        <v>0.11078009066120242</v>
      </c>
      <c r="AH1157" s="15">
        <f ca="1">IF(B1157=1, ROUND(_xlfn.NORM.INV(AG1157,$C$17,$C$18)*(1+$T$14), 0), ROUND(_xlfn.NORM.INV(AG1157, $D$17, $D$18)*(1+$T$14), 0))</f>
        <v>150</v>
      </c>
      <c r="AI1157" s="20">
        <f ca="1">RAND()</f>
        <v>0.44361380837002329</v>
      </c>
      <c r="AJ1157" s="18">
        <f ca="1">IF(B1157=1, ROUND(_xlfn.NORM.INV(AI1157,$C$19,$C$20), 2), ROUND(_xlfn.NORM.INV(AI1157, $D$19, $D$20), 2))</f>
        <v>2233.86</v>
      </c>
      <c r="AK1157" s="15">
        <f ca="1">MIN(ROUND(H1157*(1+$C$22),0),AH1157)</f>
        <v>150</v>
      </c>
      <c r="AL1157" s="20">
        <f ca="1">RAND()</f>
        <v>0.22249982147596292</v>
      </c>
      <c r="AM1157" s="19">
        <f ca="1">(IF(B1157=1, $G$21+($G$22-$G$21)*AL1157, $H$21+($H$22-$H$21)*AL1157))</f>
        <v>2.2787493751658703E-2</v>
      </c>
      <c r="AN1157" s="15">
        <f ca="1">ROUND(AK1157*(1-AM1157), 0)</f>
        <v>147</v>
      </c>
      <c r="AO1157" s="18">
        <f ca="1">SUM(IF(AN1157&gt;H1157, (AN1157-H1157)*($G$23+AJ1157), 0),IF(AF1157&gt;G1157,(AF1157-G1157)*($G$23+AB1157),0),IF(X1157&gt;F1157,(X1157-F1157)*($G$23+T1157),0),IF(P1157&gt;E1157,(P1157-E1157)*($G$23+L1157),0))</f>
        <v>0</v>
      </c>
      <c r="AP1157" s="18">
        <f>-$C$24</f>
        <v>-313614.51120000001</v>
      </c>
      <c r="AQ1157" s="17">
        <f ca="1">L1157*P1157+T1157*X1157+AB1157*AF1157+AJ1157*AN1157-AO1157+AP1157</f>
        <v>445588.2488</v>
      </c>
      <c r="AS1157" s="21">
        <f ca="1">SUM(IF(AN1157&gt;H1157, (AN1157-H1157), 0),IF(AF1157&gt;G1157,(AF1157-G1157),0),IF(X1157&gt;F1157,(X1157-F1157),0),IF(P1157&gt;E1157,(P1157-E1157),0))</f>
        <v>0</v>
      </c>
    </row>
    <row r="1158" spans="1:45" x14ac:dyDescent="0.4">
      <c r="A1158" s="15">
        <v>1130</v>
      </c>
      <c r="B1158" s="15">
        <f ca="1">IF(RAND() &lt; (8/12), 0, 1)</f>
        <v>0</v>
      </c>
      <c r="C1158" s="20">
        <f ca="1">RAND()</f>
        <v>0.22070227203103054</v>
      </c>
      <c r="D1158" s="15" t="str">
        <f ca="1">LOOKUP(C1158,$H$13:$H$16,$F$13:$F$16)</f>
        <v>Airbus A380-800</v>
      </c>
      <c r="E1158" s="15">
        <f ca="1">LOOKUP(D1158,$F$6:$F$9,$I$6:$I$9)</f>
        <v>14</v>
      </c>
      <c r="F1158" s="15">
        <f ca="1">LOOKUP(D1158,$F$6:$F$9,$J$6:$J$9)</f>
        <v>76</v>
      </c>
      <c r="G1158" s="15">
        <f ca="1">LOOKUP(D1158,$F$6:$F$9,$K$6:$K$9)</f>
        <v>56</v>
      </c>
      <c r="H1158" s="15">
        <f ca="1">LOOKUP(D1158,$F$6:$F$9,$L$6:$L$9)</f>
        <v>341</v>
      </c>
      <c r="I1158" s="20">
        <f ca="1">RAND()</f>
        <v>0.82767656225528297</v>
      </c>
      <c r="J1158" s="15">
        <f ca="1">IF(B1158=1, ROUND(_xlfn.NORM.INV(I1158,$C$5,$C$6)*(1+$T$14), 0), ROUND(_xlfn.NORM.INV(I1158, $D$5, $D$6)*(1+$T$14), 0))</f>
        <v>5</v>
      </c>
      <c r="K1158" s="20">
        <f ca="1">RAND()</f>
        <v>0.34644268755095209</v>
      </c>
      <c r="L1158" s="18">
        <f ca="1">IF(B1158=1, ROUND(_xlfn.NORM.INV(K1158,$C$7,$C$8), 2), ROUND(_xlfn.NORM.INV(K1158, $D$7, $D$8), 2))</f>
        <v>10312.379999999999</v>
      </c>
      <c r="M1158" s="15">
        <f ca="1">MIN(E1158,J1158)</f>
        <v>5</v>
      </c>
      <c r="N1158" s="15">
        <f ca="1">RAND()</f>
        <v>0.7026679099836749</v>
      </c>
      <c r="O1158" s="19">
        <f ca="1">(IF(B1158=1, $G$21+($G$22-$G$21)*N1158, $H$21+($H$22-$H$21)*N1158))</f>
        <v>3.1080037299510248E-2</v>
      </c>
      <c r="P1158" s="15">
        <f ca="1">ROUND(M1158*(1-O1158), 0)</f>
        <v>5</v>
      </c>
      <c r="Q1158" s="20">
        <f ca="1">RAND()</f>
        <v>0.82297291873666556</v>
      </c>
      <c r="R1158" s="15">
        <f ca="1">IF(B1158=1, ROUND(_xlfn.NORM.INV(Q1158,$C$9,$C$10)*(1+$T$14), 0), ROUND(_xlfn.NORM.INV(Q1158, $D$9, $D$10)*(1+$T$14), 0))</f>
        <v>50</v>
      </c>
      <c r="S1158" s="20">
        <f ca="1">RAND()</f>
        <v>0.26307213433963306</v>
      </c>
      <c r="T1158" s="18">
        <f ca="1">IF(B1158=1, ROUND(_xlfn.NORM.INV(S1158,$C$11,$C$12), 2), ROUND(_xlfn.NORM.INV(S1158, $D$11, $D$12), 2))</f>
        <v>5101.74</v>
      </c>
      <c r="U1158" s="15">
        <f ca="1">MIN(F1158,R1158)</f>
        <v>50</v>
      </c>
      <c r="V1158" s="15">
        <f ca="1">RAND()</f>
        <v>0.2636646773822896</v>
      </c>
      <c r="W1158" s="19">
        <f ca="1">(IF(B1158=1, $G$21+($G$22-$G$21)*V1158, $H$21+($H$22-$H$21)*V1158))</f>
        <v>1.7909940321468688E-2</v>
      </c>
      <c r="X1158" s="15">
        <f ca="1">ROUND(U1158*(1-W1158), 0)</f>
        <v>49</v>
      </c>
      <c r="Y1158" s="20">
        <f ca="1">RAND()</f>
        <v>0.36620024930119022</v>
      </c>
      <c r="Z1158" s="15">
        <f ca="1">IF(B1158=1, ROUND(_xlfn.NORM.INV(Y1158,$C$13,$C$14)*(1+$T$14), 0), ROUND(_xlfn.NORM.INV(Y1158, $D$13, $D$14)*(1+$T$14), 0))</f>
        <v>32</v>
      </c>
      <c r="AA1158" s="20">
        <f ca="1">RAND()</f>
        <v>0.68660465349113475</v>
      </c>
      <c r="AB1158" s="18">
        <f ca="1">IF(B1158=1, ROUND(_xlfn.NORM.INV(AA1158,$C$15,$C$16), 2), ROUND(_xlfn.NORM.INV(AA1158, $D$15, $D$16), 2))</f>
        <v>2857.06</v>
      </c>
      <c r="AC1158" s="15">
        <f ca="1">MIN(G1158,Z1158)</f>
        <v>32</v>
      </c>
      <c r="AD1158" s="15">
        <f ca="1">RAND()</f>
        <v>0.43960743587493534</v>
      </c>
      <c r="AE1158" s="19">
        <f ca="1">(IF(B1158=1, $G$21+($G$22-$G$21)*AD1158, $H$21+($H$22-$H$21)*AD1158))</f>
        <v>2.3188223076248057E-2</v>
      </c>
      <c r="AF1158" s="15">
        <f ca="1">ROUND(AC1158*(1-AE1158), 0)</f>
        <v>31</v>
      </c>
      <c r="AG1158" s="20">
        <f ca="1">RAND()</f>
        <v>0.79600673412614931</v>
      </c>
      <c r="AH1158" s="15">
        <f ca="1">IF(B1158=1, ROUND(_xlfn.NORM.INV(AG1158,$C$17,$C$18)*(1+$T$14), 0), ROUND(_xlfn.NORM.INV(AG1158, $D$17, $D$18)*(1+$T$14), 0))</f>
        <v>243</v>
      </c>
      <c r="AI1158" s="20">
        <f ca="1">RAND()</f>
        <v>0.66483450010441836</v>
      </c>
      <c r="AJ1158" s="18">
        <f ca="1">IF(B1158=1, ROUND(_xlfn.NORM.INV(AI1158,$C$19,$C$20), 2), ROUND(_xlfn.NORM.INV(AI1158, $D$19, $D$20), 2))</f>
        <v>1781.07</v>
      </c>
      <c r="AK1158" s="15">
        <f ca="1">MIN(ROUND(H1158*(1+$C$22),0),AH1158)</f>
        <v>243</v>
      </c>
      <c r="AL1158" s="20">
        <f ca="1">RAND()</f>
        <v>0.20008036464248202</v>
      </c>
      <c r="AM1158" s="19">
        <f ca="1">(IF(B1158=1, $G$21+($G$22-$G$21)*AL1158, $H$21+($H$22-$H$21)*AL1158))</f>
        <v>1.6002410939274462E-2</v>
      </c>
      <c r="AN1158" s="15">
        <f ca="1">ROUND(AK1158*(1-AM1158), 0)</f>
        <v>239</v>
      </c>
      <c r="AO1158" s="18">
        <f ca="1">SUM(IF(AN1158&gt;H1158, (AN1158-H1158)*($G$23+AJ1158), 0),IF(AF1158&gt;G1158,(AF1158-G1158)*($G$23+AB1158),0),IF(X1158&gt;F1158,(X1158-F1158)*($G$23+T1158),0),IF(P1158&gt;E1158,(P1158-E1158)*($G$23+L1158),0))</f>
        <v>0</v>
      </c>
      <c r="AP1158" s="18">
        <f>-$C$24</f>
        <v>-313614.51120000001</v>
      </c>
      <c r="AQ1158" s="17">
        <f ca="1">L1158*P1158+T1158*X1158+AB1158*AF1158+AJ1158*AN1158-AO1158+AP1158</f>
        <v>502177.23879999999</v>
      </c>
      <c r="AS1158" s="21">
        <f ca="1">SUM(IF(AN1158&gt;H1158, (AN1158-H1158), 0),IF(AF1158&gt;G1158,(AF1158-G1158),0),IF(X1158&gt;F1158,(X1158-F1158),0),IF(P1158&gt;E1158,(P1158-E1158),0))</f>
        <v>0</v>
      </c>
    </row>
    <row r="1159" spans="1:45" x14ac:dyDescent="0.4">
      <c r="A1159" s="15">
        <v>1131</v>
      </c>
      <c r="B1159" s="15">
        <f ca="1">IF(RAND() &lt; (8/12), 0, 1)</f>
        <v>0</v>
      </c>
      <c r="C1159" s="20">
        <f ca="1">RAND()</f>
        <v>0.66413768691336561</v>
      </c>
      <c r="D1159" s="15" t="str">
        <f ca="1">LOOKUP(C1159,$H$13:$H$16,$F$13:$F$16)</f>
        <v>Boeing 777-300ER</v>
      </c>
      <c r="E1159" s="15">
        <f ca="1">LOOKUP(D1159,$F$6:$F$9,$I$6:$I$9)</f>
        <v>8</v>
      </c>
      <c r="F1159" s="15">
        <f ca="1">LOOKUP(D1159,$F$6:$F$9,$J$6:$J$9)</f>
        <v>40</v>
      </c>
      <c r="G1159" s="15">
        <f ca="1">LOOKUP(D1159,$F$6:$F$9,$K$6:$K$9)</f>
        <v>24</v>
      </c>
      <c r="H1159" s="15">
        <f ca="1">LOOKUP(D1159,$F$6:$F$9,$L$6:$L$9)</f>
        <v>260</v>
      </c>
      <c r="I1159" s="20">
        <f ca="1">RAND()</f>
        <v>0.77667220362301082</v>
      </c>
      <c r="J1159" s="15">
        <f ca="1">IF(B1159=1, ROUND(_xlfn.NORM.INV(I1159,$C$5,$C$6)*(1+$T$14), 0), ROUND(_xlfn.NORM.INV(I1159, $D$5, $D$6)*(1+$T$14), 0))</f>
        <v>5</v>
      </c>
      <c r="K1159" s="20">
        <f ca="1">RAND()</f>
        <v>0.68173473925355466</v>
      </c>
      <c r="L1159" s="18">
        <f ca="1">IF(B1159=1, ROUND(_xlfn.NORM.INV(K1159,$C$7,$C$8), 2), ROUND(_xlfn.NORM.INV(K1159, $D$7, $D$8), 2))</f>
        <v>10707.75</v>
      </c>
      <c r="M1159" s="15">
        <f ca="1">MIN(E1159,J1159)</f>
        <v>5</v>
      </c>
      <c r="N1159" s="15">
        <f ca="1">RAND()</f>
        <v>0.76156457798277455</v>
      </c>
      <c r="O1159" s="19">
        <f ca="1">(IF(B1159=1, $G$21+($G$22-$G$21)*N1159, $H$21+($H$22-$H$21)*N1159))</f>
        <v>3.2846937339483233E-2</v>
      </c>
      <c r="P1159" s="15">
        <f ca="1">ROUND(M1159*(1-O1159), 0)</f>
        <v>5</v>
      </c>
      <c r="Q1159" s="20">
        <f ca="1">RAND()</f>
        <v>2.7848901682359095E-2</v>
      </c>
      <c r="R1159" s="15">
        <f ca="1">IF(B1159=1, ROUND(_xlfn.NORM.INV(Q1159,$C$9,$C$10)*(1+$T$14), 0), ROUND(_xlfn.NORM.INV(Q1159, $D$9, $D$10)*(1+$T$14), 0))</f>
        <v>20</v>
      </c>
      <c r="S1159" s="20">
        <f ca="1">RAND()</f>
        <v>0.30036790685043546</v>
      </c>
      <c r="T1159" s="18">
        <f ca="1">IF(B1159=1, ROUND(_xlfn.NORM.INV(S1159,$C$11,$C$12), 2), ROUND(_xlfn.NORM.INV(S1159, $D$11, $D$12), 2))</f>
        <v>5126.93</v>
      </c>
      <c r="U1159" s="15">
        <f ca="1">MIN(F1159,R1159)</f>
        <v>20</v>
      </c>
      <c r="V1159" s="15">
        <f ca="1">RAND()</f>
        <v>4.6539191314771466E-2</v>
      </c>
      <c r="W1159" s="19">
        <f ca="1">(IF(B1159=1, $G$21+($G$22-$G$21)*V1159, $H$21+($H$22-$H$21)*V1159))</f>
        <v>1.1396175739443144E-2</v>
      </c>
      <c r="X1159" s="15">
        <f ca="1">ROUND(U1159*(1-W1159), 0)</f>
        <v>20</v>
      </c>
      <c r="Y1159" s="20">
        <f ca="1">RAND()</f>
        <v>0.86187935196331822</v>
      </c>
      <c r="Z1159" s="15">
        <f ca="1">IF(B1159=1, ROUND(_xlfn.NORM.INV(Y1159,$C$13,$C$14)*(1+$T$14), 0), ROUND(_xlfn.NORM.INV(Y1159, $D$13, $D$14)*(1+$T$14), 0))</f>
        <v>46</v>
      </c>
      <c r="AA1159" s="20">
        <f ca="1">RAND()</f>
        <v>0.15461887054188528</v>
      </c>
      <c r="AB1159" s="18">
        <f ca="1">IF(B1159=1, ROUND(_xlfn.NORM.INV(AA1159,$C$15,$C$16), 2), ROUND(_xlfn.NORM.INV(AA1159, $D$15, $D$16), 2))</f>
        <v>2674.39</v>
      </c>
      <c r="AC1159" s="15">
        <f ca="1">MIN(G1159,Z1159)</f>
        <v>24</v>
      </c>
      <c r="AD1159" s="15">
        <f ca="1">RAND()</f>
        <v>4.2081091536774862E-2</v>
      </c>
      <c r="AE1159" s="19">
        <f ca="1">(IF(B1159=1, $G$21+($G$22-$G$21)*AD1159, $H$21+($H$22-$H$21)*AD1159))</f>
        <v>1.1262432746103246E-2</v>
      </c>
      <c r="AF1159" s="15">
        <f ca="1">ROUND(AC1159*(1-AE1159), 0)</f>
        <v>24</v>
      </c>
      <c r="AG1159" s="20">
        <f ca="1">RAND()</f>
        <v>0.17653179716291689</v>
      </c>
      <c r="AH1159" s="15">
        <f ca="1">IF(B1159=1, ROUND(_xlfn.NORM.INV(AG1159,$C$17,$C$18)*(1+$T$14), 0), ROUND(_xlfn.NORM.INV(AG1159, $D$17, $D$18)*(1+$T$14), 0))</f>
        <v>151</v>
      </c>
      <c r="AI1159" s="20">
        <f ca="1">RAND()</f>
        <v>0.41246105078662088</v>
      </c>
      <c r="AJ1159" s="18">
        <f ca="1">IF(B1159=1, ROUND(_xlfn.NORM.INV(AI1159,$C$19,$C$20), 2), ROUND(_xlfn.NORM.INV(AI1159, $D$19, $D$20), 2))</f>
        <v>1731.93</v>
      </c>
      <c r="AK1159" s="15">
        <f ca="1">MIN(ROUND(H1159*(1+$C$22),0),AH1159)</f>
        <v>151</v>
      </c>
      <c r="AL1159" s="20">
        <f ca="1">RAND()</f>
        <v>9.2072654463996151E-2</v>
      </c>
      <c r="AM1159" s="19">
        <f ca="1">(IF(B1159=1, $G$21+($G$22-$G$21)*AL1159, $H$21+($H$22-$H$21)*AL1159))</f>
        <v>1.2762179633919884E-2</v>
      </c>
      <c r="AN1159" s="15">
        <f ca="1">ROUND(AK1159*(1-AM1159), 0)</f>
        <v>149</v>
      </c>
      <c r="AO1159" s="18">
        <f ca="1">SUM(IF(AN1159&gt;H1159, (AN1159-H1159)*($G$23+AJ1159), 0),IF(AF1159&gt;G1159,(AF1159-G1159)*($G$23+AB1159),0),IF(X1159&gt;F1159,(X1159-F1159)*($G$23+T1159),0),IF(P1159&gt;E1159,(P1159-E1159)*($G$23+L1159),0))</f>
        <v>0</v>
      </c>
      <c r="AP1159" s="18">
        <f>-$C$24</f>
        <v>-313614.51120000001</v>
      </c>
      <c r="AQ1159" s="17">
        <f ca="1">L1159*P1159+T1159*X1159+AB1159*AF1159+AJ1159*AN1159-AO1159+AP1159</f>
        <v>164705.76880000002</v>
      </c>
      <c r="AS1159" s="21">
        <f ca="1">SUM(IF(AN1159&gt;H1159, (AN1159-H1159), 0),IF(AF1159&gt;G1159,(AF1159-G1159),0),IF(X1159&gt;F1159,(X1159-F1159),0),IF(P1159&gt;E1159,(P1159-E1159),0))</f>
        <v>0</v>
      </c>
    </row>
    <row r="1160" spans="1:45" x14ac:dyDescent="0.4">
      <c r="A1160" s="15">
        <v>1132</v>
      </c>
      <c r="B1160" s="15">
        <f ca="1">IF(RAND() &lt; (8/12), 0, 1)</f>
        <v>0</v>
      </c>
      <c r="C1160" s="20">
        <f ca="1">RAND()</f>
        <v>0.30636893079169969</v>
      </c>
      <c r="D1160" s="15" t="str">
        <f ca="1">LOOKUP(C1160,$H$13:$H$16,$F$13:$F$16)</f>
        <v>Airbus A380-800</v>
      </c>
      <c r="E1160" s="15">
        <f ca="1">LOOKUP(D1160,$F$6:$F$9,$I$6:$I$9)</f>
        <v>14</v>
      </c>
      <c r="F1160" s="15">
        <f ca="1">LOOKUP(D1160,$F$6:$F$9,$J$6:$J$9)</f>
        <v>76</v>
      </c>
      <c r="G1160" s="15">
        <f ca="1">LOOKUP(D1160,$F$6:$F$9,$K$6:$K$9)</f>
        <v>56</v>
      </c>
      <c r="H1160" s="15">
        <f ca="1">LOOKUP(D1160,$F$6:$F$9,$L$6:$L$9)</f>
        <v>341</v>
      </c>
      <c r="I1160" s="20">
        <f ca="1">RAND()</f>
        <v>0.38466260278354092</v>
      </c>
      <c r="J1160" s="15">
        <f ca="1">IF(B1160=1, ROUND(_xlfn.NORM.INV(I1160,$C$5,$C$6)*(1+$T$14), 0), ROUND(_xlfn.NORM.INV(I1160, $D$5, $D$6)*(1+$T$14), 0))</f>
        <v>4</v>
      </c>
      <c r="K1160" s="20">
        <f ca="1">RAND()</f>
        <v>0.76151547303488931</v>
      </c>
      <c r="L1160" s="18">
        <f ca="1">IF(B1160=1, ROUND(_xlfn.NORM.INV(K1160,$C$7,$C$8), 2), ROUND(_xlfn.NORM.INV(K1160, $D$7, $D$8), 2))</f>
        <v>10816.51</v>
      </c>
      <c r="M1160" s="15">
        <f ca="1">MIN(E1160,J1160)</f>
        <v>4</v>
      </c>
      <c r="N1160" s="15">
        <f ca="1">RAND()</f>
        <v>2.4567848580964724E-2</v>
      </c>
      <c r="O1160" s="19">
        <f ca="1">(IF(B1160=1, $G$21+($G$22-$G$21)*N1160, $H$21+($H$22-$H$21)*N1160))</f>
        <v>1.0737035457428943E-2</v>
      </c>
      <c r="P1160" s="15">
        <f ca="1">ROUND(M1160*(1-O1160), 0)</f>
        <v>4</v>
      </c>
      <c r="Q1160" s="20">
        <f ca="1">RAND()</f>
        <v>0.42289323778432253</v>
      </c>
      <c r="R1160" s="15">
        <f ca="1">IF(B1160=1, ROUND(_xlfn.NORM.INV(Q1160,$C$9,$C$10)*(1+$T$14), 0), ROUND(_xlfn.NORM.INV(Q1160, $D$9, $D$10)*(1+$T$14), 0))</f>
        <v>38</v>
      </c>
      <c r="S1160" s="20">
        <f ca="1">RAND()</f>
        <v>8.6426358548096216E-3</v>
      </c>
      <c r="T1160" s="18">
        <f ca="1">IF(B1160=1, ROUND(_xlfn.NORM.INV(S1160,$C$11,$C$12), 2), ROUND(_xlfn.NORM.INV(S1160, $D$11, $D$12), 2))</f>
        <v>4703.7</v>
      </c>
      <c r="U1160" s="15">
        <f ca="1">MIN(F1160,R1160)</f>
        <v>38</v>
      </c>
      <c r="V1160" s="15">
        <f ca="1">RAND()</f>
        <v>0.98504183197863482</v>
      </c>
      <c r="W1160" s="19">
        <f ca="1">(IF(B1160=1, $G$21+($G$22-$G$21)*V1160, $H$21+($H$22-$H$21)*V1160))</f>
        <v>3.9551254959359045E-2</v>
      </c>
      <c r="X1160" s="15">
        <f ca="1">ROUND(U1160*(1-W1160), 0)</f>
        <v>36</v>
      </c>
      <c r="Y1160" s="20">
        <f ca="1">RAND()</f>
        <v>0.5281449320125301</v>
      </c>
      <c r="Z1160" s="15">
        <f ca="1">IF(B1160=1, ROUND(_xlfn.NORM.INV(Y1160,$C$13,$C$14)*(1+$T$14), 0), ROUND(_xlfn.NORM.INV(Y1160, $D$13, $D$14)*(1+$T$14), 0))</f>
        <v>36</v>
      </c>
      <c r="AA1160" s="20">
        <f ca="1">RAND()</f>
        <v>9.9375939365480614E-2</v>
      </c>
      <c r="AB1160" s="18">
        <f ca="1">IF(B1160=1, ROUND(_xlfn.NORM.INV(AA1160,$C$15,$C$16), 2), ROUND(_xlfn.NORM.INV(AA1160, $D$15, $D$16), 2))</f>
        <v>2641.78</v>
      </c>
      <c r="AC1160" s="15">
        <f ca="1">MIN(G1160,Z1160)</f>
        <v>36</v>
      </c>
      <c r="AD1160" s="15">
        <f ca="1">RAND()</f>
        <v>0.70591323140393503</v>
      </c>
      <c r="AE1160" s="19">
        <f ca="1">(IF(B1160=1, $G$21+($G$22-$G$21)*AD1160, $H$21+($H$22-$H$21)*AD1160))</f>
        <v>3.1177396942118053E-2</v>
      </c>
      <c r="AF1160" s="15">
        <f ca="1">ROUND(AC1160*(1-AE1160), 0)</f>
        <v>35</v>
      </c>
      <c r="AG1160" s="20">
        <f ca="1">RAND()</f>
        <v>0.97040442646376834</v>
      </c>
      <c r="AH1160" s="15">
        <f ca="1">IF(B1160=1, ROUND(_xlfn.NORM.INV(AG1160,$C$17,$C$18)*(1+$T$14), 0), ROUND(_xlfn.NORM.INV(AG1160, $D$17, $D$18)*(1+$T$14), 0))</f>
        <v>299</v>
      </c>
      <c r="AI1160" s="20">
        <f ca="1">RAND()</f>
        <v>0.11336108722567562</v>
      </c>
      <c r="AJ1160" s="18">
        <f ca="1">IF(B1160=1, ROUND(_xlfn.NORM.INV(AI1160,$C$19,$C$20), 2), ROUND(_xlfn.NORM.INV(AI1160, $D$19, $D$20), 2))</f>
        <v>1656.91</v>
      </c>
      <c r="AK1160" s="15">
        <f ca="1">MIN(ROUND(H1160*(1+$C$22),0),AH1160)</f>
        <v>299</v>
      </c>
      <c r="AL1160" s="20">
        <f ca="1">RAND()</f>
        <v>6.5208611018781948E-2</v>
      </c>
      <c r="AM1160" s="19">
        <f ca="1">(IF(B1160=1, $G$21+($G$22-$G$21)*AL1160, $H$21+($H$22-$H$21)*AL1160))</f>
        <v>1.1956258330563459E-2</v>
      </c>
      <c r="AN1160" s="15">
        <f ca="1">ROUND(AK1160*(1-AM1160), 0)</f>
        <v>295</v>
      </c>
      <c r="AO1160" s="18">
        <f ca="1">SUM(IF(AN1160&gt;H1160, (AN1160-H1160)*($G$23+AJ1160), 0),IF(AF1160&gt;G1160,(AF1160-G1160)*($G$23+AB1160),0),IF(X1160&gt;F1160,(X1160-F1160)*($G$23+T1160),0),IF(P1160&gt;E1160,(P1160-E1160)*($G$23+L1160),0))</f>
        <v>0</v>
      </c>
      <c r="AP1160" s="18">
        <f>-$C$24</f>
        <v>-313614.51120000001</v>
      </c>
      <c r="AQ1160" s="17">
        <f ca="1">L1160*P1160+T1160*X1160+AB1160*AF1160+AJ1160*AN1160-AO1160+AP1160</f>
        <v>480235.47879999998</v>
      </c>
      <c r="AS1160" s="21">
        <f ca="1">SUM(IF(AN1160&gt;H1160, (AN1160-H1160), 0),IF(AF1160&gt;G1160,(AF1160-G1160),0),IF(X1160&gt;F1160,(X1160-F1160),0),IF(P1160&gt;E1160,(P1160-E1160),0))</f>
        <v>0</v>
      </c>
    </row>
    <row r="1161" spans="1:45" x14ac:dyDescent="0.4">
      <c r="A1161" s="15">
        <v>1133</v>
      </c>
      <c r="B1161" s="15">
        <f ca="1">IF(RAND() &lt; (8/12), 0, 1)</f>
        <v>0</v>
      </c>
      <c r="C1161" s="20">
        <f ca="1">RAND()</f>
        <v>0.27941286960999945</v>
      </c>
      <c r="D1161" s="15" t="str">
        <f ca="1">LOOKUP(C1161,$H$13:$H$16,$F$13:$F$16)</f>
        <v>Airbus A380-800</v>
      </c>
      <c r="E1161" s="15">
        <f ca="1">LOOKUP(D1161,$F$6:$F$9,$I$6:$I$9)</f>
        <v>14</v>
      </c>
      <c r="F1161" s="15">
        <f ca="1">LOOKUP(D1161,$F$6:$F$9,$J$6:$J$9)</f>
        <v>76</v>
      </c>
      <c r="G1161" s="15">
        <f ca="1">LOOKUP(D1161,$F$6:$F$9,$K$6:$K$9)</f>
        <v>56</v>
      </c>
      <c r="H1161" s="15">
        <f ca="1">LOOKUP(D1161,$F$6:$F$9,$L$6:$L$9)</f>
        <v>341</v>
      </c>
      <c r="I1161" s="20">
        <f ca="1">RAND()</f>
        <v>0.50721418453603728</v>
      </c>
      <c r="J1161" s="15">
        <f ca="1">IF(B1161=1, ROUND(_xlfn.NORM.INV(I1161,$C$5,$C$6)*(1+$T$14), 0), ROUND(_xlfn.NORM.INV(I1161, $D$5, $D$6)*(1+$T$14), 0))</f>
        <v>4</v>
      </c>
      <c r="K1161" s="20">
        <f ca="1">RAND()</f>
        <v>0.69296765835163188</v>
      </c>
      <c r="L1161" s="18">
        <f ca="1">IF(B1161=1, ROUND(_xlfn.NORM.INV(K1161,$C$7,$C$8), 2), ROUND(_xlfn.NORM.INV(K1161, $D$7, $D$8), 2))</f>
        <v>10722.21</v>
      </c>
      <c r="M1161" s="15">
        <f ca="1">MIN(E1161,J1161)</f>
        <v>4</v>
      </c>
      <c r="N1161" s="15">
        <f ca="1">RAND()</f>
        <v>9.7580490341346526E-2</v>
      </c>
      <c r="O1161" s="19">
        <f ca="1">(IF(B1161=1, $G$21+($G$22-$G$21)*N1161, $H$21+($H$22-$H$21)*N1161))</f>
        <v>1.2927414710240396E-2</v>
      </c>
      <c r="P1161" s="15">
        <f ca="1">ROUND(M1161*(1-O1161), 0)</f>
        <v>4</v>
      </c>
      <c r="Q1161" s="20">
        <f ca="1">RAND()</f>
        <v>0.87032580950936234</v>
      </c>
      <c r="R1161" s="15">
        <f ca="1">IF(B1161=1, ROUND(_xlfn.NORM.INV(Q1161,$C$9,$C$10)*(1+$T$14), 0), ROUND(_xlfn.NORM.INV(Q1161, $D$9, $D$10)*(1+$T$14), 0))</f>
        <v>52</v>
      </c>
      <c r="S1161" s="20">
        <f ca="1">RAND()</f>
        <v>0.51068228022087736</v>
      </c>
      <c r="T1161" s="18">
        <f ca="1">IF(B1161=1, ROUND(_xlfn.NORM.INV(S1161,$C$11,$C$12), 2), ROUND(_xlfn.NORM.INV(S1161, $D$11, $D$12), 2))</f>
        <v>5252.29</v>
      </c>
      <c r="U1161" s="15">
        <f ca="1">MIN(F1161,R1161)</f>
        <v>52</v>
      </c>
      <c r="V1161" s="15">
        <f ca="1">RAND()</f>
        <v>5.5254962102123772E-2</v>
      </c>
      <c r="W1161" s="19">
        <f ca="1">(IF(B1161=1, $G$21+($G$22-$G$21)*V1161, $H$21+($H$22-$H$21)*V1161))</f>
        <v>1.1657648863063714E-2</v>
      </c>
      <c r="X1161" s="15">
        <f ca="1">ROUND(U1161*(1-W1161), 0)</f>
        <v>51</v>
      </c>
      <c r="Y1161" s="20">
        <f ca="1">RAND()</f>
        <v>0.25335569617127907</v>
      </c>
      <c r="Z1161" s="15">
        <f ca="1">IF(B1161=1, ROUND(_xlfn.NORM.INV(Y1161,$C$13,$C$14)*(1+$T$14), 0), ROUND(_xlfn.NORM.INV(Y1161, $D$13, $D$14)*(1+$T$14), 0))</f>
        <v>29</v>
      </c>
      <c r="AA1161" s="20">
        <f ca="1">RAND()</f>
        <v>0.80020803816354757</v>
      </c>
      <c r="AB1161" s="18">
        <f ca="1">IF(B1161=1, ROUND(_xlfn.NORM.INV(AA1161,$C$15,$C$16), 2), ROUND(_xlfn.NORM.INV(AA1161, $D$15, $D$16), 2))</f>
        <v>2900.35</v>
      </c>
      <c r="AC1161" s="15">
        <f ca="1">MIN(G1161,Z1161)</f>
        <v>29</v>
      </c>
      <c r="AD1161" s="15">
        <f ca="1">RAND()</f>
        <v>3.5991476253258381E-2</v>
      </c>
      <c r="AE1161" s="19">
        <f ca="1">(IF(B1161=1, $G$21+($G$22-$G$21)*AD1161, $H$21+($H$22-$H$21)*AD1161))</f>
        <v>1.1079744287597752E-2</v>
      </c>
      <c r="AF1161" s="15">
        <f ca="1">ROUND(AC1161*(1-AE1161), 0)</f>
        <v>29</v>
      </c>
      <c r="AG1161" s="20">
        <f ca="1">RAND()</f>
        <v>0.80279055811991329</v>
      </c>
      <c r="AH1161" s="15">
        <f ca="1">IF(B1161=1, ROUND(_xlfn.NORM.INV(AG1161,$C$17,$C$18)*(1+$T$14), 0), ROUND(_xlfn.NORM.INV(AG1161, $D$17, $D$18)*(1+$T$14), 0))</f>
        <v>244</v>
      </c>
      <c r="AI1161" s="20">
        <f ca="1">RAND()</f>
        <v>0.4807651173022871</v>
      </c>
      <c r="AJ1161" s="18">
        <f ca="1">IF(B1161=1, ROUND(_xlfn.NORM.INV(AI1161,$C$19,$C$20), 2), ROUND(_xlfn.NORM.INV(AI1161, $D$19, $D$20), 2))</f>
        <v>1745.07</v>
      </c>
      <c r="AK1161" s="15">
        <f ca="1">MIN(ROUND(H1161*(1+$C$22),0),AH1161)</f>
        <v>244</v>
      </c>
      <c r="AL1161" s="20">
        <f ca="1">RAND()</f>
        <v>0.45700575325262138</v>
      </c>
      <c r="AM1161" s="19">
        <f ca="1">(IF(B1161=1, $G$21+($G$22-$G$21)*AL1161, $H$21+($H$22-$H$21)*AL1161))</f>
        <v>2.3710172597578641E-2</v>
      </c>
      <c r="AN1161" s="15">
        <f ca="1">ROUND(AK1161*(1-AM1161), 0)</f>
        <v>238</v>
      </c>
      <c r="AO1161" s="18">
        <f ca="1">SUM(IF(AN1161&gt;H1161, (AN1161-H1161)*($G$23+AJ1161), 0),IF(AF1161&gt;G1161,(AF1161-G1161)*($G$23+AB1161),0),IF(X1161&gt;F1161,(X1161-F1161)*($G$23+T1161),0),IF(P1161&gt;E1161,(P1161-E1161)*($G$23+L1161),0))</f>
        <v>0</v>
      </c>
      <c r="AP1161" s="18">
        <f>-$C$24</f>
        <v>-313614.51120000001</v>
      </c>
      <c r="AQ1161" s="17">
        <f ca="1">L1161*P1161+T1161*X1161+AB1161*AF1161+AJ1161*AN1161-AO1161+AP1161</f>
        <v>496577.92879999994</v>
      </c>
      <c r="AS1161" s="21">
        <f ca="1">SUM(IF(AN1161&gt;H1161, (AN1161-H1161), 0),IF(AF1161&gt;G1161,(AF1161-G1161),0),IF(X1161&gt;F1161,(X1161-F1161),0),IF(P1161&gt;E1161,(P1161-E1161),0))</f>
        <v>0</v>
      </c>
    </row>
    <row r="1162" spans="1:45" x14ac:dyDescent="0.4">
      <c r="A1162" s="15">
        <v>1134</v>
      </c>
      <c r="B1162" s="15">
        <f ca="1">IF(RAND() &lt; (8/12), 0, 1)</f>
        <v>1</v>
      </c>
      <c r="C1162" s="20">
        <f ca="1">RAND()</f>
        <v>0.64945940869533469</v>
      </c>
      <c r="D1162" s="15" t="str">
        <f ca="1">LOOKUP(C1162,$H$13:$H$16,$F$13:$F$16)</f>
        <v>Boeing 777-300ER</v>
      </c>
      <c r="E1162" s="15">
        <f ca="1">LOOKUP(D1162,$F$6:$F$9,$I$6:$I$9)</f>
        <v>8</v>
      </c>
      <c r="F1162" s="15">
        <f ca="1">LOOKUP(D1162,$F$6:$F$9,$J$6:$J$9)</f>
        <v>40</v>
      </c>
      <c r="G1162" s="15">
        <f ca="1">LOOKUP(D1162,$F$6:$F$9,$K$6:$K$9)</f>
        <v>24</v>
      </c>
      <c r="H1162" s="15">
        <f ca="1">LOOKUP(D1162,$F$6:$F$9,$L$6:$L$9)</f>
        <v>260</v>
      </c>
      <c r="I1162" s="20">
        <f ca="1">RAND()</f>
        <v>0.58434590925746366</v>
      </c>
      <c r="J1162" s="15">
        <f ca="1">IF(B1162=1, ROUND(_xlfn.NORM.INV(I1162,$C$5,$C$6)*(1+$T$14), 0), ROUND(_xlfn.NORM.INV(I1162, $D$5, $D$6)*(1+$T$14), 0))</f>
        <v>7</v>
      </c>
      <c r="K1162" s="20">
        <f ca="1">RAND()</f>
        <v>0.23572056571831879</v>
      </c>
      <c r="L1162" s="18">
        <f ca="1">IF(B1162=1, ROUND(_xlfn.NORM.INV(K1162,$C$7,$C$8), 2), ROUND(_xlfn.NORM.INV(K1162, $D$7, $D$8), 2))</f>
        <v>12360.17</v>
      </c>
      <c r="M1162" s="15">
        <f ca="1">MIN(E1162,J1162)</f>
        <v>7</v>
      </c>
      <c r="N1162" s="15">
        <f ca="1">RAND()</f>
        <v>0.82070085985255958</v>
      </c>
      <c r="O1162" s="19">
        <f ca="1">(IF(B1162=1, $G$21+($G$22-$G$21)*N1162, $H$21+($H$22-$H$21)*N1162))</f>
        <v>4.3724530094839592E-2</v>
      </c>
      <c r="P1162" s="15">
        <f ca="1">ROUND(M1162*(1-O1162), 0)</f>
        <v>7</v>
      </c>
      <c r="Q1162" s="20">
        <f ca="1">RAND()</f>
        <v>0.34392950170710368</v>
      </c>
      <c r="R1162" s="15">
        <f ca="1">IF(B1162=1, ROUND(_xlfn.NORM.INV(Q1162,$C$9,$C$10)*(1+$T$14), 0), ROUND(_xlfn.NORM.INV(Q1162, $D$9, $D$10)*(1+$T$14), 0))</f>
        <v>51</v>
      </c>
      <c r="S1162" s="20">
        <f ca="1">RAND()</f>
        <v>0.76824118871922087</v>
      </c>
      <c r="T1162" s="18">
        <f ca="1">IF(B1162=1, ROUND(_xlfn.NORM.INV(S1162,$C$11,$C$12), 2), ROUND(_xlfn.NORM.INV(S1162, $D$11, $D$12), 2))</f>
        <v>7490.45</v>
      </c>
      <c r="U1162" s="15">
        <f ca="1">MIN(F1162,R1162)</f>
        <v>40</v>
      </c>
      <c r="V1162" s="15">
        <f ca="1">RAND()</f>
        <v>0.97766317581254425</v>
      </c>
      <c r="W1162" s="19">
        <f ca="1">(IF(B1162=1, $G$21+($G$22-$G$21)*V1162, $H$21+($H$22-$H$21)*V1162))</f>
        <v>4.9218211153439051E-2</v>
      </c>
      <c r="X1162" s="15">
        <f ca="1">ROUND(U1162*(1-W1162), 0)</f>
        <v>38</v>
      </c>
      <c r="Y1162" s="20">
        <f ca="1">RAND()</f>
        <v>0.11319363337628063</v>
      </c>
      <c r="Z1162" s="15">
        <f ca="1">IF(B1162=1, ROUND(_xlfn.NORM.INV(Y1162,$C$13,$C$14)*(1+$T$14), 0), ROUND(_xlfn.NORM.INV(Y1162, $D$13, $D$14)*(1+$T$14), 0))</f>
        <v>27</v>
      </c>
      <c r="AA1162" s="20">
        <f ca="1">RAND()</f>
        <v>0.26836800633187607</v>
      </c>
      <c r="AB1162" s="18">
        <f ca="1">IF(B1162=1, ROUND(_xlfn.NORM.INV(AA1162,$C$15,$C$16), 2), ROUND(_xlfn.NORM.INV(AA1162, $D$15, $D$16), 2))</f>
        <v>3345.28</v>
      </c>
      <c r="AC1162" s="15">
        <f ca="1">MIN(G1162,Z1162)</f>
        <v>24</v>
      </c>
      <c r="AD1162" s="15">
        <f ca="1">RAND()</f>
        <v>0.73383874537902416</v>
      </c>
      <c r="AE1162" s="19">
        <f ca="1">(IF(B1162=1, $G$21+($G$22-$G$21)*AD1162, $H$21+($H$22-$H$21)*AD1162))</f>
        <v>4.0684356088265844E-2</v>
      </c>
      <c r="AF1162" s="15">
        <f ca="1">ROUND(AC1162*(1-AE1162), 0)</f>
        <v>23</v>
      </c>
      <c r="AG1162" s="20">
        <f ca="1">RAND()</f>
        <v>0.73678525889056723</v>
      </c>
      <c r="AH1162" s="15">
        <f ca="1">IF(B1162=1, ROUND(_xlfn.NORM.INV(AG1162,$C$17,$C$18)*(1+$T$14), 0), ROUND(_xlfn.NORM.INV(AG1162, $D$17, $D$18)*(1+$T$14), 0))</f>
        <v>384</v>
      </c>
      <c r="AI1162" s="20">
        <f ca="1">RAND()</f>
        <v>1.5936268980169421E-2</v>
      </c>
      <c r="AJ1162" s="18">
        <f ca="1">IF(B1162=1, ROUND(_xlfn.NORM.INV(AI1162,$C$19,$C$20), 2), ROUND(_xlfn.NORM.INV(AI1162, $D$19, $D$20), 2))</f>
        <v>1631.46</v>
      </c>
      <c r="AK1162" s="15">
        <f ca="1">MIN(ROUND(H1162*(1+$C$22),0),AH1162)</f>
        <v>273</v>
      </c>
      <c r="AL1162" s="20">
        <f ca="1">RAND()</f>
        <v>0.23500335351451596</v>
      </c>
      <c r="AM1162" s="19">
        <f ca="1">(IF(B1162=1, $G$21+($G$22-$G$21)*AL1162, $H$21+($H$22-$H$21)*AL1162))</f>
        <v>2.3225117373008058E-2</v>
      </c>
      <c r="AN1162" s="15">
        <f ca="1">ROUND(AK1162*(1-AM1162), 0)</f>
        <v>267</v>
      </c>
      <c r="AO1162" s="18">
        <f ca="1">SUM(IF(AN1162&gt;H1162, (AN1162-H1162)*($G$23+AJ1162), 0),IF(AF1162&gt;G1162,(AF1162-G1162)*($G$23+AB1162),0),IF(X1162&gt;F1162,(X1162-F1162)*($G$23+T1162),0),IF(P1162&gt;E1162,(P1162-E1162)*($G$23+L1162),0))</f>
        <v>17377.22</v>
      </c>
      <c r="AP1162" s="18">
        <f>-$C$24</f>
        <v>-313614.51120000001</v>
      </c>
      <c r="AQ1162" s="17">
        <f ca="1">L1162*P1162+T1162*X1162+AB1162*AF1162+AJ1162*AN1162-AO1162+AP1162</f>
        <v>552707.81880000001</v>
      </c>
      <c r="AS1162" s="21">
        <f ca="1">SUM(IF(AN1162&gt;H1162, (AN1162-H1162), 0),IF(AF1162&gt;G1162,(AF1162-G1162),0),IF(X1162&gt;F1162,(X1162-F1162),0),IF(P1162&gt;E1162,(P1162-E1162),0))</f>
        <v>7</v>
      </c>
    </row>
    <row r="1163" spans="1:45" x14ac:dyDescent="0.4">
      <c r="A1163" s="15">
        <v>1135</v>
      </c>
      <c r="B1163" s="15">
        <f ca="1">IF(RAND() &lt; (8/12), 0, 1)</f>
        <v>1</v>
      </c>
      <c r="C1163" s="20">
        <f ca="1">RAND()</f>
        <v>0.73894684628909335</v>
      </c>
      <c r="D1163" s="15" t="str">
        <f ca="1">LOOKUP(C1163,$H$13:$H$16,$F$13:$F$16)</f>
        <v>Boeing 777-300ER</v>
      </c>
      <c r="E1163" s="15">
        <f ca="1">LOOKUP(D1163,$F$6:$F$9,$I$6:$I$9)</f>
        <v>8</v>
      </c>
      <c r="F1163" s="15">
        <f ca="1">LOOKUP(D1163,$F$6:$F$9,$J$6:$J$9)</f>
        <v>40</v>
      </c>
      <c r="G1163" s="15">
        <f ca="1">LOOKUP(D1163,$F$6:$F$9,$K$6:$K$9)</f>
        <v>24</v>
      </c>
      <c r="H1163" s="15">
        <f ca="1">LOOKUP(D1163,$F$6:$F$9,$L$6:$L$9)</f>
        <v>260</v>
      </c>
      <c r="I1163" s="20">
        <f ca="1">RAND()</f>
        <v>0.98666853651948372</v>
      </c>
      <c r="J1163" s="15">
        <f ca="1">IF(B1163=1, ROUND(_xlfn.NORM.INV(I1163,$C$5,$C$6)*(1+$T$14), 0), ROUND(_xlfn.NORM.INV(I1163, $D$5, $D$6)*(1+$T$14), 0))</f>
        <v>11</v>
      </c>
      <c r="K1163" s="20">
        <f ca="1">RAND()</f>
        <v>0.69551550464195677</v>
      </c>
      <c r="L1163" s="18">
        <f ca="1">IF(B1163=1, ROUND(_xlfn.NORM.INV(K1163,$C$7,$C$8), 2), ROUND(_xlfn.NORM.INV(K1163, $D$7, $D$8), 2))</f>
        <v>14581.41</v>
      </c>
      <c r="M1163" s="15">
        <f ca="1">MIN(E1163,J1163)</f>
        <v>8</v>
      </c>
      <c r="N1163" s="15">
        <f ca="1">RAND()</f>
        <v>0.58175788009989549</v>
      </c>
      <c r="O1163" s="19">
        <f ca="1">(IF(B1163=1, $G$21+($G$22-$G$21)*N1163, $H$21+($H$22-$H$21)*N1163))</f>
        <v>3.5361525803496344E-2</v>
      </c>
      <c r="P1163" s="15">
        <f ca="1">ROUND(M1163*(1-O1163), 0)</f>
        <v>8</v>
      </c>
      <c r="Q1163" s="20">
        <f ca="1">RAND()</f>
        <v>0.75629319733035161</v>
      </c>
      <c r="R1163" s="15">
        <f ca="1">IF(B1163=1, ROUND(_xlfn.NORM.INV(Q1163,$C$9,$C$10)*(1+$T$14), 0), ROUND(_xlfn.NORM.INV(Q1163, $D$9, $D$10)*(1+$T$14), 0))</f>
        <v>78</v>
      </c>
      <c r="S1163" s="20">
        <f ca="1">RAND()</f>
        <v>0.84622334888236317</v>
      </c>
      <c r="T1163" s="18">
        <f ca="1">IF(B1163=1, ROUND(_xlfn.NORM.INV(S1163,$C$11,$C$12), 2), ROUND(_xlfn.NORM.INV(S1163, $D$11, $D$12), 2))</f>
        <v>7749.52</v>
      </c>
      <c r="U1163" s="15">
        <f ca="1">MIN(F1163,R1163)</f>
        <v>40</v>
      </c>
      <c r="V1163" s="15">
        <f ca="1">RAND()</f>
        <v>8.4701046478720343E-2</v>
      </c>
      <c r="W1163" s="19">
        <f ca="1">(IF(B1163=1, $G$21+($G$22-$G$21)*V1163, $H$21+($H$22-$H$21)*V1163))</f>
        <v>1.7964536626755213E-2</v>
      </c>
      <c r="X1163" s="15">
        <f ca="1">ROUND(U1163*(1-W1163), 0)</f>
        <v>39</v>
      </c>
      <c r="Y1163" s="20">
        <f ca="1">RAND()</f>
        <v>0.94549015232449685</v>
      </c>
      <c r="Z1163" s="15">
        <f ca="1">IF(B1163=1, ROUND(_xlfn.NORM.INV(Y1163,$C$13,$C$14)*(1+$T$14), 0), ROUND(_xlfn.NORM.INV(Y1163, $D$13, $D$14)*(1+$T$14), 0))</f>
        <v>92</v>
      </c>
      <c r="AA1163" s="20">
        <f ca="1">RAND()</f>
        <v>0.5335008580349192</v>
      </c>
      <c r="AB1163" s="18">
        <f ca="1">IF(B1163=1, ROUND(_xlfn.NORM.INV(AA1163,$C$15,$C$16), 2), ROUND(_xlfn.NORM.INV(AA1163, $D$15, $D$16), 2))</f>
        <v>3682.8</v>
      </c>
      <c r="AC1163" s="15">
        <f ca="1">MIN(G1163,Z1163)</f>
        <v>24</v>
      </c>
      <c r="AD1163" s="15">
        <f ca="1">RAND()</f>
        <v>5.9746540543384352E-2</v>
      </c>
      <c r="AE1163" s="19">
        <f ca="1">(IF(B1163=1, $G$21+($G$22-$G$21)*AD1163, $H$21+($H$22-$H$21)*AD1163))</f>
        <v>1.7091128919018452E-2</v>
      </c>
      <c r="AF1163" s="15">
        <f ca="1">ROUND(AC1163*(1-AE1163), 0)</f>
        <v>24</v>
      </c>
      <c r="AG1163" s="20">
        <f ca="1">RAND()</f>
        <v>5.1965763417414546E-2</v>
      </c>
      <c r="AH1163" s="15">
        <f ca="1">IF(B1163=1, ROUND(_xlfn.NORM.INV(AG1163,$C$17,$C$18)*(1+$T$14), 0), ROUND(_xlfn.NORM.INV(AG1163, $D$17, $D$18)*(1+$T$14), 0))</f>
        <v>100</v>
      </c>
      <c r="AI1163" s="20">
        <f ca="1">RAND()</f>
        <v>0.70627427989954827</v>
      </c>
      <c r="AJ1163" s="18">
        <f ca="1">IF(B1163=1, ROUND(_xlfn.NORM.INV(AI1163,$C$19,$C$20), 2), ROUND(_xlfn.NORM.INV(AI1163, $D$19, $D$20), 2))</f>
        <v>2439.5500000000002</v>
      </c>
      <c r="AK1163" s="15">
        <f ca="1">MIN(ROUND(H1163*(1+$C$22),0),AH1163)</f>
        <v>100</v>
      </c>
      <c r="AL1163" s="20">
        <f ca="1">RAND()</f>
        <v>0.47222208824797651</v>
      </c>
      <c r="AM1163" s="19">
        <f ca="1">(IF(B1163=1, $G$21+($G$22-$G$21)*AL1163, $H$21+($H$22-$H$21)*AL1163))</f>
        <v>3.1527773088679184E-2</v>
      </c>
      <c r="AN1163" s="15">
        <f ca="1">ROUND(AK1163*(1-AM1163), 0)</f>
        <v>97</v>
      </c>
      <c r="AO1163" s="18">
        <f ca="1">SUM(IF(AN1163&gt;H1163, (AN1163-H1163)*($G$23+AJ1163), 0),IF(AF1163&gt;G1163,(AF1163-G1163)*($G$23+AB1163),0),IF(X1163&gt;F1163,(X1163-F1163)*($G$23+T1163),0),IF(P1163&gt;E1163,(P1163-E1163)*($G$23+L1163),0))</f>
        <v>0</v>
      </c>
      <c r="AP1163" s="18">
        <f>-$C$24</f>
        <v>-313614.51120000001</v>
      </c>
      <c r="AQ1163" s="17">
        <f ca="1">L1163*P1163+T1163*X1163+AB1163*AF1163+AJ1163*AN1163-AO1163+AP1163</f>
        <v>430291.59880000009</v>
      </c>
      <c r="AS1163" s="21">
        <f ca="1">SUM(IF(AN1163&gt;H1163, (AN1163-H1163), 0),IF(AF1163&gt;G1163,(AF1163-G1163),0),IF(X1163&gt;F1163,(X1163-F1163),0),IF(P1163&gt;E1163,(P1163-E1163),0))</f>
        <v>0</v>
      </c>
    </row>
    <row r="1164" spans="1:45" x14ac:dyDescent="0.4">
      <c r="A1164" s="15">
        <v>1136</v>
      </c>
      <c r="B1164" s="15">
        <f ca="1">IF(RAND() &lt; (8/12), 0, 1)</f>
        <v>0</v>
      </c>
      <c r="C1164" s="20">
        <f ca="1">RAND()</f>
        <v>0.57394342362977813</v>
      </c>
      <c r="D1164" s="15" t="str">
        <f ca="1">LOOKUP(C1164,$H$13:$H$16,$F$13:$F$16)</f>
        <v>Airbus A380-800</v>
      </c>
      <c r="E1164" s="15">
        <f ca="1">LOOKUP(D1164,$F$6:$F$9,$I$6:$I$9)</f>
        <v>14</v>
      </c>
      <c r="F1164" s="15">
        <f ca="1">LOOKUP(D1164,$F$6:$F$9,$J$6:$J$9)</f>
        <v>76</v>
      </c>
      <c r="G1164" s="15">
        <f ca="1">LOOKUP(D1164,$F$6:$F$9,$K$6:$K$9)</f>
        <v>56</v>
      </c>
      <c r="H1164" s="15">
        <f ca="1">LOOKUP(D1164,$F$6:$F$9,$L$6:$L$9)</f>
        <v>341</v>
      </c>
      <c r="I1164" s="20">
        <f ca="1">RAND()</f>
        <v>0.14545834204374875</v>
      </c>
      <c r="J1164" s="15">
        <f ca="1">IF(B1164=1, ROUND(_xlfn.NORM.INV(I1164,$C$5,$C$6)*(1+$T$14), 0), ROUND(_xlfn.NORM.INV(I1164, $D$5, $D$6)*(1+$T$14), 0))</f>
        <v>3</v>
      </c>
      <c r="K1164" s="20">
        <f ca="1">RAND()</f>
        <v>0.77816095214200043</v>
      </c>
      <c r="L1164" s="18">
        <f ca="1">IF(B1164=1, ROUND(_xlfn.NORM.INV(K1164,$C$7,$C$8), 2), ROUND(_xlfn.NORM.INV(K1164, $D$7, $D$8), 2))</f>
        <v>10841.49</v>
      </c>
      <c r="M1164" s="15">
        <f ca="1">MIN(E1164,J1164)</f>
        <v>3</v>
      </c>
      <c r="N1164" s="15">
        <f ca="1">RAND()</f>
        <v>0.33345302514760655</v>
      </c>
      <c r="O1164" s="19">
        <f ca="1">(IF(B1164=1, $G$21+($G$22-$G$21)*N1164, $H$21+($H$22-$H$21)*N1164))</f>
        <v>2.0003590754428195E-2</v>
      </c>
      <c r="P1164" s="15">
        <f ca="1">ROUND(M1164*(1-O1164), 0)</f>
        <v>3</v>
      </c>
      <c r="Q1164" s="20">
        <f ca="1">RAND()</f>
        <v>0.36131108487405572</v>
      </c>
      <c r="R1164" s="15">
        <f ca="1">IF(B1164=1, ROUND(_xlfn.NORM.INV(Q1164,$C$9,$C$10)*(1+$T$14), 0), ROUND(_xlfn.NORM.INV(Q1164, $D$9, $D$10)*(1+$T$14), 0))</f>
        <v>36</v>
      </c>
      <c r="S1164" s="20">
        <f ca="1">RAND()</f>
        <v>0.76937140484286581</v>
      </c>
      <c r="T1164" s="18">
        <f ca="1">IF(B1164=1, ROUND(_xlfn.NORM.INV(S1164,$C$11,$C$12), 2), ROUND(_xlfn.NORM.INV(S1164, $D$11, $D$12), 2))</f>
        <v>5414.09</v>
      </c>
      <c r="U1164" s="15">
        <f ca="1">MIN(F1164,R1164)</f>
        <v>36</v>
      </c>
      <c r="V1164" s="15">
        <f ca="1">RAND()</f>
        <v>0.43434579796640882</v>
      </c>
      <c r="W1164" s="19">
        <f ca="1">(IF(B1164=1, $G$21+($G$22-$G$21)*V1164, $H$21+($H$22-$H$21)*V1164))</f>
        <v>2.3030373938992266E-2</v>
      </c>
      <c r="X1164" s="15">
        <f ca="1">ROUND(U1164*(1-W1164), 0)</f>
        <v>35</v>
      </c>
      <c r="Y1164" s="20">
        <f ca="1">RAND()</f>
        <v>0.11561652373006437</v>
      </c>
      <c r="Z1164" s="15">
        <f ca="1">IF(B1164=1, ROUND(_xlfn.NORM.INV(Y1164,$C$13,$C$14)*(1+$T$14), 0), ROUND(_xlfn.NORM.INV(Y1164, $D$13, $D$14)*(1+$T$14), 0))</f>
        <v>24</v>
      </c>
      <c r="AA1164" s="20">
        <f ca="1">RAND()</f>
        <v>0.66771935969247842</v>
      </c>
      <c r="AB1164" s="18">
        <f ca="1">IF(B1164=1, ROUND(_xlfn.NORM.INV(AA1164,$C$15,$C$16), 2), ROUND(_xlfn.NORM.INV(AA1164, $D$15, $D$16), 2))</f>
        <v>2850.67</v>
      </c>
      <c r="AC1164" s="15">
        <f ca="1">MIN(G1164,Z1164)</f>
        <v>24</v>
      </c>
      <c r="AD1164" s="15">
        <f ca="1">RAND()</f>
        <v>0.91694279156318015</v>
      </c>
      <c r="AE1164" s="19">
        <f ca="1">(IF(B1164=1, $G$21+($G$22-$G$21)*AD1164, $H$21+($H$22-$H$21)*AD1164))</f>
        <v>3.7508283746895403E-2</v>
      </c>
      <c r="AF1164" s="15">
        <f ca="1">ROUND(AC1164*(1-AE1164), 0)</f>
        <v>23</v>
      </c>
      <c r="AG1164" s="20">
        <f ca="1">RAND()</f>
        <v>0.59127721028978297</v>
      </c>
      <c r="AH1164" s="15">
        <f ca="1">IF(B1164=1, ROUND(_xlfn.NORM.INV(AG1164,$C$17,$C$18)*(1+$T$14), 0), ROUND(_xlfn.NORM.INV(AG1164, $D$17, $D$18)*(1+$T$14), 0))</f>
        <v>212</v>
      </c>
      <c r="AI1164" s="20">
        <f ca="1">RAND()</f>
        <v>0.16599057822218621</v>
      </c>
      <c r="AJ1164" s="18">
        <f ca="1">IF(B1164=1, ROUND(_xlfn.NORM.INV(AI1164,$C$19,$C$20), 2), ROUND(_xlfn.NORM.INV(AI1164, $D$19, $D$20), 2))</f>
        <v>1675.04</v>
      </c>
      <c r="AK1164" s="15">
        <f ca="1">MIN(ROUND(H1164*(1+$C$22),0),AH1164)</f>
        <v>212</v>
      </c>
      <c r="AL1164" s="20">
        <f ca="1">RAND()</f>
        <v>0.84308701389819751</v>
      </c>
      <c r="AM1164" s="19">
        <f ca="1">(IF(B1164=1, $G$21+($G$22-$G$21)*AL1164, $H$21+($H$22-$H$21)*AL1164))</f>
        <v>3.5292610416945924E-2</v>
      </c>
      <c r="AN1164" s="15">
        <f ca="1">ROUND(AK1164*(1-AM1164), 0)</f>
        <v>205</v>
      </c>
      <c r="AO1164" s="18">
        <f ca="1">SUM(IF(AN1164&gt;H1164, (AN1164-H1164)*($G$23+AJ1164), 0),IF(AF1164&gt;G1164,(AF1164-G1164)*($G$23+AB1164),0),IF(X1164&gt;F1164,(X1164-F1164)*($G$23+T1164),0),IF(P1164&gt;E1164,(P1164-E1164)*($G$23+L1164),0))</f>
        <v>0</v>
      </c>
      <c r="AP1164" s="18">
        <f>-$C$24</f>
        <v>-313614.51120000001</v>
      </c>
      <c r="AQ1164" s="17">
        <f ca="1">L1164*P1164+T1164*X1164+AB1164*AF1164+AJ1164*AN1164-AO1164+AP1164</f>
        <v>317351.71879999997</v>
      </c>
      <c r="AS1164" s="21">
        <f ca="1">SUM(IF(AN1164&gt;H1164, (AN1164-H1164), 0),IF(AF1164&gt;G1164,(AF1164-G1164),0),IF(X1164&gt;F1164,(X1164-F1164),0),IF(P1164&gt;E1164,(P1164-E1164),0))</f>
        <v>0</v>
      </c>
    </row>
    <row r="1165" spans="1:45" x14ac:dyDescent="0.4">
      <c r="A1165" s="15">
        <v>1137</v>
      </c>
      <c r="B1165" s="15">
        <f ca="1">IF(RAND() &lt; (8/12), 0, 1)</f>
        <v>0</v>
      </c>
      <c r="C1165" s="20">
        <f ca="1">RAND()</f>
        <v>0.1141711621809588</v>
      </c>
      <c r="D1165" s="15" t="str">
        <f ca="1">LOOKUP(C1165,$H$13:$H$16,$F$13:$F$16)</f>
        <v>Airbus A350-900</v>
      </c>
      <c r="E1165" s="15">
        <f ca="1">LOOKUP(D1165,$F$6:$F$9,$I$6:$I$9)</f>
        <v>0</v>
      </c>
      <c r="F1165" s="15">
        <f ca="1">LOOKUP(D1165,$F$6:$F$9,$J$6:$J$9)</f>
        <v>32</v>
      </c>
      <c r="G1165" s="15">
        <f ca="1">LOOKUP(D1165,$F$6:$F$9,$K$6:$K$9)</f>
        <v>21</v>
      </c>
      <c r="H1165" s="15">
        <f ca="1">LOOKUP(D1165,$F$6:$F$9,$L$6:$L$9)</f>
        <v>259</v>
      </c>
      <c r="I1165" s="20">
        <f ca="1">RAND()</f>
        <v>0.41141900606445947</v>
      </c>
      <c r="J1165" s="15">
        <f ca="1">IF(B1165=1, ROUND(_xlfn.NORM.INV(I1165,$C$5,$C$6)*(1+$T$14), 0), ROUND(_xlfn.NORM.INV(I1165, $D$5, $D$6)*(1+$T$14), 0))</f>
        <v>4</v>
      </c>
      <c r="K1165" s="20">
        <f ca="1">RAND()</f>
        <v>0.30828536683270991</v>
      </c>
      <c r="L1165" s="18">
        <f ca="1">IF(B1165=1, ROUND(_xlfn.NORM.INV(K1165,$C$7,$C$8), 2), ROUND(_xlfn.NORM.INV(K1165, $D$7, $D$8), 2))</f>
        <v>10264.17</v>
      </c>
      <c r="M1165" s="15">
        <f ca="1">MIN(E1165,J1165)</f>
        <v>0</v>
      </c>
      <c r="N1165" s="15">
        <f ca="1">RAND()</f>
        <v>0.36057917752376789</v>
      </c>
      <c r="O1165" s="19">
        <f ca="1">(IF(B1165=1, $G$21+($G$22-$G$21)*N1165, $H$21+($H$22-$H$21)*N1165))</f>
        <v>2.0817375325713039E-2</v>
      </c>
      <c r="P1165" s="15">
        <f ca="1">ROUND(M1165*(1-O1165), 0)</f>
        <v>0</v>
      </c>
      <c r="Q1165" s="20">
        <f ca="1">RAND()</f>
        <v>0.20862438164257258</v>
      </c>
      <c r="R1165" s="15">
        <f ca="1">IF(B1165=1, ROUND(_xlfn.NORM.INV(Q1165,$C$9,$C$10)*(1+$T$14), 0), ROUND(_xlfn.NORM.INV(Q1165, $D$9, $D$10)*(1+$T$14), 0))</f>
        <v>31</v>
      </c>
      <c r="S1165" s="20">
        <f ca="1">RAND()</f>
        <v>0.60835758738525947</v>
      </c>
      <c r="T1165" s="18">
        <f ca="1">IF(B1165=1, ROUND(_xlfn.NORM.INV(S1165,$C$11,$C$12), 2), ROUND(_xlfn.NORM.INV(S1165, $D$11, $D$12), 2))</f>
        <v>5308.87</v>
      </c>
      <c r="U1165" s="15">
        <f ca="1">MIN(F1165,R1165)</f>
        <v>31</v>
      </c>
      <c r="V1165" s="15">
        <f ca="1">RAND()</f>
        <v>0.99664598256648707</v>
      </c>
      <c r="W1165" s="19">
        <f ca="1">(IF(B1165=1, $G$21+($G$22-$G$21)*V1165, $H$21+($H$22-$H$21)*V1165))</f>
        <v>3.9899379476994609E-2</v>
      </c>
      <c r="X1165" s="15">
        <f ca="1">ROUND(U1165*(1-W1165), 0)</f>
        <v>30</v>
      </c>
      <c r="Y1165" s="20">
        <f ca="1">RAND()</f>
        <v>0.42705222051413871</v>
      </c>
      <c r="Z1165" s="15">
        <f ca="1">IF(B1165=1, ROUND(_xlfn.NORM.INV(Y1165,$C$13,$C$14)*(1+$T$14), 0), ROUND(_xlfn.NORM.INV(Y1165, $D$13, $D$14)*(1+$T$14), 0))</f>
        <v>34</v>
      </c>
      <c r="AA1165" s="20">
        <f ca="1">RAND()</f>
        <v>0.9152054066261055</v>
      </c>
      <c r="AB1165" s="18">
        <f ca="1">IF(B1165=1, ROUND(_xlfn.NORM.INV(AA1165,$C$15,$C$16), 2), ROUND(_xlfn.NORM.INV(AA1165, $D$15, $D$16), 2))</f>
        <v>2964.9</v>
      </c>
      <c r="AC1165" s="15">
        <f ca="1">MIN(G1165,Z1165)</f>
        <v>21</v>
      </c>
      <c r="AD1165" s="15">
        <f ca="1">RAND()</f>
        <v>0.89705305726066586</v>
      </c>
      <c r="AE1165" s="19">
        <f ca="1">(IF(B1165=1, $G$21+($G$22-$G$21)*AD1165, $H$21+($H$22-$H$21)*AD1165))</f>
        <v>3.6911591717819978E-2</v>
      </c>
      <c r="AF1165" s="15">
        <f ca="1">ROUND(AC1165*(1-AE1165), 0)</f>
        <v>20</v>
      </c>
      <c r="AG1165" s="20">
        <f ca="1">RAND()</f>
        <v>0.19704426217424487</v>
      </c>
      <c r="AH1165" s="15">
        <f ca="1">IF(B1165=1, ROUND(_xlfn.NORM.INV(AG1165,$C$17,$C$18)*(1+$T$14), 0), ROUND(_xlfn.NORM.INV(AG1165, $D$17, $D$18)*(1+$T$14), 0))</f>
        <v>155</v>
      </c>
      <c r="AI1165" s="20">
        <f ca="1">RAND()</f>
        <v>0.64801522003483358</v>
      </c>
      <c r="AJ1165" s="18">
        <f ca="1">IF(B1165=1, ROUND(_xlfn.NORM.INV(AI1165,$C$19,$C$20), 2), ROUND(_xlfn.NORM.INV(AI1165, $D$19, $D$20), 2))</f>
        <v>1777.59</v>
      </c>
      <c r="AK1165" s="15">
        <f ca="1">MIN(ROUND(H1165*(1+$C$22),0),AH1165)</f>
        <v>155</v>
      </c>
      <c r="AL1165" s="20">
        <f ca="1">RAND()</f>
        <v>0.51713736778138097</v>
      </c>
      <c r="AM1165" s="19">
        <f ca="1">(IF(B1165=1, $G$21+($G$22-$G$21)*AL1165, $H$21+($H$22-$H$21)*AL1165))</f>
        <v>2.5514121033441431E-2</v>
      </c>
      <c r="AN1165" s="15">
        <f ca="1">ROUND(AK1165*(1-AM1165), 0)</f>
        <v>151</v>
      </c>
      <c r="AO1165" s="18">
        <f ca="1">SUM(IF(AN1165&gt;H1165, (AN1165-H1165)*($G$23+AJ1165), 0),IF(AF1165&gt;G1165,(AF1165-G1165)*($G$23+AB1165),0),IF(X1165&gt;F1165,(X1165-F1165)*($G$23+T1165),0),IF(P1165&gt;E1165,(P1165-E1165)*($G$23+L1165),0))</f>
        <v>0</v>
      </c>
      <c r="AP1165" s="18">
        <f>-$C$24</f>
        <v>-313614.51120000001</v>
      </c>
      <c r="AQ1165" s="17">
        <f ca="1">L1165*P1165+T1165*X1165+AB1165*AF1165+AJ1165*AN1165-AO1165+AP1165</f>
        <v>173365.67879999994</v>
      </c>
      <c r="AS1165" s="21">
        <f ca="1">SUM(IF(AN1165&gt;H1165, (AN1165-H1165), 0),IF(AF1165&gt;G1165,(AF1165-G1165),0),IF(X1165&gt;F1165,(X1165-F1165),0),IF(P1165&gt;E1165,(P1165-E1165),0))</f>
        <v>0</v>
      </c>
    </row>
    <row r="1166" spans="1:45" x14ac:dyDescent="0.4">
      <c r="A1166" s="15">
        <v>1138</v>
      </c>
      <c r="B1166" s="15">
        <f ca="1">IF(RAND() &lt; (8/12), 0, 1)</f>
        <v>0</v>
      </c>
      <c r="C1166" s="20">
        <f ca="1">RAND()</f>
        <v>0.50161085497876912</v>
      </c>
      <c r="D1166" s="15" t="str">
        <f ca="1">LOOKUP(C1166,$H$13:$H$16,$F$13:$F$16)</f>
        <v>Airbus A380-800</v>
      </c>
      <c r="E1166" s="15">
        <f ca="1">LOOKUP(D1166,$F$6:$F$9,$I$6:$I$9)</f>
        <v>14</v>
      </c>
      <c r="F1166" s="15">
        <f ca="1">LOOKUP(D1166,$F$6:$F$9,$J$6:$J$9)</f>
        <v>76</v>
      </c>
      <c r="G1166" s="15">
        <f ca="1">LOOKUP(D1166,$F$6:$F$9,$K$6:$K$9)</f>
        <v>56</v>
      </c>
      <c r="H1166" s="15">
        <f ca="1">LOOKUP(D1166,$F$6:$F$9,$L$6:$L$9)</f>
        <v>341</v>
      </c>
      <c r="I1166" s="20">
        <f ca="1">RAND()</f>
        <v>0.96584465407699205</v>
      </c>
      <c r="J1166" s="15">
        <f ca="1">IF(B1166=1, ROUND(_xlfn.NORM.INV(I1166,$C$5,$C$6)*(1+$T$14), 0), ROUND(_xlfn.NORM.INV(I1166, $D$5, $D$6)*(1+$T$14), 0))</f>
        <v>6</v>
      </c>
      <c r="K1166" s="20">
        <f ca="1">RAND()</f>
        <v>0.47050112449872461</v>
      </c>
      <c r="L1166" s="18">
        <f ca="1">IF(B1166=1, ROUND(_xlfn.NORM.INV(K1166,$C$7,$C$8), 2), ROUND(_xlfn.NORM.INV(K1166, $D$7, $D$8), 2))</f>
        <v>10458.65</v>
      </c>
      <c r="M1166" s="15">
        <f ca="1">MIN(E1166,J1166)</f>
        <v>6</v>
      </c>
      <c r="N1166" s="15">
        <f ca="1">RAND()</f>
        <v>0.77178253551408804</v>
      </c>
      <c r="O1166" s="19">
        <f ca="1">(IF(B1166=1, $G$21+($G$22-$G$21)*N1166, $H$21+($H$22-$H$21)*N1166))</f>
        <v>3.3153476065422641E-2</v>
      </c>
      <c r="P1166" s="15">
        <f ca="1">ROUND(M1166*(1-O1166), 0)</f>
        <v>6</v>
      </c>
      <c r="Q1166" s="20">
        <f ca="1">RAND()</f>
        <v>0.37261165182807865</v>
      </c>
      <c r="R1166" s="15">
        <f ca="1">IF(B1166=1, ROUND(_xlfn.NORM.INV(Q1166,$C$9,$C$10)*(1+$T$14), 0), ROUND(_xlfn.NORM.INV(Q1166, $D$9, $D$10)*(1+$T$14), 0))</f>
        <v>36</v>
      </c>
      <c r="S1166" s="20">
        <f ca="1">RAND()</f>
        <v>0.65560032666420831</v>
      </c>
      <c r="T1166" s="18">
        <f ca="1">IF(B1166=1, ROUND(_xlfn.NORM.INV(S1166,$C$11,$C$12), 2), ROUND(_xlfn.NORM.INV(S1166, $D$11, $D$12), 2))</f>
        <v>5337.45</v>
      </c>
      <c r="U1166" s="15">
        <f ca="1">MIN(F1166,R1166)</f>
        <v>36</v>
      </c>
      <c r="V1166" s="15">
        <f ca="1">RAND()</f>
        <v>0.53099224065417761</v>
      </c>
      <c r="W1166" s="19">
        <f ca="1">(IF(B1166=1, $G$21+($G$22-$G$21)*V1166, $H$21+($H$22-$H$21)*V1166))</f>
        <v>2.5929767219625331E-2</v>
      </c>
      <c r="X1166" s="15">
        <f ca="1">ROUND(U1166*(1-W1166), 0)</f>
        <v>35</v>
      </c>
      <c r="Y1166" s="20">
        <f ca="1">RAND()</f>
        <v>0.51457735037401442</v>
      </c>
      <c r="Z1166" s="15">
        <f ca="1">IF(B1166=1, ROUND(_xlfn.NORM.INV(Y1166,$C$13,$C$14)*(1+$T$14), 0), ROUND(_xlfn.NORM.INV(Y1166, $D$13, $D$14)*(1+$T$14), 0))</f>
        <v>36</v>
      </c>
      <c r="AA1166" s="20">
        <f ca="1">RAND()</f>
        <v>0.75614562025823628</v>
      </c>
      <c r="AB1166" s="18">
        <f ca="1">IF(B1166=1, ROUND(_xlfn.NORM.INV(AA1166,$C$15,$C$16), 2), ROUND(_xlfn.NORM.INV(AA1166, $D$15, $D$16), 2))</f>
        <v>2882.31</v>
      </c>
      <c r="AC1166" s="15">
        <f ca="1">MIN(G1166,Z1166)</f>
        <v>36</v>
      </c>
      <c r="AD1166" s="15">
        <f ca="1">RAND()</f>
        <v>0.29132496159623011</v>
      </c>
      <c r="AE1166" s="19">
        <f ca="1">(IF(B1166=1, $G$21+($G$22-$G$21)*AD1166, $H$21+($H$22-$H$21)*AD1166))</f>
        <v>1.8739748847886904E-2</v>
      </c>
      <c r="AF1166" s="15">
        <f ca="1">ROUND(AC1166*(1-AE1166), 0)</f>
        <v>35</v>
      </c>
      <c r="AG1166" s="20">
        <f ca="1">RAND()</f>
        <v>0.33198421474449613</v>
      </c>
      <c r="AH1166" s="15">
        <f ca="1">IF(B1166=1, ROUND(_xlfn.NORM.INV(AG1166,$C$17,$C$18)*(1+$T$14), 0), ROUND(_xlfn.NORM.INV(AG1166, $D$17, $D$18)*(1+$T$14), 0))</f>
        <v>177</v>
      </c>
      <c r="AI1166" s="20">
        <f ca="1">RAND()</f>
        <v>2.763926337026501E-2</v>
      </c>
      <c r="AJ1166" s="18">
        <f ca="1">IF(B1166=1, ROUND(_xlfn.NORM.INV(AI1166,$C$19,$C$20), 2), ROUND(_xlfn.NORM.INV(AI1166, $D$19, $D$20), 2))</f>
        <v>1603.14</v>
      </c>
      <c r="AK1166" s="15">
        <f ca="1">MIN(ROUND(H1166*(1+$C$22),0),AH1166)</f>
        <v>177</v>
      </c>
      <c r="AL1166" s="20">
        <f ca="1">RAND()</f>
        <v>0.47225397123900048</v>
      </c>
      <c r="AM1166" s="19">
        <f ca="1">(IF(B1166=1, $G$21+($G$22-$G$21)*AL1166, $H$21+($H$22-$H$21)*AL1166))</f>
        <v>2.4167619137170013E-2</v>
      </c>
      <c r="AN1166" s="15">
        <f ca="1">ROUND(AK1166*(1-AM1166), 0)</f>
        <v>173</v>
      </c>
      <c r="AO1166" s="18">
        <f ca="1">SUM(IF(AN1166&gt;H1166, (AN1166-H1166)*($G$23+AJ1166), 0),IF(AF1166&gt;G1166,(AF1166-G1166)*($G$23+AB1166),0),IF(X1166&gt;F1166,(X1166-F1166)*($G$23+T1166),0),IF(P1166&gt;E1166,(P1166-E1166)*($G$23+L1166),0))</f>
        <v>0</v>
      </c>
      <c r="AP1166" s="18">
        <f>-$C$24</f>
        <v>-313614.51120000001</v>
      </c>
      <c r="AQ1166" s="17">
        <f ca="1">L1166*P1166+T1166*X1166+AB1166*AF1166+AJ1166*AN1166-AO1166+AP1166</f>
        <v>314172.20879999996</v>
      </c>
      <c r="AS1166" s="21">
        <f ca="1">SUM(IF(AN1166&gt;H1166, (AN1166-H1166), 0),IF(AF1166&gt;G1166,(AF1166-G1166),0),IF(X1166&gt;F1166,(X1166-F1166),0),IF(P1166&gt;E1166,(P1166-E1166),0))</f>
        <v>0</v>
      </c>
    </row>
    <row r="1167" spans="1:45" x14ac:dyDescent="0.4">
      <c r="A1167" s="15">
        <v>1139</v>
      </c>
      <c r="B1167" s="15">
        <f ca="1">IF(RAND() &lt; (8/12), 0, 1)</f>
        <v>0</v>
      </c>
      <c r="C1167" s="20">
        <f ca="1">RAND()</f>
        <v>2.4062985337805931E-2</v>
      </c>
      <c r="D1167" s="15" t="str">
        <f ca="1">LOOKUP(C1167,$H$13:$H$16,$F$13:$F$16)</f>
        <v>Airbus A350-900</v>
      </c>
      <c r="E1167" s="15">
        <f ca="1">LOOKUP(D1167,$F$6:$F$9,$I$6:$I$9)</f>
        <v>0</v>
      </c>
      <c r="F1167" s="15">
        <f ca="1">LOOKUP(D1167,$F$6:$F$9,$J$6:$J$9)</f>
        <v>32</v>
      </c>
      <c r="G1167" s="15">
        <f ca="1">LOOKUP(D1167,$F$6:$F$9,$K$6:$K$9)</f>
        <v>21</v>
      </c>
      <c r="H1167" s="15">
        <f ca="1">LOOKUP(D1167,$F$6:$F$9,$L$6:$L$9)</f>
        <v>259</v>
      </c>
      <c r="I1167" s="20">
        <f ca="1">RAND()</f>
        <v>0.7282672022828226</v>
      </c>
      <c r="J1167" s="15">
        <f ca="1">IF(B1167=1, ROUND(_xlfn.NORM.INV(I1167,$C$5,$C$6)*(1+$T$14), 0), ROUND(_xlfn.NORM.INV(I1167, $D$5, $D$6)*(1+$T$14), 0))</f>
        <v>5</v>
      </c>
      <c r="K1167" s="20">
        <f ca="1">RAND()</f>
        <v>0.55393559503523138</v>
      </c>
      <c r="L1167" s="18">
        <f ca="1">IF(B1167=1, ROUND(_xlfn.NORM.INV(K1167,$C$7,$C$8), 2), ROUND(_xlfn.NORM.INV(K1167, $D$7, $D$8), 2))</f>
        <v>10554.19</v>
      </c>
      <c r="M1167" s="15">
        <f ca="1">MIN(E1167,J1167)</f>
        <v>0</v>
      </c>
      <c r="N1167" s="15">
        <f ca="1">RAND()</f>
        <v>0.60776990107493223</v>
      </c>
      <c r="O1167" s="19">
        <f ca="1">(IF(B1167=1, $G$21+($G$22-$G$21)*N1167, $H$21+($H$22-$H$21)*N1167))</f>
        <v>2.8233097032247967E-2</v>
      </c>
      <c r="P1167" s="15">
        <f ca="1">ROUND(M1167*(1-O1167), 0)</f>
        <v>0</v>
      </c>
      <c r="Q1167" s="20">
        <f ca="1">RAND()</f>
        <v>0.54283564159869446</v>
      </c>
      <c r="R1167" s="15">
        <f ca="1">IF(B1167=1, ROUND(_xlfn.NORM.INV(Q1167,$C$9,$C$10)*(1+$T$14), 0), ROUND(_xlfn.NORM.INV(Q1167, $D$9, $D$10)*(1+$T$14), 0))</f>
        <v>41</v>
      </c>
      <c r="S1167" s="20">
        <f ca="1">RAND()</f>
        <v>0.41340629192352607</v>
      </c>
      <c r="T1167" s="18">
        <f ca="1">IF(B1167=1, ROUND(_xlfn.NORM.INV(S1167,$C$11,$C$12), 2), ROUND(_xlfn.NORM.INV(S1167, $D$11, $D$12), 2))</f>
        <v>5196.33</v>
      </c>
      <c r="U1167" s="15">
        <f ca="1">MIN(F1167,R1167)</f>
        <v>32</v>
      </c>
      <c r="V1167" s="15">
        <f ca="1">RAND()</f>
        <v>0.4400716654533301</v>
      </c>
      <c r="W1167" s="19">
        <f ca="1">(IF(B1167=1, $G$21+($G$22-$G$21)*V1167, $H$21+($H$22-$H$21)*V1167))</f>
        <v>2.3202149963599903E-2</v>
      </c>
      <c r="X1167" s="15">
        <f ca="1">ROUND(U1167*(1-W1167), 0)</f>
        <v>31</v>
      </c>
      <c r="Y1167" s="20">
        <f ca="1">RAND()</f>
        <v>0.94331583994480661</v>
      </c>
      <c r="Z1167" s="15">
        <f ca="1">IF(B1167=1, ROUND(_xlfn.NORM.INV(Y1167,$C$13,$C$14)*(1+$T$14), 0), ROUND(_xlfn.NORM.INV(Y1167, $D$13, $D$14)*(1+$T$14), 0))</f>
        <v>51</v>
      </c>
      <c r="AA1167" s="20">
        <f ca="1">RAND()</f>
        <v>0.49386677888577479</v>
      </c>
      <c r="AB1167" s="18">
        <f ca="1">IF(B1167=1, ROUND(_xlfn.NORM.INV(AA1167,$C$15,$C$16), 2), ROUND(_xlfn.NORM.INV(AA1167, $D$15, $D$16), 2))</f>
        <v>2796.1</v>
      </c>
      <c r="AC1167" s="15">
        <f ca="1">MIN(G1167,Z1167)</f>
        <v>21</v>
      </c>
      <c r="AD1167" s="15">
        <f ca="1">RAND()</f>
        <v>0.82132991055585614</v>
      </c>
      <c r="AE1167" s="19">
        <f ca="1">(IF(B1167=1, $G$21+($G$22-$G$21)*AD1167, $H$21+($H$22-$H$21)*AD1167))</f>
        <v>3.4639897316675682E-2</v>
      </c>
      <c r="AF1167" s="15">
        <f ca="1">ROUND(AC1167*(1-AE1167), 0)</f>
        <v>20</v>
      </c>
      <c r="AG1167" s="20">
        <f ca="1">RAND()</f>
        <v>7.0491195498620041E-2</v>
      </c>
      <c r="AH1167" s="15">
        <f ca="1">IF(B1167=1, ROUND(_xlfn.NORM.INV(AG1167,$C$17,$C$18)*(1+$T$14), 0), ROUND(_xlfn.NORM.INV(AG1167, $D$17, $D$18)*(1+$T$14), 0))</f>
        <v>122</v>
      </c>
      <c r="AI1167" s="20">
        <f ca="1">RAND()</f>
        <v>4.5869388730227945E-2</v>
      </c>
      <c r="AJ1167" s="18">
        <f ca="1">IF(B1167=1, ROUND(_xlfn.NORM.INV(AI1167,$C$19,$C$20), 2), ROUND(_xlfn.NORM.INV(AI1167, $D$19, $D$20), 2))</f>
        <v>1620.64</v>
      </c>
      <c r="AK1167" s="15">
        <f ca="1">MIN(ROUND(H1167*(1+$C$22),0),AH1167)</f>
        <v>122</v>
      </c>
      <c r="AL1167" s="20">
        <f ca="1">RAND()</f>
        <v>0.33617906966339572</v>
      </c>
      <c r="AM1167" s="19">
        <f ca="1">(IF(B1167=1, $G$21+($G$22-$G$21)*AL1167, $H$21+($H$22-$H$21)*AL1167))</f>
        <v>2.0085372089901871E-2</v>
      </c>
      <c r="AN1167" s="15">
        <f ca="1">ROUND(AK1167*(1-AM1167), 0)</f>
        <v>120</v>
      </c>
      <c r="AO1167" s="18">
        <f ca="1">SUM(IF(AN1167&gt;H1167, (AN1167-H1167)*($G$23+AJ1167), 0),IF(AF1167&gt;G1167,(AF1167-G1167)*($G$23+AB1167),0),IF(X1167&gt;F1167,(X1167-F1167)*($G$23+T1167),0),IF(P1167&gt;E1167,(P1167-E1167)*($G$23+L1167),0))</f>
        <v>0</v>
      </c>
      <c r="AP1167" s="18">
        <f>-$C$24</f>
        <v>-313614.51120000001</v>
      </c>
      <c r="AQ1167" s="17">
        <f ca="1">L1167*P1167+T1167*X1167+AB1167*AF1167+AJ1167*AN1167-AO1167+AP1167</f>
        <v>97870.51880000002</v>
      </c>
      <c r="AS1167" s="21">
        <f ca="1">SUM(IF(AN1167&gt;H1167, (AN1167-H1167), 0),IF(AF1167&gt;G1167,(AF1167-G1167),0),IF(X1167&gt;F1167,(X1167-F1167),0),IF(P1167&gt;E1167,(P1167-E1167),0))</f>
        <v>0</v>
      </c>
    </row>
    <row r="1168" spans="1:45" x14ac:dyDescent="0.4">
      <c r="A1168" s="15">
        <v>1140</v>
      </c>
      <c r="B1168" s="15">
        <f ca="1">IF(RAND() &lt; (8/12), 0, 1)</f>
        <v>0</v>
      </c>
      <c r="C1168" s="20">
        <f ca="1">RAND()</f>
        <v>0.75123581068750744</v>
      </c>
      <c r="D1168" s="15" t="str">
        <f ca="1">LOOKUP(C1168,$H$13:$H$16,$F$13:$F$16)</f>
        <v>Boeing 777-300ER</v>
      </c>
      <c r="E1168" s="15">
        <f ca="1">LOOKUP(D1168,$F$6:$F$9,$I$6:$I$9)</f>
        <v>8</v>
      </c>
      <c r="F1168" s="15">
        <f ca="1">LOOKUP(D1168,$F$6:$F$9,$J$6:$J$9)</f>
        <v>40</v>
      </c>
      <c r="G1168" s="15">
        <f ca="1">LOOKUP(D1168,$F$6:$F$9,$K$6:$K$9)</f>
        <v>24</v>
      </c>
      <c r="H1168" s="15">
        <f ca="1">LOOKUP(D1168,$F$6:$F$9,$L$6:$L$9)</f>
        <v>260</v>
      </c>
      <c r="I1168" s="20">
        <f ca="1">RAND()</f>
        <v>0.44321615299141348</v>
      </c>
      <c r="J1168" s="15">
        <f ca="1">IF(B1168=1, ROUND(_xlfn.NORM.INV(I1168,$C$5,$C$6)*(1+$T$14), 0), ROUND(_xlfn.NORM.INV(I1168, $D$5, $D$6)*(1+$T$14), 0))</f>
        <v>4</v>
      </c>
      <c r="K1168" s="20">
        <f ca="1">RAND()</f>
        <v>6.4552326198605514E-2</v>
      </c>
      <c r="L1168" s="18">
        <f ca="1">IF(B1168=1, ROUND(_xlfn.NORM.INV(K1168,$C$7,$C$8), 2), ROUND(_xlfn.NORM.INV(K1168, $D$7, $D$8), 2))</f>
        <v>9800.7000000000007</v>
      </c>
      <c r="M1168" s="15">
        <f ca="1">MIN(E1168,J1168)</f>
        <v>4</v>
      </c>
      <c r="N1168" s="15">
        <f ca="1">RAND()</f>
        <v>0.26340648489791241</v>
      </c>
      <c r="O1168" s="19">
        <f ca="1">(IF(B1168=1, $G$21+($G$22-$G$21)*N1168, $H$21+($H$22-$H$21)*N1168))</f>
        <v>1.7902194546937374E-2</v>
      </c>
      <c r="P1168" s="15">
        <f ca="1">ROUND(M1168*(1-O1168), 0)</f>
        <v>4</v>
      </c>
      <c r="Q1168" s="20">
        <f ca="1">RAND()</f>
        <v>0.17694619093435926</v>
      </c>
      <c r="R1168" s="15">
        <f ca="1">IF(B1168=1, ROUND(_xlfn.NORM.INV(Q1168,$C$9,$C$10)*(1+$T$14), 0), ROUND(_xlfn.NORM.INV(Q1168, $D$9, $D$10)*(1+$T$14), 0))</f>
        <v>30</v>
      </c>
      <c r="S1168" s="20">
        <f ca="1">RAND()</f>
        <v>0.73084269609918551</v>
      </c>
      <c r="T1168" s="18">
        <f ca="1">IF(B1168=1, ROUND(_xlfn.NORM.INV(S1168,$C$11,$C$12), 2), ROUND(_xlfn.NORM.INV(S1168, $D$11, $D$12), 2))</f>
        <v>5386.42</v>
      </c>
      <c r="U1168" s="15">
        <f ca="1">MIN(F1168,R1168)</f>
        <v>30</v>
      </c>
      <c r="V1168" s="15">
        <f ca="1">RAND()</f>
        <v>0.43310858027794819</v>
      </c>
      <c r="W1168" s="19">
        <f ca="1">(IF(B1168=1, $G$21+($G$22-$G$21)*V1168, $H$21+($H$22-$H$21)*V1168))</f>
        <v>2.2993257408338446E-2</v>
      </c>
      <c r="X1168" s="15">
        <f ca="1">ROUND(U1168*(1-W1168), 0)</f>
        <v>29</v>
      </c>
      <c r="Y1168" s="20">
        <f ca="1">RAND()</f>
        <v>0.266897479427049</v>
      </c>
      <c r="Z1168" s="15">
        <f ca="1">IF(B1168=1, ROUND(_xlfn.NORM.INV(Y1168,$C$13,$C$14)*(1+$T$14), 0), ROUND(_xlfn.NORM.INV(Y1168, $D$13, $D$14)*(1+$T$14), 0))</f>
        <v>30</v>
      </c>
      <c r="AA1168" s="20">
        <f ca="1">RAND()</f>
        <v>5.0064568271333876E-2</v>
      </c>
      <c r="AB1168" s="18">
        <f ca="1">IF(B1168=1, ROUND(_xlfn.NORM.INV(AA1168,$C$15,$C$16), 2), ROUND(_xlfn.NORM.INV(AA1168, $D$15, $D$16), 2))</f>
        <v>2598.14</v>
      </c>
      <c r="AC1168" s="15">
        <f ca="1">MIN(G1168,Z1168)</f>
        <v>24</v>
      </c>
      <c r="AD1168" s="15">
        <f ca="1">RAND()</f>
        <v>0.84312562297680105</v>
      </c>
      <c r="AE1168" s="19">
        <f ca="1">(IF(B1168=1, $G$21+($G$22-$G$21)*AD1168, $H$21+($H$22-$H$21)*AD1168))</f>
        <v>3.5293768689304034E-2</v>
      </c>
      <c r="AF1168" s="15">
        <f ca="1">ROUND(AC1168*(1-AE1168), 0)</f>
        <v>23</v>
      </c>
      <c r="AG1168" s="20">
        <f ca="1">RAND()</f>
        <v>0.9354221363779498</v>
      </c>
      <c r="AH1168" s="15">
        <f ca="1">IF(B1168=1, ROUND(_xlfn.NORM.INV(AG1168,$C$17,$C$18)*(1+$T$14), 0), ROUND(_xlfn.NORM.INV(AG1168, $D$17, $D$18)*(1+$T$14), 0))</f>
        <v>279</v>
      </c>
      <c r="AI1168" s="20">
        <f ca="1">RAND()</f>
        <v>0.12431533579237553</v>
      </c>
      <c r="AJ1168" s="18">
        <f ca="1">IF(B1168=1, ROUND(_xlfn.NORM.INV(AI1168,$C$19,$C$20), 2), ROUND(_xlfn.NORM.INV(AI1168, $D$19, $D$20), 2))</f>
        <v>1661.1</v>
      </c>
      <c r="AK1168" s="15">
        <f ca="1">MIN(ROUND(H1168*(1+$C$22),0),AH1168)</f>
        <v>273</v>
      </c>
      <c r="AL1168" s="20">
        <f ca="1">RAND()</f>
        <v>0.63435950198738533</v>
      </c>
      <c r="AM1168" s="19">
        <f ca="1">(IF(B1168=1, $G$21+($G$22-$G$21)*AL1168, $H$21+($H$22-$H$21)*AL1168))</f>
        <v>2.9030785059621561E-2</v>
      </c>
      <c r="AN1168" s="15">
        <f ca="1">ROUND(AK1168*(1-AM1168), 0)</f>
        <v>265</v>
      </c>
      <c r="AO1168" s="18">
        <f ca="1">SUM(IF(AN1168&gt;H1168, (AN1168-H1168)*($G$23+AJ1168), 0),IF(AF1168&gt;G1168,(AF1168-G1168)*($G$23+AB1168),0),IF(X1168&gt;F1168,(X1168-F1168)*($G$23+T1168),0),IF(P1168&gt;E1168,(P1168-E1168)*($G$23+L1168),0))</f>
        <v>12560.5</v>
      </c>
      <c r="AP1168" s="18">
        <f>-$C$24</f>
        <v>-313614.51120000001</v>
      </c>
      <c r="AQ1168" s="17">
        <f ca="1">L1168*P1168+T1168*X1168+AB1168*AF1168+AJ1168*AN1168-AO1168+AP1168</f>
        <v>369182.68879999995</v>
      </c>
      <c r="AS1168" s="21">
        <f ca="1">SUM(IF(AN1168&gt;H1168, (AN1168-H1168), 0),IF(AF1168&gt;G1168,(AF1168-G1168),0),IF(X1168&gt;F1168,(X1168-F1168),0),IF(P1168&gt;E1168,(P1168-E1168),0))</f>
        <v>5</v>
      </c>
    </row>
    <row r="1169" spans="1:45" x14ac:dyDescent="0.4">
      <c r="A1169" s="15">
        <v>1141</v>
      </c>
      <c r="B1169" s="15">
        <f ca="1">IF(RAND() &lt; (8/12), 0, 1)</f>
        <v>0</v>
      </c>
      <c r="C1169" s="20">
        <f ca="1">RAND()</f>
        <v>0.39553912214885723</v>
      </c>
      <c r="D1169" s="15" t="str">
        <f ca="1">LOOKUP(C1169,$H$13:$H$16,$F$13:$F$16)</f>
        <v>Airbus A380-800</v>
      </c>
      <c r="E1169" s="15">
        <f ca="1">LOOKUP(D1169,$F$6:$F$9,$I$6:$I$9)</f>
        <v>14</v>
      </c>
      <c r="F1169" s="15">
        <f ca="1">LOOKUP(D1169,$F$6:$F$9,$J$6:$J$9)</f>
        <v>76</v>
      </c>
      <c r="G1169" s="15">
        <f ca="1">LOOKUP(D1169,$F$6:$F$9,$K$6:$K$9)</f>
        <v>56</v>
      </c>
      <c r="H1169" s="15">
        <f ca="1">LOOKUP(D1169,$F$6:$F$9,$L$6:$L$9)</f>
        <v>341</v>
      </c>
      <c r="I1169" s="20">
        <f ca="1">RAND()</f>
        <v>0.56552958354733684</v>
      </c>
      <c r="J1169" s="15">
        <f ca="1">IF(B1169=1, ROUND(_xlfn.NORM.INV(I1169,$C$5,$C$6)*(1+$T$14), 0), ROUND(_xlfn.NORM.INV(I1169, $D$5, $D$6)*(1+$T$14), 0))</f>
        <v>4</v>
      </c>
      <c r="K1169" s="20">
        <f ca="1">RAND()</f>
        <v>0.34425141812692905</v>
      </c>
      <c r="L1169" s="18">
        <f ca="1">IF(B1169=1, ROUND(_xlfn.NORM.INV(K1169,$C$7,$C$8), 2), ROUND(_xlfn.NORM.INV(K1169, $D$7, $D$8), 2))</f>
        <v>10309.67</v>
      </c>
      <c r="M1169" s="15">
        <f ca="1">MIN(E1169,J1169)</f>
        <v>4</v>
      </c>
      <c r="N1169" s="15">
        <f ca="1">RAND()</f>
        <v>0.18462740967426261</v>
      </c>
      <c r="O1169" s="19">
        <f ca="1">(IF(B1169=1, $G$21+($G$22-$G$21)*N1169, $H$21+($H$22-$H$21)*N1169))</f>
        <v>1.5538822290227877E-2</v>
      </c>
      <c r="P1169" s="15">
        <f ca="1">ROUND(M1169*(1-O1169), 0)</f>
        <v>4</v>
      </c>
      <c r="Q1169" s="20">
        <f ca="1">RAND()</f>
        <v>0.99751996184899483</v>
      </c>
      <c r="R1169" s="15">
        <f ca="1">IF(B1169=1, ROUND(_xlfn.NORM.INV(Q1169,$C$9,$C$10)*(1+$T$14), 0), ROUND(_xlfn.NORM.INV(Q1169, $D$9, $D$10)*(1+$T$14), 0))</f>
        <v>69</v>
      </c>
      <c r="S1169" s="20">
        <f ca="1">RAND()</f>
        <v>0.19101681862635189</v>
      </c>
      <c r="T1169" s="18">
        <f ca="1">IF(B1169=1, ROUND(_xlfn.NORM.INV(S1169,$C$11,$C$12), 2), ROUND(_xlfn.NORM.INV(S1169, $D$11, $D$12), 2))</f>
        <v>5046.99</v>
      </c>
      <c r="U1169" s="15">
        <f ca="1">MIN(F1169,R1169)</f>
        <v>69</v>
      </c>
      <c r="V1169" s="15">
        <f ca="1">RAND()</f>
        <v>0.49108593499597408</v>
      </c>
      <c r="W1169" s="19">
        <f ca="1">(IF(B1169=1, $G$21+($G$22-$G$21)*V1169, $H$21+($H$22-$H$21)*V1169))</f>
        <v>2.4732578049879224E-2</v>
      </c>
      <c r="X1169" s="15">
        <f ca="1">ROUND(U1169*(1-W1169), 0)</f>
        <v>67</v>
      </c>
      <c r="Y1169" s="20">
        <f ca="1">RAND()</f>
        <v>5.2205328999129774E-2</v>
      </c>
      <c r="Z1169" s="15">
        <f ca="1">IF(B1169=1, ROUND(_xlfn.NORM.INV(Y1169,$C$13,$C$14)*(1+$T$14), 0), ROUND(_xlfn.NORM.INV(Y1169, $D$13, $D$14)*(1+$T$14), 0))</f>
        <v>20</v>
      </c>
      <c r="AA1169" s="20">
        <f ca="1">RAND()</f>
        <v>0.37244901910978934</v>
      </c>
      <c r="AB1169" s="18">
        <f ca="1">IF(B1169=1, ROUND(_xlfn.NORM.INV(AA1169,$C$15,$C$16), 2), ROUND(_xlfn.NORM.INV(AA1169, $D$15, $D$16), 2))</f>
        <v>2758.42</v>
      </c>
      <c r="AC1169" s="15">
        <f ca="1">MIN(G1169,Z1169)</f>
        <v>20</v>
      </c>
      <c r="AD1169" s="15">
        <f ca="1">RAND()</f>
        <v>0.78552265067819604</v>
      </c>
      <c r="AE1169" s="19">
        <f ca="1">(IF(B1169=1, $G$21+($G$22-$G$21)*AD1169, $H$21+($H$22-$H$21)*AD1169))</f>
        <v>3.3565679520345879E-2</v>
      </c>
      <c r="AF1169" s="15">
        <f ca="1">ROUND(AC1169*(1-AE1169), 0)</f>
        <v>19</v>
      </c>
      <c r="AG1169" s="20">
        <f ca="1">RAND()</f>
        <v>0.32446553498458919</v>
      </c>
      <c r="AH1169" s="15">
        <f ca="1">IF(B1169=1, ROUND(_xlfn.NORM.INV(AG1169,$C$17,$C$18)*(1+$T$14), 0), ROUND(_xlfn.NORM.INV(AG1169, $D$17, $D$18)*(1+$T$14), 0))</f>
        <v>176</v>
      </c>
      <c r="AI1169" s="20">
        <f ca="1">RAND()</f>
        <v>7.0325696073323507E-2</v>
      </c>
      <c r="AJ1169" s="18">
        <f ca="1">IF(B1169=1, ROUND(_xlfn.NORM.INV(AI1169,$C$19,$C$20), 2), ROUND(_xlfn.NORM.INV(AI1169, $D$19, $D$20), 2))</f>
        <v>1636.81</v>
      </c>
      <c r="AK1169" s="15">
        <f ca="1">MIN(ROUND(H1169*(1+$C$22),0),AH1169)</f>
        <v>176</v>
      </c>
      <c r="AL1169" s="20">
        <f ca="1">RAND()</f>
        <v>5.142051448430307E-2</v>
      </c>
      <c r="AM1169" s="19">
        <f ca="1">(IF(B1169=1, $G$21+($G$22-$G$21)*AL1169, $H$21+($H$22-$H$21)*AL1169))</f>
        <v>1.1542615434529092E-2</v>
      </c>
      <c r="AN1169" s="15">
        <f ca="1">ROUND(AK1169*(1-AM1169), 0)</f>
        <v>174</v>
      </c>
      <c r="AO1169" s="18">
        <f ca="1">SUM(IF(AN1169&gt;H1169, (AN1169-H1169)*($G$23+AJ1169), 0),IF(AF1169&gt;G1169,(AF1169-G1169)*($G$23+AB1169),0),IF(X1169&gt;F1169,(X1169-F1169)*($G$23+T1169),0),IF(P1169&gt;E1169,(P1169-E1169)*($G$23+L1169),0))</f>
        <v>0</v>
      </c>
      <c r="AP1169" s="18">
        <f>-$C$24</f>
        <v>-313614.51120000001</v>
      </c>
      <c r="AQ1169" s="17">
        <f ca="1">L1169*P1169+T1169*X1169+AB1169*AF1169+AJ1169*AN1169-AO1169+AP1169</f>
        <v>402987.41879999993</v>
      </c>
      <c r="AS1169" s="21">
        <f ca="1">SUM(IF(AN1169&gt;H1169, (AN1169-H1169), 0),IF(AF1169&gt;G1169,(AF1169-G1169),0),IF(X1169&gt;F1169,(X1169-F1169),0),IF(P1169&gt;E1169,(P1169-E1169),0))</f>
        <v>0</v>
      </c>
    </row>
    <row r="1170" spans="1:45" x14ac:dyDescent="0.4">
      <c r="A1170" s="15">
        <v>1142</v>
      </c>
      <c r="B1170" s="15">
        <f ca="1">IF(RAND() &lt; (8/12), 0, 1)</f>
        <v>0</v>
      </c>
      <c r="C1170" s="20">
        <f ca="1">RAND()</f>
        <v>0.36064071306691159</v>
      </c>
      <c r="D1170" s="15" t="str">
        <f ca="1">LOOKUP(C1170,$H$13:$H$16,$F$13:$F$16)</f>
        <v>Airbus A380-800</v>
      </c>
      <c r="E1170" s="15">
        <f ca="1">LOOKUP(D1170,$F$6:$F$9,$I$6:$I$9)</f>
        <v>14</v>
      </c>
      <c r="F1170" s="15">
        <f ca="1">LOOKUP(D1170,$F$6:$F$9,$J$6:$J$9)</f>
        <v>76</v>
      </c>
      <c r="G1170" s="15">
        <f ca="1">LOOKUP(D1170,$F$6:$F$9,$K$6:$K$9)</f>
        <v>56</v>
      </c>
      <c r="H1170" s="15">
        <f ca="1">LOOKUP(D1170,$F$6:$F$9,$L$6:$L$9)</f>
        <v>341</v>
      </c>
      <c r="I1170" s="20">
        <f ca="1">RAND()</f>
        <v>0.20014220895898704</v>
      </c>
      <c r="J1170" s="15">
        <f ca="1">IF(B1170=1, ROUND(_xlfn.NORM.INV(I1170,$C$5,$C$6)*(1+$T$14), 0), ROUND(_xlfn.NORM.INV(I1170, $D$5, $D$6)*(1+$T$14), 0))</f>
        <v>3</v>
      </c>
      <c r="K1170" s="20">
        <f ca="1">RAND()</f>
        <v>0.38825451871476779</v>
      </c>
      <c r="L1170" s="18">
        <f ca="1">IF(B1170=1, ROUND(_xlfn.NORM.INV(K1170,$C$7,$C$8), 2), ROUND(_xlfn.NORM.INV(K1170, $D$7, $D$8), 2))</f>
        <v>10363</v>
      </c>
      <c r="M1170" s="15">
        <f ca="1">MIN(E1170,J1170)</f>
        <v>3</v>
      </c>
      <c r="N1170" s="15">
        <f ca="1">RAND()</f>
        <v>0.20381576710917049</v>
      </c>
      <c r="O1170" s="19">
        <f ca="1">(IF(B1170=1, $G$21+($G$22-$G$21)*N1170, $H$21+($H$22-$H$21)*N1170))</f>
        <v>1.6114473013275114E-2</v>
      </c>
      <c r="P1170" s="15">
        <f ca="1">ROUND(M1170*(1-O1170), 0)</f>
        <v>3</v>
      </c>
      <c r="Q1170" s="20">
        <f ca="1">RAND()</f>
        <v>0.45476188028037323</v>
      </c>
      <c r="R1170" s="15">
        <f ca="1">IF(B1170=1, ROUND(_xlfn.NORM.INV(Q1170,$C$9,$C$10)*(1+$T$14), 0), ROUND(_xlfn.NORM.INV(Q1170, $D$9, $D$10)*(1+$T$14), 0))</f>
        <v>39</v>
      </c>
      <c r="S1170" s="20">
        <f ca="1">RAND()</f>
        <v>0.4353366979583283</v>
      </c>
      <c r="T1170" s="18">
        <f ca="1">IF(B1170=1, ROUND(_xlfn.NORM.INV(S1170,$C$11,$C$12), 2), ROUND(_xlfn.NORM.INV(S1170, $D$11, $D$12), 2))</f>
        <v>5209.09</v>
      </c>
      <c r="U1170" s="15">
        <f ca="1">MIN(F1170,R1170)</f>
        <v>39</v>
      </c>
      <c r="V1170" s="15">
        <f ca="1">RAND()</f>
        <v>0.80225450055314318</v>
      </c>
      <c r="W1170" s="19">
        <f ca="1">(IF(B1170=1, $G$21+($G$22-$G$21)*V1170, $H$21+($H$22-$H$21)*V1170))</f>
        <v>3.4067635016594294E-2</v>
      </c>
      <c r="X1170" s="15">
        <f ca="1">ROUND(U1170*(1-W1170), 0)</f>
        <v>38</v>
      </c>
      <c r="Y1170" s="20">
        <f ca="1">RAND()</f>
        <v>0.78528206966721259</v>
      </c>
      <c r="Z1170" s="15">
        <f ca="1">IF(B1170=1, ROUND(_xlfn.NORM.INV(Y1170,$C$13,$C$14)*(1+$T$14), 0), ROUND(_xlfn.NORM.INV(Y1170, $D$13, $D$14)*(1+$T$14), 0))</f>
        <v>43</v>
      </c>
      <c r="AA1170" s="20">
        <f ca="1">RAND()</f>
        <v>0.61867228843012068</v>
      </c>
      <c r="AB1170" s="18">
        <f ca="1">IF(B1170=1, ROUND(_xlfn.NORM.INV(AA1170,$C$15,$C$16), 2), ROUND(_xlfn.NORM.INV(AA1170, $D$15, $D$16), 2))</f>
        <v>2834.67</v>
      </c>
      <c r="AC1170" s="15">
        <f ca="1">MIN(G1170,Z1170)</f>
        <v>43</v>
      </c>
      <c r="AD1170" s="15">
        <f ca="1">RAND()</f>
        <v>0.38618142182792703</v>
      </c>
      <c r="AE1170" s="19">
        <f ca="1">(IF(B1170=1, $G$21+($G$22-$G$21)*AD1170, $H$21+($H$22-$H$21)*AD1170))</f>
        <v>2.1585442654837812E-2</v>
      </c>
      <c r="AF1170" s="15">
        <f ca="1">ROUND(AC1170*(1-AE1170), 0)</f>
        <v>42</v>
      </c>
      <c r="AG1170" s="20">
        <f ca="1">RAND()</f>
        <v>0.69444812613000739</v>
      </c>
      <c r="AH1170" s="15">
        <f ca="1">IF(B1170=1, ROUND(_xlfn.NORM.INV(AG1170,$C$17,$C$18)*(1+$T$14), 0), ROUND(_xlfn.NORM.INV(AG1170, $D$17, $D$18)*(1+$T$14), 0))</f>
        <v>226</v>
      </c>
      <c r="AI1170" s="20">
        <f ca="1">RAND()</f>
        <v>0.66425561122234933</v>
      </c>
      <c r="AJ1170" s="18">
        <f ca="1">IF(B1170=1, ROUND(_xlfn.NORM.INV(AI1170,$C$19,$C$20), 2), ROUND(_xlfn.NORM.INV(AI1170, $D$19, $D$20), 2))</f>
        <v>1780.95</v>
      </c>
      <c r="AK1170" s="15">
        <f ca="1">MIN(ROUND(H1170*(1+$C$22),0),AH1170)</f>
        <v>226</v>
      </c>
      <c r="AL1170" s="20">
        <f ca="1">RAND()</f>
        <v>0.94573192632313818</v>
      </c>
      <c r="AM1170" s="19">
        <f ca="1">(IF(B1170=1, $G$21+($G$22-$G$21)*AL1170, $H$21+($H$22-$H$21)*AL1170))</f>
        <v>3.8371957789694142E-2</v>
      </c>
      <c r="AN1170" s="15">
        <f ca="1">ROUND(AK1170*(1-AM1170), 0)</f>
        <v>217</v>
      </c>
      <c r="AO1170" s="18">
        <f ca="1">SUM(IF(AN1170&gt;H1170, (AN1170-H1170)*($G$23+AJ1170), 0),IF(AF1170&gt;G1170,(AF1170-G1170)*($G$23+AB1170),0),IF(X1170&gt;F1170,(X1170-F1170)*($G$23+T1170),0),IF(P1170&gt;E1170,(P1170-E1170)*($G$23+L1170),0))</f>
        <v>0</v>
      </c>
      <c r="AP1170" s="18">
        <f>-$C$24</f>
        <v>-313614.51120000001</v>
      </c>
      <c r="AQ1170" s="17">
        <f ca="1">L1170*P1170+T1170*X1170+AB1170*AF1170+AJ1170*AN1170-AO1170+AP1170</f>
        <v>420942.19879999995</v>
      </c>
      <c r="AS1170" s="21">
        <f ca="1">SUM(IF(AN1170&gt;H1170, (AN1170-H1170), 0),IF(AF1170&gt;G1170,(AF1170-G1170),0),IF(X1170&gt;F1170,(X1170-F1170),0),IF(P1170&gt;E1170,(P1170-E1170),0))</f>
        <v>0</v>
      </c>
    </row>
    <row r="1171" spans="1:45" x14ac:dyDescent="0.4">
      <c r="A1171" s="15">
        <v>1143</v>
      </c>
      <c r="B1171" s="15">
        <f ca="1">IF(RAND() &lt; (8/12), 0, 1)</f>
        <v>1</v>
      </c>
      <c r="C1171" s="20">
        <f ca="1">RAND()</f>
        <v>0.72521977135204785</v>
      </c>
      <c r="D1171" s="15" t="str">
        <f ca="1">LOOKUP(C1171,$H$13:$H$16,$F$13:$F$16)</f>
        <v>Boeing 777-300ER</v>
      </c>
      <c r="E1171" s="15">
        <f ca="1">LOOKUP(D1171,$F$6:$F$9,$I$6:$I$9)</f>
        <v>8</v>
      </c>
      <c r="F1171" s="15">
        <f ca="1">LOOKUP(D1171,$F$6:$F$9,$J$6:$J$9)</f>
        <v>40</v>
      </c>
      <c r="G1171" s="15">
        <f ca="1">LOOKUP(D1171,$F$6:$F$9,$K$6:$K$9)</f>
        <v>24</v>
      </c>
      <c r="H1171" s="15">
        <f ca="1">LOOKUP(D1171,$F$6:$F$9,$L$6:$L$9)</f>
        <v>260</v>
      </c>
      <c r="I1171" s="20">
        <f ca="1">RAND()</f>
        <v>0.71942315673049795</v>
      </c>
      <c r="J1171" s="15">
        <f ca="1">IF(B1171=1, ROUND(_xlfn.NORM.INV(I1171,$C$5,$C$6)*(1+$T$14), 0), ROUND(_xlfn.NORM.INV(I1171, $D$5, $D$6)*(1+$T$14), 0))</f>
        <v>8</v>
      </c>
      <c r="K1171" s="20">
        <f ca="1">RAND()</f>
        <v>0.85047969369010556</v>
      </c>
      <c r="L1171" s="18">
        <f ca="1">IF(B1171=1, ROUND(_xlfn.NORM.INV(K1171,$C$7,$C$8), 2), ROUND(_xlfn.NORM.INV(K1171, $D$7, $D$8), 2))</f>
        <v>15531.72</v>
      </c>
      <c r="M1171" s="15">
        <f ca="1">MIN(E1171,J1171)</f>
        <v>8</v>
      </c>
      <c r="N1171" s="15">
        <f ca="1">RAND()</f>
        <v>0.75375471422800899</v>
      </c>
      <c r="O1171" s="19">
        <f ca="1">(IF(B1171=1, $G$21+($G$22-$G$21)*N1171, $H$21+($H$22-$H$21)*N1171))</f>
        <v>4.1381414997980315E-2</v>
      </c>
      <c r="P1171" s="15">
        <f ca="1">ROUND(M1171*(1-O1171), 0)</f>
        <v>8</v>
      </c>
      <c r="Q1171" s="20">
        <f ca="1">RAND()</f>
        <v>0.86555511962746379</v>
      </c>
      <c r="R1171" s="15">
        <f ca="1">IF(B1171=1, ROUND(_xlfn.NORM.INV(Q1171,$C$9,$C$10)*(1+$T$14), 0), ROUND(_xlfn.NORM.INV(Q1171, $D$9, $D$10)*(1+$T$14), 0))</f>
        <v>89</v>
      </c>
      <c r="S1171" s="20">
        <f ca="1">RAND()</f>
        <v>0.52944787109847247</v>
      </c>
      <c r="T1171" s="18">
        <f ca="1">IF(B1171=1, ROUND(_xlfn.NORM.INV(S1171,$C$11,$C$12), 2), ROUND(_xlfn.NORM.INV(S1171, $D$11, $D$12), 2))</f>
        <v>6896.06</v>
      </c>
      <c r="U1171" s="15">
        <f ca="1">MIN(F1171,R1171)</f>
        <v>40</v>
      </c>
      <c r="V1171" s="15">
        <f ca="1">RAND()</f>
        <v>0.79982178878774535</v>
      </c>
      <c r="W1171" s="19">
        <f ca="1">(IF(B1171=1, $G$21+($G$22-$G$21)*V1171, $H$21+($H$22-$H$21)*V1171))</f>
        <v>4.2993762607571089E-2</v>
      </c>
      <c r="X1171" s="15">
        <f ca="1">ROUND(U1171*(1-W1171), 0)</f>
        <v>38</v>
      </c>
      <c r="Y1171" s="20">
        <f ca="1">RAND()</f>
        <v>0.28172120235358755</v>
      </c>
      <c r="Z1171" s="15">
        <f ca="1">IF(B1171=1, ROUND(_xlfn.NORM.INV(Y1171,$C$13,$C$14)*(1+$T$14), 0), ROUND(_xlfn.NORM.INV(Y1171, $D$13, $D$14)*(1+$T$14), 0))</f>
        <v>41</v>
      </c>
      <c r="AA1171" s="20">
        <f ca="1">RAND()</f>
        <v>0.43823732679904392</v>
      </c>
      <c r="AB1171" s="18">
        <f ca="1">IF(B1171=1, ROUND(_xlfn.NORM.INV(AA1171,$C$15,$C$16), 2), ROUND(_xlfn.NORM.INV(AA1171, $D$15, $D$16), 2))</f>
        <v>3567.62</v>
      </c>
      <c r="AC1171" s="15">
        <f ca="1">MIN(G1171,Z1171)</f>
        <v>24</v>
      </c>
      <c r="AD1171" s="15">
        <f ca="1">RAND()</f>
        <v>0.55024743618063898</v>
      </c>
      <c r="AE1171" s="19">
        <f ca="1">(IF(B1171=1, $G$21+($G$22-$G$21)*AD1171, $H$21+($H$22-$H$21)*AD1171))</f>
        <v>3.4258660266322363E-2</v>
      </c>
      <c r="AF1171" s="15">
        <f ca="1">ROUND(AC1171*(1-AE1171), 0)</f>
        <v>23</v>
      </c>
      <c r="AG1171" s="20">
        <f ca="1">RAND()</f>
        <v>0.90562631457933196</v>
      </c>
      <c r="AH1171" s="15">
        <f ca="1">IF(B1171=1, ROUND(_xlfn.NORM.INV(AG1171,$C$17,$C$18)*(1+$T$14), 0), ROUND(_xlfn.NORM.INV(AG1171, $D$17, $D$18)*(1+$T$14), 0))</f>
        <v>470</v>
      </c>
      <c r="AI1171" s="20">
        <f ca="1">RAND()</f>
        <v>0.3321403260642215</v>
      </c>
      <c r="AJ1171" s="18">
        <f ca="1">IF(B1171=1, ROUND(_xlfn.NORM.INV(AI1171,$C$19,$C$20), 2), ROUND(_xlfn.NORM.INV(AI1171, $D$19, $D$20), 2))</f>
        <v>2146.0300000000002</v>
      </c>
      <c r="AK1171" s="15">
        <f ca="1">MIN(ROUND(H1171*(1+$C$22),0),AH1171)</f>
        <v>273</v>
      </c>
      <c r="AL1171" s="20">
        <f ca="1">RAND()</f>
        <v>4.2210193105538418E-2</v>
      </c>
      <c r="AM1171" s="19">
        <f ca="1">(IF(B1171=1, $G$21+($G$22-$G$21)*AL1171, $H$21+($H$22-$H$21)*AL1171))</f>
        <v>1.6477356758693842E-2</v>
      </c>
      <c r="AN1171" s="15">
        <f ca="1">ROUND(AK1171*(1-AM1171), 0)</f>
        <v>269</v>
      </c>
      <c r="AO1171" s="18">
        <f ca="1">SUM(IF(AN1171&gt;H1171, (AN1171-H1171)*($G$23+AJ1171), 0),IF(AF1171&gt;G1171,(AF1171-G1171)*($G$23+AB1171),0),IF(X1171&gt;F1171,(X1171-F1171)*($G$23+T1171),0),IF(P1171&gt;E1171,(P1171-E1171)*($G$23+L1171),0))</f>
        <v>26973.27</v>
      </c>
      <c r="AP1171" s="18">
        <f>-$C$24</f>
        <v>-313614.51120000001</v>
      </c>
      <c r="AQ1171" s="17">
        <f ca="1">L1171*P1171+T1171*X1171+AB1171*AF1171+AJ1171*AN1171-AO1171+AP1171</f>
        <v>705053.58880000003</v>
      </c>
      <c r="AS1171" s="21">
        <f ca="1">SUM(IF(AN1171&gt;H1171, (AN1171-H1171), 0),IF(AF1171&gt;G1171,(AF1171-G1171),0),IF(X1171&gt;F1171,(X1171-F1171),0),IF(P1171&gt;E1171,(P1171-E1171),0))</f>
        <v>9</v>
      </c>
    </row>
    <row r="1172" spans="1:45" x14ac:dyDescent="0.4">
      <c r="A1172" s="15">
        <v>1144</v>
      </c>
      <c r="B1172" s="15">
        <f ca="1">IF(RAND() &lt; (8/12), 0, 1)</f>
        <v>0</v>
      </c>
      <c r="C1172" s="20">
        <f ca="1">RAND()</f>
        <v>0.67116280325197697</v>
      </c>
      <c r="D1172" s="15" t="str">
        <f ca="1">LOOKUP(C1172,$H$13:$H$16,$F$13:$F$16)</f>
        <v>Boeing 777-300ER</v>
      </c>
      <c r="E1172" s="15">
        <f ca="1">LOOKUP(D1172,$F$6:$F$9,$I$6:$I$9)</f>
        <v>8</v>
      </c>
      <c r="F1172" s="15">
        <f ca="1">LOOKUP(D1172,$F$6:$F$9,$J$6:$J$9)</f>
        <v>40</v>
      </c>
      <c r="G1172" s="15">
        <f ca="1">LOOKUP(D1172,$F$6:$F$9,$K$6:$K$9)</f>
        <v>24</v>
      </c>
      <c r="H1172" s="15">
        <f ca="1">LOOKUP(D1172,$F$6:$F$9,$L$6:$L$9)</f>
        <v>260</v>
      </c>
      <c r="I1172" s="20">
        <f ca="1">RAND()</f>
        <v>0.24526635953870335</v>
      </c>
      <c r="J1172" s="15">
        <f ca="1">IF(B1172=1, ROUND(_xlfn.NORM.INV(I1172,$C$5,$C$6)*(1+$T$14), 0), ROUND(_xlfn.NORM.INV(I1172, $D$5, $D$6)*(1+$T$14), 0))</f>
        <v>3</v>
      </c>
      <c r="K1172" s="20">
        <f ca="1">RAND()</f>
        <v>0.10299158515570039</v>
      </c>
      <c r="L1172" s="18">
        <f ca="1">IF(B1172=1, ROUND(_xlfn.NORM.INV(K1172,$C$7,$C$8), 2), ROUND(_xlfn.NORM.INV(K1172, $D$7, $D$8), 2))</f>
        <v>9915.99</v>
      </c>
      <c r="M1172" s="15">
        <f ca="1">MIN(E1172,J1172)</f>
        <v>3</v>
      </c>
      <c r="N1172" s="15">
        <f ca="1">RAND()</f>
        <v>0.25919807332667111</v>
      </c>
      <c r="O1172" s="19">
        <f ca="1">(IF(B1172=1, $G$21+($G$22-$G$21)*N1172, $H$21+($H$22-$H$21)*N1172))</f>
        <v>1.7775942199800134E-2</v>
      </c>
      <c r="P1172" s="15">
        <f ca="1">ROUND(M1172*(1-O1172), 0)</f>
        <v>3</v>
      </c>
      <c r="Q1172" s="20">
        <f ca="1">RAND()</f>
        <v>0.53452043263285176</v>
      </c>
      <c r="R1172" s="15">
        <f ca="1">IF(B1172=1, ROUND(_xlfn.NORM.INV(Q1172,$C$9,$C$10)*(1+$T$14), 0), ROUND(_xlfn.NORM.INV(Q1172, $D$9, $D$10)*(1+$T$14), 0))</f>
        <v>41</v>
      </c>
      <c r="S1172" s="20">
        <f ca="1">RAND()</f>
        <v>0.63603374212466346</v>
      </c>
      <c r="T1172" s="18">
        <f ca="1">IF(B1172=1, ROUND(_xlfn.NORM.INV(S1172,$C$11,$C$12), 2), ROUND(_xlfn.NORM.INV(S1172, $D$11, $D$12), 2))</f>
        <v>5325.46</v>
      </c>
      <c r="U1172" s="15">
        <f ca="1">MIN(F1172,R1172)</f>
        <v>40</v>
      </c>
      <c r="V1172" s="15">
        <f ca="1">RAND()</f>
        <v>0.67163196568469996</v>
      </c>
      <c r="W1172" s="19">
        <f ca="1">(IF(B1172=1, $G$21+($G$22-$G$21)*V1172, $H$21+($H$22-$H$21)*V1172))</f>
        <v>3.0148958970540998E-2</v>
      </c>
      <c r="X1172" s="15">
        <f ca="1">ROUND(U1172*(1-W1172), 0)</f>
        <v>39</v>
      </c>
      <c r="Y1172" s="20">
        <f ca="1">RAND()</f>
        <v>1.0839013501934058E-2</v>
      </c>
      <c r="Z1172" s="15">
        <f ca="1">IF(B1172=1, ROUND(_xlfn.NORM.INV(Y1172,$C$13,$C$14)*(1+$T$14), 0), ROUND(_xlfn.NORM.INV(Y1172, $D$13, $D$14)*(1+$T$14), 0))</f>
        <v>14</v>
      </c>
      <c r="AA1172" s="20">
        <f ca="1">RAND()</f>
        <v>0.16670997435802282</v>
      </c>
      <c r="AB1172" s="18">
        <f ca="1">IF(B1172=1, ROUND(_xlfn.NORM.INV(AA1172,$C$15,$C$16), 2), ROUND(_xlfn.NORM.INV(AA1172, $D$15, $D$16), 2))</f>
        <v>2680.41</v>
      </c>
      <c r="AC1172" s="15">
        <f ca="1">MIN(G1172,Z1172)</f>
        <v>14</v>
      </c>
      <c r="AD1172" s="15">
        <f ca="1">RAND()</f>
        <v>0.48235911729903447</v>
      </c>
      <c r="AE1172" s="19">
        <f ca="1">(IF(B1172=1, $G$21+($G$22-$G$21)*AD1172, $H$21+($H$22-$H$21)*AD1172))</f>
        <v>2.4470773518971034E-2</v>
      </c>
      <c r="AF1172" s="15">
        <f ca="1">ROUND(AC1172*(1-AE1172), 0)</f>
        <v>14</v>
      </c>
      <c r="AG1172" s="20">
        <f ca="1">RAND()</f>
        <v>4.7249120043147297E-2</v>
      </c>
      <c r="AH1172" s="15">
        <f ca="1">IF(B1172=1, ROUND(_xlfn.NORM.INV(AG1172,$C$17,$C$18)*(1+$T$14), 0), ROUND(_xlfn.NORM.INV(AG1172, $D$17, $D$18)*(1+$T$14), 0))</f>
        <v>112</v>
      </c>
      <c r="AI1172" s="20">
        <f ca="1">RAND()</f>
        <v>0.63214406588244709</v>
      </c>
      <c r="AJ1172" s="18">
        <f ca="1">IF(B1172=1, ROUND(_xlfn.NORM.INV(AI1172,$C$19,$C$20), 2), ROUND(_xlfn.NORM.INV(AI1172, $D$19, $D$20), 2))</f>
        <v>1774.37</v>
      </c>
      <c r="AK1172" s="15">
        <f ca="1">MIN(ROUND(H1172*(1+$C$22),0),AH1172)</f>
        <v>112</v>
      </c>
      <c r="AL1172" s="20">
        <f ca="1">RAND()</f>
        <v>0.32842875965241181</v>
      </c>
      <c r="AM1172" s="19">
        <f ca="1">(IF(B1172=1, $G$21+($G$22-$G$21)*AL1172, $H$21+($H$22-$H$21)*AL1172))</f>
        <v>1.9852862789572354E-2</v>
      </c>
      <c r="AN1172" s="15">
        <f ca="1">ROUND(AK1172*(1-AM1172), 0)</f>
        <v>110</v>
      </c>
      <c r="AO1172" s="18">
        <f ca="1">SUM(IF(AN1172&gt;H1172, (AN1172-H1172)*($G$23+AJ1172), 0),IF(AF1172&gt;G1172,(AF1172-G1172)*($G$23+AB1172),0),IF(X1172&gt;F1172,(X1172-F1172)*($G$23+T1172),0),IF(P1172&gt;E1172,(P1172-E1172)*($G$23+L1172),0))</f>
        <v>0</v>
      </c>
      <c r="AP1172" s="18">
        <f>-$C$24</f>
        <v>-313614.51120000001</v>
      </c>
      <c r="AQ1172" s="17">
        <f ca="1">L1172*P1172+T1172*X1172+AB1172*AF1172+AJ1172*AN1172-AO1172+AP1172</f>
        <v>156532.83879999997</v>
      </c>
      <c r="AS1172" s="21">
        <f ca="1">SUM(IF(AN1172&gt;H1172, (AN1172-H1172), 0),IF(AF1172&gt;G1172,(AF1172-G1172),0),IF(X1172&gt;F1172,(X1172-F1172),0),IF(P1172&gt;E1172,(P1172-E1172),0))</f>
        <v>0</v>
      </c>
    </row>
    <row r="1173" spans="1:45" x14ac:dyDescent="0.4">
      <c r="A1173" s="15">
        <v>1145</v>
      </c>
      <c r="B1173" s="15">
        <f ca="1">IF(RAND() &lt; (8/12), 0, 1)</f>
        <v>0</v>
      </c>
      <c r="C1173" s="20">
        <f ca="1">RAND()</f>
        <v>0.26858373989250239</v>
      </c>
      <c r="D1173" s="15" t="str">
        <f ca="1">LOOKUP(C1173,$H$13:$H$16,$F$13:$F$16)</f>
        <v>Airbus A380-800</v>
      </c>
      <c r="E1173" s="15">
        <f ca="1">LOOKUP(D1173,$F$6:$F$9,$I$6:$I$9)</f>
        <v>14</v>
      </c>
      <c r="F1173" s="15">
        <f ca="1">LOOKUP(D1173,$F$6:$F$9,$J$6:$J$9)</f>
        <v>76</v>
      </c>
      <c r="G1173" s="15">
        <f ca="1">LOOKUP(D1173,$F$6:$F$9,$K$6:$K$9)</f>
        <v>56</v>
      </c>
      <c r="H1173" s="15">
        <f ca="1">LOOKUP(D1173,$F$6:$F$9,$L$6:$L$9)</f>
        <v>341</v>
      </c>
      <c r="I1173" s="20">
        <f ca="1">RAND()</f>
        <v>0.88067018454418899</v>
      </c>
      <c r="J1173" s="15">
        <f ca="1">IF(B1173=1, ROUND(_xlfn.NORM.INV(I1173,$C$5,$C$6)*(1+$T$14), 0), ROUND(_xlfn.NORM.INV(I1173, $D$5, $D$6)*(1+$T$14), 0))</f>
        <v>5</v>
      </c>
      <c r="K1173" s="20">
        <f ca="1">RAND()</f>
        <v>1.8872890504394557E-2</v>
      </c>
      <c r="L1173" s="18">
        <f ca="1">IF(B1173=1, ROUND(_xlfn.NORM.INV(K1173,$C$7,$C$8), 2), ROUND(_xlfn.NORM.INV(K1173, $D$7, $D$8), 2))</f>
        <v>9545.49</v>
      </c>
      <c r="M1173" s="15">
        <f ca="1">MIN(E1173,J1173)</f>
        <v>5</v>
      </c>
      <c r="N1173" s="15">
        <f ca="1">RAND()</f>
        <v>0.35476355800806303</v>
      </c>
      <c r="O1173" s="19">
        <f ca="1">(IF(B1173=1, $G$21+($G$22-$G$21)*N1173, $H$21+($H$22-$H$21)*N1173))</f>
        <v>2.0642906740241891E-2</v>
      </c>
      <c r="P1173" s="15">
        <f ca="1">ROUND(M1173*(1-O1173), 0)</f>
        <v>5</v>
      </c>
      <c r="Q1173" s="20">
        <f ca="1">RAND()</f>
        <v>0.22753086073895401</v>
      </c>
      <c r="R1173" s="15">
        <f ca="1">IF(B1173=1, ROUND(_xlfn.NORM.INV(Q1173,$C$9,$C$10)*(1+$T$14), 0), ROUND(_xlfn.NORM.INV(Q1173, $D$9, $D$10)*(1+$T$14), 0))</f>
        <v>32</v>
      </c>
      <c r="S1173" s="20">
        <f ca="1">RAND()</f>
        <v>0.59840335153392199</v>
      </c>
      <c r="T1173" s="18">
        <f ca="1">IF(B1173=1, ROUND(_xlfn.NORM.INV(S1173,$C$11,$C$12), 2), ROUND(_xlfn.NORM.INV(S1173, $D$11, $D$12), 2))</f>
        <v>5302.98</v>
      </c>
      <c r="U1173" s="15">
        <f ca="1">MIN(F1173,R1173)</f>
        <v>32</v>
      </c>
      <c r="V1173" s="15">
        <f ca="1">RAND()</f>
        <v>0.71293367946363695</v>
      </c>
      <c r="W1173" s="19">
        <f ca="1">(IF(B1173=1, $G$21+($G$22-$G$21)*V1173, $H$21+($H$22-$H$21)*V1173))</f>
        <v>3.1388010383909107E-2</v>
      </c>
      <c r="X1173" s="15">
        <f ca="1">ROUND(U1173*(1-W1173), 0)</f>
        <v>31</v>
      </c>
      <c r="Y1173" s="20">
        <f ca="1">RAND()</f>
        <v>0.8676237560673461</v>
      </c>
      <c r="Z1173" s="15">
        <f ca="1">IF(B1173=1, ROUND(_xlfn.NORM.INV(Y1173,$C$13,$C$14)*(1+$T$14), 0), ROUND(_xlfn.NORM.INV(Y1173, $D$13, $D$14)*(1+$T$14), 0))</f>
        <v>46</v>
      </c>
      <c r="AA1173" s="20">
        <f ca="1">RAND()</f>
        <v>0.98327746634017776</v>
      </c>
      <c r="AB1173" s="18">
        <f ca="1">IF(B1173=1, ROUND(_xlfn.NORM.INV(AA1173,$C$15,$C$16), 2), ROUND(_xlfn.NORM.INV(AA1173, $D$15, $D$16), 2))</f>
        <v>3056.44</v>
      </c>
      <c r="AC1173" s="15">
        <f ca="1">MIN(G1173,Z1173)</f>
        <v>46</v>
      </c>
      <c r="AD1173" s="15">
        <f ca="1">RAND()</f>
        <v>0.35571492581003605</v>
      </c>
      <c r="AE1173" s="19">
        <f ca="1">(IF(B1173=1, $G$21+($G$22-$G$21)*AD1173, $H$21+($H$22-$H$21)*AD1173))</f>
        <v>2.0671447774301081E-2</v>
      </c>
      <c r="AF1173" s="15">
        <f ca="1">ROUND(AC1173*(1-AE1173), 0)</f>
        <v>45</v>
      </c>
      <c r="AG1173" s="20">
        <f ca="1">RAND()</f>
        <v>0.49196863361232068</v>
      </c>
      <c r="AH1173" s="15">
        <f ca="1">IF(B1173=1, ROUND(_xlfn.NORM.INV(AG1173,$C$17,$C$18)*(1+$T$14), 0), ROUND(_xlfn.NORM.INV(AG1173, $D$17, $D$18)*(1+$T$14), 0))</f>
        <v>198</v>
      </c>
      <c r="AI1173" s="20">
        <f ca="1">RAND()</f>
        <v>0.43027484419557172</v>
      </c>
      <c r="AJ1173" s="18">
        <f ca="1">IF(B1173=1, ROUND(_xlfn.NORM.INV(AI1173,$C$19,$C$20), 2), ROUND(_xlfn.NORM.INV(AI1173, $D$19, $D$20), 2))</f>
        <v>1735.39</v>
      </c>
      <c r="AK1173" s="15">
        <f ca="1">MIN(ROUND(H1173*(1+$C$22),0),AH1173)</f>
        <v>198</v>
      </c>
      <c r="AL1173" s="20">
        <f ca="1">RAND()</f>
        <v>0.2077322675366039</v>
      </c>
      <c r="AM1173" s="19">
        <f ca="1">(IF(B1173=1, $G$21+($G$22-$G$21)*AL1173, $H$21+($H$22-$H$21)*AL1173))</f>
        <v>1.6231968026098116E-2</v>
      </c>
      <c r="AN1173" s="15">
        <f ca="1">ROUND(AK1173*(1-AM1173), 0)</f>
        <v>195</v>
      </c>
      <c r="AO1173" s="18">
        <f ca="1">SUM(IF(AN1173&gt;H1173, (AN1173-H1173)*($G$23+AJ1173), 0),IF(AF1173&gt;G1173,(AF1173-G1173)*($G$23+AB1173),0),IF(X1173&gt;F1173,(X1173-F1173)*($G$23+T1173),0),IF(P1173&gt;E1173,(P1173-E1173)*($G$23+L1173),0))</f>
        <v>0</v>
      </c>
      <c r="AP1173" s="18">
        <f>-$C$24</f>
        <v>-313614.51120000001</v>
      </c>
      <c r="AQ1173" s="17">
        <f ca="1">L1173*P1173+T1173*X1173+AB1173*AF1173+AJ1173*AN1173-AO1173+AP1173</f>
        <v>374446.16879999993</v>
      </c>
      <c r="AS1173" s="21">
        <f ca="1">SUM(IF(AN1173&gt;H1173, (AN1173-H1173), 0),IF(AF1173&gt;G1173,(AF1173-G1173),0),IF(X1173&gt;F1173,(X1173-F1173),0),IF(P1173&gt;E1173,(P1173-E1173),0))</f>
        <v>0</v>
      </c>
    </row>
    <row r="1174" spans="1:45" x14ac:dyDescent="0.4">
      <c r="A1174" s="15">
        <v>1146</v>
      </c>
      <c r="B1174" s="15">
        <f ca="1">IF(RAND() &lt; (8/12), 0, 1)</f>
        <v>1</v>
      </c>
      <c r="C1174" s="20">
        <f ca="1">RAND()</f>
        <v>0.91241121496924449</v>
      </c>
      <c r="D1174" s="15" t="str">
        <f ca="1">LOOKUP(C1174,$H$13:$H$16,$F$13:$F$16)</f>
        <v>Boeing 777-300ER</v>
      </c>
      <c r="E1174" s="15">
        <f ca="1">LOOKUP(D1174,$F$6:$F$9,$I$6:$I$9)</f>
        <v>8</v>
      </c>
      <c r="F1174" s="15">
        <f ca="1">LOOKUP(D1174,$F$6:$F$9,$J$6:$J$9)</f>
        <v>40</v>
      </c>
      <c r="G1174" s="15">
        <f ca="1">LOOKUP(D1174,$F$6:$F$9,$K$6:$K$9)</f>
        <v>24</v>
      </c>
      <c r="H1174" s="15">
        <f ca="1">LOOKUP(D1174,$F$6:$F$9,$L$6:$L$9)</f>
        <v>260</v>
      </c>
      <c r="I1174" s="20">
        <f ca="1">RAND()</f>
        <v>4.0107388455358439E-2</v>
      </c>
      <c r="J1174" s="15">
        <f ca="1">IF(B1174=1, ROUND(_xlfn.NORM.INV(I1174,$C$5,$C$6)*(1+$T$14), 0), ROUND(_xlfn.NORM.INV(I1174, $D$5, $D$6)*(1+$T$14), 0))</f>
        <v>3</v>
      </c>
      <c r="K1174" s="20">
        <f ca="1">RAND()</f>
        <v>0.60990820683113456</v>
      </c>
      <c r="L1174" s="18">
        <f ca="1">IF(B1174=1, ROUND(_xlfn.NORM.INV(K1174,$C$7,$C$8), 2), ROUND(_xlfn.NORM.INV(K1174, $D$7, $D$8), 2))</f>
        <v>14162.18</v>
      </c>
      <c r="M1174" s="15">
        <f ca="1">MIN(E1174,J1174)</f>
        <v>3</v>
      </c>
      <c r="N1174" s="15">
        <f ca="1">RAND()</f>
        <v>0.23589134015903523</v>
      </c>
      <c r="O1174" s="19">
        <f ca="1">(IF(B1174=1, $G$21+($G$22-$G$21)*N1174, $H$21+($H$22-$H$21)*N1174))</f>
        <v>2.3256196905566233E-2</v>
      </c>
      <c r="P1174" s="15">
        <f ca="1">ROUND(M1174*(1-O1174), 0)</f>
        <v>3</v>
      </c>
      <c r="Q1174" s="20">
        <f ca="1">RAND()</f>
        <v>0.4756203255739011</v>
      </c>
      <c r="R1174" s="15">
        <f ca="1">IF(B1174=1, ROUND(_xlfn.NORM.INV(Q1174,$C$9,$C$10)*(1+$T$14), 0), ROUND(_xlfn.NORM.INV(Q1174, $D$9, $D$10)*(1+$T$14), 0))</f>
        <v>59</v>
      </c>
      <c r="S1174" s="20">
        <f ca="1">RAND()</f>
        <v>0.86717765365009125</v>
      </c>
      <c r="T1174" s="18">
        <f ca="1">IF(B1174=1, ROUND(_xlfn.NORM.INV(S1174,$C$11,$C$12), 2), ROUND(_xlfn.NORM.INV(S1174, $D$11, $D$12), 2))</f>
        <v>7833.18</v>
      </c>
      <c r="U1174" s="15">
        <f ca="1">MIN(F1174,R1174)</f>
        <v>40</v>
      </c>
      <c r="V1174" s="15">
        <f ca="1">RAND()</f>
        <v>0.36288644796865732</v>
      </c>
      <c r="W1174" s="19">
        <f ca="1">(IF(B1174=1, $G$21+($G$22-$G$21)*V1174, $H$21+($H$22-$H$21)*V1174))</f>
        <v>2.7701025678903007E-2</v>
      </c>
      <c r="X1174" s="15">
        <f ca="1">ROUND(U1174*(1-W1174), 0)</f>
        <v>39</v>
      </c>
      <c r="Y1174" s="20">
        <f ca="1">RAND()</f>
        <v>0.14490634048115758</v>
      </c>
      <c r="Z1174" s="15">
        <f ca="1">IF(B1174=1, ROUND(_xlfn.NORM.INV(Y1174,$C$13,$C$14)*(1+$T$14), 0), ROUND(_xlfn.NORM.INV(Y1174, $D$13, $D$14)*(1+$T$14), 0))</f>
        <v>30</v>
      </c>
      <c r="AA1174" s="20">
        <f ca="1">RAND()</f>
        <v>0.49240360110873382</v>
      </c>
      <c r="AB1174" s="18">
        <f ca="1">IF(B1174=1, ROUND(_xlfn.NORM.INV(AA1174,$C$15,$C$16), 2), ROUND(_xlfn.NORM.INV(AA1174, $D$15, $D$16), 2))</f>
        <v>3633.21</v>
      </c>
      <c r="AC1174" s="15">
        <f ca="1">MIN(G1174,Z1174)</f>
        <v>24</v>
      </c>
      <c r="AD1174" s="15">
        <f ca="1">RAND()</f>
        <v>0.42800132595971618</v>
      </c>
      <c r="AE1174" s="19">
        <f ca="1">(IF(B1174=1, $G$21+($G$22-$G$21)*AD1174, $H$21+($H$22-$H$21)*AD1174))</f>
        <v>2.9980046408590068E-2</v>
      </c>
      <c r="AF1174" s="15">
        <f ca="1">ROUND(AC1174*(1-AE1174), 0)</f>
        <v>23</v>
      </c>
      <c r="AG1174" s="20">
        <f ca="1">RAND()</f>
        <v>0.74306532372363032</v>
      </c>
      <c r="AH1174" s="15">
        <f ca="1">IF(B1174=1, ROUND(_xlfn.NORM.INV(AG1174,$C$17,$C$18)*(1+$T$14), 0), ROUND(_xlfn.NORM.INV(AG1174, $D$17, $D$18)*(1+$T$14), 0))</f>
        <v>387</v>
      </c>
      <c r="AI1174" s="20">
        <f ca="1">RAND()</f>
        <v>0.87328376462907753</v>
      </c>
      <c r="AJ1174" s="18">
        <f ca="1">IF(B1174=1, ROUND(_xlfn.NORM.INV(AI1174,$C$19,$C$20), 2), ROUND(_xlfn.NORM.INV(AI1174, $D$19, $D$20), 2))</f>
        <v>2619.75</v>
      </c>
      <c r="AK1174" s="15">
        <f ca="1">MIN(ROUND(H1174*(1+$C$22),0),AH1174)</f>
        <v>273</v>
      </c>
      <c r="AL1174" s="20">
        <f ca="1">RAND()</f>
        <v>0.2564802519928836</v>
      </c>
      <c r="AM1174" s="19">
        <f ca="1">(IF(B1174=1, $G$21+($G$22-$G$21)*AL1174, $H$21+($H$22-$H$21)*AL1174))</f>
        <v>2.3976808819750926E-2</v>
      </c>
      <c r="AN1174" s="15">
        <f ca="1">ROUND(AK1174*(1-AM1174), 0)</f>
        <v>266</v>
      </c>
      <c r="AO1174" s="18">
        <f ca="1">SUM(IF(AN1174&gt;H1174, (AN1174-H1174)*($G$23+AJ1174), 0),IF(AF1174&gt;G1174,(AF1174-G1174)*($G$23+AB1174),0),IF(X1174&gt;F1174,(X1174-F1174)*($G$23+T1174),0),IF(P1174&gt;E1174,(P1174-E1174)*($G$23+L1174),0))</f>
        <v>20824.5</v>
      </c>
      <c r="AP1174" s="18">
        <f>-$C$24</f>
        <v>-313614.51120000001</v>
      </c>
      <c r="AQ1174" s="17">
        <f ca="1">L1174*P1174+T1174*X1174+AB1174*AF1174+AJ1174*AN1174-AO1174+AP1174</f>
        <v>793958.87880000006</v>
      </c>
      <c r="AS1174" s="21">
        <f ca="1">SUM(IF(AN1174&gt;H1174, (AN1174-H1174), 0),IF(AF1174&gt;G1174,(AF1174-G1174),0),IF(X1174&gt;F1174,(X1174-F1174),0),IF(P1174&gt;E1174,(P1174-E1174),0))</f>
        <v>6</v>
      </c>
    </row>
    <row r="1175" spans="1:45" x14ac:dyDescent="0.4">
      <c r="A1175" s="15">
        <v>1147</v>
      </c>
      <c r="B1175" s="15">
        <f ca="1">IF(RAND() &lt; (8/12), 0, 1)</f>
        <v>1</v>
      </c>
      <c r="C1175" s="20">
        <f ca="1">RAND()</f>
        <v>0.96425785494535809</v>
      </c>
      <c r="D1175" s="15" t="str">
        <f ca="1">LOOKUP(C1175,$H$13:$H$16,$F$13:$F$16)</f>
        <v>Boeing 777-300ER</v>
      </c>
      <c r="E1175" s="15">
        <f ca="1">LOOKUP(D1175,$F$6:$F$9,$I$6:$I$9)</f>
        <v>8</v>
      </c>
      <c r="F1175" s="15">
        <f ca="1">LOOKUP(D1175,$F$6:$F$9,$J$6:$J$9)</f>
        <v>40</v>
      </c>
      <c r="G1175" s="15">
        <f ca="1">LOOKUP(D1175,$F$6:$F$9,$K$6:$K$9)</f>
        <v>24</v>
      </c>
      <c r="H1175" s="15">
        <f ca="1">LOOKUP(D1175,$F$6:$F$9,$L$6:$L$9)</f>
        <v>260</v>
      </c>
      <c r="I1175" s="20">
        <f ca="1">RAND()</f>
        <v>0.44972661246597845</v>
      </c>
      <c r="J1175" s="15">
        <f ca="1">IF(B1175=1, ROUND(_xlfn.NORM.INV(I1175,$C$5,$C$6)*(1+$T$14), 0), ROUND(_xlfn.NORM.INV(I1175, $D$5, $D$6)*(1+$T$14), 0))</f>
        <v>6</v>
      </c>
      <c r="K1175" s="20">
        <f ca="1">RAND()</f>
        <v>0.31835359463771729</v>
      </c>
      <c r="L1175" s="18">
        <f ca="1">IF(B1175=1, ROUND(_xlfn.NORM.INV(K1175,$C$7,$C$8), 2), ROUND(_xlfn.NORM.INV(K1175, $D$7, $D$8), 2))</f>
        <v>12807.11</v>
      </c>
      <c r="M1175" s="15">
        <f ca="1">MIN(E1175,J1175)</f>
        <v>6</v>
      </c>
      <c r="N1175" s="15">
        <f ca="1">RAND()</f>
        <v>0.75960925773360011</v>
      </c>
      <c r="O1175" s="19">
        <f ca="1">(IF(B1175=1, $G$21+($G$22-$G$21)*N1175, $H$21+($H$22-$H$21)*N1175))</f>
        <v>4.158632402067601E-2</v>
      </c>
      <c r="P1175" s="15">
        <f ca="1">ROUND(M1175*(1-O1175), 0)</f>
        <v>6</v>
      </c>
      <c r="Q1175" s="20">
        <f ca="1">RAND()</f>
        <v>6.6772012131178893E-2</v>
      </c>
      <c r="R1175" s="15">
        <f ca="1">IF(B1175=1, ROUND(_xlfn.NORM.INV(Q1175,$C$9,$C$10)*(1+$T$14), 0), ROUND(_xlfn.NORM.INV(Q1175, $D$9, $D$10)*(1+$T$14), 0))</f>
        <v>23</v>
      </c>
      <c r="S1175" s="20">
        <f ca="1">RAND()</f>
        <v>7.1679283066516386E-2</v>
      </c>
      <c r="T1175" s="18">
        <f ca="1">IF(B1175=1, ROUND(_xlfn.NORM.INV(S1175,$C$11,$C$12), 2), ROUND(_xlfn.NORM.INV(S1175, $D$11, $D$12), 2))</f>
        <v>5509.88</v>
      </c>
      <c r="U1175" s="15">
        <f ca="1">MIN(F1175,R1175)</f>
        <v>23</v>
      </c>
      <c r="V1175" s="15">
        <f ca="1">RAND()</f>
        <v>0.88868127875184122</v>
      </c>
      <c r="W1175" s="19">
        <f ca="1">(IF(B1175=1, $G$21+($G$22-$G$21)*V1175, $H$21+($H$22-$H$21)*V1175))</f>
        <v>4.6103844756314447E-2</v>
      </c>
      <c r="X1175" s="15">
        <f ca="1">ROUND(U1175*(1-W1175), 0)</f>
        <v>22</v>
      </c>
      <c r="Y1175" s="20">
        <f ca="1">RAND()</f>
        <v>0.94784694098447475</v>
      </c>
      <c r="Z1175" s="15">
        <f ca="1">IF(B1175=1, ROUND(_xlfn.NORM.INV(Y1175,$C$13,$C$14)*(1+$T$14), 0), ROUND(_xlfn.NORM.INV(Y1175, $D$13, $D$14)*(1+$T$14), 0))</f>
        <v>92</v>
      </c>
      <c r="AA1175" s="20">
        <f ca="1">RAND()</f>
        <v>0.97716319046057598</v>
      </c>
      <c r="AB1175" s="18">
        <f ca="1">IF(B1175=1, ROUND(_xlfn.NORM.INV(AA1175,$C$15,$C$16), 2), ROUND(_xlfn.NORM.INV(AA1175, $D$15, $D$16), 2))</f>
        <v>4603.42</v>
      </c>
      <c r="AC1175" s="15">
        <f ca="1">MIN(G1175,Z1175)</f>
        <v>24</v>
      </c>
      <c r="AD1175" s="15">
        <f ca="1">RAND()</f>
        <v>0.88825313458253485</v>
      </c>
      <c r="AE1175" s="19">
        <f ca="1">(IF(B1175=1, $G$21+($G$22-$G$21)*AD1175, $H$21+($H$22-$H$21)*AD1175))</f>
        <v>4.6088859710388723E-2</v>
      </c>
      <c r="AF1175" s="15">
        <f ca="1">ROUND(AC1175*(1-AE1175), 0)</f>
        <v>23</v>
      </c>
      <c r="AG1175" s="20">
        <f ca="1">RAND()</f>
        <v>0.20189305482603981</v>
      </c>
      <c r="AH1175" s="15">
        <f ca="1">IF(B1175=1, ROUND(_xlfn.NORM.INV(AG1175,$C$17,$C$18)*(1+$T$14), 0), ROUND(_xlfn.NORM.INV(AG1175, $D$17, $D$18)*(1+$T$14), 0))</f>
        <v>199</v>
      </c>
      <c r="AI1175" s="20">
        <f ca="1">RAND()</f>
        <v>0.34290599355747364</v>
      </c>
      <c r="AJ1175" s="18">
        <f ca="1">IF(B1175=1, ROUND(_xlfn.NORM.INV(AI1175,$C$19,$C$20), 2), ROUND(_xlfn.NORM.INV(AI1175, $D$19, $D$20), 2))</f>
        <v>2154.89</v>
      </c>
      <c r="AK1175" s="15">
        <f ca="1">MIN(ROUND(H1175*(1+$C$22),0),AH1175)</f>
        <v>199</v>
      </c>
      <c r="AL1175" s="20">
        <f ca="1">RAND()</f>
        <v>0.84526573686758455</v>
      </c>
      <c r="AM1175" s="19">
        <f ca="1">(IF(B1175=1, $G$21+($G$22-$G$21)*AL1175, $H$21+($H$22-$H$21)*AL1175))</f>
        <v>4.4584300790365461E-2</v>
      </c>
      <c r="AN1175" s="15">
        <f ca="1">ROUND(AK1175*(1-AM1175), 0)</f>
        <v>190</v>
      </c>
      <c r="AO1175" s="18">
        <f ca="1">SUM(IF(AN1175&gt;H1175, (AN1175-H1175)*($G$23+AJ1175), 0),IF(AF1175&gt;G1175,(AF1175-G1175)*($G$23+AB1175),0),IF(X1175&gt;F1175,(X1175-F1175)*($G$23+T1175),0),IF(P1175&gt;E1175,(P1175-E1175)*($G$23+L1175),0))</f>
        <v>0</v>
      </c>
      <c r="AP1175" s="18">
        <f>-$C$24</f>
        <v>-313614.51120000001</v>
      </c>
      <c r="AQ1175" s="17">
        <f ca="1">L1175*P1175+T1175*X1175+AB1175*AF1175+AJ1175*AN1175-AO1175+AP1175</f>
        <v>399753.26880000002</v>
      </c>
      <c r="AS1175" s="21">
        <f ca="1">SUM(IF(AN1175&gt;H1175, (AN1175-H1175), 0),IF(AF1175&gt;G1175,(AF1175-G1175),0),IF(X1175&gt;F1175,(X1175-F1175),0),IF(P1175&gt;E1175,(P1175-E1175),0))</f>
        <v>0</v>
      </c>
    </row>
    <row r="1176" spans="1:45" x14ac:dyDescent="0.4">
      <c r="A1176" s="15">
        <v>1148</v>
      </c>
      <c r="B1176" s="15">
        <f ca="1">IF(RAND() &lt; (8/12), 0, 1)</f>
        <v>0</v>
      </c>
      <c r="C1176" s="20">
        <f ca="1">RAND()</f>
        <v>0.2038794321941434</v>
      </c>
      <c r="D1176" s="15" t="str">
        <f ca="1">LOOKUP(C1176,$H$13:$H$16,$F$13:$F$16)</f>
        <v>Airbus A350-900</v>
      </c>
      <c r="E1176" s="15">
        <f ca="1">LOOKUP(D1176,$F$6:$F$9,$I$6:$I$9)</f>
        <v>0</v>
      </c>
      <c r="F1176" s="15">
        <f ca="1">LOOKUP(D1176,$F$6:$F$9,$J$6:$J$9)</f>
        <v>32</v>
      </c>
      <c r="G1176" s="15">
        <f ca="1">LOOKUP(D1176,$F$6:$F$9,$K$6:$K$9)</f>
        <v>21</v>
      </c>
      <c r="H1176" s="15">
        <f ca="1">LOOKUP(D1176,$F$6:$F$9,$L$6:$L$9)</f>
        <v>259</v>
      </c>
      <c r="I1176" s="20">
        <f ca="1">RAND()</f>
        <v>0.78279557540989819</v>
      </c>
      <c r="J1176" s="15">
        <f ca="1">IF(B1176=1, ROUND(_xlfn.NORM.INV(I1176,$C$5,$C$6)*(1+$T$14), 0), ROUND(_xlfn.NORM.INV(I1176, $D$5, $D$6)*(1+$T$14), 0))</f>
        <v>5</v>
      </c>
      <c r="K1176" s="20">
        <f ca="1">RAND()</f>
        <v>6.8083980855060955E-2</v>
      </c>
      <c r="L1176" s="18">
        <f ca="1">IF(B1176=1, ROUND(_xlfn.NORM.INV(K1176,$C$7,$C$8), 2), ROUND(_xlfn.NORM.INV(K1176, $D$7, $D$8), 2))</f>
        <v>9813.2000000000007</v>
      </c>
      <c r="M1176" s="15">
        <f ca="1">MIN(E1176,J1176)</f>
        <v>0</v>
      </c>
      <c r="N1176" s="15">
        <f ca="1">RAND()</f>
        <v>0.34702638105443839</v>
      </c>
      <c r="O1176" s="19">
        <f ca="1">(IF(B1176=1, $G$21+($G$22-$G$21)*N1176, $H$21+($H$22-$H$21)*N1176))</f>
        <v>2.041079143163315E-2</v>
      </c>
      <c r="P1176" s="15">
        <f ca="1">ROUND(M1176*(1-O1176), 0)</f>
        <v>0</v>
      </c>
      <c r="Q1176" s="20">
        <f ca="1">RAND()</f>
        <v>0.88542859638830451</v>
      </c>
      <c r="R1176" s="15">
        <f ca="1">IF(B1176=1, ROUND(_xlfn.NORM.INV(Q1176,$C$9,$C$10)*(1+$T$14), 0), ROUND(_xlfn.NORM.INV(Q1176, $D$9, $D$10)*(1+$T$14), 0))</f>
        <v>53</v>
      </c>
      <c r="S1176" s="20">
        <f ca="1">RAND()</f>
        <v>0.55800343801979979</v>
      </c>
      <c r="T1176" s="18">
        <f ca="1">IF(B1176=1, ROUND(_xlfn.NORM.INV(S1176,$C$11,$C$12), 2), ROUND(_xlfn.NORM.INV(S1176, $D$11, $D$12), 2))</f>
        <v>5279.44</v>
      </c>
      <c r="U1176" s="15">
        <f ca="1">MIN(F1176,R1176)</f>
        <v>32</v>
      </c>
      <c r="V1176" s="15">
        <f ca="1">RAND()</f>
        <v>0.60296058399217223</v>
      </c>
      <c r="W1176" s="19">
        <f ca="1">(IF(B1176=1, $G$21+($G$22-$G$21)*V1176, $H$21+($H$22-$H$21)*V1176))</f>
        <v>2.8088817519765163E-2</v>
      </c>
      <c r="X1176" s="15">
        <f ca="1">ROUND(U1176*(1-W1176), 0)</f>
        <v>31</v>
      </c>
      <c r="Y1176" s="20">
        <f ca="1">RAND()</f>
        <v>0.25020226015927749</v>
      </c>
      <c r="Z1176" s="15">
        <f ca="1">IF(B1176=1, ROUND(_xlfn.NORM.INV(Y1176,$C$13,$C$14)*(1+$T$14), 0), ROUND(_xlfn.NORM.INV(Y1176, $D$13, $D$14)*(1+$T$14), 0))</f>
        <v>29</v>
      </c>
      <c r="AA1176" s="20">
        <f ca="1">RAND()</f>
        <v>0.56197479421967067</v>
      </c>
      <c r="AB1176" s="18">
        <f ca="1">IF(B1176=1, ROUND(_xlfn.NORM.INV(AA1176,$C$15,$C$16), 2), ROUND(_xlfn.NORM.INV(AA1176, $D$15, $D$16), 2))</f>
        <v>2816.92</v>
      </c>
      <c r="AC1176" s="15">
        <f ca="1">MIN(G1176,Z1176)</f>
        <v>21</v>
      </c>
      <c r="AD1176" s="15">
        <f ca="1">RAND()</f>
        <v>0.23455231302369928</v>
      </c>
      <c r="AE1176" s="19">
        <f ca="1">(IF(B1176=1, $G$21+($G$22-$G$21)*AD1176, $H$21+($H$22-$H$21)*AD1176))</f>
        <v>1.7036569390710979E-2</v>
      </c>
      <c r="AF1176" s="15">
        <f ca="1">ROUND(AC1176*(1-AE1176), 0)</f>
        <v>21</v>
      </c>
      <c r="AG1176" s="20">
        <f ca="1">RAND()</f>
        <v>0.29434808354174202</v>
      </c>
      <c r="AH1176" s="15">
        <f ca="1">IF(B1176=1, ROUND(_xlfn.NORM.INV(AG1176,$C$17,$C$18)*(1+$T$14), 0), ROUND(_xlfn.NORM.INV(AG1176, $D$17, $D$18)*(1+$T$14), 0))</f>
        <v>171</v>
      </c>
      <c r="AI1176" s="20">
        <f ca="1">RAND()</f>
        <v>0.90584280849657473</v>
      </c>
      <c r="AJ1176" s="18">
        <f ca="1">IF(B1176=1, ROUND(_xlfn.NORM.INV(AI1176,$C$19,$C$20), 2), ROUND(_xlfn.NORM.INV(AI1176, $D$19, $D$20), 2))</f>
        <v>1848.66</v>
      </c>
      <c r="AK1176" s="15">
        <f ca="1">MIN(ROUND(H1176*(1+$C$22),0),AH1176)</f>
        <v>171</v>
      </c>
      <c r="AL1176" s="20">
        <f ca="1">RAND()</f>
        <v>0.6759852799412619</v>
      </c>
      <c r="AM1176" s="19">
        <f ca="1">(IF(B1176=1, $G$21+($G$22-$G$21)*AL1176, $H$21+($H$22-$H$21)*AL1176))</f>
        <v>3.0279558398237857E-2</v>
      </c>
      <c r="AN1176" s="15">
        <f ca="1">ROUND(AK1176*(1-AM1176), 0)</f>
        <v>166</v>
      </c>
      <c r="AO1176" s="18">
        <f ca="1">SUM(IF(AN1176&gt;H1176, (AN1176-H1176)*($G$23+AJ1176), 0),IF(AF1176&gt;G1176,(AF1176-G1176)*($G$23+AB1176),0),IF(X1176&gt;F1176,(X1176-F1176)*($G$23+T1176),0),IF(P1176&gt;E1176,(P1176-E1176)*($G$23+L1176),0))</f>
        <v>0</v>
      </c>
      <c r="AP1176" s="18">
        <f>-$C$24</f>
        <v>-313614.51120000001</v>
      </c>
      <c r="AQ1176" s="17">
        <f ca="1">L1176*P1176+T1176*X1176+AB1176*AF1176+AJ1176*AN1176-AO1176+AP1176</f>
        <v>216081.00880000001</v>
      </c>
      <c r="AS1176" s="21">
        <f ca="1">SUM(IF(AN1176&gt;H1176, (AN1176-H1176), 0),IF(AF1176&gt;G1176,(AF1176-G1176),0),IF(X1176&gt;F1176,(X1176-F1176),0),IF(P1176&gt;E1176,(P1176-E1176),0))</f>
        <v>0</v>
      </c>
    </row>
    <row r="1177" spans="1:45" x14ac:dyDescent="0.4">
      <c r="A1177" s="15">
        <v>1149</v>
      </c>
      <c r="B1177" s="15">
        <f ca="1">IF(RAND() &lt; (8/12), 0, 1)</f>
        <v>0</v>
      </c>
      <c r="C1177" s="20">
        <f ca="1">RAND()</f>
        <v>0.56931194410876962</v>
      </c>
      <c r="D1177" s="15" t="str">
        <f ca="1">LOOKUP(C1177,$H$13:$H$16,$F$13:$F$16)</f>
        <v>Airbus A380-800</v>
      </c>
      <c r="E1177" s="15">
        <f ca="1">LOOKUP(D1177,$F$6:$F$9,$I$6:$I$9)</f>
        <v>14</v>
      </c>
      <c r="F1177" s="15">
        <f ca="1">LOOKUP(D1177,$F$6:$F$9,$J$6:$J$9)</f>
        <v>76</v>
      </c>
      <c r="G1177" s="15">
        <f ca="1">LOOKUP(D1177,$F$6:$F$9,$K$6:$K$9)</f>
        <v>56</v>
      </c>
      <c r="H1177" s="15">
        <f ca="1">LOOKUP(D1177,$F$6:$F$9,$L$6:$L$9)</f>
        <v>341</v>
      </c>
      <c r="I1177" s="20">
        <f ca="1">RAND()</f>
        <v>0.74306697103351893</v>
      </c>
      <c r="J1177" s="15">
        <f ca="1">IF(B1177=1, ROUND(_xlfn.NORM.INV(I1177,$C$5,$C$6)*(1+$T$14), 0), ROUND(_xlfn.NORM.INV(I1177, $D$5, $D$6)*(1+$T$14), 0))</f>
        <v>5</v>
      </c>
      <c r="K1177" s="20">
        <f ca="1">RAND()</f>
        <v>0.30935315732193669</v>
      </c>
      <c r="L1177" s="18">
        <f ca="1">IF(B1177=1, ROUND(_xlfn.NORM.INV(K1177,$C$7,$C$8), 2), ROUND(_xlfn.NORM.INV(K1177, $D$7, $D$8), 2))</f>
        <v>10265.56</v>
      </c>
      <c r="M1177" s="15">
        <f ca="1">MIN(E1177,J1177)</f>
        <v>5</v>
      </c>
      <c r="N1177" s="15">
        <f ca="1">RAND()</f>
        <v>0.48762197568781507</v>
      </c>
      <c r="O1177" s="19">
        <f ca="1">(IF(B1177=1, $G$21+($G$22-$G$21)*N1177, $H$21+($H$22-$H$21)*N1177))</f>
        <v>2.462865927063445E-2</v>
      </c>
      <c r="P1177" s="15">
        <f ca="1">ROUND(M1177*(1-O1177), 0)</f>
        <v>5</v>
      </c>
      <c r="Q1177" s="20">
        <f ca="1">RAND()</f>
        <v>0.59247805367448503</v>
      </c>
      <c r="R1177" s="15">
        <f ca="1">IF(B1177=1, ROUND(_xlfn.NORM.INV(Q1177,$C$9,$C$10)*(1+$T$14), 0), ROUND(_xlfn.NORM.INV(Q1177, $D$9, $D$10)*(1+$T$14), 0))</f>
        <v>42</v>
      </c>
      <c r="S1177" s="20">
        <f ca="1">RAND()</f>
        <v>0.54105006044272308</v>
      </c>
      <c r="T1177" s="18">
        <f ca="1">IF(B1177=1, ROUND(_xlfn.NORM.INV(S1177,$C$11,$C$12), 2), ROUND(_xlfn.NORM.INV(S1177, $D$11, $D$12), 2))</f>
        <v>5269.68</v>
      </c>
      <c r="U1177" s="15">
        <f ca="1">MIN(F1177,R1177)</f>
        <v>42</v>
      </c>
      <c r="V1177" s="15">
        <f ca="1">RAND()</f>
        <v>0.15764327335137296</v>
      </c>
      <c r="W1177" s="19">
        <f ca="1">(IF(B1177=1, $G$21+($G$22-$G$21)*V1177, $H$21+($H$22-$H$21)*V1177))</f>
        <v>1.472929820054119E-2</v>
      </c>
      <c r="X1177" s="15">
        <f ca="1">ROUND(U1177*(1-W1177), 0)</f>
        <v>41</v>
      </c>
      <c r="Y1177" s="20">
        <f ca="1">RAND()</f>
        <v>0.34618160924334518</v>
      </c>
      <c r="Z1177" s="15">
        <f ca="1">IF(B1177=1, ROUND(_xlfn.NORM.INV(Y1177,$C$13,$C$14)*(1+$T$14), 0), ROUND(_xlfn.NORM.INV(Y1177, $D$13, $D$14)*(1+$T$14), 0))</f>
        <v>32</v>
      </c>
      <c r="AA1177" s="20">
        <f ca="1">RAND()</f>
        <v>0.35817299581651596</v>
      </c>
      <c r="AB1177" s="18">
        <f ca="1">IF(B1177=1, ROUND(_xlfn.NORM.INV(AA1177,$C$15,$C$16), 2), ROUND(_xlfn.NORM.INV(AA1177, $D$15, $D$16), 2))</f>
        <v>2753.81</v>
      </c>
      <c r="AC1177" s="15">
        <f ca="1">MIN(G1177,Z1177)</f>
        <v>32</v>
      </c>
      <c r="AD1177" s="15">
        <f ca="1">RAND()</f>
        <v>0.14657141824377573</v>
      </c>
      <c r="AE1177" s="19">
        <f ca="1">(IF(B1177=1, $G$21+($G$22-$G$21)*AD1177, $H$21+($H$22-$H$21)*AD1177))</f>
        <v>1.4397142547313273E-2</v>
      </c>
      <c r="AF1177" s="15">
        <f ca="1">ROUND(AC1177*(1-AE1177), 0)</f>
        <v>32</v>
      </c>
      <c r="AG1177" s="20">
        <f ca="1">RAND()</f>
        <v>0.1488312049899243</v>
      </c>
      <c r="AH1177" s="15">
        <f ca="1">IF(B1177=1, ROUND(_xlfn.NORM.INV(AG1177,$C$17,$C$18)*(1+$T$14), 0), ROUND(_xlfn.NORM.INV(AG1177, $D$17, $D$18)*(1+$T$14), 0))</f>
        <v>145</v>
      </c>
      <c r="AI1177" s="20">
        <f ca="1">RAND()</f>
        <v>0.56128434830062046</v>
      </c>
      <c r="AJ1177" s="18">
        <f ca="1">IF(B1177=1, ROUND(_xlfn.NORM.INV(AI1177,$C$19,$C$20), 2), ROUND(_xlfn.NORM.INV(AI1177, $D$19, $D$20), 2))</f>
        <v>1760.45</v>
      </c>
      <c r="AK1177" s="15">
        <f ca="1">MIN(ROUND(H1177*(1+$C$22),0),AH1177)</f>
        <v>145</v>
      </c>
      <c r="AL1177" s="20">
        <f ca="1">RAND()</f>
        <v>1.8514701613657203E-2</v>
      </c>
      <c r="AM1177" s="19">
        <f ca="1">(IF(B1177=1, $G$21+($G$22-$G$21)*AL1177, $H$21+($H$22-$H$21)*AL1177))</f>
        <v>1.0555441048409716E-2</v>
      </c>
      <c r="AN1177" s="15">
        <f ca="1">ROUND(AK1177*(1-AM1177), 0)</f>
        <v>143</v>
      </c>
      <c r="AO1177" s="18">
        <f ca="1">SUM(IF(AN1177&gt;H1177, (AN1177-H1177)*($G$23+AJ1177), 0),IF(AF1177&gt;G1177,(AF1177-G1177)*($G$23+AB1177),0),IF(X1177&gt;F1177,(X1177-F1177)*($G$23+T1177),0),IF(P1177&gt;E1177,(P1177-E1177)*($G$23+L1177),0))</f>
        <v>0</v>
      </c>
      <c r="AP1177" s="18">
        <f>-$C$24</f>
        <v>-313614.51120000001</v>
      </c>
      <c r="AQ1177" s="17">
        <f ca="1">L1177*P1177+T1177*X1177+AB1177*AF1177+AJ1177*AN1177-AO1177+AP1177</f>
        <v>293636.43879999995</v>
      </c>
      <c r="AS1177" s="21">
        <f ca="1">SUM(IF(AN1177&gt;H1177, (AN1177-H1177), 0),IF(AF1177&gt;G1177,(AF1177-G1177),0),IF(X1177&gt;F1177,(X1177-F1177),0),IF(P1177&gt;E1177,(P1177-E1177),0))</f>
        <v>0</v>
      </c>
    </row>
    <row r="1178" spans="1:45" x14ac:dyDescent="0.4">
      <c r="A1178" s="15">
        <v>1150</v>
      </c>
      <c r="B1178" s="15">
        <f ca="1">IF(RAND() &lt; (8/12), 0, 1)</f>
        <v>1</v>
      </c>
      <c r="C1178" s="20">
        <f ca="1">RAND()</f>
        <v>0.43706015575989388</v>
      </c>
      <c r="D1178" s="15" t="str">
        <f ca="1">LOOKUP(C1178,$H$13:$H$16,$F$13:$F$16)</f>
        <v>Airbus A380-800</v>
      </c>
      <c r="E1178" s="15">
        <f ca="1">LOOKUP(D1178,$F$6:$F$9,$I$6:$I$9)</f>
        <v>14</v>
      </c>
      <c r="F1178" s="15">
        <f ca="1">LOOKUP(D1178,$F$6:$F$9,$J$6:$J$9)</f>
        <v>76</v>
      </c>
      <c r="G1178" s="15">
        <f ca="1">LOOKUP(D1178,$F$6:$F$9,$K$6:$K$9)</f>
        <v>56</v>
      </c>
      <c r="H1178" s="15">
        <f ca="1">LOOKUP(D1178,$F$6:$F$9,$L$6:$L$9)</f>
        <v>341</v>
      </c>
      <c r="I1178" s="20">
        <f ca="1">RAND()</f>
        <v>0.5396442175435503</v>
      </c>
      <c r="J1178" s="15">
        <f ca="1">IF(B1178=1, ROUND(_xlfn.NORM.INV(I1178,$C$5,$C$6)*(1+$T$14), 0), ROUND(_xlfn.NORM.INV(I1178, $D$5, $D$6)*(1+$T$14), 0))</f>
        <v>7</v>
      </c>
      <c r="K1178" s="20">
        <f ca="1">RAND()</f>
        <v>0.99531229263771215</v>
      </c>
      <c r="L1178" s="18">
        <f ca="1">IF(B1178=1, ROUND(_xlfn.NORM.INV(K1178,$C$7,$C$8), 2), ROUND(_xlfn.NORM.INV(K1178, $D$7, $D$8), 2))</f>
        <v>18344.259999999998</v>
      </c>
      <c r="M1178" s="15">
        <f ca="1">MIN(E1178,J1178)</f>
        <v>7</v>
      </c>
      <c r="N1178" s="15">
        <f ca="1">RAND()</f>
        <v>0.39504636296934659</v>
      </c>
      <c r="O1178" s="19">
        <f ca="1">(IF(B1178=1, $G$21+($G$22-$G$21)*N1178, $H$21+($H$22-$H$21)*N1178))</f>
        <v>2.8826622703927132E-2</v>
      </c>
      <c r="P1178" s="15">
        <f ca="1">ROUND(M1178*(1-O1178), 0)</f>
        <v>7</v>
      </c>
      <c r="Q1178" s="20">
        <f ca="1">RAND()</f>
        <v>0.61573325826681402</v>
      </c>
      <c r="R1178" s="15">
        <f ca="1">IF(B1178=1, ROUND(_xlfn.NORM.INV(Q1178,$C$9,$C$10)*(1+$T$14), 0), ROUND(_xlfn.NORM.INV(Q1178, $D$9, $D$10)*(1+$T$14), 0))</f>
        <v>68</v>
      </c>
      <c r="S1178" s="20">
        <f ca="1">RAND()</f>
        <v>0.83830265125612125</v>
      </c>
      <c r="T1178" s="18">
        <f ca="1">IF(B1178=1, ROUND(_xlfn.NORM.INV(S1178,$C$11,$C$12), 2), ROUND(_xlfn.NORM.INV(S1178, $D$11, $D$12), 2))</f>
        <v>7719.88</v>
      </c>
      <c r="U1178" s="15">
        <f ca="1">MIN(F1178,R1178)</f>
        <v>68</v>
      </c>
      <c r="V1178" s="15">
        <f ca="1">RAND()</f>
        <v>0.10595315577050024</v>
      </c>
      <c r="W1178" s="19">
        <f ca="1">(IF(B1178=1, $G$21+($G$22-$G$21)*V1178, $H$21+($H$22-$H$21)*V1178))</f>
        <v>1.8708360451967509E-2</v>
      </c>
      <c r="X1178" s="15">
        <f ca="1">ROUND(U1178*(1-W1178), 0)</f>
        <v>67</v>
      </c>
      <c r="Y1178" s="20">
        <f ca="1">RAND()</f>
        <v>8.6974899494556501E-2</v>
      </c>
      <c r="Z1178" s="15">
        <f ca="1">IF(B1178=1, ROUND(_xlfn.NORM.INV(Y1178,$C$13,$C$14)*(1+$T$14), 0), ROUND(_xlfn.NORM.INV(Y1178, $D$13, $D$14)*(1+$T$14), 0))</f>
        <v>23</v>
      </c>
      <c r="AA1178" s="20">
        <f ca="1">RAND()</f>
        <v>0.43171965118703348</v>
      </c>
      <c r="AB1178" s="18">
        <f ca="1">IF(B1178=1, ROUND(_xlfn.NORM.INV(AA1178,$C$15,$C$16), 2), ROUND(_xlfn.NORM.INV(AA1178, $D$15, $D$16), 2))</f>
        <v>3559.65</v>
      </c>
      <c r="AC1178" s="15">
        <f ca="1">MIN(G1178,Z1178)</f>
        <v>23</v>
      </c>
      <c r="AD1178" s="15">
        <f ca="1">RAND()</f>
        <v>0.96701113177527653</v>
      </c>
      <c r="AE1178" s="19">
        <f ca="1">(IF(B1178=1, $G$21+($G$22-$G$21)*AD1178, $H$21+($H$22-$H$21)*AD1178))</f>
        <v>4.8845389612134679E-2</v>
      </c>
      <c r="AF1178" s="15">
        <f ca="1">ROUND(AC1178*(1-AE1178), 0)</f>
        <v>22</v>
      </c>
      <c r="AG1178" s="20">
        <f ca="1">RAND()</f>
        <v>0.86368278453641223</v>
      </c>
      <c r="AH1178" s="15">
        <f ca="1">IF(B1178=1, ROUND(_xlfn.NORM.INV(AG1178,$C$17,$C$18)*(1+$T$14), 0), ROUND(_xlfn.NORM.INV(AG1178, $D$17, $D$18)*(1+$T$14), 0))</f>
        <v>443</v>
      </c>
      <c r="AI1178" s="20">
        <f ca="1">RAND()</f>
        <v>0.83427213571059078</v>
      </c>
      <c r="AJ1178" s="18">
        <f ca="1">IF(B1178=1, ROUND(_xlfn.NORM.INV(AI1178,$C$19,$C$20), 2), ROUND(_xlfn.NORM.INV(AI1178, $D$19, $D$20), 2))</f>
        <v>2568.39</v>
      </c>
      <c r="AK1178" s="15">
        <f ca="1">MIN(ROUND(H1178*(1+$C$22),0),AH1178)</f>
        <v>358</v>
      </c>
      <c r="AL1178" s="20">
        <f ca="1">RAND()</f>
        <v>0.5494373215411229</v>
      </c>
      <c r="AM1178" s="19">
        <f ca="1">(IF(B1178=1, $G$21+($G$22-$G$21)*AL1178, $H$21+($H$22-$H$21)*AL1178))</f>
        <v>3.4230306253939302E-2</v>
      </c>
      <c r="AN1178" s="15">
        <f ca="1">ROUND(AK1178*(1-AM1178), 0)</f>
        <v>346</v>
      </c>
      <c r="AO1178" s="18">
        <f ca="1">SUM(IF(AN1178&gt;H1178, (AN1178-H1178)*($G$23+AJ1178), 0),IF(AF1178&gt;G1178,(AF1178-G1178)*($G$23+AB1178),0),IF(X1178&gt;F1178,(X1178-F1178)*($G$23+T1178),0),IF(P1178&gt;E1178,(P1178-E1178)*($G$23+L1178),0))</f>
        <v>17096.95</v>
      </c>
      <c r="AP1178" s="18">
        <f>-$C$24</f>
        <v>-313614.51120000001</v>
      </c>
      <c r="AQ1178" s="17">
        <f ca="1">L1178*P1178+T1178*X1178+AB1178*AF1178+AJ1178*AN1178-AO1178+AP1178</f>
        <v>1281905.5588</v>
      </c>
      <c r="AS1178" s="21">
        <f ca="1">SUM(IF(AN1178&gt;H1178, (AN1178-H1178), 0),IF(AF1178&gt;G1178,(AF1178-G1178),0),IF(X1178&gt;F1178,(X1178-F1178),0),IF(P1178&gt;E1178,(P1178-E1178),0))</f>
        <v>5</v>
      </c>
    </row>
    <row r="1179" spans="1:45" x14ac:dyDescent="0.4">
      <c r="A1179" s="15">
        <v>1151</v>
      </c>
      <c r="B1179" s="15">
        <f ca="1">IF(RAND() &lt; (8/12), 0, 1)</f>
        <v>0</v>
      </c>
      <c r="C1179" s="20">
        <f ca="1">RAND()</f>
        <v>0.70554944515295293</v>
      </c>
      <c r="D1179" s="15" t="str">
        <f ca="1">LOOKUP(C1179,$H$13:$H$16,$F$13:$F$16)</f>
        <v>Boeing 777-300ER</v>
      </c>
      <c r="E1179" s="15">
        <f ca="1">LOOKUP(D1179,$F$6:$F$9,$I$6:$I$9)</f>
        <v>8</v>
      </c>
      <c r="F1179" s="15">
        <f ca="1">LOOKUP(D1179,$F$6:$F$9,$J$6:$J$9)</f>
        <v>40</v>
      </c>
      <c r="G1179" s="15">
        <f ca="1">LOOKUP(D1179,$F$6:$F$9,$K$6:$K$9)</f>
        <v>24</v>
      </c>
      <c r="H1179" s="15">
        <f ca="1">LOOKUP(D1179,$F$6:$F$9,$L$6:$L$9)</f>
        <v>260</v>
      </c>
      <c r="I1179" s="20">
        <f ca="1">RAND()</f>
        <v>0.47642598923665902</v>
      </c>
      <c r="J1179" s="15">
        <f ca="1">IF(B1179=1, ROUND(_xlfn.NORM.INV(I1179,$C$5,$C$6)*(1+$T$14), 0), ROUND(_xlfn.NORM.INV(I1179, $D$5, $D$6)*(1+$T$14), 0))</f>
        <v>4</v>
      </c>
      <c r="K1179" s="20">
        <f ca="1">RAND()</f>
        <v>0.99106946892586611</v>
      </c>
      <c r="L1179" s="18">
        <f ca="1">IF(B1179=1, ROUND(_xlfn.NORM.INV(K1179,$C$7,$C$8), 2), ROUND(_xlfn.NORM.INV(K1179, $D$7, $D$8), 2))</f>
        <v>11571.84</v>
      </c>
      <c r="M1179" s="15">
        <f ca="1">MIN(E1179,J1179)</f>
        <v>4</v>
      </c>
      <c r="N1179" s="15">
        <f ca="1">RAND()</f>
        <v>2.6053286818492727E-2</v>
      </c>
      <c r="O1179" s="19">
        <f ca="1">(IF(B1179=1, $G$21+($G$22-$G$21)*N1179, $H$21+($H$22-$H$21)*N1179))</f>
        <v>1.0781598604554781E-2</v>
      </c>
      <c r="P1179" s="15">
        <f ca="1">ROUND(M1179*(1-O1179), 0)</f>
        <v>4</v>
      </c>
      <c r="Q1179" s="20">
        <f ca="1">RAND()</f>
        <v>0.21567899245718136</v>
      </c>
      <c r="R1179" s="15">
        <f ca="1">IF(B1179=1, ROUND(_xlfn.NORM.INV(Q1179,$C$9,$C$10)*(1+$T$14), 0), ROUND(_xlfn.NORM.INV(Q1179, $D$9, $D$10)*(1+$T$14), 0))</f>
        <v>32</v>
      </c>
      <c r="S1179" s="20">
        <f ca="1">RAND()</f>
        <v>0.4519150311031509</v>
      </c>
      <c r="T1179" s="18">
        <f ca="1">IF(B1179=1, ROUND(_xlfn.NORM.INV(S1179,$C$11,$C$12), 2), ROUND(_xlfn.NORM.INV(S1179, $D$11, $D$12), 2))</f>
        <v>5218.66</v>
      </c>
      <c r="U1179" s="15">
        <f ca="1">MIN(F1179,R1179)</f>
        <v>32</v>
      </c>
      <c r="V1179" s="15">
        <f ca="1">RAND()</f>
        <v>0.58271885446720251</v>
      </c>
      <c r="W1179" s="19">
        <f ca="1">(IF(B1179=1, $G$21+($G$22-$G$21)*V1179, $H$21+($H$22-$H$21)*V1179))</f>
        <v>2.7481565634016075E-2</v>
      </c>
      <c r="X1179" s="15">
        <f ca="1">ROUND(U1179*(1-W1179), 0)</f>
        <v>31</v>
      </c>
      <c r="Y1179" s="20">
        <f ca="1">RAND()</f>
        <v>0.80071531847542832</v>
      </c>
      <c r="Z1179" s="15">
        <f ca="1">IF(B1179=1, ROUND(_xlfn.NORM.INV(Y1179,$C$13,$C$14)*(1+$T$14), 0), ROUND(_xlfn.NORM.INV(Y1179, $D$13, $D$14)*(1+$T$14), 0))</f>
        <v>44</v>
      </c>
      <c r="AA1179" s="20">
        <f ca="1">RAND()</f>
        <v>0.84534454765303602</v>
      </c>
      <c r="AB1179" s="18">
        <f ca="1">IF(B1179=1, ROUND(_xlfn.NORM.INV(AA1179,$C$15,$C$16), 2), ROUND(_xlfn.NORM.INV(AA1179, $D$15, $D$16), 2))</f>
        <v>2921.53</v>
      </c>
      <c r="AC1179" s="15">
        <f ca="1">MIN(G1179,Z1179)</f>
        <v>24</v>
      </c>
      <c r="AD1179" s="15">
        <f ca="1">RAND()</f>
        <v>0.95431403682420302</v>
      </c>
      <c r="AE1179" s="19">
        <f ca="1">(IF(B1179=1, $G$21+($G$22-$G$21)*AD1179, $H$21+($H$22-$H$21)*AD1179))</f>
        <v>3.8629421104726093E-2</v>
      </c>
      <c r="AF1179" s="15">
        <f ca="1">ROUND(AC1179*(1-AE1179), 0)</f>
        <v>23</v>
      </c>
      <c r="AG1179" s="20">
        <f ca="1">RAND()</f>
        <v>0.61418009839439225</v>
      </c>
      <c r="AH1179" s="15">
        <f ca="1">IF(B1179=1, ROUND(_xlfn.NORM.INV(AG1179,$C$17,$C$18)*(1+$T$14), 0), ROUND(_xlfn.NORM.INV(AG1179, $D$17, $D$18)*(1+$T$14), 0))</f>
        <v>215</v>
      </c>
      <c r="AI1179" s="20">
        <f ca="1">RAND()</f>
        <v>0.38142547081592892</v>
      </c>
      <c r="AJ1179" s="18">
        <f ca="1">IF(B1179=1, ROUND(_xlfn.NORM.INV(AI1179,$C$19,$C$20), 2), ROUND(_xlfn.NORM.INV(AI1179, $D$19, $D$20), 2))</f>
        <v>1725.81</v>
      </c>
      <c r="AK1179" s="15">
        <f ca="1">MIN(ROUND(H1179*(1+$C$22),0),AH1179)</f>
        <v>215</v>
      </c>
      <c r="AL1179" s="20">
        <f ca="1">RAND()</f>
        <v>0.20717465230837018</v>
      </c>
      <c r="AM1179" s="19">
        <f ca="1">(IF(B1179=1, $G$21+($G$22-$G$21)*AL1179, $H$21+($H$22-$H$21)*AL1179))</f>
        <v>1.6215239569251104E-2</v>
      </c>
      <c r="AN1179" s="15">
        <f ca="1">ROUND(AK1179*(1-AM1179), 0)</f>
        <v>212</v>
      </c>
      <c r="AO1179" s="18">
        <f ca="1">SUM(IF(AN1179&gt;H1179, (AN1179-H1179)*($G$23+AJ1179), 0),IF(AF1179&gt;G1179,(AF1179-G1179)*($G$23+AB1179),0),IF(X1179&gt;F1179,(X1179-F1179)*($G$23+T1179),0),IF(P1179&gt;E1179,(P1179-E1179)*($G$23+L1179),0))</f>
        <v>0</v>
      </c>
      <c r="AP1179" s="18">
        <f>-$C$24</f>
        <v>-313614.51120000001</v>
      </c>
      <c r="AQ1179" s="17">
        <f ca="1">L1179*P1179+T1179*X1179+AB1179*AF1179+AJ1179*AN1179-AO1179+AP1179</f>
        <v>327518.21879999997</v>
      </c>
      <c r="AS1179" s="21">
        <f ca="1">SUM(IF(AN1179&gt;H1179, (AN1179-H1179), 0),IF(AF1179&gt;G1179,(AF1179-G1179),0),IF(X1179&gt;F1179,(X1179-F1179),0),IF(P1179&gt;E1179,(P1179-E1179),0))</f>
        <v>0</v>
      </c>
    </row>
    <row r="1180" spans="1:45" x14ac:dyDescent="0.4">
      <c r="A1180" s="15">
        <v>1152</v>
      </c>
      <c r="B1180" s="15">
        <f ca="1">IF(RAND() &lt; (8/12), 0, 1)</f>
        <v>1</v>
      </c>
      <c r="C1180" s="20">
        <f ca="1">RAND()</f>
        <v>0.31781870942359214</v>
      </c>
      <c r="D1180" s="15" t="str">
        <f ca="1">LOOKUP(C1180,$H$13:$H$16,$F$13:$F$16)</f>
        <v>Airbus A380-800</v>
      </c>
      <c r="E1180" s="15">
        <f ca="1">LOOKUP(D1180,$F$6:$F$9,$I$6:$I$9)</f>
        <v>14</v>
      </c>
      <c r="F1180" s="15">
        <f ca="1">LOOKUP(D1180,$F$6:$F$9,$J$6:$J$9)</f>
        <v>76</v>
      </c>
      <c r="G1180" s="15">
        <f ca="1">LOOKUP(D1180,$F$6:$F$9,$K$6:$K$9)</f>
        <v>56</v>
      </c>
      <c r="H1180" s="15">
        <f ca="1">LOOKUP(D1180,$F$6:$F$9,$L$6:$L$9)</f>
        <v>341</v>
      </c>
      <c r="I1180" s="20">
        <f ca="1">RAND()</f>
        <v>0.21155507227105608</v>
      </c>
      <c r="J1180" s="15">
        <f ca="1">IF(B1180=1, ROUND(_xlfn.NORM.INV(I1180,$C$5,$C$6)*(1+$T$14), 0), ROUND(_xlfn.NORM.INV(I1180, $D$5, $D$6)*(1+$T$14), 0))</f>
        <v>5</v>
      </c>
      <c r="K1180" s="20">
        <f ca="1">RAND()</f>
        <v>0.67697439291916417</v>
      </c>
      <c r="L1180" s="18">
        <f ca="1">IF(B1180=1, ROUND(_xlfn.NORM.INV(K1180,$C$7,$C$8), 2), ROUND(_xlfn.NORM.INV(K1180, $D$7, $D$8), 2))</f>
        <v>14487.11</v>
      </c>
      <c r="M1180" s="15">
        <f ca="1">MIN(E1180,J1180)</f>
        <v>5</v>
      </c>
      <c r="N1180" s="15">
        <f ca="1">RAND()</f>
        <v>0.40533394249128918</v>
      </c>
      <c r="O1180" s="19">
        <f ca="1">(IF(B1180=1, $G$21+($G$22-$G$21)*N1180, $H$21+($H$22-$H$21)*N1180))</f>
        <v>2.918668798719512E-2</v>
      </c>
      <c r="P1180" s="15">
        <f ca="1">ROUND(M1180*(1-O1180), 0)</f>
        <v>5</v>
      </c>
      <c r="Q1180" s="20">
        <f ca="1">RAND()</f>
        <v>0.2101775849212062</v>
      </c>
      <c r="R1180" s="15">
        <f ca="1">IF(B1180=1, ROUND(_xlfn.NORM.INV(Q1180,$C$9,$C$10)*(1+$T$14), 0), ROUND(_xlfn.NORM.INV(Q1180, $D$9, $D$10)*(1+$T$14), 0))</f>
        <v>41</v>
      </c>
      <c r="S1180" s="20">
        <f ca="1">RAND()</f>
        <v>0.30283350613582061</v>
      </c>
      <c r="T1180" s="18">
        <f ca="1">IF(B1180=1, ROUND(_xlfn.NORM.INV(S1180,$C$11,$C$12), 2), ROUND(_xlfn.NORM.INV(S1180, $D$11, $D$12), 2))</f>
        <v>6363.92</v>
      </c>
      <c r="U1180" s="15">
        <f ca="1">MIN(F1180,R1180)</f>
        <v>41</v>
      </c>
      <c r="V1180" s="15">
        <f ca="1">RAND()</f>
        <v>0.77947989360113301</v>
      </c>
      <c r="W1180" s="19">
        <f ca="1">(IF(B1180=1, $G$21+($G$22-$G$21)*V1180, $H$21+($H$22-$H$21)*V1180))</f>
        <v>4.228179627603966E-2</v>
      </c>
      <c r="X1180" s="15">
        <f ca="1">ROUND(U1180*(1-W1180), 0)</f>
        <v>39</v>
      </c>
      <c r="Y1180" s="20">
        <f ca="1">RAND()</f>
        <v>0.90034884260759229</v>
      </c>
      <c r="Z1180" s="15">
        <f ca="1">IF(B1180=1, ROUND(_xlfn.NORM.INV(Y1180,$C$13,$C$14)*(1+$T$14), 0), ROUND(_xlfn.NORM.INV(Y1180, $D$13, $D$14)*(1+$T$14), 0))</f>
        <v>84</v>
      </c>
      <c r="AA1180" s="20">
        <f ca="1">RAND()</f>
        <v>0.36485640005532449</v>
      </c>
      <c r="AB1180" s="18">
        <f ca="1">IF(B1180=1, ROUND(_xlfn.NORM.INV(AA1180,$C$15,$C$16), 2), ROUND(_xlfn.NORM.INV(AA1180, $D$15, $D$16), 2))</f>
        <v>3476.21</v>
      </c>
      <c r="AC1180" s="15">
        <f ca="1">MIN(G1180,Z1180)</f>
        <v>56</v>
      </c>
      <c r="AD1180" s="15">
        <f ca="1">RAND()</f>
        <v>0.18642852866910098</v>
      </c>
      <c r="AE1180" s="19">
        <f ca="1">(IF(B1180=1, $G$21+($G$22-$G$21)*AD1180, $H$21+($H$22-$H$21)*AD1180))</f>
        <v>2.1524998503418533E-2</v>
      </c>
      <c r="AF1180" s="15">
        <f ca="1">ROUND(AC1180*(1-AE1180), 0)</f>
        <v>55</v>
      </c>
      <c r="AG1180" s="20">
        <f ca="1">RAND()</f>
        <v>0.41982814358554621</v>
      </c>
      <c r="AH1180" s="15">
        <f ca="1">IF(B1180=1, ROUND(_xlfn.NORM.INV(AG1180,$C$17,$C$18)*(1+$T$14), 0), ROUND(_xlfn.NORM.INV(AG1180, $D$17, $D$18)*(1+$T$14), 0))</f>
        <v>279</v>
      </c>
      <c r="AI1180" s="20">
        <f ca="1">RAND()</f>
        <v>0.25974189326437935</v>
      </c>
      <c r="AJ1180" s="18">
        <f ca="1">IF(B1180=1, ROUND(_xlfn.NORM.INV(AI1180,$C$19,$C$20), 2), ROUND(_xlfn.NORM.INV(AI1180, $D$19, $D$20), 2))</f>
        <v>2082.87</v>
      </c>
      <c r="AK1180" s="15">
        <f ca="1">MIN(ROUND(H1180*(1+$C$22),0),AH1180)</f>
        <v>279</v>
      </c>
      <c r="AL1180" s="20">
        <f ca="1">RAND()</f>
        <v>0.62369770579683448</v>
      </c>
      <c r="AM1180" s="19">
        <f ca="1">(IF(B1180=1, $G$21+($G$22-$G$21)*AL1180, $H$21+($H$22-$H$21)*AL1180))</f>
        <v>3.6829419702889207E-2</v>
      </c>
      <c r="AN1180" s="15">
        <f ca="1">ROUND(AK1180*(1-AM1180), 0)</f>
        <v>269</v>
      </c>
      <c r="AO1180" s="18">
        <f ca="1">SUM(IF(AN1180&gt;H1180, (AN1180-H1180)*($G$23+AJ1180), 0),IF(AF1180&gt;G1180,(AF1180-G1180)*($G$23+AB1180),0),IF(X1180&gt;F1180,(X1180-F1180)*($G$23+T1180),0),IF(P1180&gt;E1180,(P1180-E1180)*($G$23+L1180),0))</f>
        <v>0</v>
      </c>
      <c r="AP1180" s="18">
        <f>-$C$24</f>
        <v>-313614.51120000001</v>
      </c>
      <c r="AQ1180" s="17">
        <f ca="1">L1180*P1180+T1180*X1180+AB1180*AF1180+AJ1180*AN1180-AO1180+AP1180</f>
        <v>758497.49879999994</v>
      </c>
      <c r="AS1180" s="21">
        <f ca="1">SUM(IF(AN1180&gt;H1180, (AN1180-H1180), 0),IF(AF1180&gt;G1180,(AF1180-G1180),0),IF(X1180&gt;F1180,(X1180-F1180),0),IF(P1180&gt;E1180,(P1180-E1180),0))</f>
        <v>0</v>
      </c>
    </row>
    <row r="1181" spans="1:45" x14ac:dyDescent="0.4">
      <c r="A1181" s="15">
        <v>1153</v>
      </c>
      <c r="B1181" s="15">
        <f ca="1">IF(RAND() &lt; (8/12), 0, 1)</f>
        <v>0</v>
      </c>
      <c r="C1181" s="20">
        <f ca="1">RAND()</f>
        <v>0.79964746141532128</v>
      </c>
      <c r="D1181" s="15" t="str">
        <f ca="1">LOOKUP(C1181,$H$13:$H$16,$F$13:$F$16)</f>
        <v>Boeing 777-300ER</v>
      </c>
      <c r="E1181" s="15">
        <f ca="1">LOOKUP(D1181,$F$6:$F$9,$I$6:$I$9)</f>
        <v>8</v>
      </c>
      <c r="F1181" s="15">
        <f ca="1">LOOKUP(D1181,$F$6:$F$9,$J$6:$J$9)</f>
        <v>40</v>
      </c>
      <c r="G1181" s="15">
        <f ca="1">LOOKUP(D1181,$F$6:$F$9,$K$6:$K$9)</f>
        <v>24</v>
      </c>
      <c r="H1181" s="15">
        <f ca="1">LOOKUP(D1181,$F$6:$F$9,$L$6:$L$9)</f>
        <v>260</v>
      </c>
      <c r="I1181" s="20">
        <f ca="1">RAND()</f>
        <v>0.40947401343847345</v>
      </c>
      <c r="J1181" s="15">
        <f ca="1">IF(B1181=1, ROUND(_xlfn.NORM.INV(I1181,$C$5,$C$6)*(1+$T$14), 0), ROUND(_xlfn.NORM.INV(I1181, $D$5, $D$6)*(1+$T$14), 0))</f>
        <v>4</v>
      </c>
      <c r="K1181" s="20">
        <f ca="1">RAND()</f>
        <v>0.20924775879080337</v>
      </c>
      <c r="L1181" s="18">
        <f ca="1">IF(B1181=1, ROUND(_xlfn.NORM.INV(K1181,$C$7,$C$8), 2), ROUND(_xlfn.NORM.INV(K1181, $D$7, $D$8), 2))</f>
        <v>10123.65</v>
      </c>
      <c r="M1181" s="15">
        <f ca="1">MIN(E1181,J1181)</f>
        <v>4</v>
      </c>
      <c r="N1181" s="15">
        <f ca="1">RAND()</f>
        <v>0.87315626085579545</v>
      </c>
      <c r="O1181" s="19">
        <f ca="1">(IF(B1181=1, $G$21+($G$22-$G$21)*N1181, $H$21+($H$22-$H$21)*N1181))</f>
        <v>3.6194687825673866E-2</v>
      </c>
      <c r="P1181" s="15">
        <f ca="1">ROUND(M1181*(1-O1181), 0)</f>
        <v>4</v>
      </c>
      <c r="Q1181" s="20">
        <f ca="1">RAND()</f>
        <v>0.7867275906079858</v>
      </c>
      <c r="R1181" s="15">
        <f ca="1">IF(B1181=1, ROUND(_xlfn.NORM.INV(Q1181,$C$9,$C$10)*(1+$T$14), 0), ROUND(_xlfn.NORM.INV(Q1181, $D$9, $D$10)*(1+$T$14), 0))</f>
        <v>48</v>
      </c>
      <c r="S1181" s="20">
        <f ca="1">RAND()</f>
        <v>0.14427168275496816</v>
      </c>
      <c r="T1181" s="18">
        <f ca="1">IF(B1181=1, ROUND(_xlfn.NORM.INV(S1181,$C$11,$C$12), 2), ROUND(_xlfn.NORM.INV(S1181, $D$11, $D$12), 2))</f>
        <v>5004.34</v>
      </c>
      <c r="U1181" s="15">
        <f ca="1">MIN(F1181,R1181)</f>
        <v>40</v>
      </c>
      <c r="V1181" s="15">
        <f ca="1">RAND()</f>
        <v>0.1249952182208649</v>
      </c>
      <c r="W1181" s="19">
        <f ca="1">(IF(B1181=1, $G$21+($G$22-$G$21)*V1181, $H$21+($H$22-$H$21)*V1181))</f>
        <v>1.3749856546625947E-2</v>
      </c>
      <c r="X1181" s="15">
        <f ca="1">ROUND(U1181*(1-W1181), 0)</f>
        <v>39</v>
      </c>
      <c r="Y1181" s="20">
        <f ca="1">RAND()</f>
        <v>0.91116635882420349</v>
      </c>
      <c r="Z1181" s="15">
        <f ca="1">IF(B1181=1, ROUND(_xlfn.NORM.INV(Y1181,$C$13,$C$14)*(1+$T$14), 0), ROUND(_xlfn.NORM.INV(Y1181, $D$13, $D$14)*(1+$T$14), 0))</f>
        <v>48</v>
      </c>
      <c r="AA1181" s="20">
        <f ca="1">RAND()</f>
        <v>0.41392016938776521</v>
      </c>
      <c r="AB1181" s="18">
        <f ca="1">IF(B1181=1, ROUND(_xlfn.NORM.INV(AA1181,$C$15,$C$16), 2), ROUND(_xlfn.NORM.INV(AA1181, $D$15, $D$16), 2))</f>
        <v>2771.54</v>
      </c>
      <c r="AC1181" s="15">
        <f ca="1">MIN(G1181,Z1181)</f>
        <v>24</v>
      </c>
      <c r="AD1181" s="15">
        <f ca="1">RAND()</f>
        <v>0.49555685639242375</v>
      </c>
      <c r="AE1181" s="19">
        <f ca="1">(IF(B1181=1, $G$21+($G$22-$G$21)*AD1181, $H$21+($H$22-$H$21)*AD1181))</f>
        <v>2.4866705691772711E-2</v>
      </c>
      <c r="AF1181" s="15">
        <f ca="1">ROUND(AC1181*(1-AE1181), 0)</f>
        <v>23</v>
      </c>
      <c r="AG1181" s="20">
        <f ca="1">RAND()</f>
        <v>0.45255604008049399</v>
      </c>
      <c r="AH1181" s="15">
        <f ca="1">IF(B1181=1, ROUND(_xlfn.NORM.INV(AG1181,$C$17,$C$18)*(1+$T$14), 0), ROUND(_xlfn.NORM.INV(AG1181, $D$17, $D$18)*(1+$T$14), 0))</f>
        <v>193</v>
      </c>
      <c r="AI1181" s="20">
        <f ca="1">RAND()</f>
        <v>0.58921735546765464</v>
      </c>
      <c r="AJ1181" s="18">
        <f ca="1">IF(B1181=1, ROUND(_xlfn.NORM.INV(AI1181,$C$19,$C$20), 2), ROUND(_xlfn.NORM.INV(AI1181, $D$19, $D$20), 2))</f>
        <v>1765.86</v>
      </c>
      <c r="AK1181" s="15">
        <f ca="1">MIN(ROUND(H1181*(1+$C$22),0),AH1181)</f>
        <v>193</v>
      </c>
      <c r="AL1181" s="20">
        <f ca="1">RAND()</f>
        <v>9.7835981880813994E-2</v>
      </c>
      <c r="AM1181" s="19">
        <f ca="1">(IF(B1181=1, $G$21+($G$22-$G$21)*AL1181, $H$21+($H$22-$H$21)*AL1181))</f>
        <v>1.2935079456424419E-2</v>
      </c>
      <c r="AN1181" s="15">
        <f ca="1">ROUND(AK1181*(1-AM1181), 0)</f>
        <v>191</v>
      </c>
      <c r="AO1181" s="18">
        <f ca="1">SUM(IF(AN1181&gt;H1181, (AN1181-H1181)*($G$23+AJ1181), 0),IF(AF1181&gt;G1181,(AF1181-G1181)*($G$23+AB1181),0),IF(X1181&gt;F1181,(X1181-F1181)*($G$23+T1181),0),IF(P1181&gt;E1181,(P1181-E1181)*($G$23+L1181),0))</f>
        <v>0</v>
      </c>
      <c r="AP1181" s="18">
        <f>-$C$24</f>
        <v>-313614.51120000001</v>
      </c>
      <c r="AQ1181" s="17">
        <f ca="1">L1181*P1181+T1181*X1181+AB1181*AF1181+AJ1181*AN1181-AO1181+AP1181</f>
        <v>323074.02880000003</v>
      </c>
      <c r="AS1181" s="21">
        <f ca="1">SUM(IF(AN1181&gt;H1181, (AN1181-H1181), 0),IF(AF1181&gt;G1181,(AF1181-G1181),0),IF(X1181&gt;F1181,(X1181-F1181),0),IF(P1181&gt;E1181,(P1181-E1181),0))</f>
        <v>0</v>
      </c>
    </row>
    <row r="1182" spans="1:45" x14ac:dyDescent="0.4">
      <c r="A1182" s="15">
        <v>1154</v>
      </c>
      <c r="B1182" s="15">
        <f ca="1">IF(RAND() &lt; (8/12), 0, 1)</f>
        <v>0</v>
      </c>
      <c r="C1182" s="20">
        <f ca="1">RAND()</f>
        <v>0.28508767197320539</v>
      </c>
      <c r="D1182" s="15" t="str">
        <f ca="1">LOOKUP(C1182,$H$13:$H$16,$F$13:$F$16)</f>
        <v>Airbus A380-800</v>
      </c>
      <c r="E1182" s="15">
        <f ca="1">LOOKUP(D1182,$F$6:$F$9,$I$6:$I$9)</f>
        <v>14</v>
      </c>
      <c r="F1182" s="15">
        <f ca="1">LOOKUP(D1182,$F$6:$F$9,$J$6:$J$9)</f>
        <v>76</v>
      </c>
      <c r="G1182" s="15">
        <f ca="1">LOOKUP(D1182,$F$6:$F$9,$K$6:$K$9)</f>
        <v>56</v>
      </c>
      <c r="H1182" s="15">
        <f ca="1">LOOKUP(D1182,$F$6:$F$9,$L$6:$L$9)</f>
        <v>341</v>
      </c>
      <c r="I1182" s="20">
        <f ca="1">RAND()</f>
        <v>0.64052808841743869</v>
      </c>
      <c r="J1182" s="15">
        <f ca="1">IF(B1182=1, ROUND(_xlfn.NORM.INV(I1182,$C$5,$C$6)*(1+$T$14), 0), ROUND(_xlfn.NORM.INV(I1182, $D$5, $D$6)*(1+$T$14), 0))</f>
        <v>5</v>
      </c>
      <c r="K1182" s="20">
        <f ca="1">RAND()</f>
        <v>0.59731023283028872</v>
      </c>
      <c r="L1182" s="18">
        <f ca="1">IF(B1182=1, ROUND(_xlfn.NORM.INV(K1182,$C$7,$C$8), 2), ROUND(_xlfn.NORM.INV(K1182, $D$7, $D$8), 2))</f>
        <v>10604.68</v>
      </c>
      <c r="M1182" s="15">
        <f ca="1">MIN(E1182,J1182)</f>
        <v>5</v>
      </c>
      <c r="N1182" s="15">
        <f ca="1">RAND()</f>
        <v>0.88364227764459358</v>
      </c>
      <c r="O1182" s="19">
        <f ca="1">(IF(B1182=1, $G$21+($G$22-$G$21)*N1182, $H$21+($H$22-$H$21)*N1182))</f>
        <v>3.6509268329337805E-2</v>
      </c>
      <c r="P1182" s="15">
        <f ca="1">ROUND(M1182*(1-O1182), 0)</f>
        <v>5</v>
      </c>
      <c r="Q1182" s="20">
        <f ca="1">RAND()</f>
        <v>3.6436528503904109E-2</v>
      </c>
      <c r="R1182" s="15">
        <f ca="1">IF(B1182=1, ROUND(_xlfn.NORM.INV(Q1182,$C$9,$C$10)*(1+$T$14), 0), ROUND(_xlfn.NORM.INV(Q1182, $D$9, $D$10)*(1+$T$14), 0))</f>
        <v>21</v>
      </c>
      <c r="S1182" s="20">
        <f ca="1">RAND()</f>
        <v>0.45535664770324225</v>
      </c>
      <c r="T1182" s="18">
        <f ca="1">IF(B1182=1, ROUND(_xlfn.NORM.INV(S1182,$C$11,$C$12), 2), ROUND(_xlfn.NORM.INV(S1182, $D$11, $D$12), 2))</f>
        <v>5220.6400000000003</v>
      </c>
      <c r="U1182" s="15">
        <f ca="1">MIN(F1182,R1182)</f>
        <v>21</v>
      </c>
      <c r="V1182" s="15">
        <f ca="1">RAND()</f>
        <v>0.67707704350116527</v>
      </c>
      <c r="W1182" s="19">
        <f ca="1">(IF(B1182=1, $G$21+($G$22-$G$21)*V1182, $H$21+($H$22-$H$21)*V1182))</f>
        <v>3.0312311305034957E-2</v>
      </c>
      <c r="X1182" s="15">
        <f ca="1">ROUND(U1182*(1-W1182), 0)</f>
        <v>20</v>
      </c>
      <c r="Y1182" s="20">
        <f ca="1">RAND()</f>
        <v>4.7491060557737552E-2</v>
      </c>
      <c r="Z1182" s="15">
        <f ca="1">IF(B1182=1, ROUND(_xlfn.NORM.INV(Y1182,$C$13,$C$14)*(1+$T$14), 0), ROUND(_xlfn.NORM.INV(Y1182, $D$13, $D$14)*(1+$T$14), 0))</f>
        <v>20</v>
      </c>
      <c r="AA1182" s="20">
        <f ca="1">RAND()</f>
        <v>0.488694006354504</v>
      </c>
      <c r="AB1182" s="18">
        <f ca="1">IF(B1182=1, ROUND(_xlfn.NORM.INV(AA1182,$C$15,$C$16), 2), ROUND(_xlfn.NORM.INV(AA1182, $D$15, $D$16), 2))</f>
        <v>2794.52</v>
      </c>
      <c r="AC1182" s="15">
        <f ca="1">MIN(G1182,Z1182)</f>
        <v>20</v>
      </c>
      <c r="AD1182" s="15">
        <f ca="1">RAND()</f>
        <v>0.82445163381781106</v>
      </c>
      <c r="AE1182" s="19">
        <f ca="1">(IF(B1182=1, $G$21+($G$22-$G$21)*AD1182, $H$21+($H$22-$H$21)*AD1182))</f>
        <v>3.4733549014534328E-2</v>
      </c>
      <c r="AF1182" s="15">
        <f ca="1">ROUND(AC1182*(1-AE1182), 0)</f>
        <v>19</v>
      </c>
      <c r="AG1182" s="20">
        <f ca="1">RAND()</f>
        <v>0.92608790553747233</v>
      </c>
      <c r="AH1182" s="15">
        <f ca="1">IF(B1182=1, ROUND(_xlfn.NORM.INV(AG1182,$C$17,$C$18)*(1+$T$14), 0), ROUND(_xlfn.NORM.INV(AG1182, $D$17, $D$18)*(1+$T$14), 0))</f>
        <v>275</v>
      </c>
      <c r="AI1182" s="20">
        <f ca="1">RAND()</f>
        <v>0.24225650572948754</v>
      </c>
      <c r="AJ1182" s="18">
        <f ca="1">IF(B1182=1, ROUND(_xlfn.NORM.INV(AI1182,$C$19,$C$20), 2), ROUND(_xlfn.NORM.INV(AI1182, $D$19, $D$20), 2))</f>
        <v>1695.63</v>
      </c>
      <c r="AK1182" s="15">
        <f ca="1">MIN(ROUND(H1182*(1+$C$22),0),AH1182)</f>
        <v>275</v>
      </c>
      <c r="AL1182" s="20">
        <f ca="1">RAND()</f>
        <v>0.4982808682723695</v>
      </c>
      <c r="AM1182" s="19">
        <f ca="1">(IF(B1182=1, $G$21+($G$22-$G$21)*AL1182, $H$21+($H$22-$H$21)*AL1182))</f>
        <v>2.4948426048171084E-2</v>
      </c>
      <c r="AN1182" s="15">
        <f ca="1">ROUND(AK1182*(1-AM1182), 0)</f>
        <v>268</v>
      </c>
      <c r="AO1182" s="18">
        <f ca="1">SUM(IF(AN1182&gt;H1182, (AN1182-H1182)*($G$23+AJ1182), 0),IF(AF1182&gt;G1182,(AF1182-G1182)*($G$23+AB1182),0),IF(X1182&gt;F1182,(X1182-F1182)*($G$23+T1182),0),IF(P1182&gt;E1182,(P1182-E1182)*($G$23+L1182),0))</f>
        <v>0</v>
      </c>
      <c r="AP1182" s="18">
        <f>-$C$24</f>
        <v>-313614.51120000001</v>
      </c>
      <c r="AQ1182" s="17">
        <f ca="1">L1182*P1182+T1182*X1182+AB1182*AF1182+AJ1182*AN1182-AO1182+AP1182</f>
        <v>351346.40880000003</v>
      </c>
      <c r="AS1182" s="21">
        <f ca="1">SUM(IF(AN1182&gt;H1182, (AN1182-H1182), 0),IF(AF1182&gt;G1182,(AF1182-G1182),0),IF(X1182&gt;F1182,(X1182-F1182),0),IF(P1182&gt;E1182,(P1182-E1182),0))</f>
        <v>0</v>
      </c>
    </row>
    <row r="1183" spans="1:45" x14ac:dyDescent="0.4">
      <c r="A1183" s="15">
        <v>1155</v>
      </c>
      <c r="B1183" s="15">
        <f ca="1">IF(RAND() &lt; (8/12), 0, 1)</f>
        <v>0</v>
      </c>
      <c r="C1183" s="20">
        <f ca="1">RAND()</f>
        <v>0.30688628761837045</v>
      </c>
      <c r="D1183" s="15" t="str">
        <f ca="1">LOOKUP(C1183,$H$13:$H$16,$F$13:$F$16)</f>
        <v>Airbus A380-800</v>
      </c>
      <c r="E1183" s="15">
        <f ca="1">LOOKUP(D1183,$F$6:$F$9,$I$6:$I$9)</f>
        <v>14</v>
      </c>
      <c r="F1183" s="15">
        <f ca="1">LOOKUP(D1183,$F$6:$F$9,$J$6:$J$9)</f>
        <v>76</v>
      </c>
      <c r="G1183" s="15">
        <f ca="1">LOOKUP(D1183,$F$6:$F$9,$K$6:$K$9)</f>
        <v>56</v>
      </c>
      <c r="H1183" s="15">
        <f ca="1">LOOKUP(D1183,$F$6:$F$9,$L$6:$L$9)</f>
        <v>341</v>
      </c>
      <c r="I1183" s="20">
        <f ca="1">RAND()</f>
        <v>0.88904382383513847</v>
      </c>
      <c r="J1183" s="15">
        <f ca="1">IF(B1183=1, ROUND(_xlfn.NORM.INV(I1183,$C$5,$C$6)*(1+$T$14), 0), ROUND(_xlfn.NORM.INV(I1183, $D$5, $D$6)*(1+$T$14), 0))</f>
        <v>5</v>
      </c>
      <c r="K1183" s="20">
        <f ca="1">RAND()</f>
        <v>0.73556194815978304</v>
      </c>
      <c r="L1183" s="18">
        <f ca="1">IF(B1183=1, ROUND(_xlfn.NORM.INV(K1183,$C$7,$C$8), 2), ROUND(_xlfn.NORM.INV(K1183, $D$7, $D$8), 2))</f>
        <v>10779.38</v>
      </c>
      <c r="M1183" s="15">
        <f ca="1">MIN(E1183,J1183)</f>
        <v>5</v>
      </c>
      <c r="N1183" s="15">
        <f ca="1">RAND()</f>
        <v>0.67722175403519991</v>
      </c>
      <c r="O1183" s="19">
        <f ca="1">(IF(B1183=1, $G$21+($G$22-$G$21)*N1183, $H$21+($H$22-$H$21)*N1183))</f>
        <v>3.0316652621055998E-2</v>
      </c>
      <c r="P1183" s="15">
        <f ca="1">ROUND(M1183*(1-O1183), 0)</f>
        <v>5</v>
      </c>
      <c r="Q1183" s="20">
        <f ca="1">RAND()</f>
        <v>0.59272520420319974</v>
      </c>
      <c r="R1183" s="15">
        <f ca="1">IF(B1183=1, ROUND(_xlfn.NORM.INV(Q1183,$C$9,$C$10)*(1+$T$14), 0), ROUND(_xlfn.NORM.INV(Q1183, $D$9, $D$10)*(1+$T$14), 0))</f>
        <v>42</v>
      </c>
      <c r="S1183" s="20">
        <f ca="1">RAND()</f>
        <v>3.3016826332461169E-2</v>
      </c>
      <c r="T1183" s="18">
        <f ca="1">IF(B1183=1, ROUND(_xlfn.NORM.INV(S1183,$C$11,$C$12), 2), ROUND(_xlfn.NORM.INV(S1183, $D$11, $D$12), 2))</f>
        <v>4827.3</v>
      </c>
      <c r="U1183" s="15">
        <f ca="1">MIN(F1183,R1183)</f>
        <v>42</v>
      </c>
      <c r="V1183" s="15">
        <f ca="1">RAND()</f>
        <v>0.72168010538761129</v>
      </c>
      <c r="W1183" s="19">
        <f ca="1">(IF(B1183=1, $G$21+($G$22-$G$21)*V1183, $H$21+($H$22-$H$21)*V1183))</f>
        <v>3.1650403161628336E-2</v>
      </c>
      <c r="X1183" s="15">
        <f ca="1">ROUND(U1183*(1-W1183), 0)</f>
        <v>41</v>
      </c>
      <c r="Y1183" s="20">
        <f ca="1">RAND()</f>
        <v>0.85424700956229227</v>
      </c>
      <c r="Z1183" s="15">
        <f ca="1">IF(B1183=1, ROUND(_xlfn.NORM.INV(Y1183,$C$13,$C$14)*(1+$T$14), 0), ROUND(_xlfn.NORM.INV(Y1183, $D$13, $D$14)*(1+$T$14), 0))</f>
        <v>46</v>
      </c>
      <c r="AA1183" s="20">
        <f ca="1">RAND()</f>
        <v>9.8118875004840067E-2</v>
      </c>
      <c r="AB1183" s="18">
        <f ca="1">IF(B1183=1, ROUND(_xlfn.NORM.INV(AA1183,$C$15,$C$16), 2), ROUND(_xlfn.NORM.INV(AA1183, $D$15, $D$16), 2))</f>
        <v>2640.9</v>
      </c>
      <c r="AC1183" s="15">
        <f ca="1">MIN(G1183,Z1183)</f>
        <v>46</v>
      </c>
      <c r="AD1183" s="15">
        <f ca="1">RAND()</f>
        <v>0.15476458871659715</v>
      </c>
      <c r="AE1183" s="19">
        <f ca="1">(IF(B1183=1, $G$21+($G$22-$G$21)*AD1183, $H$21+($H$22-$H$21)*AD1183))</f>
        <v>1.4642937661497914E-2</v>
      </c>
      <c r="AF1183" s="15">
        <f ca="1">ROUND(AC1183*(1-AE1183), 0)</f>
        <v>45</v>
      </c>
      <c r="AG1183" s="20">
        <f ca="1">RAND()</f>
        <v>3.4735198847951732E-2</v>
      </c>
      <c r="AH1183" s="15">
        <f ca="1">IF(B1183=1, ROUND(_xlfn.NORM.INV(AG1183,$C$17,$C$18)*(1+$T$14), 0), ROUND(_xlfn.NORM.INV(AG1183, $D$17, $D$18)*(1+$T$14), 0))</f>
        <v>104</v>
      </c>
      <c r="AI1183" s="20">
        <f ca="1">RAND()</f>
        <v>0.23869001271509116</v>
      </c>
      <c r="AJ1183" s="18">
        <f ca="1">IF(B1183=1, ROUND(_xlfn.NORM.INV(AI1183,$C$19,$C$20), 2), ROUND(_xlfn.NORM.INV(AI1183, $D$19, $D$20), 2))</f>
        <v>1694.76</v>
      </c>
      <c r="AK1183" s="15">
        <f ca="1">MIN(ROUND(H1183*(1+$C$22),0),AH1183)</f>
        <v>104</v>
      </c>
      <c r="AL1183" s="20">
        <f ca="1">RAND()</f>
        <v>0.29222735467574756</v>
      </c>
      <c r="AM1183" s="19">
        <f ca="1">(IF(B1183=1, $G$21+($G$22-$G$21)*AL1183, $H$21+($H$22-$H$21)*AL1183))</f>
        <v>1.8766820640272429E-2</v>
      </c>
      <c r="AN1183" s="15">
        <f ca="1">ROUND(AK1183*(1-AM1183), 0)</f>
        <v>102</v>
      </c>
      <c r="AO1183" s="18">
        <f ca="1">SUM(IF(AN1183&gt;H1183, (AN1183-H1183)*($G$23+AJ1183), 0),IF(AF1183&gt;G1183,(AF1183-G1183)*($G$23+AB1183),0),IF(X1183&gt;F1183,(X1183-F1183)*($G$23+T1183),0),IF(P1183&gt;E1183,(P1183-E1183)*($G$23+L1183),0))</f>
        <v>0</v>
      </c>
      <c r="AP1183" s="18">
        <f>-$C$24</f>
        <v>-313614.51120000001</v>
      </c>
      <c r="AQ1183" s="17">
        <f ca="1">L1183*P1183+T1183*X1183+AB1183*AF1183+AJ1183*AN1183-AO1183+AP1183</f>
        <v>229907.70879999996</v>
      </c>
      <c r="AS1183" s="21">
        <f ca="1">SUM(IF(AN1183&gt;H1183, (AN1183-H1183), 0),IF(AF1183&gt;G1183,(AF1183-G1183),0),IF(X1183&gt;F1183,(X1183-F1183),0),IF(P1183&gt;E1183,(P1183-E1183),0))</f>
        <v>0</v>
      </c>
    </row>
    <row r="1184" spans="1:45" x14ac:dyDescent="0.4">
      <c r="A1184" s="15">
        <v>1156</v>
      </c>
      <c r="B1184" s="15">
        <f ca="1">IF(RAND() &lt; (8/12), 0, 1)</f>
        <v>1</v>
      </c>
      <c r="C1184" s="20">
        <f ca="1">RAND()</f>
        <v>1.4176961294455892E-2</v>
      </c>
      <c r="D1184" s="15" t="str">
        <f ca="1">LOOKUP(C1184,$H$13:$H$16,$F$13:$F$16)</f>
        <v>Airbus A350-900</v>
      </c>
      <c r="E1184" s="15">
        <f ca="1">LOOKUP(D1184,$F$6:$F$9,$I$6:$I$9)</f>
        <v>0</v>
      </c>
      <c r="F1184" s="15">
        <f ca="1">LOOKUP(D1184,$F$6:$F$9,$J$6:$J$9)</f>
        <v>32</v>
      </c>
      <c r="G1184" s="15">
        <f ca="1">LOOKUP(D1184,$F$6:$F$9,$K$6:$K$9)</f>
        <v>21</v>
      </c>
      <c r="H1184" s="15">
        <f ca="1">LOOKUP(D1184,$F$6:$F$9,$L$6:$L$9)</f>
        <v>259</v>
      </c>
      <c r="I1184" s="20">
        <f ca="1">RAND()</f>
        <v>0.42356957811433171</v>
      </c>
      <c r="J1184" s="15">
        <f ca="1">IF(B1184=1, ROUND(_xlfn.NORM.INV(I1184,$C$5,$C$6)*(1+$T$14), 0), ROUND(_xlfn.NORM.INV(I1184, $D$5, $D$6)*(1+$T$14), 0))</f>
        <v>6</v>
      </c>
      <c r="K1184" s="20">
        <f ca="1">RAND()</f>
        <v>0.87928253284056745</v>
      </c>
      <c r="L1184" s="18">
        <f ca="1">IF(B1184=1, ROUND(_xlfn.NORM.INV(K1184,$C$7,$C$8), 2), ROUND(_xlfn.NORM.INV(K1184, $D$7, $D$8), 2))</f>
        <v>15771.42</v>
      </c>
      <c r="M1184" s="15">
        <f ca="1">MIN(E1184,J1184)</f>
        <v>0</v>
      </c>
      <c r="N1184" s="15">
        <f ca="1">RAND()</f>
        <v>0.735182832852048</v>
      </c>
      <c r="O1184" s="19">
        <f ca="1">(IF(B1184=1, $G$21+($G$22-$G$21)*N1184, $H$21+($H$22-$H$21)*N1184))</f>
        <v>4.0731399149821684E-2</v>
      </c>
      <c r="P1184" s="15">
        <f ca="1">ROUND(M1184*(1-O1184), 0)</f>
        <v>0</v>
      </c>
      <c r="Q1184" s="20">
        <f ca="1">RAND()</f>
        <v>0.78900820643146108</v>
      </c>
      <c r="R1184" s="15">
        <f ca="1">IF(B1184=1, ROUND(_xlfn.NORM.INV(Q1184,$C$9,$C$10)*(1+$T$14), 0), ROUND(_xlfn.NORM.INV(Q1184, $D$9, $D$10)*(1+$T$14), 0))</f>
        <v>81</v>
      </c>
      <c r="S1184" s="20">
        <f ca="1">RAND()</f>
        <v>0.34101507877632786</v>
      </c>
      <c r="T1184" s="18">
        <f ca="1">IF(B1184=1, ROUND(_xlfn.NORM.INV(S1184,$C$11,$C$12), 2), ROUND(_xlfn.NORM.INV(S1184, $D$11, $D$12), 2))</f>
        <v>6460.01</v>
      </c>
      <c r="U1184" s="15">
        <f ca="1">MIN(F1184,R1184)</f>
        <v>32</v>
      </c>
      <c r="V1184" s="15">
        <f ca="1">RAND()</f>
        <v>0.31298246428374488</v>
      </c>
      <c r="W1184" s="19">
        <f ca="1">(IF(B1184=1, $G$21+($G$22-$G$21)*V1184, $H$21+($H$22-$H$21)*V1184))</f>
        <v>2.5954386249931072E-2</v>
      </c>
      <c r="X1184" s="15">
        <f ca="1">ROUND(U1184*(1-W1184), 0)</f>
        <v>31</v>
      </c>
      <c r="Y1184" s="20">
        <f ca="1">RAND()</f>
        <v>0.1673863572249501</v>
      </c>
      <c r="Z1184" s="15">
        <f ca="1">IF(B1184=1, ROUND(_xlfn.NORM.INV(Y1184,$C$13,$C$14)*(1+$T$14), 0), ROUND(_xlfn.NORM.INV(Y1184, $D$13, $D$14)*(1+$T$14), 0))</f>
        <v>32</v>
      </c>
      <c r="AA1184" s="20">
        <f ca="1">RAND()</f>
        <v>2.9210228650736747E-3</v>
      </c>
      <c r="AB1184" s="18">
        <f ca="1">IF(B1184=1, ROUND(_xlfn.NORM.INV(AA1184,$C$15,$C$16), 2), ROUND(_xlfn.NORM.INV(AA1184, $D$15, $D$16), 2))</f>
        <v>2316.73</v>
      </c>
      <c r="AC1184" s="15">
        <f ca="1">MIN(G1184,Z1184)</f>
        <v>21</v>
      </c>
      <c r="AD1184" s="15">
        <f ca="1">RAND()</f>
        <v>0.164375594553547</v>
      </c>
      <c r="AE1184" s="19">
        <f ca="1">(IF(B1184=1, $G$21+($G$22-$G$21)*AD1184, $H$21+($H$22-$H$21)*AD1184))</f>
        <v>2.0753145809374145E-2</v>
      </c>
      <c r="AF1184" s="15">
        <f ca="1">ROUND(AC1184*(1-AE1184), 0)</f>
        <v>21</v>
      </c>
      <c r="AG1184" s="20">
        <f ca="1">RAND()</f>
        <v>0.96772634116708434</v>
      </c>
      <c r="AH1184" s="15">
        <f ca="1">IF(B1184=1, ROUND(_xlfn.NORM.INV(AG1184,$C$17,$C$18)*(1+$T$14), 0), ROUND(_xlfn.NORM.INV(AG1184, $D$17, $D$18)*(1+$T$14), 0))</f>
        <v>537</v>
      </c>
      <c r="AI1184" s="20">
        <f ca="1">RAND()</f>
        <v>0.61599846905653421</v>
      </c>
      <c r="AJ1184" s="18">
        <f ca="1">IF(B1184=1, ROUND(_xlfn.NORM.INV(AI1184,$C$19,$C$20), 2), ROUND(_xlfn.NORM.INV(AI1184, $D$19, $D$20), 2))</f>
        <v>2365.14</v>
      </c>
      <c r="AK1184" s="15">
        <f ca="1">MIN(ROUND(H1184*(1+$C$22),0),AH1184)</f>
        <v>272</v>
      </c>
      <c r="AL1184" s="20">
        <f ca="1">RAND()</f>
        <v>1.4987485907904441E-2</v>
      </c>
      <c r="AM1184" s="19">
        <f ca="1">(IF(B1184=1, $G$21+($G$22-$G$21)*AL1184, $H$21+($H$22-$H$21)*AL1184))</f>
        <v>1.5524562006776654E-2</v>
      </c>
      <c r="AN1184" s="15">
        <f ca="1">ROUND(AK1184*(1-AM1184), 0)</f>
        <v>268</v>
      </c>
      <c r="AO1184" s="18">
        <f ca="1">SUM(IF(AN1184&gt;H1184, (AN1184-H1184)*($G$23+AJ1184), 0),IF(AF1184&gt;G1184,(AF1184-G1184)*($G$23+AB1184),0),IF(X1184&gt;F1184,(X1184-F1184)*($G$23+T1184),0),IF(P1184&gt;E1184,(P1184-E1184)*($G$23+L1184),0))</f>
        <v>28945.26</v>
      </c>
      <c r="AP1184" s="18">
        <f>-$C$24</f>
        <v>-313614.51120000001</v>
      </c>
      <c r="AQ1184" s="17">
        <f ca="1">L1184*P1184+T1184*X1184+AB1184*AF1184+AJ1184*AN1184-AO1184+AP1184</f>
        <v>540209.38880000007</v>
      </c>
      <c r="AS1184" s="21">
        <f ca="1">SUM(IF(AN1184&gt;H1184, (AN1184-H1184), 0),IF(AF1184&gt;G1184,(AF1184-G1184),0),IF(X1184&gt;F1184,(X1184-F1184),0),IF(P1184&gt;E1184,(P1184-E1184),0))</f>
        <v>9</v>
      </c>
    </row>
    <row r="1185" spans="1:45" x14ac:dyDescent="0.4">
      <c r="A1185" s="15">
        <v>1157</v>
      </c>
      <c r="B1185" s="15">
        <f ca="1">IF(RAND() &lt; (8/12), 0, 1)</f>
        <v>0</v>
      </c>
      <c r="C1185" s="20">
        <f ca="1">RAND()</f>
        <v>0.75469406407209871</v>
      </c>
      <c r="D1185" s="15" t="str">
        <f ca="1">LOOKUP(C1185,$H$13:$H$16,$F$13:$F$16)</f>
        <v>Boeing 777-300ER</v>
      </c>
      <c r="E1185" s="15">
        <f ca="1">LOOKUP(D1185,$F$6:$F$9,$I$6:$I$9)</f>
        <v>8</v>
      </c>
      <c r="F1185" s="15">
        <f ca="1">LOOKUP(D1185,$F$6:$F$9,$J$6:$J$9)</f>
        <v>40</v>
      </c>
      <c r="G1185" s="15">
        <f ca="1">LOOKUP(D1185,$F$6:$F$9,$K$6:$K$9)</f>
        <v>24</v>
      </c>
      <c r="H1185" s="15">
        <f ca="1">LOOKUP(D1185,$F$6:$F$9,$L$6:$L$9)</f>
        <v>260</v>
      </c>
      <c r="I1185" s="20">
        <f ca="1">RAND()</f>
        <v>0.8144291625894583</v>
      </c>
      <c r="J1185" s="15">
        <f ca="1">IF(B1185=1, ROUND(_xlfn.NORM.INV(I1185,$C$5,$C$6)*(1+$T$14), 0), ROUND(_xlfn.NORM.INV(I1185, $D$5, $D$6)*(1+$T$14), 0))</f>
        <v>5</v>
      </c>
      <c r="K1185" s="20">
        <f ca="1">RAND()</f>
        <v>0.8974235013435139</v>
      </c>
      <c r="L1185" s="18">
        <f ca="1">IF(B1185=1, ROUND(_xlfn.NORM.INV(K1185,$C$7,$C$8), 2), ROUND(_xlfn.NORM.INV(K1185, $D$7, $D$8), 2))</f>
        <v>11069.83</v>
      </c>
      <c r="M1185" s="15">
        <f ca="1">MIN(E1185,J1185)</f>
        <v>5</v>
      </c>
      <c r="N1185" s="15">
        <f ca="1">RAND()</f>
        <v>1.9738616619813243E-3</v>
      </c>
      <c r="O1185" s="19">
        <f ca="1">(IF(B1185=1, $G$21+($G$22-$G$21)*N1185, $H$21+($H$22-$H$21)*N1185))</f>
        <v>1.005921584985944E-2</v>
      </c>
      <c r="P1185" s="15">
        <f ca="1">ROUND(M1185*(1-O1185), 0)</f>
        <v>5</v>
      </c>
      <c r="Q1185" s="20">
        <f ca="1">RAND()</f>
        <v>0.92354972540921232</v>
      </c>
      <c r="R1185" s="15">
        <f ca="1">IF(B1185=1, ROUND(_xlfn.NORM.INV(Q1185,$C$9,$C$10)*(1+$T$14), 0), ROUND(_xlfn.NORM.INV(Q1185, $D$9, $D$10)*(1+$T$14), 0))</f>
        <v>55</v>
      </c>
      <c r="S1185" s="20">
        <f ca="1">RAND()</f>
        <v>0.44277423916254111</v>
      </c>
      <c r="T1185" s="18">
        <f ca="1">IF(B1185=1, ROUND(_xlfn.NORM.INV(S1185,$C$11,$C$12), 2), ROUND(_xlfn.NORM.INV(S1185, $D$11, $D$12), 2))</f>
        <v>5213.3900000000003</v>
      </c>
      <c r="U1185" s="15">
        <f ca="1">MIN(F1185,R1185)</f>
        <v>40</v>
      </c>
      <c r="V1185" s="15">
        <f ca="1">RAND()</f>
        <v>0.10193268217013018</v>
      </c>
      <c r="W1185" s="19">
        <f ca="1">(IF(B1185=1, $G$21+($G$22-$G$21)*V1185, $H$21+($H$22-$H$21)*V1185))</f>
        <v>1.3057980465103905E-2</v>
      </c>
      <c r="X1185" s="15">
        <f ca="1">ROUND(U1185*(1-W1185), 0)</f>
        <v>39</v>
      </c>
      <c r="Y1185" s="20">
        <f ca="1">RAND()</f>
        <v>0.55855458884574027</v>
      </c>
      <c r="Z1185" s="15">
        <f ca="1">IF(B1185=1, ROUND(_xlfn.NORM.INV(Y1185,$C$13,$C$14)*(1+$T$14), 0), ROUND(_xlfn.NORM.INV(Y1185, $D$13, $D$14)*(1+$T$14), 0))</f>
        <v>37</v>
      </c>
      <c r="AA1185" s="20">
        <f ca="1">RAND()</f>
        <v>0.42937252913297663</v>
      </c>
      <c r="AB1185" s="18">
        <f ca="1">IF(B1185=1, ROUND(_xlfn.NORM.INV(AA1185,$C$15,$C$16), 2), ROUND(_xlfn.NORM.INV(AA1185, $D$15, $D$16), 2))</f>
        <v>2776.34</v>
      </c>
      <c r="AC1185" s="15">
        <f ca="1">MIN(G1185,Z1185)</f>
        <v>24</v>
      </c>
      <c r="AD1185" s="15">
        <f ca="1">RAND()</f>
        <v>0.76325993402063252</v>
      </c>
      <c r="AE1185" s="19">
        <f ca="1">(IF(B1185=1, $G$21+($G$22-$G$21)*AD1185, $H$21+($H$22-$H$21)*AD1185))</f>
        <v>3.2897798020618978E-2</v>
      </c>
      <c r="AF1185" s="15">
        <f ca="1">ROUND(AC1185*(1-AE1185), 0)</f>
        <v>23</v>
      </c>
      <c r="AG1185" s="20">
        <f ca="1">RAND()</f>
        <v>0.35490377741706147</v>
      </c>
      <c r="AH1185" s="15">
        <f ca="1">IF(B1185=1, ROUND(_xlfn.NORM.INV(AG1185,$C$17,$C$18)*(1+$T$14), 0), ROUND(_xlfn.NORM.INV(AG1185, $D$17, $D$18)*(1+$T$14), 0))</f>
        <v>180</v>
      </c>
      <c r="AI1185" s="20">
        <f ca="1">RAND()</f>
        <v>0.41241160157291767</v>
      </c>
      <c r="AJ1185" s="18">
        <f ca="1">IF(B1185=1, ROUND(_xlfn.NORM.INV(AI1185,$C$19,$C$20), 2), ROUND(_xlfn.NORM.INV(AI1185, $D$19, $D$20), 2))</f>
        <v>1731.92</v>
      </c>
      <c r="AK1185" s="15">
        <f ca="1">MIN(ROUND(H1185*(1+$C$22),0),AH1185)</f>
        <v>180</v>
      </c>
      <c r="AL1185" s="20">
        <f ca="1">RAND()</f>
        <v>0.60187414823258556</v>
      </c>
      <c r="AM1185" s="19">
        <f ca="1">(IF(B1185=1, $G$21+($G$22-$G$21)*AL1185, $H$21+($H$22-$H$21)*AL1185))</f>
        <v>2.8056224446977564E-2</v>
      </c>
      <c r="AN1185" s="15">
        <f ca="1">ROUND(AK1185*(1-AM1185), 0)</f>
        <v>175</v>
      </c>
      <c r="AO1185" s="18">
        <f ca="1">SUM(IF(AN1185&gt;H1185, (AN1185-H1185)*($G$23+AJ1185), 0),IF(AF1185&gt;G1185,(AF1185-G1185)*($G$23+AB1185),0),IF(X1185&gt;F1185,(X1185-F1185)*($G$23+T1185),0),IF(P1185&gt;E1185,(P1185-E1185)*($G$23+L1185),0))</f>
        <v>0</v>
      </c>
      <c r="AP1185" s="18">
        <f>-$C$24</f>
        <v>-313614.51120000001</v>
      </c>
      <c r="AQ1185" s="17">
        <f ca="1">L1185*P1185+T1185*X1185+AB1185*AF1185+AJ1185*AN1185-AO1185+AP1185</f>
        <v>311998.66880000004</v>
      </c>
      <c r="AS1185" s="21">
        <f ca="1">SUM(IF(AN1185&gt;H1185, (AN1185-H1185), 0),IF(AF1185&gt;G1185,(AF1185-G1185),0),IF(X1185&gt;F1185,(X1185-F1185),0),IF(P1185&gt;E1185,(P1185-E1185),0))</f>
        <v>0</v>
      </c>
    </row>
    <row r="1186" spans="1:45" x14ac:dyDescent="0.4">
      <c r="A1186" s="15">
        <v>1158</v>
      </c>
      <c r="B1186" s="15">
        <f ca="1">IF(RAND() &lt; (8/12), 0, 1)</f>
        <v>0</v>
      </c>
      <c r="C1186" s="20">
        <f ca="1">RAND()</f>
        <v>0.21210420709902456</v>
      </c>
      <c r="D1186" s="15" t="str">
        <f ca="1">LOOKUP(C1186,$H$13:$H$16,$F$13:$F$16)</f>
        <v>Airbus A380-800</v>
      </c>
      <c r="E1186" s="15">
        <f ca="1">LOOKUP(D1186,$F$6:$F$9,$I$6:$I$9)</f>
        <v>14</v>
      </c>
      <c r="F1186" s="15">
        <f ca="1">LOOKUP(D1186,$F$6:$F$9,$J$6:$J$9)</f>
        <v>76</v>
      </c>
      <c r="G1186" s="15">
        <f ca="1">LOOKUP(D1186,$F$6:$F$9,$K$6:$K$9)</f>
        <v>56</v>
      </c>
      <c r="H1186" s="15">
        <f ca="1">LOOKUP(D1186,$F$6:$F$9,$L$6:$L$9)</f>
        <v>341</v>
      </c>
      <c r="I1186" s="20">
        <f ca="1">RAND()</f>
        <v>0.26313348889525789</v>
      </c>
      <c r="J1186" s="15">
        <f ca="1">IF(B1186=1, ROUND(_xlfn.NORM.INV(I1186,$C$5,$C$6)*(1+$T$14), 0), ROUND(_xlfn.NORM.INV(I1186, $D$5, $D$6)*(1+$T$14), 0))</f>
        <v>4</v>
      </c>
      <c r="K1186" s="20">
        <f ca="1">RAND()</f>
        <v>0.62165463905250018</v>
      </c>
      <c r="L1186" s="18">
        <f ca="1">IF(B1186=1, ROUND(_xlfn.NORM.INV(K1186,$C$7,$C$8), 2), ROUND(_xlfn.NORM.INV(K1186, $D$7, $D$8), 2))</f>
        <v>10633.59</v>
      </c>
      <c r="M1186" s="15">
        <f ca="1">MIN(E1186,J1186)</f>
        <v>4</v>
      </c>
      <c r="N1186" s="15">
        <f ca="1">RAND()</f>
        <v>2.0270070941930673E-2</v>
      </c>
      <c r="O1186" s="19">
        <f ca="1">(IF(B1186=1, $G$21+($G$22-$G$21)*N1186, $H$21+($H$22-$H$21)*N1186))</f>
        <v>1.0608102128257921E-2</v>
      </c>
      <c r="P1186" s="15">
        <f ca="1">ROUND(M1186*(1-O1186), 0)</f>
        <v>4</v>
      </c>
      <c r="Q1186" s="20">
        <f ca="1">RAND()</f>
        <v>0.8524218468598721</v>
      </c>
      <c r="R1186" s="15">
        <f ca="1">IF(B1186=1, ROUND(_xlfn.NORM.INV(Q1186,$C$9,$C$10)*(1+$T$14), 0), ROUND(_xlfn.NORM.INV(Q1186, $D$9, $D$10)*(1+$T$14), 0))</f>
        <v>51</v>
      </c>
      <c r="S1186" s="20">
        <f ca="1">RAND()</f>
        <v>0.68119382809372309</v>
      </c>
      <c r="T1186" s="18">
        <f ca="1">IF(B1186=1, ROUND(_xlfn.NORM.INV(S1186,$C$11,$C$12), 2), ROUND(_xlfn.NORM.INV(S1186, $D$11, $D$12), 2))</f>
        <v>5353.53</v>
      </c>
      <c r="U1186" s="15">
        <f ca="1">MIN(F1186,R1186)</f>
        <v>51</v>
      </c>
      <c r="V1186" s="15">
        <f ca="1">RAND()</f>
        <v>4.091040205184393E-2</v>
      </c>
      <c r="W1186" s="19">
        <f ca="1">(IF(B1186=1, $G$21+($G$22-$G$21)*V1186, $H$21+($H$22-$H$21)*V1186))</f>
        <v>1.1227312061555318E-2</v>
      </c>
      <c r="X1186" s="15">
        <f ca="1">ROUND(U1186*(1-W1186), 0)</f>
        <v>50</v>
      </c>
      <c r="Y1186" s="20">
        <f ca="1">RAND()</f>
        <v>0.77902854576709579</v>
      </c>
      <c r="Z1186" s="15">
        <f ca="1">IF(B1186=1, ROUND(_xlfn.NORM.INV(Y1186,$C$13,$C$14)*(1+$T$14), 0), ROUND(_xlfn.NORM.INV(Y1186, $D$13, $D$14)*(1+$T$14), 0))</f>
        <v>43</v>
      </c>
      <c r="AA1186" s="20">
        <f ca="1">RAND()</f>
        <v>0.25316494071271145</v>
      </c>
      <c r="AB1186" s="18">
        <f ca="1">IF(B1186=1, ROUND(_xlfn.NORM.INV(AA1186,$C$15,$C$16), 2), ROUND(_xlfn.NORM.INV(AA1186, $D$15, $D$16), 2))</f>
        <v>2717.2</v>
      </c>
      <c r="AC1186" s="15">
        <f ca="1">MIN(G1186,Z1186)</f>
        <v>43</v>
      </c>
      <c r="AD1186" s="15">
        <f ca="1">RAND()</f>
        <v>0.39589931697556557</v>
      </c>
      <c r="AE1186" s="19">
        <f ca="1">(IF(B1186=1, $G$21+($G$22-$G$21)*AD1186, $H$21+($H$22-$H$21)*AD1186))</f>
        <v>2.1876979509266967E-2</v>
      </c>
      <c r="AF1186" s="15">
        <f ca="1">ROUND(AC1186*(1-AE1186), 0)</f>
        <v>42</v>
      </c>
      <c r="AG1186" s="20">
        <f ca="1">RAND()</f>
        <v>0.68665741643468081</v>
      </c>
      <c r="AH1186" s="15">
        <f ca="1">IF(B1186=1, ROUND(_xlfn.NORM.INV(AG1186,$C$17,$C$18)*(1+$T$14), 0), ROUND(_xlfn.NORM.INV(AG1186, $D$17, $D$18)*(1+$T$14), 0))</f>
        <v>225</v>
      </c>
      <c r="AI1186" s="20">
        <f ca="1">RAND()</f>
        <v>0.26283707317815341</v>
      </c>
      <c r="AJ1186" s="18">
        <f ca="1">IF(B1186=1, ROUND(_xlfn.NORM.INV(AI1186,$C$19,$C$20), 2), ROUND(_xlfn.NORM.INV(AI1186, $D$19, $D$20), 2))</f>
        <v>1700.52</v>
      </c>
      <c r="AK1186" s="15">
        <f ca="1">MIN(ROUND(H1186*(1+$C$22),0),AH1186)</f>
        <v>225</v>
      </c>
      <c r="AL1186" s="20">
        <f ca="1">RAND()</f>
        <v>0.91507059987221828</v>
      </c>
      <c r="AM1186" s="19">
        <f ca="1">(IF(B1186=1, $G$21+($G$22-$G$21)*AL1186, $H$21+($H$22-$H$21)*AL1186))</f>
        <v>3.7452117996166545E-2</v>
      </c>
      <c r="AN1186" s="15">
        <f ca="1">ROUND(AK1186*(1-AM1186), 0)</f>
        <v>217</v>
      </c>
      <c r="AO1186" s="18">
        <f ca="1">SUM(IF(AN1186&gt;H1186, (AN1186-H1186)*($G$23+AJ1186), 0),IF(AF1186&gt;G1186,(AF1186-G1186)*($G$23+AB1186),0),IF(X1186&gt;F1186,(X1186-F1186)*($G$23+T1186),0),IF(P1186&gt;E1186,(P1186-E1186)*($G$23+L1186),0))</f>
        <v>0</v>
      </c>
      <c r="AP1186" s="18">
        <f>-$C$24</f>
        <v>-313614.51120000001</v>
      </c>
      <c r="AQ1186" s="17">
        <f ca="1">L1186*P1186+T1186*X1186+AB1186*AF1186+AJ1186*AN1186-AO1186+AP1186</f>
        <v>479731.58879999997</v>
      </c>
      <c r="AS1186" s="21">
        <f ca="1">SUM(IF(AN1186&gt;H1186, (AN1186-H1186), 0),IF(AF1186&gt;G1186,(AF1186-G1186),0),IF(X1186&gt;F1186,(X1186-F1186),0),IF(P1186&gt;E1186,(P1186-E1186),0))</f>
        <v>0</v>
      </c>
    </row>
    <row r="1187" spans="1:45" x14ac:dyDescent="0.4">
      <c r="A1187" s="15">
        <v>1159</v>
      </c>
      <c r="B1187" s="15">
        <f ca="1">IF(RAND() &lt; (8/12), 0, 1)</f>
        <v>0</v>
      </c>
      <c r="C1187" s="20">
        <f ca="1">RAND()</f>
        <v>6.0159838108198582E-2</v>
      </c>
      <c r="D1187" s="15" t="str">
        <f ca="1">LOOKUP(C1187,$H$13:$H$16,$F$13:$F$16)</f>
        <v>Airbus A350-900</v>
      </c>
      <c r="E1187" s="15">
        <f ca="1">LOOKUP(D1187,$F$6:$F$9,$I$6:$I$9)</f>
        <v>0</v>
      </c>
      <c r="F1187" s="15">
        <f ca="1">LOOKUP(D1187,$F$6:$F$9,$J$6:$J$9)</f>
        <v>32</v>
      </c>
      <c r="G1187" s="15">
        <f ca="1">LOOKUP(D1187,$F$6:$F$9,$K$6:$K$9)</f>
        <v>21</v>
      </c>
      <c r="H1187" s="15">
        <f ca="1">LOOKUP(D1187,$F$6:$F$9,$L$6:$L$9)</f>
        <v>259</v>
      </c>
      <c r="I1187" s="20">
        <f ca="1">RAND()</f>
        <v>0.1076129533432143</v>
      </c>
      <c r="J1187" s="15">
        <f ca="1">IF(B1187=1, ROUND(_xlfn.NORM.INV(I1187,$C$5,$C$6)*(1+$T$14), 0), ROUND(_xlfn.NORM.INV(I1187, $D$5, $D$6)*(1+$T$14), 0))</f>
        <v>3</v>
      </c>
      <c r="K1187" s="20">
        <f ca="1">RAND()</f>
        <v>0.52499702947976634</v>
      </c>
      <c r="L1187" s="18">
        <f ca="1">IF(B1187=1, ROUND(_xlfn.NORM.INV(K1187,$C$7,$C$8), 2), ROUND(_xlfn.NORM.INV(K1187, $D$7, $D$8), 2))</f>
        <v>10520.96</v>
      </c>
      <c r="M1187" s="15">
        <f ca="1">MIN(E1187,J1187)</f>
        <v>0</v>
      </c>
      <c r="N1187" s="15">
        <f ca="1">RAND()</f>
        <v>0.84791719532181986</v>
      </c>
      <c r="O1187" s="19">
        <f ca="1">(IF(B1187=1, $G$21+($G$22-$G$21)*N1187, $H$21+($H$22-$H$21)*N1187))</f>
        <v>3.5437515859654593E-2</v>
      </c>
      <c r="P1187" s="15">
        <f ca="1">ROUND(M1187*(1-O1187), 0)</f>
        <v>0</v>
      </c>
      <c r="Q1187" s="20">
        <f ca="1">RAND()</f>
        <v>0.91993619876606014</v>
      </c>
      <c r="R1187" s="15">
        <f ca="1">IF(B1187=1, ROUND(_xlfn.NORM.INV(Q1187,$C$9,$C$10)*(1+$T$14), 0), ROUND(_xlfn.NORM.INV(Q1187, $D$9, $D$10)*(1+$T$14), 0))</f>
        <v>55</v>
      </c>
      <c r="S1187" s="20">
        <f ca="1">RAND()</f>
        <v>0.9077394525452509</v>
      </c>
      <c r="T1187" s="18">
        <f ca="1">IF(B1187=1, ROUND(_xlfn.NORM.INV(S1187,$C$11,$C$12), 2), ROUND(_xlfn.NORM.INV(S1187, $D$11, $D$12), 2))</f>
        <v>5548.58</v>
      </c>
      <c r="U1187" s="15">
        <f ca="1">MIN(F1187,R1187)</f>
        <v>32</v>
      </c>
      <c r="V1187" s="15">
        <f ca="1">RAND()</f>
        <v>0.73904828220629248</v>
      </c>
      <c r="W1187" s="19">
        <f ca="1">(IF(B1187=1, $G$21+($G$22-$G$21)*V1187, $H$21+($H$22-$H$21)*V1187))</f>
        <v>3.2171448466188773E-2</v>
      </c>
      <c r="X1187" s="15">
        <f ca="1">ROUND(U1187*(1-W1187), 0)</f>
        <v>31</v>
      </c>
      <c r="Y1187" s="20">
        <f ca="1">RAND()</f>
        <v>0.14961029107992341</v>
      </c>
      <c r="Z1187" s="15">
        <f ca="1">IF(B1187=1, ROUND(_xlfn.NORM.INV(Y1187,$C$13,$C$14)*(1+$T$14), 0), ROUND(_xlfn.NORM.INV(Y1187, $D$13, $D$14)*(1+$T$14), 0))</f>
        <v>26</v>
      </c>
      <c r="AA1187" s="20">
        <f ca="1">RAND()</f>
        <v>0.82278898757976948</v>
      </c>
      <c r="AB1187" s="18">
        <f ca="1">IF(B1187=1, ROUND(_xlfn.NORM.INV(AA1187,$C$15,$C$16), 2), ROUND(_xlfn.NORM.INV(AA1187, $D$15, $D$16), 2))</f>
        <v>2910.52</v>
      </c>
      <c r="AC1187" s="15">
        <f ca="1">MIN(G1187,Z1187)</f>
        <v>21</v>
      </c>
      <c r="AD1187" s="15">
        <f ca="1">RAND()</f>
        <v>0.90042222538024907</v>
      </c>
      <c r="AE1187" s="19">
        <f ca="1">(IF(B1187=1, $G$21+($G$22-$G$21)*AD1187, $H$21+($H$22-$H$21)*AD1187))</f>
        <v>3.7012666761407471E-2</v>
      </c>
      <c r="AF1187" s="15">
        <f ca="1">ROUND(AC1187*(1-AE1187), 0)</f>
        <v>20</v>
      </c>
      <c r="AG1187" s="20">
        <f ca="1">RAND()</f>
        <v>0.32782525301327003</v>
      </c>
      <c r="AH1187" s="15">
        <f ca="1">IF(B1187=1, ROUND(_xlfn.NORM.INV(AG1187,$C$17,$C$18)*(1+$T$14), 0), ROUND(_xlfn.NORM.INV(AG1187, $D$17, $D$18)*(1+$T$14), 0))</f>
        <v>176</v>
      </c>
      <c r="AI1187" s="20">
        <f ca="1">RAND()</f>
        <v>0.97622390883704979</v>
      </c>
      <c r="AJ1187" s="18">
        <f ca="1">IF(B1187=1, ROUND(_xlfn.NORM.INV(AI1187,$C$19,$C$20), 2), ROUND(_xlfn.NORM.INV(AI1187, $D$19, $D$20), 2))</f>
        <v>1899.23</v>
      </c>
      <c r="AK1187" s="15">
        <f ca="1">MIN(ROUND(H1187*(1+$C$22),0),AH1187)</f>
        <v>176</v>
      </c>
      <c r="AL1187" s="20">
        <f ca="1">RAND()</f>
        <v>0.93461753878509346</v>
      </c>
      <c r="AM1187" s="19">
        <f ca="1">(IF(B1187=1, $G$21+($G$22-$G$21)*AL1187, $H$21+($H$22-$H$21)*AL1187))</f>
        <v>3.8038526163552806E-2</v>
      </c>
      <c r="AN1187" s="15">
        <f ca="1">ROUND(AK1187*(1-AM1187), 0)</f>
        <v>169</v>
      </c>
      <c r="AO1187" s="18">
        <f ca="1">SUM(IF(AN1187&gt;H1187, (AN1187-H1187)*($G$23+AJ1187), 0),IF(AF1187&gt;G1187,(AF1187-G1187)*($G$23+AB1187),0),IF(X1187&gt;F1187,(X1187-F1187)*($G$23+T1187),0),IF(P1187&gt;E1187,(P1187-E1187)*($G$23+L1187),0))</f>
        <v>0</v>
      </c>
      <c r="AP1187" s="18">
        <f>-$C$24</f>
        <v>-313614.51120000001</v>
      </c>
      <c r="AQ1187" s="17">
        <f ca="1">L1187*P1187+T1187*X1187+AB1187*AF1187+AJ1187*AN1187-AO1187+AP1187</f>
        <v>237571.73879999999</v>
      </c>
      <c r="AS1187" s="21">
        <f ca="1">SUM(IF(AN1187&gt;H1187, (AN1187-H1187), 0),IF(AF1187&gt;G1187,(AF1187-G1187),0),IF(X1187&gt;F1187,(X1187-F1187),0),IF(P1187&gt;E1187,(P1187-E1187),0))</f>
        <v>0</v>
      </c>
    </row>
    <row r="1188" spans="1:45" x14ac:dyDescent="0.4">
      <c r="A1188" s="15">
        <v>1160</v>
      </c>
      <c r="B1188" s="15">
        <f ca="1">IF(RAND() &lt; (8/12), 0, 1)</f>
        <v>1</v>
      </c>
      <c r="C1188" s="20">
        <f ca="1">RAND()</f>
        <v>0.83569765145590091</v>
      </c>
      <c r="D1188" s="15" t="str">
        <f ca="1">LOOKUP(C1188,$H$13:$H$16,$F$13:$F$16)</f>
        <v>Boeing 777-300ER</v>
      </c>
      <c r="E1188" s="15">
        <f ca="1">LOOKUP(D1188,$F$6:$F$9,$I$6:$I$9)</f>
        <v>8</v>
      </c>
      <c r="F1188" s="15">
        <f ca="1">LOOKUP(D1188,$F$6:$F$9,$J$6:$J$9)</f>
        <v>40</v>
      </c>
      <c r="G1188" s="15">
        <f ca="1">LOOKUP(D1188,$F$6:$F$9,$K$6:$K$9)</f>
        <v>24</v>
      </c>
      <c r="H1188" s="15">
        <f ca="1">LOOKUP(D1188,$F$6:$F$9,$L$6:$L$9)</f>
        <v>260</v>
      </c>
      <c r="I1188" s="20">
        <f ca="1">RAND()</f>
        <v>0.66793366445976798</v>
      </c>
      <c r="J1188" s="15">
        <f ca="1">IF(B1188=1, ROUND(_xlfn.NORM.INV(I1188,$C$5,$C$6)*(1+$T$14), 0), ROUND(_xlfn.NORM.INV(I1188, $D$5, $D$6)*(1+$T$14), 0))</f>
        <v>7</v>
      </c>
      <c r="K1188" s="20">
        <f ca="1">RAND()</f>
        <v>0.71131722473299874</v>
      </c>
      <c r="L1188" s="18">
        <f ca="1">IF(B1188=1, ROUND(_xlfn.NORM.INV(K1188,$C$7,$C$8), 2), ROUND(_xlfn.NORM.INV(K1188, $D$7, $D$8), 2))</f>
        <v>14663.81</v>
      </c>
      <c r="M1188" s="15">
        <f ca="1">MIN(E1188,J1188)</f>
        <v>7</v>
      </c>
      <c r="N1188" s="15">
        <f ca="1">RAND()</f>
        <v>0.82860472188658119</v>
      </c>
      <c r="O1188" s="19">
        <f ca="1">(IF(B1188=1, $G$21+($G$22-$G$21)*N1188, $H$21+($H$22-$H$21)*N1188))</f>
        <v>4.4001165266030345E-2</v>
      </c>
      <c r="P1188" s="15">
        <f ca="1">ROUND(M1188*(1-O1188), 0)</f>
        <v>7</v>
      </c>
      <c r="Q1188" s="20">
        <f ca="1">RAND()</f>
        <v>0.85577977621865997</v>
      </c>
      <c r="R1188" s="15">
        <f ca="1">IF(B1188=1, ROUND(_xlfn.NORM.INV(Q1188,$C$9,$C$10)*(1+$T$14), 0), ROUND(_xlfn.NORM.INV(Q1188, $D$9, $D$10)*(1+$T$14), 0))</f>
        <v>88</v>
      </c>
      <c r="S1188" s="20">
        <f ca="1">RAND()</f>
        <v>0.51485018077423983</v>
      </c>
      <c r="T1188" s="18">
        <f ca="1">IF(B1188=1, ROUND(_xlfn.NORM.INV(S1188,$C$11,$C$12), 2), ROUND(_xlfn.NORM.INV(S1188, $D$11, $D$12), 2))</f>
        <v>6863.01</v>
      </c>
      <c r="U1188" s="15">
        <f ca="1">MIN(F1188,R1188)</f>
        <v>40</v>
      </c>
      <c r="V1188" s="15">
        <f ca="1">RAND()</f>
        <v>0.96727304565992278</v>
      </c>
      <c r="W1188" s="19">
        <f ca="1">(IF(B1188=1, $G$21+($G$22-$G$21)*V1188, $H$21+($H$22-$H$21)*V1188))</f>
        <v>4.8854556598097301E-2</v>
      </c>
      <c r="X1188" s="15">
        <f ca="1">ROUND(U1188*(1-W1188), 0)</f>
        <v>38</v>
      </c>
      <c r="Y1188" s="20">
        <f ca="1">RAND()</f>
        <v>0.77919593016958733</v>
      </c>
      <c r="Z1188" s="15">
        <f ca="1">IF(B1188=1, ROUND(_xlfn.NORM.INV(Y1188,$C$13,$C$14)*(1+$T$14), 0), ROUND(_xlfn.NORM.INV(Y1188, $D$13, $D$14)*(1+$T$14), 0))</f>
        <v>72</v>
      </c>
      <c r="AA1188" s="20">
        <f ca="1">RAND()</f>
        <v>0.67611994478707826</v>
      </c>
      <c r="AB1188" s="18">
        <f ca="1">IF(B1188=1, ROUND(_xlfn.NORM.INV(AA1188,$C$15,$C$16), 2), ROUND(_xlfn.NORM.INV(AA1188, $D$15, $D$16), 2))</f>
        <v>3862.09</v>
      </c>
      <c r="AC1188" s="15">
        <f ca="1">MIN(G1188,Z1188)</f>
        <v>24</v>
      </c>
      <c r="AD1188" s="15">
        <f ca="1">RAND()</f>
        <v>0.49807215135792227</v>
      </c>
      <c r="AE1188" s="19">
        <f ca="1">(IF(B1188=1, $G$21+($G$22-$G$21)*AD1188, $H$21+($H$22-$H$21)*AD1188))</f>
        <v>3.2432525297527284E-2</v>
      </c>
      <c r="AF1188" s="15">
        <f ca="1">ROUND(AC1188*(1-AE1188), 0)</f>
        <v>23</v>
      </c>
      <c r="AG1188" s="20">
        <f ca="1">RAND()</f>
        <v>0.60368515044908377</v>
      </c>
      <c r="AH1188" s="15">
        <f ca="1">IF(B1188=1, ROUND(_xlfn.NORM.INV(AG1188,$C$17,$C$18)*(1+$T$14), 0), ROUND(_xlfn.NORM.INV(AG1188, $D$17, $D$18)*(1+$T$14), 0))</f>
        <v>338</v>
      </c>
      <c r="AI1188" s="20">
        <f ca="1">RAND()</f>
        <v>0.98951978850708111</v>
      </c>
      <c r="AJ1188" s="18">
        <f ca="1">IF(B1188=1, ROUND(_xlfn.NORM.INV(AI1188,$C$19,$C$20), 2), ROUND(_xlfn.NORM.INV(AI1188, $D$19, $D$20), 2))</f>
        <v>2970.4</v>
      </c>
      <c r="AK1188" s="15">
        <f ca="1">MIN(ROUND(H1188*(1+$C$22),0),AH1188)</f>
        <v>273</v>
      </c>
      <c r="AL1188" s="20">
        <f ca="1">RAND()</f>
        <v>0.31945416507079039</v>
      </c>
      <c r="AM1188" s="19">
        <f ca="1">(IF(B1188=1, $G$21+($G$22-$G$21)*AL1188, $H$21+($H$22-$H$21)*AL1188))</f>
        <v>2.6180895777477665E-2</v>
      </c>
      <c r="AN1188" s="15">
        <f ca="1">ROUND(AK1188*(1-AM1188), 0)</f>
        <v>266</v>
      </c>
      <c r="AO1188" s="18">
        <f ca="1">SUM(IF(AN1188&gt;H1188, (AN1188-H1188)*($G$23+AJ1188), 0),IF(AF1188&gt;G1188,(AF1188-G1188)*($G$23+AB1188),0),IF(X1188&gt;F1188,(X1188-F1188)*($G$23+T1188),0),IF(P1188&gt;E1188,(P1188-E1188)*($G$23+L1188),0))</f>
        <v>22928.400000000001</v>
      </c>
      <c r="AP1188" s="18">
        <f>-$C$24</f>
        <v>-313614.51120000001</v>
      </c>
      <c r="AQ1188" s="17">
        <f ca="1">L1188*P1188+T1188*X1188+AB1188*AF1188+AJ1188*AN1188-AO1188+AP1188</f>
        <v>905852.60880000005</v>
      </c>
      <c r="AS1188" s="21">
        <f ca="1">SUM(IF(AN1188&gt;H1188, (AN1188-H1188), 0),IF(AF1188&gt;G1188,(AF1188-G1188),0),IF(X1188&gt;F1188,(X1188-F1188),0),IF(P1188&gt;E1188,(P1188-E1188),0))</f>
        <v>6</v>
      </c>
    </row>
    <row r="1189" spans="1:45" x14ac:dyDescent="0.4">
      <c r="A1189" s="15">
        <v>1161</v>
      </c>
      <c r="B1189" s="15">
        <f ca="1">IF(RAND() &lt; (8/12), 0, 1)</f>
        <v>1</v>
      </c>
      <c r="C1189" s="20">
        <f ca="1">RAND()</f>
        <v>0.64763441941622102</v>
      </c>
      <c r="D1189" s="15" t="str">
        <f ca="1">LOOKUP(C1189,$H$13:$H$16,$F$13:$F$16)</f>
        <v>Boeing 777-300ER</v>
      </c>
      <c r="E1189" s="15">
        <f ca="1">LOOKUP(D1189,$F$6:$F$9,$I$6:$I$9)</f>
        <v>8</v>
      </c>
      <c r="F1189" s="15">
        <f ca="1">LOOKUP(D1189,$F$6:$F$9,$J$6:$J$9)</f>
        <v>40</v>
      </c>
      <c r="G1189" s="15">
        <f ca="1">LOOKUP(D1189,$F$6:$F$9,$K$6:$K$9)</f>
        <v>24</v>
      </c>
      <c r="H1189" s="15">
        <f ca="1">LOOKUP(D1189,$F$6:$F$9,$L$6:$L$9)</f>
        <v>260</v>
      </c>
      <c r="I1189" s="20">
        <f ca="1">RAND()</f>
        <v>0.73988090459309475</v>
      </c>
      <c r="J1189" s="15">
        <f ca="1">IF(B1189=1, ROUND(_xlfn.NORM.INV(I1189,$C$5,$C$6)*(1+$T$14), 0), ROUND(_xlfn.NORM.INV(I1189, $D$5, $D$6)*(1+$T$14), 0))</f>
        <v>8</v>
      </c>
      <c r="K1189" s="20">
        <f ca="1">RAND()</f>
        <v>0.70408342559443382</v>
      </c>
      <c r="L1189" s="18">
        <f ca="1">IF(B1189=1, ROUND(_xlfn.NORM.INV(K1189,$C$7,$C$8), 2), ROUND(_xlfn.NORM.INV(K1189, $D$7, $D$8), 2))</f>
        <v>14625.84</v>
      </c>
      <c r="M1189" s="15">
        <f ca="1">MIN(E1189,J1189)</f>
        <v>8</v>
      </c>
      <c r="N1189" s="15">
        <f ca="1">RAND()</f>
        <v>0.91815664332608404</v>
      </c>
      <c r="O1189" s="19">
        <f ca="1">(IF(B1189=1, $G$21+($G$22-$G$21)*N1189, $H$21+($H$22-$H$21)*N1189))</f>
        <v>4.7135482516412947E-2</v>
      </c>
      <c r="P1189" s="15">
        <f ca="1">ROUND(M1189*(1-O1189), 0)</f>
        <v>8</v>
      </c>
      <c r="Q1189" s="20">
        <f ca="1">RAND()</f>
        <v>6.0021865059825652E-2</v>
      </c>
      <c r="R1189" s="15">
        <f ca="1">IF(B1189=1, ROUND(_xlfn.NORM.INV(Q1189,$C$9,$C$10)*(1+$T$14), 0), ROUND(_xlfn.NORM.INV(Q1189, $D$9, $D$10)*(1+$T$14), 0))</f>
        <v>22</v>
      </c>
      <c r="S1189" s="20">
        <f ca="1">RAND()</f>
        <v>0.47460108057948192</v>
      </c>
      <c r="T1189" s="18">
        <f ca="1">IF(B1189=1, ROUND(_xlfn.NORM.INV(S1189,$C$11,$C$12), 2), ROUND(_xlfn.NORM.INV(S1189, $D$11, $D$12), 2))</f>
        <v>6771.99</v>
      </c>
      <c r="U1189" s="15">
        <f ca="1">MIN(F1189,R1189)</f>
        <v>22</v>
      </c>
      <c r="V1189" s="15">
        <f ca="1">RAND()</f>
        <v>0.31235494786512608</v>
      </c>
      <c r="W1189" s="19">
        <f ca="1">(IF(B1189=1, $G$21+($G$22-$G$21)*V1189, $H$21+($H$22-$H$21)*V1189))</f>
        <v>2.5932423175279412E-2</v>
      </c>
      <c r="X1189" s="15">
        <f ca="1">ROUND(U1189*(1-W1189), 0)</f>
        <v>21</v>
      </c>
      <c r="Y1189" s="20">
        <f ca="1">RAND()</f>
        <v>0.86221688852561629</v>
      </c>
      <c r="Z1189" s="15">
        <f ca="1">IF(B1189=1, ROUND(_xlfn.NORM.INV(Y1189,$C$13,$C$14)*(1+$T$14), 0), ROUND(_xlfn.NORM.INV(Y1189, $D$13, $D$14)*(1+$T$14), 0))</f>
        <v>80</v>
      </c>
      <c r="AA1189" s="20">
        <f ca="1">RAND()</f>
        <v>0.12185365314631136</v>
      </c>
      <c r="AB1189" s="18">
        <f ca="1">IF(B1189=1, ROUND(_xlfn.NORM.INV(AA1189,$C$15,$C$16), 2), ROUND(_xlfn.NORM.INV(AA1189, $D$15, $D$16), 2))</f>
        <v>3081.74</v>
      </c>
      <c r="AC1189" s="15">
        <f ca="1">MIN(G1189,Z1189)</f>
        <v>24</v>
      </c>
      <c r="AD1189" s="15">
        <f ca="1">RAND()</f>
        <v>0.68104228381310805</v>
      </c>
      <c r="AE1189" s="19">
        <f ca="1">(IF(B1189=1, $G$21+($G$22-$G$21)*AD1189, $H$21+($H$22-$H$21)*AD1189))</f>
        <v>3.8836479933458783E-2</v>
      </c>
      <c r="AF1189" s="15">
        <f ca="1">ROUND(AC1189*(1-AE1189), 0)</f>
        <v>23</v>
      </c>
      <c r="AG1189" s="20">
        <f ca="1">RAND()</f>
        <v>0.50408898095586996</v>
      </c>
      <c r="AH1189" s="15">
        <f ca="1">IF(B1189=1, ROUND(_xlfn.NORM.INV(AG1189,$C$17,$C$18)*(1+$T$14), 0), ROUND(_xlfn.NORM.INV(AG1189, $D$17, $D$18)*(1+$T$14), 0))</f>
        <v>306</v>
      </c>
      <c r="AI1189" s="20">
        <f ca="1">RAND()</f>
        <v>0.29188032143610709</v>
      </c>
      <c r="AJ1189" s="18">
        <f ca="1">IF(B1189=1, ROUND(_xlfn.NORM.INV(AI1189,$C$19,$C$20), 2), ROUND(_xlfn.NORM.INV(AI1189, $D$19, $D$20), 2))</f>
        <v>2111.8000000000002</v>
      </c>
      <c r="AK1189" s="15">
        <f ca="1">MIN(ROUND(H1189*(1+$C$22),0),AH1189)</f>
        <v>273</v>
      </c>
      <c r="AL1189" s="20">
        <f ca="1">RAND()</f>
        <v>6.6606402430622325E-3</v>
      </c>
      <c r="AM1189" s="19">
        <f ca="1">(IF(B1189=1, $G$21+($G$22-$G$21)*AL1189, $H$21+($H$22-$H$21)*AL1189))</f>
        <v>1.5233122408507178E-2</v>
      </c>
      <c r="AN1189" s="15">
        <f ca="1">ROUND(AK1189*(1-AM1189), 0)</f>
        <v>269</v>
      </c>
      <c r="AO1189" s="18">
        <f ca="1">SUM(IF(AN1189&gt;H1189, (AN1189-H1189)*($G$23+AJ1189), 0),IF(AF1189&gt;G1189,(AF1189-G1189)*($G$23+AB1189),0),IF(X1189&gt;F1189,(X1189-F1189)*($G$23+T1189),0),IF(P1189&gt;E1189,(P1189-E1189)*($G$23+L1189),0))</f>
        <v>26665.200000000001</v>
      </c>
      <c r="AP1189" s="18">
        <f>-$C$24</f>
        <v>-313614.51120000001</v>
      </c>
      <c r="AQ1189" s="17">
        <f ca="1">L1189*P1189+T1189*X1189+AB1189*AF1189+AJ1189*AN1189-AO1189+AP1189</f>
        <v>557893.01880000019</v>
      </c>
      <c r="AS1189" s="21">
        <f ca="1">SUM(IF(AN1189&gt;H1189, (AN1189-H1189), 0),IF(AF1189&gt;G1189,(AF1189-G1189),0),IF(X1189&gt;F1189,(X1189-F1189),0),IF(P1189&gt;E1189,(P1189-E1189),0))</f>
        <v>9</v>
      </c>
    </row>
    <row r="1190" spans="1:45" x14ac:dyDescent="0.4">
      <c r="A1190" s="15">
        <v>1162</v>
      </c>
      <c r="B1190" s="15">
        <f ca="1">IF(RAND() &lt; (8/12), 0, 1)</f>
        <v>0</v>
      </c>
      <c r="C1190" s="20">
        <f ca="1">RAND()</f>
        <v>0.7687906618163316</v>
      </c>
      <c r="D1190" s="15" t="str">
        <f ca="1">LOOKUP(C1190,$H$13:$H$16,$F$13:$F$16)</f>
        <v>Boeing 777-300ER</v>
      </c>
      <c r="E1190" s="15">
        <f ca="1">LOOKUP(D1190,$F$6:$F$9,$I$6:$I$9)</f>
        <v>8</v>
      </c>
      <c r="F1190" s="15">
        <f ca="1">LOOKUP(D1190,$F$6:$F$9,$J$6:$J$9)</f>
        <v>40</v>
      </c>
      <c r="G1190" s="15">
        <f ca="1">LOOKUP(D1190,$F$6:$F$9,$K$6:$K$9)</f>
        <v>24</v>
      </c>
      <c r="H1190" s="15">
        <f ca="1">LOOKUP(D1190,$F$6:$F$9,$L$6:$L$9)</f>
        <v>260</v>
      </c>
      <c r="I1190" s="20">
        <f ca="1">RAND()</f>
        <v>0.71275051618061536</v>
      </c>
      <c r="J1190" s="15">
        <f ca="1">IF(B1190=1, ROUND(_xlfn.NORM.INV(I1190,$C$5,$C$6)*(1+$T$14), 0), ROUND(_xlfn.NORM.INV(I1190, $D$5, $D$6)*(1+$T$14), 0))</f>
        <v>5</v>
      </c>
      <c r="K1190" s="20">
        <f ca="1">RAND()</f>
        <v>0.33299626469481103</v>
      </c>
      <c r="L1190" s="18">
        <f ca="1">IF(B1190=1, ROUND(_xlfn.NORM.INV(K1190,$C$7,$C$8), 2), ROUND(_xlfn.NORM.INV(K1190, $D$7, $D$8), 2))</f>
        <v>10295.65</v>
      </c>
      <c r="M1190" s="15">
        <f ca="1">MIN(E1190,J1190)</f>
        <v>5</v>
      </c>
      <c r="N1190" s="15">
        <f ca="1">RAND()</f>
        <v>0.40232676632313447</v>
      </c>
      <c r="O1190" s="19">
        <f ca="1">(IF(B1190=1, $G$21+($G$22-$G$21)*N1190, $H$21+($H$22-$H$21)*N1190))</f>
        <v>2.2069802989694035E-2</v>
      </c>
      <c r="P1190" s="15">
        <f ca="1">ROUND(M1190*(1-O1190), 0)</f>
        <v>5</v>
      </c>
      <c r="Q1190" s="20">
        <f ca="1">RAND()</f>
        <v>0.18711201430655866</v>
      </c>
      <c r="R1190" s="15">
        <f ca="1">IF(B1190=1, ROUND(_xlfn.NORM.INV(Q1190,$C$9,$C$10)*(1+$T$14), 0), ROUND(_xlfn.NORM.INV(Q1190, $D$9, $D$10)*(1+$T$14), 0))</f>
        <v>31</v>
      </c>
      <c r="S1190" s="20">
        <f ca="1">RAND()</f>
        <v>0.55903995447986621</v>
      </c>
      <c r="T1190" s="18">
        <f ca="1">IF(B1190=1, ROUND(_xlfn.NORM.INV(S1190,$C$11,$C$12), 2), ROUND(_xlfn.NORM.INV(S1190, $D$11, $D$12), 2))</f>
        <v>5280.04</v>
      </c>
      <c r="U1190" s="15">
        <f ca="1">MIN(F1190,R1190)</f>
        <v>31</v>
      </c>
      <c r="V1190" s="15">
        <f ca="1">RAND()</f>
        <v>0.91077737438984518</v>
      </c>
      <c r="W1190" s="19">
        <f ca="1">(IF(B1190=1, $G$21+($G$22-$G$21)*V1190, $H$21+($H$22-$H$21)*V1190))</f>
        <v>3.7323321231695357E-2</v>
      </c>
      <c r="X1190" s="15">
        <f ca="1">ROUND(U1190*(1-W1190), 0)</f>
        <v>30</v>
      </c>
      <c r="Y1190" s="20">
        <f ca="1">RAND()</f>
        <v>0.90219455745550325</v>
      </c>
      <c r="Z1190" s="15">
        <f ca="1">IF(B1190=1, ROUND(_xlfn.NORM.INV(Y1190,$C$13,$C$14)*(1+$T$14), 0), ROUND(_xlfn.NORM.INV(Y1190, $D$13, $D$14)*(1+$T$14), 0))</f>
        <v>48</v>
      </c>
      <c r="AA1190" s="20">
        <f ca="1">RAND()</f>
        <v>0.58773998455659626</v>
      </c>
      <c r="AB1190" s="18">
        <f ca="1">IF(B1190=1, ROUND(_xlfn.NORM.INV(AA1190,$C$15,$C$16), 2), ROUND(_xlfn.NORM.INV(AA1190, $D$15, $D$16), 2))</f>
        <v>2824.92</v>
      </c>
      <c r="AC1190" s="15">
        <f ca="1">MIN(G1190,Z1190)</f>
        <v>24</v>
      </c>
      <c r="AD1190" s="15">
        <f ca="1">RAND()</f>
        <v>4.1572430460401932E-2</v>
      </c>
      <c r="AE1190" s="19">
        <f ca="1">(IF(B1190=1, $G$21+($G$22-$G$21)*AD1190, $H$21+($H$22-$H$21)*AD1190))</f>
        <v>1.1247172913812059E-2</v>
      </c>
      <c r="AF1190" s="15">
        <f ca="1">ROUND(AC1190*(1-AE1190), 0)</f>
        <v>24</v>
      </c>
      <c r="AG1190" s="20">
        <f ca="1">RAND()</f>
        <v>0.25032846373853279</v>
      </c>
      <c r="AH1190" s="15">
        <f ca="1">IF(B1190=1, ROUND(_xlfn.NORM.INV(AG1190,$C$17,$C$18)*(1+$T$14), 0), ROUND(_xlfn.NORM.INV(AG1190, $D$17, $D$18)*(1+$T$14), 0))</f>
        <v>164</v>
      </c>
      <c r="AI1190" s="20">
        <f ca="1">RAND()</f>
        <v>0.59290851161219804</v>
      </c>
      <c r="AJ1190" s="18">
        <f ca="1">IF(B1190=1, ROUND(_xlfn.NORM.INV(AI1190,$C$19,$C$20), 2), ROUND(_xlfn.NORM.INV(AI1190, $D$19, $D$20), 2))</f>
        <v>1766.58</v>
      </c>
      <c r="AK1190" s="15">
        <f ca="1">MIN(ROUND(H1190*(1+$C$22),0),AH1190)</f>
        <v>164</v>
      </c>
      <c r="AL1190" s="20">
        <f ca="1">RAND()</f>
        <v>0.68474130520470011</v>
      </c>
      <c r="AM1190" s="19">
        <f ca="1">(IF(B1190=1, $G$21+($G$22-$G$21)*AL1190, $H$21+($H$22-$H$21)*AL1190))</f>
        <v>3.0542239156141002E-2</v>
      </c>
      <c r="AN1190" s="15">
        <f ca="1">ROUND(AK1190*(1-AM1190), 0)</f>
        <v>159</v>
      </c>
      <c r="AO1190" s="18">
        <f ca="1">SUM(IF(AN1190&gt;H1190, (AN1190-H1190)*($G$23+AJ1190), 0),IF(AF1190&gt;G1190,(AF1190-G1190)*($G$23+AB1190),0),IF(X1190&gt;F1190,(X1190-F1190)*($G$23+T1190),0),IF(P1190&gt;E1190,(P1190-E1190)*($G$23+L1190),0))</f>
        <v>0</v>
      </c>
      <c r="AP1190" s="18">
        <f>-$C$24</f>
        <v>-313614.51120000001</v>
      </c>
      <c r="AQ1190" s="17">
        <f ca="1">L1190*P1190+T1190*X1190+AB1190*AF1190+AJ1190*AN1190-AO1190+AP1190</f>
        <v>244949.23879999999</v>
      </c>
      <c r="AS1190" s="21">
        <f ca="1">SUM(IF(AN1190&gt;H1190, (AN1190-H1190), 0),IF(AF1190&gt;G1190,(AF1190-G1190),0),IF(X1190&gt;F1190,(X1190-F1190),0),IF(P1190&gt;E1190,(P1190-E1190),0))</f>
        <v>0</v>
      </c>
    </row>
    <row r="1191" spans="1:45" x14ac:dyDescent="0.4">
      <c r="A1191" s="15">
        <v>1163</v>
      </c>
      <c r="B1191" s="15">
        <f ca="1">IF(RAND() &lt; (8/12), 0, 1)</f>
        <v>0</v>
      </c>
      <c r="C1191" s="20">
        <f ca="1">RAND()</f>
        <v>0.61099901651926647</v>
      </c>
      <c r="D1191" s="15" t="str">
        <f ca="1">LOOKUP(C1191,$H$13:$H$16,$F$13:$F$16)</f>
        <v>Boeing 777-300ER</v>
      </c>
      <c r="E1191" s="15">
        <f ca="1">LOOKUP(D1191,$F$6:$F$9,$I$6:$I$9)</f>
        <v>8</v>
      </c>
      <c r="F1191" s="15">
        <f ca="1">LOOKUP(D1191,$F$6:$F$9,$J$6:$J$9)</f>
        <v>40</v>
      </c>
      <c r="G1191" s="15">
        <f ca="1">LOOKUP(D1191,$F$6:$F$9,$K$6:$K$9)</f>
        <v>24</v>
      </c>
      <c r="H1191" s="15">
        <f ca="1">LOOKUP(D1191,$F$6:$F$9,$L$6:$L$9)</f>
        <v>260</v>
      </c>
      <c r="I1191" s="20">
        <f ca="1">RAND()</f>
        <v>0.95611324608396786</v>
      </c>
      <c r="J1191" s="15">
        <f ca="1">IF(B1191=1, ROUND(_xlfn.NORM.INV(I1191,$C$5,$C$6)*(1+$T$14), 0), ROUND(_xlfn.NORM.INV(I1191, $D$5, $D$6)*(1+$T$14), 0))</f>
        <v>6</v>
      </c>
      <c r="K1191" s="20">
        <f ca="1">RAND()</f>
        <v>0.5909302418363197</v>
      </c>
      <c r="L1191" s="18">
        <f ca="1">IF(B1191=1, ROUND(_xlfn.NORM.INV(K1191,$C$7,$C$8), 2), ROUND(_xlfn.NORM.INV(K1191, $D$7, $D$8), 2))</f>
        <v>10597.18</v>
      </c>
      <c r="M1191" s="15">
        <f ca="1">MIN(E1191,J1191)</f>
        <v>6</v>
      </c>
      <c r="N1191" s="15">
        <f ca="1">RAND()</f>
        <v>0.12539974537434984</v>
      </c>
      <c r="O1191" s="19">
        <f ca="1">(IF(B1191=1, $G$21+($G$22-$G$21)*N1191, $H$21+($H$22-$H$21)*N1191))</f>
        <v>1.3761992361230494E-2</v>
      </c>
      <c r="P1191" s="15">
        <f ca="1">ROUND(M1191*(1-O1191), 0)</f>
        <v>6</v>
      </c>
      <c r="Q1191" s="20">
        <f ca="1">RAND()</f>
        <v>0.48794778802918126</v>
      </c>
      <c r="R1191" s="15">
        <f ca="1">IF(B1191=1, ROUND(_xlfn.NORM.INV(Q1191,$C$9,$C$10)*(1+$T$14), 0), ROUND(_xlfn.NORM.INV(Q1191, $D$9, $D$10)*(1+$T$14), 0))</f>
        <v>40</v>
      </c>
      <c r="S1191" s="20">
        <f ca="1">RAND()</f>
        <v>0.54747950633473319</v>
      </c>
      <c r="T1191" s="18">
        <f ca="1">IF(B1191=1, ROUND(_xlfn.NORM.INV(S1191,$C$11,$C$12), 2), ROUND(_xlfn.NORM.INV(S1191, $D$11, $D$12), 2))</f>
        <v>5273.38</v>
      </c>
      <c r="U1191" s="15">
        <f ca="1">MIN(F1191,R1191)</f>
        <v>40</v>
      </c>
      <c r="V1191" s="15">
        <f ca="1">RAND()</f>
        <v>0.57111457171302349</v>
      </c>
      <c r="W1191" s="19">
        <f ca="1">(IF(B1191=1, $G$21+($G$22-$G$21)*V1191, $H$21+($H$22-$H$21)*V1191))</f>
        <v>2.7133437151390702E-2</v>
      </c>
      <c r="X1191" s="15">
        <f ca="1">ROUND(U1191*(1-W1191), 0)</f>
        <v>39</v>
      </c>
      <c r="Y1191" s="20">
        <f ca="1">RAND()</f>
        <v>0.17643671396350569</v>
      </c>
      <c r="Z1191" s="15">
        <f ca="1">IF(B1191=1, ROUND(_xlfn.NORM.INV(Y1191,$C$13,$C$14)*(1+$T$14), 0), ROUND(_xlfn.NORM.INV(Y1191, $D$13, $D$14)*(1+$T$14), 0))</f>
        <v>27</v>
      </c>
      <c r="AA1191" s="20">
        <f ca="1">RAND()</f>
        <v>0.60570147857745282</v>
      </c>
      <c r="AB1191" s="18">
        <f ca="1">IF(B1191=1, ROUND(_xlfn.NORM.INV(AA1191,$C$15,$C$16), 2), ROUND(_xlfn.NORM.INV(AA1191, $D$15, $D$16), 2))</f>
        <v>2830.56</v>
      </c>
      <c r="AC1191" s="15">
        <f ca="1">MIN(G1191,Z1191)</f>
        <v>24</v>
      </c>
      <c r="AD1191" s="15">
        <f ca="1">RAND()</f>
        <v>0.67451432990090998</v>
      </c>
      <c r="AE1191" s="19">
        <f ca="1">(IF(B1191=1, $G$21+($G$22-$G$21)*AD1191, $H$21+($H$22-$H$21)*AD1191))</f>
        <v>3.0235429897027301E-2</v>
      </c>
      <c r="AF1191" s="15">
        <f ca="1">ROUND(AC1191*(1-AE1191), 0)</f>
        <v>23</v>
      </c>
      <c r="AG1191" s="20">
        <f ca="1">RAND()</f>
        <v>0.52865161800236293</v>
      </c>
      <c r="AH1191" s="15">
        <f ca="1">IF(B1191=1, ROUND(_xlfn.NORM.INV(AG1191,$C$17,$C$18)*(1+$T$14), 0), ROUND(_xlfn.NORM.INV(AG1191, $D$17, $D$18)*(1+$T$14), 0))</f>
        <v>203</v>
      </c>
      <c r="AI1191" s="20">
        <f ca="1">RAND()</f>
        <v>8.0824314111022866E-2</v>
      </c>
      <c r="AJ1191" s="18">
        <f ca="1">IF(B1191=1, ROUND(_xlfn.NORM.INV(AI1191,$C$19,$C$20), 2), ROUND(_xlfn.NORM.INV(AI1191, $D$19, $D$20), 2))</f>
        <v>1642.42</v>
      </c>
      <c r="AK1191" s="15">
        <f ca="1">MIN(ROUND(H1191*(1+$C$22),0),AH1191)</f>
        <v>203</v>
      </c>
      <c r="AL1191" s="20">
        <f ca="1">RAND()</f>
        <v>5.3097132234295463E-3</v>
      </c>
      <c r="AM1191" s="19">
        <f ca="1">(IF(B1191=1, $G$21+($G$22-$G$21)*AL1191, $H$21+($H$22-$H$21)*AL1191))</f>
        <v>1.0159291396702887E-2</v>
      </c>
      <c r="AN1191" s="15">
        <f ca="1">ROUND(AK1191*(1-AM1191), 0)</f>
        <v>201</v>
      </c>
      <c r="AO1191" s="18">
        <f ca="1">SUM(IF(AN1191&gt;H1191, (AN1191-H1191)*($G$23+AJ1191), 0),IF(AF1191&gt;G1191,(AF1191-G1191)*($G$23+AB1191),0),IF(X1191&gt;F1191,(X1191-F1191)*($G$23+T1191),0),IF(P1191&gt;E1191,(P1191-E1191)*($G$23+L1191),0))</f>
        <v>0</v>
      </c>
      <c r="AP1191" s="18">
        <f>-$C$24</f>
        <v>-313614.51120000001</v>
      </c>
      <c r="AQ1191" s="17">
        <f ca="1">L1191*P1191+T1191*X1191+AB1191*AF1191+AJ1191*AN1191-AO1191+AP1191</f>
        <v>350859.68880000006</v>
      </c>
      <c r="AS1191" s="21">
        <f ca="1">SUM(IF(AN1191&gt;H1191, (AN1191-H1191), 0),IF(AF1191&gt;G1191,(AF1191-G1191),0),IF(X1191&gt;F1191,(X1191-F1191),0),IF(P1191&gt;E1191,(P1191-E1191),0))</f>
        <v>0</v>
      </c>
    </row>
    <row r="1192" spans="1:45" x14ac:dyDescent="0.4">
      <c r="A1192" s="15">
        <v>1164</v>
      </c>
      <c r="B1192" s="15">
        <f ca="1">IF(RAND() &lt; (8/12), 0, 1)</f>
        <v>1</v>
      </c>
      <c r="C1192" s="20">
        <f ca="1">RAND()</f>
        <v>0.62045972777488012</v>
      </c>
      <c r="D1192" s="15" t="str">
        <f ca="1">LOOKUP(C1192,$H$13:$H$16,$F$13:$F$16)</f>
        <v>Boeing 777-300ER</v>
      </c>
      <c r="E1192" s="15">
        <f ca="1">LOOKUP(D1192,$F$6:$F$9,$I$6:$I$9)</f>
        <v>8</v>
      </c>
      <c r="F1192" s="15">
        <f ca="1">LOOKUP(D1192,$F$6:$F$9,$J$6:$J$9)</f>
        <v>40</v>
      </c>
      <c r="G1192" s="15">
        <f ca="1">LOOKUP(D1192,$F$6:$F$9,$K$6:$K$9)</f>
        <v>24</v>
      </c>
      <c r="H1192" s="15">
        <f ca="1">LOOKUP(D1192,$F$6:$F$9,$L$6:$L$9)</f>
        <v>260</v>
      </c>
      <c r="I1192" s="20">
        <f ca="1">RAND()</f>
        <v>0.24817959008307167</v>
      </c>
      <c r="J1192" s="15">
        <f ca="1">IF(B1192=1, ROUND(_xlfn.NORM.INV(I1192,$C$5,$C$6)*(1+$T$14), 0), ROUND(_xlfn.NORM.INV(I1192, $D$5, $D$6)*(1+$T$14), 0))</f>
        <v>5</v>
      </c>
      <c r="K1192" s="20">
        <f ca="1">RAND()</f>
        <v>0.22678469642906707</v>
      </c>
      <c r="L1192" s="18">
        <f ca="1">IF(B1192=1, ROUND(_xlfn.NORM.INV(K1192,$C$7,$C$8), 2), ROUND(_xlfn.NORM.INV(K1192, $D$7, $D$8), 2))</f>
        <v>12307.26</v>
      </c>
      <c r="M1192" s="15">
        <f ca="1">MIN(E1192,J1192)</f>
        <v>5</v>
      </c>
      <c r="N1192" s="15">
        <f ca="1">RAND()</f>
        <v>0.54364962067403633</v>
      </c>
      <c r="O1192" s="19">
        <f ca="1">(IF(B1192=1, $G$21+($G$22-$G$21)*N1192, $H$21+($H$22-$H$21)*N1192))</f>
        <v>3.4027736723591273E-2</v>
      </c>
      <c r="P1192" s="15">
        <f ca="1">ROUND(M1192*(1-O1192), 0)</f>
        <v>5</v>
      </c>
      <c r="Q1192" s="20">
        <f ca="1">RAND()</f>
        <v>0.204766185044161</v>
      </c>
      <c r="R1192" s="15">
        <f ca="1">IF(B1192=1, ROUND(_xlfn.NORM.INV(Q1192,$C$9,$C$10)*(1+$T$14), 0), ROUND(_xlfn.NORM.INV(Q1192, $D$9, $D$10)*(1+$T$14), 0))</f>
        <v>40</v>
      </c>
      <c r="S1192" s="20">
        <f ca="1">RAND()</f>
        <v>0.46728341407081031</v>
      </c>
      <c r="T1192" s="18">
        <f ca="1">IF(B1192=1, ROUND(_xlfn.NORM.INV(S1192,$C$11,$C$12), 2), ROUND(_xlfn.NORM.INV(S1192, $D$11, $D$12), 2))</f>
        <v>6755.41</v>
      </c>
      <c r="U1192" s="15">
        <f ca="1">MIN(F1192,R1192)</f>
        <v>40</v>
      </c>
      <c r="V1192" s="15">
        <f ca="1">RAND()</f>
        <v>0.74894696460046706</v>
      </c>
      <c r="W1192" s="19">
        <f ca="1">(IF(B1192=1, $G$21+($G$22-$G$21)*V1192, $H$21+($H$22-$H$21)*V1192))</f>
        <v>4.1213143761016348E-2</v>
      </c>
      <c r="X1192" s="15">
        <f ca="1">ROUND(U1192*(1-W1192), 0)</f>
        <v>38</v>
      </c>
      <c r="Y1192" s="20">
        <f ca="1">RAND()</f>
        <v>0.99643213718493095</v>
      </c>
      <c r="Z1192" s="15">
        <f ca="1">IF(B1192=1, ROUND(_xlfn.NORM.INV(Y1192,$C$13,$C$14)*(1+$T$14), 0), ROUND(_xlfn.NORM.INV(Y1192, $D$13, $D$14)*(1+$T$14), 0))</f>
        <v>117</v>
      </c>
      <c r="AA1192" s="20">
        <f ca="1">RAND()</f>
        <v>0.2983062462874515</v>
      </c>
      <c r="AB1192" s="18">
        <f ca="1">IF(B1192=1, ROUND(_xlfn.NORM.INV(AA1192,$C$15,$C$16), 2), ROUND(_xlfn.NORM.INV(AA1192, $D$15, $D$16), 2))</f>
        <v>3387.83</v>
      </c>
      <c r="AC1192" s="15">
        <f ca="1">MIN(G1192,Z1192)</f>
        <v>24</v>
      </c>
      <c r="AD1192" s="15">
        <f ca="1">RAND()</f>
        <v>0.62940698830223751</v>
      </c>
      <c r="AE1192" s="19">
        <f ca="1">(IF(B1192=1, $G$21+($G$22-$G$21)*AD1192, $H$21+($H$22-$H$21)*AD1192))</f>
        <v>3.7029244590578311E-2</v>
      </c>
      <c r="AF1192" s="15">
        <f ca="1">ROUND(AC1192*(1-AE1192), 0)</f>
        <v>23</v>
      </c>
      <c r="AG1192" s="20">
        <f ca="1">RAND()</f>
        <v>4.7601438887709624E-2</v>
      </c>
      <c r="AH1192" s="15">
        <f ca="1">IF(B1192=1, ROUND(_xlfn.NORM.INV(AG1192,$C$17,$C$18)*(1+$T$14), 0), ROUND(_xlfn.NORM.INV(AG1192, $D$17, $D$18)*(1+$T$14), 0))</f>
        <v>94</v>
      </c>
      <c r="AI1192" s="20">
        <f ca="1">RAND()</f>
        <v>0.21945675843803392</v>
      </c>
      <c r="AJ1192" s="18">
        <f ca="1">IF(B1192=1, ROUND(_xlfn.NORM.INV(AI1192,$C$19,$C$20), 2), ROUND(_xlfn.NORM.INV(AI1192, $D$19, $D$20), 2))</f>
        <v>2043.83</v>
      </c>
      <c r="AK1192" s="15">
        <f ca="1">MIN(ROUND(H1192*(1+$C$22),0),AH1192)</f>
        <v>94</v>
      </c>
      <c r="AL1192" s="20">
        <f ca="1">RAND()</f>
        <v>0.25359191917574686</v>
      </c>
      <c r="AM1192" s="19">
        <f ca="1">(IF(B1192=1, $G$21+($G$22-$G$21)*AL1192, $H$21+($H$22-$H$21)*AL1192))</f>
        <v>2.387571717115114E-2</v>
      </c>
      <c r="AN1192" s="15">
        <f ca="1">ROUND(AK1192*(1-AM1192), 0)</f>
        <v>92</v>
      </c>
      <c r="AO1192" s="18">
        <f ca="1">SUM(IF(AN1192&gt;H1192, (AN1192-H1192)*($G$23+AJ1192), 0),IF(AF1192&gt;G1192,(AF1192-G1192)*($G$23+AB1192),0),IF(X1192&gt;F1192,(X1192-F1192)*($G$23+T1192),0),IF(P1192&gt;E1192,(P1192-E1192)*($G$23+L1192),0))</f>
        <v>0</v>
      </c>
      <c r="AP1192" s="18">
        <f>-$C$24</f>
        <v>-313614.51120000001</v>
      </c>
      <c r="AQ1192" s="17">
        <f ca="1">L1192*P1192+T1192*X1192+AB1192*AF1192+AJ1192*AN1192-AO1192+AP1192</f>
        <v>270579.81879999995</v>
      </c>
      <c r="AS1192" s="21">
        <f ca="1">SUM(IF(AN1192&gt;H1192, (AN1192-H1192), 0),IF(AF1192&gt;G1192,(AF1192-G1192),0),IF(X1192&gt;F1192,(X1192-F1192),0),IF(P1192&gt;E1192,(P1192-E1192),0))</f>
        <v>0</v>
      </c>
    </row>
    <row r="1193" spans="1:45" x14ac:dyDescent="0.4">
      <c r="A1193" s="15">
        <v>1165</v>
      </c>
      <c r="B1193" s="15">
        <f ca="1">IF(RAND() &lt; (8/12), 0, 1)</f>
        <v>0</v>
      </c>
      <c r="C1193" s="20">
        <f ca="1">RAND()</f>
        <v>0.51335339366910471</v>
      </c>
      <c r="D1193" s="15" t="str">
        <f ca="1">LOOKUP(C1193,$H$13:$H$16,$F$13:$F$16)</f>
        <v>Airbus A380-800</v>
      </c>
      <c r="E1193" s="15">
        <f ca="1">LOOKUP(D1193,$F$6:$F$9,$I$6:$I$9)</f>
        <v>14</v>
      </c>
      <c r="F1193" s="15">
        <f ca="1">LOOKUP(D1193,$F$6:$F$9,$J$6:$J$9)</f>
        <v>76</v>
      </c>
      <c r="G1193" s="15">
        <f ca="1">LOOKUP(D1193,$F$6:$F$9,$K$6:$K$9)</f>
        <v>56</v>
      </c>
      <c r="H1193" s="15">
        <f ca="1">LOOKUP(D1193,$F$6:$F$9,$L$6:$L$9)</f>
        <v>341</v>
      </c>
      <c r="I1193" s="20">
        <f ca="1">RAND()</f>
        <v>0.40759921626689877</v>
      </c>
      <c r="J1193" s="15">
        <f ca="1">IF(B1193=1, ROUND(_xlfn.NORM.INV(I1193,$C$5,$C$6)*(1+$T$14), 0), ROUND(_xlfn.NORM.INV(I1193, $D$5, $D$6)*(1+$T$14), 0))</f>
        <v>4</v>
      </c>
      <c r="K1193" s="20">
        <f ca="1">RAND()</f>
        <v>0.8345365237506811</v>
      </c>
      <c r="L1193" s="18">
        <f ca="1">IF(B1193=1, ROUND(_xlfn.NORM.INV(K1193,$C$7,$C$8), 2), ROUND(_xlfn.NORM.INV(K1193, $D$7, $D$8), 2))</f>
        <v>10935.49</v>
      </c>
      <c r="M1193" s="15">
        <f ca="1">MIN(E1193,J1193)</f>
        <v>4</v>
      </c>
      <c r="N1193" s="15">
        <f ca="1">RAND()</f>
        <v>0.26379544805893429</v>
      </c>
      <c r="O1193" s="19">
        <f ca="1">(IF(B1193=1, $G$21+($G$22-$G$21)*N1193, $H$21+($H$22-$H$21)*N1193))</f>
        <v>1.7913863441768027E-2</v>
      </c>
      <c r="P1193" s="15">
        <f ca="1">ROUND(M1193*(1-O1193), 0)</f>
        <v>4</v>
      </c>
      <c r="Q1193" s="20">
        <f ca="1">RAND()</f>
        <v>7.729760746597647E-2</v>
      </c>
      <c r="R1193" s="15">
        <f ca="1">IF(B1193=1, ROUND(_xlfn.NORM.INV(Q1193,$C$9,$C$10)*(1+$T$14), 0), ROUND(_xlfn.NORM.INV(Q1193, $D$9, $D$10)*(1+$T$14), 0))</f>
        <v>25</v>
      </c>
      <c r="S1193" s="20">
        <f ca="1">RAND()</f>
        <v>0.55945336816340252</v>
      </c>
      <c r="T1193" s="18">
        <f ca="1">IF(B1193=1, ROUND(_xlfn.NORM.INV(S1193,$C$11,$C$12), 2), ROUND(_xlfn.NORM.INV(S1193, $D$11, $D$12), 2))</f>
        <v>5280.28</v>
      </c>
      <c r="U1193" s="15">
        <f ca="1">MIN(F1193,R1193)</f>
        <v>25</v>
      </c>
      <c r="V1193" s="15">
        <f ca="1">RAND()</f>
        <v>0.78003286885619261</v>
      </c>
      <c r="W1193" s="19">
        <f ca="1">(IF(B1193=1, $G$21+($G$22-$G$21)*V1193, $H$21+($H$22-$H$21)*V1193))</f>
        <v>3.3400986065685777E-2</v>
      </c>
      <c r="X1193" s="15">
        <f ca="1">ROUND(U1193*(1-W1193), 0)</f>
        <v>24</v>
      </c>
      <c r="Y1193" s="20">
        <f ca="1">RAND()</f>
        <v>0.91937654896005749</v>
      </c>
      <c r="Z1193" s="15">
        <f ca="1">IF(B1193=1, ROUND(_xlfn.NORM.INV(Y1193,$C$13,$C$14)*(1+$T$14), 0), ROUND(_xlfn.NORM.INV(Y1193, $D$13, $D$14)*(1+$T$14), 0))</f>
        <v>49</v>
      </c>
      <c r="AA1193" s="20">
        <f ca="1">RAND()</f>
        <v>0.81325924019058149</v>
      </c>
      <c r="AB1193" s="18">
        <f ca="1">IF(B1193=1, ROUND(_xlfn.NORM.INV(AA1193,$C$15,$C$16), 2), ROUND(_xlfn.NORM.INV(AA1193, $D$15, $D$16), 2))</f>
        <v>2906.13</v>
      </c>
      <c r="AC1193" s="15">
        <f ca="1">MIN(G1193,Z1193)</f>
        <v>49</v>
      </c>
      <c r="AD1193" s="15">
        <f ca="1">RAND()</f>
        <v>5.547550243507926E-2</v>
      </c>
      <c r="AE1193" s="19">
        <f ca="1">(IF(B1193=1, $G$21+($G$22-$G$21)*AD1193, $H$21+($H$22-$H$21)*AD1193))</f>
        <v>1.1664265073052378E-2</v>
      </c>
      <c r="AF1193" s="15">
        <f ca="1">ROUND(AC1193*(1-AE1193), 0)</f>
        <v>48</v>
      </c>
      <c r="AG1193" s="20">
        <f ca="1">RAND()</f>
        <v>0.83174357097509721</v>
      </c>
      <c r="AH1193" s="15">
        <f ca="1">IF(B1193=1, ROUND(_xlfn.NORM.INV(AG1193,$C$17,$C$18)*(1+$T$14), 0), ROUND(_xlfn.NORM.INV(AG1193, $D$17, $D$18)*(1+$T$14), 0))</f>
        <v>250</v>
      </c>
      <c r="AI1193" s="20">
        <f ca="1">RAND()</f>
        <v>0.17467578256019012</v>
      </c>
      <c r="AJ1193" s="18">
        <f ca="1">IF(B1193=1, ROUND(_xlfn.NORM.INV(AI1193,$C$19,$C$20), 2), ROUND(_xlfn.NORM.INV(AI1193, $D$19, $D$20), 2))</f>
        <v>1677.64</v>
      </c>
      <c r="AK1193" s="15">
        <f ca="1">MIN(ROUND(H1193*(1+$C$22),0),AH1193)</f>
        <v>250</v>
      </c>
      <c r="AL1193" s="20">
        <f ca="1">RAND()</f>
        <v>3.5157983729653952E-2</v>
      </c>
      <c r="AM1193" s="19">
        <f ca="1">(IF(B1193=1, $G$21+($G$22-$G$21)*AL1193, $H$21+($H$22-$H$21)*AL1193))</f>
        <v>1.1054739511889618E-2</v>
      </c>
      <c r="AN1193" s="15">
        <f ca="1">ROUND(AK1193*(1-AM1193), 0)</f>
        <v>247</v>
      </c>
      <c r="AO1193" s="18">
        <f ca="1">SUM(IF(AN1193&gt;H1193, (AN1193-H1193)*($G$23+AJ1193), 0),IF(AF1193&gt;G1193,(AF1193-G1193)*($G$23+AB1193),0),IF(X1193&gt;F1193,(X1193-F1193)*($G$23+T1193),0),IF(P1193&gt;E1193,(P1193-E1193)*($G$23+L1193),0))</f>
        <v>0</v>
      </c>
      <c r="AP1193" s="18">
        <f>-$C$24</f>
        <v>-313614.51120000001</v>
      </c>
      <c r="AQ1193" s="17">
        <f ca="1">L1193*P1193+T1193*X1193+AB1193*AF1193+AJ1193*AN1193-AO1193+AP1193</f>
        <v>410725.48879999999</v>
      </c>
      <c r="AS1193" s="21">
        <f ca="1">SUM(IF(AN1193&gt;H1193, (AN1193-H1193), 0),IF(AF1193&gt;G1193,(AF1193-G1193),0),IF(X1193&gt;F1193,(X1193-F1193),0),IF(P1193&gt;E1193,(P1193-E1193),0))</f>
        <v>0</v>
      </c>
    </row>
    <row r="1194" spans="1:45" x14ac:dyDescent="0.4">
      <c r="A1194" s="15">
        <v>1166</v>
      </c>
      <c r="B1194" s="15">
        <f ca="1">IF(RAND() &lt; (8/12), 0, 1)</f>
        <v>1</v>
      </c>
      <c r="C1194" s="20">
        <f ca="1">RAND()</f>
        <v>0.43997990448428004</v>
      </c>
      <c r="D1194" s="15" t="str">
        <f ca="1">LOOKUP(C1194,$H$13:$H$16,$F$13:$F$16)</f>
        <v>Airbus A380-800</v>
      </c>
      <c r="E1194" s="15">
        <f ca="1">LOOKUP(D1194,$F$6:$F$9,$I$6:$I$9)</f>
        <v>14</v>
      </c>
      <c r="F1194" s="15">
        <f ca="1">LOOKUP(D1194,$F$6:$F$9,$J$6:$J$9)</f>
        <v>76</v>
      </c>
      <c r="G1194" s="15">
        <f ca="1">LOOKUP(D1194,$F$6:$F$9,$K$6:$K$9)</f>
        <v>56</v>
      </c>
      <c r="H1194" s="15">
        <f ca="1">LOOKUP(D1194,$F$6:$F$9,$L$6:$L$9)</f>
        <v>341</v>
      </c>
      <c r="I1194" s="20">
        <f ca="1">RAND()</f>
        <v>0.54165301945164723</v>
      </c>
      <c r="J1194" s="15">
        <f ca="1">IF(B1194=1, ROUND(_xlfn.NORM.INV(I1194,$C$5,$C$6)*(1+$T$14), 0), ROUND(_xlfn.NORM.INV(I1194, $D$5, $D$6)*(1+$T$14), 0))</f>
        <v>7</v>
      </c>
      <c r="K1194" s="20">
        <f ca="1">RAND()</f>
        <v>0.22543815812204382</v>
      </c>
      <c r="L1194" s="18">
        <f ca="1">IF(B1194=1, ROUND(_xlfn.NORM.INV(K1194,$C$7,$C$8), 2), ROUND(_xlfn.NORM.INV(K1194, $D$7, $D$8), 2))</f>
        <v>12299.18</v>
      </c>
      <c r="M1194" s="15">
        <f ca="1">MIN(E1194,J1194)</f>
        <v>7</v>
      </c>
      <c r="N1194" s="15">
        <f ca="1">RAND()</f>
        <v>0.30598918781702378</v>
      </c>
      <c r="O1194" s="19">
        <f ca="1">(IF(B1194=1, $G$21+($G$22-$G$21)*N1194, $H$21+($H$22-$H$21)*N1194))</f>
        <v>2.5709621573595832E-2</v>
      </c>
      <c r="P1194" s="15">
        <f ca="1">ROUND(M1194*(1-O1194), 0)</f>
        <v>7</v>
      </c>
      <c r="Q1194" s="20">
        <f ca="1">RAND()</f>
        <v>0.83987473317284822</v>
      </c>
      <c r="R1194" s="15">
        <f ca="1">IF(B1194=1, ROUND(_xlfn.NORM.INV(Q1194,$C$9,$C$10)*(1+$T$14), 0), ROUND(_xlfn.NORM.INV(Q1194, $D$9, $D$10)*(1+$T$14), 0))</f>
        <v>86</v>
      </c>
      <c r="S1194" s="20">
        <f ca="1">RAND()</f>
        <v>0.75756301706737306</v>
      </c>
      <c r="T1194" s="18">
        <f ca="1">IF(B1194=1, ROUND(_xlfn.NORM.INV(S1194,$C$11,$C$12), 2), ROUND(_xlfn.NORM.INV(S1194, $D$11, $D$12), 2))</f>
        <v>7459.27</v>
      </c>
      <c r="U1194" s="15">
        <f ca="1">MIN(F1194,R1194)</f>
        <v>76</v>
      </c>
      <c r="V1194" s="15">
        <f ca="1">RAND()</f>
        <v>0.57581447036848499</v>
      </c>
      <c r="W1194" s="19">
        <f ca="1">(IF(B1194=1, $G$21+($G$22-$G$21)*V1194, $H$21+($H$22-$H$21)*V1194))</f>
        <v>3.5153506462896972E-2</v>
      </c>
      <c r="X1194" s="15">
        <f ca="1">ROUND(U1194*(1-W1194), 0)</f>
        <v>73</v>
      </c>
      <c r="Y1194" s="20">
        <f ca="1">RAND()</f>
        <v>0.8624812007205912</v>
      </c>
      <c r="Z1194" s="15">
        <f ca="1">IF(B1194=1, ROUND(_xlfn.NORM.INV(Y1194,$C$13,$C$14)*(1+$T$14), 0), ROUND(_xlfn.NORM.INV(Y1194, $D$13, $D$14)*(1+$T$14), 0))</f>
        <v>80</v>
      </c>
      <c r="AA1194" s="20">
        <f ca="1">RAND()</f>
        <v>0.57496060825660855</v>
      </c>
      <c r="AB1194" s="18">
        <f ca="1">IF(B1194=1, ROUND(_xlfn.NORM.INV(AA1194,$C$15,$C$16), 2), ROUND(_xlfn.NORM.INV(AA1194, $D$15, $D$16), 2))</f>
        <v>3733.27</v>
      </c>
      <c r="AC1194" s="15">
        <f ca="1">MIN(G1194,Z1194)</f>
        <v>56</v>
      </c>
      <c r="AD1194" s="15">
        <f ca="1">RAND()</f>
        <v>0.28514583999404075</v>
      </c>
      <c r="AE1194" s="19">
        <f ca="1">(IF(B1194=1, $G$21+($G$22-$G$21)*AD1194, $H$21+($H$22-$H$21)*AD1194))</f>
        <v>2.4980104399791425E-2</v>
      </c>
      <c r="AF1194" s="15">
        <f ca="1">ROUND(AC1194*(1-AE1194), 0)</f>
        <v>55</v>
      </c>
      <c r="AG1194" s="20">
        <f ca="1">RAND()</f>
        <v>0.63982433800394189</v>
      </c>
      <c r="AH1194" s="15">
        <f ca="1">IF(B1194=1, ROUND(_xlfn.NORM.INV(AG1194,$C$17,$C$18)*(1+$T$14), 0), ROUND(_xlfn.NORM.INV(AG1194, $D$17, $D$18)*(1+$T$14), 0))</f>
        <v>350</v>
      </c>
      <c r="AI1194" s="20">
        <f ca="1">RAND()</f>
        <v>0.70647069246186311</v>
      </c>
      <c r="AJ1194" s="18">
        <f ca="1">IF(B1194=1, ROUND(_xlfn.NORM.INV(AI1194,$C$19,$C$20), 2), ROUND(_xlfn.NORM.INV(AI1194, $D$19, $D$20), 2))</f>
        <v>2439.7199999999998</v>
      </c>
      <c r="AK1194" s="15">
        <f ca="1">MIN(ROUND(H1194*(1+$C$22),0),AH1194)</f>
        <v>350</v>
      </c>
      <c r="AL1194" s="20">
        <f ca="1">RAND()</f>
        <v>0.65336860169051569</v>
      </c>
      <c r="AM1194" s="19">
        <f ca="1">(IF(B1194=1, $G$21+($G$22-$G$21)*AL1194, $H$21+($H$22-$H$21)*AL1194))</f>
        <v>3.7867901059168055E-2</v>
      </c>
      <c r="AN1194" s="15">
        <f ca="1">ROUND(AK1194*(1-AM1194), 0)</f>
        <v>337</v>
      </c>
      <c r="AO1194" s="18">
        <f ca="1">SUM(IF(AN1194&gt;H1194, (AN1194-H1194)*($G$23+AJ1194), 0),IF(AF1194&gt;G1194,(AF1194-G1194)*($G$23+AB1194),0),IF(X1194&gt;F1194,(X1194-F1194)*($G$23+T1194),0),IF(P1194&gt;E1194,(P1194-E1194)*($G$23+L1194),0))</f>
        <v>0</v>
      </c>
      <c r="AP1194" s="18">
        <f>-$C$24</f>
        <v>-313614.51120000001</v>
      </c>
      <c r="AQ1194" s="17">
        <f ca="1">L1194*P1194+T1194*X1194+AB1194*AF1194+AJ1194*AN1194-AO1194+AP1194</f>
        <v>1344521.9487999999</v>
      </c>
      <c r="AS1194" s="21">
        <f ca="1">SUM(IF(AN1194&gt;H1194, (AN1194-H1194), 0),IF(AF1194&gt;G1194,(AF1194-G1194),0),IF(X1194&gt;F1194,(X1194-F1194),0),IF(P1194&gt;E1194,(P1194-E1194),0))</f>
        <v>0</v>
      </c>
    </row>
    <row r="1195" spans="1:45" x14ac:dyDescent="0.4">
      <c r="A1195" s="15">
        <v>1167</v>
      </c>
      <c r="B1195" s="15">
        <f ca="1">IF(RAND() &lt; (8/12), 0, 1)</f>
        <v>0</v>
      </c>
      <c r="C1195" s="20">
        <f ca="1">RAND()</f>
        <v>1.1439425065779885E-2</v>
      </c>
      <c r="D1195" s="15" t="str">
        <f ca="1">LOOKUP(C1195,$H$13:$H$16,$F$13:$F$16)</f>
        <v>Airbus A350-900</v>
      </c>
      <c r="E1195" s="15">
        <f ca="1">LOOKUP(D1195,$F$6:$F$9,$I$6:$I$9)</f>
        <v>0</v>
      </c>
      <c r="F1195" s="15">
        <f ca="1">LOOKUP(D1195,$F$6:$F$9,$J$6:$J$9)</f>
        <v>32</v>
      </c>
      <c r="G1195" s="15">
        <f ca="1">LOOKUP(D1195,$F$6:$F$9,$K$6:$K$9)</f>
        <v>21</v>
      </c>
      <c r="H1195" s="15">
        <f ca="1">LOOKUP(D1195,$F$6:$F$9,$L$6:$L$9)</f>
        <v>259</v>
      </c>
      <c r="I1195" s="20">
        <f ca="1">RAND()</f>
        <v>0.35787531727996269</v>
      </c>
      <c r="J1195" s="15">
        <f ca="1">IF(B1195=1, ROUND(_xlfn.NORM.INV(I1195,$C$5,$C$6)*(1+$T$14), 0), ROUND(_xlfn.NORM.INV(I1195, $D$5, $D$6)*(1+$T$14), 0))</f>
        <v>4</v>
      </c>
      <c r="K1195" s="20">
        <f ca="1">RAND()</f>
        <v>3.1133741834418194E-3</v>
      </c>
      <c r="L1195" s="18">
        <f ca="1">IF(B1195=1, ROUND(_xlfn.NORM.INV(K1195,$C$7,$C$8), 2), ROUND(_xlfn.NORM.INV(K1195, $D$7, $D$8), 2))</f>
        <v>9245.6</v>
      </c>
      <c r="M1195" s="15">
        <f ca="1">MIN(E1195,J1195)</f>
        <v>0</v>
      </c>
      <c r="N1195" s="15">
        <f ca="1">RAND()</f>
        <v>0.9429265257006707</v>
      </c>
      <c r="O1195" s="19">
        <f ca="1">(IF(B1195=1, $G$21+($G$22-$G$21)*N1195, $H$21+($H$22-$H$21)*N1195))</f>
        <v>3.8287795771020122E-2</v>
      </c>
      <c r="P1195" s="15">
        <f ca="1">ROUND(M1195*(1-O1195), 0)</f>
        <v>0</v>
      </c>
      <c r="Q1195" s="20">
        <f ca="1">RAND()</f>
        <v>0.64488911666393345</v>
      </c>
      <c r="R1195" s="15">
        <f ca="1">IF(B1195=1, ROUND(_xlfn.NORM.INV(Q1195,$C$9,$C$10)*(1+$T$14), 0), ROUND(_xlfn.NORM.INV(Q1195, $D$9, $D$10)*(1+$T$14), 0))</f>
        <v>44</v>
      </c>
      <c r="S1195" s="20">
        <f ca="1">RAND()</f>
        <v>0.21100802773763228</v>
      </c>
      <c r="T1195" s="18">
        <f ca="1">IF(B1195=1, ROUND(_xlfn.NORM.INV(S1195,$C$11,$C$12), 2), ROUND(_xlfn.NORM.INV(S1195, $D$11, $D$12), 2))</f>
        <v>5063.22</v>
      </c>
      <c r="U1195" s="15">
        <f ca="1">MIN(F1195,R1195)</f>
        <v>32</v>
      </c>
      <c r="V1195" s="15">
        <f ca="1">RAND()</f>
        <v>0.99740268686247757</v>
      </c>
      <c r="W1195" s="19">
        <f ca="1">(IF(B1195=1, $G$21+($G$22-$G$21)*V1195, $H$21+($H$22-$H$21)*V1195))</f>
        <v>3.9922080605874329E-2</v>
      </c>
      <c r="X1195" s="15">
        <f ca="1">ROUND(U1195*(1-W1195), 0)</f>
        <v>31</v>
      </c>
      <c r="Y1195" s="20">
        <f ca="1">RAND()</f>
        <v>5.3390597130158146E-2</v>
      </c>
      <c r="Z1195" s="15">
        <f ca="1">IF(B1195=1, ROUND(_xlfn.NORM.INV(Y1195,$C$13,$C$14)*(1+$T$14), 0), ROUND(_xlfn.NORM.INV(Y1195, $D$13, $D$14)*(1+$T$14), 0))</f>
        <v>20</v>
      </c>
      <c r="AA1195" s="20">
        <f ca="1">RAND()</f>
        <v>8.6812924311539752E-2</v>
      </c>
      <c r="AB1195" s="18">
        <f ca="1">IF(B1195=1, ROUND(_xlfn.NORM.INV(AA1195,$C$15,$C$16), 2), ROUND(_xlfn.NORM.INV(AA1195, $D$15, $D$16), 2))</f>
        <v>2632.6</v>
      </c>
      <c r="AC1195" s="15">
        <f ca="1">MIN(G1195,Z1195)</f>
        <v>20</v>
      </c>
      <c r="AD1195" s="15">
        <f ca="1">RAND()</f>
        <v>0.94301854254696449</v>
      </c>
      <c r="AE1195" s="19">
        <f ca="1">(IF(B1195=1, $G$21+($G$22-$G$21)*AD1195, $H$21+($H$22-$H$21)*AD1195))</f>
        <v>3.8290556276408934E-2</v>
      </c>
      <c r="AF1195" s="15">
        <f ca="1">ROUND(AC1195*(1-AE1195), 0)</f>
        <v>19</v>
      </c>
      <c r="AG1195" s="20">
        <f ca="1">RAND()</f>
        <v>0.34663051931595346</v>
      </c>
      <c r="AH1195" s="15">
        <f ca="1">IF(B1195=1, ROUND(_xlfn.NORM.INV(AG1195,$C$17,$C$18)*(1+$T$14), 0), ROUND(_xlfn.NORM.INV(AG1195, $D$17, $D$18)*(1+$T$14), 0))</f>
        <v>179</v>
      </c>
      <c r="AI1195" s="20">
        <f ca="1">RAND()</f>
        <v>0.39572118820192381</v>
      </c>
      <c r="AJ1195" s="18">
        <f ca="1">IF(B1195=1, ROUND(_xlfn.NORM.INV(AI1195,$C$19,$C$20), 2), ROUND(_xlfn.NORM.INV(AI1195, $D$19, $D$20), 2))</f>
        <v>1728.64</v>
      </c>
      <c r="AK1195" s="15">
        <f ca="1">MIN(ROUND(H1195*(1+$C$22),0),AH1195)</f>
        <v>179</v>
      </c>
      <c r="AL1195" s="20">
        <f ca="1">RAND()</f>
        <v>0.89426962372359264</v>
      </c>
      <c r="AM1195" s="19">
        <f ca="1">(IF(B1195=1, $G$21+($G$22-$G$21)*AL1195, $H$21+($H$22-$H$21)*AL1195))</f>
        <v>3.6828088711707778E-2</v>
      </c>
      <c r="AN1195" s="15">
        <f ca="1">ROUND(AK1195*(1-AM1195), 0)</f>
        <v>172</v>
      </c>
      <c r="AO1195" s="18">
        <f ca="1">SUM(IF(AN1195&gt;H1195, (AN1195-H1195)*($G$23+AJ1195), 0),IF(AF1195&gt;G1195,(AF1195-G1195)*($G$23+AB1195),0),IF(X1195&gt;F1195,(X1195-F1195)*($G$23+T1195),0),IF(P1195&gt;E1195,(P1195-E1195)*($G$23+L1195),0))</f>
        <v>0</v>
      </c>
      <c r="AP1195" s="18">
        <f>-$C$24</f>
        <v>-313614.51120000001</v>
      </c>
      <c r="AQ1195" s="17">
        <f ca="1">L1195*P1195+T1195*X1195+AB1195*AF1195+AJ1195*AN1195-AO1195+AP1195</f>
        <v>190690.78880000004</v>
      </c>
      <c r="AS1195" s="21">
        <f ca="1">SUM(IF(AN1195&gt;H1195, (AN1195-H1195), 0),IF(AF1195&gt;G1195,(AF1195-G1195),0),IF(X1195&gt;F1195,(X1195-F1195),0),IF(P1195&gt;E1195,(P1195-E1195),0))</f>
        <v>0</v>
      </c>
    </row>
    <row r="1196" spans="1:45" x14ac:dyDescent="0.4">
      <c r="A1196" s="15">
        <v>1168</v>
      </c>
      <c r="B1196" s="15">
        <f ca="1">IF(RAND() &lt; (8/12), 0, 1)</f>
        <v>0</v>
      </c>
      <c r="C1196" s="20">
        <f ca="1">RAND()</f>
        <v>0.16898394533261019</v>
      </c>
      <c r="D1196" s="15" t="str">
        <f ca="1">LOOKUP(C1196,$H$13:$H$16,$F$13:$F$16)</f>
        <v>Airbus A350-900</v>
      </c>
      <c r="E1196" s="15">
        <f ca="1">LOOKUP(D1196,$F$6:$F$9,$I$6:$I$9)</f>
        <v>0</v>
      </c>
      <c r="F1196" s="15">
        <f ca="1">LOOKUP(D1196,$F$6:$F$9,$J$6:$J$9)</f>
        <v>32</v>
      </c>
      <c r="G1196" s="15">
        <f ca="1">LOOKUP(D1196,$F$6:$F$9,$K$6:$K$9)</f>
        <v>21</v>
      </c>
      <c r="H1196" s="15">
        <f ca="1">LOOKUP(D1196,$F$6:$F$9,$L$6:$L$9)</f>
        <v>259</v>
      </c>
      <c r="I1196" s="20">
        <f ca="1">RAND()</f>
        <v>0.2902502908900666</v>
      </c>
      <c r="J1196" s="15">
        <f ca="1">IF(B1196=1, ROUND(_xlfn.NORM.INV(I1196,$C$5,$C$6)*(1+$T$14), 0), ROUND(_xlfn.NORM.INV(I1196, $D$5, $D$6)*(1+$T$14), 0))</f>
        <v>4</v>
      </c>
      <c r="K1196" s="20">
        <f ca="1">RAND()</f>
        <v>0.48546729777678188</v>
      </c>
      <c r="L1196" s="18">
        <f ca="1">IF(B1196=1, ROUND(_xlfn.NORM.INV(K1196,$C$7,$C$8), 2), ROUND(_xlfn.NORM.INV(K1196, $D$7, $D$8), 2))</f>
        <v>10475.77</v>
      </c>
      <c r="M1196" s="15">
        <f ca="1">MIN(E1196,J1196)</f>
        <v>0</v>
      </c>
      <c r="N1196" s="15">
        <f ca="1">RAND()</f>
        <v>0.37888945826723963</v>
      </c>
      <c r="O1196" s="19">
        <f ca="1">(IF(B1196=1, $G$21+($G$22-$G$21)*N1196, $H$21+($H$22-$H$21)*N1196))</f>
        <v>2.1366683748017187E-2</v>
      </c>
      <c r="P1196" s="15">
        <f ca="1">ROUND(M1196*(1-O1196), 0)</f>
        <v>0</v>
      </c>
      <c r="Q1196" s="20">
        <f ca="1">RAND()</f>
        <v>0.10910745616832163</v>
      </c>
      <c r="R1196" s="15">
        <f ca="1">IF(B1196=1, ROUND(_xlfn.NORM.INV(Q1196,$C$9,$C$10)*(1+$T$14), 0), ROUND(_xlfn.NORM.INV(Q1196, $D$9, $D$10)*(1+$T$14), 0))</f>
        <v>27</v>
      </c>
      <c r="S1196" s="20">
        <f ca="1">RAND()</f>
        <v>0.99327458077543951</v>
      </c>
      <c r="T1196" s="18">
        <f ca="1">IF(B1196=1, ROUND(_xlfn.NORM.INV(S1196,$C$11,$C$12), 2), ROUND(_xlfn.NORM.INV(S1196, $D$11, $D$12), 2))</f>
        <v>5809.42</v>
      </c>
      <c r="U1196" s="15">
        <f ca="1">MIN(F1196,R1196)</f>
        <v>27</v>
      </c>
      <c r="V1196" s="15">
        <f ca="1">RAND()</f>
        <v>0.56874113776056001</v>
      </c>
      <c r="W1196" s="19">
        <f ca="1">(IF(B1196=1, $G$21+($G$22-$G$21)*V1196, $H$21+($H$22-$H$21)*V1196))</f>
        <v>2.7062234132816797E-2</v>
      </c>
      <c r="X1196" s="15">
        <f ca="1">ROUND(U1196*(1-W1196), 0)</f>
        <v>26</v>
      </c>
      <c r="Y1196" s="20">
        <f ca="1">RAND()</f>
        <v>0.7374301512479956</v>
      </c>
      <c r="Z1196" s="15">
        <f ca="1">IF(B1196=1, ROUND(_xlfn.NORM.INV(Y1196,$C$13,$C$14)*(1+$T$14), 0), ROUND(_xlfn.NORM.INV(Y1196, $D$13, $D$14)*(1+$T$14), 0))</f>
        <v>42</v>
      </c>
      <c r="AA1196" s="20">
        <f ca="1">RAND()</f>
        <v>8.5971860165364622E-2</v>
      </c>
      <c r="AB1196" s="18">
        <f ca="1">IF(B1196=1, ROUND(_xlfn.NORM.INV(AA1196,$C$15,$C$16), 2), ROUND(_xlfn.NORM.INV(AA1196, $D$15, $D$16), 2))</f>
        <v>2631.95</v>
      </c>
      <c r="AC1196" s="15">
        <f ca="1">MIN(G1196,Z1196)</f>
        <v>21</v>
      </c>
      <c r="AD1196" s="15">
        <f ca="1">RAND()</f>
        <v>0.30701315841266197</v>
      </c>
      <c r="AE1196" s="19">
        <f ca="1">(IF(B1196=1, $G$21+($G$22-$G$21)*AD1196, $H$21+($H$22-$H$21)*AD1196))</f>
        <v>1.9210394752379858E-2</v>
      </c>
      <c r="AF1196" s="15">
        <f ca="1">ROUND(AC1196*(1-AE1196), 0)</f>
        <v>21</v>
      </c>
      <c r="AG1196" s="20">
        <f ca="1">RAND()</f>
        <v>0.24883824477247962</v>
      </c>
      <c r="AH1196" s="15">
        <f ca="1">IF(B1196=1, ROUND(_xlfn.NORM.INV(AG1196,$C$17,$C$18)*(1+$T$14), 0), ROUND(_xlfn.NORM.INV(AG1196, $D$17, $D$18)*(1+$T$14), 0))</f>
        <v>164</v>
      </c>
      <c r="AI1196" s="20">
        <f ca="1">RAND()</f>
        <v>0.90833724840622954</v>
      </c>
      <c r="AJ1196" s="18">
        <f ca="1">IF(B1196=1, ROUND(_xlfn.NORM.INV(AI1196,$C$19,$C$20), 2), ROUND(_xlfn.NORM.INV(AI1196, $D$19, $D$20), 2))</f>
        <v>1849.8</v>
      </c>
      <c r="AK1196" s="15">
        <f ca="1">MIN(ROUND(H1196*(1+$C$22),0),AH1196)</f>
        <v>164</v>
      </c>
      <c r="AL1196" s="20">
        <f ca="1">RAND()</f>
        <v>0.9937130321857639</v>
      </c>
      <c r="AM1196" s="19">
        <f ca="1">(IF(B1196=1, $G$21+($G$22-$G$21)*AL1196, $H$21+($H$22-$H$21)*AL1196))</f>
        <v>3.9811390965572915E-2</v>
      </c>
      <c r="AN1196" s="15">
        <f ca="1">ROUND(AK1196*(1-AM1196), 0)</f>
        <v>157</v>
      </c>
      <c r="AO1196" s="18">
        <f ca="1">SUM(IF(AN1196&gt;H1196, (AN1196-H1196)*($G$23+AJ1196), 0),IF(AF1196&gt;G1196,(AF1196-G1196)*($G$23+AB1196),0),IF(X1196&gt;F1196,(X1196-F1196)*($G$23+T1196),0),IF(P1196&gt;E1196,(P1196-E1196)*($G$23+L1196),0))</f>
        <v>0</v>
      </c>
      <c r="AP1196" s="18">
        <f>-$C$24</f>
        <v>-313614.51120000001</v>
      </c>
      <c r="AQ1196" s="17">
        <f ca="1">L1196*P1196+T1196*X1196+AB1196*AF1196+AJ1196*AN1196-AO1196+AP1196</f>
        <v>183119.95879999996</v>
      </c>
      <c r="AS1196" s="21">
        <f ca="1">SUM(IF(AN1196&gt;H1196, (AN1196-H1196), 0),IF(AF1196&gt;G1196,(AF1196-G1196),0),IF(X1196&gt;F1196,(X1196-F1196),0),IF(P1196&gt;E1196,(P1196-E1196),0))</f>
        <v>0</v>
      </c>
    </row>
    <row r="1197" spans="1:45" x14ac:dyDescent="0.4">
      <c r="A1197" s="15">
        <v>1169</v>
      </c>
      <c r="B1197" s="15">
        <f ca="1">IF(RAND() &lt; (8/12), 0, 1)</f>
        <v>1</v>
      </c>
      <c r="C1197" s="20">
        <f ca="1">RAND()</f>
        <v>0.70688088056714771</v>
      </c>
      <c r="D1197" s="15" t="str">
        <f ca="1">LOOKUP(C1197,$H$13:$H$16,$F$13:$F$16)</f>
        <v>Boeing 777-300ER</v>
      </c>
      <c r="E1197" s="15">
        <f ca="1">LOOKUP(D1197,$F$6:$F$9,$I$6:$I$9)</f>
        <v>8</v>
      </c>
      <c r="F1197" s="15">
        <f ca="1">LOOKUP(D1197,$F$6:$F$9,$J$6:$J$9)</f>
        <v>40</v>
      </c>
      <c r="G1197" s="15">
        <f ca="1">LOOKUP(D1197,$F$6:$F$9,$K$6:$K$9)</f>
        <v>24</v>
      </c>
      <c r="H1197" s="15">
        <f ca="1">LOOKUP(D1197,$F$6:$F$9,$L$6:$L$9)</f>
        <v>260</v>
      </c>
      <c r="I1197" s="20">
        <f ca="1">RAND()</f>
        <v>0.262673135829955</v>
      </c>
      <c r="J1197" s="15">
        <f ca="1">IF(B1197=1, ROUND(_xlfn.NORM.INV(I1197,$C$5,$C$6)*(1+$T$14), 0), ROUND(_xlfn.NORM.INV(I1197, $D$5, $D$6)*(1+$T$14), 0))</f>
        <v>5</v>
      </c>
      <c r="K1197" s="20">
        <f ca="1">RAND()</f>
        <v>0.32344320018903894</v>
      </c>
      <c r="L1197" s="18">
        <f ca="1">IF(B1197=1, ROUND(_xlfn.NORM.INV(K1197,$C$7,$C$8), 2), ROUND(_xlfn.NORM.INV(K1197, $D$7, $D$8), 2))</f>
        <v>12832.75</v>
      </c>
      <c r="M1197" s="15">
        <f ca="1">MIN(E1197,J1197)</f>
        <v>5</v>
      </c>
      <c r="N1197" s="15">
        <f ca="1">RAND()</f>
        <v>0.66335748314956489</v>
      </c>
      <c r="O1197" s="19">
        <f ca="1">(IF(B1197=1, $G$21+($G$22-$G$21)*N1197, $H$21+($H$22-$H$21)*N1197))</f>
        <v>3.8217511910234772E-2</v>
      </c>
      <c r="P1197" s="15">
        <f ca="1">ROUND(M1197*(1-O1197), 0)</f>
        <v>5</v>
      </c>
      <c r="Q1197" s="20">
        <f ca="1">RAND()</f>
        <v>0.56454750082650162</v>
      </c>
      <c r="R1197" s="15">
        <f ca="1">IF(B1197=1, ROUND(_xlfn.NORM.INV(Q1197,$C$9,$C$10)*(1+$T$14), 0), ROUND(_xlfn.NORM.INV(Q1197, $D$9, $D$10)*(1+$T$14), 0))</f>
        <v>65</v>
      </c>
      <c r="S1197" s="20">
        <f ca="1">RAND()</f>
        <v>0.25958430236824792</v>
      </c>
      <c r="T1197" s="18">
        <f ca="1">IF(B1197=1, ROUND(_xlfn.NORM.INV(S1197,$C$11,$C$12), 2), ROUND(_xlfn.NORM.INV(S1197, $D$11, $D$12), 2))</f>
        <v>6248.17</v>
      </c>
      <c r="U1197" s="15">
        <f ca="1">MIN(F1197,R1197)</f>
        <v>40</v>
      </c>
      <c r="V1197" s="15">
        <f ca="1">RAND()</f>
        <v>3.26766752927381E-2</v>
      </c>
      <c r="W1197" s="19">
        <f ca="1">(IF(B1197=1, $G$21+($G$22-$G$21)*V1197, $H$21+($H$22-$H$21)*V1197))</f>
        <v>1.6143683635245834E-2</v>
      </c>
      <c r="X1197" s="15">
        <f ca="1">ROUND(U1197*(1-W1197), 0)</f>
        <v>39</v>
      </c>
      <c r="Y1197" s="20">
        <f ca="1">RAND()</f>
        <v>0.61557734052744884</v>
      </c>
      <c r="Z1197" s="15">
        <f ca="1">IF(B1197=1, ROUND(_xlfn.NORM.INV(Y1197,$C$13,$C$14)*(1+$T$14), 0), ROUND(_xlfn.NORM.INV(Y1197, $D$13, $D$14)*(1+$T$14), 0))</f>
        <v>61</v>
      </c>
      <c r="AA1197" s="20">
        <f ca="1">RAND()</f>
        <v>0.3694755100761058</v>
      </c>
      <c r="AB1197" s="18">
        <f ca="1">IF(B1197=1, ROUND(_xlfn.NORM.INV(AA1197,$C$15,$C$16), 2), ROUND(_xlfn.NORM.INV(AA1197, $D$15, $D$16), 2))</f>
        <v>3482.11</v>
      </c>
      <c r="AC1197" s="15">
        <f ca="1">MIN(G1197,Z1197)</f>
        <v>24</v>
      </c>
      <c r="AD1197" s="15">
        <f ca="1">RAND()</f>
        <v>0.13279760702442256</v>
      </c>
      <c r="AE1197" s="19">
        <f ca="1">(IF(B1197=1, $G$21+($G$22-$G$21)*AD1197, $H$21+($H$22-$H$21)*AD1197))</f>
        <v>1.9647916245854789E-2</v>
      </c>
      <c r="AF1197" s="15">
        <f ca="1">ROUND(AC1197*(1-AE1197), 0)</f>
        <v>24</v>
      </c>
      <c r="AG1197" s="20">
        <f ca="1">RAND()</f>
        <v>0.96681611456710403</v>
      </c>
      <c r="AH1197" s="15">
        <f ca="1">IF(B1197=1, ROUND(_xlfn.NORM.INV(AG1197,$C$17,$C$18)*(1+$T$14), 0), ROUND(_xlfn.NORM.INV(AG1197, $D$17, $D$18)*(1+$T$14), 0))</f>
        <v>536</v>
      </c>
      <c r="AI1197" s="20">
        <f ca="1">RAND()</f>
        <v>0.35422384696623621</v>
      </c>
      <c r="AJ1197" s="18">
        <f ca="1">IF(B1197=1, ROUND(_xlfn.NORM.INV(AI1197,$C$19,$C$20), 2), ROUND(_xlfn.NORM.INV(AI1197, $D$19, $D$20), 2))</f>
        <v>2164.08</v>
      </c>
      <c r="AK1197" s="15">
        <f ca="1">MIN(ROUND(H1197*(1+$C$22),0),AH1197)</f>
        <v>273</v>
      </c>
      <c r="AL1197" s="20">
        <f ca="1">RAND()</f>
        <v>0.3409513100584155</v>
      </c>
      <c r="AM1197" s="19">
        <f ca="1">(IF(B1197=1, $G$21+($G$22-$G$21)*AL1197, $H$21+($H$22-$H$21)*AL1197))</f>
        <v>2.6933295852044542E-2</v>
      </c>
      <c r="AN1197" s="15">
        <f ca="1">ROUND(AK1197*(1-AM1197), 0)</f>
        <v>266</v>
      </c>
      <c r="AO1197" s="18">
        <f ca="1">SUM(IF(AN1197&gt;H1197, (AN1197-H1197)*($G$23+AJ1197), 0),IF(AF1197&gt;G1197,(AF1197-G1197)*($G$23+AB1197),0),IF(X1197&gt;F1197,(X1197-F1197)*($G$23+T1197),0),IF(P1197&gt;E1197,(P1197-E1197)*($G$23+L1197),0))</f>
        <v>18090.48</v>
      </c>
      <c r="AP1197" s="18">
        <f>-$C$24</f>
        <v>-313614.51120000001</v>
      </c>
      <c r="AQ1197" s="17">
        <f ca="1">L1197*P1197+T1197*X1197+AB1197*AF1197+AJ1197*AN1197-AO1197+AP1197</f>
        <v>635353.3088</v>
      </c>
      <c r="AS1197" s="21">
        <f ca="1">SUM(IF(AN1197&gt;H1197, (AN1197-H1197), 0),IF(AF1197&gt;G1197,(AF1197-G1197),0),IF(X1197&gt;F1197,(X1197-F1197),0),IF(P1197&gt;E1197,(P1197-E1197),0))</f>
        <v>6</v>
      </c>
    </row>
    <row r="1198" spans="1:45" x14ac:dyDescent="0.4">
      <c r="A1198" s="15">
        <v>1170</v>
      </c>
      <c r="B1198" s="15">
        <f ca="1">IF(RAND() &lt; (8/12), 0, 1)</f>
        <v>0</v>
      </c>
      <c r="C1198" s="20">
        <f ca="1">RAND()</f>
        <v>0.51902628501053971</v>
      </c>
      <c r="D1198" s="15" t="str">
        <f ca="1">LOOKUP(C1198,$H$13:$H$16,$F$13:$F$16)</f>
        <v>Airbus A380-800</v>
      </c>
      <c r="E1198" s="15">
        <f ca="1">LOOKUP(D1198,$F$6:$F$9,$I$6:$I$9)</f>
        <v>14</v>
      </c>
      <c r="F1198" s="15">
        <f ca="1">LOOKUP(D1198,$F$6:$F$9,$J$6:$J$9)</f>
        <v>76</v>
      </c>
      <c r="G1198" s="15">
        <f ca="1">LOOKUP(D1198,$F$6:$F$9,$K$6:$K$9)</f>
        <v>56</v>
      </c>
      <c r="H1198" s="15">
        <f ca="1">LOOKUP(D1198,$F$6:$F$9,$L$6:$L$9)</f>
        <v>341</v>
      </c>
      <c r="I1198" s="20">
        <f ca="1">RAND()</f>
        <v>0.99876457540880181</v>
      </c>
      <c r="J1198" s="15">
        <f ca="1">IF(B1198=1, ROUND(_xlfn.NORM.INV(I1198,$C$5,$C$6)*(1+$T$14), 0), ROUND(_xlfn.NORM.INV(I1198, $D$5, $D$6)*(1+$T$14), 0))</f>
        <v>7</v>
      </c>
      <c r="K1198" s="20">
        <f ca="1">RAND()</f>
        <v>0.53289525979005048</v>
      </c>
      <c r="L1198" s="18">
        <f ca="1">IF(B1198=1, ROUND(_xlfn.NORM.INV(K1198,$C$7,$C$8), 2), ROUND(_xlfn.NORM.INV(K1198, $D$7, $D$8), 2))</f>
        <v>10530</v>
      </c>
      <c r="M1198" s="15">
        <f ca="1">MIN(E1198,J1198)</f>
        <v>7</v>
      </c>
      <c r="N1198" s="15">
        <f ca="1">RAND()</f>
        <v>0.97223980899716955</v>
      </c>
      <c r="O1198" s="19">
        <f ca="1">(IF(B1198=1, $G$21+($G$22-$G$21)*N1198, $H$21+($H$22-$H$21)*N1198))</f>
        <v>3.9167194269915086E-2</v>
      </c>
      <c r="P1198" s="15">
        <f ca="1">ROUND(M1198*(1-O1198), 0)</f>
        <v>7</v>
      </c>
      <c r="Q1198" s="20">
        <f ca="1">RAND()</f>
        <v>0.82954002822329143</v>
      </c>
      <c r="R1198" s="15">
        <f ca="1">IF(B1198=1, ROUND(_xlfn.NORM.INV(Q1198,$C$9,$C$10)*(1+$T$14), 0), ROUND(_xlfn.NORM.INV(Q1198, $D$9, $D$10)*(1+$T$14), 0))</f>
        <v>50</v>
      </c>
      <c r="S1198" s="20">
        <f ca="1">RAND()</f>
        <v>0.92630934356556061</v>
      </c>
      <c r="T1198" s="18">
        <f ca="1">IF(B1198=1, ROUND(_xlfn.NORM.INV(S1198,$C$11,$C$12), 2), ROUND(_xlfn.NORM.INV(S1198, $D$11, $D$12), 2))</f>
        <v>5576.35</v>
      </c>
      <c r="U1198" s="15">
        <f ca="1">MIN(F1198,R1198)</f>
        <v>50</v>
      </c>
      <c r="V1198" s="15">
        <f ca="1">RAND()</f>
        <v>0.27168972052949458</v>
      </c>
      <c r="W1198" s="19">
        <f ca="1">(IF(B1198=1, $G$21+($G$22-$G$21)*V1198, $H$21+($H$22-$H$21)*V1198))</f>
        <v>1.815069161588484E-2</v>
      </c>
      <c r="X1198" s="15">
        <f ca="1">ROUND(U1198*(1-W1198), 0)</f>
        <v>49</v>
      </c>
      <c r="Y1198" s="20">
        <f ca="1">RAND()</f>
        <v>0.98384896485461426</v>
      </c>
      <c r="Z1198" s="15">
        <f ca="1">IF(B1198=1, ROUND(_xlfn.NORM.INV(Y1198,$C$13,$C$14)*(1+$T$14), 0), ROUND(_xlfn.NORM.INV(Y1198, $D$13, $D$14)*(1+$T$14), 0))</f>
        <v>56</v>
      </c>
      <c r="AA1198" s="20">
        <f ca="1">RAND()</f>
        <v>0.87677380413779094</v>
      </c>
      <c r="AB1198" s="18">
        <f ca="1">IF(B1198=1, ROUND(_xlfn.NORM.INV(AA1198,$C$15,$C$16), 2), ROUND(_xlfn.NORM.INV(AA1198, $D$15, $D$16), 2))</f>
        <v>2938.83</v>
      </c>
      <c r="AC1198" s="15">
        <f ca="1">MIN(G1198,Z1198)</f>
        <v>56</v>
      </c>
      <c r="AD1198" s="15">
        <f ca="1">RAND()</f>
        <v>3.6726671560750268E-2</v>
      </c>
      <c r="AE1198" s="19">
        <f ca="1">(IF(B1198=1, $G$21+($G$22-$G$21)*AD1198, $H$21+($H$22-$H$21)*AD1198))</f>
        <v>1.1101800146822507E-2</v>
      </c>
      <c r="AF1198" s="15">
        <f ca="1">ROUND(AC1198*(1-AE1198), 0)</f>
        <v>55</v>
      </c>
      <c r="AG1198" s="20">
        <f ca="1">RAND()</f>
        <v>0.60142576105497958</v>
      </c>
      <c r="AH1198" s="15">
        <f ca="1">IF(B1198=1, ROUND(_xlfn.NORM.INV(AG1198,$C$17,$C$18)*(1+$T$14), 0), ROUND(_xlfn.NORM.INV(AG1198, $D$17, $D$18)*(1+$T$14), 0))</f>
        <v>213</v>
      </c>
      <c r="AI1198" s="20">
        <f ca="1">RAND()</f>
        <v>0.60108100575838719</v>
      </c>
      <c r="AJ1198" s="18">
        <f ca="1">IF(B1198=1, ROUND(_xlfn.NORM.INV(AI1198,$C$19,$C$20), 2), ROUND(_xlfn.NORM.INV(AI1198, $D$19, $D$20), 2))</f>
        <v>1768.19</v>
      </c>
      <c r="AK1198" s="15">
        <f ca="1">MIN(ROUND(H1198*(1+$C$22),0),AH1198)</f>
        <v>213</v>
      </c>
      <c r="AL1198" s="20">
        <f ca="1">RAND()</f>
        <v>0.4540778100220737</v>
      </c>
      <c r="AM1198" s="19">
        <f ca="1">(IF(B1198=1, $G$21+($G$22-$G$21)*AL1198, $H$21+($H$22-$H$21)*AL1198))</f>
        <v>2.3622334300662212E-2</v>
      </c>
      <c r="AN1198" s="15">
        <f ca="1">ROUND(AK1198*(1-AM1198), 0)</f>
        <v>208</v>
      </c>
      <c r="AO1198" s="18">
        <f ca="1">SUM(IF(AN1198&gt;H1198, (AN1198-H1198)*($G$23+AJ1198), 0),IF(AF1198&gt;G1198,(AF1198-G1198)*($G$23+AB1198),0),IF(X1198&gt;F1198,(X1198-F1198)*($G$23+T1198),0),IF(P1198&gt;E1198,(P1198-E1198)*($G$23+L1198),0))</f>
        <v>0</v>
      </c>
      <c r="AP1198" s="18">
        <f>-$C$24</f>
        <v>-313614.51120000001</v>
      </c>
      <c r="AQ1198" s="17">
        <f ca="1">L1198*P1198+T1198*X1198+AB1198*AF1198+AJ1198*AN1198-AO1198+AP1198</f>
        <v>562755.8088</v>
      </c>
      <c r="AS1198" s="21">
        <f ca="1">SUM(IF(AN1198&gt;H1198, (AN1198-H1198), 0),IF(AF1198&gt;G1198,(AF1198-G1198),0),IF(X1198&gt;F1198,(X1198-F1198),0),IF(P1198&gt;E1198,(P1198-E1198),0))</f>
        <v>0</v>
      </c>
    </row>
    <row r="1199" spans="1:45" x14ac:dyDescent="0.4">
      <c r="A1199" s="15">
        <v>1171</v>
      </c>
      <c r="B1199" s="15">
        <f ca="1">IF(RAND() &lt; (8/12), 0, 1)</f>
        <v>1</v>
      </c>
      <c r="C1199" s="20">
        <f ca="1">RAND()</f>
        <v>0.96789713343479156</v>
      </c>
      <c r="D1199" s="15" t="str">
        <f ca="1">LOOKUP(C1199,$H$13:$H$16,$F$13:$F$16)</f>
        <v>Boeing 777-300ER</v>
      </c>
      <c r="E1199" s="15">
        <f ca="1">LOOKUP(D1199,$F$6:$F$9,$I$6:$I$9)</f>
        <v>8</v>
      </c>
      <c r="F1199" s="15">
        <f ca="1">LOOKUP(D1199,$F$6:$F$9,$J$6:$J$9)</f>
        <v>40</v>
      </c>
      <c r="G1199" s="15">
        <f ca="1">LOOKUP(D1199,$F$6:$F$9,$K$6:$K$9)</f>
        <v>24</v>
      </c>
      <c r="H1199" s="15">
        <f ca="1">LOOKUP(D1199,$F$6:$F$9,$L$6:$L$9)</f>
        <v>260</v>
      </c>
      <c r="I1199" s="20">
        <f ca="1">RAND()</f>
        <v>0.74741694796453317</v>
      </c>
      <c r="J1199" s="15">
        <f ca="1">IF(B1199=1, ROUND(_xlfn.NORM.INV(I1199,$C$5,$C$6)*(1+$T$14), 0), ROUND(_xlfn.NORM.INV(I1199, $D$5, $D$6)*(1+$T$14), 0))</f>
        <v>8</v>
      </c>
      <c r="K1199" s="20">
        <f ca="1">RAND()</f>
        <v>0.79135604434296636</v>
      </c>
      <c r="L1199" s="18">
        <f ca="1">IF(B1199=1, ROUND(_xlfn.NORM.INV(K1199,$C$7,$C$8), 2), ROUND(_xlfn.NORM.INV(K1199, $D$7, $D$8), 2))</f>
        <v>15121.7</v>
      </c>
      <c r="M1199" s="15">
        <f ca="1">MIN(E1199,J1199)</f>
        <v>8</v>
      </c>
      <c r="N1199" s="15">
        <f ca="1">RAND()</f>
        <v>0.98036212012346113</v>
      </c>
      <c r="O1199" s="19">
        <f ca="1">(IF(B1199=1, $G$21+($G$22-$G$21)*N1199, $H$21+($H$22-$H$21)*N1199))</f>
        <v>4.9312674204321144E-2</v>
      </c>
      <c r="P1199" s="15">
        <f ca="1">ROUND(M1199*(1-O1199), 0)</f>
        <v>8</v>
      </c>
      <c r="Q1199" s="20">
        <f ca="1">RAND()</f>
        <v>6.9715954264614743E-2</v>
      </c>
      <c r="R1199" s="15">
        <f ca="1">IF(B1199=1, ROUND(_xlfn.NORM.INV(Q1199,$C$9,$C$10)*(1+$T$14), 0), ROUND(_xlfn.NORM.INV(Q1199, $D$9, $D$10)*(1+$T$14), 0))</f>
        <v>24</v>
      </c>
      <c r="S1199" s="20">
        <f ca="1">RAND()</f>
        <v>0.79456881179959027</v>
      </c>
      <c r="T1199" s="18">
        <f ca="1">IF(B1199=1, ROUND(_xlfn.NORM.INV(S1199,$C$11,$C$12), 2), ROUND(_xlfn.NORM.INV(S1199, $D$11, $D$12), 2))</f>
        <v>7570.99</v>
      </c>
      <c r="U1199" s="15">
        <f ca="1">MIN(F1199,R1199)</f>
        <v>24</v>
      </c>
      <c r="V1199" s="15">
        <f ca="1">RAND()</f>
        <v>0.5548495605278988</v>
      </c>
      <c r="W1199" s="19">
        <f ca="1">(IF(B1199=1, $G$21+($G$22-$G$21)*V1199, $H$21+($H$22-$H$21)*V1199))</f>
        <v>3.4419734618476458E-2</v>
      </c>
      <c r="X1199" s="15">
        <f ca="1">ROUND(U1199*(1-W1199), 0)</f>
        <v>23</v>
      </c>
      <c r="Y1199" s="20">
        <f ca="1">RAND()</f>
        <v>0.60578827786628997</v>
      </c>
      <c r="Z1199" s="15">
        <f ca="1">IF(B1199=1, ROUND(_xlfn.NORM.INV(Y1199,$C$13,$C$14)*(1+$T$14), 0), ROUND(_xlfn.NORM.INV(Y1199, $D$13, $D$14)*(1+$T$14), 0))</f>
        <v>61</v>
      </c>
      <c r="AA1199" s="20">
        <f ca="1">RAND()</f>
        <v>0.24284645486361656</v>
      </c>
      <c r="AB1199" s="18">
        <f ca="1">IF(B1199=1, ROUND(_xlfn.NORM.INV(AA1199,$C$15,$C$16), 2), ROUND(_xlfn.NORM.INV(AA1199, $D$15, $D$16), 2))</f>
        <v>3307.09</v>
      </c>
      <c r="AC1199" s="15">
        <f ca="1">MIN(G1199,Z1199)</f>
        <v>24</v>
      </c>
      <c r="AD1199" s="15">
        <f ca="1">RAND()</f>
        <v>0.91115777265850451</v>
      </c>
      <c r="AE1199" s="19">
        <f ca="1">(IF(B1199=1, $G$21+($G$22-$G$21)*AD1199, $H$21+($H$22-$H$21)*AD1199))</f>
        <v>4.689052204304766E-2</v>
      </c>
      <c r="AF1199" s="15">
        <f ca="1">ROUND(AC1199*(1-AE1199), 0)</f>
        <v>23</v>
      </c>
      <c r="AG1199" s="20">
        <f ca="1">RAND()</f>
        <v>9.7687675035231458E-2</v>
      </c>
      <c r="AH1199" s="15">
        <f ca="1">IF(B1199=1, ROUND(_xlfn.NORM.INV(AG1199,$C$17,$C$18)*(1+$T$14), 0), ROUND(_xlfn.NORM.INV(AG1199, $D$17, $D$18)*(1+$T$14), 0))</f>
        <v>141</v>
      </c>
      <c r="AI1199" s="20">
        <f ca="1">RAND()</f>
        <v>0.58189333742963256</v>
      </c>
      <c r="AJ1199" s="18">
        <f ca="1">IF(B1199=1, ROUND(_xlfn.NORM.INV(AI1199,$C$19,$C$20), 2), ROUND(_xlfn.NORM.INV(AI1199, $D$19, $D$20), 2))</f>
        <v>2338.62</v>
      </c>
      <c r="AK1199" s="15">
        <f ca="1">MIN(ROUND(H1199*(1+$C$22),0),AH1199)</f>
        <v>141</v>
      </c>
      <c r="AL1199" s="20">
        <f ca="1">RAND()</f>
        <v>0.33536435115065855</v>
      </c>
      <c r="AM1199" s="19">
        <f ca="1">(IF(B1199=1, $G$21+($G$22-$G$21)*AL1199, $H$21+($H$22-$H$21)*AL1199))</f>
        <v>2.6737752290273052E-2</v>
      </c>
      <c r="AN1199" s="15">
        <f ca="1">ROUND(AK1199*(1-AM1199), 0)</f>
        <v>137</v>
      </c>
      <c r="AO1199" s="18">
        <f ca="1">SUM(IF(AN1199&gt;H1199, (AN1199-H1199)*($G$23+AJ1199), 0),IF(AF1199&gt;G1199,(AF1199-G1199)*($G$23+AB1199),0),IF(X1199&gt;F1199,(X1199-F1199)*($G$23+T1199),0),IF(P1199&gt;E1199,(P1199-E1199)*($G$23+L1199),0))</f>
        <v>0</v>
      </c>
      <c r="AP1199" s="18">
        <f>-$C$24</f>
        <v>-313614.51120000001</v>
      </c>
      <c r="AQ1199" s="17">
        <f ca="1">L1199*P1199+T1199*X1199+AB1199*AF1199+AJ1199*AN1199-AO1199+AP1199</f>
        <v>377945.8688</v>
      </c>
      <c r="AS1199" s="21">
        <f ca="1">SUM(IF(AN1199&gt;H1199, (AN1199-H1199), 0),IF(AF1199&gt;G1199,(AF1199-G1199),0),IF(X1199&gt;F1199,(X1199-F1199),0),IF(P1199&gt;E1199,(P1199-E1199),0))</f>
        <v>0</v>
      </c>
    </row>
    <row r="1200" spans="1:45" x14ac:dyDescent="0.4">
      <c r="A1200" s="15">
        <v>1172</v>
      </c>
      <c r="B1200" s="15">
        <f ca="1">IF(RAND() &lt; (8/12), 0, 1)</f>
        <v>1</v>
      </c>
      <c r="C1200" s="20">
        <f ca="1">RAND()</f>
        <v>0.23164803896864716</v>
      </c>
      <c r="D1200" s="15" t="str">
        <f ca="1">LOOKUP(C1200,$H$13:$H$16,$F$13:$F$16)</f>
        <v>Airbus A380-800</v>
      </c>
      <c r="E1200" s="15">
        <f ca="1">LOOKUP(D1200,$F$6:$F$9,$I$6:$I$9)</f>
        <v>14</v>
      </c>
      <c r="F1200" s="15">
        <f ca="1">LOOKUP(D1200,$F$6:$F$9,$J$6:$J$9)</f>
        <v>76</v>
      </c>
      <c r="G1200" s="15">
        <f ca="1">LOOKUP(D1200,$F$6:$F$9,$K$6:$K$9)</f>
        <v>56</v>
      </c>
      <c r="H1200" s="15">
        <f ca="1">LOOKUP(D1200,$F$6:$F$9,$L$6:$L$9)</f>
        <v>341</v>
      </c>
      <c r="I1200" s="20">
        <f ca="1">RAND()</f>
        <v>0.58129092207197441</v>
      </c>
      <c r="J1200" s="15">
        <f ca="1">IF(B1200=1, ROUND(_xlfn.NORM.INV(I1200,$C$5,$C$6)*(1+$T$14), 0), ROUND(_xlfn.NORM.INV(I1200, $D$5, $D$6)*(1+$T$14), 0))</f>
        <v>7</v>
      </c>
      <c r="K1200" s="20">
        <f ca="1">RAND()</f>
        <v>0.47391238342754671</v>
      </c>
      <c r="L1200" s="18">
        <f ca="1">IF(B1200=1, ROUND(_xlfn.NORM.INV(K1200,$C$7,$C$8), 2), ROUND(_xlfn.NORM.INV(K1200, $D$7, $D$8), 2))</f>
        <v>13540.87</v>
      </c>
      <c r="M1200" s="15">
        <f ca="1">MIN(E1200,J1200)</f>
        <v>7</v>
      </c>
      <c r="N1200" s="15">
        <f ca="1">RAND()</f>
        <v>0.95954304167853754</v>
      </c>
      <c r="O1200" s="19">
        <f ca="1">(IF(B1200=1, $G$21+($G$22-$G$21)*N1200, $H$21+($H$22-$H$21)*N1200))</f>
        <v>4.8584006458748816E-2</v>
      </c>
      <c r="P1200" s="15">
        <f ca="1">ROUND(M1200*(1-O1200), 0)</f>
        <v>7</v>
      </c>
      <c r="Q1200" s="20">
        <f ca="1">RAND()</f>
        <v>0.36157645369316271</v>
      </c>
      <c r="R1200" s="15">
        <f ca="1">IF(B1200=1, ROUND(_xlfn.NORM.INV(Q1200,$C$9,$C$10)*(1+$T$14), 0), ROUND(_xlfn.NORM.INV(Q1200, $D$9, $D$10)*(1+$T$14), 0))</f>
        <v>52</v>
      </c>
      <c r="S1200" s="20">
        <f ca="1">RAND()</f>
        <v>0.30747811567052263</v>
      </c>
      <c r="T1200" s="18">
        <f ca="1">IF(B1200=1, ROUND(_xlfn.NORM.INV(S1200,$C$11,$C$12), 2), ROUND(_xlfn.NORM.INV(S1200, $D$11, $D$12), 2))</f>
        <v>6375.87</v>
      </c>
      <c r="U1200" s="15">
        <f ca="1">MIN(F1200,R1200)</f>
        <v>52</v>
      </c>
      <c r="V1200" s="15">
        <f ca="1">RAND()</f>
        <v>0.10481792728109962</v>
      </c>
      <c r="W1200" s="19">
        <f ca="1">(IF(B1200=1, $G$21+($G$22-$G$21)*V1200, $H$21+($H$22-$H$21)*V1200))</f>
        <v>1.8668627454838486E-2</v>
      </c>
      <c r="X1200" s="15">
        <f ca="1">ROUND(U1200*(1-W1200), 0)</f>
        <v>51</v>
      </c>
      <c r="Y1200" s="20">
        <f ca="1">RAND()</f>
        <v>0.84703960406031076</v>
      </c>
      <c r="Z1200" s="15">
        <f ca="1">IF(B1200=1, ROUND(_xlfn.NORM.INV(Y1200,$C$13,$C$14)*(1+$T$14), 0), ROUND(_xlfn.NORM.INV(Y1200, $D$13, $D$14)*(1+$T$14), 0))</f>
        <v>78</v>
      </c>
      <c r="AA1200" s="20">
        <f ca="1">RAND()</f>
        <v>0.49515747265006538</v>
      </c>
      <c r="AB1200" s="18">
        <f ca="1">IF(B1200=1, ROUND(_xlfn.NORM.INV(AA1200,$C$15,$C$16), 2), ROUND(_xlfn.NORM.INV(AA1200, $D$15, $D$16), 2))</f>
        <v>3636.53</v>
      </c>
      <c r="AC1200" s="15">
        <f ca="1">MIN(G1200,Z1200)</f>
        <v>56</v>
      </c>
      <c r="AD1200" s="15">
        <f ca="1">RAND()</f>
        <v>0.82867436107448433</v>
      </c>
      <c r="AE1200" s="19">
        <f ca="1">(IF(B1200=1, $G$21+($G$22-$G$21)*AD1200, $H$21+($H$22-$H$21)*AD1200))</f>
        <v>4.4003602637606956E-2</v>
      </c>
      <c r="AF1200" s="15">
        <f ca="1">ROUND(AC1200*(1-AE1200), 0)</f>
        <v>54</v>
      </c>
      <c r="AG1200" s="20">
        <f ca="1">RAND()</f>
        <v>0.32606969283815845</v>
      </c>
      <c r="AH1200" s="15">
        <f ca="1">IF(B1200=1, ROUND(_xlfn.NORM.INV(AG1200,$C$17,$C$18)*(1+$T$14), 0), ROUND(_xlfn.NORM.INV(AG1200, $D$17, $D$18)*(1+$T$14), 0))</f>
        <v>248</v>
      </c>
      <c r="AI1200" s="20">
        <f ca="1">RAND()</f>
        <v>0.30532149452785118</v>
      </c>
      <c r="AJ1200" s="18">
        <f ca="1">IF(B1200=1, ROUND(_xlfn.NORM.INV(AI1200,$C$19,$C$20), 2), ROUND(_xlfn.NORM.INV(AI1200, $D$19, $D$20), 2))</f>
        <v>2123.44</v>
      </c>
      <c r="AK1200" s="15">
        <f ca="1">MIN(ROUND(H1200*(1+$C$22),0),AH1200)</f>
        <v>248</v>
      </c>
      <c r="AL1200" s="20">
        <f ca="1">RAND()</f>
        <v>0.28663216402235703</v>
      </c>
      <c r="AM1200" s="19">
        <f ca="1">(IF(B1200=1, $G$21+($G$22-$G$21)*AL1200, $H$21+($H$22-$H$21)*AL1200))</f>
        <v>2.5032125740782497E-2</v>
      </c>
      <c r="AN1200" s="15">
        <f ca="1">ROUND(AK1200*(1-AM1200), 0)</f>
        <v>242</v>
      </c>
      <c r="AO1200" s="18">
        <f ca="1">SUM(IF(AN1200&gt;H1200, (AN1200-H1200)*($G$23+AJ1200), 0),IF(AF1200&gt;G1200,(AF1200-G1200)*($G$23+AB1200),0),IF(X1200&gt;F1200,(X1200-F1200)*($G$23+T1200),0),IF(P1200&gt;E1200,(P1200-E1200)*($G$23+L1200),0))</f>
        <v>0</v>
      </c>
      <c r="AP1200" s="18">
        <f>-$C$24</f>
        <v>-313614.51120000001</v>
      </c>
      <c r="AQ1200" s="17">
        <f ca="1">L1200*P1200+T1200*X1200+AB1200*AF1200+AJ1200*AN1200-AO1200+AP1200</f>
        <v>816586.04879999999</v>
      </c>
      <c r="AS1200" s="21">
        <f ca="1">SUM(IF(AN1200&gt;H1200, (AN1200-H1200), 0),IF(AF1200&gt;G1200,(AF1200-G1200),0),IF(X1200&gt;F1200,(X1200-F1200),0),IF(P1200&gt;E1200,(P1200-E1200),0))</f>
        <v>0</v>
      </c>
    </row>
    <row r="1201" spans="1:45" x14ac:dyDescent="0.4">
      <c r="A1201" s="15">
        <v>1173</v>
      </c>
      <c r="B1201" s="15">
        <f ca="1">IF(RAND() &lt; (8/12), 0, 1)</f>
        <v>1</v>
      </c>
      <c r="C1201" s="20">
        <f ca="1">RAND()</f>
        <v>0.47272555199707222</v>
      </c>
      <c r="D1201" s="15" t="str">
        <f ca="1">LOOKUP(C1201,$H$13:$H$16,$F$13:$F$16)</f>
        <v>Airbus A380-800</v>
      </c>
      <c r="E1201" s="15">
        <f ca="1">LOOKUP(D1201,$F$6:$F$9,$I$6:$I$9)</f>
        <v>14</v>
      </c>
      <c r="F1201" s="15">
        <f ca="1">LOOKUP(D1201,$F$6:$F$9,$J$6:$J$9)</f>
        <v>76</v>
      </c>
      <c r="G1201" s="15">
        <f ca="1">LOOKUP(D1201,$F$6:$F$9,$K$6:$K$9)</f>
        <v>56</v>
      </c>
      <c r="H1201" s="15">
        <f ca="1">LOOKUP(D1201,$F$6:$F$9,$L$6:$L$9)</f>
        <v>341</v>
      </c>
      <c r="I1201" s="20">
        <f ca="1">RAND()</f>
        <v>0.56195095726515598</v>
      </c>
      <c r="J1201" s="15">
        <f ca="1">IF(B1201=1, ROUND(_xlfn.NORM.INV(I1201,$C$5,$C$6)*(1+$T$14), 0), ROUND(_xlfn.NORM.INV(I1201, $D$5, $D$6)*(1+$T$14), 0))</f>
        <v>7</v>
      </c>
      <c r="K1201" s="20">
        <f ca="1">RAND()</f>
        <v>0.63877713094047739</v>
      </c>
      <c r="L1201" s="18">
        <f ca="1">IF(B1201=1, ROUND(_xlfn.NORM.INV(K1201,$C$7,$C$8), 2), ROUND(_xlfn.NORM.INV(K1201, $D$7, $D$8), 2))</f>
        <v>14299.44</v>
      </c>
      <c r="M1201" s="15">
        <f ca="1">MIN(E1201,J1201)</f>
        <v>7</v>
      </c>
      <c r="N1201" s="15">
        <f ca="1">RAND()</f>
        <v>0.79153665215547997</v>
      </c>
      <c r="O1201" s="19">
        <f ca="1">(IF(B1201=1, $G$21+($G$22-$G$21)*N1201, $H$21+($H$22-$H$21)*N1201))</f>
        <v>4.2703782825441801E-2</v>
      </c>
      <c r="P1201" s="15">
        <f ca="1">ROUND(M1201*(1-O1201), 0)</f>
        <v>7</v>
      </c>
      <c r="Q1201" s="20">
        <f ca="1">RAND()</f>
        <v>0.14246559832026229</v>
      </c>
      <c r="R1201" s="15">
        <f ca="1">IF(B1201=1, ROUND(_xlfn.NORM.INV(Q1201,$C$9,$C$10)*(1+$T$14), 0), ROUND(_xlfn.NORM.INV(Q1201, $D$9, $D$10)*(1+$T$14), 0))</f>
        <v>34</v>
      </c>
      <c r="S1201" s="20">
        <f ca="1">RAND()</f>
        <v>0.62339808818225217</v>
      </c>
      <c r="T1201" s="18">
        <f ca="1">IF(B1201=1, ROUND(_xlfn.NORM.INV(S1201,$C$11,$C$12), 2), ROUND(_xlfn.NORM.INV(S1201, $D$11, $D$12), 2))</f>
        <v>7112.95</v>
      </c>
      <c r="U1201" s="15">
        <f ca="1">MIN(F1201,R1201)</f>
        <v>34</v>
      </c>
      <c r="V1201" s="15">
        <f ca="1">RAND()</f>
        <v>0.28621614018941399</v>
      </c>
      <c r="W1201" s="19">
        <f ca="1">(IF(B1201=1, $G$21+($G$22-$G$21)*V1201, $H$21+($H$22-$H$21)*V1201))</f>
        <v>2.5017564906629489E-2</v>
      </c>
      <c r="X1201" s="15">
        <f ca="1">ROUND(U1201*(1-W1201), 0)</f>
        <v>33</v>
      </c>
      <c r="Y1201" s="20">
        <f ca="1">RAND()</f>
        <v>0.75368019080503845</v>
      </c>
      <c r="Z1201" s="15">
        <f ca="1">IF(B1201=1, ROUND(_xlfn.NORM.INV(Y1201,$C$13,$C$14)*(1+$T$14), 0), ROUND(_xlfn.NORM.INV(Y1201, $D$13, $D$14)*(1+$T$14), 0))</f>
        <v>70</v>
      </c>
      <c r="AA1201" s="20">
        <f ca="1">RAND()</f>
        <v>0.1936727959504313</v>
      </c>
      <c r="AB1201" s="18">
        <f ca="1">IF(B1201=1, ROUND(_xlfn.NORM.INV(AA1201,$C$15,$C$16), 2), ROUND(_xlfn.NORM.INV(AA1201, $D$15, $D$16), 2))</f>
        <v>3226.65</v>
      </c>
      <c r="AC1201" s="15">
        <f ca="1">MIN(G1201,Z1201)</f>
        <v>56</v>
      </c>
      <c r="AD1201" s="15">
        <f ca="1">RAND()</f>
        <v>0.14261794557424656</v>
      </c>
      <c r="AE1201" s="19">
        <f ca="1">(IF(B1201=1, $G$21+($G$22-$G$21)*AD1201, $H$21+($H$22-$H$21)*AD1201))</f>
        <v>1.9991628095098628E-2</v>
      </c>
      <c r="AF1201" s="15">
        <f ca="1">ROUND(AC1201*(1-AE1201), 0)</f>
        <v>55</v>
      </c>
      <c r="AG1201" s="20">
        <f ca="1">RAND()</f>
        <v>0.15424297757490379</v>
      </c>
      <c r="AH1201" s="15">
        <f ca="1">IF(B1201=1, ROUND(_xlfn.NORM.INV(AG1201,$C$17,$C$18)*(1+$T$14), 0), ROUND(_xlfn.NORM.INV(AG1201, $D$17, $D$18)*(1+$T$14), 0))</f>
        <v>176</v>
      </c>
      <c r="AI1201" s="20">
        <f ca="1">RAND()</f>
        <v>0.89373487149112496</v>
      </c>
      <c r="AJ1201" s="18">
        <f ca="1">IF(B1201=1, ROUND(_xlfn.NORM.INV(AI1201,$C$19,$C$20), 2), ROUND(_xlfn.NORM.INV(AI1201, $D$19, $D$20), 2))</f>
        <v>2651.18</v>
      </c>
      <c r="AK1201" s="15">
        <f ca="1">MIN(ROUND(H1201*(1+$C$22),0),AH1201)</f>
        <v>176</v>
      </c>
      <c r="AL1201" s="20">
        <f ca="1">RAND()</f>
        <v>0.71221894459837165</v>
      </c>
      <c r="AM1201" s="19">
        <f ca="1">(IF(B1201=1, $G$21+($G$22-$G$21)*AL1201, $H$21+($H$22-$H$21)*AL1201))</f>
        <v>3.992766306094301E-2</v>
      </c>
      <c r="AN1201" s="15">
        <f ca="1">ROUND(AK1201*(1-AM1201), 0)</f>
        <v>169</v>
      </c>
      <c r="AO1201" s="18">
        <f ca="1">SUM(IF(AN1201&gt;H1201, (AN1201-H1201)*($G$23+AJ1201), 0),IF(AF1201&gt;G1201,(AF1201-G1201)*($G$23+AB1201),0),IF(X1201&gt;F1201,(X1201-F1201)*($G$23+T1201),0),IF(P1201&gt;E1201,(P1201-E1201)*($G$23+L1201),0))</f>
        <v>0</v>
      </c>
      <c r="AP1201" s="18">
        <f>-$C$24</f>
        <v>-313614.51120000001</v>
      </c>
      <c r="AQ1201" s="17">
        <f ca="1">L1201*P1201+T1201*X1201+AB1201*AF1201+AJ1201*AN1201-AO1201+AP1201</f>
        <v>646724.08880000003</v>
      </c>
      <c r="AS1201" s="21">
        <f ca="1">SUM(IF(AN1201&gt;H1201, (AN1201-H1201), 0),IF(AF1201&gt;G1201,(AF1201-G1201),0),IF(X1201&gt;F1201,(X1201-F1201),0),IF(P1201&gt;E1201,(P1201-E1201),0))</f>
        <v>0</v>
      </c>
    </row>
    <row r="1202" spans="1:45" x14ac:dyDescent="0.4">
      <c r="A1202" s="15">
        <v>1174</v>
      </c>
      <c r="B1202" s="15">
        <f ca="1">IF(RAND() &lt; (8/12), 0, 1)</f>
        <v>1</v>
      </c>
      <c r="C1202" s="20">
        <f ca="1">RAND()</f>
        <v>0.25975760451283214</v>
      </c>
      <c r="D1202" s="15" t="str">
        <f ca="1">LOOKUP(C1202,$H$13:$H$16,$F$13:$F$16)</f>
        <v>Airbus A380-800</v>
      </c>
      <c r="E1202" s="15">
        <f ca="1">LOOKUP(D1202,$F$6:$F$9,$I$6:$I$9)</f>
        <v>14</v>
      </c>
      <c r="F1202" s="15">
        <f ca="1">LOOKUP(D1202,$F$6:$F$9,$J$6:$J$9)</f>
        <v>76</v>
      </c>
      <c r="G1202" s="15">
        <f ca="1">LOOKUP(D1202,$F$6:$F$9,$K$6:$K$9)</f>
        <v>56</v>
      </c>
      <c r="H1202" s="15">
        <f ca="1">LOOKUP(D1202,$F$6:$F$9,$L$6:$L$9)</f>
        <v>341</v>
      </c>
      <c r="I1202" s="20">
        <f ca="1">RAND()</f>
        <v>0.70300506782516314</v>
      </c>
      <c r="J1202" s="15">
        <f ca="1">IF(B1202=1, ROUND(_xlfn.NORM.INV(I1202,$C$5,$C$6)*(1+$T$14), 0), ROUND(_xlfn.NORM.INV(I1202, $D$5, $D$6)*(1+$T$14), 0))</f>
        <v>7</v>
      </c>
      <c r="K1202" s="20">
        <f ca="1">RAND()</f>
        <v>8.7994261688946307E-2</v>
      </c>
      <c r="L1202" s="18">
        <f ca="1">IF(B1202=1, ROUND(_xlfn.NORM.INV(K1202,$C$7,$C$8), 2), ROUND(_xlfn.NORM.INV(K1202, $D$7, $D$8), 2))</f>
        <v>11218.47</v>
      </c>
      <c r="M1202" s="15">
        <f ca="1">MIN(E1202,J1202)</f>
        <v>7</v>
      </c>
      <c r="N1202" s="15">
        <f ca="1">RAND()</f>
        <v>0.44813627742904538</v>
      </c>
      <c r="O1202" s="19">
        <f ca="1">(IF(B1202=1, $G$21+($G$22-$G$21)*N1202, $H$21+($H$22-$H$21)*N1202))</f>
        <v>3.0684769710016588E-2</v>
      </c>
      <c r="P1202" s="15">
        <f ca="1">ROUND(M1202*(1-O1202), 0)</f>
        <v>7</v>
      </c>
      <c r="Q1202" s="20">
        <f ca="1">RAND()</f>
        <v>3.8784345394179631E-2</v>
      </c>
      <c r="R1202" s="15">
        <f ca="1">IF(B1202=1, ROUND(_xlfn.NORM.INV(Q1202,$C$9,$C$10)*(1+$T$14), 0), ROUND(_xlfn.NORM.INV(Q1202, $D$9, $D$10)*(1+$T$14), 0))</f>
        <v>16</v>
      </c>
      <c r="S1202" s="20">
        <f ca="1">RAND()</f>
        <v>0.75200722964935829</v>
      </c>
      <c r="T1202" s="18">
        <f ca="1">IF(B1202=1, ROUND(_xlfn.NORM.INV(S1202,$C$11,$C$12), 2), ROUND(_xlfn.NORM.INV(S1202, $D$11, $D$12), 2))</f>
        <v>7443.34</v>
      </c>
      <c r="U1202" s="15">
        <f ca="1">MIN(F1202,R1202)</f>
        <v>16</v>
      </c>
      <c r="V1202" s="15">
        <f ca="1">RAND()</f>
        <v>0.3413148438125817</v>
      </c>
      <c r="W1202" s="19">
        <f ca="1">(IF(B1202=1, $G$21+($G$22-$G$21)*V1202, $H$21+($H$22-$H$21)*V1202))</f>
        <v>2.6946019533440359E-2</v>
      </c>
      <c r="X1202" s="15">
        <f ca="1">ROUND(U1202*(1-W1202), 0)</f>
        <v>16</v>
      </c>
      <c r="Y1202" s="20">
        <f ca="1">RAND()</f>
        <v>0.2675864667441743</v>
      </c>
      <c r="Z1202" s="15">
        <f ca="1">IF(B1202=1, ROUND(_xlfn.NORM.INV(Y1202,$C$13,$C$14)*(1+$T$14), 0), ROUND(_xlfn.NORM.INV(Y1202, $D$13, $D$14)*(1+$T$14), 0))</f>
        <v>40</v>
      </c>
      <c r="AA1202" s="20">
        <f ca="1">RAND()</f>
        <v>9.0809094247750188E-3</v>
      </c>
      <c r="AB1202" s="18">
        <f ca="1">IF(B1202=1, ROUND(_xlfn.NORM.INV(AA1202,$C$15,$C$16), 2), ROUND(_xlfn.NORM.INV(AA1202, $D$15, $D$16), 2))</f>
        <v>2506.31</v>
      </c>
      <c r="AC1202" s="15">
        <f ca="1">MIN(G1202,Z1202)</f>
        <v>40</v>
      </c>
      <c r="AD1202" s="15">
        <f ca="1">RAND()</f>
        <v>0.25522933005819581</v>
      </c>
      <c r="AE1202" s="19">
        <f ca="1">(IF(B1202=1, $G$21+($G$22-$G$21)*AD1202, $H$21+($H$22-$H$21)*AD1202))</f>
        <v>2.3933026552036853E-2</v>
      </c>
      <c r="AF1202" s="15">
        <f ca="1">ROUND(AC1202*(1-AE1202), 0)</f>
        <v>39</v>
      </c>
      <c r="AG1202" s="20">
        <f ca="1">RAND()</f>
        <v>0.87630717244272127</v>
      </c>
      <c r="AH1202" s="15">
        <f ca="1">IF(B1202=1, ROUND(_xlfn.NORM.INV(AG1202,$C$17,$C$18)*(1+$T$14), 0), ROUND(_xlfn.NORM.INV(AG1202, $D$17, $D$18)*(1+$T$14), 0))</f>
        <v>450</v>
      </c>
      <c r="AI1202" s="20">
        <f ca="1">RAND()</f>
        <v>0.80733358237098585</v>
      </c>
      <c r="AJ1202" s="18">
        <f ca="1">IF(B1202=1, ROUND(_xlfn.NORM.INV(AI1202,$C$19,$C$20), 2), ROUND(_xlfn.NORM.INV(AI1202, $D$19, $D$20), 2))</f>
        <v>2537.41</v>
      </c>
      <c r="AK1202" s="15">
        <f ca="1">MIN(ROUND(H1202*(1+$C$22),0),AH1202)</f>
        <v>358</v>
      </c>
      <c r="AL1202" s="20">
        <f ca="1">RAND()</f>
        <v>0.80193292208443701</v>
      </c>
      <c r="AM1202" s="19">
        <f ca="1">(IF(B1202=1, $G$21+($G$22-$G$21)*AL1202, $H$21+($H$22-$H$21)*AL1202))</f>
        <v>4.3067652272955295E-2</v>
      </c>
      <c r="AN1202" s="15">
        <f ca="1">ROUND(AK1202*(1-AM1202), 0)</f>
        <v>343</v>
      </c>
      <c r="AO1202" s="18">
        <f ca="1">SUM(IF(AN1202&gt;H1202, (AN1202-H1202)*($G$23+AJ1202), 0),IF(AF1202&gt;G1202,(AF1202-G1202)*($G$23+AB1202),0),IF(X1202&gt;F1202,(X1202-F1202)*($G$23+T1202),0),IF(P1202&gt;E1202,(P1202-E1202)*($G$23+L1202),0))</f>
        <v>6776.82</v>
      </c>
      <c r="AP1202" s="18">
        <f>-$C$24</f>
        <v>-313614.51120000001</v>
      </c>
      <c r="AQ1202" s="17">
        <f ca="1">L1202*P1202+T1202*X1202+AB1202*AF1202+AJ1202*AN1202-AO1202+AP1202</f>
        <v>845309.11879999982</v>
      </c>
      <c r="AS1202" s="21">
        <f ca="1">SUM(IF(AN1202&gt;H1202, (AN1202-H1202), 0),IF(AF1202&gt;G1202,(AF1202-G1202),0),IF(X1202&gt;F1202,(X1202-F1202),0),IF(P1202&gt;E1202,(P1202-E1202),0))</f>
        <v>2</v>
      </c>
    </row>
    <row r="1203" spans="1:45" x14ac:dyDescent="0.4">
      <c r="A1203" s="15">
        <v>1175</v>
      </c>
      <c r="B1203" s="15">
        <f ca="1">IF(RAND() &lt; (8/12), 0, 1)</f>
        <v>1</v>
      </c>
      <c r="C1203" s="20">
        <f ca="1">RAND()</f>
        <v>0.37049850691783848</v>
      </c>
      <c r="D1203" s="15" t="str">
        <f ca="1">LOOKUP(C1203,$H$13:$H$16,$F$13:$F$16)</f>
        <v>Airbus A380-800</v>
      </c>
      <c r="E1203" s="15">
        <f ca="1">LOOKUP(D1203,$F$6:$F$9,$I$6:$I$9)</f>
        <v>14</v>
      </c>
      <c r="F1203" s="15">
        <f ca="1">LOOKUP(D1203,$F$6:$F$9,$J$6:$J$9)</f>
        <v>76</v>
      </c>
      <c r="G1203" s="15">
        <f ca="1">LOOKUP(D1203,$F$6:$F$9,$K$6:$K$9)</f>
        <v>56</v>
      </c>
      <c r="H1203" s="15">
        <f ca="1">LOOKUP(D1203,$F$6:$F$9,$L$6:$L$9)</f>
        <v>341</v>
      </c>
      <c r="I1203" s="20">
        <f ca="1">RAND()</f>
        <v>0.90436723583937051</v>
      </c>
      <c r="J1203" s="15">
        <f ca="1">IF(B1203=1, ROUND(_xlfn.NORM.INV(I1203,$C$5,$C$6)*(1+$T$14), 0), ROUND(_xlfn.NORM.INV(I1203, $D$5, $D$6)*(1+$T$14), 0))</f>
        <v>9</v>
      </c>
      <c r="K1203" s="20">
        <f ca="1">RAND()</f>
        <v>0.89543832365040665</v>
      </c>
      <c r="L1203" s="18">
        <f ca="1">IF(B1203=1, ROUND(_xlfn.NORM.INV(K1203,$C$7,$C$8), 2), ROUND(_xlfn.NORM.INV(K1203, $D$7, $D$8), 2))</f>
        <v>15923.94</v>
      </c>
      <c r="M1203" s="15">
        <f ca="1">MIN(E1203,J1203)</f>
        <v>9</v>
      </c>
      <c r="N1203" s="15">
        <f ca="1">RAND()</f>
        <v>7.556720937002892E-2</v>
      </c>
      <c r="O1203" s="19">
        <f ca="1">(IF(B1203=1, $G$21+($G$22-$G$21)*N1203, $H$21+($H$22-$H$21)*N1203))</f>
        <v>1.7644852327951013E-2</v>
      </c>
      <c r="P1203" s="15">
        <f ca="1">ROUND(M1203*(1-O1203), 0)</f>
        <v>9</v>
      </c>
      <c r="Q1203" s="20">
        <f ca="1">RAND()</f>
        <v>0.98566145112945236</v>
      </c>
      <c r="R1203" s="15">
        <f ca="1">IF(B1203=1, ROUND(_xlfn.NORM.INV(Q1203,$C$9,$C$10)*(1+$T$14), 0), ROUND(_xlfn.NORM.INV(Q1203, $D$9, $D$10)*(1+$T$14), 0))</f>
        <v>116</v>
      </c>
      <c r="S1203" s="20">
        <f ca="1">RAND()</f>
        <v>0.97718977958895448</v>
      </c>
      <c r="T1203" s="18">
        <f ca="1">IF(B1203=1, ROUND(_xlfn.NORM.INV(S1203,$C$11,$C$12), 2), ROUND(_xlfn.NORM.INV(S1203, $D$11, $D$12), 2))</f>
        <v>8631.86</v>
      </c>
      <c r="U1203" s="15">
        <f ca="1">MIN(F1203,R1203)</f>
        <v>76</v>
      </c>
      <c r="V1203" s="15">
        <f ca="1">RAND()</f>
        <v>0.87782432460253024</v>
      </c>
      <c r="W1203" s="19">
        <f ca="1">(IF(B1203=1, $G$21+($G$22-$G$21)*V1203, $H$21+($H$22-$H$21)*V1203))</f>
        <v>4.5723851361088558E-2</v>
      </c>
      <c r="X1203" s="15">
        <f ca="1">ROUND(U1203*(1-W1203), 0)</f>
        <v>73</v>
      </c>
      <c r="Y1203" s="20">
        <f ca="1">RAND()</f>
        <v>0.70680646610384024</v>
      </c>
      <c r="Z1203" s="15">
        <f ca="1">IF(B1203=1, ROUND(_xlfn.NORM.INV(Y1203,$C$13,$C$14)*(1+$T$14), 0), ROUND(_xlfn.NORM.INV(Y1203, $D$13, $D$14)*(1+$T$14), 0))</f>
        <v>67</v>
      </c>
      <c r="AA1203" s="20">
        <f ca="1">RAND()</f>
        <v>9.261904765726614E-2</v>
      </c>
      <c r="AB1203" s="18">
        <f ca="1">IF(B1203=1, ROUND(_xlfn.NORM.INV(AA1203,$C$15,$C$16), 2), ROUND(_xlfn.NORM.INV(AA1203, $D$15, $D$16), 2))</f>
        <v>3005.26</v>
      </c>
      <c r="AC1203" s="15">
        <f ca="1">MIN(G1203,Z1203)</f>
        <v>56</v>
      </c>
      <c r="AD1203" s="15">
        <f ca="1">RAND()</f>
        <v>0.38727907535681561</v>
      </c>
      <c r="AE1203" s="19">
        <f ca="1">(IF(B1203=1, $G$21+($G$22-$G$21)*AD1203, $H$21+($H$22-$H$21)*AD1203))</f>
        <v>2.8554767637488546E-2</v>
      </c>
      <c r="AF1203" s="15">
        <f ca="1">ROUND(AC1203*(1-AE1203), 0)</f>
        <v>54</v>
      </c>
      <c r="AG1203" s="20">
        <f ca="1">RAND()</f>
        <v>0.33272115377903433</v>
      </c>
      <c r="AH1203" s="15">
        <f ca="1">IF(B1203=1, ROUND(_xlfn.NORM.INV(AG1203,$C$17,$C$18)*(1+$T$14), 0), ROUND(_xlfn.NORM.INV(AG1203, $D$17, $D$18)*(1+$T$14), 0))</f>
        <v>250</v>
      </c>
      <c r="AI1203" s="20">
        <f ca="1">RAND()</f>
        <v>0.68239407057231116</v>
      </c>
      <c r="AJ1203" s="18">
        <f ca="1">IF(B1203=1, ROUND(_xlfn.NORM.INV(AI1203,$C$19,$C$20), 2), ROUND(_xlfn.NORM.INV(AI1203, $D$19, $D$20), 2))</f>
        <v>2419.0700000000002</v>
      </c>
      <c r="AK1203" s="15">
        <f ca="1">MIN(ROUND(H1203*(1+$C$22),0),AH1203)</f>
        <v>250</v>
      </c>
      <c r="AL1203" s="20">
        <f ca="1">RAND()</f>
        <v>0.5040404808463903</v>
      </c>
      <c r="AM1203" s="19">
        <f ca="1">(IF(B1203=1, $G$21+($G$22-$G$21)*AL1203, $H$21+($H$22-$H$21)*AL1203))</f>
        <v>3.2641416829623661E-2</v>
      </c>
      <c r="AN1203" s="15">
        <f ca="1">ROUND(AK1203*(1-AM1203), 0)</f>
        <v>242</v>
      </c>
      <c r="AO1203" s="18">
        <f ca="1">SUM(IF(AN1203&gt;H1203, (AN1203-H1203)*($G$23+AJ1203), 0),IF(AF1203&gt;G1203,(AF1203-G1203)*($G$23+AB1203),0),IF(X1203&gt;F1203,(X1203-F1203)*($G$23+T1203),0),IF(P1203&gt;E1203,(P1203-E1203)*($G$23+L1203),0))</f>
        <v>0</v>
      </c>
      <c r="AP1203" s="18">
        <f>-$C$24</f>
        <v>-313614.51120000001</v>
      </c>
      <c r="AQ1203" s="17">
        <f ca="1">L1203*P1203+T1203*X1203+AB1203*AF1203+AJ1203*AN1203-AO1203+AP1203</f>
        <v>1207525.7088000001</v>
      </c>
      <c r="AS1203" s="21">
        <f ca="1">SUM(IF(AN1203&gt;H1203, (AN1203-H1203), 0),IF(AF1203&gt;G1203,(AF1203-G1203),0),IF(X1203&gt;F1203,(X1203-F1203),0),IF(P1203&gt;E1203,(P1203-E1203),0))</f>
        <v>0</v>
      </c>
    </row>
    <row r="1204" spans="1:45" x14ac:dyDescent="0.4">
      <c r="A1204" s="15">
        <v>1176</v>
      </c>
      <c r="B1204" s="15">
        <f ca="1">IF(RAND() &lt; (8/12), 0, 1)</f>
        <v>0</v>
      </c>
      <c r="C1204" s="20">
        <f ca="1">RAND()</f>
        <v>0.65445752586019224</v>
      </c>
      <c r="D1204" s="15" t="str">
        <f ca="1">LOOKUP(C1204,$H$13:$H$16,$F$13:$F$16)</f>
        <v>Boeing 777-300ER</v>
      </c>
      <c r="E1204" s="15">
        <f ca="1">LOOKUP(D1204,$F$6:$F$9,$I$6:$I$9)</f>
        <v>8</v>
      </c>
      <c r="F1204" s="15">
        <f ca="1">LOOKUP(D1204,$F$6:$F$9,$J$6:$J$9)</f>
        <v>40</v>
      </c>
      <c r="G1204" s="15">
        <f ca="1">LOOKUP(D1204,$F$6:$F$9,$K$6:$K$9)</f>
        <v>24</v>
      </c>
      <c r="H1204" s="15">
        <f ca="1">LOOKUP(D1204,$F$6:$F$9,$L$6:$L$9)</f>
        <v>260</v>
      </c>
      <c r="I1204" s="20">
        <f ca="1">RAND()</f>
        <v>0.30779354658102009</v>
      </c>
      <c r="J1204" s="15">
        <f ca="1">IF(B1204=1, ROUND(_xlfn.NORM.INV(I1204,$C$5,$C$6)*(1+$T$14), 0), ROUND(_xlfn.NORM.INV(I1204, $D$5, $D$6)*(1+$T$14), 0))</f>
        <v>4</v>
      </c>
      <c r="K1204" s="20">
        <f ca="1">RAND()</f>
        <v>0.44399787939840207</v>
      </c>
      <c r="L1204" s="18">
        <f ca="1">IF(B1204=1, ROUND(_xlfn.NORM.INV(K1204,$C$7,$C$8), 2), ROUND(_xlfn.NORM.INV(K1204, $D$7, $D$8), 2))</f>
        <v>10428.19</v>
      </c>
      <c r="M1204" s="15">
        <f ca="1">MIN(E1204,J1204)</f>
        <v>4</v>
      </c>
      <c r="N1204" s="15">
        <f ca="1">RAND()</f>
        <v>8.9677313763336208E-2</v>
      </c>
      <c r="O1204" s="19">
        <f ca="1">(IF(B1204=1, $G$21+($G$22-$G$21)*N1204, $H$21+($H$22-$H$21)*N1204))</f>
        <v>1.2690319412900086E-2</v>
      </c>
      <c r="P1204" s="15">
        <f ca="1">ROUND(M1204*(1-O1204), 0)</f>
        <v>4</v>
      </c>
      <c r="Q1204" s="20">
        <f ca="1">RAND()</f>
        <v>0.2808991609825594</v>
      </c>
      <c r="R1204" s="15">
        <f ca="1">IF(B1204=1, ROUND(_xlfn.NORM.INV(Q1204,$C$9,$C$10)*(1+$T$14), 0), ROUND(_xlfn.NORM.INV(Q1204, $D$9, $D$10)*(1+$T$14), 0))</f>
        <v>34</v>
      </c>
      <c r="S1204" s="20">
        <f ca="1">RAND()</f>
        <v>0.59348835347169504</v>
      </c>
      <c r="T1204" s="18">
        <f ca="1">IF(B1204=1, ROUND(_xlfn.NORM.INV(S1204,$C$11,$C$12), 2), ROUND(_xlfn.NORM.INV(S1204, $D$11, $D$12), 2))</f>
        <v>5300.09</v>
      </c>
      <c r="U1204" s="15">
        <f ca="1">MIN(F1204,R1204)</f>
        <v>34</v>
      </c>
      <c r="V1204" s="15">
        <f ca="1">RAND()</f>
        <v>0.73503700272700845</v>
      </c>
      <c r="W1204" s="19">
        <f ca="1">(IF(B1204=1, $G$21+($G$22-$G$21)*V1204, $H$21+($H$22-$H$21)*V1204))</f>
        <v>3.2051110081810254E-2</v>
      </c>
      <c r="X1204" s="15">
        <f ca="1">ROUND(U1204*(1-W1204), 0)</f>
        <v>33</v>
      </c>
      <c r="Y1204" s="20">
        <f ca="1">RAND()</f>
        <v>0.22300681380804932</v>
      </c>
      <c r="Z1204" s="15">
        <f ca="1">IF(B1204=1, ROUND(_xlfn.NORM.INV(Y1204,$C$13,$C$14)*(1+$T$14), 0), ROUND(_xlfn.NORM.INV(Y1204, $D$13, $D$14)*(1+$T$14), 0))</f>
        <v>28</v>
      </c>
      <c r="AA1204" s="20">
        <f ca="1">RAND()</f>
        <v>0.56250516229492964</v>
      </c>
      <c r="AB1204" s="18">
        <f ca="1">IF(B1204=1, ROUND(_xlfn.NORM.INV(AA1204,$C$15,$C$16), 2), ROUND(_xlfn.NORM.INV(AA1204, $D$15, $D$16), 2))</f>
        <v>2817.09</v>
      </c>
      <c r="AC1204" s="15">
        <f ca="1">MIN(G1204,Z1204)</f>
        <v>24</v>
      </c>
      <c r="AD1204" s="15">
        <f ca="1">RAND()</f>
        <v>0.79471162698678688</v>
      </c>
      <c r="AE1204" s="19">
        <f ca="1">(IF(B1204=1, $G$21+($G$22-$G$21)*AD1204, $H$21+($H$22-$H$21)*AD1204))</f>
        <v>3.3841348809603607E-2</v>
      </c>
      <c r="AF1204" s="15">
        <f ca="1">ROUND(AC1204*(1-AE1204), 0)</f>
        <v>23</v>
      </c>
      <c r="AG1204" s="20">
        <f ca="1">RAND()</f>
        <v>0.5673522469854132</v>
      </c>
      <c r="AH1204" s="15">
        <f ca="1">IF(B1204=1, ROUND(_xlfn.NORM.INV(AG1204,$C$17,$C$18)*(1+$T$14), 0), ROUND(_xlfn.NORM.INV(AG1204, $D$17, $D$18)*(1+$T$14), 0))</f>
        <v>208</v>
      </c>
      <c r="AI1204" s="20">
        <f ca="1">RAND()</f>
        <v>0.9543663169812181</v>
      </c>
      <c r="AJ1204" s="18">
        <f ca="1">IF(B1204=1, ROUND(_xlfn.NORM.INV(AI1204,$C$19,$C$20), 2), ROUND(_xlfn.NORM.INV(AI1204, $D$19, $D$20), 2))</f>
        <v>1877.01</v>
      </c>
      <c r="AK1204" s="15">
        <f ca="1">MIN(ROUND(H1204*(1+$C$22),0),AH1204)</f>
        <v>208</v>
      </c>
      <c r="AL1204" s="20">
        <f ca="1">RAND()</f>
        <v>0.89834061424662448</v>
      </c>
      <c r="AM1204" s="19">
        <f ca="1">(IF(B1204=1, $G$21+($G$22-$G$21)*AL1204, $H$21+($H$22-$H$21)*AL1204))</f>
        <v>3.6950218427398734E-2</v>
      </c>
      <c r="AN1204" s="15">
        <f ca="1">ROUND(AK1204*(1-AM1204), 0)</f>
        <v>200</v>
      </c>
      <c r="AO1204" s="18">
        <f ca="1">SUM(IF(AN1204&gt;H1204, (AN1204-H1204)*($G$23+AJ1204), 0),IF(AF1204&gt;G1204,(AF1204-G1204)*($G$23+AB1204),0),IF(X1204&gt;F1204,(X1204-F1204)*($G$23+T1204),0),IF(P1204&gt;E1204,(P1204-E1204)*($G$23+L1204),0))</f>
        <v>0</v>
      </c>
      <c r="AP1204" s="18">
        <f>-$C$24</f>
        <v>-313614.51120000001</v>
      </c>
      <c r="AQ1204" s="17">
        <f ca="1">L1204*P1204+T1204*X1204+AB1204*AF1204+AJ1204*AN1204-AO1204+AP1204</f>
        <v>343196.28880000004</v>
      </c>
      <c r="AS1204" s="21">
        <f ca="1">SUM(IF(AN1204&gt;H1204, (AN1204-H1204), 0),IF(AF1204&gt;G1204,(AF1204-G1204),0),IF(X1204&gt;F1204,(X1204-F1204),0),IF(P1204&gt;E1204,(P1204-E1204),0))</f>
        <v>0</v>
      </c>
    </row>
    <row r="1205" spans="1:45" x14ac:dyDescent="0.4">
      <c r="A1205" s="15">
        <v>1177</v>
      </c>
      <c r="B1205" s="15">
        <f ca="1">IF(RAND() &lt; (8/12), 0, 1)</f>
        <v>1</v>
      </c>
      <c r="C1205" s="20">
        <f ca="1">RAND()</f>
        <v>0.82201231184719481</v>
      </c>
      <c r="D1205" s="15" t="str">
        <f ca="1">LOOKUP(C1205,$H$13:$H$16,$F$13:$F$16)</f>
        <v>Boeing 777-300ER</v>
      </c>
      <c r="E1205" s="15">
        <f ca="1">LOOKUP(D1205,$F$6:$F$9,$I$6:$I$9)</f>
        <v>8</v>
      </c>
      <c r="F1205" s="15">
        <f ca="1">LOOKUP(D1205,$F$6:$F$9,$J$6:$J$9)</f>
        <v>40</v>
      </c>
      <c r="G1205" s="15">
        <f ca="1">LOOKUP(D1205,$F$6:$F$9,$K$6:$K$9)</f>
        <v>24</v>
      </c>
      <c r="H1205" s="15">
        <f ca="1">LOOKUP(D1205,$F$6:$F$9,$L$6:$L$9)</f>
        <v>260</v>
      </c>
      <c r="I1205" s="20">
        <f ca="1">RAND()</f>
        <v>0.57087573303553596</v>
      </c>
      <c r="J1205" s="15">
        <f ca="1">IF(B1205=1, ROUND(_xlfn.NORM.INV(I1205,$C$5,$C$6)*(1+$T$14), 0), ROUND(_xlfn.NORM.INV(I1205, $D$5, $D$6)*(1+$T$14), 0))</f>
        <v>7</v>
      </c>
      <c r="K1205" s="20">
        <f ca="1">RAND()</f>
        <v>0.93179013781001041</v>
      </c>
      <c r="L1205" s="18">
        <f ca="1">IF(B1205=1, ROUND(_xlfn.NORM.INV(K1205,$C$7,$C$8), 2), ROUND(_xlfn.NORM.INV(K1205, $D$7, $D$8), 2))</f>
        <v>16344.64</v>
      </c>
      <c r="M1205" s="15">
        <f ca="1">MIN(E1205,J1205)</f>
        <v>7</v>
      </c>
      <c r="N1205" s="15">
        <f ca="1">RAND()</f>
        <v>0.93758311626972568</v>
      </c>
      <c r="O1205" s="19">
        <f ca="1">(IF(B1205=1, $G$21+($G$22-$G$21)*N1205, $H$21+($H$22-$H$21)*N1205))</f>
        <v>4.7815409069440401E-2</v>
      </c>
      <c r="P1205" s="15">
        <f ca="1">ROUND(M1205*(1-O1205), 0)</f>
        <v>7</v>
      </c>
      <c r="Q1205" s="20">
        <f ca="1">RAND()</f>
        <v>0.13421340672952065</v>
      </c>
      <c r="R1205" s="15">
        <f ca="1">IF(B1205=1, ROUND(_xlfn.NORM.INV(Q1205,$C$9,$C$10)*(1+$T$14), 0), ROUND(_xlfn.NORM.INV(Q1205, $D$9, $D$10)*(1+$T$14), 0))</f>
        <v>33</v>
      </c>
      <c r="S1205" s="20">
        <f ca="1">RAND()</f>
        <v>0.23875568493465971</v>
      </c>
      <c r="T1205" s="18">
        <f ca="1">IF(B1205=1, ROUND(_xlfn.NORM.INV(S1205,$C$11,$C$12), 2), ROUND(_xlfn.NORM.INV(S1205, $D$11, $D$12), 2))</f>
        <v>6188.95</v>
      </c>
      <c r="U1205" s="15">
        <f ca="1">MIN(F1205,R1205)</f>
        <v>33</v>
      </c>
      <c r="V1205" s="15">
        <f ca="1">RAND()</f>
        <v>0.96243670688063676</v>
      </c>
      <c r="W1205" s="19">
        <f ca="1">(IF(B1205=1, $G$21+($G$22-$G$21)*V1205, $H$21+($H$22-$H$21)*V1205))</f>
        <v>4.8685284740822288E-2</v>
      </c>
      <c r="X1205" s="15">
        <f ca="1">ROUND(U1205*(1-W1205), 0)</f>
        <v>31</v>
      </c>
      <c r="Y1205" s="20">
        <f ca="1">RAND()</f>
        <v>0.73139626115384437</v>
      </c>
      <c r="Z1205" s="15">
        <f ca="1">IF(B1205=1, ROUND(_xlfn.NORM.INV(Y1205,$C$13,$C$14)*(1+$T$14), 0), ROUND(_xlfn.NORM.INV(Y1205, $D$13, $D$14)*(1+$T$14), 0))</f>
        <v>69</v>
      </c>
      <c r="AA1205" s="20">
        <f ca="1">RAND()</f>
        <v>0.15612085649743723</v>
      </c>
      <c r="AB1205" s="18">
        <f ca="1">IF(B1205=1, ROUND(_xlfn.NORM.INV(AA1205,$C$15,$C$16), 2), ROUND(_xlfn.NORM.INV(AA1205, $D$15, $D$16), 2))</f>
        <v>3156.39</v>
      </c>
      <c r="AC1205" s="15">
        <f ca="1">MIN(G1205,Z1205)</f>
        <v>24</v>
      </c>
      <c r="AD1205" s="15">
        <f ca="1">RAND()</f>
        <v>0.58183320169430208</v>
      </c>
      <c r="AE1205" s="19">
        <f ca="1">(IF(B1205=1, $G$21+($G$22-$G$21)*AD1205, $H$21+($H$22-$H$21)*AD1205))</f>
        <v>3.5364162059300576E-2</v>
      </c>
      <c r="AF1205" s="15">
        <f ca="1">ROUND(AC1205*(1-AE1205), 0)</f>
        <v>23</v>
      </c>
      <c r="AG1205" s="20">
        <f ca="1">RAND()</f>
        <v>0.17596777792008012</v>
      </c>
      <c r="AH1205" s="15">
        <f ca="1">IF(B1205=1, ROUND(_xlfn.NORM.INV(AG1205,$C$17,$C$18)*(1+$T$14), 0), ROUND(_xlfn.NORM.INV(AG1205, $D$17, $D$18)*(1+$T$14), 0))</f>
        <v>187</v>
      </c>
      <c r="AI1205" s="20">
        <f ca="1">RAND()</f>
        <v>0.95482998018749632</v>
      </c>
      <c r="AJ1205" s="18">
        <f ca="1">IF(B1205=1, ROUND(_xlfn.NORM.INV(AI1205,$C$19,$C$20), 2), ROUND(_xlfn.NORM.INV(AI1205, $D$19, $D$20), 2))</f>
        <v>2785.53</v>
      </c>
      <c r="AK1205" s="15">
        <f ca="1">MIN(ROUND(H1205*(1+$C$22),0),AH1205)</f>
        <v>187</v>
      </c>
      <c r="AL1205" s="20">
        <f ca="1">RAND()</f>
        <v>0.25144245620687611</v>
      </c>
      <c r="AM1205" s="19">
        <f ca="1">(IF(B1205=1, $G$21+($G$22-$G$21)*AL1205, $H$21+($H$22-$H$21)*AL1205))</f>
        <v>2.3800485967240666E-2</v>
      </c>
      <c r="AN1205" s="15">
        <f ca="1">ROUND(AK1205*(1-AM1205), 0)</f>
        <v>183</v>
      </c>
      <c r="AO1205" s="18">
        <f ca="1">SUM(IF(AN1205&gt;H1205, (AN1205-H1205)*($G$23+AJ1205), 0),IF(AF1205&gt;G1205,(AF1205-G1205)*($G$23+AB1205),0),IF(X1205&gt;F1205,(X1205-F1205)*($G$23+T1205),0),IF(P1205&gt;E1205,(P1205-E1205)*($G$23+L1205),0))</f>
        <v>0</v>
      </c>
      <c r="AP1205" s="18">
        <f>-$C$24</f>
        <v>-313614.51120000001</v>
      </c>
      <c r="AQ1205" s="17">
        <f ca="1">L1205*P1205+T1205*X1205+AB1205*AF1205+AJ1205*AN1205-AO1205+AP1205</f>
        <v>575004.37880000006</v>
      </c>
      <c r="AS1205" s="21">
        <f ca="1">SUM(IF(AN1205&gt;H1205, (AN1205-H1205), 0),IF(AF1205&gt;G1205,(AF1205-G1205),0),IF(X1205&gt;F1205,(X1205-F1205),0),IF(P1205&gt;E1205,(P1205-E1205),0))</f>
        <v>0</v>
      </c>
    </row>
    <row r="1206" spans="1:45" x14ac:dyDescent="0.4">
      <c r="A1206" s="15">
        <v>1178</v>
      </c>
      <c r="B1206" s="15">
        <f ca="1">IF(RAND() &lt; (8/12), 0, 1)</f>
        <v>0</v>
      </c>
      <c r="C1206" s="20">
        <f ca="1">RAND()</f>
        <v>4.8253584990208598E-2</v>
      </c>
      <c r="D1206" s="15" t="str">
        <f ca="1">LOOKUP(C1206,$H$13:$H$16,$F$13:$F$16)</f>
        <v>Airbus A350-900</v>
      </c>
      <c r="E1206" s="15">
        <f ca="1">LOOKUP(D1206,$F$6:$F$9,$I$6:$I$9)</f>
        <v>0</v>
      </c>
      <c r="F1206" s="15">
        <f ca="1">LOOKUP(D1206,$F$6:$F$9,$J$6:$J$9)</f>
        <v>32</v>
      </c>
      <c r="G1206" s="15">
        <f ca="1">LOOKUP(D1206,$F$6:$F$9,$K$6:$K$9)</f>
        <v>21</v>
      </c>
      <c r="H1206" s="15">
        <f ca="1">LOOKUP(D1206,$F$6:$F$9,$L$6:$L$9)</f>
        <v>259</v>
      </c>
      <c r="I1206" s="20">
        <f ca="1">RAND()</f>
        <v>0.78600425120259321</v>
      </c>
      <c r="J1206" s="15">
        <f ca="1">IF(B1206=1, ROUND(_xlfn.NORM.INV(I1206,$C$5,$C$6)*(1+$T$14), 0), ROUND(_xlfn.NORM.INV(I1206, $D$5, $D$6)*(1+$T$14), 0))</f>
        <v>5</v>
      </c>
      <c r="K1206" s="20">
        <f ca="1">RAND()</f>
        <v>0.39973501615860085</v>
      </c>
      <c r="L1206" s="18">
        <f ca="1">IF(B1206=1, ROUND(_xlfn.NORM.INV(K1206,$C$7,$C$8), 2), ROUND(_xlfn.NORM.INV(K1206, $D$7, $D$8), 2))</f>
        <v>10376.6</v>
      </c>
      <c r="M1206" s="15">
        <f ca="1">MIN(E1206,J1206)</f>
        <v>0</v>
      </c>
      <c r="N1206" s="15">
        <f ca="1">RAND()</f>
        <v>0.5089787940288879</v>
      </c>
      <c r="O1206" s="19">
        <f ca="1">(IF(B1206=1, $G$21+($G$22-$G$21)*N1206, $H$21+($H$22-$H$21)*N1206))</f>
        <v>2.5269363820866635E-2</v>
      </c>
      <c r="P1206" s="15">
        <f ca="1">ROUND(M1206*(1-O1206), 0)</f>
        <v>0</v>
      </c>
      <c r="Q1206" s="20">
        <f ca="1">RAND()</f>
        <v>9.217083130115411E-2</v>
      </c>
      <c r="R1206" s="15">
        <f ca="1">IF(B1206=1, ROUND(_xlfn.NORM.INV(Q1206,$C$9,$C$10)*(1+$T$14), 0), ROUND(_xlfn.NORM.INV(Q1206, $D$9, $D$10)*(1+$T$14), 0))</f>
        <v>26</v>
      </c>
      <c r="S1206" s="20">
        <f ca="1">RAND()</f>
        <v>0.66858025173488544</v>
      </c>
      <c r="T1206" s="18">
        <f ca="1">IF(B1206=1, ROUND(_xlfn.NORM.INV(S1206,$C$11,$C$12), 2), ROUND(_xlfn.NORM.INV(S1206, $D$11, $D$12), 2))</f>
        <v>5345.54</v>
      </c>
      <c r="U1206" s="15">
        <f ca="1">MIN(F1206,R1206)</f>
        <v>26</v>
      </c>
      <c r="V1206" s="15">
        <f ca="1">RAND()</f>
        <v>0.61359015945138085</v>
      </c>
      <c r="W1206" s="19">
        <f ca="1">(IF(B1206=1, $G$21+($G$22-$G$21)*V1206, $H$21+($H$22-$H$21)*V1206))</f>
        <v>2.8407704783541425E-2</v>
      </c>
      <c r="X1206" s="15">
        <f ca="1">ROUND(U1206*(1-W1206), 0)</f>
        <v>25</v>
      </c>
      <c r="Y1206" s="20">
        <f ca="1">RAND()</f>
        <v>0.29601977411155145</v>
      </c>
      <c r="Z1206" s="15">
        <f ca="1">IF(B1206=1, ROUND(_xlfn.NORM.INV(Y1206,$C$13,$C$14)*(1+$T$14), 0), ROUND(_xlfn.NORM.INV(Y1206, $D$13, $D$14)*(1+$T$14), 0))</f>
        <v>31</v>
      </c>
      <c r="AA1206" s="20">
        <f ca="1">RAND()</f>
        <v>0.67317463524169663</v>
      </c>
      <c r="AB1206" s="18">
        <f ca="1">IF(B1206=1, ROUND(_xlfn.NORM.INV(AA1206,$C$15,$C$16), 2), ROUND(_xlfn.NORM.INV(AA1206, $D$15, $D$16), 2))</f>
        <v>2852.5</v>
      </c>
      <c r="AC1206" s="15">
        <f ca="1">MIN(G1206,Z1206)</f>
        <v>21</v>
      </c>
      <c r="AD1206" s="15">
        <f ca="1">RAND()</f>
        <v>0.19833297941325978</v>
      </c>
      <c r="AE1206" s="19">
        <f ca="1">(IF(B1206=1, $G$21+($G$22-$G$21)*AD1206, $H$21+($H$22-$H$21)*AD1206))</f>
        <v>1.5949989382397792E-2</v>
      </c>
      <c r="AF1206" s="15">
        <f ca="1">ROUND(AC1206*(1-AE1206), 0)</f>
        <v>21</v>
      </c>
      <c r="AG1206" s="20">
        <f ca="1">RAND()</f>
        <v>0.38228771856072452</v>
      </c>
      <c r="AH1206" s="15">
        <f ca="1">IF(B1206=1, ROUND(_xlfn.NORM.INV(AG1206,$C$17,$C$18)*(1+$T$14), 0), ROUND(_xlfn.NORM.INV(AG1206, $D$17, $D$18)*(1+$T$14), 0))</f>
        <v>184</v>
      </c>
      <c r="AI1206" s="20">
        <f ca="1">RAND()</f>
        <v>0.83922625769843862</v>
      </c>
      <c r="AJ1206" s="18">
        <f ca="1">IF(B1206=1, ROUND(_xlfn.NORM.INV(AI1206,$C$19,$C$20), 2), ROUND(_xlfn.NORM.INV(AI1206, $D$19, $D$20), 2))</f>
        <v>1824.03</v>
      </c>
      <c r="AK1206" s="15">
        <f ca="1">MIN(ROUND(H1206*(1+$C$22),0),AH1206)</f>
        <v>184</v>
      </c>
      <c r="AL1206" s="20">
        <f ca="1">RAND()</f>
        <v>0.61293636103625848</v>
      </c>
      <c r="AM1206" s="19">
        <f ca="1">(IF(B1206=1, $G$21+($G$22-$G$21)*AL1206, $H$21+($H$22-$H$21)*AL1206))</f>
        <v>2.8388090831087752E-2</v>
      </c>
      <c r="AN1206" s="15">
        <f ca="1">ROUND(AK1206*(1-AM1206), 0)</f>
        <v>179</v>
      </c>
      <c r="AO1206" s="18">
        <f ca="1">SUM(IF(AN1206&gt;H1206, (AN1206-H1206)*($G$23+AJ1206), 0),IF(AF1206&gt;G1206,(AF1206-G1206)*($G$23+AB1206),0),IF(X1206&gt;F1206,(X1206-F1206)*($G$23+T1206),0),IF(P1206&gt;E1206,(P1206-E1206)*($G$23+L1206),0))</f>
        <v>0</v>
      </c>
      <c r="AP1206" s="18">
        <f>-$C$24</f>
        <v>-313614.51120000001</v>
      </c>
      <c r="AQ1206" s="17">
        <f ca="1">L1206*P1206+T1206*X1206+AB1206*AF1206+AJ1206*AN1206-AO1206+AP1206</f>
        <v>206427.85879999999</v>
      </c>
      <c r="AS1206" s="21">
        <f ca="1">SUM(IF(AN1206&gt;H1206, (AN1206-H1206), 0),IF(AF1206&gt;G1206,(AF1206-G1206),0),IF(X1206&gt;F1206,(X1206-F1206),0),IF(P1206&gt;E1206,(P1206-E1206),0))</f>
        <v>0</v>
      </c>
    </row>
    <row r="1207" spans="1:45" x14ac:dyDescent="0.4">
      <c r="A1207" s="15">
        <v>1179</v>
      </c>
      <c r="B1207" s="15">
        <f ca="1">IF(RAND() &lt; (8/12), 0, 1)</f>
        <v>0</v>
      </c>
      <c r="C1207" s="20">
        <f ca="1">RAND()</f>
        <v>0.24676532862950407</v>
      </c>
      <c r="D1207" s="15" t="str">
        <f ca="1">LOOKUP(C1207,$H$13:$H$16,$F$13:$F$16)</f>
        <v>Airbus A380-800</v>
      </c>
      <c r="E1207" s="15">
        <f ca="1">LOOKUP(D1207,$F$6:$F$9,$I$6:$I$9)</f>
        <v>14</v>
      </c>
      <c r="F1207" s="15">
        <f ca="1">LOOKUP(D1207,$F$6:$F$9,$J$6:$J$9)</f>
        <v>76</v>
      </c>
      <c r="G1207" s="15">
        <f ca="1">LOOKUP(D1207,$F$6:$F$9,$K$6:$K$9)</f>
        <v>56</v>
      </c>
      <c r="H1207" s="15">
        <f ca="1">LOOKUP(D1207,$F$6:$F$9,$L$6:$L$9)</f>
        <v>341</v>
      </c>
      <c r="I1207" s="20">
        <f ca="1">RAND()</f>
        <v>0.23130831309079625</v>
      </c>
      <c r="J1207" s="15">
        <f ca="1">IF(B1207=1, ROUND(_xlfn.NORM.INV(I1207,$C$5,$C$6)*(1+$T$14), 0), ROUND(_xlfn.NORM.INV(I1207, $D$5, $D$6)*(1+$T$14), 0))</f>
        <v>3</v>
      </c>
      <c r="K1207" s="20">
        <f ca="1">RAND()</f>
        <v>0.39564810200346456</v>
      </c>
      <c r="L1207" s="18">
        <f ca="1">IF(B1207=1, ROUND(_xlfn.NORM.INV(K1207,$C$7,$C$8), 2), ROUND(_xlfn.NORM.INV(K1207, $D$7, $D$8), 2))</f>
        <v>10371.77</v>
      </c>
      <c r="M1207" s="15">
        <f ca="1">MIN(E1207,J1207)</f>
        <v>3</v>
      </c>
      <c r="N1207" s="15">
        <f ca="1">RAND()</f>
        <v>0.8778221628648063</v>
      </c>
      <c r="O1207" s="19">
        <f ca="1">(IF(B1207=1, $G$21+($G$22-$G$21)*N1207, $H$21+($H$22-$H$21)*N1207))</f>
        <v>3.6334664885944189E-2</v>
      </c>
      <c r="P1207" s="15">
        <f ca="1">ROUND(M1207*(1-O1207), 0)</f>
        <v>3</v>
      </c>
      <c r="Q1207" s="20">
        <f ca="1">RAND()</f>
        <v>0.61260103912565234</v>
      </c>
      <c r="R1207" s="15">
        <f ca="1">IF(B1207=1, ROUND(_xlfn.NORM.INV(Q1207,$C$9,$C$10)*(1+$T$14), 0), ROUND(_xlfn.NORM.INV(Q1207, $D$9, $D$10)*(1+$T$14), 0))</f>
        <v>43</v>
      </c>
      <c r="S1207" s="20">
        <f ca="1">RAND()</f>
        <v>0.58804963826759293</v>
      </c>
      <c r="T1207" s="18">
        <f ca="1">IF(B1207=1, ROUND(_xlfn.NORM.INV(S1207,$C$11,$C$12), 2), ROUND(_xlfn.NORM.INV(S1207, $D$11, $D$12), 2))</f>
        <v>5296.9</v>
      </c>
      <c r="U1207" s="15">
        <f ca="1">MIN(F1207,R1207)</f>
        <v>43</v>
      </c>
      <c r="V1207" s="15">
        <f ca="1">RAND()</f>
        <v>0.43433121571284361</v>
      </c>
      <c r="W1207" s="19">
        <f ca="1">(IF(B1207=1, $G$21+($G$22-$G$21)*V1207, $H$21+($H$22-$H$21)*V1207))</f>
        <v>2.3029936471385307E-2</v>
      </c>
      <c r="X1207" s="15">
        <f ca="1">ROUND(U1207*(1-W1207), 0)</f>
        <v>42</v>
      </c>
      <c r="Y1207" s="20">
        <f ca="1">RAND()</f>
        <v>0.75386746366515034</v>
      </c>
      <c r="Z1207" s="15">
        <f ca="1">IF(B1207=1, ROUND(_xlfn.NORM.INV(Y1207,$C$13,$C$14)*(1+$T$14), 0), ROUND(_xlfn.NORM.INV(Y1207, $D$13, $D$14)*(1+$T$14), 0))</f>
        <v>42</v>
      </c>
      <c r="AA1207" s="20">
        <f ca="1">RAND()</f>
        <v>0.84130341160250921</v>
      </c>
      <c r="AB1207" s="18">
        <f ca="1">IF(B1207=1, ROUND(_xlfn.NORM.INV(AA1207,$C$15,$C$16), 2), ROUND(_xlfn.NORM.INV(AA1207, $D$15, $D$16), 2))</f>
        <v>2919.48</v>
      </c>
      <c r="AC1207" s="15">
        <f ca="1">MIN(G1207,Z1207)</f>
        <v>42</v>
      </c>
      <c r="AD1207" s="15">
        <f ca="1">RAND()</f>
        <v>0.29244184113239391</v>
      </c>
      <c r="AE1207" s="19">
        <f ca="1">(IF(B1207=1, $G$21+($G$22-$G$21)*AD1207, $H$21+($H$22-$H$21)*AD1207))</f>
        <v>1.8773255233971817E-2</v>
      </c>
      <c r="AF1207" s="15">
        <f ca="1">ROUND(AC1207*(1-AE1207), 0)</f>
        <v>41</v>
      </c>
      <c r="AG1207" s="20">
        <f ca="1">RAND()</f>
        <v>0.36242483218468358</v>
      </c>
      <c r="AH1207" s="15">
        <f ca="1">IF(B1207=1, ROUND(_xlfn.NORM.INV(AG1207,$C$17,$C$18)*(1+$T$14), 0), ROUND(_xlfn.NORM.INV(AG1207, $D$17, $D$18)*(1+$T$14), 0))</f>
        <v>181</v>
      </c>
      <c r="AI1207" s="20">
        <f ca="1">RAND()</f>
        <v>0.24788106613356931</v>
      </c>
      <c r="AJ1207" s="18">
        <f ca="1">IF(B1207=1, ROUND(_xlfn.NORM.INV(AI1207,$C$19,$C$20), 2), ROUND(_xlfn.NORM.INV(AI1207, $D$19, $D$20), 2))</f>
        <v>1696.99</v>
      </c>
      <c r="AK1207" s="15">
        <f ca="1">MIN(ROUND(H1207*(1+$C$22),0),AH1207)</f>
        <v>181</v>
      </c>
      <c r="AL1207" s="20">
        <f ca="1">RAND()</f>
        <v>0.24470681234528391</v>
      </c>
      <c r="AM1207" s="19">
        <f ca="1">(IF(B1207=1, $G$21+($G$22-$G$21)*AL1207, $H$21+($H$22-$H$21)*AL1207))</f>
        <v>1.7341204370358517E-2</v>
      </c>
      <c r="AN1207" s="15">
        <f ca="1">ROUND(AK1207*(1-AM1207), 0)</f>
        <v>178</v>
      </c>
      <c r="AO1207" s="18">
        <f ca="1">SUM(IF(AN1207&gt;H1207, (AN1207-H1207)*($G$23+AJ1207), 0),IF(AF1207&gt;G1207,(AF1207-G1207)*($G$23+AB1207),0),IF(X1207&gt;F1207,(X1207-F1207)*($G$23+T1207),0),IF(P1207&gt;E1207,(P1207-E1207)*($G$23+L1207),0))</f>
        <v>0</v>
      </c>
      <c r="AP1207" s="18">
        <f>-$C$24</f>
        <v>-313614.51120000001</v>
      </c>
      <c r="AQ1207" s="17">
        <f ca="1">L1207*P1207+T1207*X1207+AB1207*AF1207+AJ1207*AN1207-AO1207+AP1207</f>
        <v>361733.4988</v>
      </c>
      <c r="AS1207" s="21">
        <f ca="1">SUM(IF(AN1207&gt;H1207, (AN1207-H1207), 0),IF(AF1207&gt;G1207,(AF1207-G1207),0),IF(X1207&gt;F1207,(X1207-F1207),0),IF(P1207&gt;E1207,(P1207-E1207),0))</f>
        <v>0</v>
      </c>
    </row>
    <row r="1208" spans="1:45" x14ac:dyDescent="0.4">
      <c r="A1208" s="15">
        <v>1180</v>
      </c>
      <c r="B1208" s="15">
        <f ca="1">IF(RAND() &lt; (8/12), 0, 1)</f>
        <v>0</v>
      </c>
      <c r="C1208" s="20">
        <f ca="1">RAND()</f>
        <v>0.72066795122559701</v>
      </c>
      <c r="D1208" s="15" t="str">
        <f ca="1">LOOKUP(C1208,$H$13:$H$16,$F$13:$F$16)</f>
        <v>Boeing 777-300ER</v>
      </c>
      <c r="E1208" s="15">
        <f ca="1">LOOKUP(D1208,$F$6:$F$9,$I$6:$I$9)</f>
        <v>8</v>
      </c>
      <c r="F1208" s="15">
        <f ca="1">LOOKUP(D1208,$F$6:$F$9,$J$6:$J$9)</f>
        <v>40</v>
      </c>
      <c r="G1208" s="15">
        <f ca="1">LOOKUP(D1208,$F$6:$F$9,$K$6:$K$9)</f>
        <v>24</v>
      </c>
      <c r="H1208" s="15">
        <f ca="1">LOOKUP(D1208,$F$6:$F$9,$L$6:$L$9)</f>
        <v>260</v>
      </c>
      <c r="I1208" s="20">
        <f ca="1">RAND()</f>
        <v>0.12723340861801813</v>
      </c>
      <c r="J1208" s="15">
        <f ca="1">IF(B1208=1, ROUND(_xlfn.NORM.INV(I1208,$C$5,$C$6)*(1+$T$14), 0), ROUND(_xlfn.NORM.INV(I1208, $D$5, $D$6)*(1+$T$14), 0))</f>
        <v>3</v>
      </c>
      <c r="K1208" s="20">
        <f ca="1">RAND()</f>
        <v>0.33194803174056042</v>
      </c>
      <c r="L1208" s="18">
        <f ca="1">IF(B1208=1, ROUND(_xlfn.NORM.INV(K1208,$C$7,$C$8), 2), ROUND(_xlfn.NORM.INV(K1208, $D$7, $D$8), 2))</f>
        <v>10294.33</v>
      </c>
      <c r="M1208" s="15">
        <f ca="1">MIN(E1208,J1208)</f>
        <v>3</v>
      </c>
      <c r="N1208" s="15">
        <f ca="1">RAND()</f>
        <v>0.30835131729385146</v>
      </c>
      <c r="O1208" s="19">
        <f ca="1">(IF(B1208=1, $G$21+($G$22-$G$21)*N1208, $H$21+($H$22-$H$21)*N1208))</f>
        <v>1.9250539518815543E-2</v>
      </c>
      <c r="P1208" s="15">
        <f ca="1">ROUND(M1208*(1-O1208), 0)</f>
        <v>3</v>
      </c>
      <c r="Q1208" s="20">
        <f ca="1">RAND()</f>
        <v>0.43668048492189915</v>
      </c>
      <c r="R1208" s="15">
        <f ca="1">IF(B1208=1, ROUND(_xlfn.NORM.INV(Q1208,$C$9,$C$10)*(1+$T$14), 0), ROUND(_xlfn.NORM.INV(Q1208, $D$9, $D$10)*(1+$T$14), 0))</f>
        <v>38</v>
      </c>
      <c r="S1208" s="20">
        <f ca="1">RAND()</f>
        <v>0.82724965420133456</v>
      </c>
      <c r="T1208" s="18">
        <f ca="1">IF(B1208=1, ROUND(_xlfn.NORM.INV(S1208,$C$11,$C$12), 2), ROUND(_xlfn.NORM.INV(S1208, $D$11, $D$12), 2))</f>
        <v>5461.16</v>
      </c>
      <c r="U1208" s="15">
        <f ca="1">MIN(F1208,R1208)</f>
        <v>38</v>
      </c>
      <c r="V1208" s="15">
        <f ca="1">RAND()</f>
        <v>0.79082447308813109</v>
      </c>
      <c r="W1208" s="19">
        <f ca="1">(IF(B1208=1, $G$21+($G$22-$G$21)*V1208, $H$21+($H$22-$H$21)*V1208))</f>
        <v>3.3724734192643935E-2</v>
      </c>
      <c r="X1208" s="15">
        <f ca="1">ROUND(U1208*(1-W1208), 0)</f>
        <v>37</v>
      </c>
      <c r="Y1208" s="20">
        <f ca="1">RAND()</f>
        <v>0.30435575233817647</v>
      </c>
      <c r="Z1208" s="15">
        <f ca="1">IF(B1208=1, ROUND(_xlfn.NORM.INV(Y1208,$C$13,$C$14)*(1+$T$14), 0), ROUND(_xlfn.NORM.INV(Y1208, $D$13, $D$14)*(1+$T$14), 0))</f>
        <v>31</v>
      </c>
      <c r="AA1208" s="20">
        <f ca="1">RAND()</f>
        <v>0.7162618517789705</v>
      </c>
      <c r="AB1208" s="18">
        <f ca="1">IF(B1208=1, ROUND(_xlfn.NORM.INV(AA1208,$C$15,$C$16), 2), ROUND(_xlfn.NORM.INV(AA1208, $D$15, $D$16), 2))</f>
        <v>2867.46</v>
      </c>
      <c r="AC1208" s="15">
        <f ca="1">MIN(G1208,Z1208)</f>
        <v>24</v>
      </c>
      <c r="AD1208" s="15">
        <f ca="1">RAND()</f>
        <v>0.68014303042332336</v>
      </c>
      <c r="AE1208" s="19">
        <f ca="1">(IF(B1208=1, $G$21+($G$22-$G$21)*AD1208, $H$21+($H$22-$H$21)*AD1208))</f>
        <v>3.0404290912699701E-2</v>
      </c>
      <c r="AF1208" s="15">
        <f ca="1">ROUND(AC1208*(1-AE1208), 0)</f>
        <v>23</v>
      </c>
      <c r="AG1208" s="20">
        <f ca="1">RAND()</f>
        <v>0.15862651310964027</v>
      </c>
      <c r="AH1208" s="15">
        <f ca="1">IF(B1208=1, ROUND(_xlfn.NORM.INV(AG1208,$C$17,$C$18)*(1+$T$14), 0), ROUND(_xlfn.NORM.INV(AG1208, $D$17, $D$18)*(1+$T$14), 0))</f>
        <v>147</v>
      </c>
      <c r="AI1208" s="20">
        <f ca="1">RAND()</f>
        <v>7.5873382177687021E-2</v>
      </c>
      <c r="AJ1208" s="18">
        <f ca="1">IF(B1208=1, ROUND(_xlfn.NORM.INV(AI1208,$C$19,$C$20), 2), ROUND(_xlfn.NORM.INV(AI1208, $D$19, $D$20), 2))</f>
        <v>1639.85</v>
      </c>
      <c r="AK1208" s="15">
        <f ca="1">MIN(ROUND(H1208*(1+$C$22),0),AH1208)</f>
        <v>147</v>
      </c>
      <c r="AL1208" s="20">
        <f ca="1">RAND()</f>
        <v>0.17094757125432447</v>
      </c>
      <c r="AM1208" s="19">
        <f ca="1">(IF(B1208=1, $G$21+($G$22-$G$21)*AL1208, $H$21+($H$22-$H$21)*AL1208))</f>
        <v>1.5128427137629734E-2</v>
      </c>
      <c r="AN1208" s="15">
        <f ca="1">ROUND(AK1208*(1-AM1208), 0)</f>
        <v>145</v>
      </c>
      <c r="AO1208" s="18">
        <f ca="1">SUM(IF(AN1208&gt;H1208, (AN1208-H1208)*($G$23+AJ1208), 0),IF(AF1208&gt;G1208,(AF1208-G1208)*($G$23+AB1208),0),IF(X1208&gt;F1208,(X1208-F1208)*($G$23+T1208),0),IF(P1208&gt;E1208,(P1208-E1208)*($G$23+L1208),0))</f>
        <v>0</v>
      </c>
      <c r="AP1208" s="18">
        <f>-$C$24</f>
        <v>-313614.51120000001</v>
      </c>
      <c r="AQ1208" s="17">
        <f ca="1">L1208*P1208+T1208*X1208+AB1208*AF1208+AJ1208*AN1208-AO1208+AP1208</f>
        <v>223061.22879999998</v>
      </c>
      <c r="AS1208" s="21">
        <f ca="1">SUM(IF(AN1208&gt;H1208, (AN1208-H1208), 0),IF(AF1208&gt;G1208,(AF1208-G1208),0),IF(X1208&gt;F1208,(X1208-F1208),0),IF(P1208&gt;E1208,(P1208-E1208),0))</f>
        <v>0</v>
      </c>
    </row>
    <row r="1209" spans="1:45" x14ac:dyDescent="0.4">
      <c r="A1209" s="15">
        <v>1181</v>
      </c>
      <c r="B1209" s="15">
        <f ca="1">IF(RAND() &lt; (8/12), 0, 1)</f>
        <v>1</v>
      </c>
      <c r="C1209" s="20">
        <f ca="1">RAND()</f>
        <v>0.99149378403224087</v>
      </c>
      <c r="D1209" s="15" t="str">
        <f ca="1">LOOKUP(C1209,$H$13:$H$16,$F$13:$F$16)</f>
        <v>Boeing 777-300ER</v>
      </c>
      <c r="E1209" s="15">
        <f ca="1">LOOKUP(D1209,$F$6:$F$9,$I$6:$I$9)</f>
        <v>8</v>
      </c>
      <c r="F1209" s="15">
        <f ca="1">LOOKUP(D1209,$F$6:$F$9,$J$6:$J$9)</f>
        <v>40</v>
      </c>
      <c r="G1209" s="15">
        <f ca="1">LOOKUP(D1209,$F$6:$F$9,$K$6:$K$9)</f>
        <v>24</v>
      </c>
      <c r="H1209" s="15">
        <f ca="1">LOOKUP(D1209,$F$6:$F$9,$L$6:$L$9)</f>
        <v>260</v>
      </c>
      <c r="I1209" s="20">
        <f ca="1">RAND()</f>
        <v>8.2051723740217297E-2</v>
      </c>
      <c r="J1209" s="15">
        <f ca="1">IF(B1209=1, ROUND(_xlfn.NORM.INV(I1209,$C$5,$C$6)*(1+$T$14), 0), ROUND(_xlfn.NORM.INV(I1209, $D$5, $D$6)*(1+$T$14), 0))</f>
        <v>3</v>
      </c>
      <c r="K1209" s="20">
        <f ca="1">RAND()</f>
        <v>0.91949015786412347</v>
      </c>
      <c r="L1209" s="18">
        <f ca="1">IF(B1209=1, ROUND(_xlfn.NORM.INV(K1209,$C$7,$C$8), 2), ROUND(_xlfn.NORM.INV(K1209, $D$7, $D$8), 2))</f>
        <v>16186.64</v>
      </c>
      <c r="M1209" s="15">
        <f ca="1">MIN(E1209,J1209)</f>
        <v>3</v>
      </c>
      <c r="N1209" s="15">
        <f ca="1">RAND()</f>
        <v>0.36391359213415164</v>
      </c>
      <c r="O1209" s="19">
        <f ca="1">(IF(B1209=1, $G$21+($G$22-$G$21)*N1209, $H$21+($H$22-$H$21)*N1209))</f>
        <v>2.7736975724695308E-2</v>
      </c>
      <c r="P1209" s="15">
        <f ca="1">ROUND(M1209*(1-O1209), 0)</f>
        <v>3</v>
      </c>
      <c r="Q1209" s="20">
        <f ca="1">RAND()</f>
        <v>0.58082150115739994</v>
      </c>
      <c r="R1209" s="15">
        <f ca="1">IF(B1209=1, ROUND(_xlfn.NORM.INV(Q1209,$C$9,$C$10)*(1+$T$14), 0), ROUND(_xlfn.NORM.INV(Q1209, $D$9, $D$10)*(1+$T$14), 0))</f>
        <v>66</v>
      </c>
      <c r="S1209" s="20">
        <f ca="1">RAND()</f>
        <v>1.9632678172138096E-2</v>
      </c>
      <c r="T1209" s="18">
        <f ca="1">IF(B1209=1, ROUND(_xlfn.NORM.INV(S1209,$C$11,$C$12), 2), ROUND(_xlfn.NORM.INV(S1209, $D$11, $D$12), 2))</f>
        <v>4970.66</v>
      </c>
      <c r="U1209" s="15">
        <f ca="1">MIN(F1209,R1209)</f>
        <v>40</v>
      </c>
      <c r="V1209" s="15">
        <f ca="1">RAND()</f>
        <v>0.91498471690387684</v>
      </c>
      <c r="W1209" s="19">
        <f ca="1">(IF(B1209=1, $G$21+($G$22-$G$21)*V1209, $H$21+($H$22-$H$21)*V1209))</f>
        <v>4.7024465091635693E-2</v>
      </c>
      <c r="X1209" s="15">
        <f ca="1">ROUND(U1209*(1-W1209), 0)</f>
        <v>38</v>
      </c>
      <c r="Y1209" s="20">
        <f ca="1">RAND()</f>
        <v>0.90953425060088378</v>
      </c>
      <c r="Z1209" s="15">
        <f ca="1">IF(B1209=1, ROUND(_xlfn.NORM.INV(Y1209,$C$13,$C$14)*(1+$T$14), 0), ROUND(_xlfn.NORM.INV(Y1209, $D$13, $D$14)*(1+$T$14), 0))</f>
        <v>86</v>
      </c>
      <c r="AA1209" s="20">
        <f ca="1">RAND()</f>
        <v>0.71746515672232969</v>
      </c>
      <c r="AB1209" s="18">
        <f ca="1">IF(B1209=1, ROUND(_xlfn.NORM.INV(AA1209,$C$15,$C$16), 2), ROUND(_xlfn.NORM.INV(AA1209, $D$15, $D$16), 2))</f>
        <v>3919.05</v>
      </c>
      <c r="AC1209" s="15">
        <f ca="1">MIN(G1209,Z1209)</f>
        <v>24</v>
      </c>
      <c r="AD1209" s="15">
        <f ca="1">RAND()</f>
        <v>0.56336076128554136</v>
      </c>
      <c r="AE1209" s="19">
        <f ca="1">(IF(B1209=1, $G$21+($G$22-$G$21)*AD1209, $H$21+($H$22-$H$21)*AD1209))</f>
        <v>3.4717626644993949E-2</v>
      </c>
      <c r="AF1209" s="15">
        <f ca="1">ROUND(AC1209*(1-AE1209), 0)</f>
        <v>23</v>
      </c>
      <c r="AG1209" s="20">
        <f ca="1">RAND()</f>
        <v>0.6442527736745165</v>
      </c>
      <c r="AH1209" s="15">
        <f ca="1">IF(B1209=1, ROUND(_xlfn.NORM.INV(AG1209,$C$17,$C$18)*(1+$T$14), 0), ROUND(_xlfn.NORM.INV(AG1209, $D$17, $D$18)*(1+$T$14), 0))</f>
        <v>351</v>
      </c>
      <c r="AI1209" s="20">
        <f ca="1">RAND()</f>
        <v>0.77288834222492586</v>
      </c>
      <c r="AJ1209" s="18">
        <f ca="1">IF(B1209=1, ROUND(_xlfn.NORM.INV(AI1209,$C$19,$C$20), 2), ROUND(_xlfn.NORM.INV(AI1209, $D$19, $D$20), 2))</f>
        <v>2501.42</v>
      </c>
      <c r="AK1209" s="15">
        <f ca="1">MIN(ROUND(H1209*(1+$C$22),0),AH1209)</f>
        <v>273</v>
      </c>
      <c r="AL1209" s="20">
        <f ca="1">RAND()</f>
        <v>0.20703282107834942</v>
      </c>
      <c r="AM1209" s="19">
        <f ca="1">(IF(B1209=1, $G$21+($G$22-$G$21)*AL1209, $H$21+($H$22-$H$21)*AL1209))</f>
        <v>2.2246148737742229E-2</v>
      </c>
      <c r="AN1209" s="15">
        <f ca="1">ROUND(AK1209*(1-AM1209), 0)</f>
        <v>267</v>
      </c>
      <c r="AO1209" s="18">
        <f ca="1">SUM(IF(AN1209&gt;H1209, (AN1209-H1209)*($G$23+AJ1209), 0),IF(AF1209&gt;G1209,(AF1209-G1209)*($G$23+AB1209),0),IF(X1209&gt;F1209,(X1209-F1209)*($G$23+T1209),0),IF(P1209&gt;E1209,(P1209-E1209)*($G$23+L1209),0))</f>
        <v>23466.940000000002</v>
      </c>
      <c r="AP1209" s="18">
        <f>-$C$24</f>
        <v>-313614.51120000001</v>
      </c>
      <c r="AQ1209" s="17">
        <f ca="1">L1209*P1209+T1209*X1209+AB1209*AF1209+AJ1209*AN1209-AO1209+AP1209</f>
        <v>658380.83880000003</v>
      </c>
      <c r="AS1209" s="21">
        <f ca="1">SUM(IF(AN1209&gt;H1209, (AN1209-H1209), 0),IF(AF1209&gt;G1209,(AF1209-G1209),0),IF(X1209&gt;F1209,(X1209-F1209),0),IF(P1209&gt;E1209,(P1209-E1209),0))</f>
        <v>7</v>
      </c>
    </row>
    <row r="1210" spans="1:45" x14ac:dyDescent="0.4">
      <c r="A1210" s="15">
        <v>1182</v>
      </c>
      <c r="B1210" s="15">
        <f ca="1">IF(RAND() &lt; (8/12), 0, 1)</f>
        <v>0</v>
      </c>
      <c r="C1210" s="20">
        <f ca="1">RAND()</f>
        <v>0.42449523959206459</v>
      </c>
      <c r="D1210" s="15" t="str">
        <f ca="1">LOOKUP(C1210,$H$13:$H$16,$F$13:$F$16)</f>
        <v>Airbus A380-800</v>
      </c>
      <c r="E1210" s="15">
        <f ca="1">LOOKUP(D1210,$F$6:$F$9,$I$6:$I$9)</f>
        <v>14</v>
      </c>
      <c r="F1210" s="15">
        <f ca="1">LOOKUP(D1210,$F$6:$F$9,$J$6:$J$9)</f>
        <v>76</v>
      </c>
      <c r="G1210" s="15">
        <f ca="1">LOOKUP(D1210,$F$6:$F$9,$K$6:$K$9)</f>
        <v>56</v>
      </c>
      <c r="H1210" s="15">
        <f ca="1">LOOKUP(D1210,$F$6:$F$9,$L$6:$L$9)</f>
        <v>341</v>
      </c>
      <c r="I1210" s="20">
        <f ca="1">RAND()</f>
        <v>3.7718629038717033E-2</v>
      </c>
      <c r="J1210" s="15">
        <f ca="1">IF(B1210=1, ROUND(_xlfn.NORM.INV(I1210,$C$5,$C$6)*(1+$T$14), 0), ROUND(_xlfn.NORM.INV(I1210, $D$5, $D$6)*(1+$T$14), 0))</f>
        <v>2</v>
      </c>
      <c r="K1210" s="20">
        <f ca="1">RAND()</f>
        <v>0.36117323222648723</v>
      </c>
      <c r="L1210" s="18">
        <f ca="1">IF(B1210=1, ROUND(_xlfn.NORM.INV(K1210,$C$7,$C$8), 2), ROUND(_xlfn.NORM.INV(K1210, $D$7, $D$8), 2))</f>
        <v>10330.44</v>
      </c>
      <c r="M1210" s="15">
        <f ca="1">MIN(E1210,J1210)</f>
        <v>2</v>
      </c>
      <c r="N1210" s="15">
        <f ca="1">RAND()</f>
        <v>0.16464806388962805</v>
      </c>
      <c r="O1210" s="19">
        <f ca="1">(IF(B1210=1, $G$21+($G$22-$G$21)*N1210, $H$21+($H$22-$H$21)*N1210))</f>
        <v>1.4939441916688841E-2</v>
      </c>
      <c r="P1210" s="15">
        <f ca="1">ROUND(M1210*(1-O1210), 0)</f>
        <v>2</v>
      </c>
      <c r="Q1210" s="20">
        <f ca="1">RAND()</f>
        <v>0.97328523191285465</v>
      </c>
      <c r="R1210" s="15">
        <f ca="1">IF(B1210=1, ROUND(_xlfn.NORM.INV(Q1210,$C$9,$C$10)*(1+$T$14), 0), ROUND(_xlfn.NORM.INV(Q1210, $D$9, $D$10)*(1+$T$14), 0))</f>
        <v>60</v>
      </c>
      <c r="S1210" s="20">
        <f ca="1">RAND()</f>
        <v>0.50146619172597573</v>
      </c>
      <c r="T1210" s="18">
        <f ca="1">IF(B1210=1, ROUND(_xlfn.NORM.INV(S1210,$C$11,$C$12), 2), ROUND(_xlfn.NORM.INV(S1210, $D$11, $D$12), 2))</f>
        <v>5247.03</v>
      </c>
      <c r="U1210" s="15">
        <f ca="1">MIN(F1210,R1210)</f>
        <v>60</v>
      </c>
      <c r="V1210" s="15">
        <f ca="1">RAND()</f>
        <v>0.15792940579813841</v>
      </c>
      <c r="W1210" s="19">
        <f ca="1">(IF(B1210=1, $G$21+($G$22-$G$21)*V1210, $H$21+($H$22-$H$21)*V1210))</f>
        <v>1.4737882173944152E-2</v>
      </c>
      <c r="X1210" s="15">
        <f ca="1">ROUND(U1210*(1-W1210), 0)</f>
        <v>59</v>
      </c>
      <c r="Y1210" s="20">
        <f ca="1">RAND()</f>
        <v>0.61085448597289704</v>
      </c>
      <c r="Z1210" s="15">
        <f ca="1">IF(B1210=1, ROUND(_xlfn.NORM.INV(Y1210,$C$13,$C$14)*(1+$T$14), 0), ROUND(_xlfn.NORM.INV(Y1210, $D$13, $D$14)*(1+$T$14), 0))</f>
        <v>38</v>
      </c>
      <c r="AA1210" s="20">
        <f ca="1">RAND()</f>
        <v>0.77766144032466011</v>
      </c>
      <c r="AB1210" s="18">
        <f ca="1">IF(B1210=1, ROUND(_xlfn.NORM.INV(AA1210,$C$15,$C$16), 2), ROUND(_xlfn.NORM.INV(AA1210, $D$15, $D$16), 2))</f>
        <v>2890.86</v>
      </c>
      <c r="AC1210" s="15">
        <f ca="1">MIN(G1210,Z1210)</f>
        <v>38</v>
      </c>
      <c r="AD1210" s="15">
        <f ca="1">RAND()</f>
        <v>0.32886831786617277</v>
      </c>
      <c r="AE1210" s="19">
        <f ca="1">(IF(B1210=1, $G$21+($G$22-$G$21)*AD1210, $H$21+($H$22-$H$21)*AD1210))</f>
        <v>1.9866049535985184E-2</v>
      </c>
      <c r="AF1210" s="15">
        <f ca="1">ROUND(AC1210*(1-AE1210), 0)</f>
        <v>37</v>
      </c>
      <c r="AG1210" s="20">
        <f ca="1">RAND()</f>
        <v>4.2797477608131906E-2</v>
      </c>
      <c r="AH1210" s="15">
        <f ca="1">IF(B1210=1, ROUND(_xlfn.NORM.INV(AG1210,$C$17,$C$18)*(1+$T$14), 0), ROUND(_xlfn.NORM.INV(AG1210, $D$17, $D$18)*(1+$T$14), 0))</f>
        <v>109</v>
      </c>
      <c r="AI1210" s="20">
        <f ca="1">RAND()</f>
        <v>0.91007529496324191</v>
      </c>
      <c r="AJ1210" s="18">
        <f ca="1">IF(B1210=1, ROUND(_xlfn.NORM.INV(AI1210,$C$19,$C$20), 2), ROUND(_xlfn.NORM.INV(AI1210, $D$19, $D$20), 2))</f>
        <v>1850.61</v>
      </c>
      <c r="AK1210" s="15">
        <f ca="1">MIN(ROUND(H1210*(1+$C$22),0),AH1210)</f>
        <v>109</v>
      </c>
      <c r="AL1210" s="20">
        <f ca="1">RAND()</f>
        <v>0.53373058680933827</v>
      </c>
      <c r="AM1210" s="19">
        <f ca="1">(IF(B1210=1, $G$21+($G$22-$G$21)*AL1210, $H$21+($H$22-$H$21)*AL1210))</f>
        <v>2.6011917604280149E-2</v>
      </c>
      <c r="AN1210" s="15">
        <f ca="1">ROUND(AK1210*(1-AM1210), 0)</f>
        <v>106</v>
      </c>
      <c r="AO1210" s="18">
        <f ca="1">SUM(IF(AN1210&gt;H1210, (AN1210-H1210)*($G$23+AJ1210), 0),IF(AF1210&gt;G1210,(AF1210-G1210)*($G$23+AB1210),0),IF(X1210&gt;F1210,(X1210-F1210)*($G$23+T1210),0),IF(P1210&gt;E1210,(P1210-E1210)*($G$23+L1210),0))</f>
        <v>0</v>
      </c>
      <c r="AP1210" s="18">
        <f>-$C$24</f>
        <v>-313614.51120000001</v>
      </c>
      <c r="AQ1210" s="17">
        <f ca="1">L1210*P1210+T1210*X1210+AB1210*AF1210+AJ1210*AN1210-AO1210+AP1210</f>
        <v>319747.6188</v>
      </c>
      <c r="AS1210" s="21">
        <f ca="1">SUM(IF(AN1210&gt;H1210, (AN1210-H1210), 0),IF(AF1210&gt;G1210,(AF1210-G1210),0),IF(X1210&gt;F1210,(X1210-F1210),0),IF(P1210&gt;E1210,(P1210-E1210),0))</f>
        <v>0</v>
      </c>
    </row>
    <row r="1211" spans="1:45" x14ac:dyDescent="0.4">
      <c r="A1211" s="15">
        <v>1183</v>
      </c>
      <c r="B1211" s="15">
        <f ca="1">IF(RAND() &lt; (8/12), 0, 1)</f>
        <v>0</v>
      </c>
      <c r="C1211" s="20">
        <f ca="1">RAND()</f>
        <v>0.77844489275188578</v>
      </c>
      <c r="D1211" s="15" t="str">
        <f ca="1">LOOKUP(C1211,$H$13:$H$16,$F$13:$F$16)</f>
        <v>Boeing 777-300ER</v>
      </c>
      <c r="E1211" s="15">
        <f ca="1">LOOKUP(D1211,$F$6:$F$9,$I$6:$I$9)</f>
        <v>8</v>
      </c>
      <c r="F1211" s="15">
        <f ca="1">LOOKUP(D1211,$F$6:$F$9,$J$6:$J$9)</f>
        <v>40</v>
      </c>
      <c r="G1211" s="15">
        <f ca="1">LOOKUP(D1211,$F$6:$F$9,$K$6:$K$9)</f>
        <v>24</v>
      </c>
      <c r="H1211" s="15">
        <f ca="1">LOOKUP(D1211,$F$6:$F$9,$L$6:$L$9)</f>
        <v>260</v>
      </c>
      <c r="I1211" s="20">
        <f ca="1">RAND()</f>
        <v>0.61885311521002873</v>
      </c>
      <c r="J1211" s="15">
        <f ca="1">IF(B1211=1, ROUND(_xlfn.NORM.INV(I1211,$C$5,$C$6)*(1+$T$14), 0), ROUND(_xlfn.NORM.INV(I1211, $D$5, $D$6)*(1+$T$14), 0))</f>
        <v>5</v>
      </c>
      <c r="K1211" s="20">
        <f ca="1">RAND()</f>
        <v>0.67878555993594392</v>
      </c>
      <c r="L1211" s="18">
        <f ca="1">IF(B1211=1, ROUND(_xlfn.NORM.INV(K1211,$C$7,$C$8), 2), ROUND(_xlfn.NORM.INV(K1211, $D$7, $D$8), 2))</f>
        <v>10703.99</v>
      </c>
      <c r="M1211" s="15">
        <f ca="1">MIN(E1211,J1211)</f>
        <v>5</v>
      </c>
      <c r="N1211" s="15">
        <f ca="1">RAND()</f>
        <v>0.69031532996671463</v>
      </c>
      <c r="O1211" s="19">
        <f ca="1">(IF(B1211=1, $G$21+($G$22-$G$21)*N1211, $H$21+($H$22-$H$21)*N1211))</f>
        <v>3.0709459899001437E-2</v>
      </c>
      <c r="P1211" s="15">
        <f ca="1">ROUND(M1211*(1-O1211), 0)</f>
        <v>5</v>
      </c>
      <c r="Q1211" s="20">
        <f ca="1">RAND()</f>
        <v>2.3472662034303315E-2</v>
      </c>
      <c r="R1211" s="15">
        <f ca="1">IF(B1211=1, ROUND(_xlfn.NORM.INV(Q1211,$C$9,$C$10)*(1+$T$14), 0), ROUND(_xlfn.NORM.INV(Q1211, $D$9, $D$10)*(1+$T$14), 0))</f>
        <v>19</v>
      </c>
      <c r="S1211" s="20">
        <f ca="1">RAND()</f>
        <v>0.66250697298844508</v>
      </c>
      <c r="T1211" s="18">
        <f ca="1">IF(B1211=1, ROUND(_xlfn.NORM.INV(S1211,$C$11,$C$12), 2), ROUND(_xlfn.NORM.INV(S1211, $D$11, $D$12), 2))</f>
        <v>5341.74</v>
      </c>
      <c r="U1211" s="15">
        <f ca="1">MIN(F1211,R1211)</f>
        <v>19</v>
      </c>
      <c r="V1211" s="15">
        <f ca="1">RAND()</f>
        <v>0.29286867229906965</v>
      </c>
      <c r="W1211" s="19">
        <f ca="1">(IF(B1211=1, $G$21+($G$22-$G$21)*V1211, $H$21+($H$22-$H$21)*V1211))</f>
        <v>1.878606016897209E-2</v>
      </c>
      <c r="X1211" s="15">
        <f ca="1">ROUND(U1211*(1-W1211), 0)</f>
        <v>19</v>
      </c>
      <c r="Y1211" s="20">
        <f ca="1">RAND()</f>
        <v>0.60765391110858491</v>
      </c>
      <c r="Z1211" s="15">
        <f ca="1">IF(B1211=1, ROUND(_xlfn.NORM.INV(Y1211,$C$13,$C$14)*(1+$T$14), 0), ROUND(_xlfn.NORM.INV(Y1211, $D$13, $D$14)*(1+$T$14), 0))</f>
        <v>38</v>
      </c>
      <c r="AA1211" s="20">
        <f ca="1">RAND()</f>
        <v>0.5962826817514415</v>
      </c>
      <c r="AB1211" s="18">
        <f ca="1">IF(B1211=1, ROUND(_xlfn.NORM.INV(AA1211,$C$15,$C$16), 2), ROUND(_xlfn.NORM.INV(AA1211, $D$15, $D$16), 2))</f>
        <v>2827.59</v>
      </c>
      <c r="AC1211" s="15">
        <f ca="1">MIN(G1211,Z1211)</f>
        <v>24</v>
      </c>
      <c r="AD1211" s="15">
        <f ca="1">RAND()</f>
        <v>6.8808631249229979E-2</v>
      </c>
      <c r="AE1211" s="19">
        <f ca="1">(IF(B1211=1, $G$21+($G$22-$G$21)*AD1211, $H$21+($H$22-$H$21)*AD1211))</f>
        <v>1.20642589374769E-2</v>
      </c>
      <c r="AF1211" s="15">
        <f ca="1">ROUND(AC1211*(1-AE1211), 0)</f>
        <v>24</v>
      </c>
      <c r="AG1211" s="20">
        <f ca="1">RAND()</f>
        <v>8.8446520553106422E-2</v>
      </c>
      <c r="AH1211" s="15">
        <f ca="1">IF(B1211=1, ROUND(_xlfn.NORM.INV(AG1211,$C$17,$C$18)*(1+$T$14), 0), ROUND(_xlfn.NORM.INV(AG1211, $D$17, $D$18)*(1+$T$14), 0))</f>
        <v>129</v>
      </c>
      <c r="AI1211" s="20">
        <f ca="1">RAND()</f>
        <v>0.84981909048492399</v>
      </c>
      <c r="AJ1211" s="18">
        <f ca="1">IF(B1211=1, ROUND(_xlfn.NORM.INV(AI1211,$C$19,$C$20), 2), ROUND(_xlfn.NORM.INV(AI1211, $D$19, $D$20), 2))</f>
        <v>1827.4</v>
      </c>
      <c r="AK1211" s="15">
        <f ca="1">MIN(ROUND(H1211*(1+$C$22),0),AH1211)</f>
        <v>129</v>
      </c>
      <c r="AL1211" s="20">
        <f ca="1">RAND()</f>
        <v>0.89153753469048069</v>
      </c>
      <c r="AM1211" s="19">
        <f ca="1">(IF(B1211=1, $G$21+($G$22-$G$21)*AL1211, $H$21+($H$22-$H$21)*AL1211))</f>
        <v>3.6746126040714422E-2</v>
      </c>
      <c r="AN1211" s="15">
        <f ca="1">ROUND(AK1211*(1-AM1211), 0)</f>
        <v>124</v>
      </c>
      <c r="AO1211" s="18">
        <f ca="1">SUM(IF(AN1211&gt;H1211, (AN1211-H1211)*($G$23+AJ1211), 0),IF(AF1211&gt;G1211,(AF1211-G1211)*($G$23+AB1211),0),IF(X1211&gt;F1211,(X1211-F1211)*($G$23+T1211),0),IF(P1211&gt;E1211,(P1211-E1211)*($G$23+L1211),0))</f>
        <v>0</v>
      </c>
      <c r="AP1211" s="18">
        <f>-$C$24</f>
        <v>-313614.51120000001</v>
      </c>
      <c r="AQ1211" s="17">
        <f ca="1">L1211*P1211+T1211*X1211+AB1211*AF1211+AJ1211*AN1211-AO1211+AP1211</f>
        <v>135858.25880000001</v>
      </c>
      <c r="AS1211" s="21">
        <f ca="1">SUM(IF(AN1211&gt;H1211, (AN1211-H1211), 0),IF(AF1211&gt;G1211,(AF1211-G1211),0),IF(X1211&gt;F1211,(X1211-F1211),0),IF(P1211&gt;E1211,(P1211-E1211),0))</f>
        <v>0</v>
      </c>
    </row>
    <row r="1212" spans="1:45" x14ac:dyDescent="0.4">
      <c r="A1212" s="15">
        <v>1184</v>
      </c>
      <c r="B1212" s="15">
        <f ca="1">IF(RAND() &lt; (8/12), 0, 1)</f>
        <v>0</v>
      </c>
      <c r="C1212" s="20">
        <f ca="1">RAND()</f>
        <v>0.85720872545201698</v>
      </c>
      <c r="D1212" s="15" t="str">
        <f ca="1">LOOKUP(C1212,$H$13:$H$16,$F$13:$F$16)</f>
        <v>Boeing 777-300ER</v>
      </c>
      <c r="E1212" s="15">
        <f ca="1">LOOKUP(D1212,$F$6:$F$9,$I$6:$I$9)</f>
        <v>8</v>
      </c>
      <c r="F1212" s="15">
        <f ca="1">LOOKUP(D1212,$F$6:$F$9,$J$6:$J$9)</f>
        <v>40</v>
      </c>
      <c r="G1212" s="15">
        <f ca="1">LOOKUP(D1212,$F$6:$F$9,$K$6:$K$9)</f>
        <v>24</v>
      </c>
      <c r="H1212" s="15">
        <f ca="1">LOOKUP(D1212,$F$6:$F$9,$L$6:$L$9)</f>
        <v>260</v>
      </c>
      <c r="I1212" s="20">
        <f ca="1">RAND()</f>
        <v>0.96575233968346008</v>
      </c>
      <c r="J1212" s="15">
        <f ca="1">IF(B1212=1, ROUND(_xlfn.NORM.INV(I1212,$C$5,$C$6)*(1+$T$14), 0), ROUND(_xlfn.NORM.INV(I1212, $D$5, $D$6)*(1+$T$14), 0))</f>
        <v>6</v>
      </c>
      <c r="K1212" s="20">
        <f ca="1">RAND()</f>
        <v>0.13376211693040108</v>
      </c>
      <c r="L1212" s="18">
        <f ca="1">IF(B1212=1, ROUND(_xlfn.NORM.INV(K1212,$C$7,$C$8), 2), ROUND(_xlfn.NORM.INV(K1212, $D$7, $D$8), 2))</f>
        <v>9987.0400000000009</v>
      </c>
      <c r="M1212" s="15">
        <f ca="1">MIN(E1212,J1212)</f>
        <v>6</v>
      </c>
      <c r="N1212" s="15">
        <f ca="1">RAND()</f>
        <v>0.95939931539195122</v>
      </c>
      <c r="O1212" s="19">
        <f ca="1">(IF(B1212=1, $G$21+($G$22-$G$21)*N1212, $H$21+($H$22-$H$21)*N1212))</f>
        <v>3.8781979461758535E-2</v>
      </c>
      <c r="P1212" s="15">
        <f ca="1">ROUND(M1212*(1-O1212), 0)</f>
        <v>6</v>
      </c>
      <c r="Q1212" s="20">
        <f ca="1">RAND()</f>
        <v>0.30620492150533329</v>
      </c>
      <c r="R1212" s="15">
        <f ca="1">IF(B1212=1, ROUND(_xlfn.NORM.INV(Q1212,$C$9,$C$10)*(1+$T$14), 0), ROUND(_xlfn.NORM.INV(Q1212, $D$9, $D$10)*(1+$T$14), 0))</f>
        <v>35</v>
      </c>
      <c r="S1212" s="20">
        <f ca="1">RAND()</f>
        <v>0.80984057424456235</v>
      </c>
      <c r="T1212" s="18">
        <f ca="1">IF(B1212=1, ROUND(_xlfn.NORM.INV(S1212,$C$11,$C$12), 2), ROUND(_xlfn.NORM.INV(S1212, $D$11, $D$12), 2))</f>
        <v>5446.11</v>
      </c>
      <c r="U1212" s="15">
        <f ca="1">MIN(F1212,R1212)</f>
        <v>35</v>
      </c>
      <c r="V1212" s="15">
        <f ca="1">RAND()</f>
        <v>0.51921945925181534</v>
      </c>
      <c r="W1212" s="19">
        <f ca="1">(IF(B1212=1, $G$21+($G$22-$G$21)*V1212, $H$21+($H$22-$H$21)*V1212))</f>
        <v>2.5576583777554458E-2</v>
      </c>
      <c r="X1212" s="15">
        <f ca="1">ROUND(U1212*(1-W1212), 0)</f>
        <v>34</v>
      </c>
      <c r="Y1212" s="20">
        <f ca="1">RAND()</f>
        <v>0.93088229519960097</v>
      </c>
      <c r="Z1212" s="15">
        <f ca="1">IF(B1212=1, ROUND(_xlfn.NORM.INV(Y1212,$C$13,$C$14)*(1+$T$14), 0), ROUND(_xlfn.NORM.INV(Y1212, $D$13, $D$14)*(1+$T$14), 0))</f>
        <v>50</v>
      </c>
      <c r="AA1212" s="20">
        <f ca="1">RAND()</f>
        <v>0.13710746225817128</v>
      </c>
      <c r="AB1212" s="18">
        <f ca="1">IF(B1212=1, ROUND(_xlfn.NORM.INV(AA1212,$C$15,$C$16), 2), ROUND(_xlfn.NORM.INV(AA1212, $D$15, $D$16), 2))</f>
        <v>2665.08</v>
      </c>
      <c r="AC1212" s="15">
        <f ca="1">MIN(G1212,Z1212)</f>
        <v>24</v>
      </c>
      <c r="AD1212" s="15">
        <f ca="1">RAND()</f>
        <v>0.86267205108062117</v>
      </c>
      <c r="AE1212" s="19">
        <f ca="1">(IF(B1212=1, $G$21+($G$22-$G$21)*AD1212, $H$21+($H$22-$H$21)*AD1212))</f>
        <v>3.5880161532418638E-2</v>
      </c>
      <c r="AF1212" s="15">
        <f ca="1">ROUND(AC1212*(1-AE1212), 0)</f>
        <v>23</v>
      </c>
      <c r="AG1212" s="20">
        <f ca="1">RAND()</f>
        <v>0.85618470354292253</v>
      </c>
      <c r="AH1212" s="15">
        <f ca="1">IF(B1212=1, ROUND(_xlfn.NORM.INV(AG1212,$C$17,$C$18)*(1+$T$14), 0), ROUND(_xlfn.NORM.INV(AG1212, $D$17, $D$18)*(1+$T$14), 0))</f>
        <v>255</v>
      </c>
      <c r="AI1212" s="20">
        <f ca="1">RAND()</f>
        <v>0.32660352182220209</v>
      </c>
      <c r="AJ1212" s="18">
        <f ca="1">IF(B1212=1, ROUND(_xlfn.NORM.INV(AI1212,$C$19,$C$20), 2), ROUND(_xlfn.NORM.INV(AI1212, $D$19, $D$20), 2))</f>
        <v>1714.6</v>
      </c>
      <c r="AK1212" s="15">
        <f ca="1">MIN(ROUND(H1212*(1+$C$22),0),AH1212)</f>
        <v>255</v>
      </c>
      <c r="AL1212" s="20">
        <f ca="1">RAND()</f>
        <v>6.7034163513790324E-2</v>
      </c>
      <c r="AM1212" s="19">
        <f ca="1">(IF(B1212=1, $G$21+($G$22-$G$21)*AL1212, $H$21+($H$22-$H$21)*AL1212))</f>
        <v>1.201102490541371E-2</v>
      </c>
      <c r="AN1212" s="15">
        <f ca="1">ROUND(AK1212*(1-AM1212), 0)</f>
        <v>252</v>
      </c>
      <c r="AO1212" s="18">
        <f ca="1">SUM(IF(AN1212&gt;H1212, (AN1212-H1212)*($G$23+AJ1212), 0),IF(AF1212&gt;G1212,(AF1212-G1212)*($G$23+AB1212),0),IF(X1212&gt;F1212,(X1212-F1212)*($G$23+T1212),0),IF(P1212&gt;E1212,(P1212-E1212)*($G$23+L1212),0))</f>
        <v>0</v>
      </c>
      <c r="AP1212" s="18">
        <f>-$C$24</f>
        <v>-313614.51120000001</v>
      </c>
      <c r="AQ1212" s="17">
        <f ca="1">L1212*P1212+T1212*X1212+AB1212*AF1212+AJ1212*AN1212-AO1212+AP1212</f>
        <v>424851.50879999989</v>
      </c>
      <c r="AS1212" s="21">
        <f ca="1">SUM(IF(AN1212&gt;H1212, (AN1212-H1212), 0),IF(AF1212&gt;G1212,(AF1212-G1212),0),IF(X1212&gt;F1212,(X1212-F1212),0),IF(P1212&gt;E1212,(P1212-E1212),0))</f>
        <v>0</v>
      </c>
    </row>
    <row r="1213" spans="1:45" x14ac:dyDescent="0.4">
      <c r="A1213" s="15">
        <v>1185</v>
      </c>
      <c r="B1213" s="15">
        <f ca="1">IF(RAND() &lt; (8/12), 0, 1)</f>
        <v>0</v>
      </c>
      <c r="C1213" s="20">
        <f ca="1">RAND()</f>
        <v>5.3990830087352504E-2</v>
      </c>
      <c r="D1213" s="15" t="str">
        <f ca="1">LOOKUP(C1213,$H$13:$H$16,$F$13:$F$16)</f>
        <v>Airbus A350-900</v>
      </c>
      <c r="E1213" s="15">
        <f ca="1">LOOKUP(D1213,$F$6:$F$9,$I$6:$I$9)</f>
        <v>0</v>
      </c>
      <c r="F1213" s="15">
        <f ca="1">LOOKUP(D1213,$F$6:$F$9,$J$6:$J$9)</f>
        <v>32</v>
      </c>
      <c r="G1213" s="15">
        <f ca="1">LOOKUP(D1213,$F$6:$F$9,$K$6:$K$9)</f>
        <v>21</v>
      </c>
      <c r="H1213" s="15">
        <f ca="1">LOOKUP(D1213,$F$6:$F$9,$L$6:$L$9)</f>
        <v>259</v>
      </c>
      <c r="I1213" s="20">
        <f ca="1">RAND()</f>
        <v>0.20326832979993492</v>
      </c>
      <c r="J1213" s="15">
        <f ca="1">IF(B1213=1, ROUND(_xlfn.NORM.INV(I1213,$C$5,$C$6)*(1+$T$14), 0), ROUND(_xlfn.NORM.INV(I1213, $D$5, $D$6)*(1+$T$14), 0))</f>
        <v>3</v>
      </c>
      <c r="K1213" s="20">
        <f ca="1">RAND()</f>
        <v>0.40325205895900729</v>
      </c>
      <c r="L1213" s="18">
        <f ca="1">IF(B1213=1, ROUND(_xlfn.NORM.INV(K1213,$C$7,$C$8), 2), ROUND(_xlfn.NORM.INV(K1213, $D$7, $D$8), 2))</f>
        <v>10380.75</v>
      </c>
      <c r="M1213" s="15">
        <f ca="1">MIN(E1213,J1213)</f>
        <v>0</v>
      </c>
      <c r="N1213" s="15">
        <f ca="1">RAND()</f>
        <v>1.9696344515120812E-2</v>
      </c>
      <c r="O1213" s="19">
        <f ca="1">(IF(B1213=1, $G$21+($G$22-$G$21)*N1213, $H$21+($H$22-$H$21)*N1213))</f>
        <v>1.0590890335453625E-2</v>
      </c>
      <c r="P1213" s="15">
        <f ca="1">ROUND(M1213*(1-O1213), 0)</f>
        <v>0</v>
      </c>
      <c r="Q1213" s="20">
        <f ca="1">RAND()</f>
        <v>0.60550186133723094</v>
      </c>
      <c r="R1213" s="15">
        <f ca="1">IF(B1213=1, ROUND(_xlfn.NORM.INV(Q1213,$C$9,$C$10)*(1+$T$14), 0), ROUND(_xlfn.NORM.INV(Q1213, $D$9, $D$10)*(1+$T$14), 0))</f>
        <v>43</v>
      </c>
      <c r="S1213" s="20">
        <f ca="1">RAND()</f>
        <v>0.48383809107868547</v>
      </c>
      <c r="T1213" s="18">
        <f ca="1">IF(B1213=1, ROUND(_xlfn.NORM.INV(S1213,$C$11,$C$12), 2), ROUND(_xlfn.NORM.INV(S1213, $D$11, $D$12), 2))</f>
        <v>5236.96</v>
      </c>
      <c r="U1213" s="15">
        <f ca="1">MIN(F1213,R1213)</f>
        <v>32</v>
      </c>
      <c r="V1213" s="15">
        <f ca="1">RAND()</f>
        <v>0.71430272855481569</v>
      </c>
      <c r="W1213" s="19">
        <f ca="1">(IF(B1213=1, $G$21+($G$22-$G$21)*V1213, $H$21+($H$22-$H$21)*V1213))</f>
        <v>3.1429081856644468E-2</v>
      </c>
      <c r="X1213" s="15">
        <f ca="1">ROUND(U1213*(1-W1213), 0)</f>
        <v>31</v>
      </c>
      <c r="Y1213" s="20">
        <f ca="1">RAND()</f>
        <v>8.4278532648224491E-2</v>
      </c>
      <c r="Z1213" s="15">
        <f ca="1">IF(B1213=1, ROUND(_xlfn.NORM.INV(Y1213,$C$13,$C$14)*(1+$T$14), 0), ROUND(_xlfn.NORM.INV(Y1213, $D$13, $D$14)*(1+$T$14), 0))</f>
        <v>23</v>
      </c>
      <c r="AA1213" s="20">
        <f ca="1">RAND()</f>
        <v>0.75413521583617493</v>
      </c>
      <c r="AB1213" s="18">
        <f ca="1">IF(B1213=1, ROUND(_xlfn.NORM.INV(AA1213,$C$15,$C$16), 2), ROUND(_xlfn.NORM.INV(AA1213, $D$15, $D$16), 2))</f>
        <v>2881.53</v>
      </c>
      <c r="AC1213" s="15">
        <f ca="1">MIN(G1213,Z1213)</f>
        <v>21</v>
      </c>
      <c r="AD1213" s="15">
        <f ca="1">RAND()</f>
        <v>0.97878968986718973</v>
      </c>
      <c r="AE1213" s="19">
        <f ca="1">(IF(B1213=1, $G$21+($G$22-$G$21)*AD1213, $H$21+($H$22-$H$21)*AD1213))</f>
        <v>3.9363690696015689E-2</v>
      </c>
      <c r="AF1213" s="15">
        <f ca="1">ROUND(AC1213*(1-AE1213), 0)</f>
        <v>20</v>
      </c>
      <c r="AG1213" s="20">
        <f ca="1">RAND()</f>
        <v>0.56379198431834388</v>
      </c>
      <c r="AH1213" s="15">
        <f ca="1">IF(B1213=1, ROUND(_xlfn.NORM.INV(AG1213,$C$17,$C$18)*(1+$T$14), 0), ROUND(_xlfn.NORM.INV(AG1213, $D$17, $D$18)*(1+$T$14), 0))</f>
        <v>208</v>
      </c>
      <c r="AI1213" s="20">
        <f ca="1">RAND()</f>
        <v>0.14132339567097707</v>
      </c>
      <c r="AJ1213" s="18">
        <f ca="1">IF(B1213=1, ROUND(_xlfn.NORM.INV(AI1213,$C$19,$C$20), 2), ROUND(_xlfn.NORM.INV(AI1213, $D$19, $D$20), 2))</f>
        <v>1667.12</v>
      </c>
      <c r="AK1213" s="15">
        <f ca="1">MIN(ROUND(H1213*(1+$C$22),0),AH1213)</f>
        <v>208</v>
      </c>
      <c r="AL1213" s="20">
        <f ca="1">RAND()</f>
        <v>0.85970792870603174</v>
      </c>
      <c r="AM1213" s="19">
        <f ca="1">(IF(B1213=1, $G$21+($G$22-$G$21)*AL1213, $H$21+($H$22-$H$21)*AL1213))</f>
        <v>3.579123786118095E-2</v>
      </c>
      <c r="AN1213" s="15">
        <f ca="1">ROUND(AK1213*(1-AM1213), 0)</f>
        <v>201</v>
      </c>
      <c r="AO1213" s="18">
        <f ca="1">SUM(IF(AN1213&gt;H1213, (AN1213-H1213)*($G$23+AJ1213), 0),IF(AF1213&gt;G1213,(AF1213-G1213)*($G$23+AB1213),0),IF(X1213&gt;F1213,(X1213-F1213)*($G$23+T1213),0),IF(P1213&gt;E1213,(P1213-E1213)*($G$23+L1213),0))</f>
        <v>0</v>
      </c>
      <c r="AP1213" s="18">
        <f>-$C$24</f>
        <v>-313614.51120000001</v>
      </c>
      <c r="AQ1213" s="17">
        <f ca="1">L1213*P1213+T1213*X1213+AB1213*AF1213+AJ1213*AN1213-AO1213+AP1213</f>
        <v>241452.96879999997</v>
      </c>
      <c r="AS1213" s="21">
        <f ca="1">SUM(IF(AN1213&gt;H1213, (AN1213-H1213), 0),IF(AF1213&gt;G1213,(AF1213-G1213),0),IF(X1213&gt;F1213,(X1213-F1213),0),IF(P1213&gt;E1213,(P1213-E1213),0))</f>
        <v>0</v>
      </c>
    </row>
    <row r="1214" spans="1:45" x14ac:dyDescent="0.4">
      <c r="A1214" s="15">
        <v>1186</v>
      </c>
      <c r="B1214" s="15">
        <f ca="1">IF(RAND() &lt; (8/12), 0, 1)</f>
        <v>0</v>
      </c>
      <c r="C1214" s="20">
        <f ca="1">RAND()</f>
        <v>0.81646192877290491</v>
      </c>
      <c r="D1214" s="15" t="str">
        <f ca="1">LOOKUP(C1214,$H$13:$H$16,$F$13:$F$16)</f>
        <v>Boeing 777-300ER</v>
      </c>
      <c r="E1214" s="15">
        <f ca="1">LOOKUP(D1214,$F$6:$F$9,$I$6:$I$9)</f>
        <v>8</v>
      </c>
      <c r="F1214" s="15">
        <f ca="1">LOOKUP(D1214,$F$6:$F$9,$J$6:$J$9)</f>
        <v>40</v>
      </c>
      <c r="G1214" s="15">
        <f ca="1">LOOKUP(D1214,$F$6:$F$9,$K$6:$K$9)</f>
        <v>24</v>
      </c>
      <c r="H1214" s="15">
        <f ca="1">LOOKUP(D1214,$F$6:$F$9,$L$6:$L$9)</f>
        <v>260</v>
      </c>
      <c r="I1214" s="20">
        <f ca="1">RAND()</f>
        <v>0.17642950957241754</v>
      </c>
      <c r="J1214" s="15">
        <f ca="1">IF(B1214=1, ROUND(_xlfn.NORM.INV(I1214,$C$5,$C$6)*(1+$T$14), 0), ROUND(_xlfn.NORM.INV(I1214, $D$5, $D$6)*(1+$T$14), 0))</f>
        <v>3</v>
      </c>
      <c r="K1214" s="20">
        <f ca="1">RAND()</f>
        <v>0.16116806981225473</v>
      </c>
      <c r="L1214" s="18">
        <f ca="1">IF(B1214=1, ROUND(_xlfn.NORM.INV(K1214,$C$7,$C$8), 2), ROUND(_xlfn.NORM.INV(K1214, $D$7, $D$8), 2))</f>
        <v>10041.33</v>
      </c>
      <c r="M1214" s="15">
        <f ca="1">MIN(E1214,J1214)</f>
        <v>3</v>
      </c>
      <c r="N1214" s="15">
        <f ca="1">RAND()</f>
        <v>0.58519749990529135</v>
      </c>
      <c r="O1214" s="19">
        <f ca="1">(IF(B1214=1, $G$21+($G$22-$G$21)*N1214, $H$21+($H$22-$H$21)*N1214))</f>
        <v>2.755592499715874E-2</v>
      </c>
      <c r="P1214" s="15">
        <f ca="1">ROUND(M1214*(1-O1214), 0)</f>
        <v>3</v>
      </c>
      <c r="Q1214" s="20">
        <f ca="1">RAND()</f>
        <v>0.12523816251747932</v>
      </c>
      <c r="R1214" s="15">
        <f ca="1">IF(B1214=1, ROUND(_xlfn.NORM.INV(Q1214,$C$9,$C$10)*(1+$T$14), 0), ROUND(_xlfn.NORM.INV(Q1214, $D$9, $D$10)*(1+$T$14), 0))</f>
        <v>28</v>
      </c>
      <c r="S1214" s="20">
        <f ca="1">RAND()</f>
        <v>0.53457506003145794</v>
      </c>
      <c r="T1214" s="18">
        <f ca="1">IF(B1214=1, ROUND(_xlfn.NORM.INV(S1214,$C$11,$C$12), 2), ROUND(_xlfn.NORM.INV(S1214, $D$11, $D$12), 2))</f>
        <v>5265.96</v>
      </c>
      <c r="U1214" s="15">
        <f ca="1">MIN(F1214,R1214)</f>
        <v>28</v>
      </c>
      <c r="V1214" s="15">
        <f ca="1">RAND()</f>
        <v>0.16873159746431765</v>
      </c>
      <c r="W1214" s="19">
        <f ca="1">(IF(B1214=1, $G$21+($G$22-$G$21)*V1214, $H$21+($H$22-$H$21)*V1214))</f>
        <v>1.5061947923929529E-2</v>
      </c>
      <c r="X1214" s="15">
        <f ca="1">ROUND(U1214*(1-W1214), 0)</f>
        <v>28</v>
      </c>
      <c r="Y1214" s="20">
        <f ca="1">RAND()</f>
        <v>7.5931511334683677E-2</v>
      </c>
      <c r="Z1214" s="15">
        <f ca="1">IF(B1214=1, ROUND(_xlfn.NORM.INV(Y1214,$C$13,$C$14)*(1+$T$14), 0), ROUND(_xlfn.NORM.INV(Y1214, $D$13, $D$14)*(1+$T$14), 0))</f>
        <v>22</v>
      </c>
      <c r="AA1214" s="20">
        <f ca="1">RAND()</f>
        <v>0.79169222232422087</v>
      </c>
      <c r="AB1214" s="18">
        <f ca="1">IF(B1214=1, ROUND(_xlfn.NORM.INV(AA1214,$C$15,$C$16), 2), ROUND(_xlfn.NORM.INV(AA1214, $D$15, $D$16), 2))</f>
        <v>2896.69</v>
      </c>
      <c r="AC1214" s="15">
        <f ca="1">MIN(G1214,Z1214)</f>
        <v>22</v>
      </c>
      <c r="AD1214" s="15">
        <f ca="1">RAND()</f>
        <v>4.3187108451434586E-3</v>
      </c>
      <c r="AE1214" s="19">
        <f ca="1">(IF(B1214=1, $G$21+($G$22-$G$21)*AD1214, $H$21+($H$22-$H$21)*AD1214))</f>
        <v>1.0129561325354305E-2</v>
      </c>
      <c r="AF1214" s="15">
        <f ca="1">ROUND(AC1214*(1-AE1214), 0)</f>
        <v>22</v>
      </c>
      <c r="AG1214" s="20">
        <f ca="1">RAND()</f>
        <v>0.90122249770075302</v>
      </c>
      <c r="AH1214" s="15">
        <f ca="1">IF(B1214=1, ROUND(_xlfn.NORM.INV(AG1214,$C$17,$C$18)*(1+$T$14), 0), ROUND(_xlfn.NORM.INV(AG1214, $D$17, $D$18)*(1+$T$14), 0))</f>
        <v>267</v>
      </c>
      <c r="AI1214" s="20">
        <f ca="1">RAND()</f>
        <v>0.30604498482722353</v>
      </c>
      <c r="AJ1214" s="18">
        <f ca="1">IF(B1214=1, ROUND(_xlfn.NORM.INV(AI1214,$C$19,$C$20), 2), ROUND(_xlfn.NORM.INV(AI1214, $D$19, $D$20), 2))</f>
        <v>1710.21</v>
      </c>
      <c r="AK1214" s="15">
        <f ca="1">MIN(ROUND(H1214*(1+$C$22),0),AH1214)</f>
        <v>267</v>
      </c>
      <c r="AL1214" s="20">
        <f ca="1">RAND()</f>
        <v>0.69776382909462853</v>
      </c>
      <c r="AM1214" s="19">
        <f ca="1">(IF(B1214=1, $G$21+($G$22-$G$21)*AL1214, $H$21+($H$22-$H$21)*AL1214))</f>
        <v>3.0932914872838856E-2</v>
      </c>
      <c r="AN1214" s="15">
        <f ca="1">ROUND(AK1214*(1-AM1214), 0)</f>
        <v>259</v>
      </c>
      <c r="AO1214" s="18">
        <f ca="1">SUM(IF(AN1214&gt;H1214, (AN1214-H1214)*($G$23+AJ1214), 0),IF(AF1214&gt;G1214,(AF1214-G1214)*($G$23+AB1214),0),IF(X1214&gt;F1214,(X1214-F1214)*($G$23+T1214),0),IF(P1214&gt;E1214,(P1214-E1214)*($G$23+L1214),0))</f>
        <v>0</v>
      </c>
      <c r="AP1214" s="18">
        <f>-$C$24</f>
        <v>-313614.51120000001</v>
      </c>
      <c r="AQ1214" s="17">
        <f ca="1">L1214*P1214+T1214*X1214+AB1214*AF1214+AJ1214*AN1214-AO1214+AP1214</f>
        <v>370627.92879999994</v>
      </c>
      <c r="AS1214" s="21">
        <f ca="1">SUM(IF(AN1214&gt;H1214, (AN1214-H1214), 0),IF(AF1214&gt;G1214,(AF1214-G1214),0),IF(X1214&gt;F1214,(X1214-F1214),0),IF(P1214&gt;E1214,(P1214-E1214),0))</f>
        <v>0</v>
      </c>
    </row>
    <row r="1215" spans="1:45" x14ac:dyDescent="0.4">
      <c r="A1215" s="15">
        <v>1187</v>
      </c>
      <c r="B1215" s="15">
        <f ca="1">IF(RAND() &lt; (8/12), 0, 1)</f>
        <v>0</v>
      </c>
      <c r="C1215" s="20">
        <f ca="1">RAND()</f>
        <v>0.25290645267572376</v>
      </c>
      <c r="D1215" s="15" t="str">
        <f ca="1">LOOKUP(C1215,$H$13:$H$16,$F$13:$F$16)</f>
        <v>Airbus A380-800</v>
      </c>
      <c r="E1215" s="15">
        <f ca="1">LOOKUP(D1215,$F$6:$F$9,$I$6:$I$9)</f>
        <v>14</v>
      </c>
      <c r="F1215" s="15">
        <f ca="1">LOOKUP(D1215,$F$6:$F$9,$J$6:$J$9)</f>
        <v>76</v>
      </c>
      <c r="G1215" s="15">
        <f ca="1">LOOKUP(D1215,$F$6:$F$9,$K$6:$K$9)</f>
        <v>56</v>
      </c>
      <c r="H1215" s="15">
        <f ca="1">LOOKUP(D1215,$F$6:$F$9,$L$6:$L$9)</f>
        <v>341</v>
      </c>
      <c r="I1215" s="20">
        <f ca="1">RAND()</f>
        <v>0.14996498813885861</v>
      </c>
      <c r="J1215" s="15">
        <f ca="1">IF(B1215=1, ROUND(_xlfn.NORM.INV(I1215,$C$5,$C$6)*(1+$T$14), 0), ROUND(_xlfn.NORM.INV(I1215, $D$5, $D$6)*(1+$T$14), 0))</f>
        <v>3</v>
      </c>
      <c r="K1215" s="20">
        <f ca="1">RAND()</f>
        <v>0.6925925942530643</v>
      </c>
      <c r="L1215" s="18">
        <f ca="1">IF(B1215=1, ROUND(_xlfn.NORM.INV(K1215,$C$7,$C$8), 2), ROUND(_xlfn.NORM.INV(K1215, $D$7, $D$8), 2))</f>
        <v>10721.72</v>
      </c>
      <c r="M1215" s="15">
        <f ca="1">MIN(E1215,J1215)</f>
        <v>3</v>
      </c>
      <c r="N1215" s="15">
        <f ca="1">RAND()</f>
        <v>0.76650328326386574</v>
      </c>
      <c r="O1215" s="19">
        <f ca="1">(IF(B1215=1, $G$21+($G$22-$G$21)*N1215, $H$21+($H$22-$H$21)*N1215))</f>
        <v>3.2995098497915973E-2</v>
      </c>
      <c r="P1215" s="15">
        <f ca="1">ROUND(M1215*(1-O1215), 0)</f>
        <v>3</v>
      </c>
      <c r="Q1215" s="20">
        <f ca="1">RAND()</f>
        <v>0.5912582940691532</v>
      </c>
      <c r="R1215" s="15">
        <f ca="1">IF(B1215=1, ROUND(_xlfn.NORM.INV(Q1215,$C$9,$C$10)*(1+$T$14), 0), ROUND(_xlfn.NORM.INV(Q1215, $D$9, $D$10)*(1+$T$14), 0))</f>
        <v>42</v>
      </c>
      <c r="S1215" s="20">
        <f ca="1">RAND()</f>
        <v>0.79316072815274041</v>
      </c>
      <c r="T1215" s="18">
        <f ca="1">IF(B1215=1, ROUND(_xlfn.NORM.INV(S1215,$C$11,$C$12), 2), ROUND(_xlfn.NORM.INV(S1215, $D$11, $D$12), 2))</f>
        <v>5432.47</v>
      </c>
      <c r="U1215" s="15">
        <f ca="1">MIN(F1215,R1215)</f>
        <v>42</v>
      </c>
      <c r="V1215" s="15">
        <f ca="1">RAND()</f>
        <v>7.0795948543693976E-2</v>
      </c>
      <c r="W1215" s="19">
        <f ca="1">(IF(B1215=1, $G$21+($G$22-$G$21)*V1215, $H$21+($H$22-$H$21)*V1215))</f>
        <v>1.212387845631082E-2</v>
      </c>
      <c r="X1215" s="15">
        <f ca="1">ROUND(U1215*(1-W1215), 0)</f>
        <v>41</v>
      </c>
      <c r="Y1215" s="20">
        <f ca="1">RAND()</f>
        <v>0.43106460237079813</v>
      </c>
      <c r="Z1215" s="15">
        <f ca="1">IF(B1215=1, ROUND(_xlfn.NORM.INV(Y1215,$C$13,$C$14)*(1+$T$14), 0), ROUND(_xlfn.NORM.INV(Y1215, $D$13, $D$14)*(1+$T$14), 0))</f>
        <v>34</v>
      </c>
      <c r="AA1215" s="20">
        <f ca="1">RAND()</f>
        <v>0.22520031114472816</v>
      </c>
      <c r="AB1215" s="18">
        <f ca="1">IF(B1215=1, ROUND(_xlfn.NORM.INV(AA1215,$C$15,$C$16), 2), ROUND(_xlfn.NORM.INV(AA1215, $D$15, $D$16), 2))</f>
        <v>2706.24</v>
      </c>
      <c r="AC1215" s="15">
        <f ca="1">MIN(G1215,Z1215)</f>
        <v>34</v>
      </c>
      <c r="AD1215" s="15">
        <f ca="1">RAND()</f>
        <v>0.25480891321803933</v>
      </c>
      <c r="AE1215" s="19">
        <f ca="1">(IF(B1215=1, $G$21+($G$22-$G$21)*AD1215, $H$21+($H$22-$H$21)*AD1215))</f>
        <v>1.764426739654118E-2</v>
      </c>
      <c r="AF1215" s="15">
        <f ca="1">ROUND(AC1215*(1-AE1215), 0)</f>
        <v>33</v>
      </c>
      <c r="AG1215" s="20">
        <f ca="1">RAND()</f>
        <v>0.42298171677590735</v>
      </c>
      <c r="AH1215" s="15">
        <f ca="1">IF(B1215=1, ROUND(_xlfn.NORM.INV(AG1215,$C$17,$C$18)*(1+$T$14), 0), ROUND(_xlfn.NORM.INV(AG1215, $D$17, $D$18)*(1+$T$14), 0))</f>
        <v>189</v>
      </c>
      <c r="AI1215" s="20">
        <f ca="1">RAND()</f>
        <v>0.66697657019394563</v>
      </c>
      <c r="AJ1215" s="18">
        <f ca="1">IF(B1215=1, ROUND(_xlfn.NORM.INV(AI1215,$C$19,$C$20), 2), ROUND(_xlfn.NORM.INV(AI1215, $D$19, $D$20), 2))</f>
        <v>1781.51</v>
      </c>
      <c r="AK1215" s="15">
        <f ca="1">MIN(ROUND(H1215*(1+$C$22),0),AH1215)</f>
        <v>189</v>
      </c>
      <c r="AL1215" s="20">
        <f ca="1">RAND()</f>
        <v>8.4064520416415656E-2</v>
      </c>
      <c r="AM1215" s="19">
        <f ca="1">(IF(B1215=1, $G$21+($G$22-$G$21)*AL1215, $H$21+($H$22-$H$21)*AL1215))</f>
        <v>1.252193561249247E-2</v>
      </c>
      <c r="AN1215" s="15">
        <f ca="1">ROUND(AK1215*(1-AM1215), 0)</f>
        <v>187</v>
      </c>
      <c r="AO1215" s="18">
        <f ca="1">SUM(IF(AN1215&gt;H1215, (AN1215-H1215)*($G$23+AJ1215), 0),IF(AF1215&gt;G1215,(AF1215-G1215)*($G$23+AB1215),0),IF(X1215&gt;F1215,(X1215-F1215)*($G$23+T1215),0),IF(P1215&gt;E1215,(P1215-E1215)*($G$23+L1215),0))</f>
        <v>0</v>
      </c>
      <c r="AP1215" s="18">
        <f>-$C$24</f>
        <v>-313614.51120000001</v>
      </c>
      <c r="AQ1215" s="17">
        <f ca="1">L1215*P1215+T1215*X1215+AB1215*AF1215+AJ1215*AN1215-AO1215+AP1215</f>
        <v>363730.20879999996</v>
      </c>
      <c r="AS1215" s="21">
        <f ca="1">SUM(IF(AN1215&gt;H1215, (AN1215-H1215), 0),IF(AF1215&gt;G1215,(AF1215-G1215),0),IF(X1215&gt;F1215,(X1215-F1215),0),IF(P1215&gt;E1215,(P1215-E1215),0))</f>
        <v>0</v>
      </c>
    </row>
    <row r="1216" spans="1:45" x14ac:dyDescent="0.4">
      <c r="A1216" s="15">
        <v>1188</v>
      </c>
      <c r="B1216" s="15">
        <f ca="1">IF(RAND() &lt; (8/12), 0, 1)</f>
        <v>0</v>
      </c>
      <c r="C1216" s="20">
        <f ca="1">RAND()</f>
        <v>0.12537940535194303</v>
      </c>
      <c r="D1216" s="15" t="str">
        <f ca="1">LOOKUP(C1216,$H$13:$H$16,$F$13:$F$16)</f>
        <v>Airbus A350-900</v>
      </c>
      <c r="E1216" s="15">
        <f ca="1">LOOKUP(D1216,$F$6:$F$9,$I$6:$I$9)</f>
        <v>0</v>
      </c>
      <c r="F1216" s="15">
        <f ca="1">LOOKUP(D1216,$F$6:$F$9,$J$6:$J$9)</f>
        <v>32</v>
      </c>
      <c r="G1216" s="15">
        <f ca="1">LOOKUP(D1216,$F$6:$F$9,$K$6:$K$9)</f>
        <v>21</v>
      </c>
      <c r="H1216" s="15">
        <f ca="1">LOOKUP(D1216,$F$6:$F$9,$L$6:$L$9)</f>
        <v>259</v>
      </c>
      <c r="I1216" s="20">
        <f ca="1">RAND()</f>
        <v>0.8216932763707433</v>
      </c>
      <c r="J1216" s="15">
        <f ca="1">IF(B1216=1, ROUND(_xlfn.NORM.INV(I1216,$C$5,$C$6)*(1+$T$14), 0), ROUND(_xlfn.NORM.INV(I1216, $D$5, $D$6)*(1+$T$14), 0))</f>
        <v>5</v>
      </c>
      <c r="K1216" s="20">
        <f ca="1">RAND()</f>
        <v>0.55865623176795165</v>
      </c>
      <c r="L1216" s="18">
        <f ca="1">IF(B1216=1, ROUND(_xlfn.NORM.INV(K1216,$C$7,$C$8), 2), ROUND(_xlfn.NORM.INV(K1216, $D$7, $D$8), 2))</f>
        <v>10559.63</v>
      </c>
      <c r="M1216" s="15">
        <f ca="1">MIN(E1216,J1216)</f>
        <v>0</v>
      </c>
      <c r="N1216" s="15">
        <f ca="1">RAND()</f>
        <v>0.48458202340588163</v>
      </c>
      <c r="O1216" s="19">
        <f ca="1">(IF(B1216=1, $G$21+($G$22-$G$21)*N1216, $H$21+($H$22-$H$21)*N1216))</f>
        <v>2.4537460702176449E-2</v>
      </c>
      <c r="P1216" s="15">
        <f ca="1">ROUND(M1216*(1-O1216), 0)</f>
        <v>0</v>
      </c>
      <c r="Q1216" s="20">
        <f ca="1">RAND()</f>
        <v>0.65119919914094326</v>
      </c>
      <c r="R1216" s="15">
        <f ca="1">IF(B1216=1, ROUND(_xlfn.NORM.INV(Q1216,$C$9,$C$10)*(1+$T$14), 0), ROUND(_xlfn.NORM.INV(Q1216, $D$9, $D$10)*(1+$T$14), 0))</f>
        <v>44</v>
      </c>
      <c r="S1216" s="20">
        <f ca="1">RAND()</f>
        <v>7.269828680124113E-2</v>
      </c>
      <c r="T1216" s="18">
        <f ca="1">IF(B1216=1, ROUND(_xlfn.NORM.INV(S1216,$C$11,$C$12), 2), ROUND(_xlfn.NORM.INV(S1216, $D$11, $D$12), 2))</f>
        <v>4914.3999999999996</v>
      </c>
      <c r="U1216" s="15">
        <f ca="1">MIN(F1216,R1216)</f>
        <v>32</v>
      </c>
      <c r="V1216" s="15">
        <f ca="1">RAND()</f>
        <v>0.53495452672128896</v>
      </c>
      <c r="W1216" s="19">
        <f ca="1">(IF(B1216=1, $G$21+($G$22-$G$21)*V1216, $H$21+($H$22-$H$21)*V1216))</f>
        <v>2.6048635801638666E-2</v>
      </c>
      <c r="X1216" s="15">
        <f ca="1">ROUND(U1216*(1-W1216), 0)</f>
        <v>31</v>
      </c>
      <c r="Y1216" s="20">
        <f ca="1">RAND()</f>
        <v>0.5507630988307548</v>
      </c>
      <c r="Z1216" s="15">
        <f ca="1">IF(B1216=1, ROUND(_xlfn.NORM.INV(Y1216,$C$13,$C$14)*(1+$T$14), 0), ROUND(_xlfn.NORM.INV(Y1216, $D$13, $D$14)*(1+$T$14), 0))</f>
        <v>37</v>
      </c>
      <c r="AA1216" s="20">
        <f ca="1">RAND()</f>
        <v>0.51878677610686141</v>
      </c>
      <c r="AB1216" s="18">
        <f ca="1">IF(B1216=1, ROUND(_xlfn.NORM.INV(AA1216,$C$15,$C$16), 2), ROUND(_xlfn.NORM.INV(AA1216, $D$15, $D$16), 2))</f>
        <v>2803.69</v>
      </c>
      <c r="AC1216" s="15">
        <f ca="1">MIN(G1216,Z1216)</f>
        <v>21</v>
      </c>
      <c r="AD1216" s="15">
        <f ca="1">RAND()</f>
        <v>0.41175503598749141</v>
      </c>
      <c r="AE1216" s="19">
        <f ca="1">(IF(B1216=1, $G$21+($G$22-$G$21)*AD1216, $H$21+($H$22-$H$21)*AD1216))</f>
        <v>2.2352651079624742E-2</v>
      </c>
      <c r="AF1216" s="15">
        <f ca="1">ROUND(AC1216*(1-AE1216), 0)</f>
        <v>21</v>
      </c>
      <c r="AG1216" s="20">
        <f ca="1">RAND()</f>
        <v>0.60199558246284246</v>
      </c>
      <c r="AH1216" s="15">
        <f ca="1">IF(B1216=1, ROUND(_xlfn.NORM.INV(AG1216,$C$17,$C$18)*(1+$T$14), 0), ROUND(_xlfn.NORM.INV(AG1216, $D$17, $D$18)*(1+$T$14), 0))</f>
        <v>213</v>
      </c>
      <c r="AI1216" s="20">
        <f ca="1">RAND()</f>
        <v>0.220776601973664</v>
      </c>
      <c r="AJ1216" s="18">
        <f ca="1">IF(B1216=1, ROUND(_xlfn.NORM.INV(AI1216,$C$19,$C$20), 2), ROUND(_xlfn.NORM.INV(AI1216, $D$19, $D$20), 2))</f>
        <v>1690.27</v>
      </c>
      <c r="AK1216" s="15">
        <f ca="1">MIN(ROUND(H1216*(1+$C$22),0),AH1216)</f>
        <v>213</v>
      </c>
      <c r="AL1216" s="20">
        <f ca="1">RAND()</f>
        <v>0.32958580512190305</v>
      </c>
      <c r="AM1216" s="19">
        <f ca="1">(IF(B1216=1, $G$21+($G$22-$G$21)*AL1216, $H$21+($H$22-$H$21)*AL1216))</f>
        <v>1.9887574153657092E-2</v>
      </c>
      <c r="AN1216" s="15">
        <f ca="1">ROUND(AK1216*(1-AM1216), 0)</f>
        <v>209</v>
      </c>
      <c r="AO1216" s="18">
        <f ca="1">SUM(IF(AN1216&gt;H1216, (AN1216-H1216)*($G$23+AJ1216), 0),IF(AF1216&gt;G1216,(AF1216-G1216)*($G$23+AB1216),0),IF(X1216&gt;F1216,(X1216-F1216)*($G$23+T1216),0),IF(P1216&gt;E1216,(P1216-E1216)*($G$23+L1216),0))</f>
        <v>0</v>
      </c>
      <c r="AP1216" s="18">
        <f>-$C$24</f>
        <v>-313614.51120000001</v>
      </c>
      <c r="AQ1216" s="17">
        <f ca="1">L1216*P1216+T1216*X1216+AB1216*AF1216+AJ1216*AN1216-AO1216+AP1216</f>
        <v>250875.80879999994</v>
      </c>
      <c r="AS1216" s="21">
        <f ca="1">SUM(IF(AN1216&gt;H1216, (AN1216-H1216), 0),IF(AF1216&gt;G1216,(AF1216-G1216),0),IF(X1216&gt;F1216,(X1216-F1216),0),IF(P1216&gt;E1216,(P1216-E1216),0))</f>
        <v>0</v>
      </c>
    </row>
    <row r="1217" spans="1:45" x14ac:dyDescent="0.4">
      <c r="A1217" s="15">
        <v>1189</v>
      </c>
      <c r="B1217" s="15">
        <f ca="1">IF(RAND() &lt; (8/12), 0, 1)</f>
        <v>0</v>
      </c>
      <c r="C1217" s="20">
        <f ca="1">RAND()</f>
        <v>0.19152685013145965</v>
      </c>
      <c r="D1217" s="15" t="str">
        <f ca="1">LOOKUP(C1217,$H$13:$H$16,$F$13:$F$16)</f>
        <v>Airbus A350-900</v>
      </c>
      <c r="E1217" s="15">
        <f ca="1">LOOKUP(D1217,$F$6:$F$9,$I$6:$I$9)</f>
        <v>0</v>
      </c>
      <c r="F1217" s="15">
        <f ca="1">LOOKUP(D1217,$F$6:$F$9,$J$6:$J$9)</f>
        <v>32</v>
      </c>
      <c r="G1217" s="15">
        <f ca="1">LOOKUP(D1217,$F$6:$F$9,$K$6:$K$9)</f>
        <v>21</v>
      </c>
      <c r="H1217" s="15">
        <f ca="1">LOOKUP(D1217,$F$6:$F$9,$L$6:$L$9)</f>
        <v>259</v>
      </c>
      <c r="I1217" s="20">
        <f ca="1">RAND()</f>
        <v>0.90179485394198167</v>
      </c>
      <c r="J1217" s="15">
        <f ca="1">IF(B1217=1, ROUND(_xlfn.NORM.INV(I1217,$C$5,$C$6)*(1+$T$14), 0), ROUND(_xlfn.NORM.INV(I1217, $D$5, $D$6)*(1+$T$14), 0))</f>
        <v>6</v>
      </c>
      <c r="K1217" s="20">
        <f ca="1">RAND()</f>
        <v>0.46922189104492307</v>
      </c>
      <c r="L1217" s="18">
        <f ca="1">IF(B1217=1, ROUND(_xlfn.NORM.INV(K1217,$C$7,$C$8), 2), ROUND(_xlfn.NORM.INV(K1217, $D$7, $D$8), 2))</f>
        <v>10457.18</v>
      </c>
      <c r="M1217" s="15">
        <f ca="1">MIN(E1217,J1217)</f>
        <v>0</v>
      </c>
      <c r="N1217" s="15">
        <f ca="1">RAND()</f>
        <v>0.68523913834642736</v>
      </c>
      <c r="O1217" s="19">
        <f ca="1">(IF(B1217=1, $G$21+($G$22-$G$21)*N1217, $H$21+($H$22-$H$21)*N1217))</f>
        <v>3.0557174150392823E-2</v>
      </c>
      <c r="P1217" s="15">
        <f ca="1">ROUND(M1217*(1-O1217), 0)</f>
        <v>0</v>
      </c>
      <c r="Q1217" s="20">
        <f ca="1">RAND()</f>
        <v>0.62651307482980523</v>
      </c>
      <c r="R1217" s="15">
        <f ca="1">IF(B1217=1, ROUND(_xlfn.NORM.INV(Q1217,$C$9,$C$10)*(1+$T$14), 0), ROUND(_xlfn.NORM.INV(Q1217, $D$9, $D$10)*(1+$T$14), 0))</f>
        <v>43</v>
      </c>
      <c r="S1217" s="20">
        <f ca="1">RAND()</f>
        <v>0.75960336023883734</v>
      </c>
      <c r="T1217" s="18">
        <f ca="1">IF(B1217=1, ROUND(_xlfn.NORM.INV(S1217,$C$11,$C$12), 2), ROUND(_xlfn.NORM.INV(S1217, $D$11, $D$12), 2))</f>
        <v>5406.85</v>
      </c>
      <c r="U1217" s="15">
        <f ca="1">MIN(F1217,R1217)</f>
        <v>32</v>
      </c>
      <c r="V1217" s="15">
        <f ca="1">RAND()</f>
        <v>0.32358986396371248</v>
      </c>
      <c r="W1217" s="19">
        <f ca="1">(IF(B1217=1, $G$21+($G$22-$G$21)*V1217, $H$21+($H$22-$H$21)*V1217))</f>
        <v>1.9707695918911375E-2</v>
      </c>
      <c r="X1217" s="15">
        <f ca="1">ROUND(U1217*(1-W1217), 0)</f>
        <v>31</v>
      </c>
      <c r="Y1217" s="20">
        <f ca="1">RAND()</f>
        <v>0.1341907584414388</v>
      </c>
      <c r="Z1217" s="15">
        <f ca="1">IF(B1217=1, ROUND(_xlfn.NORM.INV(Y1217,$C$13,$C$14)*(1+$T$14), 0), ROUND(_xlfn.NORM.INV(Y1217, $D$13, $D$14)*(1+$T$14), 0))</f>
        <v>25</v>
      </c>
      <c r="AA1217" s="20">
        <f ca="1">RAND()</f>
        <v>0.4278568709296664</v>
      </c>
      <c r="AB1217" s="18">
        <f ca="1">IF(B1217=1, ROUND(_xlfn.NORM.INV(AA1217,$C$15,$C$16), 2), ROUND(_xlfn.NORM.INV(AA1217, $D$15, $D$16), 2))</f>
        <v>2775.87</v>
      </c>
      <c r="AC1217" s="15">
        <f ca="1">MIN(G1217,Z1217)</f>
        <v>21</v>
      </c>
      <c r="AD1217" s="15">
        <f ca="1">RAND()</f>
        <v>0.87458488833084302</v>
      </c>
      <c r="AE1217" s="19">
        <f ca="1">(IF(B1217=1, $G$21+($G$22-$G$21)*AD1217, $H$21+($H$22-$H$21)*AD1217))</f>
        <v>3.623754664992529E-2</v>
      </c>
      <c r="AF1217" s="15">
        <f ca="1">ROUND(AC1217*(1-AE1217), 0)</f>
        <v>20</v>
      </c>
      <c r="AG1217" s="20">
        <f ca="1">RAND()</f>
        <v>0.27273893972238372</v>
      </c>
      <c r="AH1217" s="15">
        <f ca="1">IF(B1217=1, ROUND(_xlfn.NORM.INV(AG1217,$C$17,$C$18)*(1+$T$14), 0), ROUND(_xlfn.NORM.INV(AG1217, $D$17, $D$18)*(1+$T$14), 0))</f>
        <v>168</v>
      </c>
      <c r="AI1217" s="20">
        <f ca="1">RAND()</f>
        <v>0.64150267669941485</v>
      </c>
      <c r="AJ1217" s="18">
        <f ca="1">IF(B1217=1, ROUND(_xlfn.NORM.INV(AI1217,$C$19,$C$20), 2), ROUND(_xlfn.NORM.INV(AI1217, $D$19, $D$20), 2))</f>
        <v>1776.26</v>
      </c>
      <c r="AK1217" s="15">
        <f ca="1">MIN(ROUND(H1217*(1+$C$22),0),AH1217)</f>
        <v>168</v>
      </c>
      <c r="AL1217" s="20">
        <f ca="1">RAND()</f>
        <v>0.1505246665828851</v>
      </c>
      <c r="AM1217" s="19">
        <f ca="1">(IF(B1217=1, $G$21+($G$22-$G$21)*AL1217, $H$21+($H$22-$H$21)*AL1217))</f>
        <v>1.4515739997486553E-2</v>
      </c>
      <c r="AN1217" s="15">
        <f ca="1">ROUND(AK1217*(1-AM1217), 0)</f>
        <v>166</v>
      </c>
      <c r="AO1217" s="18">
        <f ca="1">SUM(IF(AN1217&gt;H1217, (AN1217-H1217)*($G$23+AJ1217), 0),IF(AF1217&gt;G1217,(AF1217-G1217)*($G$23+AB1217),0),IF(X1217&gt;F1217,(X1217-F1217)*($G$23+T1217),0),IF(P1217&gt;E1217,(P1217-E1217)*($G$23+L1217),0))</f>
        <v>0</v>
      </c>
      <c r="AP1217" s="18">
        <f>-$C$24</f>
        <v>-313614.51120000001</v>
      </c>
      <c r="AQ1217" s="17">
        <f ca="1">L1217*P1217+T1217*X1217+AB1217*AF1217+AJ1217*AN1217-AO1217+AP1217</f>
        <v>204374.39879999997</v>
      </c>
      <c r="AS1217" s="21">
        <f ca="1">SUM(IF(AN1217&gt;H1217, (AN1217-H1217), 0),IF(AF1217&gt;G1217,(AF1217-G1217),0),IF(X1217&gt;F1217,(X1217-F1217),0),IF(P1217&gt;E1217,(P1217-E1217),0))</f>
        <v>0</v>
      </c>
    </row>
    <row r="1218" spans="1:45" x14ac:dyDescent="0.4">
      <c r="A1218" s="15">
        <v>1190</v>
      </c>
      <c r="B1218" s="15">
        <f ca="1">IF(RAND() &lt; (8/12), 0, 1)</f>
        <v>1</v>
      </c>
      <c r="C1218" s="20">
        <f ca="1">RAND()</f>
        <v>0.8172398654260421</v>
      </c>
      <c r="D1218" s="15" t="str">
        <f ca="1">LOOKUP(C1218,$H$13:$H$16,$F$13:$F$16)</f>
        <v>Boeing 777-300ER</v>
      </c>
      <c r="E1218" s="15">
        <f ca="1">LOOKUP(D1218,$F$6:$F$9,$I$6:$I$9)</f>
        <v>8</v>
      </c>
      <c r="F1218" s="15">
        <f ca="1">LOOKUP(D1218,$F$6:$F$9,$J$6:$J$9)</f>
        <v>40</v>
      </c>
      <c r="G1218" s="15">
        <f ca="1">LOOKUP(D1218,$F$6:$F$9,$K$6:$K$9)</f>
        <v>24</v>
      </c>
      <c r="H1218" s="15">
        <f ca="1">LOOKUP(D1218,$F$6:$F$9,$L$6:$L$9)</f>
        <v>260</v>
      </c>
      <c r="I1218" s="20">
        <f ca="1">RAND()</f>
        <v>0.96096602494540606</v>
      </c>
      <c r="J1218" s="15">
        <f ca="1">IF(B1218=1, ROUND(_xlfn.NORM.INV(I1218,$C$5,$C$6)*(1+$T$14), 0), ROUND(_xlfn.NORM.INV(I1218, $D$5, $D$6)*(1+$T$14), 0))</f>
        <v>10</v>
      </c>
      <c r="K1218" s="20">
        <f ca="1">RAND()</f>
        <v>0.61144444815505483</v>
      </c>
      <c r="L1218" s="18">
        <f ca="1">IF(B1218=1, ROUND(_xlfn.NORM.INV(K1218,$C$7,$C$8), 2), ROUND(_xlfn.NORM.INV(K1218, $D$7, $D$8), 2))</f>
        <v>14169.4</v>
      </c>
      <c r="M1218" s="15">
        <f ca="1">MIN(E1218,J1218)</f>
        <v>8</v>
      </c>
      <c r="N1218" s="15">
        <f ca="1">RAND()</f>
        <v>0.16533530241271088</v>
      </c>
      <c r="O1218" s="19">
        <f ca="1">(IF(B1218=1, $G$21+($G$22-$G$21)*N1218, $H$21+($H$22-$H$21)*N1218))</f>
        <v>2.0786735584444882E-2</v>
      </c>
      <c r="P1218" s="15">
        <f ca="1">ROUND(M1218*(1-O1218), 0)</f>
        <v>8</v>
      </c>
      <c r="Q1218" s="20">
        <f ca="1">RAND()</f>
        <v>0.42208794323023147</v>
      </c>
      <c r="R1218" s="15">
        <f ca="1">IF(B1218=1, ROUND(_xlfn.NORM.INV(Q1218,$C$9,$C$10)*(1+$T$14), 0), ROUND(_xlfn.NORM.INV(Q1218, $D$9, $D$10)*(1+$T$14), 0))</f>
        <v>56</v>
      </c>
      <c r="S1218" s="20">
        <f ca="1">RAND()</f>
        <v>0.69365009816313039</v>
      </c>
      <c r="T1218" s="18">
        <f ca="1">IF(B1218=1, ROUND(_xlfn.NORM.INV(S1218,$C$11,$C$12), 2), ROUND(_xlfn.NORM.INV(S1218, $D$11, $D$12), 2))</f>
        <v>7285.91</v>
      </c>
      <c r="U1218" s="15">
        <f ca="1">MIN(F1218,R1218)</f>
        <v>40</v>
      </c>
      <c r="V1218" s="15">
        <f ca="1">RAND()</f>
        <v>0.21480200584786358</v>
      </c>
      <c r="W1218" s="19">
        <f ca="1">(IF(B1218=1, $G$21+($G$22-$G$21)*V1218, $H$21+($H$22-$H$21)*V1218))</f>
        <v>2.2518070204675226E-2</v>
      </c>
      <c r="X1218" s="15">
        <f ca="1">ROUND(U1218*(1-W1218), 0)</f>
        <v>39</v>
      </c>
      <c r="Y1218" s="20">
        <f ca="1">RAND()</f>
        <v>0.69909963063434277</v>
      </c>
      <c r="Z1218" s="15">
        <f ca="1">IF(B1218=1, ROUND(_xlfn.NORM.INV(Y1218,$C$13,$C$14)*(1+$T$14), 0), ROUND(_xlfn.NORM.INV(Y1218, $D$13, $D$14)*(1+$T$14), 0))</f>
        <v>67</v>
      </c>
      <c r="AA1218" s="20">
        <f ca="1">RAND()</f>
        <v>0.29891393064866278</v>
      </c>
      <c r="AB1218" s="18">
        <f ca="1">IF(B1218=1, ROUND(_xlfn.NORM.INV(AA1218,$C$15,$C$16), 2), ROUND(_xlfn.NORM.INV(AA1218, $D$15, $D$16), 2))</f>
        <v>3388.67</v>
      </c>
      <c r="AC1218" s="15">
        <f ca="1">MIN(G1218,Z1218)</f>
        <v>24</v>
      </c>
      <c r="AD1218" s="15">
        <f ca="1">RAND()</f>
        <v>0.42768581910574877</v>
      </c>
      <c r="AE1218" s="19">
        <f ca="1">(IF(B1218=1, $G$21+($G$22-$G$21)*AD1218, $H$21+($H$22-$H$21)*AD1218))</f>
        <v>2.9969003668701207E-2</v>
      </c>
      <c r="AF1218" s="15">
        <f ca="1">ROUND(AC1218*(1-AE1218), 0)</f>
        <v>23</v>
      </c>
      <c r="AG1218" s="20">
        <f ca="1">RAND()</f>
        <v>0.32918791155358051</v>
      </c>
      <c r="AH1218" s="15">
        <f ca="1">IF(B1218=1, ROUND(_xlfn.NORM.INV(AG1218,$C$17,$C$18)*(1+$T$14), 0), ROUND(_xlfn.NORM.INV(AG1218, $D$17, $D$18)*(1+$T$14), 0))</f>
        <v>249</v>
      </c>
      <c r="AI1218" s="20">
        <f ca="1">RAND()</f>
        <v>0.1031739503060789</v>
      </c>
      <c r="AJ1218" s="18">
        <f ca="1">IF(B1218=1, ROUND(_xlfn.NORM.INV(AI1218,$C$19,$C$20), 2), ROUND(_xlfn.NORM.INV(AI1218, $D$19, $D$20), 2))</f>
        <v>1896.66</v>
      </c>
      <c r="AK1218" s="15">
        <f ca="1">MIN(ROUND(H1218*(1+$C$22),0),AH1218)</f>
        <v>249</v>
      </c>
      <c r="AL1218" s="20">
        <f ca="1">RAND()</f>
        <v>0.30213621482571473</v>
      </c>
      <c r="AM1218" s="19">
        <f ca="1">(IF(B1218=1, $G$21+($G$22-$G$21)*AL1218, $H$21+($H$22-$H$21)*AL1218))</f>
        <v>2.5574767518900018E-2</v>
      </c>
      <c r="AN1218" s="15">
        <f ca="1">ROUND(AK1218*(1-AM1218), 0)</f>
        <v>243</v>
      </c>
      <c r="AO1218" s="18">
        <f ca="1">SUM(IF(AN1218&gt;H1218, (AN1218-H1218)*($G$23+AJ1218), 0),IF(AF1218&gt;G1218,(AF1218-G1218)*($G$23+AB1218),0),IF(X1218&gt;F1218,(X1218-F1218)*($G$23+T1218),0),IF(P1218&gt;E1218,(P1218-E1218)*($G$23+L1218),0))</f>
        <v>0</v>
      </c>
      <c r="AP1218" s="18">
        <f>-$C$24</f>
        <v>-313614.51120000001</v>
      </c>
      <c r="AQ1218" s="17">
        <f ca="1">L1218*P1218+T1218*X1218+AB1218*AF1218+AJ1218*AN1218-AO1218+AP1218</f>
        <v>622718.96879999992</v>
      </c>
      <c r="AS1218" s="21">
        <f ca="1">SUM(IF(AN1218&gt;H1218, (AN1218-H1218), 0),IF(AF1218&gt;G1218,(AF1218-G1218),0),IF(X1218&gt;F1218,(X1218-F1218),0),IF(P1218&gt;E1218,(P1218-E1218),0))</f>
        <v>0</v>
      </c>
    </row>
    <row r="1219" spans="1:45" x14ac:dyDescent="0.4">
      <c r="A1219" s="15">
        <v>1191</v>
      </c>
      <c r="B1219" s="15">
        <f ca="1">IF(RAND() &lt; (8/12), 0, 1)</f>
        <v>0</v>
      </c>
      <c r="C1219" s="20">
        <f ca="1">RAND()</f>
        <v>0.83699730584351806</v>
      </c>
      <c r="D1219" s="15" t="str">
        <f ca="1">LOOKUP(C1219,$H$13:$H$16,$F$13:$F$16)</f>
        <v>Boeing 777-300ER</v>
      </c>
      <c r="E1219" s="15">
        <f ca="1">LOOKUP(D1219,$F$6:$F$9,$I$6:$I$9)</f>
        <v>8</v>
      </c>
      <c r="F1219" s="15">
        <f ca="1">LOOKUP(D1219,$F$6:$F$9,$J$6:$J$9)</f>
        <v>40</v>
      </c>
      <c r="G1219" s="15">
        <f ca="1">LOOKUP(D1219,$F$6:$F$9,$K$6:$K$9)</f>
        <v>24</v>
      </c>
      <c r="H1219" s="15">
        <f ca="1">LOOKUP(D1219,$F$6:$F$9,$L$6:$L$9)</f>
        <v>260</v>
      </c>
      <c r="I1219" s="20">
        <f ca="1">RAND()</f>
        <v>0.73798093005285959</v>
      </c>
      <c r="J1219" s="15">
        <f ca="1">IF(B1219=1, ROUND(_xlfn.NORM.INV(I1219,$C$5,$C$6)*(1+$T$14), 0), ROUND(_xlfn.NORM.INV(I1219, $D$5, $D$6)*(1+$T$14), 0))</f>
        <v>5</v>
      </c>
      <c r="K1219" s="20">
        <f ca="1">RAND()</f>
        <v>0.71797058962734417</v>
      </c>
      <c r="L1219" s="18">
        <f ca="1">IF(B1219=1, ROUND(_xlfn.NORM.INV(K1219,$C$7,$C$8), 2), ROUND(_xlfn.NORM.INV(K1219, $D$7, $D$8), 2))</f>
        <v>10755.27</v>
      </c>
      <c r="M1219" s="15">
        <f ca="1">MIN(E1219,J1219)</f>
        <v>5</v>
      </c>
      <c r="N1219" s="15">
        <f ca="1">RAND()</f>
        <v>0.18863751869071599</v>
      </c>
      <c r="O1219" s="19">
        <f ca="1">(IF(B1219=1, $G$21+($G$22-$G$21)*N1219, $H$21+($H$22-$H$21)*N1219))</f>
        <v>1.5659125560721479E-2</v>
      </c>
      <c r="P1219" s="15">
        <f ca="1">ROUND(M1219*(1-O1219), 0)</f>
        <v>5</v>
      </c>
      <c r="Q1219" s="20">
        <f ca="1">RAND()</f>
        <v>0.78545900556709258</v>
      </c>
      <c r="R1219" s="15">
        <f ca="1">IF(B1219=1, ROUND(_xlfn.NORM.INV(Q1219,$C$9,$C$10)*(1+$T$14), 0), ROUND(_xlfn.NORM.INV(Q1219, $D$9, $D$10)*(1+$T$14), 0))</f>
        <v>48</v>
      </c>
      <c r="S1219" s="20">
        <f ca="1">RAND()</f>
        <v>0.25656149422884789</v>
      </c>
      <c r="T1219" s="18">
        <f ca="1">IF(B1219=1, ROUND(_xlfn.NORM.INV(S1219,$C$11,$C$12), 2), ROUND(_xlfn.NORM.INV(S1219, $D$11, $D$12), 2))</f>
        <v>5097.16</v>
      </c>
      <c r="U1219" s="15">
        <f ca="1">MIN(F1219,R1219)</f>
        <v>40</v>
      </c>
      <c r="V1219" s="15">
        <f ca="1">RAND()</f>
        <v>0.97668367094413944</v>
      </c>
      <c r="W1219" s="19">
        <f ca="1">(IF(B1219=1, $G$21+($G$22-$G$21)*V1219, $H$21+($H$22-$H$21)*V1219))</f>
        <v>3.9300510128324181E-2</v>
      </c>
      <c r="X1219" s="15">
        <f ca="1">ROUND(U1219*(1-W1219), 0)</f>
        <v>38</v>
      </c>
      <c r="Y1219" s="20">
        <f ca="1">RAND()</f>
        <v>0.25812263381807665</v>
      </c>
      <c r="Z1219" s="15">
        <f ca="1">IF(B1219=1, ROUND(_xlfn.NORM.INV(Y1219,$C$13,$C$14)*(1+$T$14), 0), ROUND(_xlfn.NORM.INV(Y1219, $D$13, $D$14)*(1+$T$14), 0))</f>
        <v>30</v>
      </c>
      <c r="AA1219" s="20">
        <f ca="1">RAND()</f>
        <v>0.71492954312019397</v>
      </c>
      <c r="AB1219" s="18">
        <f ca="1">IF(B1219=1, ROUND(_xlfn.NORM.INV(AA1219,$C$15,$C$16), 2), ROUND(_xlfn.NORM.INV(AA1219, $D$15, $D$16), 2))</f>
        <v>2866.98</v>
      </c>
      <c r="AC1219" s="15">
        <f ca="1">MIN(G1219,Z1219)</f>
        <v>24</v>
      </c>
      <c r="AD1219" s="15">
        <f ca="1">RAND()</f>
        <v>0.66363644631389251</v>
      </c>
      <c r="AE1219" s="19">
        <f ca="1">(IF(B1219=1, $G$21+($G$22-$G$21)*AD1219, $H$21+($H$22-$H$21)*AD1219))</f>
        <v>2.9909093389416774E-2</v>
      </c>
      <c r="AF1219" s="15">
        <f ca="1">ROUND(AC1219*(1-AE1219), 0)</f>
        <v>23</v>
      </c>
      <c r="AG1219" s="20">
        <f ca="1">RAND()</f>
        <v>0.15936531576119128</v>
      </c>
      <c r="AH1219" s="15">
        <f ca="1">IF(B1219=1, ROUND(_xlfn.NORM.INV(AG1219,$C$17,$C$18)*(1+$T$14), 0), ROUND(_xlfn.NORM.INV(AG1219, $D$17, $D$18)*(1+$T$14), 0))</f>
        <v>147</v>
      </c>
      <c r="AI1219" s="20">
        <f ca="1">RAND()</f>
        <v>0.21616244362552339</v>
      </c>
      <c r="AJ1219" s="18">
        <f ca="1">IF(B1219=1, ROUND(_xlfn.NORM.INV(AI1219,$C$19,$C$20), 2), ROUND(_xlfn.NORM.INV(AI1219, $D$19, $D$20), 2))</f>
        <v>1689.08</v>
      </c>
      <c r="AK1219" s="15">
        <f ca="1">MIN(ROUND(H1219*(1+$C$22),0),AH1219)</f>
        <v>147</v>
      </c>
      <c r="AL1219" s="20">
        <f ca="1">RAND()</f>
        <v>0.86134316445794401</v>
      </c>
      <c r="AM1219" s="19">
        <f ca="1">(IF(B1219=1, $G$21+($G$22-$G$21)*AL1219, $H$21+($H$22-$H$21)*AL1219))</f>
        <v>3.5840294933738318E-2</v>
      </c>
      <c r="AN1219" s="15">
        <f ca="1">ROUND(AK1219*(1-AM1219), 0)</f>
        <v>142</v>
      </c>
      <c r="AO1219" s="18">
        <f ca="1">SUM(IF(AN1219&gt;H1219, (AN1219-H1219)*($G$23+AJ1219), 0),IF(AF1219&gt;G1219,(AF1219-G1219)*($G$23+AB1219),0),IF(X1219&gt;F1219,(X1219-F1219)*($G$23+T1219),0),IF(P1219&gt;E1219,(P1219-E1219)*($G$23+L1219),0))</f>
        <v>0</v>
      </c>
      <c r="AP1219" s="18">
        <f>-$C$24</f>
        <v>-313614.51120000001</v>
      </c>
      <c r="AQ1219" s="17">
        <f ca="1">L1219*P1219+T1219*X1219+AB1219*AF1219+AJ1219*AN1219-AO1219+AP1219</f>
        <v>239643.81879999995</v>
      </c>
      <c r="AS1219" s="21">
        <f ca="1">SUM(IF(AN1219&gt;H1219, (AN1219-H1219), 0),IF(AF1219&gt;G1219,(AF1219-G1219),0),IF(X1219&gt;F1219,(X1219-F1219),0),IF(P1219&gt;E1219,(P1219-E1219),0))</f>
        <v>0</v>
      </c>
    </row>
    <row r="1220" spans="1:45" x14ac:dyDescent="0.4">
      <c r="A1220" s="15">
        <v>1192</v>
      </c>
      <c r="B1220" s="15">
        <f ca="1">IF(RAND() &lt; (8/12), 0, 1)</f>
        <v>0</v>
      </c>
      <c r="C1220" s="20">
        <f ca="1">RAND()</f>
        <v>0.44348114404180228</v>
      </c>
      <c r="D1220" s="15" t="str">
        <f ca="1">LOOKUP(C1220,$H$13:$H$16,$F$13:$F$16)</f>
        <v>Airbus A380-800</v>
      </c>
      <c r="E1220" s="15">
        <f ca="1">LOOKUP(D1220,$F$6:$F$9,$I$6:$I$9)</f>
        <v>14</v>
      </c>
      <c r="F1220" s="15">
        <f ca="1">LOOKUP(D1220,$F$6:$F$9,$J$6:$J$9)</f>
        <v>76</v>
      </c>
      <c r="G1220" s="15">
        <f ca="1">LOOKUP(D1220,$F$6:$F$9,$K$6:$K$9)</f>
        <v>56</v>
      </c>
      <c r="H1220" s="15">
        <f ca="1">LOOKUP(D1220,$F$6:$F$9,$L$6:$L$9)</f>
        <v>341</v>
      </c>
      <c r="I1220" s="20">
        <f ca="1">RAND()</f>
        <v>0.40464131211705734</v>
      </c>
      <c r="J1220" s="15">
        <f ca="1">IF(B1220=1, ROUND(_xlfn.NORM.INV(I1220,$C$5,$C$6)*(1+$T$14), 0), ROUND(_xlfn.NORM.INV(I1220, $D$5, $D$6)*(1+$T$14), 0))</f>
        <v>4</v>
      </c>
      <c r="K1220" s="20">
        <f ca="1">RAND()</f>
        <v>0.38814530985890849</v>
      </c>
      <c r="L1220" s="18">
        <f ca="1">IF(B1220=1, ROUND(_xlfn.NORM.INV(K1220,$C$7,$C$8), 2), ROUND(_xlfn.NORM.INV(K1220, $D$7, $D$8), 2))</f>
        <v>10362.870000000001</v>
      </c>
      <c r="M1220" s="15">
        <f ca="1">MIN(E1220,J1220)</f>
        <v>4</v>
      </c>
      <c r="N1220" s="15">
        <f ca="1">RAND()</f>
        <v>0.93416121872649571</v>
      </c>
      <c r="O1220" s="19">
        <f ca="1">(IF(B1220=1, $G$21+($G$22-$G$21)*N1220, $H$21+($H$22-$H$21)*N1220))</f>
        <v>3.8024836561794874E-2</v>
      </c>
      <c r="P1220" s="15">
        <f ca="1">ROUND(M1220*(1-O1220), 0)</f>
        <v>4</v>
      </c>
      <c r="Q1220" s="20">
        <f ca="1">RAND()</f>
        <v>0.15856082846000064</v>
      </c>
      <c r="R1220" s="15">
        <f ca="1">IF(B1220=1, ROUND(_xlfn.NORM.INV(Q1220,$C$9,$C$10)*(1+$T$14), 0), ROUND(_xlfn.NORM.INV(Q1220, $D$9, $D$10)*(1+$T$14), 0))</f>
        <v>29</v>
      </c>
      <c r="S1220" s="20">
        <f ca="1">RAND()</f>
        <v>0.28018143785282978</v>
      </c>
      <c r="T1220" s="18">
        <f ca="1">IF(B1220=1, ROUND(_xlfn.NORM.INV(S1220,$C$11,$C$12), 2), ROUND(_xlfn.NORM.INV(S1220, $D$11, $D$12), 2))</f>
        <v>5113.49</v>
      </c>
      <c r="U1220" s="15">
        <f ca="1">MIN(F1220,R1220)</f>
        <v>29</v>
      </c>
      <c r="V1220" s="15">
        <f ca="1">RAND()</f>
        <v>0.13293869752737042</v>
      </c>
      <c r="W1220" s="19">
        <f ca="1">(IF(B1220=1, $G$21+($G$22-$G$21)*V1220, $H$21+($H$22-$H$21)*V1220))</f>
        <v>1.3988160925821114E-2</v>
      </c>
      <c r="X1220" s="15">
        <f ca="1">ROUND(U1220*(1-W1220), 0)</f>
        <v>29</v>
      </c>
      <c r="Y1220" s="20">
        <f ca="1">RAND()</f>
        <v>0.14366411883535302</v>
      </c>
      <c r="Z1220" s="15">
        <f ca="1">IF(B1220=1, ROUND(_xlfn.NORM.INV(Y1220,$C$13,$C$14)*(1+$T$14), 0), ROUND(_xlfn.NORM.INV(Y1220, $D$13, $D$14)*(1+$T$14), 0))</f>
        <v>26</v>
      </c>
      <c r="AA1220" s="20">
        <f ca="1">RAND()</f>
        <v>0.28397643371820358</v>
      </c>
      <c r="AB1220" s="18">
        <f ca="1">IF(B1220=1, ROUND(_xlfn.NORM.INV(AA1220,$C$15,$C$16), 2), ROUND(_xlfn.NORM.INV(AA1220, $D$15, $D$16), 2))</f>
        <v>2728.56</v>
      </c>
      <c r="AC1220" s="15">
        <f ca="1">MIN(G1220,Z1220)</f>
        <v>26</v>
      </c>
      <c r="AD1220" s="15">
        <f ca="1">RAND()</f>
        <v>0.70809815424779943</v>
      </c>
      <c r="AE1220" s="19">
        <f ca="1">(IF(B1220=1, $G$21+($G$22-$G$21)*AD1220, $H$21+($H$22-$H$21)*AD1220))</f>
        <v>3.1242944627433981E-2</v>
      </c>
      <c r="AF1220" s="15">
        <f ca="1">ROUND(AC1220*(1-AE1220), 0)</f>
        <v>25</v>
      </c>
      <c r="AG1220" s="20">
        <f ca="1">RAND()</f>
        <v>0.85988504288658174</v>
      </c>
      <c r="AH1220" s="15">
        <f ca="1">IF(B1220=1, ROUND(_xlfn.NORM.INV(AG1220,$C$17,$C$18)*(1+$T$14), 0), ROUND(_xlfn.NORM.INV(AG1220, $D$17, $D$18)*(1+$T$14), 0))</f>
        <v>256</v>
      </c>
      <c r="AI1220" s="20">
        <f ca="1">RAND()</f>
        <v>0.37296594229787938</v>
      </c>
      <c r="AJ1220" s="18">
        <f ca="1">IF(B1220=1, ROUND(_xlfn.NORM.INV(AI1220,$C$19,$C$20), 2), ROUND(_xlfn.NORM.INV(AI1220, $D$19, $D$20), 2))</f>
        <v>1724.12</v>
      </c>
      <c r="AK1220" s="15">
        <f ca="1">MIN(ROUND(H1220*(1+$C$22),0),AH1220)</f>
        <v>256</v>
      </c>
      <c r="AL1220" s="20">
        <f ca="1">RAND()</f>
        <v>0.6359654103564254</v>
      </c>
      <c r="AM1220" s="19">
        <f ca="1">(IF(B1220=1, $G$21+($G$22-$G$21)*AL1220, $H$21+($H$22-$H$21)*AL1220))</f>
        <v>2.9078962310692763E-2</v>
      </c>
      <c r="AN1220" s="15">
        <f ca="1">ROUND(AK1220*(1-AM1220), 0)</f>
        <v>249</v>
      </c>
      <c r="AO1220" s="18">
        <f ca="1">SUM(IF(AN1220&gt;H1220, (AN1220-H1220)*($G$23+AJ1220), 0),IF(AF1220&gt;G1220,(AF1220-G1220)*($G$23+AB1220),0),IF(X1220&gt;F1220,(X1220-F1220)*($G$23+T1220),0),IF(P1220&gt;E1220,(P1220-E1220)*($G$23+L1220),0))</f>
        <v>0</v>
      </c>
      <c r="AP1220" s="18">
        <f>-$C$24</f>
        <v>-313614.51120000001</v>
      </c>
      <c r="AQ1220" s="17">
        <f ca="1">L1220*P1220+T1220*X1220+AB1220*AF1220+AJ1220*AN1220-AO1220+AP1220</f>
        <v>373648.05879999994</v>
      </c>
      <c r="AS1220" s="21">
        <f ca="1">SUM(IF(AN1220&gt;H1220, (AN1220-H1220), 0),IF(AF1220&gt;G1220,(AF1220-G1220),0),IF(X1220&gt;F1220,(X1220-F1220),0),IF(P1220&gt;E1220,(P1220-E1220),0))</f>
        <v>0</v>
      </c>
    </row>
    <row r="1221" spans="1:45" x14ac:dyDescent="0.4">
      <c r="A1221" s="15">
        <v>1193</v>
      </c>
      <c r="B1221" s="15">
        <f ca="1">IF(RAND() &lt; (8/12), 0, 1)</f>
        <v>0</v>
      </c>
      <c r="C1221" s="20">
        <f ca="1">RAND()</f>
        <v>0.20780157366455587</v>
      </c>
      <c r="D1221" s="15" t="str">
        <f ca="1">LOOKUP(C1221,$H$13:$H$16,$F$13:$F$16)</f>
        <v>Airbus A380-800</v>
      </c>
      <c r="E1221" s="15">
        <f ca="1">LOOKUP(D1221,$F$6:$F$9,$I$6:$I$9)</f>
        <v>14</v>
      </c>
      <c r="F1221" s="15">
        <f ca="1">LOOKUP(D1221,$F$6:$F$9,$J$6:$J$9)</f>
        <v>76</v>
      </c>
      <c r="G1221" s="15">
        <f ca="1">LOOKUP(D1221,$F$6:$F$9,$K$6:$K$9)</f>
        <v>56</v>
      </c>
      <c r="H1221" s="15">
        <f ca="1">LOOKUP(D1221,$F$6:$F$9,$L$6:$L$9)</f>
        <v>341</v>
      </c>
      <c r="I1221" s="20">
        <f ca="1">RAND()</f>
        <v>0.7803747598362708</v>
      </c>
      <c r="J1221" s="15">
        <f ca="1">IF(B1221=1, ROUND(_xlfn.NORM.INV(I1221,$C$5,$C$6)*(1+$T$14), 0), ROUND(_xlfn.NORM.INV(I1221, $D$5, $D$6)*(1+$T$14), 0))</f>
        <v>5</v>
      </c>
      <c r="K1221" s="20">
        <f ca="1">RAND()</f>
        <v>0.88185579820156346</v>
      </c>
      <c r="L1221" s="18">
        <f ca="1">IF(B1221=1, ROUND(_xlfn.NORM.INV(K1221,$C$7,$C$8), 2), ROUND(_xlfn.NORM.INV(K1221, $D$7, $D$8), 2))</f>
        <v>11032.14</v>
      </c>
      <c r="M1221" s="15">
        <f ca="1">MIN(E1221,J1221)</f>
        <v>5</v>
      </c>
      <c r="N1221" s="15">
        <f ca="1">RAND()</f>
        <v>0.70200039819554672</v>
      </c>
      <c r="O1221" s="19">
        <f ca="1">(IF(B1221=1, $G$21+($G$22-$G$21)*N1221, $H$21+($H$22-$H$21)*N1221))</f>
        <v>3.1060011945866398E-2</v>
      </c>
      <c r="P1221" s="15">
        <f ca="1">ROUND(M1221*(1-O1221), 0)</f>
        <v>5</v>
      </c>
      <c r="Q1221" s="20">
        <f ca="1">RAND()</f>
        <v>0.75223014819036194</v>
      </c>
      <c r="R1221" s="15">
        <f ca="1">IF(B1221=1, ROUND(_xlfn.NORM.INV(Q1221,$C$9,$C$10)*(1+$T$14), 0), ROUND(_xlfn.NORM.INV(Q1221, $D$9, $D$10)*(1+$T$14), 0))</f>
        <v>47</v>
      </c>
      <c r="S1221" s="20">
        <f ca="1">RAND()</f>
        <v>0.22040528588972641</v>
      </c>
      <c r="T1221" s="18">
        <f ca="1">IF(B1221=1, ROUND(_xlfn.NORM.INV(S1221,$C$11,$C$12), 2), ROUND(_xlfn.NORM.INV(S1221, $D$11, $D$12), 2))</f>
        <v>5070.53</v>
      </c>
      <c r="U1221" s="15">
        <f ca="1">MIN(F1221,R1221)</f>
        <v>47</v>
      </c>
      <c r="V1221" s="15">
        <f ca="1">RAND()</f>
        <v>0.78698427008595917</v>
      </c>
      <c r="W1221" s="19">
        <f ca="1">(IF(B1221=1, $G$21+($G$22-$G$21)*V1221, $H$21+($H$22-$H$21)*V1221))</f>
        <v>3.3609528102578771E-2</v>
      </c>
      <c r="X1221" s="15">
        <f ca="1">ROUND(U1221*(1-W1221), 0)</f>
        <v>45</v>
      </c>
      <c r="Y1221" s="20">
        <f ca="1">RAND()</f>
        <v>8.7034290488558708E-2</v>
      </c>
      <c r="Z1221" s="15">
        <f ca="1">IF(B1221=1, ROUND(_xlfn.NORM.INV(Y1221,$C$13,$C$14)*(1+$T$14), 0), ROUND(_xlfn.NORM.INV(Y1221, $D$13, $D$14)*(1+$T$14), 0))</f>
        <v>23</v>
      </c>
      <c r="AA1221" s="20">
        <f ca="1">RAND()</f>
        <v>0.5351979026844883</v>
      </c>
      <c r="AB1221" s="18">
        <f ca="1">IF(B1221=1, ROUND(_xlfn.NORM.INV(AA1221,$C$15,$C$16), 2), ROUND(_xlfn.NORM.INV(AA1221, $D$15, $D$16), 2))</f>
        <v>2808.7</v>
      </c>
      <c r="AC1221" s="15">
        <f ca="1">MIN(G1221,Z1221)</f>
        <v>23</v>
      </c>
      <c r="AD1221" s="15">
        <f ca="1">RAND()</f>
        <v>0.9486806562886374</v>
      </c>
      <c r="AE1221" s="19">
        <f ca="1">(IF(B1221=1, $G$21+($G$22-$G$21)*AD1221, $H$21+($H$22-$H$21)*AD1221))</f>
        <v>3.8460419688659118E-2</v>
      </c>
      <c r="AF1221" s="15">
        <f ca="1">ROUND(AC1221*(1-AE1221), 0)</f>
        <v>22</v>
      </c>
      <c r="AG1221" s="20">
        <f ca="1">RAND()</f>
        <v>0.56352986321759113</v>
      </c>
      <c r="AH1221" s="15">
        <f ca="1">IF(B1221=1, ROUND(_xlfn.NORM.INV(AG1221,$C$17,$C$18)*(1+$T$14), 0), ROUND(_xlfn.NORM.INV(AG1221, $D$17, $D$18)*(1+$T$14), 0))</f>
        <v>208</v>
      </c>
      <c r="AI1221" s="20">
        <f ca="1">RAND()</f>
        <v>0.71356300827671604</v>
      </c>
      <c r="AJ1221" s="18">
        <f ca="1">IF(B1221=1, ROUND(_xlfn.NORM.INV(AI1221,$C$19,$C$20), 2), ROUND(_xlfn.NORM.INV(AI1221, $D$19, $D$20), 2))</f>
        <v>1791.56</v>
      </c>
      <c r="AK1221" s="15">
        <f ca="1">MIN(ROUND(H1221*(1+$C$22),0),AH1221)</f>
        <v>208</v>
      </c>
      <c r="AL1221" s="20">
        <f ca="1">RAND()</f>
        <v>0.88973668062416589</v>
      </c>
      <c r="AM1221" s="19">
        <f ca="1">(IF(B1221=1, $G$21+($G$22-$G$21)*AL1221, $H$21+($H$22-$H$21)*AL1221))</f>
        <v>3.6692100418724977E-2</v>
      </c>
      <c r="AN1221" s="15">
        <f ca="1">ROUND(AK1221*(1-AM1221), 0)</f>
        <v>200</v>
      </c>
      <c r="AO1221" s="18">
        <f ca="1">SUM(IF(AN1221&gt;H1221, (AN1221-H1221)*($G$23+AJ1221), 0),IF(AF1221&gt;G1221,(AF1221-G1221)*($G$23+AB1221),0),IF(X1221&gt;F1221,(X1221-F1221)*($G$23+T1221),0),IF(P1221&gt;E1221,(P1221-E1221)*($G$23+L1221),0))</f>
        <v>0</v>
      </c>
      <c r="AP1221" s="18">
        <f>-$C$24</f>
        <v>-313614.51120000001</v>
      </c>
      <c r="AQ1221" s="17">
        <f ca="1">L1221*P1221+T1221*X1221+AB1221*AF1221+AJ1221*AN1221-AO1221+AP1221</f>
        <v>389823.43879999995</v>
      </c>
      <c r="AS1221" s="21">
        <f ca="1">SUM(IF(AN1221&gt;H1221, (AN1221-H1221), 0),IF(AF1221&gt;G1221,(AF1221-G1221),0),IF(X1221&gt;F1221,(X1221-F1221),0),IF(P1221&gt;E1221,(P1221-E1221),0))</f>
        <v>0</v>
      </c>
    </row>
    <row r="1222" spans="1:45" x14ac:dyDescent="0.4">
      <c r="A1222" s="15">
        <v>1194</v>
      </c>
      <c r="B1222" s="15">
        <f ca="1">IF(RAND() &lt; (8/12), 0, 1)</f>
        <v>0</v>
      </c>
      <c r="C1222" s="20">
        <f ca="1">RAND()</f>
        <v>0.53877365737396743</v>
      </c>
      <c r="D1222" s="15" t="str">
        <f ca="1">LOOKUP(C1222,$H$13:$H$16,$F$13:$F$16)</f>
        <v>Airbus A380-800</v>
      </c>
      <c r="E1222" s="15">
        <f ca="1">LOOKUP(D1222,$F$6:$F$9,$I$6:$I$9)</f>
        <v>14</v>
      </c>
      <c r="F1222" s="15">
        <f ca="1">LOOKUP(D1222,$F$6:$F$9,$J$6:$J$9)</f>
        <v>76</v>
      </c>
      <c r="G1222" s="15">
        <f ca="1">LOOKUP(D1222,$F$6:$F$9,$K$6:$K$9)</f>
        <v>56</v>
      </c>
      <c r="H1222" s="15">
        <f ca="1">LOOKUP(D1222,$F$6:$F$9,$L$6:$L$9)</f>
        <v>341</v>
      </c>
      <c r="I1222" s="20">
        <f ca="1">RAND()</f>
        <v>0.85671266218995146</v>
      </c>
      <c r="J1222" s="15">
        <f ca="1">IF(B1222=1, ROUND(_xlfn.NORM.INV(I1222,$C$5,$C$6)*(1+$T$14), 0), ROUND(_xlfn.NORM.INV(I1222, $D$5, $D$6)*(1+$T$14), 0))</f>
        <v>5</v>
      </c>
      <c r="K1222" s="20">
        <f ca="1">RAND()</f>
        <v>0.28954759762890292</v>
      </c>
      <c r="L1222" s="18">
        <f ca="1">IF(B1222=1, ROUND(_xlfn.NORM.INV(K1222,$C$7,$C$8), 2), ROUND(_xlfn.NORM.INV(K1222, $D$7, $D$8), 2))</f>
        <v>10239.57</v>
      </c>
      <c r="M1222" s="15">
        <f ca="1">MIN(E1222,J1222)</f>
        <v>5</v>
      </c>
      <c r="N1222" s="15">
        <f ca="1">RAND()</f>
        <v>0.77698001679638851</v>
      </c>
      <c r="O1222" s="19">
        <f ca="1">(IF(B1222=1, $G$21+($G$22-$G$21)*N1222, $H$21+($H$22-$H$21)*N1222))</f>
        <v>3.3309400503891654E-2</v>
      </c>
      <c r="P1222" s="15">
        <f ca="1">ROUND(M1222*(1-O1222), 0)</f>
        <v>5</v>
      </c>
      <c r="Q1222" s="20">
        <f ca="1">RAND()</f>
        <v>0.98524225577799907</v>
      </c>
      <c r="R1222" s="15">
        <f ca="1">IF(B1222=1, ROUND(_xlfn.NORM.INV(Q1222,$C$9,$C$10)*(1+$T$14), 0), ROUND(_xlfn.NORM.INV(Q1222, $D$9, $D$10)*(1+$T$14), 0))</f>
        <v>63</v>
      </c>
      <c r="S1222" s="20">
        <f ca="1">RAND()</f>
        <v>0.81428845448875609</v>
      </c>
      <c r="T1222" s="18">
        <f ca="1">IF(B1222=1, ROUND(_xlfn.NORM.INV(S1222,$C$11,$C$12), 2), ROUND(_xlfn.NORM.INV(S1222, $D$11, $D$12), 2))</f>
        <v>5449.87</v>
      </c>
      <c r="U1222" s="15">
        <f ca="1">MIN(F1222,R1222)</f>
        <v>63</v>
      </c>
      <c r="V1222" s="15">
        <f ca="1">RAND()</f>
        <v>0.43258659933812116</v>
      </c>
      <c r="W1222" s="19">
        <f ca="1">(IF(B1222=1, $G$21+($G$22-$G$21)*V1222, $H$21+($H$22-$H$21)*V1222))</f>
        <v>2.2977597980143635E-2</v>
      </c>
      <c r="X1222" s="15">
        <f ca="1">ROUND(U1222*(1-W1222), 0)</f>
        <v>62</v>
      </c>
      <c r="Y1222" s="20">
        <f ca="1">RAND()</f>
        <v>0.69519872351295342</v>
      </c>
      <c r="Z1222" s="15">
        <f ca="1">IF(B1222=1, ROUND(_xlfn.NORM.INV(Y1222,$C$13,$C$14)*(1+$T$14), 0), ROUND(_xlfn.NORM.INV(Y1222, $D$13, $D$14)*(1+$T$14), 0))</f>
        <v>41</v>
      </c>
      <c r="AA1222" s="20">
        <f ca="1">RAND()</f>
        <v>0.55608551309650422</v>
      </c>
      <c r="AB1222" s="18">
        <f ca="1">IF(B1222=1, ROUND(_xlfn.NORM.INV(AA1222,$C$15,$C$16), 2), ROUND(_xlfn.NORM.INV(AA1222, $D$15, $D$16), 2))</f>
        <v>2815.11</v>
      </c>
      <c r="AC1222" s="15">
        <f ca="1">MIN(G1222,Z1222)</f>
        <v>41</v>
      </c>
      <c r="AD1222" s="15">
        <f ca="1">RAND()</f>
        <v>0.89890631225753481</v>
      </c>
      <c r="AE1222" s="19">
        <f ca="1">(IF(B1222=1, $G$21+($G$22-$G$21)*AD1222, $H$21+($H$22-$H$21)*AD1222))</f>
        <v>3.6967189367726042E-2</v>
      </c>
      <c r="AF1222" s="15">
        <f ca="1">ROUND(AC1222*(1-AE1222), 0)</f>
        <v>39</v>
      </c>
      <c r="AG1222" s="20">
        <f ca="1">RAND()</f>
        <v>0.49022956281826913</v>
      </c>
      <c r="AH1222" s="15">
        <f ca="1">IF(B1222=1, ROUND(_xlfn.NORM.INV(AG1222,$C$17,$C$18)*(1+$T$14), 0), ROUND(_xlfn.NORM.INV(AG1222, $D$17, $D$18)*(1+$T$14), 0))</f>
        <v>198</v>
      </c>
      <c r="AI1222" s="20">
        <f ca="1">RAND()</f>
        <v>3.504664428453319E-3</v>
      </c>
      <c r="AJ1222" s="18">
        <f ca="1">IF(B1222=1, ROUND(_xlfn.NORM.INV(AI1222,$C$19,$C$20), 2), ROUND(_xlfn.NORM.INV(AI1222, $D$19, $D$20), 2))</f>
        <v>1543.91</v>
      </c>
      <c r="AK1222" s="15">
        <f ca="1">MIN(ROUND(H1222*(1+$C$22),0),AH1222)</f>
        <v>198</v>
      </c>
      <c r="AL1222" s="20">
        <f ca="1">RAND()</f>
        <v>0.88234380474051821</v>
      </c>
      <c r="AM1222" s="19">
        <f ca="1">(IF(B1222=1, $G$21+($G$22-$G$21)*AL1222, $H$21+($H$22-$H$21)*AL1222))</f>
        <v>3.6470314142215549E-2</v>
      </c>
      <c r="AN1222" s="15">
        <f ca="1">ROUND(AK1222*(1-AM1222), 0)</f>
        <v>191</v>
      </c>
      <c r="AO1222" s="18">
        <f ca="1">SUM(IF(AN1222&gt;H1222, (AN1222-H1222)*($G$23+AJ1222), 0),IF(AF1222&gt;G1222,(AF1222-G1222)*($G$23+AB1222),0),IF(X1222&gt;F1222,(X1222-F1222)*($G$23+T1222),0),IF(P1222&gt;E1222,(P1222-E1222)*($G$23+L1222),0))</f>
        <v>0</v>
      </c>
      <c r="AP1222" s="18">
        <f>-$C$24</f>
        <v>-313614.51120000001</v>
      </c>
      <c r="AQ1222" s="17">
        <f ca="1">L1222*P1222+T1222*X1222+AB1222*AF1222+AJ1222*AN1222-AO1222+AP1222</f>
        <v>480151.37879999989</v>
      </c>
      <c r="AS1222" s="21">
        <f ca="1">SUM(IF(AN1222&gt;H1222, (AN1222-H1222), 0),IF(AF1222&gt;G1222,(AF1222-G1222),0),IF(X1222&gt;F1222,(X1222-F1222),0),IF(P1222&gt;E1222,(P1222-E1222),0))</f>
        <v>0</v>
      </c>
    </row>
    <row r="1223" spans="1:45" x14ac:dyDescent="0.4">
      <c r="A1223" s="15">
        <v>1195</v>
      </c>
      <c r="B1223" s="15">
        <f ca="1">IF(RAND() &lt; (8/12), 0, 1)</f>
        <v>0</v>
      </c>
      <c r="C1223" s="20">
        <f ca="1">RAND()</f>
        <v>0.76236696974739282</v>
      </c>
      <c r="D1223" s="15" t="str">
        <f ca="1">LOOKUP(C1223,$H$13:$H$16,$F$13:$F$16)</f>
        <v>Boeing 777-300ER</v>
      </c>
      <c r="E1223" s="15">
        <f ca="1">LOOKUP(D1223,$F$6:$F$9,$I$6:$I$9)</f>
        <v>8</v>
      </c>
      <c r="F1223" s="15">
        <f ca="1">LOOKUP(D1223,$F$6:$F$9,$J$6:$J$9)</f>
        <v>40</v>
      </c>
      <c r="G1223" s="15">
        <f ca="1">LOOKUP(D1223,$F$6:$F$9,$K$6:$K$9)</f>
        <v>24</v>
      </c>
      <c r="H1223" s="15">
        <f ca="1">LOOKUP(D1223,$F$6:$F$9,$L$6:$L$9)</f>
        <v>260</v>
      </c>
      <c r="I1223" s="20">
        <f ca="1">RAND()</f>
        <v>0.88180984334421275</v>
      </c>
      <c r="J1223" s="15">
        <f ca="1">IF(B1223=1, ROUND(_xlfn.NORM.INV(I1223,$C$5,$C$6)*(1+$T$14), 0), ROUND(_xlfn.NORM.INV(I1223, $D$5, $D$6)*(1+$T$14), 0))</f>
        <v>5</v>
      </c>
      <c r="K1223" s="20">
        <f ca="1">RAND()</f>
        <v>0.71763155571189308</v>
      </c>
      <c r="L1223" s="18">
        <f ca="1">IF(B1223=1, ROUND(_xlfn.NORM.INV(K1223,$C$7,$C$8), 2), ROUND(_xlfn.NORM.INV(K1223, $D$7, $D$8), 2))</f>
        <v>10754.82</v>
      </c>
      <c r="M1223" s="15">
        <f ca="1">MIN(E1223,J1223)</f>
        <v>5</v>
      </c>
      <c r="N1223" s="15">
        <f ca="1">RAND()</f>
        <v>0.12698205382900851</v>
      </c>
      <c r="O1223" s="19">
        <f ca="1">(IF(B1223=1, $G$21+($G$22-$G$21)*N1223, $H$21+($H$22-$H$21)*N1223))</f>
        <v>1.3809461614870256E-2</v>
      </c>
      <c r="P1223" s="15">
        <f ca="1">ROUND(M1223*(1-O1223), 0)</f>
        <v>5</v>
      </c>
      <c r="Q1223" s="20">
        <f ca="1">RAND()</f>
        <v>0.58493352333980175</v>
      </c>
      <c r="R1223" s="15">
        <f ca="1">IF(B1223=1, ROUND(_xlfn.NORM.INV(Q1223,$C$9,$C$10)*(1+$T$14), 0), ROUND(_xlfn.NORM.INV(Q1223, $D$9, $D$10)*(1+$T$14), 0))</f>
        <v>42</v>
      </c>
      <c r="S1223" s="20">
        <f ca="1">RAND()</f>
        <v>0.46291669419472392</v>
      </c>
      <c r="T1223" s="18">
        <f ca="1">IF(B1223=1, ROUND(_xlfn.NORM.INV(S1223,$C$11,$C$12), 2), ROUND(_xlfn.NORM.INV(S1223, $D$11, $D$12), 2))</f>
        <v>5224.9799999999996</v>
      </c>
      <c r="U1223" s="15">
        <f ca="1">MIN(F1223,R1223)</f>
        <v>40</v>
      </c>
      <c r="V1223" s="15">
        <f ca="1">RAND()</f>
        <v>0.27290488792312151</v>
      </c>
      <c r="W1223" s="19">
        <f ca="1">(IF(B1223=1, $G$21+($G$22-$G$21)*V1223, $H$21+($H$22-$H$21)*V1223))</f>
        <v>1.8187146637693646E-2</v>
      </c>
      <c r="X1223" s="15">
        <f ca="1">ROUND(U1223*(1-W1223), 0)</f>
        <v>39</v>
      </c>
      <c r="Y1223" s="20">
        <f ca="1">RAND()</f>
        <v>0.80477227079911662</v>
      </c>
      <c r="Z1223" s="15">
        <f ca="1">IF(B1223=1, ROUND(_xlfn.NORM.INV(Y1223,$C$13,$C$14)*(1+$T$14), 0), ROUND(_xlfn.NORM.INV(Y1223, $D$13, $D$14)*(1+$T$14), 0))</f>
        <v>44</v>
      </c>
      <c r="AA1223" s="20">
        <f ca="1">RAND()</f>
        <v>0.82951576483673006</v>
      </c>
      <c r="AB1223" s="18">
        <f ca="1">IF(B1223=1, ROUND(_xlfn.NORM.INV(AA1223,$C$15,$C$16), 2), ROUND(_xlfn.NORM.INV(AA1223, $D$15, $D$16), 2))</f>
        <v>2913.7</v>
      </c>
      <c r="AC1223" s="15">
        <f ca="1">MIN(G1223,Z1223)</f>
        <v>24</v>
      </c>
      <c r="AD1223" s="15">
        <f ca="1">RAND()</f>
        <v>0.25652511376262821</v>
      </c>
      <c r="AE1223" s="19">
        <f ca="1">(IF(B1223=1, $G$21+($G$22-$G$21)*AD1223, $H$21+($H$22-$H$21)*AD1223))</f>
        <v>1.7695753412878847E-2</v>
      </c>
      <c r="AF1223" s="15">
        <f ca="1">ROUND(AC1223*(1-AE1223), 0)</f>
        <v>24</v>
      </c>
      <c r="AG1223" s="20">
        <f ca="1">RAND()</f>
        <v>0.28183590368880307</v>
      </c>
      <c r="AH1223" s="15">
        <f ca="1">IF(B1223=1, ROUND(_xlfn.NORM.INV(AG1223,$C$17,$C$18)*(1+$T$14), 0), ROUND(_xlfn.NORM.INV(AG1223, $D$17, $D$18)*(1+$T$14), 0))</f>
        <v>169</v>
      </c>
      <c r="AI1223" s="20">
        <f ca="1">RAND()</f>
        <v>0.79116323438906266</v>
      </c>
      <c r="AJ1223" s="18">
        <f ca="1">IF(B1223=1, ROUND(_xlfn.NORM.INV(AI1223,$C$19,$C$20), 2), ROUND(_xlfn.NORM.INV(AI1223, $D$19, $D$20), 2))</f>
        <v>1810.29</v>
      </c>
      <c r="AK1223" s="15">
        <f ca="1">MIN(ROUND(H1223*(1+$C$22),0),AH1223)</f>
        <v>169</v>
      </c>
      <c r="AL1223" s="20">
        <f ca="1">RAND()</f>
        <v>0.66234615857033174</v>
      </c>
      <c r="AM1223" s="19">
        <f ca="1">(IF(B1223=1, $G$21+($G$22-$G$21)*AL1223, $H$21+($H$22-$H$21)*AL1223))</f>
        <v>2.9870384757109951E-2</v>
      </c>
      <c r="AN1223" s="15">
        <f ca="1">ROUND(AK1223*(1-AM1223), 0)</f>
        <v>164</v>
      </c>
      <c r="AO1223" s="18">
        <f ca="1">SUM(IF(AN1223&gt;H1223, (AN1223-H1223)*($G$23+AJ1223), 0),IF(AF1223&gt;G1223,(AF1223-G1223)*($G$23+AB1223),0),IF(X1223&gt;F1223,(X1223-F1223)*($G$23+T1223),0),IF(P1223&gt;E1223,(P1223-E1223)*($G$23+L1223),0))</f>
        <v>0</v>
      </c>
      <c r="AP1223" s="18">
        <f>-$C$24</f>
        <v>-313614.51120000001</v>
      </c>
      <c r="AQ1223" s="17">
        <f ca="1">L1223*P1223+T1223*X1223+AB1223*AF1223+AJ1223*AN1223-AO1223+AP1223</f>
        <v>310750.16879999993</v>
      </c>
      <c r="AS1223" s="21">
        <f ca="1">SUM(IF(AN1223&gt;H1223, (AN1223-H1223), 0),IF(AF1223&gt;G1223,(AF1223-G1223),0),IF(X1223&gt;F1223,(X1223-F1223),0),IF(P1223&gt;E1223,(P1223-E1223),0))</f>
        <v>0</v>
      </c>
    </row>
    <row r="1224" spans="1:45" x14ac:dyDescent="0.4">
      <c r="A1224" s="15">
        <v>1196</v>
      </c>
      <c r="B1224" s="15">
        <f ca="1">IF(RAND() &lt; (8/12), 0, 1)</f>
        <v>0</v>
      </c>
      <c r="C1224" s="20">
        <f ca="1">RAND()</f>
        <v>0.90805494073157256</v>
      </c>
      <c r="D1224" s="15" t="str">
        <f ca="1">LOOKUP(C1224,$H$13:$H$16,$F$13:$F$16)</f>
        <v>Boeing 777-300ER</v>
      </c>
      <c r="E1224" s="15">
        <f ca="1">LOOKUP(D1224,$F$6:$F$9,$I$6:$I$9)</f>
        <v>8</v>
      </c>
      <c r="F1224" s="15">
        <f ca="1">LOOKUP(D1224,$F$6:$F$9,$J$6:$J$9)</f>
        <v>40</v>
      </c>
      <c r="G1224" s="15">
        <f ca="1">LOOKUP(D1224,$F$6:$F$9,$K$6:$K$9)</f>
        <v>24</v>
      </c>
      <c r="H1224" s="15">
        <f ca="1">LOOKUP(D1224,$F$6:$F$9,$L$6:$L$9)</f>
        <v>260</v>
      </c>
      <c r="I1224" s="20">
        <f ca="1">RAND()</f>
        <v>0.7732863723097595</v>
      </c>
      <c r="J1224" s="15">
        <f ca="1">IF(B1224=1, ROUND(_xlfn.NORM.INV(I1224,$C$5,$C$6)*(1+$T$14), 0), ROUND(_xlfn.NORM.INV(I1224, $D$5, $D$6)*(1+$T$14), 0))</f>
        <v>5</v>
      </c>
      <c r="K1224" s="20">
        <f ca="1">RAND()</f>
        <v>0.46090630957549839</v>
      </c>
      <c r="L1224" s="18">
        <f ca="1">IF(B1224=1, ROUND(_xlfn.NORM.INV(K1224,$C$7,$C$8), 2), ROUND(_xlfn.NORM.INV(K1224, $D$7, $D$8), 2))</f>
        <v>10447.65</v>
      </c>
      <c r="M1224" s="15">
        <f ca="1">MIN(E1224,J1224)</f>
        <v>5</v>
      </c>
      <c r="N1224" s="15">
        <f ca="1">RAND()</f>
        <v>0.94082421421301332</v>
      </c>
      <c r="O1224" s="19">
        <f ca="1">(IF(B1224=1, $G$21+($G$22-$G$21)*N1224, $H$21+($H$22-$H$21)*N1224))</f>
        <v>3.8224726426390396E-2</v>
      </c>
      <c r="P1224" s="15">
        <f ca="1">ROUND(M1224*(1-O1224), 0)</f>
        <v>5</v>
      </c>
      <c r="Q1224" s="20">
        <f ca="1">RAND()</f>
        <v>0.31414753446825061</v>
      </c>
      <c r="R1224" s="15">
        <f ca="1">IF(B1224=1, ROUND(_xlfn.NORM.INV(Q1224,$C$9,$C$10)*(1+$T$14), 0), ROUND(_xlfn.NORM.INV(Q1224, $D$9, $D$10)*(1+$T$14), 0))</f>
        <v>35</v>
      </c>
      <c r="S1224" s="20">
        <f ca="1">RAND()</f>
        <v>0.44915070142873414</v>
      </c>
      <c r="T1224" s="18">
        <f ca="1">IF(B1224=1, ROUND(_xlfn.NORM.INV(S1224,$C$11,$C$12), 2), ROUND(_xlfn.NORM.INV(S1224, $D$11, $D$12), 2))</f>
        <v>5217.07</v>
      </c>
      <c r="U1224" s="15">
        <f ca="1">MIN(F1224,R1224)</f>
        <v>35</v>
      </c>
      <c r="V1224" s="15">
        <f ca="1">RAND()</f>
        <v>0.87438289852339868</v>
      </c>
      <c r="W1224" s="19">
        <f ca="1">(IF(B1224=1, $G$21+($G$22-$G$21)*V1224, $H$21+($H$22-$H$21)*V1224))</f>
        <v>3.6231486955701962E-2</v>
      </c>
      <c r="X1224" s="15">
        <f ca="1">ROUND(U1224*(1-W1224), 0)</f>
        <v>34</v>
      </c>
      <c r="Y1224" s="20">
        <f ca="1">RAND()</f>
        <v>0.48785878055118048</v>
      </c>
      <c r="Z1224" s="15">
        <f ca="1">IF(B1224=1, ROUND(_xlfn.NORM.INV(Y1224,$C$13,$C$14)*(1+$T$14), 0), ROUND(_xlfn.NORM.INV(Y1224, $D$13, $D$14)*(1+$T$14), 0))</f>
        <v>35</v>
      </c>
      <c r="AA1224" s="20">
        <f ca="1">RAND()</f>
        <v>0.89141773251979928</v>
      </c>
      <c r="AB1224" s="18">
        <f ca="1">IF(B1224=1, ROUND(_xlfn.NORM.INV(AA1224,$C$15,$C$16), 2), ROUND(_xlfn.NORM.INV(AA1224, $D$15, $D$16), 2))</f>
        <v>2947.96</v>
      </c>
      <c r="AC1224" s="15">
        <f ca="1">MIN(G1224,Z1224)</f>
        <v>24</v>
      </c>
      <c r="AD1224" s="15">
        <f ca="1">RAND()</f>
        <v>0.29274659464390995</v>
      </c>
      <c r="AE1224" s="19">
        <f ca="1">(IF(B1224=1, $G$21+($G$22-$G$21)*AD1224, $H$21+($H$22-$H$21)*AD1224))</f>
        <v>1.8782397839317299E-2</v>
      </c>
      <c r="AF1224" s="15">
        <f ca="1">ROUND(AC1224*(1-AE1224), 0)</f>
        <v>24</v>
      </c>
      <c r="AG1224" s="20">
        <f ca="1">RAND()</f>
        <v>0.21973657000563551</v>
      </c>
      <c r="AH1224" s="15">
        <f ca="1">IF(B1224=1, ROUND(_xlfn.NORM.INV(AG1224,$C$17,$C$18)*(1+$T$14), 0), ROUND(_xlfn.NORM.INV(AG1224, $D$17, $D$18)*(1+$T$14), 0))</f>
        <v>159</v>
      </c>
      <c r="AI1224" s="20">
        <f ca="1">RAND()</f>
        <v>0.22601427737322577</v>
      </c>
      <c r="AJ1224" s="18">
        <f ca="1">IF(B1224=1, ROUND(_xlfn.NORM.INV(AI1224,$C$19,$C$20), 2), ROUND(_xlfn.NORM.INV(AI1224, $D$19, $D$20), 2))</f>
        <v>1691.61</v>
      </c>
      <c r="AK1224" s="15">
        <f ca="1">MIN(ROUND(H1224*(1+$C$22),0),AH1224)</f>
        <v>159</v>
      </c>
      <c r="AL1224" s="20">
        <f ca="1">RAND()</f>
        <v>0.61793676543997555</v>
      </c>
      <c r="AM1224" s="19">
        <f ca="1">(IF(B1224=1, $G$21+($G$22-$G$21)*AL1224, $H$21+($H$22-$H$21)*AL1224))</f>
        <v>2.8538102963199266E-2</v>
      </c>
      <c r="AN1224" s="15">
        <f ca="1">ROUND(AK1224*(1-AM1224), 0)</f>
        <v>154</v>
      </c>
      <c r="AO1224" s="18">
        <f ca="1">SUM(IF(AN1224&gt;H1224, (AN1224-H1224)*($G$23+AJ1224), 0),IF(AF1224&gt;G1224,(AF1224-G1224)*($G$23+AB1224),0),IF(X1224&gt;F1224,(X1224-F1224)*($G$23+T1224),0),IF(P1224&gt;E1224,(P1224-E1224)*($G$23+L1224),0))</f>
        <v>0</v>
      </c>
      <c r="AP1224" s="18">
        <f>-$C$24</f>
        <v>-313614.51120000001</v>
      </c>
      <c r="AQ1224" s="17">
        <f ca="1">L1224*P1224+T1224*X1224+AB1224*AF1224+AJ1224*AN1224-AO1224+AP1224</f>
        <v>247263.09879999998</v>
      </c>
      <c r="AS1224" s="21">
        <f ca="1">SUM(IF(AN1224&gt;H1224, (AN1224-H1224), 0),IF(AF1224&gt;G1224,(AF1224-G1224),0),IF(X1224&gt;F1224,(X1224-F1224),0),IF(P1224&gt;E1224,(P1224-E1224),0))</f>
        <v>0</v>
      </c>
    </row>
    <row r="1225" spans="1:45" x14ac:dyDescent="0.4">
      <c r="A1225" s="15">
        <v>1197</v>
      </c>
      <c r="B1225" s="15">
        <f ca="1">IF(RAND() &lt; (8/12), 0, 1)</f>
        <v>0</v>
      </c>
      <c r="C1225" s="20">
        <f ca="1">RAND()</f>
        <v>0.84958355184860845</v>
      </c>
      <c r="D1225" s="15" t="str">
        <f ca="1">LOOKUP(C1225,$H$13:$H$16,$F$13:$F$16)</f>
        <v>Boeing 777-300ER</v>
      </c>
      <c r="E1225" s="15">
        <f ca="1">LOOKUP(D1225,$F$6:$F$9,$I$6:$I$9)</f>
        <v>8</v>
      </c>
      <c r="F1225" s="15">
        <f ca="1">LOOKUP(D1225,$F$6:$F$9,$J$6:$J$9)</f>
        <v>40</v>
      </c>
      <c r="G1225" s="15">
        <f ca="1">LOOKUP(D1225,$F$6:$F$9,$K$6:$K$9)</f>
        <v>24</v>
      </c>
      <c r="H1225" s="15">
        <f ca="1">LOOKUP(D1225,$F$6:$F$9,$L$6:$L$9)</f>
        <v>260</v>
      </c>
      <c r="I1225" s="20">
        <f ca="1">RAND()</f>
        <v>0.59776414328519267</v>
      </c>
      <c r="J1225" s="15">
        <f ca="1">IF(B1225=1, ROUND(_xlfn.NORM.INV(I1225,$C$5,$C$6)*(1+$T$14), 0), ROUND(_xlfn.NORM.INV(I1225, $D$5, $D$6)*(1+$T$14), 0))</f>
        <v>4</v>
      </c>
      <c r="K1225" s="20">
        <f ca="1">RAND()</f>
        <v>0.54226331966079133</v>
      </c>
      <c r="L1225" s="18">
        <f ca="1">IF(B1225=1, ROUND(_xlfn.NORM.INV(K1225,$C$7,$C$8), 2), ROUND(_xlfn.NORM.INV(K1225, $D$7, $D$8), 2))</f>
        <v>10540.75</v>
      </c>
      <c r="M1225" s="15">
        <f ca="1">MIN(E1225,J1225)</f>
        <v>4</v>
      </c>
      <c r="N1225" s="15">
        <f ca="1">RAND()</f>
        <v>0.33189673741911108</v>
      </c>
      <c r="O1225" s="19">
        <f ca="1">(IF(B1225=1, $G$21+($G$22-$G$21)*N1225, $H$21+($H$22-$H$21)*N1225))</f>
        <v>1.9956902122573332E-2</v>
      </c>
      <c r="P1225" s="15">
        <f ca="1">ROUND(M1225*(1-O1225), 0)</f>
        <v>4</v>
      </c>
      <c r="Q1225" s="20">
        <f ca="1">RAND()</f>
        <v>0.43003929653079587</v>
      </c>
      <c r="R1225" s="15">
        <f ca="1">IF(B1225=1, ROUND(_xlfn.NORM.INV(Q1225,$C$9,$C$10)*(1+$T$14), 0), ROUND(_xlfn.NORM.INV(Q1225, $D$9, $D$10)*(1+$T$14), 0))</f>
        <v>38</v>
      </c>
      <c r="S1225" s="20">
        <f ca="1">RAND()</f>
        <v>0.80445073080473195</v>
      </c>
      <c r="T1225" s="18">
        <f ca="1">IF(B1225=1, ROUND(_xlfn.NORM.INV(S1225,$C$11,$C$12), 2), ROUND(_xlfn.NORM.INV(S1225, $D$11, $D$12), 2))</f>
        <v>5441.63</v>
      </c>
      <c r="U1225" s="15">
        <f ca="1">MIN(F1225,R1225)</f>
        <v>38</v>
      </c>
      <c r="V1225" s="15">
        <f ca="1">RAND()</f>
        <v>0.58985935748469986</v>
      </c>
      <c r="W1225" s="19">
        <f ca="1">(IF(B1225=1, $G$21+($G$22-$G$21)*V1225, $H$21+($H$22-$H$21)*V1225))</f>
        <v>2.7695780724540993E-2</v>
      </c>
      <c r="X1225" s="15">
        <f ca="1">ROUND(U1225*(1-W1225), 0)</f>
        <v>37</v>
      </c>
      <c r="Y1225" s="20">
        <f ca="1">RAND()</f>
        <v>5.8644520549950618E-2</v>
      </c>
      <c r="Z1225" s="15">
        <f ca="1">IF(B1225=1, ROUND(_xlfn.NORM.INV(Y1225,$C$13,$C$14)*(1+$T$14), 0), ROUND(_xlfn.NORM.INV(Y1225, $D$13, $D$14)*(1+$T$14), 0))</f>
        <v>21</v>
      </c>
      <c r="AA1225" s="20">
        <f ca="1">RAND()</f>
        <v>0.11435260751313048</v>
      </c>
      <c r="AB1225" s="18">
        <f ca="1">IF(B1225=1, ROUND(_xlfn.NORM.INV(AA1225,$C$15,$C$16), 2), ROUND(_xlfn.NORM.INV(AA1225, $D$15, $D$16), 2))</f>
        <v>2651.68</v>
      </c>
      <c r="AC1225" s="15">
        <f ca="1">MIN(G1225,Z1225)</f>
        <v>21</v>
      </c>
      <c r="AD1225" s="15">
        <f ca="1">RAND()</f>
        <v>0.24012347674717072</v>
      </c>
      <c r="AE1225" s="19">
        <f ca="1">(IF(B1225=1, $G$21+($G$22-$G$21)*AD1225, $H$21+($H$22-$H$21)*AD1225))</f>
        <v>1.7203704302415121E-2</v>
      </c>
      <c r="AF1225" s="15">
        <f ca="1">ROUND(AC1225*(1-AE1225), 0)</f>
        <v>21</v>
      </c>
      <c r="AG1225" s="20">
        <f ca="1">RAND()</f>
        <v>0.29492970250363049</v>
      </c>
      <c r="AH1225" s="15">
        <f ca="1">IF(B1225=1, ROUND(_xlfn.NORM.INV(AG1225,$C$17,$C$18)*(1+$T$14), 0), ROUND(_xlfn.NORM.INV(AG1225, $D$17, $D$18)*(1+$T$14), 0))</f>
        <v>171</v>
      </c>
      <c r="AI1225" s="20">
        <f ca="1">RAND()</f>
        <v>0.12335810312926165</v>
      </c>
      <c r="AJ1225" s="18">
        <f ca="1">IF(B1225=1, ROUND(_xlfn.NORM.INV(AI1225,$C$19,$C$20), 2), ROUND(_xlfn.NORM.INV(AI1225, $D$19, $D$20), 2))</f>
        <v>1660.74</v>
      </c>
      <c r="AK1225" s="15">
        <f ca="1">MIN(ROUND(H1225*(1+$C$22),0),AH1225)</f>
        <v>171</v>
      </c>
      <c r="AL1225" s="20">
        <f ca="1">RAND()</f>
        <v>0.98408968750506809</v>
      </c>
      <c r="AM1225" s="19">
        <f ca="1">(IF(B1225=1, $G$21+($G$22-$G$21)*AL1225, $H$21+($H$22-$H$21)*AL1225))</f>
        <v>3.952269062515204E-2</v>
      </c>
      <c r="AN1225" s="15">
        <f ca="1">ROUND(AK1225*(1-AM1225), 0)</f>
        <v>164</v>
      </c>
      <c r="AO1225" s="18">
        <f ca="1">SUM(IF(AN1225&gt;H1225, (AN1225-H1225)*($G$23+AJ1225), 0),IF(AF1225&gt;G1225,(AF1225-G1225)*($G$23+AB1225),0),IF(X1225&gt;F1225,(X1225-F1225)*($G$23+T1225),0),IF(P1225&gt;E1225,(P1225-E1225)*($G$23+L1225),0))</f>
        <v>0</v>
      </c>
      <c r="AP1225" s="18">
        <f>-$C$24</f>
        <v>-313614.51120000001</v>
      </c>
      <c r="AQ1225" s="17">
        <f ca="1">L1225*P1225+T1225*X1225+AB1225*AF1225+AJ1225*AN1225-AO1225+AP1225</f>
        <v>257935.43879999995</v>
      </c>
      <c r="AS1225" s="21">
        <f ca="1">SUM(IF(AN1225&gt;H1225, (AN1225-H1225), 0),IF(AF1225&gt;G1225,(AF1225-G1225),0),IF(X1225&gt;F1225,(X1225-F1225),0),IF(P1225&gt;E1225,(P1225-E1225),0))</f>
        <v>0</v>
      </c>
    </row>
    <row r="1226" spans="1:45" x14ac:dyDescent="0.4">
      <c r="A1226" s="15">
        <v>1198</v>
      </c>
      <c r="B1226" s="15">
        <f ca="1">IF(RAND() &lt; (8/12), 0, 1)</f>
        <v>1</v>
      </c>
      <c r="C1226" s="20">
        <f ca="1">RAND()</f>
        <v>0.48229893096648813</v>
      </c>
      <c r="D1226" s="15" t="str">
        <f ca="1">LOOKUP(C1226,$H$13:$H$16,$F$13:$F$16)</f>
        <v>Airbus A380-800</v>
      </c>
      <c r="E1226" s="15">
        <f ca="1">LOOKUP(D1226,$F$6:$F$9,$I$6:$I$9)</f>
        <v>14</v>
      </c>
      <c r="F1226" s="15">
        <f ca="1">LOOKUP(D1226,$F$6:$F$9,$J$6:$J$9)</f>
        <v>76</v>
      </c>
      <c r="G1226" s="15">
        <f ca="1">LOOKUP(D1226,$F$6:$F$9,$K$6:$K$9)</f>
        <v>56</v>
      </c>
      <c r="H1226" s="15">
        <f ca="1">LOOKUP(D1226,$F$6:$F$9,$L$6:$L$9)</f>
        <v>341</v>
      </c>
      <c r="I1226" s="20">
        <f ca="1">RAND()</f>
        <v>0.9537523525933671</v>
      </c>
      <c r="J1226" s="15">
        <f ca="1">IF(B1226=1, ROUND(_xlfn.NORM.INV(I1226,$C$5,$C$6)*(1+$T$14), 0), ROUND(_xlfn.NORM.INV(I1226, $D$5, $D$6)*(1+$T$14), 0))</f>
        <v>10</v>
      </c>
      <c r="K1226" s="20">
        <f ca="1">RAND()</f>
        <v>0.79449811256837732</v>
      </c>
      <c r="L1226" s="18">
        <f ca="1">IF(B1226=1, ROUND(_xlfn.NORM.INV(K1226,$C$7,$C$8), 2), ROUND(_xlfn.NORM.INV(K1226, $D$7, $D$8), 2))</f>
        <v>15141.52</v>
      </c>
      <c r="M1226" s="15">
        <f ca="1">MIN(E1226,J1226)</f>
        <v>10</v>
      </c>
      <c r="N1226" s="15">
        <f ca="1">RAND()</f>
        <v>0.39261921335343253</v>
      </c>
      <c r="O1226" s="19">
        <f ca="1">(IF(B1226=1, $G$21+($G$22-$G$21)*N1226, $H$21+($H$22-$H$21)*N1226))</f>
        <v>2.8741672467370138E-2</v>
      </c>
      <c r="P1226" s="15">
        <f ca="1">ROUND(M1226*(1-O1226), 0)</f>
        <v>10</v>
      </c>
      <c r="Q1226" s="20">
        <f ca="1">RAND()</f>
        <v>0.79225029848346318</v>
      </c>
      <c r="R1226" s="15">
        <f ca="1">IF(B1226=1, ROUND(_xlfn.NORM.INV(Q1226,$C$9,$C$10)*(1+$T$14), 0), ROUND(_xlfn.NORM.INV(Q1226, $D$9, $D$10)*(1+$T$14), 0))</f>
        <v>81</v>
      </c>
      <c r="S1226" s="20">
        <f ca="1">RAND()</f>
        <v>0.98758125645455952</v>
      </c>
      <c r="T1226" s="18">
        <f ca="1">IF(B1226=1, ROUND(_xlfn.NORM.INV(S1226,$C$11,$C$12), 2), ROUND(_xlfn.NORM.INV(S1226, $D$11, $D$12), 2))</f>
        <v>8852.81</v>
      </c>
      <c r="U1226" s="15">
        <f ca="1">MIN(F1226,R1226)</f>
        <v>76</v>
      </c>
      <c r="V1226" s="15">
        <f ca="1">RAND()</f>
        <v>0.54225593900287172</v>
      </c>
      <c r="W1226" s="19">
        <f ca="1">(IF(B1226=1, $G$21+($G$22-$G$21)*V1226, $H$21+($H$22-$H$21)*V1226))</f>
        <v>3.3978957865100509E-2</v>
      </c>
      <c r="X1226" s="15">
        <f ca="1">ROUND(U1226*(1-W1226), 0)</f>
        <v>73</v>
      </c>
      <c r="Y1226" s="20">
        <f ca="1">RAND()</f>
        <v>0.73809436323671929</v>
      </c>
      <c r="Z1226" s="15">
        <f ca="1">IF(B1226=1, ROUND(_xlfn.NORM.INV(Y1226,$C$13,$C$14)*(1+$T$14), 0), ROUND(_xlfn.NORM.INV(Y1226, $D$13, $D$14)*(1+$T$14), 0))</f>
        <v>69</v>
      </c>
      <c r="AA1226" s="20">
        <f ca="1">RAND()</f>
        <v>0.40351799171174141</v>
      </c>
      <c r="AB1226" s="18">
        <f ca="1">IF(B1226=1, ROUND(_xlfn.NORM.INV(AA1226,$C$15,$C$16), 2), ROUND(_xlfn.NORM.INV(AA1226, $D$15, $D$16), 2))</f>
        <v>3524.9</v>
      </c>
      <c r="AC1226" s="15">
        <f ca="1">MIN(G1226,Z1226)</f>
        <v>56</v>
      </c>
      <c r="AD1226" s="15">
        <f ca="1">RAND()</f>
        <v>0.61276872825750239</v>
      </c>
      <c r="AE1226" s="19">
        <f ca="1">(IF(B1226=1, $G$21+($G$22-$G$21)*AD1226, $H$21+($H$22-$H$21)*AD1226))</f>
        <v>3.6446905489012582E-2</v>
      </c>
      <c r="AF1226" s="15">
        <f ca="1">ROUND(AC1226*(1-AE1226), 0)</f>
        <v>54</v>
      </c>
      <c r="AG1226" s="20">
        <f ca="1">RAND()</f>
        <v>0.14144113800182545</v>
      </c>
      <c r="AH1226" s="15">
        <f ca="1">IF(B1226=1, ROUND(_xlfn.NORM.INV(AG1226,$C$17,$C$18)*(1+$T$14), 0), ROUND(_xlfn.NORM.INV(AG1226, $D$17, $D$18)*(1+$T$14), 0))</f>
        <v>169</v>
      </c>
      <c r="AI1226" s="20">
        <f ca="1">RAND()</f>
        <v>0.88029535821555305</v>
      </c>
      <c r="AJ1226" s="18">
        <f ca="1">IF(B1226=1, ROUND(_xlfn.NORM.INV(AI1226,$C$19,$C$20), 2), ROUND(_xlfn.NORM.INV(AI1226, $D$19, $D$20), 2))</f>
        <v>2630.09</v>
      </c>
      <c r="AK1226" s="15">
        <f ca="1">MIN(ROUND(H1226*(1+$C$22),0),AH1226)</f>
        <v>169</v>
      </c>
      <c r="AL1226" s="20">
        <f ca="1">RAND()</f>
        <v>0.80440371829451807</v>
      </c>
      <c r="AM1226" s="19">
        <f ca="1">(IF(B1226=1, $G$21+($G$22-$G$21)*AL1226, $H$21+($H$22-$H$21)*AL1226))</f>
        <v>4.3154130140308139E-2</v>
      </c>
      <c r="AN1226" s="15">
        <f ca="1">ROUND(AK1226*(1-AM1226), 0)</f>
        <v>162</v>
      </c>
      <c r="AO1226" s="18">
        <f ca="1">SUM(IF(AN1226&gt;H1226, (AN1226-H1226)*($G$23+AJ1226), 0),IF(AF1226&gt;G1226,(AF1226-G1226)*($G$23+AB1226),0),IF(X1226&gt;F1226,(X1226-F1226)*($G$23+T1226),0),IF(P1226&gt;E1226,(P1226-E1226)*($G$23+L1226),0))</f>
        <v>0</v>
      </c>
      <c r="AP1226" s="18">
        <f>-$C$24</f>
        <v>-313614.51120000001</v>
      </c>
      <c r="AQ1226" s="17">
        <f ca="1">L1226*P1226+T1226*X1226+AB1226*AF1226+AJ1226*AN1226-AO1226+AP1226</f>
        <v>1100474.9987999999</v>
      </c>
      <c r="AS1226" s="21">
        <f ca="1">SUM(IF(AN1226&gt;H1226, (AN1226-H1226), 0),IF(AF1226&gt;G1226,(AF1226-G1226),0),IF(X1226&gt;F1226,(X1226-F1226),0),IF(P1226&gt;E1226,(P1226-E1226),0))</f>
        <v>0</v>
      </c>
    </row>
    <row r="1227" spans="1:45" x14ac:dyDescent="0.4">
      <c r="A1227" s="15">
        <v>1199</v>
      </c>
      <c r="B1227" s="15">
        <f ca="1">IF(RAND() &lt; (8/12), 0, 1)</f>
        <v>1</v>
      </c>
      <c r="C1227" s="20">
        <f ca="1">RAND()</f>
        <v>0.43443913649240706</v>
      </c>
      <c r="D1227" s="15" t="str">
        <f ca="1">LOOKUP(C1227,$H$13:$H$16,$F$13:$F$16)</f>
        <v>Airbus A380-800</v>
      </c>
      <c r="E1227" s="15">
        <f ca="1">LOOKUP(D1227,$F$6:$F$9,$I$6:$I$9)</f>
        <v>14</v>
      </c>
      <c r="F1227" s="15">
        <f ca="1">LOOKUP(D1227,$F$6:$F$9,$J$6:$J$9)</f>
        <v>76</v>
      </c>
      <c r="G1227" s="15">
        <f ca="1">LOOKUP(D1227,$F$6:$F$9,$K$6:$K$9)</f>
        <v>56</v>
      </c>
      <c r="H1227" s="15">
        <f ca="1">LOOKUP(D1227,$F$6:$F$9,$L$6:$L$9)</f>
        <v>341</v>
      </c>
      <c r="I1227" s="20">
        <f ca="1">RAND()</f>
        <v>4.3116842499510089E-2</v>
      </c>
      <c r="J1227" s="15">
        <f ca="1">IF(B1227=1, ROUND(_xlfn.NORM.INV(I1227,$C$5,$C$6)*(1+$T$14), 0), ROUND(_xlfn.NORM.INV(I1227, $D$5, $D$6)*(1+$T$14), 0))</f>
        <v>3</v>
      </c>
      <c r="K1227" s="20">
        <f ca="1">RAND()</f>
        <v>0.15803147943308948</v>
      </c>
      <c r="L1227" s="18">
        <f ca="1">IF(B1227=1, ROUND(_xlfn.NORM.INV(K1227,$C$7,$C$8), 2), ROUND(_xlfn.NORM.INV(K1227, $D$7, $D$8), 2))</f>
        <v>11850.8</v>
      </c>
      <c r="M1227" s="15">
        <f ca="1">MIN(E1227,J1227)</f>
        <v>3</v>
      </c>
      <c r="N1227" s="15">
        <f ca="1">RAND()</f>
        <v>0.48630220332308383</v>
      </c>
      <c r="O1227" s="19">
        <f ca="1">(IF(B1227=1, $G$21+($G$22-$G$21)*N1227, $H$21+($H$22-$H$21)*N1227))</f>
        <v>3.202057711630793E-2</v>
      </c>
      <c r="P1227" s="15">
        <f ca="1">ROUND(M1227*(1-O1227), 0)</f>
        <v>3</v>
      </c>
      <c r="Q1227" s="20">
        <f ca="1">RAND()</f>
        <v>0.575462695903871</v>
      </c>
      <c r="R1227" s="15">
        <f ca="1">IF(B1227=1, ROUND(_xlfn.NORM.INV(Q1227,$C$9,$C$10)*(1+$T$14), 0), ROUND(_xlfn.NORM.INV(Q1227, $D$9, $D$10)*(1+$T$14), 0))</f>
        <v>66</v>
      </c>
      <c r="S1227" s="20">
        <f ca="1">RAND()</f>
        <v>0.32392859902886184</v>
      </c>
      <c r="T1227" s="18">
        <f ca="1">IF(B1227=1, ROUND(_xlfn.NORM.INV(S1227,$C$11,$C$12), 2), ROUND(_xlfn.NORM.INV(S1227, $D$11, $D$12), 2))</f>
        <v>6417.59</v>
      </c>
      <c r="U1227" s="15">
        <f ca="1">MIN(F1227,R1227)</f>
        <v>66</v>
      </c>
      <c r="V1227" s="15">
        <f ca="1">RAND()</f>
        <v>0.50055811794869676</v>
      </c>
      <c r="W1227" s="19">
        <f ca="1">(IF(B1227=1, $G$21+($G$22-$G$21)*V1227, $H$21+($H$22-$H$21)*V1227))</f>
        <v>3.2519534128204387E-2</v>
      </c>
      <c r="X1227" s="15">
        <f ca="1">ROUND(U1227*(1-W1227), 0)</f>
        <v>64</v>
      </c>
      <c r="Y1227" s="20">
        <f ca="1">RAND()</f>
        <v>0.39787799517060707</v>
      </c>
      <c r="Z1227" s="15">
        <f ca="1">IF(B1227=1, ROUND(_xlfn.NORM.INV(Y1227,$C$13,$C$14)*(1+$T$14), 0), ROUND(_xlfn.NORM.INV(Y1227, $D$13, $D$14)*(1+$T$14), 0))</f>
        <v>49</v>
      </c>
      <c r="AA1227" s="20">
        <f ca="1">RAND()</f>
        <v>0.76755003506218933</v>
      </c>
      <c r="AB1227" s="18">
        <f ca="1">IF(B1227=1, ROUND(_xlfn.NORM.INV(AA1227,$C$15,$C$16), 2), ROUND(_xlfn.NORM.INV(AA1227, $D$15, $D$16), 2))</f>
        <v>3993.82</v>
      </c>
      <c r="AC1227" s="15">
        <f ca="1">MIN(G1227,Z1227)</f>
        <v>49</v>
      </c>
      <c r="AD1227" s="15">
        <f ca="1">RAND()</f>
        <v>0.30146257541226995</v>
      </c>
      <c r="AE1227" s="19">
        <f ca="1">(IF(B1227=1, $G$21+($G$22-$G$21)*AD1227, $H$21+($H$22-$H$21)*AD1227))</f>
        <v>2.5551190139429449E-2</v>
      </c>
      <c r="AF1227" s="15">
        <f ca="1">ROUND(AC1227*(1-AE1227), 0)</f>
        <v>48</v>
      </c>
      <c r="AG1227" s="20">
        <f ca="1">RAND()</f>
        <v>9.7577963082851049E-3</v>
      </c>
      <c r="AH1227" s="15">
        <f ca="1">IF(B1227=1, ROUND(_xlfn.NORM.INV(AG1227,$C$17,$C$18)*(1+$T$14), 0), ROUND(_xlfn.NORM.INV(AG1227, $D$17, $D$18)*(1+$T$14), 0))</f>
        <v>10</v>
      </c>
      <c r="AI1227" s="20">
        <f ca="1">RAND()</f>
        <v>0.55229536759041464</v>
      </c>
      <c r="AJ1227" s="18">
        <f ca="1">IF(B1227=1, ROUND(_xlfn.NORM.INV(AI1227,$C$19,$C$20), 2), ROUND(_xlfn.NORM.INV(AI1227, $D$19, $D$20), 2))</f>
        <v>2315.9899999999998</v>
      </c>
      <c r="AK1227" s="15">
        <f ca="1">MIN(ROUND(H1227*(1+$C$22),0),AH1227)</f>
        <v>10</v>
      </c>
      <c r="AL1227" s="20">
        <f ca="1">RAND()</f>
        <v>0.68828351432722645</v>
      </c>
      <c r="AM1227" s="19">
        <f ca="1">(IF(B1227=1, $G$21+($G$22-$G$21)*AL1227, $H$21+($H$22-$H$21)*AL1227))</f>
        <v>3.9089923001452927E-2</v>
      </c>
      <c r="AN1227" s="15">
        <f ca="1">ROUND(AK1227*(1-AM1227), 0)</f>
        <v>10</v>
      </c>
      <c r="AO1227" s="18">
        <f ca="1">SUM(IF(AN1227&gt;H1227, (AN1227-H1227)*($G$23+AJ1227), 0),IF(AF1227&gt;G1227,(AF1227-G1227)*($G$23+AB1227),0),IF(X1227&gt;F1227,(X1227-F1227)*($G$23+T1227),0),IF(P1227&gt;E1227,(P1227-E1227)*($G$23+L1227),0))</f>
        <v>0</v>
      </c>
      <c r="AP1227" s="18">
        <f>-$C$24</f>
        <v>-313614.51120000001</v>
      </c>
      <c r="AQ1227" s="17">
        <f ca="1">L1227*P1227+T1227*X1227+AB1227*AF1227+AJ1227*AN1227-AO1227+AP1227</f>
        <v>347526.90880000003</v>
      </c>
      <c r="AS1227" s="21">
        <f ca="1">SUM(IF(AN1227&gt;H1227, (AN1227-H1227), 0),IF(AF1227&gt;G1227,(AF1227-G1227),0),IF(X1227&gt;F1227,(X1227-F1227),0),IF(P1227&gt;E1227,(P1227-E1227),0))</f>
        <v>0</v>
      </c>
    </row>
    <row r="1228" spans="1:45" x14ac:dyDescent="0.4">
      <c r="A1228" s="15">
        <v>1200</v>
      </c>
      <c r="B1228" s="15">
        <f ca="1">IF(RAND() &lt; (8/12), 0, 1)</f>
        <v>1</v>
      </c>
      <c r="C1228" s="20">
        <f ca="1">RAND()</f>
        <v>0.72488704467061971</v>
      </c>
      <c r="D1228" s="15" t="str">
        <f ca="1">LOOKUP(C1228,$H$13:$H$16,$F$13:$F$16)</f>
        <v>Boeing 777-300ER</v>
      </c>
      <c r="E1228" s="15">
        <f ca="1">LOOKUP(D1228,$F$6:$F$9,$I$6:$I$9)</f>
        <v>8</v>
      </c>
      <c r="F1228" s="15">
        <f ca="1">LOOKUP(D1228,$F$6:$F$9,$J$6:$J$9)</f>
        <v>40</v>
      </c>
      <c r="G1228" s="15">
        <f ca="1">LOOKUP(D1228,$F$6:$F$9,$K$6:$K$9)</f>
        <v>24</v>
      </c>
      <c r="H1228" s="15">
        <f ca="1">LOOKUP(D1228,$F$6:$F$9,$L$6:$L$9)</f>
        <v>260</v>
      </c>
      <c r="I1228" s="20">
        <f ca="1">RAND()</f>
        <v>0.37289665423377094</v>
      </c>
      <c r="J1228" s="15">
        <f ca="1">IF(B1228=1, ROUND(_xlfn.NORM.INV(I1228,$C$5,$C$6)*(1+$T$14), 0), ROUND(_xlfn.NORM.INV(I1228, $D$5, $D$6)*(1+$T$14), 0))</f>
        <v>6</v>
      </c>
      <c r="K1228" s="20">
        <f ca="1">RAND()</f>
        <v>0.27088580848663835</v>
      </c>
      <c r="L1228" s="18">
        <f ca="1">IF(B1228=1, ROUND(_xlfn.NORM.INV(K1228,$C$7,$C$8), 2), ROUND(_xlfn.NORM.INV(K1228, $D$7, $D$8), 2))</f>
        <v>12558.55</v>
      </c>
      <c r="M1228" s="15">
        <f ca="1">MIN(E1228,J1228)</f>
        <v>6</v>
      </c>
      <c r="N1228" s="15">
        <f ca="1">RAND()</f>
        <v>0.22692069104204593</v>
      </c>
      <c r="O1228" s="19">
        <f ca="1">(IF(B1228=1, $G$21+($G$22-$G$21)*N1228, $H$21+($H$22-$H$21)*N1228))</f>
        <v>2.2942224186471606E-2</v>
      </c>
      <c r="P1228" s="15">
        <f ca="1">ROUND(M1228*(1-O1228), 0)</f>
        <v>6</v>
      </c>
      <c r="Q1228" s="20">
        <f ca="1">RAND()</f>
        <v>0.98597516970989585</v>
      </c>
      <c r="R1228" s="15">
        <f ca="1">IF(B1228=1, ROUND(_xlfn.NORM.INV(Q1228,$C$9,$C$10)*(1+$T$14), 0), ROUND(_xlfn.NORM.INV(Q1228, $D$9, $D$10)*(1+$T$14), 0))</f>
        <v>116</v>
      </c>
      <c r="S1228" s="20">
        <f ca="1">RAND()</f>
        <v>7.8734434226708783E-2</v>
      </c>
      <c r="T1228" s="18">
        <f ca="1">IF(B1228=1, ROUND(_xlfn.NORM.INV(S1228,$C$11,$C$12), 2), ROUND(_xlfn.NORM.INV(S1228, $D$11, $D$12), 2))</f>
        <v>5554.75</v>
      </c>
      <c r="U1228" s="15">
        <f ca="1">MIN(F1228,R1228)</f>
        <v>40</v>
      </c>
      <c r="V1228" s="15">
        <f ca="1">RAND()</f>
        <v>0.31364564194416744</v>
      </c>
      <c r="W1228" s="19">
        <f ca="1">(IF(B1228=1, $G$21+($G$22-$G$21)*V1228, $H$21+($H$22-$H$21)*V1228))</f>
        <v>2.5977597468045861E-2</v>
      </c>
      <c r="X1228" s="15">
        <f ca="1">ROUND(U1228*(1-W1228), 0)</f>
        <v>39</v>
      </c>
      <c r="Y1228" s="20">
        <f ca="1">RAND()</f>
        <v>0.50559051284528334</v>
      </c>
      <c r="Z1228" s="15">
        <f ca="1">IF(B1228=1, ROUND(_xlfn.NORM.INV(Y1228,$C$13,$C$14)*(1+$T$14), 0), ROUND(_xlfn.NORM.INV(Y1228, $D$13, $D$14)*(1+$T$14), 0))</f>
        <v>55</v>
      </c>
      <c r="AA1228" s="20">
        <f ca="1">RAND()</f>
        <v>0.22034200241350255</v>
      </c>
      <c r="AB1228" s="18">
        <f ca="1">IF(B1228=1, ROUND(_xlfn.NORM.INV(AA1228,$C$15,$C$16), 2), ROUND(_xlfn.NORM.INV(AA1228, $D$15, $D$16), 2))</f>
        <v>3271.57</v>
      </c>
      <c r="AC1228" s="15">
        <f ca="1">MIN(G1228,Z1228)</f>
        <v>24</v>
      </c>
      <c r="AD1228" s="15">
        <f ca="1">RAND()</f>
        <v>9.2079680509390527E-2</v>
      </c>
      <c r="AE1228" s="19">
        <f ca="1">(IF(B1228=1, $G$21+($G$22-$G$21)*AD1228, $H$21+($H$22-$H$21)*AD1228))</f>
        <v>1.822278881782867E-2</v>
      </c>
      <c r="AF1228" s="15">
        <f ca="1">ROUND(AC1228*(1-AE1228), 0)</f>
        <v>24</v>
      </c>
      <c r="AG1228" s="20">
        <f ca="1">RAND()</f>
        <v>0.74480696139488511</v>
      </c>
      <c r="AH1228" s="15">
        <f ca="1">IF(B1228=1, ROUND(_xlfn.NORM.INV(AG1228,$C$17,$C$18)*(1+$T$14), 0), ROUND(_xlfn.NORM.INV(AG1228, $D$17, $D$18)*(1+$T$14), 0))</f>
        <v>387</v>
      </c>
      <c r="AI1228" s="20">
        <f ca="1">RAND()</f>
        <v>0.77630600068050348</v>
      </c>
      <c r="AJ1228" s="18">
        <f ca="1">IF(B1228=1, ROUND(_xlfn.NORM.INV(AI1228,$C$19,$C$20), 2), ROUND(_xlfn.NORM.INV(AI1228, $D$19, $D$20), 2))</f>
        <v>2504.85</v>
      </c>
      <c r="AK1228" s="15">
        <f ca="1">MIN(ROUND(H1228*(1+$C$22),0),AH1228)</f>
        <v>273</v>
      </c>
      <c r="AL1228" s="20">
        <f ca="1">RAND()</f>
        <v>0.46778720901072923</v>
      </c>
      <c r="AM1228" s="19">
        <f ca="1">(IF(B1228=1, $G$21+($G$22-$G$21)*AL1228, $H$21+($H$22-$H$21)*AL1228))</f>
        <v>3.1372552315375529E-2</v>
      </c>
      <c r="AN1228" s="15">
        <f ca="1">ROUND(AK1228*(1-AM1228), 0)</f>
        <v>264</v>
      </c>
      <c r="AO1228" s="18">
        <f ca="1">SUM(IF(AN1228&gt;H1228, (AN1228-H1228)*($G$23+AJ1228), 0),IF(AF1228&gt;G1228,(AF1228-G1228)*($G$23+AB1228),0),IF(X1228&gt;F1228,(X1228-F1228)*($G$23+T1228),0),IF(P1228&gt;E1228,(P1228-E1228)*($G$23+L1228),0))</f>
        <v>13423.4</v>
      </c>
      <c r="AP1228" s="18">
        <f>-$C$24</f>
        <v>-313614.51120000001</v>
      </c>
      <c r="AQ1228" s="17">
        <f ca="1">L1228*P1228+T1228*X1228+AB1228*AF1228+AJ1228*AN1228-AO1228+AP1228</f>
        <v>704746.71879999992</v>
      </c>
      <c r="AS1228" s="21">
        <f ca="1">SUM(IF(AN1228&gt;H1228, (AN1228-H1228), 0),IF(AF1228&gt;G1228,(AF1228-G1228),0),IF(X1228&gt;F1228,(X1228-F1228),0),IF(P1228&gt;E1228,(P1228-E1228),0))</f>
        <v>4</v>
      </c>
    </row>
    <row r="1229" spans="1:45" x14ac:dyDescent="0.4">
      <c r="A1229" s="15">
        <v>1201</v>
      </c>
      <c r="B1229" s="15">
        <f ca="1">IF(RAND() &lt; (8/12), 0, 1)</f>
        <v>1</v>
      </c>
      <c r="C1229" s="20">
        <f ca="1">RAND()</f>
        <v>0.30795988287633713</v>
      </c>
      <c r="D1229" s="15" t="str">
        <f ca="1">LOOKUP(C1229,$H$13:$H$16,$F$13:$F$16)</f>
        <v>Airbus A380-800</v>
      </c>
      <c r="E1229" s="15">
        <f ca="1">LOOKUP(D1229,$F$6:$F$9,$I$6:$I$9)</f>
        <v>14</v>
      </c>
      <c r="F1229" s="15">
        <f ca="1">LOOKUP(D1229,$F$6:$F$9,$J$6:$J$9)</f>
        <v>76</v>
      </c>
      <c r="G1229" s="15">
        <f ca="1">LOOKUP(D1229,$F$6:$F$9,$K$6:$K$9)</f>
        <v>56</v>
      </c>
      <c r="H1229" s="15">
        <f ca="1">LOOKUP(D1229,$F$6:$F$9,$L$6:$L$9)</f>
        <v>341</v>
      </c>
      <c r="I1229" s="20">
        <f ca="1">RAND()</f>
        <v>0.45099484255485689</v>
      </c>
      <c r="J1229" s="15">
        <f ca="1">IF(B1229=1, ROUND(_xlfn.NORM.INV(I1229,$C$5,$C$6)*(1+$T$14), 0), ROUND(_xlfn.NORM.INV(I1229, $D$5, $D$6)*(1+$T$14), 0))</f>
        <v>6</v>
      </c>
      <c r="K1229" s="20">
        <f ca="1">RAND()</f>
        <v>0.92956263703123099</v>
      </c>
      <c r="L1229" s="18">
        <f ca="1">IF(B1229=1, ROUND(_xlfn.NORM.INV(K1229,$C$7,$C$8), 2), ROUND(_xlfn.NORM.INV(K1229, $D$7, $D$8), 2))</f>
        <v>16314.49</v>
      </c>
      <c r="M1229" s="15">
        <f ca="1">MIN(E1229,J1229)</f>
        <v>6</v>
      </c>
      <c r="N1229" s="15">
        <f ca="1">RAND()</f>
        <v>0.34136193071069598</v>
      </c>
      <c r="O1229" s="19">
        <f ca="1">(IF(B1229=1, $G$21+($G$22-$G$21)*N1229, $H$21+($H$22-$H$21)*N1229))</f>
        <v>2.6947667574874358E-2</v>
      </c>
      <c r="P1229" s="15">
        <f ca="1">ROUND(M1229*(1-O1229), 0)</f>
        <v>6</v>
      </c>
      <c r="Q1229" s="20">
        <f ca="1">RAND()</f>
        <v>0.10106153748581037</v>
      </c>
      <c r="R1229" s="15">
        <f ca="1">IF(B1229=1, ROUND(_xlfn.NORM.INV(Q1229,$C$9,$C$10)*(1+$T$14), 0), ROUND(_xlfn.NORM.INV(Q1229, $D$9, $D$10)*(1+$T$14), 0))</f>
        <v>29</v>
      </c>
      <c r="S1229" s="20">
        <f ca="1">RAND()</f>
        <v>0.51370459175461813</v>
      </c>
      <c r="T1229" s="18">
        <f ca="1">IF(B1229=1, ROUND(_xlfn.NORM.INV(S1229,$C$11,$C$12), 2), ROUND(_xlfn.NORM.INV(S1229, $D$11, $D$12), 2))</f>
        <v>6860.42</v>
      </c>
      <c r="U1229" s="15">
        <f ca="1">MIN(F1229,R1229)</f>
        <v>29</v>
      </c>
      <c r="V1229" s="15">
        <f ca="1">RAND()</f>
        <v>0.75237283938400179</v>
      </c>
      <c r="W1229" s="19">
        <f ca="1">(IF(B1229=1, $G$21+($G$22-$G$21)*V1229, $H$21+($H$22-$H$21)*V1229))</f>
        <v>4.1333049378440068E-2</v>
      </c>
      <c r="X1229" s="15">
        <f ca="1">ROUND(U1229*(1-W1229), 0)</f>
        <v>28</v>
      </c>
      <c r="Y1229" s="20">
        <f ca="1">RAND()</f>
        <v>0.93499418471938989</v>
      </c>
      <c r="Z1229" s="15">
        <f ca="1">IF(B1229=1, ROUND(_xlfn.NORM.INV(Y1229,$C$13,$C$14)*(1+$T$14), 0), ROUND(_xlfn.NORM.INV(Y1229, $D$13, $D$14)*(1+$T$14), 0))</f>
        <v>90</v>
      </c>
      <c r="AA1229" s="20">
        <f ca="1">RAND()</f>
        <v>0.86398658844588139</v>
      </c>
      <c r="AB1229" s="18">
        <f ca="1">IF(B1229=1, ROUND(_xlfn.NORM.INV(AA1229,$C$15,$C$16), 2), ROUND(_xlfn.NORM.INV(AA1229, $D$15, $D$16), 2))</f>
        <v>4170.6099999999997</v>
      </c>
      <c r="AC1229" s="15">
        <f ca="1">MIN(G1229,Z1229)</f>
        <v>56</v>
      </c>
      <c r="AD1229" s="15">
        <f ca="1">RAND()</f>
        <v>0.42945964786931612</v>
      </c>
      <c r="AE1229" s="19">
        <f ca="1">(IF(B1229=1, $G$21+($G$22-$G$21)*AD1229, $H$21+($H$22-$H$21)*AD1229))</f>
        <v>3.0031087675426067E-2</v>
      </c>
      <c r="AF1229" s="15">
        <f ca="1">ROUND(AC1229*(1-AE1229), 0)</f>
        <v>54</v>
      </c>
      <c r="AG1229" s="20">
        <f ca="1">RAND()</f>
        <v>0.2682446347116566</v>
      </c>
      <c r="AH1229" s="15">
        <f ca="1">IF(B1229=1, ROUND(_xlfn.NORM.INV(AG1229,$C$17,$C$18)*(1+$T$14), 0), ROUND(_xlfn.NORM.INV(AG1229, $D$17, $D$18)*(1+$T$14), 0))</f>
        <v>227</v>
      </c>
      <c r="AI1229" s="20">
        <f ca="1">RAND()</f>
        <v>6.8490416257716791E-2</v>
      </c>
      <c r="AJ1229" s="18">
        <f ca="1">IF(B1229=1, ROUND(_xlfn.NORM.INV(AI1229,$C$19,$C$20), 2), ROUND(_xlfn.NORM.INV(AI1229, $D$19, $D$20), 2))</f>
        <v>1829.49</v>
      </c>
      <c r="AK1229" s="15">
        <f ca="1">MIN(ROUND(H1229*(1+$C$22),0),AH1229)</f>
        <v>227</v>
      </c>
      <c r="AL1229" s="20">
        <f ca="1">RAND()</f>
        <v>0.82848071616157415</v>
      </c>
      <c r="AM1229" s="19">
        <f ca="1">(IF(B1229=1, $G$21+($G$22-$G$21)*AL1229, $H$21+($H$22-$H$21)*AL1229))</f>
        <v>4.3996825065655096E-2</v>
      </c>
      <c r="AN1229" s="15">
        <f ca="1">ROUND(AK1229*(1-AM1229), 0)</f>
        <v>217</v>
      </c>
      <c r="AO1229" s="18">
        <f ca="1">SUM(IF(AN1229&gt;H1229, (AN1229-H1229)*($G$23+AJ1229), 0),IF(AF1229&gt;G1229,(AF1229-G1229)*($G$23+AB1229),0),IF(X1229&gt;F1229,(X1229-F1229)*($G$23+T1229),0),IF(P1229&gt;E1229,(P1229-E1229)*($G$23+L1229),0))</f>
        <v>0</v>
      </c>
      <c r="AP1229" s="18">
        <f>-$C$24</f>
        <v>-313614.51120000001</v>
      </c>
      <c r="AQ1229" s="17">
        <f ca="1">L1229*P1229+T1229*X1229+AB1229*AF1229+AJ1229*AN1229-AO1229+AP1229</f>
        <v>598576.45879999991</v>
      </c>
      <c r="AS1229" s="21">
        <f ca="1">SUM(IF(AN1229&gt;H1229, (AN1229-H1229), 0),IF(AF1229&gt;G1229,(AF1229-G1229),0),IF(X1229&gt;F1229,(X1229-F1229),0),IF(P1229&gt;E1229,(P1229-E1229),0))</f>
        <v>0</v>
      </c>
    </row>
    <row r="1230" spans="1:45" x14ac:dyDescent="0.4">
      <c r="A1230" s="15">
        <v>1202</v>
      </c>
      <c r="B1230" s="15">
        <f ca="1">IF(RAND() &lt; (8/12), 0, 1)</f>
        <v>0</v>
      </c>
      <c r="C1230" s="20">
        <f ca="1">RAND()</f>
        <v>0.39868374901894266</v>
      </c>
      <c r="D1230" s="15" t="str">
        <f ca="1">LOOKUP(C1230,$H$13:$H$16,$F$13:$F$16)</f>
        <v>Airbus A380-800</v>
      </c>
      <c r="E1230" s="15">
        <f ca="1">LOOKUP(D1230,$F$6:$F$9,$I$6:$I$9)</f>
        <v>14</v>
      </c>
      <c r="F1230" s="15">
        <f ca="1">LOOKUP(D1230,$F$6:$F$9,$J$6:$J$9)</f>
        <v>76</v>
      </c>
      <c r="G1230" s="15">
        <f ca="1">LOOKUP(D1230,$F$6:$F$9,$K$6:$K$9)</f>
        <v>56</v>
      </c>
      <c r="H1230" s="15">
        <f ca="1">LOOKUP(D1230,$F$6:$F$9,$L$6:$L$9)</f>
        <v>341</v>
      </c>
      <c r="I1230" s="20">
        <f ca="1">RAND()</f>
        <v>6.8465534368280623E-2</v>
      </c>
      <c r="J1230" s="15">
        <f ca="1">IF(B1230=1, ROUND(_xlfn.NORM.INV(I1230,$C$5,$C$6)*(1+$T$14), 0), ROUND(_xlfn.NORM.INV(I1230, $D$5, $D$6)*(1+$T$14), 0))</f>
        <v>3</v>
      </c>
      <c r="K1230" s="20">
        <f ca="1">RAND()</f>
        <v>0.81978941596008348</v>
      </c>
      <c r="L1230" s="18">
        <f ca="1">IF(B1230=1, ROUND(_xlfn.NORM.INV(K1230,$C$7,$C$8), 2), ROUND(_xlfn.NORM.INV(K1230, $D$7, $D$8), 2))</f>
        <v>10909.2</v>
      </c>
      <c r="M1230" s="15">
        <f ca="1">MIN(E1230,J1230)</f>
        <v>3</v>
      </c>
      <c r="N1230" s="15">
        <f ca="1">RAND()</f>
        <v>0.96111743746759393</v>
      </c>
      <c r="O1230" s="19">
        <f ca="1">(IF(B1230=1, $G$21+($G$22-$G$21)*N1230, $H$21+($H$22-$H$21)*N1230))</f>
        <v>3.8833523124027818E-2</v>
      </c>
      <c r="P1230" s="15">
        <f ca="1">ROUND(M1230*(1-O1230), 0)</f>
        <v>3</v>
      </c>
      <c r="Q1230" s="20">
        <f ca="1">RAND()</f>
        <v>0.94704215268079073</v>
      </c>
      <c r="R1230" s="15">
        <f ca="1">IF(B1230=1, ROUND(_xlfn.NORM.INV(Q1230,$C$9,$C$10)*(1+$T$14), 0), ROUND(_xlfn.NORM.INV(Q1230, $D$9, $D$10)*(1+$T$14), 0))</f>
        <v>57</v>
      </c>
      <c r="S1230" s="20">
        <f ca="1">RAND()</f>
        <v>0.14386748381110115</v>
      </c>
      <c r="T1230" s="18">
        <f ca="1">IF(B1230=1, ROUND(_xlfn.NORM.INV(S1230,$C$11,$C$12), 2), ROUND(_xlfn.NORM.INV(S1230, $D$11, $D$12), 2))</f>
        <v>5003.93</v>
      </c>
      <c r="U1230" s="15">
        <f ca="1">MIN(F1230,R1230)</f>
        <v>57</v>
      </c>
      <c r="V1230" s="15">
        <f ca="1">RAND()</f>
        <v>0.13542490403644458</v>
      </c>
      <c r="W1230" s="19">
        <f ca="1">(IF(B1230=1, $G$21+($G$22-$G$21)*V1230, $H$21+($H$22-$H$21)*V1230))</f>
        <v>1.4062747121093337E-2</v>
      </c>
      <c r="X1230" s="15">
        <f ca="1">ROUND(U1230*(1-W1230), 0)</f>
        <v>56</v>
      </c>
      <c r="Y1230" s="20">
        <f ca="1">RAND()</f>
        <v>0.71896832875094563</v>
      </c>
      <c r="Z1230" s="15">
        <f ca="1">IF(B1230=1, ROUND(_xlfn.NORM.INV(Y1230,$C$13,$C$14)*(1+$T$14), 0), ROUND(_xlfn.NORM.INV(Y1230, $D$13, $D$14)*(1+$T$14), 0))</f>
        <v>41</v>
      </c>
      <c r="AA1230" s="20">
        <f ca="1">RAND()</f>
        <v>0.6378785629142365</v>
      </c>
      <c r="AB1230" s="18">
        <f ca="1">IF(B1230=1, ROUND(_xlfn.NORM.INV(AA1230,$C$15,$C$16), 2), ROUND(_xlfn.NORM.INV(AA1230, $D$15, $D$16), 2))</f>
        <v>2840.85</v>
      </c>
      <c r="AC1230" s="15">
        <f ca="1">MIN(G1230,Z1230)</f>
        <v>41</v>
      </c>
      <c r="AD1230" s="15">
        <f ca="1">RAND()</f>
        <v>0.50636408994087034</v>
      </c>
      <c r="AE1230" s="19">
        <f ca="1">(IF(B1230=1, $G$21+($G$22-$G$21)*AD1230, $H$21+($H$22-$H$21)*AD1230))</f>
        <v>2.519092269822611E-2</v>
      </c>
      <c r="AF1230" s="15">
        <f ca="1">ROUND(AC1230*(1-AE1230), 0)</f>
        <v>40</v>
      </c>
      <c r="AG1230" s="20">
        <f ca="1">RAND()</f>
        <v>0.8194713722939575</v>
      </c>
      <c r="AH1230" s="15">
        <f ca="1">IF(B1230=1, ROUND(_xlfn.NORM.INV(AG1230,$C$17,$C$18)*(1+$T$14), 0), ROUND(_xlfn.NORM.INV(AG1230, $D$17, $D$18)*(1+$T$14), 0))</f>
        <v>247</v>
      </c>
      <c r="AI1230" s="20">
        <f ca="1">RAND()</f>
        <v>0.23346410795689476</v>
      </c>
      <c r="AJ1230" s="18">
        <f ca="1">IF(B1230=1, ROUND(_xlfn.NORM.INV(AI1230,$C$19,$C$20), 2), ROUND(_xlfn.NORM.INV(AI1230, $D$19, $D$20), 2))</f>
        <v>1693.47</v>
      </c>
      <c r="AK1230" s="15">
        <f ca="1">MIN(ROUND(H1230*(1+$C$22),0),AH1230)</f>
        <v>247</v>
      </c>
      <c r="AL1230" s="20">
        <f ca="1">RAND()</f>
        <v>0.32622560338925766</v>
      </c>
      <c r="AM1230" s="19">
        <f ca="1">(IF(B1230=1, $G$21+($G$22-$G$21)*AL1230, $H$21+($H$22-$H$21)*AL1230))</f>
        <v>1.9786768101677732E-2</v>
      </c>
      <c r="AN1230" s="15">
        <f ca="1">ROUND(AK1230*(1-AM1230), 0)</f>
        <v>242</v>
      </c>
      <c r="AO1230" s="18">
        <f ca="1">SUM(IF(AN1230&gt;H1230, (AN1230-H1230)*($G$23+AJ1230), 0),IF(AF1230&gt;G1230,(AF1230-G1230)*($G$23+AB1230),0),IF(X1230&gt;F1230,(X1230-F1230)*($G$23+T1230),0),IF(P1230&gt;E1230,(P1230-E1230)*($G$23+L1230),0))</f>
        <v>0</v>
      </c>
      <c r="AP1230" s="18">
        <f>-$C$24</f>
        <v>-313614.51120000001</v>
      </c>
      <c r="AQ1230" s="17">
        <f ca="1">L1230*P1230+T1230*X1230+AB1230*AF1230+AJ1230*AN1230-AO1230+AP1230</f>
        <v>522786.90879999992</v>
      </c>
      <c r="AS1230" s="21">
        <f ca="1">SUM(IF(AN1230&gt;H1230, (AN1230-H1230), 0),IF(AF1230&gt;G1230,(AF1230-G1230),0),IF(X1230&gt;F1230,(X1230-F1230),0),IF(P1230&gt;E1230,(P1230-E1230),0))</f>
        <v>0</v>
      </c>
    </row>
    <row r="1231" spans="1:45" x14ac:dyDescent="0.4">
      <c r="A1231" s="15">
        <v>1203</v>
      </c>
      <c r="B1231" s="15">
        <f ca="1">IF(RAND() &lt; (8/12), 0, 1)</f>
        <v>0</v>
      </c>
      <c r="C1231" s="20">
        <f ca="1">RAND()</f>
        <v>0.27926972755294011</v>
      </c>
      <c r="D1231" s="15" t="str">
        <f ca="1">LOOKUP(C1231,$H$13:$H$16,$F$13:$F$16)</f>
        <v>Airbus A380-800</v>
      </c>
      <c r="E1231" s="15">
        <f ca="1">LOOKUP(D1231,$F$6:$F$9,$I$6:$I$9)</f>
        <v>14</v>
      </c>
      <c r="F1231" s="15">
        <f ca="1">LOOKUP(D1231,$F$6:$F$9,$J$6:$J$9)</f>
        <v>76</v>
      </c>
      <c r="G1231" s="15">
        <f ca="1">LOOKUP(D1231,$F$6:$F$9,$K$6:$K$9)</f>
        <v>56</v>
      </c>
      <c r="H1231" s="15">
        <f ca="1">LOOKUP(D1231,$F$6:$F$9,$L$6:$L$9)</f>
        <v>341</v>
      </c>
      <c r="I1231" s="20">
        <f ca="1">RAND()</f>
        <v>0.89972309294960651</v>
      </c>
      <c r="J1231" s="15">
        <f ca="1">IF(B1231=1, ROUND(_xlfn.NORM.INV(I1231,$C$5,$C$6)*(1+$T$14), 0), ROUND(_xlfn.NORM.INV(I1231, $D$5, $D$6)*(1+$T$14), 0))</f>
        <v>6</v>
      </c>
      <c r="K1231" s="20">
        <f ca="1">RAND()</f>
        <v>0.99879912376887747</v>
      </c>
      <c r="L1231" s="18">
        <f ca="1">IF(B1231=1, ROUND(_xlfn.NORM.INV(K1231,$C$7,$C$8), 2), ROUND(_xlfn.NORM.INV(K1231, $D$7, $D$8), 2))</f>
        <v>11875.82</v>
      </c>
      <c r="M1231" s="15">
        <f ca="1">MIN(E1231,J1231)</f>
        <v>6</v>
      </c>
      <c r="N1231" s="15">
        <f ca="1">RAND()</f>
        <v>0.69900263449334143</v>
      </c>
      <c r="O1231" s="19">
        <f ca="1">(IF(B1231=1, $G$21+($G$22-$G$21)*N1231, $H$21+($H$22-$H$21)*N1231))</f>
        <v>3.0970079034800244E-2</v>
      </c>
      <c r="P1231" s="15">
        <f ca="1">ROUND(M1231*(1-O1231), 0)</f>
        <v>6</v>
      </c>
      <c r="Q1231" s="20">
        <f ca="1">RAND()</f>
        <v>0.54557579419732394</v>
      </c>
      <c r="R1231" s="15">
        <f ca="1">IF(B1231=1, ROUND(_xlfn.NORM.INV(Q1231,$C$9,$C$10)*(1+$T$14), 0), ROUND(_xlfn.NORM.INV(Q1231, $D$9, $D$10)*(1+$T$14), 0))</f>
        <v>41</v>
      </c>
      <c r="S1231" s="20">
        <f ca="1">RAND()</f>
        <v>0.75023417976378604</v>
      </c>
      <c r="T1231" s="18">
        <f ca="1">IF(B1231=1, ROUND(_xlfn.NORM.INV(S1231,$C$11,$C$12), 2), ROUND(_xlfn.NORM.INV(S1231, $D$11, $D$12), 2))</f>
        <v>5400.06</v>
      </c>
      <c r="U1231" s="15">
        <f ca="1">MIN(F1231,R1231)</f>
        <v>41</v>
      </c>
      <c r="V1231" s="15">
        <f ca="1">RAND()</f>
        <v>1.4955748696275695E-2</v>
      </c>
      <c r="W1231" s="19">
        <f ca="1">(IF(B1231=1, $G$21+($G$22-$G$21)*V1231, $H$21+($H$22-$H$21)*V1231))</f>
        <v>1.0448672460888271E-2</v>
      </c>
      <c r="X1231" s="15">
        <f ca="1">ROUND(U1231*(1-W1231), 0)</f>
        <v>41</v>
      </c>
      <c r="Y1231" s="20">
        <f ca="1">RAND()</f>
        <v>0.36463044449990389</v>
      </c>
      <c r="Z1231" s="15">
        <f ca="1">IF(B1231=1, ROUND(_xlfn.NORM.INV(Y1231,$C$13,$C$14)*(1+$T$14), 0), ROUND(_xlfn.NORM.INV(Y1231, $D$13, $D$14)*(1+$T$14), 0))</f>
        <v>32</v>
      </c>
      <c r="AA1231" s="20">
        <f ca="1">RAND()</f>
        <v>0.64949457058459947</v>
      </c>
      <c r="AB1231" s="18">
        <f ca="1">IF(B1231=1, ROUND(_xlfn.NORM.INV(AA1231,$C$15,$C$16), 2), ROUND(_xlfn.NORM.INV(AA1231, $D$15, $D$16), 2))</f>
        <v>2844.63</v>
      </c>
      <c r="AC1231" s="15">
        <f ca="1">MIN(G1231,Z1231)</f>
        <v>32</v>
      </c>
      <c r="AD1231" s="15">
        <f ca="1">RAND()</f>
        <v>0.41119450958496051</v>
      </c>
      <c r="AE1231" s="19">
        <f ca="1">(IF(B1231=1, $G$21+($G$22-$G$21)*AD1231, $H$21+($H$22-$H$21)*AD1231))</f>
        <v>2.2335835287548816E-2</v>
      </c>
      <c r="AF1231" s="15">
        <f ca="1">ROUND(AC1231*(1-AE1231), 0)</f>
        <v>31</v>
      </c>
      <c r="AG1231" s="20">
        <f ca="1">RAND()</f>
        <v>0.99842743187586003</v>
      </c>
      <c r="AH1231" s="15">
        <f ca="1">IF(B1231=1, ROUND(_xlfn.NORM.INV(AG1231,$C$17,$C$18)*(1+$T$14), 0), ROUND(_xlfn.NORM.INV(AG1231, $D$17, $D$18)*(1+$T$14), 0))</f>
        <v>355</v>
      </c>
      <c r="AI1231" s="20">
        <f ca="1">RAND()</f>
        <v>0.61408257185666892</v>
      </c>
      <c r="AJ1231" s="18">
        <f ca="1">IF(B1231=1, ROUND(_xlfn.NORM.INV(AI1231,$C$19,$C$20), 2), ROUND(_xlfn.NORM.INV(AI1231, $D$19, $D$20), 2))</f>
        <v>1770.76</v>
      </c>
      <c r="AK1231" s="15">
        <f ca="1">MIN(ROUND(H1231*(1+$C$22),0),AH1231)</f>
        <v>355</v>
      </c>
      <c r="AL1231" s="20">
        <f ca="1">RAND()</f>
        <v>0.32961150880866474</v>
      </c>
      <c r="AM1231" s="19">
        <f ca="1">(IF(B1231=1, $G$21+($G$22-$G$21)*AL1231, $H$21+($H$22-$H$21)*AL1231))</f>
        <v>1.9888345264259942E-2</v>
      </c>
      <c r="AN1231" s="15">
        <f ca="1">ROUND(AK1231*(1-AM1231), 0)</f>
        <v>348</v>
      </c>
      <c r="AO1231" s="18">
        <f ca="1">SUM(IF(AN1231&gt;H1231, (AN1231-H1231)*($G$23+AJ1231), 0),IF(AF1231&gt;G1231,(AF1231-G1231)*($G$23+AB1231),0),IF(X1231&gt;F1231,(X1231-F1231)*($G$23+T1231),0),IF(P1231&gt;E1231,(P1231-E1231)*($G$23+L1231),0))</f>
        <v>18352.32</v>
      </c>
      <c r="AP1231" s="18">
        <f>-$C$24</f>
        <v>-313614.51120000001</v>
      </c>
      <c r="AQ1231" s="17">
        <f ca="1">L1231*P1231+T1231*X1231+AB1231*AF1231+AJ1231*AN1231-AO1231+AP1231</f>
        <v>665098.5588</v>
      </c>
      <c r="AS1231" s="21">
        <f ca="1">SUM(IF(AN1231&gt;H1231, (AN1231-H1231), 0),IF(AF1231&gt;G1231,(AF1231-G1231),0),IF(X1231&gt;F1231,(X1231-F1231),0),IF(P1231&gt;E1231,(P1231-E1231),0))</f>
        <v>7</v>
      </c>
    </row>
    <row r="1232" spans="1:45" x14ac:dyDescent="0.4">
      <c r="A1232" s="15">
        <v>1204</v>
      </c>
      <c r="B1232" s="15">
        <f ca="1">IF(RAND() &lt; (8/12), 0, 1)</f>
        <v>0</v>
      </c>
      <c r="C1232" s="20">
        <f ca="1">RAND()</f>
        <v>0.91868743854000601</v>
      </c>
      <c r="D1232" s="15" t="str">
        <f ca="1">LOOKUP(C1232,$H$13:$H$16,$F$13:$F$16)</f>
        <v>Boeing 777-300ER</v>
      </c>
      <c r="E1232" s="15">
        <f ca="1">LOOKUP(D1232,$F$6:$F$9,$I$6:$I$9)</f>
        <v>8</v>
      </c>
      <c r="F1232" s="15">
        <f ca="1">LOOKUP(D1232,$F$6:$F$9,$J$6:$J$9)</f>
        <v>40</v>
      </c>
      <c r="G1232" s="15">
        <f ca="1">LOOKUP(D1232,$F$6:$F$9,$K$6:$K$9)</f>
        <v>24</v>
      </c>
      <c r="H1232" s="15">
        <f ca="1">LOOKUP(D1232,$F$6:$F$9,$L$6:$L$9)</f>
        <v>260</v>
      </c>
      <c r="I1232" s="20">
        <f ca="1">RAND()</f>
        <v>8.6517225780089912E-2</v>
      </c>
      <c r="J1232" s="15">
        <f ca="1">IF(B1232=1, ROUND(_xlfn.NORM.INV(I1232,$C$5,$C$6)*(1+$T$14), 0), ROUND(_xlfn.NORM.INV(I1232, $D$5, $D$6)*(1+$T$14), 0))</f>
        <v>3</v>
      </c>
      <c r="K1232" s="20">
        <f ca="1">RAND()</f>
        <v>0.35174027385136231</v>
      </c>
      <c r="L1232" s="18">
        <f ca="1">IF(B1232=1, ROUND(_xlfn.NORM.INV(K1232,$C$7,$C$8), 2), ROUND(_xlfn.NORM.INV(K1232, $D$7, $D$8), 2))</f>
        <v>10318.91</v>
      </c>
      <c r="M1232" s="15">
        <f ca="1">MIN(E1232,J1232)</f>
        <v>3</v>
      </c>
      <c r="N1232" s="15">
        <f ca="1">RAND()</f>
        <v>0.56334963945783645</v>
      </c>
      <c r="O1232" s="19">
        <f ca="1">(IF(B1232=1, $G$21+($G$22-$G$21)*N1232, $H$21+($H$22-$H$21)*N1232))</f>
        <v>2.6900489183735096E-2</v>
      </c>
      <c r="P1232" s="15">
        <f ca="1">ROUND(M1232*(1-O1232), 0)</f>
        <v>3</v>
      </c>
      <c r="Q1232" s="20">
        <f ca="1">RAND()</f>
        <v>0.9238659001385171</v>
      </c>
      <c r="R1232" s="15">
        <f ca="1">IF(B1232=1, ROUND(_xlfn.NORM.INV(Q1232,$C$9,$C$10)*(1+$T$14), 0), ROUND(_xlfn.NORM.INV(Q1232, $D$9, $D$10)*(1+$T$14), 0))</f>
        <v>55</v>
      </c>
      <c r="S1232" s="20">
        <f ca="1">RAND()</f>
        <v>0.70907619046946835</v>
      </c>
      <c r="T1232" s="18">
        <f ca="1">IF(B1232=1, ROUND(_xlfn.NORM.INV(S1232,$C$11,$C$12), 2), ROUND(_xlfn.NORM.INV(S1232, $D$11, $D$12), 2))</f>
        <v>5371.68</v>
      </c>
      <c r="U1232" s="15">
        <f ca="1">MIN(F1232,R1232)</f>
        <v>40</v>
      </c>
      <c r="V1232" s="15">
        <f ca="1">RAND()</f>
        <v>0.39950681371844121</v>
      </c>
      <c r="W1232" s="19">
        <f ca="1">(IF(B1232=1, $G$21+($G$22-$G$21)*V1232, $H$21+($H$22-$H$21)*V1232))</f>
        <v>2.1985204411553237E-2</v>
      </c>
      <c r="X1232" s="15">
        <f ca="1">ROUND(U1232*(1-W1232), 0)</f>
        <v>39</v>
      </c>
      <c r="Y1232" s="20">
        <f ca="1">RAND()</f>
        <v>8.7762743991091519E-2</v>
      </c>
      <c r="Z1232" s="15">
        <f ca="1">IF(B1232=1, ROUND(_xlfn.NORM.INV(Y1232,$C$13,$C$14)*(1+$T$14), 0), ROUND(_xlfn.NORM.INV(Y1232, $D$13, $D$14)*(1+$T$14), 0))</f>
        <v>23</v>
      </c>
      <c r="AA1232" s="20">
        <f ca="1">RAND()</f>
        <v>0.77424876462071246</v>
      </c>
      <c r="AB1232" s="18">
        <f ca="1">IF(B1232=1, ROUND(_xlfn.NORM.INV(AA1232,$C$15,$C$16), 2), ROUND(_xlfn.NORM.INV(AA1232, $D$15, $D$16), 2))</f>
        <v>2889.47</v>
      </c>
      <c r="AC1232" s="15">
        <f ca="1">MIN(G1232,Z1232)</f>
        <v>23</v>
      </c>
      <c r="AD1232" s="15">
        <f ca="1">RAND()</f>
        <v>0.8933194278785962</v>
      </c>
      <c r="AE1232" s="19">
        <f ca="1">(IF(B1232=1, $G$21+($G$22-$G$21)*AD1232, $H$21+($H$22-$H$21)*AD1232))</f>
        <v>3.6799582836357883E-2</v>
      </c>
      <c r="AF1232" s="15">
        <f ca="1">ROUND(AC1232*(1-AE1232), 0)</f>
        <v>22</v>
      </c>
      <c r="AG1232" s="20">
        <f ca="1">RAND()</f>
        <v>0.92172343782168953</v>
      </c>
      <c r="AH1232" s="15">
        <f ca="1">IF(B1232=1, ROUND(_xlfn.NORM.INV(AG1232,$C$17,$C$18)*(1+$T$14), 0), ROUND(_xlfn.NORM.INV(AG1232, $D$17, $D$18)*(1+$T$14), 0))</f>
        <v>274</v>
      </c>
      <c r="AI1232" s="20">
        <f ca="1">RAND()</f>
        <v>0.78047736838272264</v>
      </c>
      <c r="AJ1232" s="18">
        <f ca="1">IF(B1232=1, ROUND(_xlfn.NORM.INV(AI1232,$C$19,$C$20), 2), ROUND(_xlfn.NORM.INV(AI1232, $D$19, $D$20), 2))</f>
        <v>1807.51</v>
      </c>
      <c r="AK1232" s="15">
        <f ca="1">MIN(ROUND(H1232*(1+$C$22),0),AH1232)</f>
        <v>273</v>
      </c>
      <c r="AL1232" s="20">
        <f ca="1">RAND()</f>
        <v>0.24712535760046905</v>
      </c>
      <c r="AM1232" s="19">
        <f ca="1">(IF(B1232=1, $G$21+($G$22-$G$21)*AL1232, $H$21+($H$22-$H$21)*AL1232))</f>
        <v>1.7413760728014073E-2</v>
      </c>
      <c r="AN1232" s="15">
        <f ca="1">ROUND(AK1232*(1-AM1232), 0)</f>
        <v>268</v>
      </c>
      <c r="AO1232" s="18">
        <f ca="1">SUM(IF(AN1232&gt;H1232, (AN1232-H1232)*($G$23+AJ1232), 0),IF(AF1232&gt;G1232,(AF1232-G1232)*($G$23+AB1232),0),IF(X1232&gt;F1232,(X1232-F1232)*($G$23+T1232),0),IF(P1232&gt;E1232,(P1232-E1232)*($G$23+L1232),0))</f>
        <v>21268.080000000002</v>
      </c>
      <c r="AP1232" s="18">
        <f>-$C$24</f>
        <v>-313614.51120000001</v>
      </c>
      <c r="AQ1232" s="17">
        <f ca="1">L1232*P1232+T1232*X1232+AB1232*AF1232+AJ1232*AN1232-AO1232+AP1232</f>
        <v>453550.67880000005</v>
      </c>
      <c r="AS1232" s="21">
        <f ca="1">SUM(IF(AN1232&gt;H1232, (AN1232-H1232), 0),IF(AF1232&gt;G1232,(AF1232-G1232),0),IF(X1232&gt;F1232,(X1232-F1232),0),IF(P1232&gt;E1232,(P1232-E1232),0))</f>
        <v>8</v>
      </c>
    </row>
    <row r="1233" spans="1:45" x14ac:dyDescent="0.4">
      <c r="A1233" s="15">
        <v>1205</v>
      </c>
      <c r="B1233" s="15">
        <f ca="1">IF(RAND() &lt; (8/12), 0, 1)</f>
        <v>1</v>
      </c>
      <c r="C1233" s="20">
        <f ca="1">RAND()</f>
        <v>0.84236078394439162</v>
      </c>
      <c r="D1233" s="15" t="str">
        <f ca="1">LOOKUP(C1233,$H$13:$H$16,$F$13:$F$16)</f>
        <v>Boeing 777-300ER</v>
      </c>
      <c r="E1233" s="15">
        <f ca="1">LOOKUP(D1233,$F$6:$F$9,$I$6:$I$9)</f>
        <v>8</v>
      </c>
      <c r="F1233" s="15">
        <f ca="1">LOOKUP(D1233,$F$6:$F$9,$J$6:$J$9)</f>
        <v>40</v>
      </c>
      <c r="G1233" s="15">
        <f ca="1">LOOKUP(D1233,$F$6:$F$9,$K$6:$K$9)</f>
        <v>24</v>
      </c>
      <c r="H1233" s="15">
        <f ca="1">LOOKUP(D1233,$F$6:$F$9,$L$6:$L$9)</f>
        <v>260</v>
      </c>
      <c r="I1233" s="20">
        <f ca="1">RAND()</f>
        <v>0.18824646936349765</v>
      </c>
      <c r="J1233" s="15">
        <f ca="1">IF(B1233=1, ROUND(_xlfn.NORM.INV(I1233,$C$5,$C$6)*(1+$T$14), 0), ROUND(_xlfn.NORM.INV(I1233, $D$5, $D$6)*(1+$T$14), 0))</f>
        <v>4</v>
      </c>
      <c r="K1233" s="20">
        <f ca="1">RAND()</f>
        <v>0.20156419698868089</v>
      </c>
      <c r="L1233" s="18">
        <f ca="1">IF(B1233=1, ROUND(_xlfn.NORM.INV(K1233,$C$7,$C$8), 2), ROUND(_xlfn.NORM.INV(K1233, $D$7, $D$8), 2))</f>
        <v>12151.14</v>
      </c>
      <c r="M1233" s="15">
        <f ca="1">MIN(E1233,J1233)</f>
        <v>4</v>
      </c>
      <c r="N1233" s="15">
        <f ca="1">RAND()</f>
        <v>0.40650796634084552</v>
      </c>
      <c r="O1233" s="19">
        <f ca="1">(IF(B1233=1, $G$21+($G$22-$G$21)*N1233, $H$21+($H$22-$H$21)*N1233))</f>
        <v>2.9227778821929593E-2</v>
      </c>
      <c r="P1233" s="15">
        <f ca="1">ROUND(M1233*(1-O1233), 0)</f>
        <v>4</v>
      </c>
      <c r="Q1233" s="20">
        <f ca="1">RAND()</f>
        <v>0.17187114402233261</v>
      </c>
      <c r="R1233" s="15">
        <f ca="1">IF(B1233=1, ROUND(_xlfn.NORM.INV(Q1233,$C$9,$C$10)*(1+$T$14), 0), ROUND(_xlfn.NORM.INV(Q1233, $D$9, $D$10)*(1+$T$14), 0))</f>
        <v>37</v>
      </c>
      <c r="S1233" s="20">
        <f ca="1">RAND()</f>
        <v>0.37157121890207045</v>
      </c>
      <c r="T1233" s="18">
        <f ca="1">IF(B1233=1, ROUND(_xlfn.NORM.INV(S1233,$C$11,$C$12), 2), ROUND(_xlfn.NORM.INV(S1233, $D$11, $D$12), 2))</f>
        <v>6533.95</v>
      </c>
      <c r="U1233" s="15">
        <f ca="1">MIN(F1233,R1233)</f>
        <v>37</v>
      </c>
      <c r="V1233" s="15">
        <f ca="1">RAND()</f>
        <v>0.44040958333990932</v>
      </c>
      <c r="W1233" s="19">
        <f ca="1">(IF(B1233=1, $G$21+($G$22-$G$21)*V1233, $H$21+($H$22-$H$21)*V1233))</f>
        <v>3.0414335416896827E-2</v>
      </c>
      <c r="X1233" s="15">
        <f ca="1">ROUND(U1233*(1-W1233), 0)</f>
        <v>36</v>
      </c>
      <c r="Y1233" s="20">
        <f ca="1">RAND()</f>
        <v>0.64913379749672229</v>
      </c>
      <c r="Z1233" s="15">
        <f ca="1">IF(B1233=1, ROUND(_xlfn.NORM.INV(Y1233,$C$13,$C$14)*(1+$T$14), 0), ROUND(_xlfn.NORM.INV(Y1233, $D$13, $D$14)*(1+$T$14), 0))</f>
        <v>63</v>
      </c>
      <c r="AA1233" s="20">
        <f ca="1">RAND()</f>
        <v>0.62844423194954968</v>
      </c>
      <c r="AB1233" s="18">
        <f ca="1">IF(B1233=1, ROUND(_xlfn.NORM.INV(AA1233,$C$15,$C$16), 2), ROUND(_xlfn.NORM.INV(AA1233, $D$15, $D$16), 2))</f>
        <v>3799.98</v>
      </c>
      <c r="AC1233" s="15">
        <f ca="1">MIN(G1233,Z1233)</f>
        <v>24</v>
      </c>
      <c r="AD1233" s="15">
        <f ca="1">RAND()</f>
        <v>0.12847520862658746</v>
      </c>
      <c r="AE1233" s="19">
        <f ca="1">(IF(B1233=1, $G$21+($G$22-$G$21)*AD1233, $H$21+($H$22-$H$21)*AD1233))</f>
        <v>1.949663230193056E-2</v>
      </c>
      <c r="AF1233" s="15">
        <f ca="1">ROUND(AC1233*(1-AE1233), 0)</f>
        <v>24</v>
      </c>
      <c r="AG1233" s="20">
        <f ca="1">RAND()</f>
        <v>0.21668684358587387</v>
      </c>
      <c r="AH1233" s="15">
        <f ca="1">IF(B1233=1, ROUND(_xlfn.NORM.INV(AG1233,$C$17,$C$18)*(1+$T$14), 0), ROUND(_xlfn.NORM.INV(AG1233, $D$17, $D$18)*(1+$T$14), 0))</f>
        <v>206</v>
      </c>
      <c r="AI1233" s="20">
        <f ca="1">RAND()</f>
        <v>0.28438322645568048</v>
      </c>
      <c r="AJ1233" s="18">
        <f ca="1">IF(B1233=1, ROUND(_xlfn.NORM.INV(AI1233,$C$19,$C$20), 2), ROUND(_xlfn.NORM.INV(AI1233, $D$19, $D$20), 2))</f>
        <v>2105.19</v>
      </c>
      <c r="AK1233" s="15">
        <f ca="1">MIN(ROUND(H1233*(1+$C$22),0),AH1233)</f>
        <v>206</v>
      </c>
      <c r="AL1233" s="20">
        <f ca="1">RAND()</f>
        <v>0.4703946551177739</v>
      </c>
      <c r="AM1233" s="19">
        <f ca="1">(IF(B1233=1, $G$21+($G$22-$G$21)*AL1233, $H$21+($H$22-$H$21)*AL1233))</f>
        <v>3.1463812929122092E-2</v>
      </c>
      <c r="AN1233" s="15">
        <f ca="1">ROUND(AK1233*(1-AM1233), 0)</f>
        <v>200</v>
      </c>
      <c r="AO1233" s="18">
        <f ca="1">SUM(IF(AN1233&gt;H1233, (AN1233-H1233)*($G$23+AJ1233), 0),IF(AF1233&gt;G1233,(AF1233-G1233)*($G$23+AB1233),0),IF(X1233&gt;F1233,(X1233-F1233)*($G$23+T1233),0),IF(P1233&gt;E1233,(P1233-E1233)*($G$23+L1233),0))</f>
        <v>0</v>
      </c>
      <c r="AP1233" s="18">
        <f>-$C$24</f>
        <v>-313614.51120000001</v>
      </c>
      <c r="AQ1233" s="17">
        <f ca="1">L1233*P1233+T1233*X1233+AB1233*AF1233+AJ1233*AN1233-AO1233+AP1233</f>
        <v>482449.76880000002</v>
      </c>
      <c r="AS1233" s="21">
        <f ca="1">SUM(IF(AN1233&gt;H1233, (AN1233-H1233), 0),IF(AF1233&gt;G1233,(AF1233-G1233),0),IF(X1233&gt;F1233,(X1233-F1233),0),IF(P1233&gt;E1233,(P1233-E1233),0))</f>
        <v>0</v>
      </c>
    </row>
    <row r="1234" spans="1:45" x14ac:dyDescent="0.4">
      <c r="A1234" s="15">
        <v>1206</v>
      </c>
      <c r="B1234" s="15">
        <f ca="1">IF(RAND() &lt; (8/12), 0, 1)</f>
        <v>1</v>
      </c>
      <c r="C1234" s="20">
        <f ca="1">RAND()</f>
        <v>0.73227890329444956</v>
      </c>
      <c r="D1234" s="15" t="str">
        <f ca="1">LOOKUP(C1234,$H$13:$H$16,$F$13:$F$16)</f>
        <v>Boeing 777-300ER</v>
      </c>
      <c r="E1234" s="15">
        <f ca="1">LOOKUP(D1234,$F$6:$F$9,$I$6:$I$9)</f>
        <v>8</v>
      </c>
      <c r="F1234" s="15">
        <f ca="1">LOOKUP(D1234,$F$6:$F$9,$J$6:$J$9)</f>
        <v>40</v>
      </c>
      <c r="G1234" s="15">
        <f ca="1">LOOKUP(D1234,$F$6:$F$9,$K$6:$K$9)</f>
        <v>24</v>
      </c>
      <c r="H1234" s="15">
        <f ca="1">LOOKUP(D1234,$F$6:$F$9,$L$6:$L$9)</f>
        <v>260</v>
      </c>
      <c r="I1234" s="20">
        <f ca="1">RAND()</f>
        <v>0.60068200796272841</v>
      </c>
      <c r="J1234" s="15">
        <f ca="1">IF(B1234=1, ROUND(_xlfn.NORM.INV(I1234,$C$5,$C$6)*(1+$T$14), 0), ROUND(_xlfn.NORM.INV(I1234, $D$5, $D$6)*(1+$T$14), 0))</f>
        <v>7</v>
      </c>
      <c r="K1234" s="20">
        <f ca="1">RAND()</f>
        <v>0.58858743642825306</v>
      </c>
      <c r="L1234" s="18">
        <f ca="1">IF(B1234=1, ROUND(_xlfn.NORM.INV(K1234,$C$7,$C$8), 2), ROUND(_xlfn.NORM.INV(K1234, $D$7, $D$8), 2))</f>
        <v>14062.69</v>
      </c>
      <c r="M1234" s="15">
        <f ca="1">MIN(E1234,J1234)</f>
        <v>7</v>
      </c>
      <c r="N1234" s="15">
        <f ca="1">RAND()</f>
        <v>0.63913745802086719</v>
      </c>
      <c r="O1234" s="19">
        <f ca="1">(IF(B1234=1, $G$21+($G$22-$G$21)*N1234, $H$21+($H$22-$H$21)*N1234))</f>
        <v>3.7369811030730352E-2</v>
      </c>
      <c r="P1234" s="15">
        <f ca="1">ROUND(M1234*(1-O1234), 0)</f>
        <v>7</v>
      </c>
      <c r="Q1234" s="20">
        <f ca="1">RAND()</f>
        <v>0.41460933486305385</v>
      </c>
      <c r="R1234" s="15">
        <f ca="1">IF(B1234=1, ROUND(_xlfn.NORM.INV(Q1234,$C$9,$C$10)*(1+$T$14), 0), ROUND(_xlfn.NORM.INV(Q1234, $D$9, $D$10)*(1+$T$14), 0))</f>
        <v>55</v>
      </c>
      <c r="S1234" s="20">
        <f ca="1">RAND()</f>
        <v>0.11805070759716163</v>
      </c>
      <c r="T1234" s="18">
        <f ca="1">IF(B1234=1, ROUND(_xlfn.NORM.INV(S1234,$C$11,$C$12), 2), ROUND(_xlfn.NORM.INV(S1234, $D$11, $D$12), 2))</f>
        <v>5761.11</v>
      </c>
      <c r="U1234" s="15">
        <f ca="1">MIN(F1234,R1234)</f>
        <v>40</v>
      </c>
      <c r="V1234" s="15">
        <f ca="1">RAND()</f>
        <v>0.72645486458712105</v>
      </c>
      <c r="W1234" s="19">
        <f ca="1">(IF(B1234=1, $G$21+($G$22-$G$21)*V1234, $H$21+($H$22-$H$21)*V1234))</f>
        <v>4.0425920260549239E-2</v>
      </c>
      <c r="X1234" s="15">
        <f ca="1">ROUND(U1234*(1-W1234), 0)</f>
        <v>38</v>
      </c>
      <c r="Y1234" s="20">
        <f ca="1">RAND()</f>
        <v>0.14927768688551757</v>
      </c>
      <c r="Z1234" s="15">
        <f ca="1">IF(B1234=1, ROUND(_xlfn.NORM.INV(Y1234,$C$13,$C$14)*(1+$T$14), 0), ROUND(_xlfn.NORM.INV(Y1234, $D$13, $D$14)*(1+$T$14), 0))</f>
        <v>31</v>
      </c>
      <c r="AA1234" s="20">
        <f ca="1">RAND()</f>
        <v>0.67215966243330261</v>
      </c>
      <c r="AB1234" s="18">
        <f ca="1">IF(B1234=1, ROUND(_xlfn.NORM.INV(AA1234,$C$15,$C$16), 2), ROUND(_xlfn.NORM.INV(AA1234, $D$15, $D$16), 2))</f>
        <v>3856.8</v>
      </c>
      <c r="AC1234" s="15">
        <f ca="1">MIN(G1234,Z1234)</f>
        <v>24</v>
      </c>
      <c r="AD1234" s="15">
        <f ca="1">RAND()</f>
        <v>0.49297869357078761</v>
      </c>
      <c r="AE1234" s="19">
        <f ca="1">(IF(B1234=1, $G$21+($G$22-$G$21)*AD1234, $H$21+($H$22-$H$21)*AD1234))</f>
        <v>3.2254254274977565E-2</v>
      </c>
      <c r="AF1234" s="15">
        <f ca="1">ROUND(AC1234*(1-AE1234), 0)</f>
        <v>23</v>
      </c>
      <c r="AG1234" s="20">
        <f ca="1">RAND()</f>
        <v>0.179998318007071</v>
      </c>
      <c r="AH1234" s="15">
        <f ca="1">IF(B1234=1, ROUND(_xlfn.NORM.INV(AG1234,$C$17,$C$18)*(1+$T$14), 0), ROUND(_xlfn.NORM.INV(AG1234, $D$17, $D$18)*(1+$T$14), 0))</f>
        <v>189</v>
      </c>
      <c r="AI1234" s="20">
        <f ca="1">RAND()</f>
        <v>0.14046258583235716</v>
      </c>
      <c r="AJ1234" s="18">
        <f ca="1">IF(B1234=1, ROUND(_xlfn.NORM.INV(AI1234,$C$19,$C$20), 2), ROUND(_xlfn.NORM.INV(AI1234, $D$19, $D$20), 2))</f>
        <v>1952.39</v>
      </c>
      <c r="AK1234" s="15">
        <f ca="1">MIN(ROUND(H1234*(1+$C$22),0),AH1234)</f>
        <v>189</v>
      </c>
      <c r="AL1234" s="20">
        <f ca="1">RAND()</f>
        <v>0.57727777083571841</v>
      </c>
      <c r="AM1234" s="19">
        <f ca="1">(IF(B1234=1, $G$21+($G$22-$G$21)*AL1234, $H$21+($H$22-$H$21)*AL1234))</f>
        <v>3.5204721979250148E-2</v>
      </c>
      <c r="AN1234" s="15">
        <f ca="1">ROUND(AK1234*(1-AM1234), 0)</f>
        <v>182</v>
      </c>
      <c r="AO1234" s="18">
        <f ca="1">SUM(IF(AN1234&gt;H1234, (AN1234-H1234)*($G$23+AJ1234), 0),IF(AF1234&gt;G1234,(AF1234-G1234)*($G$23+AB1234),0),IF(X1234&gt;F1234,(X1234-F1234)*($G$23+T1234),0),IF(P1234&gt;E1234,(P1234-E1234)*($G$23+L1234),0))</f>
        <v>0</v>
      </c>
      <c r="AP1234" s="18">
        <f>-$C$24</f>
        <v>-313614.51120000001</v>
      </c>
      <c r="AQ1234" s="17">
        <f ca="1">L1234*P1234+T1234*X1234+AB1234*AF1234+AJ1234*AN1234-AO1234+AP1234</f>
        <v>447787.87880000012</v>
      </c>
      <c r="AS1234" s="21">
        <f ca="1">SUM(IF(AN1234&gt;H1234, (AN1234-H1234), 0),IF(AF1234&gt;G1234,(AF1234-G1234),0),IF(X1234&gt;F1234,(X1234-F1234),0),IF(P1234&gt;E1234,(P1234-E1234),0))</f>
        <v>0</v>
      </c>
    </row>
    <row r="1235" spans="1:45" x14ac:dyDescent="0.4">
      <c r="A1235" s="15">
        <v>1207</v>
      </c>
      <c r="B1235" s="15">
        <f ca="1">IF(RAND() &lt; (8/12), 0, 1)</f>
        <v>0</v>
      </c>
      <c r="C1235" s="20">
        <f ca="1">RAND()</f>
        <v>0.41301650544068824</v>
      </c>
      <c r="D1235" s="15" t="str">
        <f ca="1">LOOKUP(C1235,$H$13:$H$16,$F$13:$F$16)</f>
        <v>Airbus A380-800</v>
      </c>
      <c r="E1235" s="15">
        <f ca="1">LOOKUP(D1235,$F$6:$F$9,$I$6:$I$9)</f>
        <v>14</v>
      </c>
      <c r="F1235" s="15">
        <f ca="1">LOOKUP(D1235,$F$6:$F$9,$J$6:$J$9)</f>
        <v>76</v>
      </c>
      <c r="G1235" s="15">
        <f ca="1">LOOKUP(D1235,$F$6:$F$9,$K$6:$K$9)</f>
        <v>56</v>
      </c>
      <c r="H1235" s="15">
        <f ca="1">LOOKUP(D1235,$F$6:$F$9,$L$6:$L$9)</f>
        <v>341</v>
      </c>
      <c r="I1235" s="20">
        <f ca="1">RAND()</f>
        <v>0.86124631745970393</v>
      </c>
      <c r="J1235" s="15">
        <f ca="1">IF(B1235=1, ROUND(_xlfn.NORM.INV(I1235,$C$5,$C$6)*(1+$T$14), 0), ROUND(_xlfn.NORM.INV(I1235, $D$5, $D$6)*(1+$T$14), 0))</f>
        <v>5</v>
      </c>
      <c r="K1235" s="20">
        <f ca="1">RAND()</f>
        <v>0.83529165430595742</v>
      </c>
      <c r="L1235" s="18">
        <f ca="1">IF(B1235=1, ROUND(_xlfn.NORM.INV(K1235,$C$7,$C$8), 2), ROUND(_xlfn.NORM.INV(K1235, $D$7, $D$8), 2))</f>
        <v>10936.88</v>
      </c>
      <c r="M1235" s="15">
        <f ca="1">MIN(E1235,J1235)</f>
        <v>5</v>
      </c>
      <c r="N1235" s="15">
        <f ca="1">RAND()</f>
        <v>0.70426968015294145</v>
      </c>
      <c r="O1235" s="19">
        <f ca="1">(IF(B1235=1, $G$21+($G$22-$G$21)*N1235, $H$21+($H$22-$H$21)*N1235))</f>
        <v>3.1128090404588242E-2</v>
      </c>
      <c r="P1235" s="15">
        <f ca="1">ROUND(M1235*(1-O1235), 0)</f>
        <v>5</v>
      </c>
      <c r="Q1235" s="20">
        <f ca="1">RAND()</f>
        <v>0.3436186225181791</v>
      </c>
      <c r="R1235" s="15">
        <f ca="1">IF(B1235=1, ROUND(_xlfn.NORM.INV(Q1235,$C$9,$C$10)*(1+$T$14), 0), ROUND(_xlfn.NORM.INV(Q1235, $D$9, $D$10)*(1+$T$14), 0))</f>
        <v>36</v>
      </c>
      <c r="S1235" s="20">
        <f ca="1">RAND()</f>
        <v>0.36725415035311515</v>
      </c>
      <c r="T1235" s="18">
        <f ca="1">IF(B1235=1, ROUND(_xlfn.NORM.INV(S1235,$C$11,$C$12), 2), ROUND(_xlfn.NORM.INV(S1235, $D$11, $D$12), 2))</f>
        <v>5168.91</v>
      </c>
      <c r="U1235" s="15">
        <f ca="1">MIN(F1235,R1235)</f>
        <v>36</v>
      </c>
      <c r="V1235" s="15">
        <f ca="1">RAND()</f>
        <v>0.58026956439336497</v>
      </c>
      <c r="W1235" s="19">
        <f ca="1">(IF(B1235=1, $G$21+($G$22-$G$21)*V1235, $H$21+($H$22-$H$21)*V1235))</f>
        <v>2.7408086931800947E-2</v>
      </c>
      <c r="X1235" s="15">
        <f ca="1">ROUND(U1235*(1-W1235), 0)</f>
        <v>35</v>
      </c>
      <c r="Y1235" s="20">
        <f ca="1">RAND()</f>
        <v>0.13853027444376165</v>
      </c>
      <c r="Z1235" s="15">
        <f ca="1">IF(B1235=1, ROUND(_xlfn.NORM.INV(Y1235,$C$13,$C$14)*(1+$T$14), 0), ROUND(_xlfn.NORM.INV(Y1235, $D$13, $D$14)*(1+$T$14), 0))</f>
        <v>25</v>
      </c>
      <c r="AA1235" s="20">
        <f ca="1">RAND()</f>
        <v>0.66071830902356599</v>
      </c>
      <c r="AB1235" s="18">
        <f ca="1">IF(B1235=1, ROUND(_xlfn.NORM.INV(AA1235,$C$15,$C$16), 2), ROUND(_xlfn.NORM.INV(AA1235, $D$15, $D$16), 2))</f>
        <v>2848.34</v>
      </c>
      <c r="AC1235" s="15">
        <f ca="1">MIN(G1235,Z1235)</f>
        <v>25</v>
      </c>
      <c r="AD1235" s="15">
        <f ca="1">RAND()</f>
        <v>4.8091588476670832E-2</v>
      </c>
      <c r="AE1235" s="19">
        <f ca="1">(IF(B1235=1, $G$21+($G$22-$G$21)*AD1235, $H$21+($H$22-$H$21)*AD1235))</f>
        <v>1.1442747654300126E-2</v>
      </c>
      <c r="AF1235" s="15">
        <f ca="1">ROUND(AC1235*(1-AE1235), 0)</f>
        <v>25</v>
      </c>
      <c r="AG1235" s="20">
        <f ca="1">RAND()</f>
        <v>0.97231649759810423</v>
      </c>
      <c r="AH1235" s="15">
        <f ca="1">IF(B1235=1, ROUND(_xlfn.NORM.INV(AG1235,$C$17,$C$18)*(1+$T$14), 0), ROUND(_xlfn.NORM.INV(AG1235, $D$17, $D$18)*(1+$T$14), 0))</f>
        <v>300</v>
      </c>
      <c r="AI1235" s="20">
        <f ca="1">RAND()</f>
        <v>0.83664130450994711</v>
      </c>
      <c r="AJ1235" s="18">
        <f ca="1">IF(B1235=1, ROUND(_xlfn.NORM.INV(AI1235,$C$19,$C$20), 2), ROUND(_xlfn.NORM.INV(AI1235, $D$19, $D$20), 2))</f>
        <v>1823.23</v>
      </c>
      <c r="AK1235" s="15">
        <f ca="1">MIN(ROUND(H1235*(1+$C$22),0),AH1235)</f>
        <v>300</v>
      </c>
      <c r="AL1235" s="20">
        <f ca="1">RAND()</f>
        <v>0.40296189665862048</v>
      </c>
      <c r="AM1235" s="19">
        <f ca="1">(IF(B1235=1, $G$21+($G$22-$G$21)*AL1235, $H$21+($H$22-$H$21)*AL1235))</f>
        <v>2.2088856899758612E-2</v>
      </c>
      <c r="AN1235" s="15">
        <f ca="1">ROUND(AK1235*(1-AM1235), 0)</f>
        <v>293</v>
      </c>
      <c r="AO1235" s="18">
        <f ca="1">SUM(IF(AN1235&gt;H1235, (AN1235-H1235)*($G$23+AJ1235), 0),IF(AF1235&gt;G1235,(AF1235-G1235)*($G$23+AB1235),0),IF(X1235&gt;F1235,(X1235-F1235)*($G$23+T1235),0),IF(P1235&gt;E1235,(P1235-E1235)*($G$23+L1235),0))</f>
        <v>0</v>
      </c>
      <c r="AP1235" s="18">
        <f>-$C$24</f>
        <v>-313614.51120000001</v>
      </c>
      <c r="AQ1235" s="17">
        <f ca="1">L1235*P1235+T1235*X1235+AB1235*AF1235+AJ1235*AN1235-AO1235+AP1235</f>
        <v>527396.62880000006</v>
      </c>
      <c r="AS1235" s="21">
        <f ca="1">SUM(IF(AN1235&gt;H1235, (AN1235-H1235), 0),IF(AF1235&gt;G1235,(AF1235-G1235),0),IF(X1235&gt;F1235,(X1235-F1235),0),IF(P1235&gt;E1235,(P1235-E1235),0))</f>
        <v>0</v>
      </c>
    </row>
    <row r="1236" spans="1:45" x14ac:dyDescent="0.4">
      <c r="A1236" s="15">
        <v>1208</v>
      </c>
      <c r="B1236" s="15">
        <f ca="1">IF(RAND() &lt; (8/12), 0, 1)</f>
        <v>0</v>
      </c>
      <c r="C1236" s="20">
        <f ca="1">RAND()</f>
        <v>0.12429295694123099</v>
      </c>
      <c r="D1236" s="15" t="str">
        <f ca="1">LOOKUP(C1236,$H$13:$H$16,$F$13:$F$16)</f>
        <v>Airbus A350-900</v>
      </c>
      <c r="E1236" s="15">
        <f ca="1">LOOKUP(D1236,$F$6:$F$9,$I$6:$I$9)</f>
        <v>0</v>
      </c>
      <c r="F1236" s="15">
        <f ca="1">LOOKUP(D1236,$F$6:$F$9,$J$6:$J$9)</f>
        <v>32</v>
      </c>
      <c r="G1236" s="15">
        <f ca="1">LOOKUP(D1236,$F$6:$F$9,$K$6:$K$9)</f>
        <v>21</v>
      </c>
      <c r="H1236" s="15">
        <f ca="1">LOOKUP(D1236,$F$6:$F$9,$L$6:$L$9)</f>
        <v>259</v>
      </c>
      <c r="I1236" s="20">
        <f ca="1">RAND()</f>
        <v>0.77106428834159768</v>
      </c>
      <c r="J1236" s="15">
        <f ca="1">IF(B1236=1, ROUND(_xlfn.NORM.INV(I1236,$C$5,$C$6)*(1+$T$14), 0), ROUND(_xlfn.NORM.INV(I1236, $D$5, $D$6)*(1+$T$14), 0))</f>
        <v>5</v>
      </c>
      <c r="K1236" s="20">
        <f ca="1">RAND()</f>
        <v>0.74006794440367152</v>
      </c>
      <c r="L1236" s="18">
        <f ca="1">IF(B1236=1, ROUND(_xlfn.NORM.INV(K1236,$C$7,$C$8), 2), ROUND(_xlfn.NORM.INV(K1236, $D$7, $D$8), 2))</f>
        <v>10785.69</v>
      </c>
      <c r="M1236" s="15">
        <f ca="1">MIN(E1236,J1236)</f>
        <v>0</v>
      </c>
      <c r="N1236" s="15">
        <f ca="1">RAND()</f>
        <v>0.72618473859037902</v>
      </c>
      <c r="O1236" s="19">
        <f ca="1">(IF(B1236=1, $G$21+($G$22-$G$21)*N1236, $H$21+($H$22-$H$21)*N1236))</f>
        <v>3.1785542157711372E-2</v>
      </c>
      <c r="P1236" s="15">
        <f ca="1">ROUND(M1236*(1-O1236), 0)</f>
        <v>0</v>
      </c>
      <c r="Q1236" s="20">
        <f ca="1">RAND()</f>
        <v>0.76264759238290647</v>
      </c>
      <c r="R1236" s="15">
        <f ca="1">IF(B1236=1, ROUND(_xlfn.NORM.INV(Q1236,$C$9,$C$10)*(1+$T$14), 0), ROUND(_xlfn.NORM.INV(Q1236, $D$9, $D$10)*(1+$T$14), 0))</f>
        <v>47</v>
      </c>
      <c r="S1236" s="20">
        <f ca="1">RAND()</f>
        <v>0.47928217158300968</v>
      </c>
      <c r="T1236" s="18">
        <f ca="1">IF(B1236=1, ROUND(_xlfn.NORM.INV(S1236,$C$11,$C$12), 2), ROUND(_xlfn.NORM.INV(S1236, $D$11, $D$12), 2))</f>
        <v>5234.3500000000004</v>
      </c>
      <c r="U1236" s="15">
        <f ca="1">MIN(F1236,R1236)</f>
        <v>32</v>
      </c>
      <c r="V1236" s="15">
        <f ca="1">RAND()</f>
        <v>0.97580677678515904</v>
      </c>
      <c r="W1236" s="19">
        <f ca="1">(IF(B1236=1, $G$21+($G$22-$G$21)*V1236, $H$21+($H$22-$H$21)*V1236))</f>
        <v>3.9274203303554772E-2</v>
      </c>
      <c r="X1236" s="15">
        <f ca="1">ROUND(U1236*(1-W1236), 0)</f>
        <v>31</v>
      </c>
      <c r="Y1236" s="20">
        <f ca="1">RAND()</f>
        <v>0.90335812349752775</v>
      </c>
      <c r="Z1236" s="15">
        <f ca="1">IF(B1236=1, ROUND(_xlfn.NORM.INV(Y1236,$C$13,$C$14)*(1+$T$14), 0), ROUND(_xlfn.NORM.INV(Y1236, $D$13, $D$14)*(1+$T$14), 0))</f>
        <v>48</v>
      </c>
      <c r="AA1236" s="20">
        <f ca="1">RAND()</f>
        <v>0.39076654337638372</v>
      </c>
      <c r="AB1236" s="18">
        <f ca="1">IF(B1236=1, ROUND(_xlfn.NORM.INV(AA1236,$C$15,$C$16), 2), ROUND(_xlfn.NORM.INV(AA1236, $D$15, $D$16), 2))</f>
        <v>2764.26</v>
      </c>
      <c r="AC1236" s="15">
        <f ca="1">MIN(G1236,Z1236)</f>
        <v>21</v>
      </c>
      <c r="AD1236" s="15">
        <f ca="1">RAND()</f>
        <v>0.18805526814892126</v>
      </c>
      <c r="AE1236" s="19">
        <f ca="1">(IF(B1236=1, $G$21+($G$22-$G$21)*AD1236, $H$21+($H$22-$H$21)*AD1236))</f>
        <v>1.5641658044467637E-2</v>
      </c>
      <c r="AF1236" s="15">
        <f ca="1">ROUND(AC1236*(1-AE1236), 0)</f>
        <v>21</v>
      </c>
      <c r="AG1236" s="20">
        <f ca="1">RAND()</f>
        <v>0.13588558577685761</v>
      </c>
      <c r="AH1236" s="15">
        <f ca="1">IF(B1236=1, ROUND(_xlfn.NORM.INV(AG1236,$C$17,$C$18)*(1+$T$14), 0), ROUND(_xlfn.NORM.INV(AG1236, $D$17, $D$18)*(1+$T$14), 0))</f>
        <v>142</v>
      </c>
      <c r="AI1236" s="20">
        <f ca="1">RAND()</f>
        <v>0.33990866639967598</v>
      </c>
      <c r="AJ1236" s="18">
        <f ca="1">IF(B1236=1, ROUND(_xlfn.NORM.INV(AI1236,$C$19,$C$20), 2), ROUND(_xlfn.NORM.INV(AI1236, $D$19, $D$20), 2))</f>
        <v>1717.38</v>
      </c>
      <c r="AK1236" s="15">
        <f ca="1">MIN(ROUND(H1236*(1+$C$22),0),AH1236)</f>
        <v>142</v>
      </c>
      <c r="AL1236" s="20">
        <f ca="1">RAND()</f>
        <v>0.79424792623471407</v>
      </c>
      <c r="AM1236" s="19">
        <f ca="1">(IF(B1236=1, $G$21+($G$22-$G$21)*AL1236, $H$21+($H$22-$H$21)*AL1236))</f>
        <v>3.382743778704142E-2</v>
      </c>
      <c r="AN1236" s="15">
        <f ca="1">ROUND(AK1236*(1-AM1236), 0)</f>
        <v>137</v>
      </c>
      <c r="AO1236" s="18">
        <f ca="1">SUM(IF(AN1236&gt;H1236, (AN1236-H1236)*($G$23+AJ1236), 0),IF(AF1236&gt;G1236,(AF1236-G1236)*($G$23+AB1236),0),IF(X1236&gt;F1236,(X1236-F1236)*($G$23+T1236),0),IF(P1236&gt;E1236,(P1236-E1236)*($G$23+L1236),0))</f>
        <v>0</v>
      </c>
      <c r="AP1236" s="18">
        <f>-$C$24</f>
        <v>-313614.51120000001</v>
      </c>
      <c r="AQ1236" s="17">
        <f ca="1">L1236*P1236+T1236*X1236+AB1236*AF1236+AJ1236*AN1236-AO1236+AP1236</f>
        <v>141980.85879999999</v>
      </c>
      <c r="AS1236" s="21">
        <f ca="1">SUM(IF(AN1236&gt;H1236, (AN1236-H1236), 0),IF(AF1236&gt;G1236,(AF1236-G1236),0),IF(X1236&gt;F1236,(X1236-F1236),0),IF(P1236&gt;E1236,(P1236-E1236),0))</f>
        <v>0</v>
      </c>
    </row>
    <row r="1237" spans="1:45" x14ac:dyDescent="0.4">
      <c r="A1237" s="15">
        <v>1209</v>
      </c>
      <c r="B1237" s="15">
        <f ca="1">IF(RAND() &lt; (8/12), 0, 1)</f>
        <v>0</v>
      </c>
      <c r="C1237" s="20">
        <f ca="1">RAND()</f>
        <v>0.73815959554920541</v>
      </c>
      <c r="D1237" s="15" t="str">
        <f ca="1">LOOKUP(C1237,$H$13:$H$16,$F$13:$F$16)</f>
        <v>Boeing 777-300ER</v>
      </c>
      <c r="E1237" s="15">
        <f ca="1">LOOKUP(D1237,$F$6:$F$9,$I$6:$I$9)</f>
        <v>8</v>
      </c>
      <c r="F1237" s="15">
        <f ca="1">LOOKUP(D1237,$F$6:$F$9,$J$6:$J$9)</f>
        <v>40</v>
      </c>
      <c r="G1237" s="15">
        <f ca="1">LOOKUP(D1237,$F$6:$F$9,$K$6:$K$9)</f>
        <v>24</v>
      </c>
      <c r="H1237" s="15">
        <f ca="1">LOOKUP(D1237,$F$6:$F$9,$L$6:$L$9)</f>
        <v>260</v>
      </c>
      <c r="I1237" s="20">
        <f ca="1">RAND()</f>
        <v>0.84593383954320611</v>
      </c>
      <c r="J1237" s="15">
        <f ca="1">IF(B1237=1, ROUND(_xlfn.NORM.INV(I1237,$C$5,$C$6)*(1+$T$14), 0), ROUND(_xlfn.NORM.INV(I1237, $D$5, $D$6)*(1+$T$14), 0))</f>
        <v>5</v>
      </c>
      <c r="K1237" s="20">
        <f ca="1">RAND()</f>
        <v>0.32281109865380464</v>
      </c>
      <c r="L1237" s="18">
        <f ca="1">IF(B1237=1, ROUND(_xlfn.NORM.INV(K1237,$C$7,$C$8), 2), ROUND(_xlfn.NORM.INV(K1237, $D$7, $D$8), 2))</f>
        <v>10282.799999999999</v>
      </c>
      <c r="M1237" s="15">
        <f ca="1">MIN(E1237,J1237)</f>
        <v>5</v>
      </c>
      <c r="N1237" s="15">
        <f ca="1">RAND()</f>
        <v>0.2552735574349102</v>
      </c>
      <c r="O1237" s="19">
        <f ca="1">(IF(B1237=1, $G$21+($G$22-$G$21)*N1237, $H$21+($H$22-$H$21)*N1237))</f>
        <v>1.7658206723047305E-2</v>
      </c>
      <c r="P1237" s="15">
        <f ca="1">ROUND(M1237*(1-O1237), 0)</f>
        <v>5</v>
      </c>
      <c r="Q1237" s="20">
        <f ca="1">RAND()</f>
        <v>0.43658910414806051</v>
      </c>
      <c r="R1237" s="15">
        <f ca="1">IF(B1237=1, ROUND(_xlfn.NORM.INV(Q1237,$C$9,$C$10)*(1+$T$14), 0), ROUND(_xlfn.NORM.INV(Q1237, $D$9, $D$10)*(1+$T$14), 0))</f>
        <v>38</v>
      </c>
      <c r="S1237" s="20">
        <f ca="1">RAND()</f>
        <v>0.52888520936496652</v>
      </c>
      <c r="T1237" s="18">
        <f ca="1">IF(B1237=1, ROUND(_xlfn.NORM.INV(S1237,$C$11,$C$12), 2), ROUND(_xlfn.NORM.INV(S1237, $D$11, $D$12), 2))</f>
        <v>5262.7</v>
      </c>
      <c r="U1237" s="15">
        <f ca="1">MIN(F1237,R1237)</f>
        <v>38</v>
      </c>
      <c r="V1237" s="15">
        <f ca="1">RAND()</f>
        <v>0.92403750918044081</v>
      </c>
      <c r="W1237" s="19">
        <f ca="1">(IF(B1237=1, $G$21+($G$22-$G$21)*V1237, $H$21+($H$22-$H$21)*V1237))</f>
        <v>3.7721125275413221E-2</v>
      </c>
      <c r="X1237" s="15">
        <f ca="1">ROUND(U1237*(1-W1237), 0)</f>
        <v>37</v>
      </c>
      <c r="Y1237" s="20">
        <f ca="1">RAND()</f>
        <v>0.6589977915413141</v>
      </c>
      <c r="Z1237" s="15">
        <f ca="1">IF(B1237=1, ROUND(_xlfn.NORM.INV(Y1237,$C$13,$C$14)*(1+$T$14), 0), ROUND(_xlfn.NORM.INV(Y1237, $D$13, $D$14)*(1+$T$14), 0))</f>
        <v>40</v>
      </c>
      <c r="AA1237" s="20">
        <f ca="1">RAND()</f>
        <v>0.61111241805800853</v>
      </c>
      <c r="AB1237" s="18">
        <f ca="1">IF(B1237=1, ROUND(_xlfn.NORM.INV(AA1237,$C$15,$C$16), 2), ROUND(_xlfn.NORM.INV(AA1237, $D$15, $D$16), 2))</f>
        <v>2832.27</v>
      </c>
      <c r="AC1237" s="15">
        <f ca="1">MIN(G1237,Z1237)</f>
        <v>24</v>
      </c>
      <c r="AD1237" s="15">
        <f ca="1">RAND()</f>
        <v>0.38316773527546388</v>
      </c>
      <c r="AE1237" s="19">
        <f ca="1">(IF(B1237=1, $G$21+($G$22-$G$21)*AD1237, $H$21+($H$22-$H$21)*AD1237))</f>
        <v>2.1495032058263919E-2</v>
      </c>
      <c r="AF1237" s="15">
        <f ca="1">ROUND(AC1237*(1-AE1237), 0)</f>
        <v>23</v>
      </c>
      <c r="AG1237" s="20">
        <f ca="1">RAND()</f>
        <v>0.77118650055189242</v>
      </c>
      <c r="AH1237" s="15">
        <f ca="1">IF(B1237=1, ROUND(_xlfn.NORM.INV(AG1237,$C$17,$C$18)*(1+$T$14), 0), ROUND(_xlfn.NORM.INV(AG1237, $D$17, $D$18)*(1+$T$14), 0))</f>
        <v>238</v>
      </c>
      <c r="AI1237" s="20">
        <f ca="1">RAND()</f>
        <v>0.17660899177794431</v>
      </c>
      <c r="AJ1237" s="18">
        <f ca="1">IF(B1237=1, ROUND(_xlfn.NORM.INV(AI1237,$C$19,$C$20), 2), ROUND(_xlfn.NORM.INV(AI1237, $D$19, $D$20), 2))</f>
        <v>1678.21</v>
      </c>
      <c r="AK1237" s="15">
        <f ca="1">MIN(ROUND(H1237*(1+$C$22),0),AH1237)</f>
        <v>238</v>
      </c>
      <c r="AL1237" s="20">
        <f ca="1">RAND()</f>
        <v>0.50479261017580845</v>
      </c>
      <c r="AM1237" s="19">
        <f ca="1">(IF(B1237=1, $G$21+($G$22-$G$21)*AL1237, $H$21+($H$22-$H$21)*AL1237))</f>
        <v>2.5143778305274256E-2</v>
      </c>
      <c r="AN1237" s="15">
        <f ca="1">ROUND(AK1237*(1-AM1237), 0)</f>
        <v>232</v>
      </c>
      <c r="AO1237" s="18">
        <f ca="1">SUM(IF(AN1237&gt;H1237, (AN1237-H1237)*($G$23+AJ1237), 0),IF(AF1237&gt;G1237,(AF1237-G1237)*($G$23+AB1237),0),IF(X1237&gt;F1237,(X1237-F1237)*($G$23+T1237),0),IF(P1237&gt;E1237,(P1237-E1237)*($G$23+L1237),0))</f>
        <v>0</v>
      </c>
      <c r="AP1237" s="18">
        <f>-$C$24</f>
        <v>-313614.51120000001</v>
      </c>
      <c r="AQ1237" s="17">
        <f ca="1">L1237*P1237+T1237*X1237+AB1237*AF1237+AJ1237*AN1237-AO1237+AP1237</f>
        <v>387006.31880000007</v>
      </c>
      <c r="AS1237" s="21">
        <f ca="1">SUM(IF(AN1237&gt;H1237, (AN1237-H1237), 0),IF(AF1237&gt;G1237,(AF1237-G1237),0),IF(X1237&gt;F1237,(X1237-F1237),0),IF(P1237&gt;E1237,(P1237-E1237),0))</f>
        <v>0</v>
      </c>
    </row>
    <row r="1238" spans="1:45" x14ac:dyDescent="0.4">
      <c r="A1238" s="15">
        <v>1210</v>
      </c>
      <c r="B1238" s="15">
        <f ca="1">IF(RAND() &lt; (8/12), 0, 1)</f>
        <v>0</v>
      </c>
      <c r="C1238" s="20">
        <f ca="1">RAND()</f>
        <v>0.95613699267408059</v>
      </c>
      <c r="D1238" s="15" t="str">
        <f ca="1">LOOKUP(C1238,$H$13:$H$16,$F$13:$F$16)</f>
        <v>Boeing 777-300ER</v>
      </c>
      <c r="E1238" s="15">
        <f ca="1">LOOKUP(D1238,$F$6:$F$9,$I$6:$I$9)</f>
        <v>8</v>
      </c>
      <c r="F1238" s="15">
        <f ca="1">LOOKUP(D1238,$F$6:$F$9,$J$6:$J$9)</f>
        <v>40</v>
      </c>
      <c r="G1238" s="15">
        <f ca="1">LOOKUP(D1238,$F$6:$F$9,$K$6:$K$9)</f>
        <v>24</v>
      </c>
      <c r="H1238" s="15">
        <f ca="1">LOOKUP(D1238,$F$6:$F$9,$L$6:$L$9)</f>
        <v>260</v>
      </c>
      <c r="I1238" s="20">
        <f ca="1">RAND()</f>
        <v>5.6813946874054722E-3</v>
      </c>
      <c r="J1238" s="15">
        <f ca="1">IF(B1238=1, ROUND(_xlfn.NORM.INV(I1238,$C$5,$C$6)*(1+$T$14), 0), ROUND(_xlfn.NORM.INV(I1238, $D$5, $D$6)*(1+$T$14), 0))</f>
        <v>2</v>
      </c>
      <c r="K1238" s="20">
        <f ca="1">RAND()</f>
        <v>0.32921650007549008</v>
      </c>
      <c r="L1238" s="18">
        <f ca="1">IF(B1238=1, ROUND(_xlfn.NORM.INV(K1238,$C$7,$C$8), 2), ROUND(_xlfn.NORM.INV(K1238, $D$7, $D$8), 2))</f>
        <v>10290.9</v>
      </c>
      <c r="M1238" s="15">
        <f ca="1">MIN(E1238,J1238)</f>
        <v>2</v>
      </c>
      <c r="N1238" s="15">
        <f ca="1">RAND()</f>
        <v>0.18142753391098787</v>
      </c>
      <c r="O1238" s="19">
        <f ca="1">(IF(B1238=1, $G$21+($G$22-$G$21)*N1238, $H$21+($H$22-$H$21)*N1238))</f>
        <v>1.5442826017329636E-2</v>
      </c>
      <c r="P1238" s="15">
        <f ca="1">ROUND(M1238*(1-O1238), 0)</f>
        <v>2</v>
      </c>
      <c r="Q1238" s="20">
        <f ca="1">RAND()</f>
        <v>0.57622878837727309</v>
      </c>
      <c r="R1238" s="15">
        <f ca="1">IF(B1238=1, ROUND(_xlfn.NORM.INV(Q1238,$C$9,$C$10)*(1+$T$14), 0), ROUND(_xlfn.NORM.INV(Q1238, $D$9, $D$10)*(1+$T$14), 0))</f>
        <v>42</v>
      </c>
      <c r="S1238" s="20">
        <f ca="1">RAND()</f>
        <v>8.3103688803568665E-2</v>
      </c>
      <c r="T1238" s="18">
        <f ca="1">IF(B1238=1, ROUND(_xlfn.NORM.INV(S1238,$C$11,$C$12), 2), ROUND(_xlfn.NORM.INV(S1238, $D$11, $D$12), 2))</f>
        <v>4930.6899999999996</v>
      </c>
      <c r="U1238" s="15">
        <f ca="1">MIN(F1238,R1238)</f>
        <v>40</v>
      </c>
      <c r="V1238" s="15">
        <f ca="1">RAND()</f>
        <v>0.34448171746415224</v>
      </c>
      <c r="W1238" s="19">
        <f ca="1">(IF(B1238=1, $G$21+($G$22-$G$21)*V1238, $H$21+($H$22-$H$21)*V1238))</f>
        <v>2.0334451523924567E-2</v>
      </c>
      <c r="X1238" s="15">
        <f ca="1">ROUND(U1238*(1-W1238), 0)</f>
        <v>39</v>
      </c>
      <c r="Y1238" s="20">
        <f ca="1">RAND()</f>
        <v>0.87812103089560567</v>
      </c>
      <c r="Z1238" s="15">
        <f ca="1">IF(B1238=1, ROUND(_xlfn.NORM.INV(Y1238,$C$13,$C$14)*(1+$T$14), 0), ROUND(_xlfn.NORM.INV(Y1238, $D$13, $D$14)*(1+$T$14), 0))</f>
        <v>47</v>
      </c>
      <c r="AA1238" s="20">
        <f ca="1">RAND()</f>
        <v>0.87079032751084795</v>
      </c>
      <c r="AB1238" s="18">
        <f ca="1">IF(B1238=1, ROUND(_xlfn.NORM.INV(AA1238,$C$15,$C$16), 2), ROUND(_xlfn.NORM.INV(AA1238, $D$15, $D$16), 2))</f>
        <v>2935.32</v>
      </c>
      <c r="AC1238" s="15">
        <f ca="1">MIN(G1238,Z1238)</f>
        <v>24</v>
      </c>
      <c r="AD1238" s="15">
        <f ca="1">RAND()</f>
        <v>4.4735738610245601E-2</v>
      </c>
      <c r="AE1238" s="19">
        <f ca="1">(IF(B1238=1, $G$21+($G$22-$G$21)*AD1238, $H$21+($H$22-$H$21)*AD1238))</f>
        <v>1.1342072158307369E-2</v>
      </c>
      <c r="AF1238" s="15">
        <f ca="1">ROUND(AC1238*(1-AE1238), 0)</f>
        <v>24</v>
      </c>
      <c r="AG1238" s="20">
        <f ca="1">RAND()</f>
        <v>0.88631111981654331</v>
      </c>
      <c r="AH1238" s="15">
        <f ca="1">IF(B1238=1, ROUND(_xlfn.NORM.INV(AG1238,$C$17,$C$18)*(1+$T$14), 0), ROUND(_xlfn.NORM.INV(AG1238, $D$17, $D$18)*(1+$T$14), 0))</f>
        <v>263</v>
      </c>
      <c r="AI1238" s="20">
        <f ca="1">RAND()</f>
        <v>0.1394834623036183</v>
      </c>
      <c r="AJ1238" s="18">
        <f ca="1">IF(B1238=1, ROUND(_xlfn.NORM.INV(AI1238,$C$19,$C$20), 2), ROUND(_xlfn.NORM.INV(AI1238, $D$19, $D$20), 2))</f>
        <v>1666.49</v>
      </c>
      <c r="AK1238" s="15">
        <f ca="1">MIN(ROUND(H1238*(1+$C$22),0),AH1238)</f>
        <v>263</v>
      </c>
      <c r="AL1238" s="20">
        <f ca="1">RAND()</f>
        <v>0.93425523067297644</v>
      </c>
      <c r="AM1238" s="19">
        <f ca="1">(IF(B1238=1, $G$21+($G$22-$G$21)*AL1238, $H$21+($H$22-$H$21)*AL1238))</f>
        <v>3.8027656920189293E-2</v>
      </c>
      <c r="AN1238" s="15">
        <f ca="1">ROUND(AK1238*(1-AM1238), 0)</f>
        <v>253</v>
      </c>
      <c r="AO1238" s="18">
        <f ca="1">SUM(IF(AN1238&gt;H1238, (AN1238-H1238)*($G$23+AJ1238), 0),IF(AF1238&gt;G1238,(AF1238-G1238)*($G$23+AB1238),0),IF(X1238&gt;F1238,(X1238-F1238)*($G$23+T1238),0),IF(P1238&gt;E1238,(P1238-E1238)*($G$23+L1238),0))</f>
        <v>0</v>
      </c>
      <c r="AP1238" s="18">
        <f>-$C$24</f>
        <v>-313614.51120000001</v>
      </c>
      <c r="AQ1238" s="17">
        <f ca="1">L1238*P1238+T1238*X1238+AB1238*AF1238+AJ1238*AN1238-AO1238+AP1238</f>
        <v>391333.84879999998</v>
      </c>
      <c r="AS1238" s="21">
        <f ca="1">SUM(IF(AN1238&gt;H1238, (AN1238-H1238), 0),IF(AF1238&gt;G1238,(AF1238-G1238),0),IF(X1238&gt;F1238,(X1238-F1238),0),IF(P1238&gt;E1238,(P1238-E1238),0))</f>
        <v>0</v>
      </c>
    </row>
    <row r="1239" spans="1:45" x14ac:dyDescent="0.4">
      <c r="A1239" s="15">
        <v>1211</v>
      </c>
      <c r="B1239" s="15">
        <f ca="1">IF(RAND() &lt; (8/12), 0, 1)</f>
        <v>1</v>
      </c>
      <c r="C1239" s="20">
        <f ca="1">RAND()</f>
        <v>0.23190301696413917</v>
      </c>
      <c r="D1239" s="15" t="str">
        <f ca="1">LOOKUP(C1239,$H$13:$H$16,$F$13:$F$16)</f>
        <v>Airbus A380-800</v>
      </c>
      <c r="E1239" s="15">
        <f ca="1">LOOKUP(D1239,$F$6:$F$9,$I$6:$I$9)</f>
        <v>14</v>
      </c>
      <c r="F1239" s="15">
        <f ca="1">LOOKUP(D1239,$F$6:$F$9,$J$6:$J$9)</f>
        <v>76</v>
      </c>
      <c r="G1239" s="15">
        <f ca="1">LOOKUP(D1239,$F$6:$F$9,$K$6:$K$9)</f>
        <v>56</v>
      </c>
      <c r="H1239" s="15">
        <f ca="1">LOOKUP(D1239,$F$6:$F$9,$L$6:$L$9)</f>
        <v>341</v>
      </c>
      <c r="I1239" s="20">
        <f ca="1">RAND()</f>
        <v>0.13040275326970507</v>
      </c>
      <c r="J1239" s="15">
        <f ca="1">IF(B1239=1, ROUND(_xlfn.NORM.INV(I1239,$C$5,$C$6)*(1+$T$14), 0), ROUND(_xlfn.NORM.INV(I1239, $D$5, $D$6)*(1+$T$14), 0))</f>
        <v>4</v>
      </c>
      <c r="K1239" s="20">
        <f ca="1">RAND()</f>
        <v>0.9343538577223448</v>
      </c>
      <c r="L1239" s="18">
        <f ca="1">IF(B1239=1, ROUND(_xlfn.NORM.INV(K1239,$C$7,$C$8), 2), ROUND(_xlfn.NORM.INV(K1239, $D$7, $D$8), 2))</f>
        <v>16380.29</v>
      </c>
      <c r="M1239" s="15">
        <f ca="1">MIN(E1239,J1239)</f>
        <v>4</v>
      </c>
      <c r="N1239" s="15">
        <f ca="1">RAND()</f>
        <v>6.7451012609024086E-2</v>
      </c>
      <c r="O1239" s="19">
        <f ca="1">(IF(B1239=1, $G$21+($G$22-$G$21)*N1239, $H$21+($H$22-$H$21)*N1239))</f>
        <v>1.7360785441315842E-2</v>
      </c>
      <c r="P1239" s="15">
        <f ca="1">ROUND(M1239*(1-O1239), 0)</f>
        <v>4</v>
      </c>
      <c r="Q1239" s="20">
        <f ca="1">RAND()</f>
        <v>0.4157912725586721</v>
      </c>
      <c r="R1239" s="15">
        <f ca="1">IF(B1239=1, ROUND(_xlfn.NORM.INV(Q1239,$C$9,$C$10)*(1+$T$14), 0), ROUND(_xlfn.NORM.INV(Q1239, $D$9, $D$10)*(1+$T$14), 0))</f>
        <v>56</v>
      </c>
      <c r="S1239" s="20">
        <f ca="1">RAND()</f>
        <v>0.20969382250271085</v>
      </c>
      <c r="T1239" s="18">
        <f ca="1">IF(B1239=1, ROUND(_xlfn.NORM.INV(S1239,$C$11,$C$12), 2), ROUND(_xlfn.NORM.INV(S1239, $D$11, $D$12), 2))</f>
        <v>6101.32</v>
      </c>
      <c r="U1239" s="15">
        <f ca="1">MIN(F1239,R1239)</f>
        <v>56</v>
      </c>
      <c r="V1239" s="15">
        <f ca="1">RAND()</f>
        <v>0.25367503762922006</v>
      </c>
      <c r="W1239" s="19">
        <f ca="1">(IF(B1239=1, $G$21+($G$22-$G$21)*V1239, $H$21+($H$22-$H$21)*V1239))</f>
        <v>2.38786263170227E-2</v>
      </c>
      <c r="X1239" s="15">
        <f ca="1">ROUND(U1239*(1-W1239), 0)</f>
        <v>55</v>
      </c>
      <c r="Y1239" s="20">
        <f ca="1">RAND()</f>
        <v>0.3443814796159953</v>
      </c>
      <c r="Z1239" s="15">
        <f ca="1">IF(B1239=1, ROUND(_xlfn.NORM.INV(Y1239,$C$13,$C$14)*(1+$T$14), 0), ROUND(_xlfn.NORM.INV(Y1239, $D$13, $D$14)*(1+$T$14), 0))</f>
        <v>45</v>
      </c>
      <c r="AA1239" s="20">
        <f ca="1">RAND()</f>
        <v>0.59893700534183403</v>
      </c>
      <c r="AB1239" s="18">
        <f ca="1">IF(B1239=1, ROUND(_xlfn.NORM.INV(AA1239,$C$15,$C$16), 2), ROUND(_xlfn.NORM.INV(AA1239, $D$15, $D$16), 2))</f>
        <v>3762.88</v>
      </c>
      <c r="AC1239" s="15">
        <f ca="1">MIN(G1239,Z1239)</f>
        <v>45</v>
      </c>
      <c r="AD1239" s="15">
        <f ca="1">RAND()</f>
        <v>0.32978364002918947</v>
      </c>
      <c r="AE1239" s="19">
        <f ca="1">(IF(B1239=1, $G$21+($G$22-$G$21)*AD1239, $H$21+($H$22-$H$21)*AD1239))</f>
        <v>2.6542427401021633E-2</v>
      </c>
      <c r="AF1239" s="15">
        <f ca="1">ROUND(AC1239*(1-AE1239), 0)</f>
        <v>44</v>
      </c>
      <c r="AG1239" s="20">
        <f ca="1">RAND()</f>
        <v>0.89880557923580839</v>
      </c>
      <c r="AH1239" s="15">
        <f ca="1">IF(B1239=1, ROUND(_xlfn.NORM.INV(AG1239,$C$17,$C$18)*(1+$T$14), 0), ROUND(_xlfn.NORM.INV(AG1239, $D$17, $D$18)*(1+$T$14), 0))</f>
        <v>465</v>
      </c>
      <c r="AI1239" s="20">
        <f ca="1">RAND()</f>
        <v>0.42787769731063696</v>
      </c>
      <c r="AJ1239" s="18">
        <f ca="1">IF(B1239=1, ROUND(_xlfn.NORM.INV(AI1239,$C$19,$C$20), 2), ROUND(_xlfn.NORM.INV(AI1239, $D$19, $D$20), 2))</f>
        <v>2221.84</v>
      </c>
      <c r="AK1239" s="15">
        <f ca="1">MIN(ROUND(H1239*(1+$C$22),0),AH1239)</f>
        <v>358</v>
      </c>
      <c r="AL1239" s="20">
        <f ca="1">RAND()</f>
        <v>0.25894748666225409</v>
      </c>
      <c r="AM1239" s="19">
        <f ca="1">(IF(B1239=1, $G$21+($G$22-$G$21)*AL1239, $H$21+($H$22-$H$21)*AL1239))</f>
        <v>2.4063162033178893E-2</v>
      </c>
      <c r="AN1239" s="15">
        <f ca="1">ROUND(AK1239*(1-AM1239), 0)</f>
        <v>349</v>
      </c>
      <c r="AO1239" s="18">
        <f ca="1">SUM(IF(AN1239&gt;H1239, (AN1239-H1239)*($G$23+AJ1239), 0),IF(AF1239&gt;G1239,(AF1239-G1239)*($G$23+AB1239),0),IF(X1239&gt;F1239,(X1239-F1239)*($G$23+T1239),0),IF(P1239&gt;E1239,(P1239-E1239)*($G$23+L1239),0))</f>
        <v>24582.720000000001</v>
      </c>
      <c r="AP1239" s="18">
        <f>-$C$24</f>
        <v>-313614.51120000001</v>
      </c>
      <c r="AQ1239" s="17">
        <f ca="1">L1239*P1239+T1239*X1239+AB1239*AF1239+AJ1239*AN1239-AO1239+AP1239</f>
        <v>1003885.4088000001</v>
      </c>
      <c r="AS1239" s="21">
        <f ca="1">SUM(IF(AN1239&gt;H1239, (AN1239-H1239), 0),IF(AF1239&gt;G1239,(AF1239-G1239),0),IF(X1239&gt;F1239,(X1239-F1239),0),IF(P1239&gt;E1239,(P1239-E1239),0))</f>
        <v>8</v>
      </c>
    </row>
    <row r="1240" spans="1:45" x14ac:dyDescent="0.4">
      <c r="A1240" s="15">
        <v>1212</v>
      </c>
      <c r="B1240" s="15">
        <f ca="1">IF(RAND() &lt; (8/12), 0, 1)</f>
        <v>0</v>
      </c>
      <c r="C1240" s="20">
        <f ca="1">RAND()</f>
        <v>0.27752948126439303</v>
      </c>
      <c r="D1240" s="15" t="str">
        <f ca="1">LOOKUP(C1240,$H$13:$H$16,$F$13:$F$16)</f>
        <v>Airbus A380-800</v>
      </c>
      <c r="E1240" s="15">
        <f ca="1">LOOKUP(D1240,$F$6:$F$9,$I$6:$I$9)</f>
        <v>14</v>
      </c>
      <c r="F1240" s="15">
        <f ca="1">LOOKUP(D1240,$F$6:$F$9,$J$6:$J$9)</f>
        <v>76</v>
      </c>
      <c r="G1240" s="15">
        <f ca="1">LOOKUP(D1240,$F$6:$F$9,$K$6:$K$9)</f>
        <v>56</v>
      </c>
      <c r="H1240" s="15">
        <f ca="1">LOOKUP(D1240,$F$6:$F$9,$L$6:$L$9)</f>
        <v>341</v>
      </c>
      <c r="I1240" s="20">
        <f ca="1">RAND()</f>
        <v>0.3414540795677381</v>
      </c>
      <c r="J1240" s="15">
        <f ca="1">IF(B1240=1, ROUND(_xlfn.NORM.INV(I1240,$C$5,$C$6)*(1+$T$14), 0), ROUND(_xlfn.NORM.INV(I1240, $D$5, $D$6)*(1+$T$14), 0))</f>
        <v>4</v>
      </c>
      <c r="K1240" s="20">
        <f ca="1">RAND()</f>
        <v>0.81136734135108135</v>
      </c>
      <c r="L1240" s="18">
        <f ca="1">IF(B1240=1, ROUND(_xlfn.NORM.INV(K1240,$C$7,$C$8), 2), ROUND(_xlfn.NORM.INV(K1240, $D$7, $D$8), 2))</f>
        <v>10894.79</v>
      </c>
      <c r="M1240" s="15">
        <f ca="1">MIN(E1240,J1240)</f>
        <v>4</v>
      </c>
      <c r="N1240" s="15">
        <f ca="1">RAND()</f>
        <v>0.91532383488594293</v>
      </c>
      <c r="O1240" s="19">
        <f ca="1">(IF(B1240=1, $G$21+($G$22-$G$21)*N1240, $H$21+($H$22-$H$21)*N1240))</f>
        <v>3.7459715046578287E-2</v>
      </c>
      <c r="P1240" s="15">
        <f ca="1">ROUND(M1240*(1-O1240), 0)</f>
        <v>4</v>
      </c>
      <c r="Q1240" s="20">
        <f ca="1">RAND()</f>
        <v>5.4045386064732193E-2</v>
      </c>
      <c r="R1240" s="15">
        <f ca="1">IF(B1240=1, ROUND(_xlfn.NORM.INV(Q1240,$C$9,$C$10)*(1+$T$14), 0), ROUND(_xlfn.NORM.INV(Q1240, $D$9, $D$10)*(1+$T$14), 0))</f>
        <v>23</v>
      </c>
      <c r="S1240" s="20">
        <f ca="1">RAND()</f>
        <v>0.71511103785080188</v>
      </c>
      <c r="T1240" s="18">
        <f ca="1">IF(B1240=1, ROUND(_xlfn.NORM.INV(S1240,$C$11,$C$12), 2), ROUND(_xlfn.NORM.INV(S1240, $D$11, $D$12), 2))</f>
        <v>5375.71</v>
      </c>
      <c r="U1240" s="15">
        <f ca="1">MIN(F1240,R1240)</f>
        <v>23</v>
      </c>
      <c r="V1240" s="15">
        <f ca="1">RAND()</f>
        <v>0.63308292594728843</v>
      </c>
      <c r="W1240" s="19">
        <f ca="1">(IF(B1240=1, $G$21+($G$22-$G$21)*V1240, $H$21+($H$22-$H$21)*V1240))</f>
        <v>2.8992487778418653E-2</v>
      </c>
      <c r="X1240" s="15">
        <f ca="1">ROUND(U1240*(1-W1240), 0)</f>
        <v>22</v>
      </c>
      <c r="Y1240" s="20">
        <f ca="1">RAND()</f>
        <v>0.64876785233913148</v>
      </c>
      <c r="Z1240" s="15">
        <f ca="1">IF(B1240=1, ROUND(_xlfn.NORM.INV(Y1240,$C$13,$C$14)*(1+$T$14), 0), ROUND(_xlfn.NORM.INV(Y1240, $D$13, $D$14)*(1+$T$14), 0))</f>
        <v>39</v>
      </c>
      <c r="AA1240" s="20">
        <f ca="1">RAND()</f>
        <v>0.93291149604491064</v>
      </c>
      <c r="AB1240" s="18">
        <f ca="1">IF(B1240=1, ROUND(_xlfn.NORM.INV(AA1240,$C$15,$C$16), 2), ROUND(_xlfn.NORM.INV(AA1240, $D$15, $D$16), 2))</f>
        <v>2980.01</v>
      </c>
      <c r="AC1240" s="15">
        <f ca="1">MIN(G1240,Z1240)</f>
        <v>39</v>
      </c>
      <c r="AD1240" s="15">
        <f ca="1">RAND()</f>
        <v>0.70241848979432342</v>
      </c>
      <c r="AE1240" s="19">
        <f ca="1">(IF(B1240=1, $G$21+($G$22-$G$21)*AD1240, $H$21+($H$22-$H$21)*AD1240))</f>
        <v>3.1072554693829704E-2</v>
      </c>
      <c r="AF1240" s="15">
        <f ca="1">ROUND(AC1240*(1-AE1240), 0)</f>
        <v>38</v>
      </c>
      <c r="AG1240" s="20">
        <f ca="1">RAND()</f>
        <v>0.58542189263130706</v>
      </c>
      <c r="AH1240" s="15">
        <f ca="1">IF(B1240=1, ROUND(_xlfn.NORM.INV(AG1240,$C$17,$C$18)*(1+$T$14), 0), ROUND(_xlfn.NORM.INV(AG1240, $D$17, $D$18)*(1+$T$14), 0))</f>
        <v>211</v>
      </c>
      <c r="AI1240" s="20">
        <f ca="1">RAND()</f>
        <v>0.28374673868519518</v>
      </c>
      <c r="AJ1240" s="18">
        <f ca="1">IF(B1240=1, ROUND(_xlfn.NORM.INV(AI1240,$C$19,$C$20), 2), ROUND(_xlfn.NORM.INV(AI1240, $D$19, $D$20), 2))</f>
        <v>1705.3</v>
      </c>
      <c r="AK1240" s="15">
        <f ca="1">MIN(ROUND(H1240*(1+$C$22),0),AH1240)</f>
        <v>211</v>
      </c>
      <c r="AL1240" s="20">
        <f ca="1">RAND()</f>
        <v>0.52661169647820683</v>
      </c>
      <c r="AM1240" s="19">
        <f ca="1">(IF(B1240=1, $G$21+($G$22-$G$21)*AL1240, $H$21+($H$22-$H$21)*AL1240))</f>
        <v>2.5798350894346206E-2</v>
      </c>
      <c r="AN1240" s="15">
        <f ca="1">ROUND(AK1240*(1-AM1240), 0)</f>
        <v>206</v>
      </c>
      <c r="AO1240" s="18">
        <f ca="1">SUM(IF(AN1240&gt;H1240, (AN1240-H1240)*($G$23+AJ1240), 0),IF(AF1240&gt;G1240,(AF1240-G1240)*($G$23+AB1240),0),IF(X1240&gt;F1240,(X1240-F1240)*($G$23+T1240),0),IF(P1240&gt;E1240,(P1240-E1240)*($G$23+L1240),0))</f>
        <v>0</v>
      </c>
      <c r="AP1240" s="18">
        <f>-$C$24</f>
        <v>-313614.51120000001</v>
      </c>
      <c r="AQ1240" s="17">
        <f ca="1">L1240*P1240+T1240*X1240+AB1240*AF1240+AJ1240*AN1240-AO1240+AP1240</f>
        <v>312762.44879999995</v>
      </c>
      <c r="AS1240" s="21">
        <f ca="1">SUM(IF(AN1240&gt;H1240, (AN1240-H1240), 0),IF(AF1240&gt;G1240,(AF1240-G1240),0),IF(X1240&gt;F1240,(X1240-F1240),0),IF(P1240&gt;E1240,(P1240-E1240),0))</f>
        <v>0</v>
      </c>
    </row>
    <row r="1241" spans="1:45" x14ac:dyDescent="0.4">
      <c r="A1241" s="15">
        <v>1213</v>
      </c>
      <c r="B1241" s="15">
        <f ca="1">IF(RAND() &lt; (8/12), 0, 1)</f>
        <v>0</v>
      </c>
      <c r="C1241" s="20">
        <f ca="1">RAND()</f>
        <v>0.10090060172770876</v>
      </c>
      <c r="D1241" s="15" t="str">
        <f ca="1">LOOKUP(C1241,$H$13:$H$16,$F$13:$F$16)</f>
        <v>Airbus A350-900</v>
      </c>
      <c r="E1241" s="15">
        <f ca="1">LOOKUP(D1241,$F$6:$F$9,$I$6:$I$9)</f>
        <v>0</v>
      </c>
      <c r="F1241" s="15">
        <f ca="1">LOOKUP(D1241,$F$6:$F$9,$J$6:$J$9)</f>
        <v>32</v>
      </c>
      <c r="G1241" s="15">
        <f ca="1">LOOKUP(D1241,$F$6:$F$9,$K$6:$K$9)</f>
        <v>21</v>
      </c>
      <c r="H1241" s="15">
        <f ca="1">LOOKUP(D1241,$F$6:$F$9,$L$6:$L$9)</f>
        <v>259</v>
      </c>
      <c r="I1241" s="20">
        <f ca="1">RAND()</f>
        <v>0.13140622175351113</v>
      </c>
      <c r="J1241" s="15">
        <f ca="1">IF(B1241=1, ROUND(_xlfn.NORM.INV(I1241,$C$5,$C$6)*(1+$T$14), 0), ROUND(_xlfn.NORM.INV(I1241, $D$5, $D$6)*(1+$T$14), 0))</f>
        <v>3</v>
      </c>
      <c r="K1241" s="20">
        <f ca="1">RAND()</f>
        <v>0.2678694449705924</v>
      </c>
      <c r="L1241" s="18">
        <f ca="1">IF(B1241=1, ROUND(_xlfn.NORM.INV(K1241,$C$7,$C$8), 2), ROUND(_xlfn.NORM.INV(K1241, $D$7, $D$8), 2))</f>
        <v>10210.14</v>
      </c>
      <c r="M1241" s="15">
        <f ca="1">MIN(E1241,J1241)</f>
        <v>0</v>
      </c>
      <c r="N1241" s="15">
        <f ca="1">RAND()</f>
        <v>0.39388067172388685</v>
      </c>
      <c r="O1241" s="19">
        <f ca="1">(IF(B1241=1, $G$21+($G$22-$G$21)*N1241, $H$21+($H$22-$H$21)*N1241))</f>
        <v>2.1816420151716608E-2</v>
      </c>
      <c r="P1241" s="15">
        <f ca="1">ROUND(M1241*(1-O1241), 0)</f>
        <v>0</v>
      </c>
      <c r="Q1241" s="20">
        <f ca="1">RAND()</f>
        <v>0.55702336230928362</v>
      </c>
      <c r="R1241" s="15">
        <f ca="1">IF(B1241=1, ROUND(_xlfn.NORM.INV(Q1241,$C$9,$C$10)*(1+$T$14), 0), ROUND(_xlfn.NORM.INV(Q1241, $D$9, $D$10)*(1+$T$14), 0))</f>
        <v>41</v>
      </c>
      <c r="S1241" s="20">
        <f ca="1">RAND()</f>
        <v>0.51641765597047351</v>
      </c>
      <c r="T1241" s="18">
        <f ca="1">IF(B1241=1, ROUND(_xlfn.NORM.INV(S1241,$C$11,$C$12), 2), ROUND(_xlfn.NORM.INV(S1241, $D$11, $D$12), 2))</f>
        <v>5255.57</v>
      </c>
      <c r="U1241" s="15">
        <f ca="1">MIN(F1241,R1241)</f>
        <v>32</v>
      </c>
      <c r="V1241" s="15">
        <f ca="1">RAND()</f>
        <v>9.908409324368872E-2</v>
      </c>
      <c r="W1241" s="19">
        <f ca="1">(IF(B1241=1, $G$21+($G$22-$G$21)*V1241, $H$21+($H$22-$H$21)*V1241))</f>
        <v>1.2972522797310662E-2</v>
      </c>
      <c r="X1241" s="15">
        <f ca="1">ROUND(U1241*(1-W1241), 0)</f>
        <v>32</v>
      </c>
      <c r="Y1241" s="20">
        <f ca="1">RAND()</f>
        <v>0.43774461962404032</v>
      </c>
      <c r="Z1241" s="15">
        <f ca="1">IF(B1241=1, ROUND(_xlfn.NORM.INV(Y1241,$C$13,$C$14)*(1+$T$14), 0), ROUND(_xlfn.NORM.INV(Y1241, $D$13, $D$14)*(1+$T$14), 0))</f>
        <v>34</v>
      </c>
      <c r="AA1241" s="20">
        <f ca="1">RAND()</f>
        <v>0.57896069473357459</v>
      </c>
      <c r="AB1241" s="18">
        <f ca="1">IF(B1241=1, ROUND(_xlfn.NORM.INV(AA1241,$C$15,$C$16), 2), ROUND(_xlfn.NORM.INV(AA1241, $D$15, $D$16), 2))</f>
        <v>2822.18</v>
      </c>
      <c r="AC1241" s="15">
        <f ca="1">MIN(G1241,Z1241)</f>
        <v>21</v>
      </c>
      <c r="AD1241" s="15">
        <f ca="1">RAND()</f>
        <v>0.5686836833999056</v>
      </c>
      <c r="AE1241" s="19">
        <f ca="1">(IF(B1241=1, $G$21+($G$22-$G$21)*AD1241, $H$21+($H$22-$H$21)*AD1241))</f>
        <v>2.7060510501997169E-2</v>
      </c>
      <c r="AF1241" s="15">
        <f ca="1">ROUND(AC1241*(1-AE1241), 0)</f>
        <v>20</v>
      </c>
      <c r="AG1241" s="20">
        <f ca="1">RAND()</f>
        <v>0.21699817812535782</v>
      </c>
      <c r="AH1241" s="15">
        <f ca="1">IF(B1241=1, ROUND(_xlfn.NORM.INV(AG1241,$C$17,$C$18)*(1+$T$14), 0), ROUND(_xlfn.NORM.INV(AG1241, $D$17, $D$18)*(1+$T$14), 0))</f>
        <v>158</v>
      </c>
      <c r="AI1241" s="20">
        <f ca="1">RAND()</f>
        <v>0.69509487115956392</v>
      </c>
      <c r="AJ1241" s="18">
        <f ca="1">IF(B1241=1, ROUND(_xlfn.NORM.INV(AI1241,$C$19,$C$20), 2), ROUND(_xlfn.NORM.INV(AI1241, $D$19, $D$20), 2))</f>
        <v>1787.5</v>
      </c>
      <c r="AK1241" s="15">
        <f ca="1">MIN(ROUND(H1241*(1+$C$22),0),AH1241)</f>
        <v>158</v>
      </c>
      <c r="AL1241" s="20">
        <f ca="1">RAND()</f>
        <v>0.93037318450682926</v>
      </c>
      <c r="AM1241" s="19">
        <f ca="1">(IF(B1241=1, $G$21+($G$22-$G$21)*AL1241, $H$21+($H$22-$H$21)*AL1241))</f>
        <v>3.7911195535204875E-2</v>
      </c>
      <c r="AN1241" s="15">
        <f ca="1">ROUND(AK1241*(1-AM1241), 0)</f>
        <v>152</v>
      </c>
      <c r="AO1241" s="18">
        <f ca="1">SUM(IF(AN1241&gt;H1241, (AN1241-H1241)*($G$23+AJ1241), 0),IF(AF1241&gt;G1241,(AF1241-G1241)*($G$23+AB1241),0),IF(X1241&gt;F1241,(X1241-F1241)*($G$23+T1241),0),IF(P1241&gt;E1241,(P1241-E1241)*($G$23+L1241),0))</f>
        <v>0</v>
      </c>
      <c r="AP1241" s="18">
        <f>-$C$24</f>
        <v>-313614.51120000001</v>
      </c>
      <c r="AQ1241" s="17">
        <f ca="1">L1241*P1241+T1241*X1241+AB1241*AF1241+AJ1241*AN1241-AO1241+AP1241</f>
        <v>182707.32879999996</v>
      </c>
      <c r="AS1241" s="21">
        <f ca="1">SUM(IF(AN1241&gt;H1241, (AN1241-H1241), 0),IF(AF1241&gt;G1241,(AF1241-G1241),0),IF(X1241&gt;F1241,(X1241-F1241),0),IF(P1241&gt;E1241,(P1241-E1241),0))</f>
        <v>0</v>
      </c>
    </row>
    <row r="1242" spans="1:45" x14ac:dyDescent="0.4">
      <c r="A1242" s="15">
        <v>1214</v>
      </c>
      <c r="B1242" s="15">
        <f ca="1">IF(RAND() &lt; (8/12), 0, 1)</f>
        <v>1</v>
      </c>
      <c r="C1242" s="20">
        <f ca="1">RAND()</f>
        <v>0.54167890985449241</v>
      </c>
      <c r="D1242" s="15" t="str">
        <f ca="1">LOOKUP(C1242,$H$13:$H$16,$F$13:$F$16)</f>
        <v>Airbus A380-800</v>
      </c>
      <c r="E1242" s="15">
        <f ca="1">LOOKUP(D1242,$F$6:$F$9,$I$6:$I$9)</f>
        <v>14</v>
      </c>
      <c r="F1242" s="15">
        <f ca="1">LOOKUP(D1242,$F$6:$F$9,$J$6:$J$9)</f>
        <v>76</v>
      </c>
      <c r="G1242" s="15">
        <f ca="1">LOOKUP(D1242,$F$6:$F$9,$K$6:$K$9)</f>
        <v>56</v>
      </c>
      <c r="H1242" s="15">
        <f ca="1">LOOKUP(D1242,$F$6:$F$9,$L$6:$L$9)</f>
        <v>341</v>
      </c>
      <c r="I1242" s="20">
        <f ca="1">RAND()</f>
        <v>0.71721020830368309</v>
      </c>
      <c r="J1242" s="15">
        <f ca="1">IF(B1242=1, ROUND(_xlfn.NORM.INV(I1242,$C$5,$C$6)*(1+$T$14), 0), ROUND(_xlfn.NORM.INV(I1242, $D$5, $D$6)*(1+$T$14), 0))</f>
        <v>8</v>
      </c>
      <c r="K1242" s="20">
        <f ca="1">RAND()</f>
        <v>6.0439933490961328E-2</v>
      </c>
      <c r="L1242" s="18">
        <f ca="1">IF(B1242=1, ROUND(_xlfn.NORM.INV(K1242,$C$7,$C$8), 2), ROUND(_xlfn.NORM.INV(K1242, $D$7, $D$8), 2))</f>
        <v>10861.61</v>
      </c>
      <c r="M1242" s="15">
        <f ca="1">MIN(E1242,J1242)</f>
        <v>8</v>
      </c>
      <c r="N1242" s="15">
        <f ca="1">RAND()</f>
        <v>0.73758104848760997</v>
      </c>
      <c r="O1242" s="19">
        <f ca="1">(IF(B1242=1, $G$21+($G$22-$G$21)*N1242, $H$21+($H$22-$H$21)*N1242))</f>
        <v>4.081533669706635E-2</v>
      </c>
      <c r="P1242" s="15">
        <f ca="1">ROUND(M1242*(1-O1242), 0)</f>
        <v>8</v>
      </c>
      <c r="Q1242" s="20">
        <f ca="1">RAND()</f>
        <v>0.61456521267548447</v>
      </c>
      <c r="R1242" s="15">
        <f ca="1">IF(B1242=1, ROUND(_xlfn.NORM.INV(Q1242,$C$9,$C$10)*(1+$T$14), 0), ROUND(_xlfn.NORM.INV(Q1242, $D$9, $D$10)*(1+$T$14), 0))</f>
        <v>68</v>
      </c>
      <c r="S1242" s="20">
        <f ca="1">RAND()</f>
        <v>0.34223610247667724</v>
      </c>
      <c r="T1242" s="18">
        <f ca="1">IF(B1242=1, ROUND(_xlfn.NORM.INV(S1242,$C$11,$C$12), 2), ROUND(_xlfn.NORM.INV(S1242, $D$11, $D$12), 2))</f>
        <v>6463.01</v>
      </c>
      <c r="U1242" s="15">
        <f ca="1">MIN(F1242,R1242)</f>
        <v>68</v>
      </c>
      <c r="V1242" s="15">
        <f ca="1">RAND()</f>
        <v>0.88176603333346326</v>
      </c>
      <c r="W1242" s="19">
        <f ca="1">(IF(B1242=1, $G$21+($G$22-$G$21)*V1242, $H$21+($H$22-$H$21)*V1242))</f>
        <v>4.5861811166671221E-2</v>
      </c>
      <c r="X1242" s="15">
        <f ca="1">ROUND(U1242*(1-W1242), 0)</f>
        <v>65</v>
      </c>
      <c r="Y1242" s="20">
        <f ca="1">RAND()</f>
        <v>0.9868556113737782</v>
      </c>
      <c r="Z1242" s="15">
        <f ca="1">IF(B1242=1, ROUND(_xlfn.NORM.INV(Y1242,$C$13,$C$14)*(1+$T$14), 0), ROUND(_xlfn.NORM.INV(Y1242, $D$13, $D$14)*(1+$T$14), 0))</f>
        <v>106</v>
      </c>
      <c r="AA1242" s="20">
        <f ca="1">RAND()</f>
        <v>0.1329829010149215</v>
      </c>
      <c r="AB1242" s="18">
        <f ca="1">IF(B1242=1, ROUND(_xlfn.NORM.INV(AA1242,$C$15,$C$16), 2), ROUND(_xlfn.NORM.INV(AA1242, $D$15, $D$16), 2))</f>
        <v>3107.4</v>
      </c>
      <c r="AC1242" s="15">
        <f ca="1">MIN(G1242,Z1242)</f>
        <v>56</v>
      </c>
      <c r="AD1242" s="15">
        <f ca="1">RAND()</f>
        <v>0.4867266603676087</v>
      </c>
      <c r="AE1242" s="19">
        <f ca="1">(IF(B1242=1, $G$21+($G$22-$G$21)*AD1242, $H$21+($H$22-$H$21)*AD1242))</f>
        <v>3.2035433112866302E-2</v>
      </c>
      <c r="AF1242" s="15">
        <f ca="1">ROUND(AC1242*(1-AE1242), 0)</f>
        <v>54</v>
      </c>
      <c r="AG1242" s="20">
        <f ca="1">RAND()</f>
        <v>0.9018253205042569</v>
      </c>
      <c r="AH1242" s="15">
        <f ca="1">IF(B1242=1, ROUND(_xlfn.NORM.INV(AG1242,$C$17,$C$18)*(1+$T$14), 0), ROUND(_xlfn.NORM.INV(AG1242, $D$17, $D$18)*(1+$T$14), 0))</f>
        <v>467</v>
      </c>
      <c r="AI1242" s="20">
        <f ca="1">RAND()</f>
        <v>0.36839445317807684</v>
      </c>
      <c r="AJ1242" s="18">
        <f ca="1">IF(B1242=1, ROUND(_xlfn.NORM.INV(AI1242,$C$19,$C$20), 2), ROUND(_xlfn.NORM.INV(AI1242, $D$19, $D$20), 2))</f>
        <v>2175.46</v>
      </c>
      <c r="AK1242" s="15">
        <f ca="1">MIN(ROUND(H1242*(1+$C$22),0),AH1242)</f>
        <v>358</v>
      </c>
      <c r="AL1242" s="20">
        <f ca="1">RAND()</f>
        <v>0.3199292201590741</v>
      </c>
      <c r="AM1242" s="19">
        <f ca="1">(IF(B1242=1, $G$21+($G$22-$G$21)*AL1242, $H$21+($H$22-$H$21)*AL1242))</f>
        <v>2.6197522705567595E-2</v>
      </c>
      <c r="AN1242" s="15">
        <f ca="1">ROUND(AK1242*(1-AM1242), 0)</f>
        <v>349</v>
      </c>
      <c r="AO1242" s="18">
        <f ca="1">SUM(IF(AN1242&gt;H1242, (AN1242-H1242)*($G$23+AJ1242), 0),IF(AF1242&gt;G1242,(AF1242-G1242)*($G$23+AB1242),0),IF(X1242&gt;F1242,(X1242-F1242)*($G$23+T1242),0),IF(P1242&gt;E1242,(P1242-E1242)*($G$23+L1242),0))</f>
        <v>24211.68</v>
      </c>
      <c r="AP1242" s="18">
        <f>-$C$24</f>
        <v>-313614.51120000001</v>
      </c>
      <c r="AQ1242" s="17">
        <f ca="1">L1242*P1242+T1242*X1242+AB1242*AF1242+AJ1242*AN1242-AO1242+AP1242</f>
        <v>1096197.4787999999</v>
      </c>
      <c r="AS1242" s="21">
        <f ca="1">SUM(IF(AN1242&gt;H1242, (AN1242-H1242), 0),IF(AF1242&gt;G1242,(AF1242-G1242),0),IF(X1242&gt;F1242,(X1242-F1242),0),IF(P1242&gt;E1242,(P1242-E1242),0))</f>
        <v>8</v>
      </c>
    </row>
    <row r="1243" spans="1:45" x14ac:dyDescent="0.4">
      <c r="A1243" s="15">
        <v>1215</v>
      </c>
      <c r="B1243" s="15">
        <f ca="1">IF(RAND() &lt; (8/12), 0, 1)</f>
        <v>1</v>
      </c>
      <c r="C1243" s="20">
        <f ca="1">RAND()</f>
        <v>0.95385693245025382</v>
      </c>
      <c r="D1243" s="15" t="str">
        <f ca="1">LOOKUP(C1243,$H$13:$H$16,$F$13:$F$16)</f>
        <v>Boeing 777-300ER</v>
      </c>
      <c r="E1243" s="15">
        <f ca="1">LOOKUP(D1243,$F$6:$F$9,$I$6:$I$9)</f>
        <v>8</v>
      </c>
      <c r="F1243" s="15">
        <f ca="1">LOOKUP(D1243,$F$6:$F$9,$J$6:$J$9)</f>
        <v>40</v>
      </c>
      <c r="G1243" s="15">
        <f ca="1">LOOKUP(D1243,$F$6:$F$9,$K$6:$K$9)</f>
        <v>24</v>
      </c>
      <c r="H1243" s="15">
        <f ca="1">LOOKUP(D1243,$F$6:$F$9,$L$6:$L$9)</f>
        <v>260</v>
      </c>
      <c r="I1243" s="20">
        <f ca="1">RAND()</f>
        <v>7.2005674245989582E-2</v>
      </c>
      <c r="J1243" s="15">
        <f ca="1">IF(B1243=1, ROUND(_xlfn.NORM.INV(I1243,$C$5,$C$6)*(1+$T$14), 0), ROUND(_xlfn.NORM.INV(I1243, $D$5, $D$6)*(1+$T$14), 0))</f>
        <v>3</v>
      </c>
      <c r="K1243" s="20">
        <f ca="1">RAND()</f>
        <v>0.59294101461540338</v>
      </c>
      <c r="L1243" s="18">
        <f ca="1">IF(B1243=1, ROUND(_xlfn.NORM.INV(K1243,$C$7,$C$8), 2), ROUND(_xlfn.NORM.INV(K1243, $D$7, $D$8), 2))</f>
        <v>14082.89</v>
      </c>
      <c r="M1243" s="15">
        <f ca="1">MIN(E1243,J1243)</f>
        <v>3</v>
      </c>
      <c r="N1243" s="15">
        <f ca="1">RAND()</f>
        <v>0.60268931461679431</v>
      </c>
      <c r="O1243" s="19">
        <f ca="1">(IF(B1243=1, $G$21+($G$22-$G$21)*N1243, $H$21+($H$22-$H$21)*N1243))</f>
        <v>3.6094126011587804E-2</v>
      </c>
      <c r="P1243" s="15">
        <f ca="1">ROUND(M1243*(1-O1243), 0)</f>
        <v>3</v>
      </c>
      <c r="Q1243" s="20">
        <f ca="1">RAND()</f>
        <v>0.72554474273110903</v>
      </c>
      <c r="R1243" s="15">
        <f ca="1">IF(B1243=1, ROUND(_xlfn.NORM.INV(Q1243,$C$9,$C$10)*(1+$T$14), 0), ROUND(_xlfn.NORM.INV(Q1243, $D$9, $D$10)*(1+$T$14), 0))</f>
        <v>76</v>
      </c>
      <c r="S1243" s="20">
        <f ca="1">RAND()</f>
        <v>0.37389094561977254</v>
      </c>
      <c r="T1243" s="18">
        <f ca="1">IF(B1243=1, ROUND(_xlfn.NORM.INV(S1243,$C$11,$C$12), 2), ROUND(_xlfn.NORM.INV(S1243, $D$11, $D$12), 2))</f>
        <v>6539.48</v>
      </c>
      <c r="U1243" s="15">
        <f ca="1">MIN(F1243,R1243)</f>
        <v>40</v>
      </c>
      <c r="V1243" s="15">
        <f ca="1">RAND()</f>
        <v>0.6870733696869763</v>
      </c>
      <c r="W1243" s="19">
        <f ca="1">(IF(B1243=1, $G$21+($G$22-$G$21)*V1243, $H$21+($H$22-$H$21)*V1243))</f>
        <v>3.9047567939044167E-2</v>
      </c>
      <c r="X1243" s="15">
        <f ca="1">ROUND(U1243*(1-W1243), 0)</f>
        <v>38</v>
      </c>
      <c r="Y1243" s="20">
        <f ca="1">RAND()</f>
        <v>0.47764441004608083</v>
      </c>
      <c r="Z1243" s="15">
        <f ca="1">IF(B1243=1, ROUND(_xlfn.NORM.INV(Y1243,$C$13,$C$14)*(1+$T$14), 0), ROUND(_xlfn.NORM.INV(Y1243, $D$13, $D$14)*(1+$T$14), 0))</f>
        <v>53</v>
      </c>
      <c r="AA1243" s="20">
        <f ca="1">RAND()</f>
        <v>0.81403517814665027</v>
      </c>
      <c r="AB1243" s="18">
        <f ca="1">IF(B1243=1, ROUND(_xlfn.NORM.INV(AA1243,$C$15,$C$16), 2), ROUND(_xlfn.NORM.INV(AA1243, $D$15, $D$16), 2))</f>
        <v>4071.76</v>
      </c>
      <c r="AC1243" s="15">
        <f ca="1">MIN(G1243,Z1243)</f>
        <v>24</v>
      </c>
      <c r="AD1243" s="15">
        <f ca="1">RAND()</f>
        <v>0.55422150452085905</v>
      </c>
      <c r="AE1243" s="19">
        <f ca="1">(IF(B1243=1, $G$21+($G$22-$G$21)*AD1243, $H$21+($H$22-$H$21)*AD1243))</f>
        <v>3.4397752658230071E-2</v>
      </c>
      <c r="AF1243" s="15">
        <f ca="1">ROUND(AC1243*(1-AE1243), 0)</f>
        <v>23</v>
      </c>
      <c r="AG1243" s="20">
        <f ca="1">RAND()</f>
        <v>0.57976194256588454</v>
      </c>
      <c r="AH1243" s="15">
        <f ca="1">IF(B1243=1, ROUND(_xlfn.NORM.INV(AG1243,$C$17,$C$18)*(1+$T$14), 0), ROUND(_xlfn.NORM.INV(AG1243, $D$17, $D$18)*(1+$T$14), 0))</f>
        <v>330</v>
      </c>
      <c r="AI1243" s="20">
        <f ca="1">RAND()</f>
        <v>0.31881344754797403</v>
      </c>
      <c r="AJ1243" s="18">
        <f ca="1">IF(B1243=1, ROUND(_xlfn.NORM.INV(AI1243,$C$19,$C$20), 2), ROUND(_xlfn.NORM.INV(AI1243, $D$19, $D$20), 2))</f>
        <v>2134.91</v>
      </c>
      <c r="AK1243" s="15">
        <f ca="1">MIN(ROUND(H1243*(1+$C$22),0),AH1243)</f>
        <v>273</v>
      </c>
      <c r="AL1243" s="20">
        <f ca="1">RAND()</f>
        <v>0.20092833731422588</v>
      </c>
      <c r="AM1243" s="19">
        <f ca="1">(IF(B1243=1, $G$21+($G$22-$G$21)*AL1243, $H$21+($H$22-$H$21)*AL1243))</f>
        <v>2.2032491805997905E-2</v>
      </c>
      <c r="AN1243" s="15">
        <f ca="1">ROUND(AK1243*(1-AM1243), 0)</f>
        <v>267</v>
      </c>
      <c r="AO1243" s="18">
        <f ca="1">SUM(IF(AN1243&gt;H1243, (AN1243-H1243)*($G$23+AJ1243), 0),IF(AF1243&gt;G1243,(AF1243-G1243)*($G$23+AB1243),0),IF(X1243&gt;F1243,(X1243-F1243)*($G$23+T1243),0),IF(P1243&gt;E1243,(P1243-E1243)*($G$23+L1243),0))</f>
        <v>20901.37</v>
      </c>
      <c r="AP1243" s="18">
        <f>-$C$24</f>
        <v>-313614.51120000001</v>
      </c>
      <c r="AQ1243" s="17">
        <f ca="1">L1243*P1243+T1243*X1243+AB1243*AF1243+AJ1243*AN1243-AO1243+AP1243</f>
        <v>619904.47879999992</v>
      </c>
      <c r="AS1243" s="21">
        <f ca="1">SUM(IF(AN1243&gt;H1243, (AN1243-H1243), 0),IF(AF1243&gt;G1243,(AF1243-G1243),0),IF(X1243&gt;F1243,(X1243-F1243),0),IF(P1243&gt;E1243,(P1243-E1243),0))</f>
        <v>7</v>
      </c>
    </row>
    <row r="1244" spans="1:45" x14ac:dyDescent="0.4">
      <c r="A1244" s="15">
        <v>1216</v>
      </c>
      <c r="B1244" s="15">
        <f ca="1">IF(RAND() &lt; (8/12), 0, 1)</f>
        <v>0</v>
      </c>
      <c r="C1244" s="20">
        <f ca="1">RAND()</f>
        <v>0.25113940272701119</v>
      </c>
      <c r="D1244" s="15" t="str">
        <f ca="1">LOOKUP(C1244,$H$13:$H$16,$F$13:$F$16)</f>
        <v>Airbus A380-800</v>
      </c>
      <c r="E1244" s="15">
        <f ca="1">LOOKUP(D1244,$F$6:$F$9,$I$6:$I$9)</f>
        <v>14</v>
      </c>
      <c r="F1244" s="15">
        <f ca="1">LOOKUP(D1244,$F$6:$F$9,$J$6:$J$9)</f>
        <v>76</v>
      </c>
      <c r="G1244" s="15">
        <f ca="1">LOOKUP(D1244,$F$6:$F$9,$K$6:$K$9)</f>
        <v>56</v>
      </c>
      <c r="H1244" s="15">
        <f ca="1">LOOKUP(D1244,$F$6:$F$9,$L$6:$L$9)</f>
        <v>341</v>
      </c>
      <c r="I1244" s="20">
        <f ca="1">RAND()</f>
        <v>0.458308443061472</v>
      </c>
      <c r="J1244" s="15">
        <f ca="1">IF(B1244=1, ROUND(_xlfn.NORM.INV(I1244,$C$5,$C$6)*(1+$T$14), 0), ROUND(_xlfn.NORM.INV(I1244, $D$5, $D$6)*(1+$T$14), 0))</f>
        <v>4</v>
      </c>
      <c r="K1244" s="20">
        <f ca="1">RAND()</f>
        <v>0.93669688924036643</v>
      </c>
      <c r="L1244" s="18">
        <f ca="1">IF(B1244=1, ROUND(_xlfn.NORM.INV(K1244,$C$7,$C$8), 2), ROUND(_xlfn.NORM.INV(K1244, $D$7, $D$8), 2))</f>
        <v>11188.61</v>
      </c>
      <c r="M1244" s="15">
        <f ca="1">MIN(E1244,J1244)</f>
        <v>4</v>
      </c>
      <c r="N1244" s="15">
        <f ca="1">RAND()</f>
        <v>0.82235508596988016</v>
      </c>
      <c r="O1244" s="19">
        <f ca="1">(IF(B1244=1, $G$21+($G$22-$G$21)*N1244, $H$21+($H$22-$H$21)*N1244))</f>
        <v>3.4670652579096406E-2</v>
      </c>
      <c r="P1244" s="15">
        <f ca="1">ROUND(M1244*(1-O1244), 0)</f>
        <v>4</v>
      </c>
      <c r="Q1244" s="20">
        <f ca="1">RAND()</f>
        <v>0.67632281493273982</v>
      </c>
      <c r="R1244" s="15">
        <f ca="1">IF(B1244=1, ROUND(_xlfn.NORM.INV(Q1244,$C$9,$C$10)*(1+$T$14), 0), ROUND(_xlfn.NORM.INV(Q1244, $D$9, $D$10)*(1+$T$14), 0))</f>
        <v>45</v>
      </c>
      <c r="S1244" s="20">
        <f ca="1">RAND()</f>
        <v>0.65786811080214025</v>
      </c>
      <c r="T1244" s="18">
        <f ca="1">IF(B1244=1, ROUND(_xlfn.NORM.INV(S1244,$C$11,$C$12), 2), ROUND(_xlfn.NORM.INV(S1244, $D$11, $D$12), 2))</f>
        <v>5338.86</v>
      </c>
      <c r="U1244" s="15">
        <f ca="1">MIN(F1244,R1244)</f>
        <v>45</v>
      </c>
      <c r="V1244" s="15">
        <f ca="1">RAND()</f>
        <v>0.762147680493381</v>
      </c>
      <c r="W1244" s="19">
        <f ca="1">(IF(B1244=1, $G$21+($G$22-$G$21)*V1244, $H$21+($H$22-$H$21)*V1244))</f>
        <v>3.2864430414801429E-2</v>
      </c>
      <c r="X1244" s="15">
        <f ca="1">ROUND(U1244*(1-W1244), 0)</f>
        <v>44</v>
      </c>
      <c r="Y1244" s="20">
        <f ca="1">RAND()</f>
        <v>0.42164014685661277</v>
      </c>
      <c r="Z1244" s="15">
        <f ca="1">IF(B1244=1, ROUND(_xlfn.NORM.INV(Y1244,$C$13,$C$14)*(1+$T$14), 0), ROUND(_xlfn.NORM.INV(Y1244, $D$13, $D$14)*(1+$T$14), 0))</f>
        <v>34</v>
      </c>
      <c r="AA1244" s="20">
        <f ca="1">RAND()</f>
        <v>0.17115239993104603</v>
      </c>
      <c r="AB1244" s="18">
        <f ca="1">IF(B1244=1, ROUND(_xlfn.NORM.INV(AA1244,$C$15,$C$16), 2), ROUND(_xlfn.NORM.INV(AA1244, $D$15, $D$16), 2))</f>
        <v>2682.55</v>
      </c>
      <c r="AC1244" s="15">
        <f ca="1">MIN(G1244,Z1244)</f>
        <v>34</v>
      </c>
      <c r="AD1244" s="15">
        <f ca="1">RAND()</f>
        <v>0.17893233826828825</v>
      </c>
      <c r="AE1244" s="19">
        <f ca="1">(IF(B1244=1, $G$21+($G$22-$G$21)*AD1244, $H$21+($H$22-$H$21)*AD1244))</f>
        <v>1.5367970148048648E-2</v>
      </c>
      <c r="AF1244" s="15">
        <f ca="1">ROUND(AC1244*(1-AE1244), 0)</f>
        <v>33</v>
      </c>
      <c r="AG1244" s="20">
        <f ca="1">RAND()</f>
        <v>0.48607329257170773</v>
      </c>
      <c r="AH1244" s="15">
        <f ca="1">IF(B1244=1, ROUND(_xlfn.NORM.INV(AG1244,$C$17,$C$18)*(1+$T$14), 0), ROUND(_xlfn.NORM.INV(AG1244, $D$17, $D$18)*(1+$T$14), 0))</f>
        <v>198</v>
      </c>
      <c r="AI1244" s="20">
        <f ca="1">RAND()</f>
        <v>0.34192968244393218</v>
      </c>
      <c r="AJ1244" s="18">
        <f ca="1">IF(B1244=1, ROUND(_xlfn.NORM.INV(AI1244,$C$19,$C$20), 2), ROUND(_xlfn.NORM.INV(AI1244, $D$19, $D$20), 2))</f>
        <v>1717.8</v>
      </c>
      <c r="AK1244" s="15">
        <f ca="1">MIN(ROUND(H1244*(1+$C$22),0),AH1244)</f>
        <v>198</v>
      </c>
      <c r="AL1244" s="20">
        <f ca="1">RAND()</f>
        <v>0.49659241562779288</v>
      </c>
      <c r="AM1244" s="19">
        <f ca="1">(IF(B1244=1, $G$21+($G$22-$G$21)*AL1244, $H$21+($H$22-$H$21)*AL1244))</f>
        <v>2.4897772468833786E-2</v>
      </c>
      <c r="AN1244" s="15">
        <f ca="1">ROUND(AK1244*(1-AM1244), 0)</f>
        <v>193</v>
      </c>
      <c r="AO1244" s="18">
        <f ca="1">SUM(IF(AN1244&gt;H1244, (AN1244-H1244)*($G$23+AJ1244), 0),IF(AF1244&gt;G1244,(AF1244-G1244)*($G$23+AB1244),0),IF(X1244&gt;F1244,(X1244-F1244)*($G$23+T1244),0),IF(P1244&gt;E1244,(P1244-E1244)*($G$23+L1244),0))</f>
        <v>0</v>
      </c>
      <c r="AP1244" s="18">
        <f>-$C$24</f>
        <v>-313614.51120000001</v>
      </c>
      <c r="AQ1244" s="17">
        <f ca="1">L1244*P1244+T1244*X1244+AB1244*AF1244+AJ1244*AN1244-AO1244+AP1244</f>
        <v>386109.31880000007</v>
      </c>
      <c r="AS1244" s="21">
        <f ca="1">SUM(IF(AN1244&gt;H1244, (AN1244-H1244), 0),IF(AF1244&gt;G1244,(AF1244-G1244),0),IF(X1244&gt;F1244,(X1244-F1244),0),IF(P1244&gt;E1244,(P1244-E1244),0))</f>
        <v>0</v>
      </c>
    </row>
    <row r="1245" spans="1:45" x14ac:dyDescent="0.4">
      <c r="A1245" s="15">
        <v>1217</v>
      </c>
      <c r="B1245" s="15">
        <f ca="1">IF(RAND() &lt; (8/12), 0, 1)</f>
        <v>1</v>
      </c>
      <c r="C1245" s="20">
        <f ca="1">RAND()</f>
        <v>0.63943358090100344</v>
      </c>
      <c r="D1245" s="15" t="str">
        <f ca="1">LOOKUP(C1245,$H$13:$H$16,$F$13:$F$16)</f>
        <v>Boeing 777-300ER</v>
      </c>
      <c r="E1245" s="15">
        <f ca="1">LOOKUP(D1245,$F$6:$F$9,$I$6:$I$9)</f>
        <v>8</v>
      </c>
      <c r="F1245" s="15">
        <f ca="1">LOOKUP(D1245,$F$6:$F$9,$J$6:$J$9)</f>
        <v>40</v>
      </c>
      <c r="G1245" s="15">
        <f ca="1">LOOKUP(D1245,$F$6:$F$9,$K$6:$K$9)</f>
        <v>24</v>
      </c>
      <c r="H1245" s="15">
        <f ca="1">LOOKUP(D1245,$F$6:$F$9,$L$6:$L$9)</f>
        <v>260</v>
      </c>
      <c r="I1245" s="20">
        <f ca="1">RAND()</f>
        <v>0.80608990968140859</v>
      </c>
      <c r="J1245" s="15">
        <f ca="1">IF(B1245=1, ROUND(_xlfn.NORM.INV(I1245,$C$5,$C$6)*(1+$T$14), 0), ROUND(_xlfn.NORM.INV(I1245, $D$5, $D$6)*(1+$T$14), 0))</f>
        <v>8</v>
      </c>
      <c r="K1245" s="20">
        <f ca="1">RAND()</f>
        <v>0.5121444956417478</v>
      </c>
      <c r="L1245" s="18">
        <f ca="1">IF(B1245=1, ROUND(_xlfn.NORM.INV(K1245,$C$7,$C$8), 2), ROUND(_xlfn.NORM.INV(K1245, $D$7, $D$8), 2))</f>
        <v>13713.79</v>
      </c>
      <c r="M1245" s="15">
        <f ca="1">MIN(E1245,J1245)</f>
        <v>8</v>
      </c>
      <c r="N1245" s="15">
        <f ca="1">RAND()</f>
        <v>0.20768778345905303</v>
      </c>
      <c r="O1245" s="19">
        <f ca="1">(IF(B1245=1, $G$21+($G$22-$G$21)*N1245, $H$21+($H$22-$H$21)*N1245))</f>
        <v>2.2269072421066856E-2</v>
      </c>
      <c r="P1245" s="15">
        <f ca="1">ROUND(M1245*(1-O1245), 0)</f>
        <v>8</v>
      </c>
      <c r="Q1245" s="20">
        <f ca="1">RAND()</f>
        <v>0.92938536105555225</v>
      </c>
      <c r="R1245" s="15">
        <f ca="1">IF(B1245=1, ROUND(_xlfn.NORM.INV(Q1245,$C$9,$C$10)*(1+$T$14), 0), ROUND(_xlfn.NORM.INV(Q1245, $D$9, $D$10)*(1+$T$14), 0))</f>
        <v>98</v>
      </c>
      <c r="S1245" s="20">
        <f ca="1">RAND()</f>
        <v>0.92299112674318884</v>
      </c>
      <c r="T1245" s="18">
        <f ca="1">IF(B1245=1, ROUND(_xlfn.NORM.INV(S1245,$C$11,$C$12), 2), ROUND(_xlfn.NORM.INV(S1245, $D$11, $D$12), 2))</f>
        <v>8114.81</v>
      </c>
      <c r="U1245" s="15">
        <f ca="1">MIN(F1245,R1245)</f>
        <v>40</v>
      </c>
      <c r="V1245" s="15">
        <f ca="1">RAND()</f>
        <v>0.86670759155532484</v>
      </c>
      <c r="W1245" s="19">
        <f ca="1">(IF(B1245=1, $G$21+($G$22-$G$21)*V1245, $H$21+($H$22-$H$21)*V1245))</f>
        <v>4.5334765704436369E-2</v>
      </c>
      <c r="X1245" s="15">
        <f ca="1">ROUND(U1245*(1-W1245), 0)</f>
        <v>38</v>
      </c>
      <c r="Y1245" s="20">
        <f ca="1">RAND()</f>
        <v>0.50552750405155189</v>
      </c>
      <c r="Z1245" s="15">
        <f ca="1">IF(B1245=1, ROUND(_xlfn.NORM.INV(Y1245,$C$13,$C$14)*(1+$T$14), 0), ROUND(_xlfn.NORM.INV(Y1245, $D$13, $D$14)*(1+$T$14), 0))</f>
        <v>55</v>
      </c>
      <c r="AA1245" s="20">
        <f ca="1">RAND()</f>
        <v>0.6854203311998659</v>
      </c>
      <c r="AB1245" s="18">
        <f ca="1">IF(B1245=1, ROUND(_xlfn.NORM.INV(AA1245,$C$15,$C$16), 2), ROUND(_xlfn.NORM.INV(AA1245, $D$15, $D$16), 2))</f>
        <v>3874.61</v>
      </c>
      <c r="AC1245" s="15">
        <f ca="1">MIN(G1245,Z1245)</f>
        <v>24</v>
      </c>
      <c r="AD1245" s="15">
        <f ca="1">RAND()</f>
        <v>0.31995175192118641</v>
      </c>
      <c r="AE1245" s="19">
        <f ca="1">(IF(B1245=1, $G$21+($G$22-$G$21)*AD1245, $H$21+($H$22-$H$21)*AD1245))</f>
        <v>2.6198311317241527E-2</v>
      </c>
      <c r="AF1245" s="15">
        <f ca="1">ROUND(AC1245*(1-AE1245), 0)</f>
        <v>23</v>
      </c>
      <c r="AG1245" s="20">
        <f ca="1">RAND()</f>
        <v>0.65383071102213197</v>
      </c>
      <c r="AH1245" s="15">
        <f ca="1">IF(B1245=1, ROUND(_xlfn.NORM.INV(AG1245,$C$17,$C$18)*(1+$T$14), 0), ROUND(_xlfn.NORM.INV(AG1245, $D$17, $D$18)*(1+$T$14), 0))</f>
        <v>354</v>
      </c>
      <c r="AI1245" s="20">
        <f ca="1">RAND()</f>
        <v>0.69165484670098942</v>
      </c>
      <c r="AJ1245" s="18">
        <f ca="1">IF(B1245=1, ROUND(_xlfn.NORM.INV(AI1245,$C$19,$C$20), 2), ROUND(_xlfn.NORM.INV(AI1245, $D$19, $D$20), 2))</f>
        <v>2426.9299999999998</v>
      </c>
      <c r="AK1245" s="15">
        <f ca="1">MIN(ROUND(H1245*(1+$C$22),0),AH1245)</f>
        <v>273</v>
      </c>
      <c r="AL1245" s="20">
        <f ca="1">RAND()</f>
        <v>0.44273811137279817</v>
      </c>
      <c r="AM1245" s="19">
        <f ca="1">(IF(B1245=1, $G$21+($G$22-$G$21)*AL1245, $H$21+($H$22-$H$21)*AL1245))</f>
        <v>3.0495833898047935E-2</v>
      </c>
      <c r="AN1245" s="15">
        <f ca="1">ROUND(AK1245*(1-AM1245), 0)</f>
        <v>265</v>
      </c>
      <c r="AO1245" s="18">
        <f ca="1">SUM(IF(AN1245&gt;H1245, (AN1245-H1245)*($G$23+AJ1245), 0),IF(AF1245&gt;G1245,(AF1245-G1245)*($G$23+AB1245),0),IF(X1245&gt;F1245,(X1245-F1245)*($G$23+T1245),0),IF(P1245&gt;E1245,(P1245-E1245)*($G$23+L1245),0))</f>
        <v>16389.649999999998</v>
      </c>
      <c r="AP1245" s="18">
        <f>-$C$24</f>
        <v>-313614.51120000001</v>
      </c>
      <c r="AQ1245" s="17">
        <f ca="1">L1245*P1245+T1245*X1245+AB1245*AF1245+AJ1245*AN1245-AO1245+AP1245</f>
        <v>820321.4188000001</v>
      </c>
      <c r="AS1245" s="21">
        <f ca="1">SUM(IF(AN1245&gt;H1245, (AN1245-H1245), 0),IF(AF1245&gt;G1245,(AF1245-G1245),0),IF(X1245&gt;F1245,(X1245-F1245),0),IF(P1245&gt;E1245,(P1245-E1245),0))</f>
        <v>5</v>
      </c>
    </row>
    <row r="1246" spans="1:45" x14ac:dyDescent="0.4">
      <c r="A1246" s="15">
        <v>1218</v>
      </c>
      <c r="B1246" s="15">
        <f ca="1">IF(RAND() &lt; (8/12), 0, 1)</f>
        <v>0</v>
      </c>
      <c r="C1246" s="20">
        <f ca="1">RAND()</f>
        <v>0.9335655347692049</v>
      </c>
      <c r="D1246" s="15" t="str">
        <f ca="1">LOOKUP(C1246,$H$13:$H$16,$F$13:$F$16)</f>
        <v>Boeing 777-300ER</v>
      </c>
      <c r="E1246" s="15">
        <f ca="1">LOOKUP(D1246,$F$6:$F$9,$I$6:$I$9)</f>
        <v>8</v>
      </c>
      <c r="F1246" s="15">
        <f ca="1">LOOKUP(D1246,$F$6:$F$9,$J$6:$J$9)</f>
        <v>40</v>
      </c>
      <c r="G1246" s="15">
        <f ca="1">LOOKUP(D1246,$F$6:$F$9,$K$6:$K$9)</f>
        <v>24</v>
      </c>
      <c r="H1246" s="15">
        <f ca="1">LOOKUP(D1246,$F$6:$F$9,$L$6:$L$9)</f>
        <v>260</v>
      </c>
      <c r="I1246" s="20">
        <f ca="1">RAND()</f>
        <v>0.32123619373236334</v>
      </c>
      <c r="J1246" s="15">
        <f ca="1">IF(B1246=1, ROUND(_xlfn.NORM.INV(I1246,$C$5,$C$6)*(1+$T$14), 0), ROUND(_xlfn.NORM.INV(I1246, $D$5, $D$6)*(1+$T$14), 0))</f>
        <v>4</v>
      </c>
      <c r="K1246" s="20">
        <f ca="1">RAND()</f>
        <v>0.39066620774558058</v>
      </c>
      <c r="L1246" s="18">
        <f ca="1">IF(B1246=1, ROUND(_xlfn.NORM.INV(K1246,$C$7,$C$8), 2), ROUND(_xlfn.NORM.INV(K1246, $D$7, $D$8), 2))</f>
        <v>10365.870000000001</v>
      </c>
      <c r="M1246" s="15">
        <f ca="1">MIN(E1246,J1246)</f>
        <v>4</v>
      </c>
      <c r="N1246" s="15">
        <f ca="1">RAND()</f>
        <v>0.3874827415292279</v>
      </c>
      <c r="O1246" s="19">
        <f ca="1">(IF(B1246=1, $G$21+($G$22-$G$21)*N1246, $H$21+($H$22-$H$21)*N1246))</f>
        <v>2.1624482245876837E-2</v>
      </c>
      <c r="P1246" s="15">
        <f ca="1">ROUND(M1246*(1-O1246), 0)</f>
        <v>4</v>
      </c>
      <c r="Q1246" s="20">
        <f ca="1">RAND()</f>
        <v>0.31015908263435199</v>
      </c>
      <c r="R1246" s="15">
        <f ca="1">IF(B1246=1, ROUND(_xlfn.NORM.INV(Q1246,$C$9,$C$10)*(1+$T$14), 0), ROUND(_xlfn.NORM.INV(Q1246, $D$9, $D$10)*(1+$T$14), 0))</f>
        <v>35</v>
      </c>
      <c r="S1246" s="20">
        <f ca="1">RAND()</f>
        <v>0.62371954583849132</v>
      </c>
      <c r="T1246" s="18">
        <f ca="1">IF(B1246=1, ROUND(_xlfn.NORM.INV(S1246,$C$11,$C$12), 2), ROUND(_xlfn.NORM.INV(S1246, $D$11, $D$12), 2))</f>
        <v>5318.03</v>
      </c>
      <c r="U1246" s="15">
        <f ca="1">MIN(F1246,R1246)</f>
        <v>35</v>
      </c>
      <c r="V1246" s="15">
        <f ca="1">RAND()</f>
        <v>0.49053789699903638</v>
      </c>
      <c r="W1246" s="19">
        <f ca="1">(IF(B1246=1, $G$21+($G$22-$G$21)*V1246, $H$21+($H$22-$H$21)*V1246))</f>
        <v>2.4716136909971091E-2</v>
      </c>
      <c r="X1246" s="15">
        <f ca="1">ROUND(U1246*(1-W1246), 0)</f>
        <v>34</v>
      </c>
      <c r="Y1246" s="20">
        <f ca="1">RAND()</f>
        <v>0.44480375403252403</v>
      </c>
      <c r="Z1246" s="15">
        <f ca="1">IF(B1246=1, ROUND(_xlfn.NORM.INV(Y1246,$C$13,$C$14)*(1+$T$14), 0), ROUND(_xlfn.NORM.INV(Y1246, $D$13, $D$14)*(1+$T$14), 0))</f>
        <v>34</v>
      </c>
      <c r="AA1246" s="20">
        <f ca="1">RAND()</f>
        <v>0.85525266599814098</v>
      </c>
      <c r="AB1246" s="18">
        <f ca="1">IF(B1246=1, ROUND(_xlfn.NORM.INV(AA1246,$C$15,$C$16), 2), ROUND(_xlfn.NORM.INV(AA1246, $D$15, $D$16), 2))</f>
        <v>2926.7</v>
      </c>
      <c r="AC1246" s="15">
        <f ca="1">MIN(G1246,Z1246)</f>
        <v>24</v>
      </c>
      <c r="AD1246" s="15">
        <f ca="1">RAND()</f>
        <v>0.53861177176748076</v>
      </c>
      <c r="AE1246" s="19">
        <f ca="1">(IF(B1246=1, $G$21+($G$22-$G$21)*AD1246, $H$21+($H$22-$H$21)*AD1246))</f>
        <v>2.6158353153024422E-2</v>
      </c>
      <c r="AF1246" s="15">
        <f ca="1">ROUND(AC1246*(1-AE1246), 0)</f>
        <v>23</v>
      </c>
      <c r="AG1246" s="20">
        <f ca="1">RAND()</f>
        <v>0.36665432495801753</v>
      </c>
      <c r="AH1246" s="15">
        <f ca="1">IF(B1246=1, ROUND(_xlfn.NORM.INV(AG1246,$C$17,$C$18)*(1+$T$14), 0), ROUND(_xlfn.NORM.INV(AG1246, $D$17, $D$18)*(1+$T$14), 0))</f>
        <v>182</v>
      </c>
      <c r="AI1246" s="20">
        <f ca="1">RAND()</f>
        <v>0.597429860809504</v>
      </c>
      <c r="AJ1246" s="18">
        <f ca="1">IF(B1246=1, ROUND(_xlfn.NORM.INV(AI1246,$C$19,$C$20), 2), ROUND(_xlfn.NORM.INV(AI1246, $D$19, $D$20), 2))</f>
        <v>1767.47</v>
      </c>
      <c r="AK1246" s="15">
        <f ca="1">MIN(ROUND(H1246*(1+$C$22),0),AH1246)</f>
        <v>182</v>
      </c>
      <c r="AL1246" s="20">
        <f ca="1">RAND()</f>
        <v>0.60136332001020731</v>
      </c>
      <c r="AM1246" s="19">
        <f ca="1">(IF(B1246=1, $G$21+($G$22-$G$21)*AL1246, $H$21+($H$22-$H$21)*AL1246))</f>
        <v>2.8040899600306216E-2</v>
      </c>
      <c r="AN1246" s="15">
        <f ca="1">ROUND(AK1246*(1-AM1246), 0)</f>
        <v>177</v>
      </c>
      <c r="AO1246" s="18">
        <f ca="1">SUM(IF(AN1246&gt;H1246, (AN1246-H1246)*($G$23+AJ1246), 0),IF(AF1246&gt;G1246,(AF1246-G1246)*($G$23+AB1246),0),IF(X1246&gt;F1246,(X1246-F1246)*($G$23+T1246),0),IF(P1246&gt;E1246,(P1246-E1246)*($G$23+L1246),0))</f>
        <v>0</v>
      </c>
      <c r="AP1246" s="18">
        <f>-$C$24</f>
        <v>-313614.51120000001</v>
      </c>
      <c r="AQ1246" s="17">
        <f ca="1">L1246*P1246+T1246*X1246+AB1246*AF1246+AJ1246*AN1246-AO1246+AP1246</f>
        <v>288818.27880000003</v>
      </c>
      <c r="AS1246" s="21">
        <f ca="1">SUM(IF(AN1246&gt;H1246, (AN1246-H1246), 0),IF(AF1246&gt;G1246,(AF1246-G1246),0),IF(X1246&gt;F1246,(X1246-F1246),0),IF(P1246&gt;E1246,(P1246-E1246),0))</f>
        <v>0</v>
      </c>
    </row>
    <row r="1247" spans="1:45" x14ac:dyDescent="0.4">
      <c r="A1247" s="15">
        <v>1219</v>
      </c>
      <c r="B1247" s="15">
        <f ca="1">IF(RAND() &lt; (8/12), 0, 1)</f>
        <v>0</v>
      </c>
      <c r="C1247" s="20">
        <f ca="1">RAND()</f>
        <v>0.14112256991075045</v>
      </c>
      <c r="D1247" s="15" t="str">
        <f ca="1">LOOKUP(C1247,$H$13:$H$16,$F$13:$F$16)</f>
        <v>Airbus A350-900</v>
      </c>
      <c r="E1247" s="15">
        <f ca="1">LOOKUP(D1247,$F$6:$F$9,$I$6:$I$9)</f>
        <v>0</v>
      </c>
      <c r="F1247" s="15">
        <f ca="1">LOOKUP(D1247,$F$6:$F$9,$J$6:$J$9)</f>
        <v>32</v>
      </c>
      <c r="G1247" s="15">
        <f ca="1">LOOKUP(D1247,$F$6:$F$9,$K$6:$K$9)</f>
        <v>21</v>
      </c>
      <c r="H1247" s="15">
        <f ca="1">LOOKUP(D1247,$F$6:$F$9,$L$6:$L$9)</f>
        <v>259</v>
      </c>
      <c r="I1247" s="20">
        <f ca="1">RAND()</f>
        <v>1.5902498387903585E-2</v>
      </c>
      <c r="J1247" s="15">
        <f ca="1">IF(B1247=1, ROUND(_xlfn.NORM.INV(I1247,$C$5,$C$6)*(1+$T$14), 0), ROUND(_xlfn.NORM.INV(I1247, $D$5, $D$6)*(1+$T$14), 0))</f>
        <v>2</v>
      </c>
      <c r="K1247" s="20">
        <f ca="1">RAND()</f>
        <v>0.36497874866398938</v>
      </c>
      <c r="L1247" s="18">
        <f ca="1">IF(B1247=1, ROUND(_xlfn.NORM.INV(K1247,$C$7,$C$8), 2), ROUND(_xlfn.NORM.INV(K1247, $D$7, $D$8), 2))</f>
        <v>10335.06</v>
      </c>
      <c r="M1247" s="15">
        <f ca="1">MIN(E1247,J1247)</f>
        <v>0</v>
      </c>
      <c r="N1247" s="15">
        <f ca="1">RAND()</f>
        <v>0.17085670446485135</v>
      </c>
      <c r="O1247" s="19">
        <f ca="1">(IF(B1247=1, $G$21+($G$22-$G$21)*N1247, $H$21+($H$22-$H$21)*N1247))</f>
        <v>1.512570113394554E-2</v>
      </c>
      <c r="P1247" s="15">
        <f ca="1">ROUND(M1247*(1-O1247), 0)</f>
        <v>0</v>
      </c>
      <c r="Q1247" s="20">
        <f ca="1">RAND()</f>
        <v>0.81293208113163506</v>
      </c>
      <c r="R1247" s="15">
        <f ca="1">IF(B1247=1, ROUND(_xlfn.NORM.INV(Q1247,$C$9,$C$10)*(1+$T$14), 0), ROUND(_xlfn.NORM.INV(Q1247, $D$9, $D$10)*(1+$T$14), 0))</f>
        <v>49</v>
      </c>
      <c r="S1247" s="20">
        <f ca="1">RAND()</f>
        <v>0.66630484181469785</v>
      </c>
      <c r="T1247" s="18">
        <f ca="1">IF(B1247=1, ROUND(_xlfn.NORM.INV(S1247,$C$11,$C$12), 2), ROUND(_xlfn.NORM.INV(S1247, $D$11, $D$12), 2))</f>
        <v>5344.12</v>
      </c>
      <c r="U1247" s="15">
        <f ca="1">MIN(F1247,R1247)</f>
        <v>32</v>
      </c>
      <c r="V1247" s="15">
        <f ca="1">RAND()</f>
        <v>0.27261683969976724</v>
      </c>
      <c r="W1247" s="19">
        <f ca="1">(IF(B1247=1, $G$21+($G$22-$G$21)*V1247, $H$21+($H$22-$H$21)*V1247))</f>
        <v>1.8178505190993018E-2</v>
      </c>
      <c r="X1247" s="15">
        <f ca="1">ROUND(U1247*(1-W1247), 0)</f>
        <v>31</v>
      </c>
      <c r="Y1247" s="20">
        <f ca="1">RAND()</f>
        <v>0.6320257835101748</v>
      </c>
      <c r="Z1247" s="15">
        <f ca="1">IF(B1247=1, ROUND(_xlfn.NORM.INV(Y1247,$C$13,$C$14)*(1+$T$14), 0), ROUND(_xlfn.NORM.INV(Y1247, $D$13, $D$14)*(1+$T$14), 0))</f>
        <v>39</v>
      </c>
      <c r="AA1247" s="20">
        <f ca="1">RAND()</f>
        <v>4.3690518663607847E-2</v>
      </c>
      <c r="AB1247" s="18">
        <f ca="1">IF(B1247=1, ROUND(_xlfn.NORM.INV(AA1247,$C$15,$C$16), 2), ROUND(_xlfn.NORM.INV(AA1247, $D$15, $D$16), 2))</f>
        <v>2590.2199999999998</v>
      </c>
      <c r="AC1247" s="15">
        <f ca="1">MIN(G1247,Z1247)</f>
        <v>21</v>
      </c>
      <c r="AD1247" s="15">
        <f ca="1">RAND()</f>
        <v>0.89487772882655658</v>
      </c>
      <c r="AE1247" s="19">
        <f ca="1">(IF(B1247=1, $G$21+($G$22-$G$21)*AD1247, $H$21+($H$22-$H$21)*AD1247))</f>
        <v>3.6846331864796696E-2</v>
      </c>
      <c r="AF1247" s="15">
        <f ca="1">ROUND(AC1247*(1-AE1247), 0)</f>
        <v>20</v>
      </c>
      <c r="AG1247" s="20">
        <f ca="1">RAND()</f>
        <v>0.26432700430537692</v>
      </c>
      <c r="AH1247" s="15">
        <f ca="1">IF(B1247=1, ROUND(_xlfn.NORM.INV(AG1247,$C$17,$C$18)*(1+$T$14), 0), ROUND(_xlfn.NORM.INV(AG1247, $D$17, $D$18)*(1+$T$14), 0))</f>
        <v>166</v>
      </c>
      <c r="AI1247" s="20">
        <f ca="1">RAND()</f>
        <v>0.70162593702573739</v>
      </c>
      <c r="AJ1247" s="18">
        <f ca="1">IF(B1247=1, ROUND(_xlfn.NORM.INV(AI1247,$C$19,$C$20), 2), ROUND(_xlfn.NORM.INV(AI1247, $D$19, $D$20), 2))</f>
        <v>1788.92</v>
      </c>
      <c r="AK1247" s="15">
        <f ca="1">MIN(ROUND(H1247*(1+$C$22),0),AH1247)</f>
        <v>166</v>
      </c>
      <c r="AL1247" s="20">
        <f ca="1">RAND()</f>
        <v>0.31884808455089086</v>
      </c>
      <c r="AM1247" s="19">
        <f ca="1">(IF(B1247=1, $G$21+($G$22-$G$21)*AL1247, $H$21+($H$22-$H$21)*AL1247))</f>
        <v>1.9565442536526728E-2</v>
      </c>
      <c r="AN1247" s="15">
        <f ca="1">ROUND(AK1247*(1-AM1247), 0)</f>
        <v>163</v>
      </c>
      <c r="AO1247" s="18">
        <f ca="1">SUM(IF(AN1247&gt;H1247, (AN1247-H1247)*($G$23+AJ1247), 0),IF(AF1247&gt;G1247,(AF1247-G1247)*($G$23+AB1247),0),IF(X1247&gt;F1247,(X1247-F1247)*($G$23+T1247),0),IF(P1247&gt;E1247,(P1247-E1247)*($G$23+L1247),0))</f>
        <v>0</v>
      </c>
      <c r="AP1247" s="18">
        <f>-$C$24</f>
        <v>-313614.51120000001</v>
      </c>
      <c r="AQ1247" s="17">
        <f ca="1">L1247*P1247+T1247*X1247+AB1247*AF1247+AJ1247*AN1247-AO1247+AP1247</f>
        <v>195451.56880000001</v>
      </c>
      <c r="AS1247" s="21">
        <f ca="1">SUM(IF(AN1247&gt;H1247, (AN1247-H1247), 0),IF(AF1247&gt;G1247,(AF1247-G1247),0),IF(X1247&gt;F1247,(X1247-F1247),0),IF(P1247&gt;E1247,(P1247-E1247),0))</f>
        <v>0</v>
      </c>
    </row>
    <row r="1248" spans="1:45" x14ac:dyDescent="0.4">
      <c r="A1248" s="15">
        <v>1220</v>
      </c>
      <c r="B1248" s="15">
        <f ca="1">IF(RAND() &lt; (8/12), 0, 1)</f>
        <v>1</v>
      </c>
      <c r="C1248" s="20">
        <f ca="1">RAND()</f>
        <v>0.60508318546723261</v>
      </c>
      <c r="D1248" s="15" t="str">
        <f ca="1">LOOKUP(C1248,$H$13:$H$16,$F$13:$F$16)</f>
        <v>Boeing 777-200LR</v>
      </c>
      <c r="E1248" s="15">
        <f ca="1">LOOKUP(D1248,$F$6:$F$9,$I$6:$I$9)</f>
        <v>0</v>
      </c>
      <c r="F1248" s="15">
        <f ca="1">LOOKUP(D1248,$F$6:$F$9,$J$6:$J$9)</f>
        <v>38</v>
      </c>
      <c r="G1248" s="15">
        <f ca="1">LOOKUP(D1248,$F$6:$F$9,$K$6:$K$9)</f>
        <v>0</v>
      </c>
      <c r="H1248" s="15">
        <f ca="1">LOOKUP(D1248,$F$6:$F$9,$L$6:$L$9)</f>
        <v>264</v>
      </c>
      <c r="I1248" s="20">
        <f ca="1">RAND()</f>
        <v>0.27460671613569609</v>
      </c>
      <c r="J1248" s="15">
        <f ca="1">IF(B1248=1, ROUND(_xlfn.NORM.INV(I1248,$C$5,$C$6)*(1+$T$14), 0), ROUND(_xlfn.NORM.INV(I1248, $D$5, $D$6)*(1+$T$14), 0))</f>
        <v>5</v>
      </c>
      <c r="K1248" s="20">
        <f ca="1">RAND()</f>
        <v>0.37012377664729423</v>
      </c>
      <c r="L1248" s="18">
        <f ca="1">IF(B1248=1, ROUND(_xlfn.NORM.INV(K1248,$C$7,$C$8), 2), ROUND(_xlfn.NORM.INV(K1248, $D$7, $D$8), 2))</f>
        <v>13061</v>
      </c>
      <c r="M1248" s="15">
        <f ca="1">MIN(E1248,J1248)</f>
        <v>0</v>
      </c>
      <c r="N1248" s="15">
        <f ca="1">RAND()</f>
        <v>0.83118736460741061</v>
      </c>
      <c r="O1248" s="19">
        <f ca="1">(IF(B1248=1, $G$21+($G$22-$G$21)*N1248, $H$21+($H$22-$H$21)*N1248))</f>
        <v>4.4091557761259378E-2</v>
      </c>
      <c r="P1248" s="15">
        <f ca="1">ROUND(M1248*(1-O1248), 0)</f>
        <v>0</v>
      </c>
      <c r="Q1248" s="20">
        <f ca="1">RAND()</f>
        <v>0.68094213311589802</v>
      </c>
      <c r="R1248" s="15">
        <f ca="1">IF(B1248=1, ROUND(_xlfn.NORM.INV(Q1248,$C$9,$C$10)*(1+$T$14), 0), ROUND(_xlfn.NORM.INV(Q1248, $D$9, $D$10)*(1+$T$14), 0))</f>
        <v>73</v>
      </c>
      <c r="S1248" s="20">
        <f ca="1">RAND()</f>
        <v>1.443140195649395E-3</v>
      </c>
      <c r="T1248" s="18">
        <f ca="1">IF(B1248=1, ROUND(_xlfn.NORM.INV(S1248,$C$11,$C$12), 2), ROUND(_xlfn.NORM.INV(S1248, $D$11, $D$12), 2))</f>
        <v>4142.71</v>
      </c>
      <c r="U1248" s="15">
        <f ca="1">MIN(F1248,R1248)</f>
        <v>38</v>
      </c>
      <c r="V1248" s="15">
        <f ca="1">RAND()</f>
        <v>0.89499078159791035</v>
      </c>
      <c r="W1248" s="19">
        <f ca="1">(IF(B1248=1, $G$21+($G$22-$G$21)*V1248, $H$21+($H$22-$H$21)*V1248))</f>
        <v>4.6324677355926866E-2</v>
      </c>
      <c r="X1248" s="15">
        <f ca="1">ROUND(U1248*(1-W1248), 0)</f>
        <v>36</v>
      </c>
      <c r="Y1248" s="20">
        <f ca="1">RAND()</f>
        <v>0.82701702690582346</v>
      </c>
      <c r="Z1248" s="15">
        <f ca="1">IF(B1248=1, ROUND(_xlfn.NORM.INV(Y1248,$C$13,$C$14)*(1+$T$14), 0), ROUND(_xlfn.NORM.INV(Y1248, $D$13, $D$14)*(1+$T$14), 0))</f>
        <v>76</v>
      </c>
      <c r="AA1248" s="20">
        <f ca="1">RAND()</f>
        <v>0.46955067570961129</v>
      </c>
      <c r="AB1248" s="18">
        <f ca="1">IF(B1248=1, ROUND(_xlfn.NORM.INV(AA1248,$C$15,$C$16), 2), ROUND(_xlfn.NORM.INV(AA1248, $D$15, $D$16), 2))</f>
        <v>3605.63</v>
      </c>
      <c r="AC1248" s="15">
        <f ca="1">MIN(G1248,Z1248)</f>
        <v>0</v>
      </c>
      <c r="AD1248" s="15">
        <f ca="1">RAND()</f>
        <v>7.1499541900754693E-3</v>
      </c>
      <c r="AE1248" s="19">
        <f ca="1">(IF(B1248=1, $G$21+($G$22-$G$21)*AD1248, $H$21+($H$22-$H$21)*AD1248))</f>
        <v>1.5250248396652641E-2</v>
      </c>
      <c r="AF1248" s="15">
        <f ca="1">ROUND(AC1248*(1-AE1248), 0)</f>
        <v>0</v>
      </c>
      <c r="AG1248" s="20">
        <f ca="1">RAND()</f>
        <v>0.43184437235300166</v>
      </c>
      <c r="AH1248" s="15">
        <f ca="1">IF(B1248=1, ROUND(_xlfn.NORM.INV(AG1248,$C$17,$C$18)*(1+$T$14), 0), ROUND(_xlfn.NORM.INV(AG1248, $D$17, $D$18)*(1+$T$14), 0))</f>
        <v>283</v>
      </c>
      <c r="AI1248" s="20">
        <f ca="1">RAND()</f>
        <v>0.64199005448703028</v>
      </c>
      <c r="AJ1248" s="18">
        <f ca="1">IF(B1248=1, ROUND(_xlfn.NORM.INV(AI1248,$C$19,$C$20), 2), ROUND(_xlfn.NORM.INV(AI1248, $D$19, $D$20), 2))</f>
        <v>2385.8200000000002</v>
      </c>
      <c r="AK1248" s="15">
        <f ca="1">MIN(ROUND(H1248*(1+$C$22),0),AH1248)</f>
        <v>277</v>
      </c>
      <c r="AL1248" s="20">
        <f ca="1">RAND()</f>
        <v>0.78366298579584015</v>
      </c>
      <c r="AM1248" s="19">
        <f ca="1">(IF(B1248=1, $G$21+($G$22-$G$21)*AL1248, $H$21+($H$22-$H$21)*AL1248))</f>
        <v>4.2428204502854408E-2</v>
      </c>
      <c r="AN1248" s="15">
        <f ca="1">ROUND(AK1248*(1-AM1248), 0)</f>
        <v>265</v>
      </c>
      <c r="AO1248" s="18">
        <f ca="1">SUM(IF(AN1248&gt;H1248, (AN1248-H1248)*($G$23+AJ1248), 0),IF(AF1248&gt;G1248,(AF1248-G1248)*($G$23+AB1248),0),IF(X1248&gt;F1248,(X1248-F1248)*($G$23+T1248),0),IF(P1248&gt;E1248,(P1248-E1248)*($G$23+L1248),0))</f>
        <v>3236.82</v>
      </c>
      <c r="AP1248" s="18">
        <f>-$C$24</f>
        <v>-313614.51120000001</v>
      </c>
      <c r="AQ1248" s="17">
        <f ca="1">L1248*P1248+T1248*X1248+AB1248*AF1248+AJ1248*AN1248-AO1248+AP1248</f>
        <v>464528.52880000015</v>
      </c>
      <c r="AS1248" s="21">
        <f ca="1">SUM(IF(AN1248&gt;H1248, (AN1248-H1248), 0),IF(AF1248&gt;G1248,(AF1248-G1248),0),IF(X1248&gt;F1248,(X1248-F1248),0),IF(P1248&gt;E1248,(P1248-E1248),0))</f>
        <v>1</v>
      </c>
    </row>
    <row r="1249" spans="1:45" x14ac:dyDescent="0.4">
      <c r="A1249" s="15">
        <v>1221</v>
      </c>
      <c r="B1249" s="15">
        <f ca="1">IF(RAND() &lt; (8/12), 0, 1)</f>
        <v>1</v>
      </c>
      <c r="C1249" s="20">
        <f ca="1">RAND()</f>
        <v>0.76287895652692983</v>
      </c>
      <c r="D1249" s="15" t="str">
        <f ca="1">LOOKUP(C1249,$H$13:$H$16,$F$13:$F$16)</f>
        <v>Boeing 777-300ER</v>
      </c>
      <c r="E1249" s="15">
        <f ca="1">LOOKUP(D1249,$F$6:$F$9,$I$6:$I$9)</f>
        <v>8</v>
      </c>
      <c r="F1249" s="15">
        <f ca="1">LOOKUP(D1249,$F$6:$F$9,$J$6:$J$9)</f>
        <v>40</v>
      </c>
      <c r="G1249" s="15">
        <f ca="1">LOOKUP(D1249,$F$6:$F$9,$K$6:$K$9)</f>
        <v>24</v>
      </c>
      <c r="H1249" s="15">
        <f ca="1">LOOKUP(D1249,$F$6:$F$9,$L$6:$L$9)</f>
        <v>260</v>
      </c>
      <c r="I1249" s="20">
        <f ca="1">RAND()</f>
        <v>3.1717681596624581E-2</v>
      </c>
      <c r="J1249" s="15">
        <f ca="1">IF(B1249=1, ROUND(_xlfn.NORM.INV(I1249,$C$5,$C$6)*(1+$T$14), 0), ROUND(_xlfn.NORM.INV(I1249, $D$5, $D$6)*(1+$T$14), 0))</f>
        <v>2</v>
      </c>
      <c r="K1249" s="20">
        <f ca="1">RAND()</f>
        <v>0.98655342436771343</v>
      </c>
      <c r="L1249" s="18">
        <f ca="1">IF(B1249=1, ROUND(_xlfn.NORM.INV(K1249,$C$7,$C$8), 2), ROUND(_xlfn.NORM.INV(K1249, $D$7, $D$8), 2))</f>
        <v>17649.97</v>
      </c>
      <c r="M1249" s="15">
        <f ca="1">MIN(E1249,J1249)</f>
        <v>2</v>
      </c>
      <c r="N1249" s="15">
        <f ca="1">RAND()</f>
        <v>0.11969812100250266</v>
      </c>
      <c r="O1249" s="19">
        <f ca="1">(IF(B1249=1, $G$21+($G$22-$G$21)*N1249, $H$21+($H$22-$H$21)*N1249))</f>
        <v>1.9189434235087593E-2</v>
      </c>
      <c r="P1249" s="15">
        <f ca="1">ROUND(M1249*(1-O1249), 0)</f>
        <v>2</v>
      </c>
      <c r="Q1249" s="20">
        <f ca="1">RAND()</f>
        <v>0.77840108010599984</v>
      </c>
      <c r="R1249" s="15">
        <f ca="1">IF(B1249=1, ROUND(_xlfn.NORM.INV(Q1249,$C$9,$C$10)*(1+$T$14), 0), ROUND(_xlfn.NORM.INV(Q1249, $D$9, $D$10)*(1+$T$14), 0))</f>
        <v>80</v>
      </c>
      <c r="S1249" s="20">
        <f ca="1">RAND()</f>
        <v>0.19903007708647569</v>
      </c>
      <c r="T1249" s="18">
        <f ca="1">IF(B1249=1, ROUND(_xlfn.NORM.INV(S1249,$C$11,$C$12), 2), ROUND(_xlfn.NORM.INV(S1249, $D$11, $D$12), 2))</f>
        <v>6067.41</v>
      </c>
      <c r="U1249" s="15">
        <f ca="1">MIN(F1249,R1249)</f>
        <v>40</v>
      </c>
      <c r="V1249" s="15">
        <f ca="1">RAND()</f>
        <v>0.13165353741686592</v>
      </c>
      <c r="W1249" s="19">
        <f ca="1">(IF(B1249=1, $G$21+($G$22-$G$21)*V1249, $H$21+($H$22-$H$21)*V1249))</f>
        <v>1.9607873809590306E-2</v>
      </c>
      <c r="X1249" s="15">
        <f ca="1">ROUND(U1249*(1-W1249), 0)</f>
        <v>39</v>
      </c>
      <c r="Y1249" s="20">
        <f ca="1">RAND()</f>
        <v>0.71971593230676323</v>
      </c>
      <c r="Z1249" s="15">
        <f ca="1">IF(B1249=1, ROUND(_xlfn.NORM.INV(Y1249,$C$13,$C$14)*(1+$T$14), 0), ROUND(_xlfn.NORM.INV(Y1249, $D$13, $D$14)*(1+$T$14), 0))</f>
        <v>68</v>
      </c>
      <c r="AA1249" s="20">
        <f ca="1">RAND()</f>
        <v>6.6202598517503541E-2</v>
      </c>
      <c r="AB1249" s="18">
        <f ca="1">IF(B1249=1, ROUND(_xlfn.NORM.INV(AA1249,$C$15,$C$16), 2), ROUND(_xlfn.NORM.INV(AA1249, $D$15, $D$16), 2))</f>
        <v>2918.75</v>
      </c>
      <c r="AC1249" s="15">
        <f ca="1">MIN(G1249,Z1249)</f>
        <v>24</v>
      </c>
      <c r="AD1249" s="15">
        <f ca="1">RAND()</f>
        <v>0.63875137805252469</v>
      </c>
      <c r="AE1249" s="19">
        <f ca="1">(IF(B1249=1, $G$21+($G$22-$G$21)*AD1249, $H$21+($H$22-$H$21)*AD1249))</f>
        <v>3.7356298231838364E-2</v>
      </c>
      <c r="AF1249" s="15">
        <f ca="1">ROUND(AC1249*(1-AE1249), 0)</f>
        <v>23</v>
      </c>
      <c r="AG1249" s="20">
        <f ca="1">RAND()</f>
        <v>0.10839247834752619</v>
      </c>
      <c r="AH1249" s="15">
        <f ca="1">IF(B1249=1, ROUND(_xlfn.NORM.INV(AG1249,$C$17,$C$18)*(1+$T$14), 0), ROUND(_xlfn.NORM.INV(AG1249, $D$17, $D$18)*(1+$T$14), 0))</f>
        <v>149</v>
      </c>
      <c r="AI1249" s="20">
        <f ca="1">RAND()</f>
        <v>0.16404822296880173</v>
      </c>
      <c r="AJ1249" s="18">
        <f ca="1">IF(B1249=1, ROUND(_xlfn.NORM.INV(AI1249,$C$19,$C$20), 2), ROUND(_xlfn.NORM.INV(AI1249, $D$19, $D$20), 2))</f>
        <v>1982.54</v>
      </c>
      <c r="AK1249" s="15">
        <f ca="1">MIN(ROUND(H1249*(1+$C$22),0),AH1249)</f>
        <v>149</v>
      </c>
      <c r="AL1249" s="20">
        <f ca="1">RAND()</f>
        <v>0.98147121689849726</v>
      </c>
      <c r="AM1249" s="19">
        <f ca="1">(IF(B1249=1, $G$21+($G$22-$G$21)*AL1249, $H$21+($H$22-$H$21)*AL1249))</f>
        <v>4.9351492591447409E-2</v>
      </c>
      <c r="AN1249" s="15">
        <f ca="1">ROUND(AK1249*(1-AM1249), 0)</f>
        <v>142</v>
      </c>
      <c r="AO1249" s="18">
        <f ca="1">SUM(IF(AN1249&gt;H1249, (AN1249-H1249)*($G$23+AJ1249), 0),IF(AF1249&gt;G1249,(AF1249-G1249)*($G$23+AB1249),0),IF(X1249&gt;F1249,(X1249-F1249)*($G$23+T1249),0),IF(P1249&gt;E1249,(P1249-E1249)*($G$23+L1249),0))</f>
        <v>0</v>
      </c>
      <c r="AP1249" s="18">
        <f>-$C$24</f>
        <v>-313614.51120000001</v>
      </c>
      <c r="AQ1249" s="17">
        <f ca="1">L1249*P1249+T1249*X1249+AB1249*AF1249+AJ1249*AN1249-AO1249+AP1249</f>
        <v>306966.34879999998</v>
      </c>
      <c r="AS1249" s="21">
        <f ca="1">SUM(IF(AN1249&gt;H1249, (AN1249-H1249), 0),IF(AF1249&gt;G1249,(AF1249-G1249),0),IF(X1249&gt;F1249,(X1249-F1249),0),IF(P1249&gt;E1249,(P1249-E1249),0))</f>
        <v>0</v>
      </c>
    </row>
    <row r="1250" spans="1:45" x14ac:dyDescent="0.4">
      <c r="A1250" s="15">
        <v>1222</v>
      </c>
      <c r="B1250" s="15">
        <f ca="1">IF(RAND() &lt; (8/12), 0, 1)</f>
        <v>0</v>
      </c>
      <c r="C1250" s="20">
        <f ca="1">RAND()</f>
        <v>5.3725763201289189E-2</v>
      </c>
      <c r="D1250" s="15" t="str">
        <f ca="1">LOOKUP(C1250,$H$13:$H$16,$F$13:$F$16)</f>
        <v>Airbus A350-900</v>
      </c>
      <c r="E1250" s="15">
        <f ca="1">LOOKUP(D1250,$F$6:$F$9,$I$6:$I$9)</f>
        <v>0</v>
      </c>
      <c r="F1250" s="15">
        <f ca="1">LOOKUP(D1250,$F$6:$F$9,$J$6:$J$9)</f>
        <v>32</v>
      </c>
      <c r="G1250" s="15">
        <f ca="1">LOOKUP(D1250,$F$6:$F$9,$K$6:$K$9)</f>
        <v>21</v>
      </c>
      <c r="H1250" s="15">
        <f ca="1">LOOKUP(D1250,$F$6:$F$9,$L$6:$L$9)</f>
        <v>259</v>
      </c>
      <c r="I1250" s="20">
        <f ca="1">RAND()</f>
        <v>0.92925124661894321</v>
      </c>
      <c r="J1250" s="15">
        <f ca="1">IF(B1250=1, ROUND(_xlfn.NORM.INV(I1250,$C$5,$C$6)*(1+$T$14), 0), ROUND(_xlfn.NORM.INV(I1250, $D$5, $D$6)*(1+$T$14), 0))</f>
        <v>6</v>
      </c>
      <c r="K1250" s="20">
        <f ca="1">RAND()</f>
        <v>0.63492848598144402</v>
      </c>
      <c r="L1250" s="18">
        <f ca="1">IF(B1250=1, ROUND(_xlfn.NORM.INV(K1250,$C$7,$C$8), 2), ROUND(_xlfn.NORM.INV(K1250, $D$7, $D$8), 2))</f>
        <v>10649.59</v>
      </c>
      <c r="M1250" s="15">
        <f ca="1">MIN(E1250,J1250)</f>
        <v>0</v>
      </c>
      <c r="N1250" s="15">
        <f ca="1">RAND()</f>
        <v>7.4194653346842498E-2</v>
      </c>
      <c r="O1250" s="19">
        <f ca="1">(IF(B1250=1, $G$21+($G$22-$G$21)*N1250, $H$21+($H$22-$H$21)*N1250))</f>
        <v>1.2225839600405275E-2</v>
      </c>
      <c r="P1250" s="15">
        <f ca="1">ROUND(M1250*(1-O1250), 0)</f>
        <v>0</v>
      </c>
      <c r="Q1250" s="20">
        <f ca="1">RAND()</f>
        <v>0.52784024690746334</v>
      </c>
      <c r="R1250" s="15">
        <f ca="1">IF(B1250=1, ROUND(_xlfn.NORM.INV(Q1250,$C$9,$C$10)*(1+$T$14), 0), ROUND(_xlfn.NORM.INV(Q1250, $D$9, $D$10)*(1+$T$14), 0))</f>
        <v>41</v>
      </c>
      <c r="S1250" s="20">
        <f ca="1">RAND()</f>
        <v>0.6096437062102259</v>
      </c>
      <c r="T1250" s="18">
        <f ca="1">IF(B1250=1, ROUND(_xlfn.NORM.INV(S1250,$C$11,$C$12), 2), ROUND(_xlfn.NORM.INV(S1250, $D$11, $D$12), 2))</f>
        <v>5309.63</v>
      </c>
      <c r="U1250" s="15">
        <f ca="1">MIN(F1250,R1250)</f>
        <v>32</v>
      </c>
      <c r="V1250" s="15">
        <f ca="1">RAND()</f>
        <v>0.35890372064685494</v>
      </c>
      <c r="W1250" s="19">
        <f ca="1">(IF(B1250=1, $G$21+($G$22-$G$21)*V1250, $H$21+($H$22-$H$21)*V1250))</f>
        <v>2.076711161940565E-2</v>
      </c>
      <c r="X1250" s="15">
        <f ca="1">ROUND(U1250*(1-W1250), 0)</f>
        <v>31</v>
      </c>
      <c r="Y1250" s="20">
        <f ca="1">RAND()</f>
        <v>0.64611206663989829</v>
      </c>
      <c r="Z1250" s="15">
        <f ca="1">IF(B1250=1, ROUND(_xlfn.NORM.INV(Y1250,$C$13,$C$14)*(1+$T$14), 0), ROUND(_xlfn.NORM.INV(Y1250, $D$13, $D$14)*(1+$T$14), 0))</f>
        <v>39</v>
      </c>
      <c r="AA1250" s="20">
        <f ca="1">RAND()</f>
        <v>0.62012792724916921</v>
      </c>
      <c r="AB1250" s="18">
        <f ca="1">IF(B1250=1, ROUND(_xlfn.NORM.INV(AA1250,$C$15,$C$16), 2), ROUND(_xlfn.NORM.INV(AA1250, $D$15, $D$16), 2))</f>
        <v>2835.14</v>
      </c>
      <c r="AC1250" s="15">
        <f ca="1">MIN(G1250,Z1250)</f>
        <v>21</v>
      </c>
      <c r="AD1250" s="15">
        <f ca="1">RAND()</f>
        <v>0.40183767920492552</v>
      </c>
      <c r="AE1250" s="19">
        <f ca="1">(IF(B1250=1, $G$21+($G$22-$G$21)*AD1250, $H$21+($H$22-$H$21)*AD1250))</f>
        <v>2.2055130376147765E-2</v>
      </c>
      <c r="AF1250" s="15">
        <f ca="1">ROUND(AC1250*(1-AE1250), 0)</f>
        <v>21</v>
      </c>
      <c r="AG1250" s="20">
        <f ca="1">RAND()</f>
        <v>0.29286614981257186</v>
      </c>
      <c r="AH1250" s="15">
        <f ca="1">IF(B1250=1, ROUND(_xlfn.NORM.INV(AG1250,$C$17,$C$18)*(1+$T$14), 0), ROUND(_xlfn.NORM.INV(AG1250, $D$17, $D$18)*(1+$T$14), 0))</f>
        <v>171</v>
      </c>
      <c r="AI1250" s="20">
        <f ca="1">RAND()</f>
        <v>0.28545144048491689</v>
      </c>
      <c r="AJ1250" s="18">
        <f ca="1">IF(B1250=1, ROUND(_xlfn.NORM.INV(AI1250,$C$19,$C$20), 2), ROUND(_xlfn.NORM.INV(AI1250, $D$19, $D$20), 2))</f>
        <v>1705.68</v>
      </c>
      <c r="AK1250" s="15">
        <f ca="1">MIN(ROUND(H1250*(1+$C$22),0),AH1250)</f>
        <v>171</v>
      </c>
      <c r="AL1250" s="20">
        <f ca="1">RAND()</f>
        <v>0.57776654676067873</v>
      </c>
      <c r="AM1250" s="19">
        <f ca="1">(IF(B1250=1, $G$21+($G$22-$G$21)*AL1250, $H$21+($H$22-$H$21)*AL1250))</f>
        <v>2.7332996402820359E-2</v>
      </c>
      <c r="AN1250" s="15">
        <f ca="1">ROUND(AK1250*(1-AM1250), 0)</f>
        <v>166</v>
      </c>
      <c r="AO1250" s="18">
        <f ca="1">SUM(IF(AN1250&gt;H1250, (AN1250-H1250)*($G$23+AJ1250), 0),IF(AF1250&gt;G1250,(AF1250-G1250)*($G$23+AB1250),0),IF(X1250&gt;F1250,(X1250-F1250)*($G$23+T1250),0),IF(P1250&gt;E1250,(P1250-E1250)*($G$23+L1250),0))</f>
        <v>0</v>
      </c>
      <c r="AP1250" s="18">
        <f>-$C$24</f>
        <v>-313614.51120000001</v>
      </c>
      <c r="AQ1250" s="17">
        <f ca="1">L1250*P1250+T1250*X1250+AB1250*AF1250+AJ1250*AN1250-AO1250+AP1250</f>
        <v>193664.83879999997</v>
      </c>
      <c r="AS1250" s="21">
        <f ca="1">SUM(IF(AN1250&gt;H1250, (AN1250-H1250), 0),IF(AF1250&gt;G1250,(AF1250-G1250),0),IF(X1250&gt;F1250,(X1250-F1250),0),IF(P1250&gt;E1250,(P1250-E1250),0))</f>
        <v>0</v>
      </c>
    </row>
    <row r="1251" spans="1:45" x14ac:dyDescent="0.4">
      <c r="A1251" s="15">
        <v>1223</v>
      </c>
      <c r="B1251" s="15">
        <f ca="1">IF(RAND() &lt; (8/12), 0, 1)</f>
        <v>0</v>
      </c>
      <c r="C1251" s="20">
        <f ca="1">RAND()</f>
        <v>0.6443974087681873</v>
      </c>
      <c r="D1251" s="15" t="str">
        <f ca="1">LOOKUP(C1251,$H$13:$H$16,$F$13:$F$16)</f>
        <v>Boeing 777-300ER</v>
      </c>
      <c r="E1251" s="15">
        <f ca="1">LOOKUP(D1251,$F$6:$F$9,$I$6:$I$9)</f>
        <v>8</v>
      </c>
      <c r="F1251" s="15">
        <f ca="1">LOOKUP(D1251,$F$6:$F$9,$J$6:$J$9)</f>
        <v>40</v>
      </c>
      <c r="G1251" s="15">
        <f ca="1">LOOKUP(D1251,$F$6:$F$9,$K$6:$K$9)</f>
        <v>24</v>
      </c>
      <c r="H1251" s="15">
        <f ca="1">LOOKUP(D1251,$F$6:$F$9,$L$6:$L$9)</f>
        <v>260</v>
      </c>
      <c r="I1251" s="20">
        <f ca="1">RAND()</f>
        <v>0.64510987538046838</v>
      </c>
      <c r="J1251" s="15">
        <f ca="1">IF(B1251=1, ROUND(_xlfn.NORM.INV(I1251,$C$5,$C$6)*(1+$T$14), 0), ROUND(_xlfn.NORM.INV(I1251, $D$5, $D$6)*(1+$T$14), 0))</f>
        <v>5</v>
      </c>
      <c r="K1251" s="20">
        <f ca="1">RAND()</f>
        <v>0.85825476229873909</v>
      </c>
      <c r="L1251" s="18">
        <f ca="1">IF(B1251=1, ROUND(_xlfn.NORM.INV(K1251,$C$7,$C$8), 2), ROUND(_xlfn.NORM.INV(K1251, $D$7, $D$8), 2))</f>
        <v>10981.19</v>
      </c>
      <c r="M1251" s="15">
        <f ca="1">MIN(E1251,J1251)</f>
        <v>5</v>
      </c>
      <c r="N1251" s="15">
        <f ca="1">RAND()</f>
        <v>0.31863886139258746</v>
      </c>
      <c r="O1251" s="19">
        <f ca="1">(IF(B1251=1, $G$21+($G$22-$G$21)*N1251, $H$21+($H$22-$H$21)*N1251))</f>
        <v>1.9559165841777623E-2</v>
      </c>
      <c r="P1251" s="15">
        <f ca="1">ROUND(M1251*(1-O1251), 0)</f>
        <v>5</v>
      </c>
      <c r="Q1251" s="20">
        <f ca="1">RAND()</f>
        <v>0.91087363056380377</v>
      </c>
      <c r="R1251" s="15">
        <f ca="1">IF(B1251=1, ROUND(_xlfn.NORM.INV(Q1251,$C$9,$C$10)*(1+$T$14), 0), ROUND(_xlfn.NORM.INV(Q1251, $D$9, $D$10)*(1+$T$14), 0))</f>
        <v>54</v>
      </c>
      <c r="S1251" s="20">
        <f ca="1">RAND()</f>
        <v>0.63868647106779808</v>
      </c>
      <c r="T1251" s="18">
        <f ca="1">IF(B1251=1, ROUND(_xlfn.NORM.INV(S1251,$C$11,$C$12), 2), ROUND(_xlfn.NORM.INV(S1251, $D$11, $D$12), 2))</f>
        <v>5327.08</v>
      </c>
      <c r="U1251" s="15">
        <f ca="1">MIN(F1251,R1251)</f>
        <v>40</v>
      </c>
      <c r="V1251" s="15">
        <f ca="1">RAND()</f>
        <v>0.77864001140017491</v>
      </c>
      <c r="W1251" s="19">
        <f ca="1">(IF(B1251=1, $G$21+($G$22-$G$21)*V1251, $H$21+($H$22-$H$21)*V1251))</f>
        <v>3.3359200342005249E-2</v>
      </c>
      <c r="X1251" s="15">
        <f ca="1">ROUND(U1251*(1-W1251), 0)</f>
        <v>39</v>
      </c>
      <c r="Y1251" s="20">
        <f ca="1">RAND()</f>
        <v>0.14998281954919146</v>
      </c>
      <c r="Z1251" s="15">
        <f ca="1">IF(B1251=1, ROUND(_xlfn.NORM.INV(Y1251,$C$13,$C$14)*(1+$T$14), 0), ROUND(_xlfn.NORM.INV(Y1251, $D$13, $D$14)*(1+$T$14), 0))</f>
        <v>26</v>
      </c>
      <c r="AA1251" s="20">
        <f ca="1">RAND()</f>
        <v>0.7748676873792274</v>
      </c>
      <c r="AB1251" s="18">
        <f ca="1">IF(B1251=1, ROUND(_xlfn.NORM.INV(AA1251,$C$15,$C$16), 2), ROUND(_xlfn.NORM.INV(AA1251, $D$15, $D$16), 2))</f>
        <v>2889.72</v>
      </c>
      <c r="AC1251" s="15">
        <f ca="1">MIN(G1251,Z1251)</f>
        <v>24</v>
      </c>
      <c r="AD1251" s="15">
        <f ca="1">RAND()</f>
        <v>0.84356285364538974</v>
      </c>
      <c r="AE1251" s="19">
        <f ca="1">(IF(B1251=1, $G$21+($G$22-$G$21)*AD1251, $H$21+($H$22-$H$21)*AD1251))</f>
        <v>3.5306885609361689E-2</v>
      </c>
      <c r="AF1251" s="15">
        <f ca="1">ROUND(AC1251*(1-AE1251), 0)</f>
        <v>23</v>
      </c>
      <c r="AG1251" s="20">
        <f ca="1">RAND()</f>
        <v>0.81186871675165839</v>
      </c>
      <c r="AH1251" s="15">
        <f ca="1">IF(B1251=1, ROUND(_xlfn.NORM.INV(AG1251,$C$17,$C$18)*(1+$T$14), 0), ROUND(_xlfn.NORM.INV(AG1251, $D$17, $D$18)*(1+$T$14), 0))</f>
        <v>246</v>
      </c>
      <c r="AI1251" s="20">
        <f ca="1">RAND()</f>
        <v>0.43143948667522791</v>
      </c>
      <c r="AJ1251" s="18">
        <f ca="1">IF(B1251=1, ROUND(_xlfn.NORM.INV(AI1251,$C$19,$C$20), 2), ROUND(_xlfn.NORM.INV(AI1251, $D$19, $D$20), 2))</f>
        <v>1735.61</v>
      </c>
      <c r="AK1251" s="15">
        <f ca="1">MIN(ROUND(H1251*(1+$C$22),0),AH1251)</f>
        <v>246</v>
      </c>
      <c r="AL1251" s="20">
        <f ca="1">RAND()</f>
        <v>0.59130669810653946</v>
      </c>
      <c r="AM1251" s="19">
        <f ca="1">(IF(B1251=1, $G$21+($G$22-$G$21)*AL1251, $H$21+($H$22-$H$21)*AL1251))</f>
        <v>2.7739200943196186E-2</v>
      </c>
      <c r="AN1251" s="15">
        <f ca="1">ROUND(AK1251*(1-AM1251), 0)</f>
        <v>239</v>
      </c>
      <c r="AO1251" s="18">
        <f ca="1">SUM(IF(AN1251&gt;H1251, (AN1251-H1251)*($G$23+AJ1251), 0),IF(AF1251&gt;G1251,(AF1251-G1251)*($G$23+AB1251),0),IF(X1251&gt;F1251,(X1251-F1251)*($G$23+T1251),0),IF(P1251&gt;E1251,(P1251-E1251)*($G$23+L1251),0))</f>
        <v>0</v>
      </c>
      <c r="AP1251" s="18">
        <f>-$C$24</f>
        <v>-313614.51120000001</v>
      </c>
      <c r="AQ1251" s="17">
        <f ca="1">L1251*P1251+T1251*X1251+AB1251*AF1251+AJ1251*AN1251-AO1251+AP1251</f>
        <v>430321.90879999992</v>
      </c>
      <c r="AS1251" s="21">
        <f ca="1">SUM(IF(AN1251&gt;H1251, (AN1251-H1251), 0),IF(AF1251&gt;G1251,(AF1251-G1251),0),IF(X1251&gt;F1251,(X1251-F1251),0),IF(P1251&gt;E1251,(P1251-E1251),0))</f>
        <v>0</v>
      </c>
    </row>
    <row r="1252" spans="1:45" x14ac:dyDescent="0.4">
      <c r="A1252" s="15">
        <v>1224</v>
      </c>
      <c r="B1252" s="15">
        <f ca="1">IF(RAND() &lt; (8/12), 0, 1)</f>
        <v>0</v>
      </c>
      <c r="C1252" s="20">
        <f ca="1">RAND()</f>
        <v>0.86016819090564056</v>
      </c>
      <c r="D1252" s="15" t="str">
        <f ca="1">LOOKUP(C1252,$H$13:$H$16,$F$13:$F$16)</f>
        <v>Boeing 777-300ER</v>
      </c>
      <c r="E1252" s="15">
        <f ca="1">LOOKUP(D1252,$F$6:$F$9,$I$6:$I$9)</f>
        <v>8</v>
      </c>
      <c r="F1252" s="15">
        <f ca="1">LOOKUP(D1252,$F$6:$F$9,$J$6:$J$9)</f>
        <v>40</v>
      </c>
      <c r="G1252" s="15">
        <f ca="1">LOOKUP(D1252,$F$6:$F$9,$K$6:$K$9)</f>
        <v>24</v>
      </c>
      <c r="H1252" s="15">
        <f ca="1">LOOKUP(D1252,$F$6:$F$9,$L$6:$L$9)</f>
        <v>260</v>
      </c>
      <c r="I1252" s="20">
        <f ca="1">RAND()</f>
        <v>3.7213732950983291E-2</v>
      </c>
      <c r="J1252" s="15">
        <f ca="1">IF(B1252=1, ROUND(_xlfn.NORM.INV(I1252,$C$5,$C$6)*(1+$T$14), 0), ROUND(_xlfn.NORM.INV(I1252, $D$5, $D$6)*(1+$T$14), 0))</f>
        <v>2</v>
      </c>
      <c r="K1252" s="20">
        <f ca="1">RAND()</f>
        <v>0.43382618810730078</v>
      </c>
      <c r="L1252" s="18">
        <f ca="1">IF(B1252=1, ROUND(_xlfn.NORM.INV(K1252,$C$7,$C$8), 2), ROUND(_xlfn.NORM.INV(K1252, $D$7, $D$8), 2))</f>
        <v>10416.43</v>
      </c>
      <c r="M1252" s="15">
        <f ca="1">MIN(E1252,J1252)</f>
        <v>2</v>
      </c>
      <c r="N1252" s="15">
        <f ca="1">RAND()</f>
        <v>0.28006052601770437</v>
      </c>
      <c r="O1252" s="19">
        <f ca="1">(IF(B1252=1, $G$21+($G$22-$G$21)*N1252, $H$21+($H$22-$H$21)*N1252))</f>
        <v>1.8401815780531131E-2</v>
      </c>
      <c r="P1252" s="15">
        <f ca="1">ROUND(M1252*(1-O1252), 0)</f>
        <v>2</v>
      </c>
      <c r="Q1252" s="20">
        <f ca="1">RAND()</f>
        <v>0.11688107192244612</v>
      </c>
      <c r="R1252" s="15">
        <f ca="1">IF(B1252=1, ROUND(_xlfn.NORM.INV(Q1252,$C$9,$C$10)*(1+$T$14), 0), ROUND(_xlfn.NORM.INV(Q1252, $D$9, $D$10)*(1+$T$14), 0))</f>
        <v>27</v>
      </c>
      <c r="S1252" s="20">
        <f ca="1">RAND()</f>
        <v>0.77437906850187088</v>
      </c>
      <c r="T1252" s="18">
        <f ca="1">IF(B1252=1, ROUND(_xlfn.NORM.INV(S1252,$C$11,$C$12), 2), ROUND(_xlfn.NORM.INV(S1252, $D$11, $D$12), 2))</f>
        <v>5417.86</v>
      </c>
      <c r="U1252" s="15">
        <f ca="1">MIN(F1252,R1252)</f>
        <v>27</v>
      </c>
      <c r="V1252" s="15">
        <f ca="1">RAND()</f>
        <v>0.80869518579040134</v>
      </c>
      <c r="W1252" s="19">
        <f ca="1">(IF(B1252=1, $G$21+($G$22-$G$21)*V1252, $H$21+($H$22-$H$21)*V1252))</f>
        <v>3.4260855573712043E-2</v>
      </c>
      <c r="X1252" s="15">
        <f ca="1">ROUND(U1252*(1-W1252), 0)</f>
        <v>26</v>
      </c>
      <c r="Y1252" s="20">
        <f ca="1">RAND()</f>
        <v>0.42907845494844776</v>
      </c>
      <c r="Z1252" s="15">
        <f ca="1">IF(B1252=1, ROUND(_xlfn.NORM.INV(Y1252,$C$13,$C$14)*(1+$T$14), 0), ROUND(_xlfn.NORM.INV(Y1252, $D$13, $D$14)*(1+$T$14), 0))</f>
        <v>34</v>
      </c>
      <c r="AA1252" s="20">
        <f ca="1">RAND()</f>
        <v>0.23991068894874779</v>
      </c>
      <c r="AB1252" s="18">
        <f ca="1">IF(B1252=1, ROUND(_xlfn.NORM.INV(AA1252,$C$15,$C$16), 2), ROUND(_xlfn.NORM.INV(AA1252, $D$15, $D$16), 2))</f>
        <v>2712.09</v>
      </c>
      <c r="AC1252" s="15">
        <f ca="1">MIN(G1252,Z1252)</f>
        <v>24</v>
      </c>
      <c r="AD1252" s="15">
        <f ca="1">RAND()</f>
        <v>5.4958788897044308E-2</v>
      </c>
      <c r="AE1252" s="19">
        <f ca="1">(IF(B1252=1, $G$21+($G$22-$G$21)*AD1252, $H$21+($H$22-$H$21)*AD1252))</f>
        <v>1.1648763666911329E-2</v>
      </c>
      <c r="AF1252" s="15">
        <f ca="1">ROUND(AC1252*(1-AE1252), 0)</f>
        <v>24</v>
      </c>
      <c r="AG1252" s="20">
        <f ca="1">RAND()</f>
        <v>2.3389320153218707E-3</v>
      </c>
      <c r="AH1252" s="15">
        <f ca="1">IF(B1252=1, ROUND(_xlfn.NORM.INV(AG1252,$C$17,$C$18)*(1+$T$14), 0), ROUND(_xlfn.NORM.INV(AG1252, $D$17, $D$18)*(1+$T$14), 0))</f>
        <v>51</v>
      </c>
      <c r="AI1252" s="20">
        <f ca="1">RAND()</f>
        <v>0.29021656481872637</v>
      </c>
      <c r="AJ1252" s="18">
        <f ca="1">IF(B1252=1, ROUND(_xlfn.NORM.INV(AI1252,$C$19,$C$20), 2), ROUND(_xlfn.NORM.INV(AI1252, $D$19, $D$20), 2))</f>
        <v>1706.74</v>
      </c>
      <c r="AK1252" s="15">
        <f ca="1">MIN(ROUND(H1252*(1+$C$22),0),AH1252)</f>
        <v>51</v>
      </c>
      <c r="AL1252" s="20">
        <f ca="1">RAND()</f>
        <v>0.22880649294340238</v>
      </c>
      <c r="AM1252" s="19">
        <f ca="1">(IF(B1252=1, $G$21+($G$22-$G$21)*AL1252, $H$21+($H$22-$H$21)*AL1252))</f>
        <v>1.6864194788302072E-2</v>
      </c>
      <c r="AN1252" s="15">
        <f ca="1">ROUND(AK1252*(1-AM1252), 0)</f>
        <v>50</v>
      </c>
      <c r="AO1252" s="18">
        <f ca="1">SUM(IF(AN1252&gt;H1252, (AN1252-H1252)*($G$23+AJ1252), 0),IF(AF1252&gt;G1252,(AF1252-G1252)*($G$23+AB1252),0),IF(X1252&gt;F1252,(X1252-F1252)*($G$23+T1252),0),IF(P1252&gt;E1252,(P1252-E1252)*($G$23+L1252),0))</f>
        <v>0</v>
      </c>
      <c r="AP1252" s="18">
        <f>-$C$24</f>
        <v>-313614.51120000001</v>
      </c>
      <c r="AQ1252" s="17">
        <f ca="1">L1252*P1252+T1252*X1252+AB1252*AF1252+AJ1252*AN1252-AO1252+AP1252</f>
        <v>-1490.1312000000034</v>
      </c>
      <c r="AS1252" s="21">
        <f ca="1">SUM(IF(AN1252&gt;H1252, (AN1252-H1252), 0),IF(AF1252&gt;G1252,(AF1252-G1252),0),IF(X1252&gt;F1252,(X1252-F1252),0),IF(P1252&gt;E1252,(P1252-E1252),0))</f>
        <v>0</v>
      </c>
    </row>
    <row r="1253" spans="1:45" x14ac:dyDescent="0.4">
      <c r="A1253" s="15">
        <v>1225</v>
      </c>
      <c r="B1253" s="15">
        <f ca="1">IF(RAND() &lt; (8/12), 0, 1)</f>
        <v>0</v>
      </c>
      <c r="C1253" s="20">
        <f ca="1">RAND()</f>
        <v>0.76973017527146947</v>
      </c>
      <c r="D1253" s="15" t="str">
        <f ca="1">LOOKUP(C1253,$H$13:$H$16,$F$13:$F$16)</f>
        <v>Boeing 777-300ER</v>
      </c>
      <c r="E1253" s="15">
        <f ca="1">LOOKUP(D1253,$F$6:$F$9,$I$6:$I$9)</f>
        <v>8</v>
      </c>
      <c r="F1253" s="15">
        <f ca="1">LOOKUP(D1253,$F$6:$F$9,$J$6:$J$9)</f>
        <v>40</v>
      </c>
      <c r="G1253" s="15">
        <f ca="1">LOOKUP(D1253,$F$6:$F$9,$K$6:$K$9)</f>
        <v>24</v>
      </c>
      <c r="H1253" s="15">
        <f ca="1">LOOKUP(D1253,$F$6:$F$9,$L$6:$L$9)</f>
        <v>260</v>
      </c>
      <c r="I1253" s="20">
        <f ca="1">RAND()</f>
        <v>0.23926981442508621</v>
      </c>
      <c r="J1253" s="15">
        <f ca="1">IF(B1253=1, ROUND(_xlfn.NORM.INV(I1253,$C$5,$C$6)*(1+$T$14), 0), ROUND(_xlfn.NORM.INV(I1253, $D$5, $D$6)*(1+$T$14), 0))</f>
        <v>3</v>
      </c>
      <c r="K1253" s="20">
        <f ca="1">RAND()</f>
        <v>0.56015493503151093</v>
      </c>
      <c r="L1253" s="18">
        <f ca="1">IF(B1253=1, ROUND(_xlfn.NORM.INV(K1253,$C$7,$C$8), 2), ROUND(_xlfn.NORM.INV(K1253, $D$7, $D$8), 2))</f>
        <v>10561.36</v>
      </c>
      <c r="M1253" s="15">
        <f ca="1">MIN(E1253,J1253)</f>
        <v>3</v>
      </c>
      <c r="N1253" s="15">
        <f ca="1">RAND()</f>
        <v>0.64819348189292092</v>
      </c>
      <c r="O1253" s="19">
        <f ca="1">(IF(B1253=1, $G$21+($G$22-$G$21)*N1253, $H$21+($H$22-$H$21)*N1253))</f>
        <v>2.9445804456787628E-2</v>
      </c>
      <c r="P1253" s="15">
        <f ca="1">ROUND(M1253*(1-O1253), 0)</f>
        <v>3</v>
      </c>
      <c r="Q1253" s="20">
        <f ca="1">RAND()</f>
        <v>0.73059944939823129</v>
      </c>
      <c r="R1253" s="15">
        <f ca="1">IF(B1253=1, ROUND(_xlfn.NORM.INV(Q1253,$C$9,$C$10)*(1+$T$14), 0), ROUND(_xlfn.NORM.INV(Q1253, $D$9, $D$10)*(1+$T$14), 0))</f>
        <v>46</v>
      </c>
      <c r="S1253" s="20">
        <f ca="1">RAND()</f>
        <v>0.93835006062293835</v>
      </c>
      <c r="T1253" s="18">
        <f ca="1">IF(B1253=1, ROUND(_xlfn.NORM.INV(S1253,$C$11,$C$12), 2), ROUND(_xlfn.NORM.INV(S1253, $D$11, $D$12), 2))</f>
        <v>5597.37</v>
      </c>
      <c r="U1253" s="15">
        <f ca="1">MIN(F1253,R1253)</f>
        <v>40</v>
      </c>
      <c r="V1253" s="15">
        <f ca="1">RAND()</f>
        <v>0.53048358160814191</v>
      </c>
      <c r="W1253" s="19">
        <f ca="1">(IF(B1253=1, $G$21+($G$22-$G$21)*V1253, $H$21+($H$22-$H$21)*V1253))</f>
        <v>2.5914507448244258E-2</v>
      </c>
      <c r="X1253" s="15">
        <f ca="1">ROUND(U1253*(1-W1253), 0)</f>
        <v>39</v>
      </c>
      <c r="Y1253" s="20">
        <f ca="1">RAND()</f>
        <v>0.69644202592721627</v>
      </c>
      <c r="Z1253" s="15">
        <f ca="1">IF(B1253=1, ROUND(_xlfn.NORM.INV(Y1253,$C$13,$C$14)*(1+$T$14), 0), ROUND(_xlfn.NORM.INV(Y1253, $D$13, $D$14)*(1+$T$14), 0))</f>
        <v>41</v>
      </c>
      <c r="AA1253" s="20">
        <f ca="1">RAND()</f>
        <v>4.6216259522415815E-3</v>
      </c>
      <c r="AB1253" s="18">
        <f ca="1">IF(B1253=1, ROUND(_xlfn.NORM.INV(AA1253,$C$15,$C$16), 2), ROUND(_xlfn.NORM.INV(AA1253, $D$15, $D$16), 2))</f>
        <v>2481.62</v>
      </c>
      <c r="AC1253" s="15">
        <f ca="1">MIN(G1253,Z1253)</f>
        <v>24</v>
      </c>
      <c r="AD1253" s="15">
        <f ca="1">RAND()</f>
        <v>0.62780903765388429</v>
      </c>
      <c r="AE1253" s="19">
        <f ca="1">(IF(B1253=1, $G$21+($G$22-$G$21)*AD1253, $H$21+($H$22-$H$21)*AD1253))</f>
        <v>2.8834271129616527E-2</v>
      </c>
      <c r="AF1253" s="15">
        <f ca="1">ROUND(AC1253*(1-AE1253), 0)</f>
        <v>23</v>
      </c>
      <c r="AG1253" s="20">
        <f ca="1">RAND()</f>
        <v>2.8453756249473439E-2</v>
      </c>
      <c r="AH1253" s="15">
        <f ca="1">IF(B1253=1, ROUND(_xlfn.NORM.INV(AG1253,$C$17,$C$18)*(1+$T$14), 0), ROUND(_xlfn.NORM.INV(AG1253, $D$17, $D$18)*(1+$T$14), 0))</f>
        <v>100</v>
      </c>
      <c r="AI1253" s="20">
        <f ca="1">RAND()</f>
        <v>0.19306534982389056</v>
      </c>
      <c r="AJ1253" s="18">
        <f ca="1">IF(B1253=1, ROUND(_xlfn.NORM.INV(AI1253,$C$19,$C$20), 2), ROUND(_xlfn.NORM.INV(AI1253, $D$19, $D$20), 2))</f>
        <v>1682.9</v>
      </c>
      <c r="AK1253" s="15">
        <f ca="1">MIN(ROUND(H1253*(1+$C$22),0),AH1253)</f>
        <v>100</v>
      </c>
      <c r="AL1253" s="20">
        <f ca="1">RAND()</f>
        <v>0.58350917279762371</v>
      </c>
      <c r="AM1253" s="19">
        <f ca="1">(IF(B1253=1, $G$21+($G$22-$G$21)*AL1253, $H$21+($H$22-$H$21)*AL1253))</f>
        <v>2.7505275183928708E-2</v>
      </c>
      <c r="AN1253" s="15">
        <f ca="1">ROUND(AK1253*(1-AM1253), 0)</f>
        <v>97</v>
      </c>
      <c r="AO1253" s="18">
        <f ca="1">SUM(IF(AN1253&gt;H1253, (AN1253-H1253)*($G$23+AJ1253), 0),IF(AF1253&gt;G1253,(AF1253-G1253)*($G$23+AB1253),0),IF(X1253&gt;F1253,(X1253-F1253)*($G$23+T1253),0),IF(P1253&gt;E1253,(P1253-E1253)*($G$23+L1253),0))</f>
        <v>0</v>
      </c>
      <c r="AP1253" s="18">
        <f>-$C$24</f>
        <v>-313614.51120000001</v>
      </c>
      <c r="AQ1253" s="17">
        <f ca="1">L1253*P1253+T1253*X1253+AB1253*AF1253+AJ1253*AN1253-AO1253+AP1253</f>
        <v>156685.55880000006</v>
      </c>
      <c r="AS1253" s="21">
        <f ca="1">SUM(IF(AN1253&gt;H1253, (AN1253-H1253), 0),IF(AF1253&gt;G1253,(AF1253-G1253),0),IF(X1253&gt;F1253,(X1253-F1253),0),IF(P1253&gt;E1253,(P1253-E1253),0))</f>
        <v>0</v>
      </c>
    </row>
    <row r="1254" spans="1:45" x14ac:dyDescent="0.4">
      <c r="A1254" s="15">
        <v>1226</v>
      </c>
      <c r="B1254" s="15">
        <f ca="1">IF(RAND() &lt; (8/12), 0, 1)</f>
        <v>1</v>
      </c>
      <c r="C1254" s="20">
        <f ca="1">RAND()</f>
        <v>0.91020285707651261</v>
      </c>
      <c r="D1254" s="15" t="str">
        <f ca="1">LOOKUP(C1254,$H$13:$H$16,$F$13:$F$16)</f>
        <v>Boeing 777-300ER</v>
      </c>
      <c r="E1254" s="15">
        <f ca="1">LOOKUP(D1254,$F$6:$F$9,$I$6:$I$9)</f>
        <v>8</v>
      </c>
      <c r="F1254" s="15">
        <f ca="1">LOOKUP(D1254,$F$6:$F$9,$J$6:$J$9)</f>
        <v>40</v>
      </c>
      <c r="G1254" s="15">
        <f ca="1">LOOKUP(D1254,$F$6:$F$9,$K$6:$K$9)</f>
        <v>24</v>
      </c>
      <c r="H1254" s="15">
        <f ca="1">LOOKUP(D1254,$F$6:$F$9,$L$6:$L$9)</f>
        <v>260</v>
      </c>
      <c r="I1254" s="20">
        <f ca="1">RAND()</f>
        <v>0.68307778590895407</v>
      </c>
      <c r="J1254" s="15">
        <f ca="1">IF(B1254=1, ROUND(_xlfn.NORM.INV(I1254,$C$5,$C$6)*(1+$T$14), 0), ROUND(_xlfn.NORM.INV(I1254, $D$5, $D$6)*(1+$T$14), 0))</f>
        <v>7</v>
      </c>
      <c r="K1254" s="20">
        <f ca="1">RAND()</f>
        <v>0.13658279796745498</v>
      </c>
      <c r="L1254" s="18">
        <f ca="1">IF(B1254=1, ROUND(_xlfn.NORM.INV(K1254,$C$7,$C$8), 2), ROUND(_xlfn.NORM.INV(K1254, $D$7, $D$8), 2))</f>
        <v>11682.69</v>
      </c>
      <c r="M1254" s="15">
        <f ca="1">MIN(E1254,J1254)</f>
        <v>7</v>
      </c>
      <c r="N1254" s="15">
        <f ca="1">RAND()</f>
        <v>0.85591022213573487</v>
      </c>
      <c r="O1254" s="19">
        <f ca="1">(IF(B1254=1, $G$21+($G$22-$G$21)*N1254, $H$21+($H$22-$H$21)*N1254))</f>
        <v>4.4956857774750725E-2</v>
      </c>
      <c r="P1254" s="15">
        <f ca="1">ROUND(M1254*(1-O1254), 0)</f>
        <v>7</v>
      </c>
      <c r="Q1254" s="20">
        <f ca="1">RAND()</f>
        <v>0.1402955805354239</v>
      </c>
      <c r="R1254" s="15">
        <f ca="1">IF(B1254=1, ROUND(_xlfn.NORM.INV(Q1254,$C$9,$C$10)*(1+$T$14), 0), ROUND(_xlfn.NORM.INV(Q1254, $D$9, $D$10)*(1+$T$14), 0))</f>
        <v>34</v>
      </c>
      <c r="S1254" s="20">
        <f ca="1">RAND()</f>
        <v>0.47083804867282231</v>
      </c>
      <c r="T1254" s="18">
        <f ca="1">IF(B1254=1, ROUND(_xlfn.NORM.INV(S1254,$C$11,$C$12), 2), ROUND(_xlfn.NORM.INV(S1254, $D$11, $D$12), 2))</f>
        <v>6763.47</v>
      </c>
      <c r="U1254" s="15">
        <f ca="1">MIN(F1254,R1254)</f>
        <v>34</v>
      </c>
      <c r="V1254" s="15">
        <f ca="1">RAND()</f>
        <v>0.87713289771090375</v>
      </c>
      <c r="W1254" s="19">
        <f ca="1">(IF(B1254=1, $G$21+($G$22-$G$21)*V1254, $H$21+($H$22-$H$21)*V1254))</f>
        <v>4.5699651419881637E-2</v>
      </c>
      <c r="X1254" s="15">
        <f ca="1">ROUND(U1254*(1-W1254), 0)</f>
        <v>32</v>
      </c>
      <c r="Y1254" s="20">
        <f ca="1">RAND()</f>
        <v>0.72453937703749394</v>
      </c>
      <c r="Z1254" s="15">
        <f ca="1">IF(B1254=1, ROUND(_xlfn.NORM.INV(Y1254,$C$13,$C$14)*(1+$T$14), 0), ROUND(_xlfn.NORM.INV(Y1254, $D$13, $D$14)*(1+$T$14), 0))</f>
        <v>68</v>
      </c>
      <c r="AA1254" s="20">
        <f ca="1">RAND()</f>
        <v>0.17142650783594005</v>
      </c>
      <c r="AB1254" s="18">
        <f ca="1">IF(B1254=1, ROUND(_xlfn.NORM.INV(AA1254,$C$15,$C$16), 2), ROUND(_xlfn.NORM.INV(AA1254, $D$15, $D$16), 2))</f>
        <v>3186.2</v>
      </c>
      <c r="AC1254" s="15">
        <f ca="1">MIN(G1254,Z1254)</f>
        <v>24</v>
      </c>
      <c r="AD1254" s="15">
        <f ca="1">RAND()</f>
        <v>0.62868138692451281</v>
      </c>
      <c r="AE1254" s="19">
        <f ca="1">(IF(B1254=1, $G$21+($G$22-$G$21)*AD1254, $H$21+($H$22-$H$21)*AD1254))</f>
        <v>3.7003848542357949E-2</v>
      </c>
      <c r="AF1254" s="15">
        <f ca="1">ROUND(AC1254*(1-AE1254), 0)</f>
        <v>23</v>
      </c>
      <c r="AG1254" s="20">
        <f ca="1">RAND()</f>
        <v>0.81510442047436693</v>
      </c>
      <c r="AH1254" s="15">
        <f ca="1">IF(B1254=1, ROUND(_xlfn.NORM.INV(AG1254,$C$17,$C$18)*(1+$T$14), 0), ROUND(_xlfn.NORM.INV(AG1254, $D$17, $D$18)*(1+$T$14), 0))</f>
        <v>418</v>
      </c>
      <c r="AI1254" s="20">
        <f ca="1">RAND()</f>
        <v>0.4433450752891096</v>
      </c>
      <c r="AJ1254" s="18">
        <f ca="1">IF(B1254=1, ROUND(_xlfn.NORM.INV(AI1254,$C$19,$C$20), 2), ROUND(_xlfn.NORM.INV(AI1254, $D$19, $D$20), 2))</f>
        <v>2233.65</v>
      </c>
      <c r="AK1254" s="15">
        <f ca="1">MIN(ROUND(H1254*(1+$C$22),0),AH1254)</f>
        <v>273</v>
      </c>
      <c r="AL1254" s="20">
        <f ca="1">RAND()</f>
        <v>0.22670806360831997</v>
      </c>
      <c r="AM1254" s="19">
        <f ca="1">(IF(B1254=1, $G$21+($G$22-$G$21)*AL1254, $H$21+($H$22-$H$21)*AL1254))</f>
        <v>2.2934782226291198E-2</v>
      </c>
      <c r="AN1254" s="15">
        <f ca="1">ROUND(AK1254*(1-AM1254), 0)</f>
        <v>267</v>
      </c>
      <c r="AO1254" s="18">
        <f ca="1">SUM(IF(AN1254&gt;H1254, (AN1254-H1254)*($G$23+AJ1254), 0),IF(AF1254&gt;G1254,(AF1254-G1254)*($G$23+AB1254),0),IF(X1254&gt;F1254,(X1254-F1254)*($G$23+T1254),0),IF(P1254&gt;E1254,(P1254-E1254)*($G$23+L1254),0))</f>
        <v>21592.55</v>
      </c>
      <c r="AP1254" s="18">
        <f>-$C$24</f>
        <v>-313614.51120000001</v>
      </c>
      <c r="AQ1254" s="17">
        <f ca="1">L1254*P1254+T1254*X1254+AB1254*AF1254+AJ1254*AN1254-AO1254+AP1254</f>
        <v>632669.95879999991</v>
      </c>
      <c r="AS1254" s="21">
        <f ca="1">SUM(IF(AN1254&gt;H1254, (AN1254-H1254), 0),IF(AF1254&gt;G1254,(AF1254-G1254),0),IF(X1254&gt;F1254,(X1254-F1254),0),IF(P1254&gt;E1254,(P1254-E1254),0))</f>
        <v>7</v>
      </c>
    </row>
    <row r="1255" spans="1:45" x14ac:dyDescent="0.4">
      <c r="A1255" s="15">
        <v>1227</v>
      </c>
      <c r="B1255" s="15">
        <f ca="1">IF(RAND() &lt; (8/12), 0, 1)</f>
        <v>1</v>
      </c>
      <c r="C1255" s="20">
        <f ca="1">RAND()</f>
        <v>0.48560862145601158</v>
      </c>
      <c r="D1255" s="15" t="str">
        <f ca="1">LOOKUP(C1255,$H$13:$H$16,$F$13:$F$16)</f>
        <v>Airbus A380-800</v>
      </c>
      <c r="E1255" s="15">
        <f ca="1">LOOKUP(D1255,$F$6:$F$9,$I$6:$I$9)</f>
        <v>14</v>
      </c>
      <c r="F1255" s="15">
        <f ca="1">LOOKUP(D1255,$F$6:$F$9,$J$6:$J$9)</f>
        <v>76</v>
      </c>
      <c r="G1255" s="15">
        <f ca="1">LOOKUP(D1255,$F$6:$F$9,$K$6:$K$9)</f>
        <v>56</v>
      </c>
      <c r="H1255" s="15">
        <f ca="1">LOOKUP(D1255,$F$6:$F$9,$L$6:$L$9)</f>
        <v>341</v>
      </c>
      <c r="I1255" s="20">
        <f ca="1">RAND()</f>
        <v>0.29370879770344771</v>
      </c>
      <c r="J1255" s="15">
        <f ca="1">IF(B1255=1, ROUND(_xlfn.NORM.INV(I1255,$C$5,$C$6)*(1+$T$14), 0), ROUND(_xlfn.NORM.INV(I1255, $D$5, $D$6)*(1+$T$14), 0))</f>
        <v>5</v>
      </c>
      <c r="K1255" s="20">
        <f ca="1">RAND()</f>
        <v>0.86356937600062067</v>
      </c>
      <c r="L1255" s="18">
        <f ca="1">IF(B1255=1, ROUND(_xlfn.NORM.INV(K1255,$C$7,$C$8), 2), ROUND(_xlfn.NORM.INV(K1255, $D$7, $D$8), 2))</f>
        <v>15636.32</v>
      </c>
      <c r="M1255" s="15">
        <f ca="1">MIN(E1255,J1255)</f>
        <v>5</v>
      </c>
      <c r="N1255" s="15">
        <f ca="1">RAND()</f>
        <v>0.34819984864917541</v>
      </c>
      <c r="O1255" s="19">
        <f ca="1">(IF(B1255=1, $G$21+($G$22-$G$21)*N1255, $H$21+($H$22-$H$21)*N1255))</f>
        <v>2.7186994702721141E-2</v>
      </c>
      <c r="P1255" s="15">
        <f ca="1">ROUND(M1255*(1-O1255), 0)</f>
        <v>5</v>
      </c>
      <c r="Q1255" s="20">
        <f ca="1">RAND()</f>
        <v>0.25676727349209072</v>
      </c>
      <c r="R1255" s="15">
        <f ca="1">IF(B1255=1, ROUND(_xlfn.NORM.INV(Q1255,$C$9,$C$10)*(1+$T$14), 0), ROUND(_xlfn.NORM.INV(Q1255, $D$9, $D$10)*(1+$T$14), 0))</f>
        <v>44</v>
      </c>
      <c r="S1255" s="20">
        <f ca="1">RAND()</f>
        <v>6.7773472167336979E-2</v>
      </c>
      <c r="T1255" s="18">
        <f ca="1">IF(B1255=1, ROUND(_xlfn.NORM.INV(S1255,$C$11,$C$12), 2), ROUND(_xlfn.NORM.INV(S1255, $D$11, $D$12), 2))</f>
        <v>5483.56</v>
      </c>
      <c r="U1255" s="15">
        <f ca="1">MIN(F1255,R1255)</f>
        <v>44</v>
      </c>
      <c r="V1255" s="15">
        <f ca="1">RAND()</f>
        <v>0.13696388991405251</v>
      </c>
      <c r="W1255" s="19">
        <f ca="1">(IF(B1255=1, $G$21+($G$22-$G$21)*V1255, $H$21+($H$22-$H$21)*V1255))</f>
        <v>1.9793736146991838E-2</v>
      </c>
      <c r="X1255" s="15">
        <f ca="1">ROUND(U1255*(1-W1255), 0)</f>
        <v>43</v>
      </c>
      <c r="Y1255" s="20">
        <f ca="1">RAND()</f>
        <v>0.97673110244477945</v>
      </c>
      <c r="Z1255" s="15">
        <f ca="1">IF(B1255=1, ROUND(_xlfn.NORM.INV(Y1255,$C$13,$C$14)*(1+$T$14), 0), ROUND(_xlfn.NORM.INV(Y1255, $D$13, $D$14)*(1+$T$14), 0))</f>
        <v>101</v>
      </c>
      <c r="AA1255" s="20">
        <f ca="1">RAND()</f>
        <v>9.774142743459302E-2</v>
      </c>
      <c r="AB1255" s="18">
        <f ca="1">IF(B1255=1, ROUND(_xlfn.NORM.INV(AA1255,$C$15,$C$16), 2), ROUND(_xlfn.NORM.INV(AA1255, $D$15, $D$16), 2))</f>
        <v>3019.81</v>
      </c>
      <c r="AC1255" s="15">
        <f ca="1">MIN(G1255,Z1255)</f>
        <v>56</v>
      </c>
      <c r="AD1255" s="15">
        <f ca="1">RAND()</f>
        <v>0.51294743674693177</v>
      </c>
      <c r="AE1255" s="19">
        <f ca="1">(IF(B1255=1, $G$21+($G$22-$G$21)*AD1255, $H$21+($H$22-$H$21)*AD1255))</f>
        <v>3.2953160286142612E-2</v>
      </c>
      <c r="AF1255" s="15">
        <f ca="1">ROUND(AC1255*(1-AE1255), 0)</f>
        <v>54</v>
      </c>
      <c r="AG1255" s="20">
        <f ca="1">RAND()</f>
        <v>0.7069069557162676</v>
      </c>
      <c r="AH1255" s="15">
        <f ca="1">IF(B1255=1, ROUND(_xlfn.NORM.INV(AG1255,$C$17,$C$18)*(1+$T$14), 0), ROUND(_xlfn.NORM.INV(AG1255, $D$17, $D$18)*(1+$T$14), 0))</f>
        <v>373</v>
      </c>
      <c r="AI1255" s="20">
        <f ca="1">RAND()</f>
        <v>0.55999915792617116</v>
      </c>
      <c r="AJ1255" s="18">
        <f ca="1">IF(B1255=1, ROUND(_xlfn.NORM.INV(AI1255,$C$19,$C$20), 2), ROUND(_xlfn.NORM.INV(AI1255, $D$19, $D$20), 2))</f>
        <v>2321.86</v>
      </c>
      <c r="AK1255" s="15">
        <f ca="1">MIN(ROUND(H1255*(1+$C$22),0),AH1255)</f>
        <v>358</v>
      </c>
      <c r="AL1255" s="20">
        <f ca="1">RAND()</f>
        <v>0.42063734345533155</v>
      </c>
      <c r="AM1255" s="19">
        <f ca="1">(IF(B1255=1, $G$21+($G$22-$G$21)*AL1255, $H$21+($H$22-$H$21)*AL1255))</f>
        <v>2.9722307020936603E-2</v>
      </c>
      <c r="AN1255" s="15">
        <f ca="1">ROUND(AK1255*(1-AM1255), 0)</f>
        <v>347</v>
      </c>
      <c r="AO1255" s="18">
        <f ca="1">SUM(IF(AN1255&gt;H1255, (AN1255-H1255)*($G$23+AJ1255), 0),IF(AF1255&gt;G1255,(AF1255-G1255)*($G$23+AB1255),0),IF(X1255&gt;F1255,(X1255-F1255)*($G$23+T1255),0),IF(P1255&gt;E1255,(P1255-E1255)*($G$23+L1255),0))</f>
        <v>19037.16</v>
      </c>
      <c r="AP1255" s="18">
        <f>-$C$24</f>
        <v>-313614.51120000001</v>
      </c>
      <c r="AQ1255" s="17">
        <f ca="1">L1255*P1255+T1255*X1255+AB1255*AF1255+AJ1255*AN1255-AO1255+AP1255</f>
        <v>950078.1688000001</v>
      </c>
      <c r="AS1255" s="21">
        <f ca="1">SUM(IF(AN1255&gt;H1255, (AN1255-H1255), 0),IF(AF1255&gt;G1255,(AF1255-G1255),0),IF(X1255&gt;F1255,(X1255-F1255),0),IF(P1255&gt;E1255,(P1255-E1255),0))</f>
        <v>6</v>
      </c>
    </row>
    <row r="1256" spans="1:45" x14ac:dyDescent="0.4">
      <c r="A1256" s="15">
        <v>1228</v>
      </c>
      <c r="B1256" s="15">
        <f ca="1">IF(RAND() &lt; (8/12), 0, 1)</f>
        <v>0</v>
      </c>
      <c r="C1256" s="20">
        <f ca="1">RAND()</f>
        <v>0.83644734628001816</v>
      </c>
      <c r="D1256" s="15" t="str">
        <f ca="1">LOOKUP(C1256,$H$13:$H$16,$F$13:$F$16)</f>
        <v>Boeing 777-300ER</v>
      </c>
      <c r="E1256" s="15">
        <f ca="1">LOOKUP(D1256,$F$6:$F$9,$I$6:$I$9)</f>
        <v>8</v>
      </c>
      <c r="F1256" s="15">
        <f ca="1">LOOKUP(D1256,$F$6:$F$9,$J$6:$J$9)</f>
        <v>40</v>
      </c>
      <c r="G1256" s="15">
        <f ca="1">LOOKUP(D1256,$F$6:$F$9,$K$6:$K$9)</f>
        <v>24</v>
      </c>
      <c r="H1256" s="15">
        <f ca="1">LOOKUP(D1256,$F$6:$F$9,$L$6:$L$9)</f>
        <v>260</v>
      </c>
      <c r="I1256" s="20">
        <f ca="1">RAND()</f>
        <v>0.43013595661997051</v>
      </c>
      <c r="J1256" s="15">
        <f ca="1">IF(B1256=1, ROUND(_xlfn.NORM.INV(I1256,$C$5,$C$6)*(1+$T$14), 0), ROUND(_xlfn.NORM.INV(I1256, $D$5, $D$6)*(1+$T$14), 0))</f>
        <v>4</v>
      </c>
      <c r="K1256" s="20">
        <f ca="1">RAND()</f>
        <v>0.22084694237896951</v>
      </c>
      <c r="L1256" s="18">
        <f ca="1">IF(B1256=1, ROUND(_xlfn.NORM.INV(K1256,$C$7,$C$8), 2), ROUND(_xlfn.NORM.INV(K1256, $D$7, $D$8), 2))</f>
        <v>10141.75</v>
      </c>
      <c r="M1256" s="15">
        <f ca="1">MIN(E1256,J1256)</f>
        <v>4</v>
      </c>
      <c r="N1256" s="15">
        <f ca="1">RAND()</f>
        <v>0.8827801865858288</v>
      </c>
      <c r="O1256" s="19">
        <f ca="1">(IF(B1256=1, $G$21+($G$22-$G$21)*N1256, $H$21+($H$22-$H$21)*N1256))</f>
        <v>3.6483405597574861E-2</v>
      </c>
      <c r="P1256" s="15">
        <f ca="1">ROUND(M1256*(1-O1256), 0)</f>
        <v>4</v>
      </c>
      <c r="Q1256" s="20">
        <f ca="1">RAND()</f>
        <v>0.36020513549410926</v>
      </c>
      <c r="R1256" s="15">
        <f ca="1">IF(B1256=1, ROUND(_xlfn.NORM.INV(Q1256,$C$9,$C$10)*(1+$T$14), 0), ROUND(_xlfn.NORM.INV(Q1256, $D$9, $D$10)*(1+$T$14), 0))</f>
        <v>36</v>
      </c>
      <c r="S1256" s="20">
        <f ca="1">RAND()</f>
        <v>0.33541359855657304</v>
      </c>
      <c r="T1256" s="18">
        <f ca="1">IF(B1256=1, ROUND(_xlfn.NORM.INV(S1256,$C$11,$C$12), 2), ROUND(_xlfn.NORM.INV(S1256, $D$11, $D$12), 2))</f>
        <v>5149.34</v>
      </c>
      <c r="U1256" s="15">
        <f ca="1">MIN(F1256,R1256)</f>
        <v>36</v>
      </c>
      <c r="V1256" s="15">
        <f ca="1">RAND()</f>
        <v>0.86468819878692305</v>
      </c>
      <c r="W1256" s="19">
        <f ca="1">(IF(B1256=1, $G$21+($G$22-$G$21)*V1256, $H$21+($H$22-$H$21)*V1256))</f>
        <v>3.5940645963607694E-2</v>
      </c>
      <c r="X1256" s="15">
        <f ca="1">ROUND(U1256*(1-W1256), 0)</f>
        <v>35</v>
      </c>
      <c r="Y1256" s="20">
        <f ca="1">RAND()</f>
        <v>0.65622554298053914</v>
      </c>
      <c r="Z1256" s="15">
        <f ca="1">IF(B1256=1, ROUND(_xlfn.NORM.INV(Y1256,$C$13,$C$14)*(1+$T$14), 0), ROUND(_xlfn.NORM.INV(Y1256, $D$13, $D$14)*(1+$T$14), 0))</f>
        <v>40</v>
      </c>
      <c r="AA1256" s="20">
        <f ca="1">RAND()</f>
        <v>0.45497982009917282</v>
      </c>
      <c r="AB1256" s="18">
        <f ca="1">IF(B1256=1, ROUND(_xlfn.NORM.INV(AA1256,$C$15,$C$16), 2), ROUND(_xlfn.NORM.INV(AA1256, $D$15, $D$16), 2))</f>
        <v>2784.22</v>
      </c>
      <c r="AC1256" s="15">
        <f ca="1">MIN(G1256,Z1256)</f>
        <v>24</v>
      </c>
      <c r="AD1256" s="15">
        <f ca="1">RAND()</f>
        <v>0.21089756011930516</v>
      </c>
      <c r="AE1256" s="19">
        <f ca="1">(IF(B1256=1, $G$21+($G$22-$G$21)*AD1256, $H$21+($H$22-$H$21)*AD1256))</f>
        <v>1.6326926803579153E-2</v>
      </c>
      <c r="AF1256" s="15">
        <f ca="1">ROUND(AC1256*(1-AE1256), 0)</f>
        <v>24</v>
      </c>
      <c r="AG1256" s="20">
        <f ca="1">RAND()</f>
        <v>0.54571709226064324</v>
      </c>
      <c r="AH1256" s="15">
        <f ca="1">IF(B1256=1, ROUND(_xlfn.NORM.INV(AG1256,$C$17,$C$18)*(1+$T$14), 0), ROUND(_xlfn.NORM.INV(AG1256, $D$17, $D$18)*(1+$T$14), 0))</f>
        <v>206</v>
      </c>
      <c r="AI1256" s="20">
        <f ca="1">RAND()</f>
        <v>0.15298244772219571</v>
      </c>
      <c r="AJ1256" s="18">
        <f ca="1">IF(B1256=1, ROUND(_xlfn.NORM.INV(AI1256,$C$19,$C$20), 2), ROUND(_xlfn.NORM.INV(AI1256, $D$19, $D$20), 2))</f>
        <v>1670.97</v>
      </c>
      <c r="AK1256" s="15">
        <f ca="1">MIN(ROUND(H1256*(1+$C$22),0),AH1256)</f>
        <v>206</v>
      </c>
      <c r="AL1256" s="20">
        <f ca="1">RAND()</f>
        <v>0.19991967569227209</v>
      </c>
      <c r="AM1256" s="19">
        <f ca="1">(IF(B1256=1, $G$21+($G$22-$G$21)*AL1256, $H$21+($H$22-$H$21)*AL1256))</f>
        <v>1.5997590270768164E-2</v>
      </c>
      <c r="AN1256" s="15">
        <f ca="1">ROUND(AK1256*(1-AM1256), 0)</f>
        <v>203</v>
      </c>
      <c r="AO1256" s="18">
        <f ca="1">SUM(IF(AN1256&gt;H1256, (AN1256-H1256)*($G$23+AJ1256), 0),IF(AF1256&gt;G1256,(AF1256-G1256)*($G$23+AB1256),0),IF(X1256&gt;F1256,(X1256-F1256)*($G$23+T1256),0),IF(P1256&gt;E1256,(P1256-E1256)*($G$23+L1256),0))</f>
        <v>0</v>
      </c>
      <c r="AP1256" s="18">
        <f>-$C$24</f>
        <v>-313614.51120000001</v>
      </c>
      <c r="AQ1256" s="17">
        <f ca="1">L1256*P1256+T1256*X1256+AB1256*AF1256+AJ1256*AN1256-AO1256+AP1256</f>
        <v>313207.57880000008</v>
      </c>
      <c r="AS1256" s="21">
        <f ca="1">SUM(IF(AN1256&gt;H1256, (AN1256-H1256), 0),IF(AF1256&gt;G1256,(AF1256-G1256),0),IF(X1256&gt;F1256,(X1256-F1256),0),IF(P1256&gt;E1256,(P1256-E1256),0))</f>
        <v>0</v>
      </c>
    </row>
    <row r="1257" spans="1:45" x14ac:dyDescent="0.4">
      <c r="A1257" s="15">
        <v>1229</v>
      </c>
      <c r="B1257" s="15">
        <f ca="1">IF(RAND() &lt; (8/12), 0, 1)</f>
        <v>0</v>
      </c>
      <c r="C1257" s="20">
        <f ca="1">RAND()</f>
        <v>0.64256285239981004</v>
      </c>
      <c r="D1257" s="15" t="str">
        <f ca="1">LOOKUP(C1257,$H$13:$H$16,$F$13:$F$16)</f>
        <v>Boeing 777-300ER</v>
      </c>
      <c r="E1257" s="15">
        <f ca="1">LOOKUP(D1257,$F$6:$F$9,$I$6:$I$9)</f>
        <v>8</v>
      </c>
      <c r="F1257" s="15">
        <f ca="1">LOOKUP(D1257,$F$6:$F$9,$J$6:$J$9)</f>
        <v>40</v>
      </c>
      <c r="G1257" s="15">
        <f ca="1">LOOKUP(D1257,$F$6:$F$9,$K$6:$K$9)</f>
        <v>24</v>
      </c>
      <c r="H1257" s="15">
        <f ca="1">LOOKUP(D1257,$F$6:$F$9,$L$6:$L$9)</f>
        <v>260</v>
      </c>
      <c r="I1257" s="20">
        <f ca="1">RAND()</f>
        <v>0.6730547765443885</v>
      </c>
      <c r="J1257" s="15">
        <f ca="1">IF(B1257=1, ROUND(_xlfn.NORM.INV(I1257,$C$5,$C$6)*(1+$T$14), 0), ROUND(_xlfn.NORM.INV(I1257, $D$5, $D$6)*(1+$T$14), 0))</f>
        <v>5</v>
      </c>
      <c r="K1257" s="20">
        <f ca="1">RAND()</f>
        <v>0.86195207021060583</v>
      </c>
      <c r="L1257" s="18">
        <f ca="1">IF(B1257=1, ROUND(_xlfn.NORM.INV(K1257,$C$7,$C$8), 2), ROUND(_xlfn.NORM.INV(K1257, $D$7, $D$8), 2))</f>
        <v>10988.76</v>
      </c>
      <c r="M1257" s="15">
        <f ca="1">MIN(E1257,J1257)</f>
        <v>5</v>
      </c>
      <c r="N1257" s="15">
        <f ca="1">RAND()</f>
        <v>0.3211611128200148</v>
      </c>
      <c r="O1257" s="19">
        <f ca="1">(IF(B1257=1, $G$21+($G$22-$G$21)*N1257, $H$21+($H$22-$H$21)*N1257))</f>
        <v>1.9634833384600446E-2</v>
      </c>
      <c r="P1257" s="15">
        <f ca="1">ROUND(M1257*(1-O1257), 0)</f>
        <v>5</v>
      </c>
      <c r="Q1257" s="20">
        <f ca="1">RAND()</f>
        <v>0.70993728679036172</v>
      </c>
      <c r="R1257" s="15">
        <f ca="1">IF(B1257=1, ROUND(_xlfn.NORM.INV(Q1257,$C$9,$C$10)*(1+$T$14), 0), ROUND(_xlfn.NORM.INV(Q1257, $D$9, $D$10)*(1+$T$14), 0))</f>
        <v>46</v>
      </c>
      <c r="S1257" s="20">
        <f ca="1">RAND()</f>
        <v>0.91608079046042756</v>
      </c>
      <c r="T1257" s="18">
        <f ca="1">IF(B1257=1, ROUND(_xlfn.NORM.INV(S1257,$C$11,$C$12), 2), ROUND(_xlfn.NORM.INV(S1257, $D$11, $D$12), 2))</f>
        <v>5560.48</v>
      </c>
      <c r="U1257" s="15">
        <f ca="1">MIN(F1257,R1257)</f>
        <v>40</v>
      </c>
      <c r="V1257" s="15">
        <f ca="1">RAND()</f>
        <v>6.8375481297505702E-3</v>
      </c>
      <c r="W1257" s="19">
        <f ca="1">(IF(B1257=1, $G$21+($G$22-$G$21)*V1257, $H$21+($H$22-$H$21)*V1257))</f>
        <v>1.0205126443892517E-2</v>
      </c>
      <c r="X1257" s="15">
        <f ca="1">ROUND(U1257*(1-W1257), 0)</f>
        <v>40</v>
      </c>
      <c r="Y1257" s="20">
        <f ca="1">RAND()</f>
        <v>0.639157510174437</v>
      </c>
      <c r="Z1257" s="15">
        <f ca="1">IF(B1257=1, ROUND(_xlfn.NORM.INV(Y1257,$C$13,$C$14)*(1+$T$14), 0), ROUND(_xlfn.NORM.INV(Y1257, $D$13, $D$14)*(1+$T$14), 0))</f>
        <v>39</v>
      </c>
      <c r="AA1257" s="20">
        <f ca="1">RAND()</f>
        <v>0.73557943729620012</v>
      </c>
      <c r="AB1257" s="18">
        <f ca="1">IF(B1257=1, ROUND(_xlfn.NORM.INV(AA1257,$C$15,$C$16), 2), ROUND(_xlfn.NORM.INV(AA1257, $D$15, $D$16), 2))</f>
        <v>2874.51</v>
      </c>
      <c r="AC1257" s="15">
        <f ca="1">MIN(G1257,Z1257)</f>
        <v>24</v>
      </c>
      <c r="AD1257" s="15">
        <f ca="1">RAND()</f>
        <v>0.26877660870524056</v>
      </c>
      <c r="AE1257" s="19">
        <f ca="1">(IF(B1257=1, $G$21+($G$22-$G$21)*AD1257, $H$21+($H$22-$H$21)*AD1257))</f>
        <v>1.8063298261157219E-2</v>
      </c>
      <c r="AF1257" s="15">
        <f ca="1">ROUND(AC1257*(1-AE1257), 0)</f>
        <v>24</v>
      </c>
      <c r="AG1257" s="20">
        <f ca="1">RAND()</f>
        <v>0.68356717711123116</v>
      </c>
      <c r="AH1257" s="15">
        <f ca="1">IF(B1257=1, ROUND(_xlfn.NORM.INV(AG1257,$C$17,$C$18)*(1+$T$14), 0), ROUND(_xlfn.NORM.INV(AG1257, $D$17, $D$18)*(1+$T$14), 0))</f>
        <v>225</v>
      </c>
      <c r="AI1257" s="20">
        <f ca="1">RAND()</f>
        <v>0.97109953356032097</v>
      </c>
      <c r="AJ1257" s="18">
        <f ca="1">IF(B1257=1, ROUND(_xlfn.NORM.INV(AI1257,$C$19,$C$20), 2), ROUND(_xlfn.NORM.INV(AI1257, $D$19, $D$20), 2))</f>
        <v>1892.84</v>
      </c>
      <c r="AK1257" s="15">
        <f ca="1">MIN(ROUND(H1257*(1+$C$22),0),AH1257)</f>
        <v>225</v>
      </c>
      <c r="AL1257" s="20">
        <f ca="1">RAND()</f>
        <v>9.3757127435671106E-2</v>
      </c>
      <c r="AM1257" s="19">
        <f ca="1">(IF(B1257=1, $G$21+($G$22-$G$21)*AL1257, $H$21+($H$22-$H$21)*AL1257))</f>
        <v>1.2812713823070133E-2</v>
      </c>
      <c r="AN1257" s="15">
        <f ca="1">ROUND(AK1257*(1-AM1257), 0)</f>
        <v>222</v>
      </c>
      <c r="AO1257" s="18">
        <f ca="1">SUM(IF(AN1257&gt;H1257, (AN1257-H1257)*($G$23+AJ1257), 0),IF(AF1257&gt;G1257,(AF1257-G1257)*($G$23+AB1257),0),IF(X1257&gt;F1257,(X1257-F1257)*($G$23+T1257),0),IF(P1257&gt;E1257,(P1257-E1257)*($G$23+L1257),0))</f>
        <v>0</v>
      </c>
      <c r="AP1257" s="18">
        <f>-$C$24</f>
        <v>-313614.51120000001</v>
      </c>
      <c r="AQ1257" s="17">
        <f ca="1">L1257*P1257+T1257*X1257+AB1257*AF1257+AJ1257*AN1257-AO1257+AP1257</f>
        <v>452947.20879999996</v>
      </c>
      <c r="AS1257" s="21">
        <f ca="1">SUM(IF(AN1257&gt;H1257, (AN1257-H1257), 0),IF(AF1257&gt;G1257,(AF1257-G1257),0),IF(X1257&gt;F1257,(X1257-F1257),0),IF(P1257&gt;E1257,(P1257-E1257),0))</f>
        <v>0</v>
      </c>
    </row>
    <row r="1258" spans="1:45" x14ac:dyDescent="0.4">
      <c r="A1258" s="15">
        <v>1230</v>
      </c>
      <c r="B1258" s="15">
        <f ca="1">IF(RAND() &lt; (8/12), 0, 1)</f>
        <v>1</v>
      </c>
      <c r="C1258" s="20">
        <f ca="1">RAND()</f>
        <v>0.4805675202025278</v>
      </c>
      <c r="D1258" s="15" t="str">
        <f ca="1">LOOKUP(C1258,$H$13:$H$16,$F$13:$F$16)</f>
        <v>Airbus A380-800</v>
      </c>
      <c r="E1258" s="15">
        <f ca="1">LOOKUP(D1258,$F$6:$F$9,$I$6:$I$9)</f>
        <v>14</v>
      </c>
      <c r="F1258" s="15">
        <f ca="1">LOOKUP(D1258,$F$6:$F$9,$J$6:$J$9)</f>
        <v>76</v>
      </c>
      <c r="G1258" s="15">
        <f ca="1">LOOKUP(D1258,$F$6:$F$9,$K$6:$K$9)</f>
        <v>56</v>
      </c>
      <c r="H1258" s="15">
        <f ca="1">LOOKUP(D1258,$F$6:$F$9,$L$6:$L$9)</f>
        <v>341</v>
      </c>
      <c r="I1258" s="20">
        <f ca="1">RAND()</f>
        <v>0.20086350752005733</v>
      </c>
      <c r="J1258" s="15">
        <f ca="1">IF(B1258=1, ROUND(_xlfn.NORM.INV(I1258,$C$5,$C$6)*(1+$T$14), 0), ROUND(_xlfn.NORM.INV(I1258, $D$5, $D$6)*(1+$T$14), 0))</f>
        <v>5</v>
      </c>
      <c r="K1258" s="20">
        <f ca="1">RAND()</f>
        <v>0.39657531480663899</v>
      </c>
      <c r="L1258" s="18">
        <f ca="1">IF(B1258=1, ROUND(_xlfn.NORM.INV(K1258,$C$7,$C$8), 2), ROUND(_xlfn.NORM.INV(K1258, $D$7, $D$8), 2))</f>
        <v>13185.98</v>
      </c>
      <c r="M1258" s="15">
        <f ca="1">MIN(E1258,J1258)</f>
        <v>5</v>
      </c>
      <c r="N1258" s="15">
        <f ca="1">RAND()</f>
        <v>0.42564073036334871</v>
      </c>
      <c r="O1258" s="19">
        <f ca="1">(IF(B1258=1, $G$21+($G$22-$G$21)*N1258, $H$21+($H$22-$H$21)*N1258))</f>
        <v>2.9897425562717204E-2</v>
      </c>
      <c r="P1258" s="15">
        <f ca="1">ROUND(M1258*(1-O1258), 0)</f>
        <v>5</v>
      </c>
      <c r="Q1258" s="20">
        <f ca="1">RAND()</f>
        <v>0.46208240406623691</v>
      </c>
      <c r="R1258" s="15">
        <f ca="1">IF(B1258=1, ROUND(_xlfn.NORM.INV(Q1258,$C$9,$C$10)*(1+$T$14), 0), ROUND(_xlfn.NORM.INV(Q1258, $D$9, $D$10)*(1+$T$14), 0))</f>
        <v>59</v>
      </c>
      <c r="S1258" s="20">
        <f ca="1">RAND()</f>
        <v>0.99108319146988644</v>
      </c>
      <c r="T1258" s="18">
        <f ca="1">IF(B1258=1, ROUND(_xlfn.NORM.INV(S1258,$C$11,$C$12), 2), ROUND(_xlfn.NORM.INV(S1258, $D$11, $D$12), 2))</f>
        <v>8965.64</v>
      </c>
      <c r="U1258" s="15">
        <f ca="1">MIN(F1258,R1258)</f>
        <v>59</v>
      </c>
      <c r="V1258" s="15">
        <f ca="1">RAND()</f>
        <v>0.28696608258191592</v>
      </c>
      <c r="W1258" s="19">
        <f ca="1">(IF(B1258=1, $G$21+($G$22-$G$21)*V1258, $H$21+($H$22-$H$21)*V1258))</f>
        <v>2.5043812890367056E-2</v>
      </c>
      <c r="X1258" s="15">
        <f ca="1">ROUND(U1258*(1-W1258), 0)</f>
        <v>58</v>
      </c>
      <c r="Y1258" s="20">
        <f ca="1">RAND()</f>
        <v>0.71266141095824842</v>
      </c>
      <c r="Z1258" s="15">
        <f ca="1">IF(B1258=1, ROUND(_xlfn.NORM.INV(Y1258,$C$13,$C$14)*(1+$T$14), 0), ROUND(_xlfn.NORM.INV(Y1258, $D$13, $D$14)*(1+$T$14), 0))</f>
        <v>68</v>
      </c>
      <c r="AA1258" s="20">
        <f ca="1">RAND()</f>
        <v>0.64097152321570128</v>
      </c>
      <c r="AB1258" s="18">
        <f ca="1">IF(B1258=1, ROUND(_xlfn.NORM.INV(AA1258,$C$15,$C$16), 2), ROUND(_xlfn.NORM.INV(AA1258, $D$15, $D$16), 2))</f>
        <v>3816</v>
      </c>
      <c r="AC1258" s="15">
        <f ca="1">MIN(G1258,Z1258)</f>
        <v>56</v>
      </c>
      <c r="AD1258" s="15">
        <f ca="1">RAND()</f>
        <v>0.17727367340530009</v>
      </c>
      <c r="AE1258" s="19">
        <f ca="1">(IF(B1258=1, $G$21+($G$22-$G$21)*AD1258, $H$21+($H$22-$H$21)*AD1258))</f>
        <v>2.1204578569185503E-2</v>
      </c>
      <c r="AF1258" s="15">
        <f ca="1">ROUND(AC1258*(1-AE1258), 0)</f>
        <v>55</v>
      </c>
      <c r="AG1258" s="20">
        <f ca="1">RAND()</f>
        <v>6.5651691320303351E-2</v>
      </c>
      <c r="AH1258" s="15">
        <f ca="1">IF(B1258=1, ROUND(_xlfn.NORM.INV(AG1258,$C$17,$C$18)*(1+$T$14), 0), ROUND(_xlfn.NORM.INV(AG1258, $D$17, $D$18)*(1+$T$14), 0))</f>
        <v>114</v>
      </c>
      <c r="AI1258" s="20">
        <f ca="1">RAND()</f>
        <v>0.90400705445189133</v>
      </c>
      <c r="AJ1258" s="18">
        <f ca="1">IF(B1258=1, ROUND(_xlfn.NORM.INV(AI1258,$C$19,$C$20), 2), ROUND(_xlfn.NORM.INV(AI1258, $D$19, $D$20), 2))</f>
        <v>2668.64</v>
      </c>
      <c r="AK1258" s="15">
        <f ca="1">MIN(ROUND(H1258*(1+$C$22),0),AH1258)</f>
        <v>114</v>
      </c>
      <c r="AL1258" s="20">
        <f ca="1">RAND()</f>
        <v>0.7533643694928388</v>
      </c>
      <c r="AM1258" s="19">
        <f ca="1">(IF(B1258=1, $G$21+($G$22-$G$21)*AL1258, $H$21+($H$22-$H$21)*AL1258))</f>
        <v>4.1367752932249362E-2</v>
      </c>
      <c r="AN1258" s="15">
        <f ca="1">ROUND(AK1258*(1-AM1258), 0)</f>
        <v>109</v>
      </c>
      <c r="AO1258" s="18">
        <f ca="1">SUM(IF(AN1258&gt;H1258, (AN1258-H1258)*($G$23+AJ1258), 0),IF(AF1258&gt;G1258,(AF1258-G1258)*($G$23+AB1258),0),IF(X1258&gt;F1258,(X1258-F1258)*($G$23+T1258),0),IF(P1258&gt;E1258,(P1258-E1258)*($G$23+L1258),0))</f>
        <v>0</v>
      </c>
      <c r="AP1258" s="18">
        <f>-$C$24</f>
        <v>-313614.51120000001</v>
      </c>
      <c r="AQ1258" s="17">
        <f ca="1">L1258*P1258+T1258*X1258+AB1258*AF1258+AJ1258*AN1258-AO1258+AP1258</f>
        <v>773084.26879999996</v>
      </c>
      <c r="AS1258" s="21">
        <f ca="1">SUM(IF(AN1258&gt;H1258, (AN1258-H1258), 0),IF(AF1258&gt;G1258,(AF1258-G1258),0),IF(X1258&gt;F1258,(X1258-F1258),0),IF(P1258&gt;E1258,(P1258-E1258),0))</f>
        <v>0</v>
      </c>
    </row>
    <row r="1259" spans="1:45" x14ac:dyDescent="0.4">
      <c r="A1259" s="15">
        <v>1231</v>
      </c>
      <c r="B1259" s="15">
        <f ca="1">IF(RAND() &lt; (8/12), 0, 1)</f>
        <v>1</v>
      </c>
      <c r="C1259" s="20">
        <f ca="1">RAND()</f>
        <v>0.49916165599390327</v>
      </c>
      <c r="D1259" s="15" t="str">
        <f ca="1">LOOKUP(C1259,$H$13:$H$16,$F$13:$F$16)</f>
        <v>Airbus A380-800</v>
      </c>
      <c r="E1259" s="15">
        <f ca="1">LOOKUP(D1259,$F$6:$F$9,$I$6:$I$9)</f>
        <v>14</v>
      </c>
      <c r="F1259" s="15">
        <f ca="1">LOOKUP(D1259,$F$6:$F$9,$J$6:$J$9)</f>
        <v>76</v>
      </c>
      <c r="G1259" s="15">
        <f ca="1">LOOKUP(D1259,$F$6:$F$9,$K$6:$K$9)</f>
        <v>56</v>
      </c>
      <c r="H1259" s="15">
        <f ca="1">LOOKUP(D1259,$F$6:$F$9,$L$6:$L$9)</f>
        <v>341</v>
      </c>
      <c r="I1259" s="20">
        <f ca="1">RAND()</f>
        <v>0.72518281944713037</v>
      </c>
      <c r="J1259" s="15">
        <f ca="1">IF(B1259=1, ROUND(_xlfn.NORM.INV(I1259,$C$5,$C$6)*(1+$T$14), 0), ROUND(_xlfn.NORM.INV(I1259, $D$5, $D$6)*(1+$T$14), 0))</f>
        <v>8</v>
      </c>
      <c r="K1259" s="20">
        <f ca="1">RAND()</f>
        <v>0.95439924204363225</v>
      </c>
      <c r="L1259" s="18">
        <f ca="1">IF(B1259=1, ROUND(_xlfn.NORM.INV(K1259,$C$7,$C$8), 2), ROUND(_xlfn.NORM.INV(K1259, $D$7, $D$8), 2))</f>
        <v>16705.02</v>
      </c>
      <c r="M1259" s="15">
        <f ca="1">MIN(E1259,J1259)</f>
        <v>8</v>
      </c>
      <c r="N1259" s="15">
        <f ca="1">RAND()</f>
        <v>0.44470939274633725</v>
      </c>
      <c r="O1259" s="19">
        <f ca="1">(IF(B1259=1, $G$21+($G$22-$G$21)*N1259, $H$21+($H$22-$H$21)*N1259))</f>
        <v>3.0564828746121805E-2</v>
      </c>
      <c r="P1259" s="15">
        <f ca="1">ROUND(M1259*(1-O1259), 0)</f>
        <v>8</v>
      </c>
      <c r="Q1259" s="20">
        <f ca="1">RAND()</f>
        <v>0.14121506483054014</v>
      </c>
      <c r="R1259" s="15">
        <f ca="1">IF(B1259=1, ROUND(_xlfn.NORM.INV(Q1259,$C$9,$C$10)*(1+$T$14), 0), ROUND(_xlfn.NORM.INV(Q1259, $D$9, $D$10)*(1+$T$14), 0))</f>
        <v>34</v>
      </c>
      <c r="S1259" s="20">
        <f ca="1">RAND()</f>
        <v>0.20297454230832868</v>
      </c>
      <c r="T1259" s="18">
        <f ca="1">IF(B1259=1, ROUND(_xlfn.NORM.INV(S1259,$C$11,$C$12), 2), ROUND(_xlfn.NORM.INV(S1259, $D$11, $D$12), 2))</f>
        <v>6080.08</v>
      </c>
      <c r="U1259" s="15">
        <f ca="1">MIN(F1259,R1259)</f>
        <v>34</v>
      </c>
      <c r="V1259" s="15">
        <f ca="1">RAND()</f>
        <v>1.0291531878184879E-3</v>
      </c>
      <c r="W1259" s="19">
        <f ca="1">(IF(B1259=1, $G$21+($G$22-$G$21)*V1259, $H$21+($H$22-$H$21)*V1259))</f>
        <v>1.5036020361573647E-2</v>
      </c>
      <c r="X1259" s="15">
        <f ca="1">ROUND(U1259*(1-W1259), 0)</f>
        <v>33</v>
      </c>
      <c r="Y1259" s="20">
        <f ca="1">RAND()</f>
        <v>0.55943231214294453</v>
      </c>
      <c r="Z1259" s="15">
        <f ca="1">IF(B1259=1, ROUND(_xlfn.NORM.INV(Y1259,$C$13,$C$14)*(1+$T$14), 0), ROUND(_xlfn.NORM.INV(Y1259, $D$13, $D$14)*(1+$T$14), 0))</f>
        <v>58</v>
      </c>
      <c r="AA1259" s="20">
        <f ca="1">RAND()</f>
        <v>0.35249511262817768</v>
      </c>
      <c r="AB1259" s="18">
        <f ca="1">IF(B1259=1, ROUND(_xlfn.NORM.INV(AA1259,$C$15,$C$16), 2), ROUND(_xlfn.NORM.INV(AA1259, $D$15, $D$16), 2))</f>
        <v>3460.3</v>
      </c>
      <c r="AC1259" s="15">
        <f ca="1">MIN(G1259,Z1259)</f>
        <v>56</v>
      </c>
      <c r="AD1259" s="15">
        <f ca="1">RAND()</f>
        <v>4.1993941013476088E-2</v>
      </c>
      <c r="AE1259" s="19">
        <f ca="1">(IF(B1259=1, $G$21+($G$22-$G$21)*AD1259, $H$21+($H$22-$H$21)*AD1259))</f>
        <v>1.6469787935471662E-2</v>
      </c>
      <c r="AF1259" s="15">
        <f ca="1">ROUND(AC1259*(1-AE1259), 0)</f>
        <v>55</v>
      </c>
      <c r="AG1259" s="20">
        <f ca="1">RAND()</f>
        <v>0.10511467397346641</v>
      </c>
      <c r="AH1259" s="15">
        <f ca="1">IF(B1259=1, ROUND(_xlfn.NORM.INV(AG1259,$C$17,$C$18)*(1+$T$14), 0), ROUND(_xlfn.NORM.INV(AG1259, $D$17, $D$18)*(1+$T$14), 0))</f>
        <v>147</v>
      </c>
      <c r="AI1259" s="20">
        <f ca="1">RAND()</f>
        <v>0.29386968079050235</v>
      </c>
      <c r="AJ1259" s="18">
        <f ca="1">IF(B1259=1, ROUND(_xlfn.NORM.INV(AI1259,$C$19,$C$20), 2), ROUND(_xlfn.NORM.INV(AI1259, $D$19, $D$20), 2))</f>
        <v>2113.54</v>
      </c>
      <c r="AK1259" s="15">
        <f ca="1">MIN(ROUND(H1259*(1+$C$22),0),AH1259)</f>
        <v>147</v>
      </c>
      <c r="AL1259" s="20">
        <f ca="1">RAND()</f>
        <v>0.84694549469472336</v>
      </c>
      <c r="AM1259" s="19">
        <f ca="1">(IF(B1259=1, $G$21+($G$22-$G$21)*AL1259, $H$21+($H$22-$H$21)*AL1259))</f>
        <v>4.4643092314315319E-2</v>
      </c>
      <c r="AN1259" s="15">
        <f ca="1">ROUND(AK1259*(1-AM1259), 0)</f>
        <v>140</v>
      </c>
      <c r="AO1259" s="18">
        <f ca="1">SUM(IF(AN1259&gt;H1259, (AN1259-H1259)*($G$23+AJ1259), 0),IF(AF1259&gt;G1259,(AF1259-G1259)*($G$23+AB1259),0),IF(X1259&gt;F1259,(X1259-F1259)*($G$23+T1259),0),IF(P1259&gt;E1259,(P1259-E1259)*($G$23+L1259),0))</f>
        <v>0</v>
      </c>
      <c r="AP1259" s="18">
        <f>-$C$24</f>
        <v>-313614.51120000001</v>
      </c>
      <c r="AQ1259" s="17">
        <f ca="1">L1259*P1259+T1259*X1259+AB1259*AF1259+AJ1259*AN1259-AO1259+AP1259</f>
        <v>506880.38880000002</v>
      </c>
      <c r="AS1259" s="21">
        <f ca="1">SUM(IF(AN1259&gt;H1259, (AN1259-H1259), 0),IF(AF1259&gt;G1259,(AF1259-G1259),0),IF(X1259&gt;F1259,(X1259-F1259),0),IF(P1259&gt;E1259,(P1259-E1259),0))</f>
        <v>0</v>
      </c>
    </row>
    <row r="1260" spans="1:45" x14ac:dyDescent="0.4">
      <c r="A1260" s="15">
        <v>1232</v>
      </c>
      <c r="B1260" s="15">
        <f ca="1">IF(RAND() &lt; (8/12), 0, 1)</f>
        <v>0</v>
      </c>
      <c r="C1260" s="20">
        <f ca="1">RAND()</f>
        <v>0.86895715578283406</v>
      </c>
      <c r="D1260" s="15" t="str">
        <f ca="1">LOOKUP(C1260,$H$13:$H$16,$F$13:$F$16)</f>
        <v>Boeing 777-300ER</v>
      </c>
      <c r="E1260" s="15">
        <f ca="1">LOOKUP(D1260,$F$6:$F$9,$I$6:$I$9)</f>
        <v>8</v>
      </c>
      <c r="F1260" s="15">
        <f ca="1">LOOKUP(D1260,$F$6:$F$9,$J$6:$J$9)</f>
        <v>40</v>
      </c>
      <c r="G1260" s="15">
        <f ca="1">LOOKUP(D1260,$F$6:$F$9,$K$6:$K$9)</f>
        <v>24</v>
      </c>
      <c r="H1260" s="15">
        <f ca="1">LOOKUP(D1260,$F$6:$F$9,$L$6:$L$9)</f>
        <v>260</v>
      </c>
      <c r="I1260" s="20">
        <f ca="1">RAND()</f>
        <v>2.2871557220360605E-2</v>
      </c>
      <c r="J1260" s="15">
        <f ca="1">IF(B1260=1, ROUND(_xlfn.NORM.INV(I1260,$C$5,$C$6)*(1+$T$14), 0), ROUND(_xlfn.NORM.INV(I1260, $D$5, $D$6)*(1+$T$14), 0))</f>
        <v>2</v>
      </c>
      <c r="K1260" s="20">
        <f ca="1">RAND()</f>
        <v>0.6081110396923104</v>
      </c>
      <c r="L1260" s="18">
        <f ca="1">IF(B1260=1, ROUND(_xlfn.NORM.INV(K1260,$C$7,$C$8), 2), ROUND(_xlfn.NORM.INV(K1260, $D$7, $D$8), 2))</f>
        <v>10617.44</v>
      </c>
      <c r="M1260" s="15">
        <f ca="1">MIN(E1260,J1260)</f>
        <v>2</v>
      </c>
      <c r="N1260" s="15">
        <f ca="1">RAND()</f>
        <v>0.59933675026207123</v>
      </c>
      <c r="O1260" s="19">
        <f ca="1">(IF(B1260=1, $G$21+($G$22-$G$21)*N1260, $H$21+($H$22-$H$21)*N1260))</f>
        <v>2.7980102507862134E-2</v>
      </c>
      <c r="P1260" s="15">
        <f ca="1">ROUND(M1260*(1-O1260), 0)</f>
        <v>2</v>
      </c>
      <c r="Q1260" s="20">
        <f ca="1">RAND()</f>
        <v>0.81633634769347729</v>
      </c>
      <c r="R1260" s="15">
        <f ca="1">IF(B1260=1, ROUND(_xlfn.NORM.INV(Q1260,$C$9,$C$10)*(1+$T$14), 0), ROUND(_xlfn.NORM.INV(Q1260, $D$9, $D$10)*(1+$T$14), 0))</f>
        <v>49</v>
      </c>
      <c r="S1260" s="20">
        <f ca="1">RAND()</f>
        <v>0.94835113122247072</v>
      </c>
      <c r="T1260" s="18">
        <f ca="1">IF(B1260=1, ROUND(_xlfn.NORM.INV(S1260,$C$11,$C$12), 2), ROUND(_xlfn.NORM.INV(S1260, $D$11, $D$12), 2))</f>
        <v>5617.42</v>
      </c>
      <c r="U1260" s="15">
        <f ca="1">MIN(F1260,R1260)</f>
        <v>40</v>
      </c>
      <c r="V1260" s="15">
        <f ca="1">RAND()</f>
        <v>0.69874753645589638</v>
      </c>
      <c r="W1260" s="19">
        <f ca="1">(IF(B1260=1, $G$21+($G$22-$G$21)*V1260, $H$21+($H$22-$H$21)*V1260))</f>
        <v>3.0962426093676894E-2</v>
      </c>
      <c r="X1260" s="15">
        <f ca="1">ROUND(U1260*(1-W1260), 0)</f>
        <v>39</v>
      </c>
      <c r="Y1260" s="20">
        <f ca="1">RAND()</f>
        <v>0.16879920987610619</v>
      </c>
      <c r="Z1260" s="15">
        <f ca="1">IF(B1260=1, ROUND(_xlfn.NORM.INV(Y1260,$C$13,$C$14)*(1+$T$14), 0), ROUND(_xlfn.NORM.INV(Y1260, $D$13, $D$14)*(1+$T$14), 0))</f>
        <v>27</v>
      </c>
      <c r="AA1260" s="20">
        <f ca="1">RAND()</f>
        <v>0.49766376378376043</v>
      </c>
      <c r="AB1260" s="18">
        <f ca="1">IF(B1260=1, ROUND(_xlfn.NORM.INV(AA1260,$C$15,$C$16), 2), ROUND(_xlfn.NORM.INV(AA1260, $D$15, $D$16), 2))</f>
        <v>2797.26</v>
      </c>
      <c r="AC1260" s="15">
        <f ca="1">MIN(G1260,Z1260)</f>
        <v>24</v>
      </c>
      <c r="AD1260" s="15">
        <f ca="1">RAND()</f>
        <v>0.4605573678815994</v>
      </c>
      <c r="AE1260" s="19">
        <f ca="1">(IF(B1260=1, $G$21+($G$22-$G$21)*AD1260, $H$21+($H$22-$H$21)*AD1260))</f>
        <v>2.3816721036447983E-2</v>
      </c>
      <c r="AF1260" s="15">
        <f ca="1">ROUND(AC1260*(1-AE1260), 0)</f>
        <v>23</v>
      </c>
      <c r="AG1260" s="20">
        <f ca="1">RAND()</f>
        <v>0.92469779428827192</v>
      </c>
      <c r="AH1260" s="15">
        <f ca="1">IF(B1260=1, ROUND(_xlfn.NORM.INV(AG1260,$C$17,$C$18)*(1+$T$14), 0), ROUND(_xlfn.NORM.INV(AG1260, $D$17, $D$18)*(1+$T$14), 0))</f>
        <v>275</v>
      </c>
      <c r="AI1260" s="20">
        <f ca="1">RAND()</f>
        <v>0.85967313897255382</v>
      </c>
      <c r="AJ1260" s="18">
        <f ca="1">IF(B1260=1, ROUND(_xlfn.NORM.INV(AI1260,$C$19,$C$20), 2), ROUND(_xlfn.NORM.INV(AI1260, $D$19, $D$20), 2))</f>
        <v>1830.68</v>
      </c>
      <c r="AK1260" s="15">
        <f ca="1">MIN(ROUND(H1260*(1+$C$22),0),AH1260)</f>
        <v>273</v>
      </c>
      <c r="AL1260" s="20">
        <f ca="1">RAND()</f>
        <v>0.80836814137261503</v>
      </c>
      <c r="AM1260" s="19">
        <f ca="1">(IF(B1260=1, $G$21+($G$22-$G$21)*AL1260, $H$21+($H$22-$H$21)*AL1260))</f>
        <v>3.4251044241178454E-2</v>
      </c>
      <c r="AN1260" s="15">
        <f ca="1">ROUND(AK1260*(1-AM1260), 0)</f>
        <v>264</v>
      </c>
      <c r="AO1260" s="18">
        <f ca="1">SUM(IF(AN1260&gt;H1260, (AN1260-H1260)*($G$23+AJ1260), 0),IF(AF1260&gt;G1260,(AF1260-G1260)*($G$23+AB1260),0),IF(X1260&gt;F1260,(X1260-F1260)*($G$23+T1260),0),IF(P1260&gt;E1260,(P1260-E1260)*($G$23+L1260),0))</f>
        <v>10726.720000000001</v>
      </c>
      <c r="AP1260" s="18">
        <f>-$C$24</f>
        <v>-313614.51120000001</v>
      </c>
      <c r="AQ1260" s="17">
        <f ca="1">L1260*P1260+T1260*X1260+AB1260*AF1260+AJ1260*AN1260-AO1260+AP1260</f>
        <v>463609.52880000003</v>
      </c>
      <c r="AS1260" s="21">
        <f ca="1">SUM(IF(AN1260&gt;H1260, (AN1260-H1260), 0),IF(AF1260&gt;G1260,(AF1260-G1260),0),IF(X1260&gt;F1260,(X1260-F1260),0),IF(P1260&gt;E1260,(P1260-E1260),0))</f>
        <v>4</v>
      </c>
    </row>
    <row r="1261" spans="1:45" x14ac:dyDescent="0.4">
      <c r="A1261" s="15">
        <v>1233</v>
      </c>
      <c r="B1261" s="15">
        <f ca="1">IF(RAND() &lt; (8/12), 0, 1)</f>
        <v>0</v>
      </c>
      <c r="C1261" s="20">
        <f ca="1">RAND()</f>
        <v>0.19429902106878516</v>
      </c>
      <c r="D1261" s="15" t="str">
        <f ca="1">LOOKUP(C1261,$H$13:$H$16,$F$13:$F$16)</f>
        <v>Airbus A350-900</v>
      </c>
      <c r="E1261" s="15">
        <f ca="1">LOOKUP(D1261,$F$6:$F$9,$I$6:$I$9)</f>
        <v>0</v>
      </c>
      <c r="F1261" s="15">
        <f ca="1">LOOKUP(D1261,$F$6:$F$9,$J$6:$J$9)</f>
        <v>32</v>
      </c>
      <c r="G1261" s="15">
        <f ca="1">LOOKUP(D1261,$F$6:$F$9,$K$6:$K$9)</f>
        <v>21</v>
      </c>
      <c r="H1261" s="15">
        <f ca="1">LOOKUP(D1261,$F$6:$F$9,$L$6:$L$9)</f>
        <v>259</v>
      </c>
      <c r="I1261" s="20">
        <f ca="1">RAND()</f>
        <v>0.68446760143901952</v>
      </c>
      <c r="J1261" s="15">
        <f ca="1">IF(B1261=1, ROUND(_xlfn.NORM.INV(I1261,$C$5,$C$6)*(1+$T$14), 0), ROUND(_xlfn.NORM.INV(I1261, $D$5, $D$6)*(1+$T$14), 0))</f>
        <v>5</v>
      </c>
      <c r="K1261" s="20">
        <f ca="1">RAND()</f>
        <v>0.18014494166375772</v>
      </c>
      <c r="L1261" s="18">
        <f ca="1">IF(B1261=1, ROUND(_xlfn.NORM.INV(K1261,$C$7,$C$8), 2), ROUND(_xlfn.NORM.INV(K1261, $D$7, $D$8), 2))</f>
        <v>10075.44</v>
      </c>
      <c r="M1261" s="15">
        <f ca="1">MIN(E1261,J1261)</f>
        <v>0</v>
      </c>
      <c r="N1261" s="15">
        <f ca="1">RAND()</f>
        <v>0.11679070652418577</v>
      </c>
      <c r="O1261" s="19">
        <f ca="1">(IF(B1261=1, $G$21+($G$22-$G$21)*N1261, $H$21+($H$22-$H$21)*N1261))</f>
        <v>1.3503721195725573E-2</v>
      </c>
      <c r="P1261" s="15">
        <f ca="1">ROUND(M1261*(1-O1261), 0)</f>
        <v>0</v>
      </c>
      <c r="Q1261" s="20">
        <f ca="1">RAND()</f>
        <v>0.11705656950482324</v>
      </c>
      <c r="R1261" s="15">
        <f ca="1">IF(B1261=1, ROUND(_xlfn.NORM.INV(Q1261,$C$9,$C$10)*(1+$T$14), 0), ROUND(_xlfn.NORM.INV(Q1261, $D$9, $D$10)*(1+$T$14), 0))</f>
        <v>27</v>
      </c>
      <c r="S1261" s="20">
        <f ca="1">RAND()</f>
        <v>4.5333343676606797E-2</v>
      </c>
      <c r="T1261" s="18">
        <f ca="1">IF(B1261=1, ROUND(_xlfn.NORM.INV(S1261,$C$11,$C$12), 2), ROUND(_xlfn.NORM.INV(S1261, $D$11, $D$12), 2))</f>
        <v>4860.6400000000003</v>
      </c>
      <c r="U1261" s="15">
        <f ca="1">MIN(F1261,R1261)</f>
        <v>27</v>
      </c>
      <c r="V1261" s="15">
        <f ca="1">RAND()</f>
        <v>0.81545831967856186</v>
      </c>
      <c r="W1261" s="19">
        <f ca="1">(IF(B1261=1, $G$21+($G$22-$G$21)*V1261, $H$21+($H$22-$H$21)*V1261))</f>
        <v>3.4463749590356856E-2</v>
      </c>
      <c r="X1261" s="15">
        <f ca="1">ROUND(U1261*(1-W1261), 0)</f>
        <v>26</v>
      </c>
      <c r="Y1261" s="20">
        <f ca="1">RAND()</f>
        <v>0.35508467004280764</v>
      </c>
      <c r="Z1261" s="15">
        <f ca="1">IF(B1261=1, ROUND(_xlfn.NORM.INV(Y1261,$C$13,$C$14)*(1+$T$14), 0), ROUND(_xlfn.NORM.INV(Y1261, $D$13, $D$14)*(1+$T$14), 0))</f>
        <v>32</v>
      </c>
      <c r="AA1261" s="20">
        <f ca="1">RAND()</f>
        <v>0.92238281678871958</v>
      </c>
      <c r="AB1261" s="18">
        <f ca="1">IF(B1261=1, ROUND(_xlfn.NORM.INV(AA1261,$C$15,$C$16), 2), ROUND(_xlfn.NORM.INV(AA1261, $D$15, $D$16), 2))</f>
        <v>2970.71</v>
      </c>
      <c r="AC1261" s="15">
        <f ca="1">MIN(G1261,Z1261)</f>
        <v>21</v>
      </c>
      <c r="AD1261" s="15">
        <f ca="1">RAND()</f>
        <v>0.19387922126618329</v>
      </c>
      <c r="AE1261" s="19">
        <f ca="1">(IF(B1261=1, $G$21+($G$22-$G$21)*AD1261, $H$21+($H$22-$H$21)*AD1261))</f>
        <v>1.5816376637985498E-2</v>
      </c>
      <c r="AF1261" s="15">
        <f ca="1">ROUND(AC1261*(1-AE1261), 0)</f>
        <v>21</v>
      </c>
      <c r="AG1261" s="20">
        <f ca="1">RAND()</f>
        <v>0.25795297831844199</v>
      </c>
      <c r="AH1261" s="15">
        <f ca="1">IF(B1261=1, ROUND(_xlfn.NORM.INV(AG1261,$C$17,$C$18)*(1+$T$14), 0), ROUND(_xlfn.NORM.INV(AG1261, $D$17, $D$18)*(1+$T$14), 0))</f>
        <v>165</v>
      </c>
      <c r="AI1261" s="20">
        <f ca="1">RAND()</f>
        <v>0.15002642758055562</v>
      </c>
      <c r="AJ1261" s="18">
        <f ca="1">IF(B1261=1, ROUND(_xlfn.NORM.INV(AI1261,$C$19,$C$20), 2), ROUND(_xlfn.NORM.INV(AI1261, $D$19, $D$20), 2))</f>
        <v>1670.01</v>
      </c>
      <c r="AK1261" s="15">
        <f ca="1">MIN(ROUND(H1261*(1+$C$22),0),AH1261)</f>
        <v>165</v>
      </c>
      <c r="AL1261" s="20">
        <f ca="1">RAND()</f>
        <v>0.22687348354689374</v>
      </c>
      <c r="AM1261" s="19">
        <f ca="1">(IF(B1261=1, $G$21+($G$22-$G$21)*AL1261, $H$21+($H$22-$H$21)*AL1261))</f>
        <v>1.6806204506406811E-2</v>
      </c>
      <c r="AN1261" s="15">
        <f ca="1">ROUND(AK1261*(1-AM1261), 0)</f>
        <v>162</v>
      </c>
      <c r="AO1261" s="18">
        <f ca="1">SUM(IF(AN1261&gt;H1261, (AN1261-H1261)*($G$23+AJ1261), 0),IF(AF1261&gt;G1261,(AF1261-G1261)*($G$23+AB1261),0),IF(X1261&gt;F1261,(X1261-F1261)*($G$23+T1261),0),IF(P1261&gt;E1261,(P1261-E1261)*($G$23+L1261),0))</f>
        <v>0</v>
      </c>
      <c r="AP1261" s="18">
        <f>-$C$24</f>
        <v>-313614.51120000001</v>
      </c>
      <c r="AQ1261" s="17">
        <f ca="1">L1261*P1261+T1261*X1261+AB1261*AF1261+AJ1261*AN1261-AO1261+AP1261</f>
        <v>145688.65880000003</v>
      </c>
      <c r="AS1261" s="21">
        <f ca="1">SUM(IF(AN1261&gt;H1261, (AN1261-H1261), 0),IF(AF1261&gt;G1261,(AF1261-G1261),0),IF(X1261&gt;F1261,(X1261-F1261),0),IF(P1261&gt;E1261,(P1261-E1261),0))</f>
        <v>0</v>
      </c>
    </row>
    <row r="1262" spans="1:45" x14ac:dyDescent="0.4">
      <c r="A1262" s="15">
        <v>1234</v>
      </c>
      <c r="B1262" s="15">
        <f ca="1">IF(RAND() &lt; (8/12), 0, 1)</f>
        <v>0</v>
      </c>
      <c r="C1262" s="20">
        <f ca="1">RAND()</f>
        <v>0.76958416070264135</v>
      </c>
      <c r="D1262" s="15" t="str">
        <f ca="1">LOOKUP(C1262,$H$13:$H$16,$F$13:$F$16)</f>
        <v>Boeing 777-300ER</v>
      </c>
      <c r="E1262" s="15">
        <f ca="1">LOOKUP(D1262,$F$6:$F$9,$I$6:$I$9)</f>
        <v>8</v>
      </c>
      <c r="F1262" s="15">
        <f ca="1">LOOKUP(D1262,$F$6:$F$9,$J$6:$J$9)</f>
        <v>40</v>
      </c>
      <c r="G1262" s="15">
        <f ca="1">LOOKUP(D1262,$F$6:$F$9,$K$6:$K$9)</f>
        <v>24</v>
      </c>
      <c r="H1262" s="15">
        <f ca="1">LOOKUP(D1262,$F$6:$F$9,$L$6:$L$9)</f>
        <v>260</v>
      </c>
      <c r="I1262" s="20">
        <f ca="1">RAND()</f>
        <v>0.44845965912801455</v>
      </c>
      <c r="J1262" s="15">
        <f ca="1">IF(B1262=1, ROUND(_xlfn.NORM.INV(I1262,$C$5,$C$6)*(1+$T$14), 0), ROUND(_xlfn.NORM.INV(I1262, $D$5, $D$6)*(1+$T$14), 0))</f>
        <v>4</v>
      </c>
      <c r="K1262" s="20">
        <f ca="1">RAND()</f>
        <v>0.8230883225862482</v>
      </c>
      <c r="L1262" s="18">
        <f ca="1">IF(B1262=1, ROUND(_xlfn.NORM.INV(K1262,$C$7,$C$8), 2), ROUND(_xlfn.NORM.INV(K1262, $D$7, $D$8), 2))</f>
        <v>10914.96</v>
      </c>
      <c r="M1262" s="15">
        <f ca="1">MIN(E1262,J1262)</f>
        <v>4</v>
      </c>
      <c r="N1262" s="15">
        <f ca="1">RAND()</f>
        <v>0.15689600282157057</v>
      </c>
      <c r="O1262" s="19">
        <f ca="1">(IF(B1262=1, $G$21+($G$22-$G$21)*N1262, $H$21+($H$22-$H$21)*N1262))</f>
        <v>1.4706880084647118E-2</v>
      </c>
      <c r="P1262" s="15">
        <f ca="1">ROUND(M1262*(1-O1262), 0)</f>
        <v>4</v>
      </c>
      <c r="Q1262" s="20">
        <f ca="1">RAND()</f>
        <v>0.52538258647261404</v>
      </c>
      <c r="R1262" s="15">
        <f ca="1">IF(B1262=1, ROUND(_xlfn.NORM.INV(Q1262,$C$9,$C$10)*(1+$T$14), 0), ROUND(_xlfn.NORM.INV(Q1262, $D$9, $D$10)*(1+$T$14), 0))</f>
        <v>41</v>
      </c>
      <c r="S1262" s="20">
        <f ca="1">RAND()</f>
        <v>0.32073897233273041</v>
      </c>
      <c r="T1262" s="18">
        <f ca="1">IF(B1262=1, ROUND(_xlfn.NORM.INV(S1262,$C$11,$C$12), 2), ROUND(_xlfn.NORM.INV(S1262, $D$11, $D$12), 2))</f>
        <v>5140.08</v>
      </c>
      <c r="U1262" s="15">
        <f ca="1">MIN(F1262,R1262)</f>
        <v>40</v>
      </c>
      <c r="V1262" s="15">
        <f ca="1">RAND()</f>
        <v>0.13387003755508819</v>
      </c>
      <c r="W1262" s="19">
        <f ca="1">(IF(B1262=1, $G$21+($G$22-$G$21)*V1262, $H$21+($H$22-$H$21)*V1262))</f>
        <v>1.4016101126652646E-2</v>
      </c>
      <c r="X1262" s="15">
        <f ca="1">ROUND(U1262*(1-W1262), 0)</f>
        <v>39</v>
      </c>
      <c r="Y1262" s="20">
        <f ca="1">RAND()</f>
        <v>0.52829984432336241</v>
      </c>
      <c r="Z1262" s="15">
        <f ca="1">IF(B1262=1, ROUND(_xlfn.NORM.INV(Y1262,$C$13,$C$14)*(1+$T$14), 0), ROUND(_xlfn.NORM.INV(Y1262, $D$13, $D$14)*(1+$T$14), 0))</f>
        <v>36</v>
      </c>
      <c r="AA1262" s="20">
        <f ca="1">RAND()</f>
        <v>0.88815740285846634</v>
      </c>
      <c r="AB1262" s="18">
        <f ca="1">IF(B1262=1, ROUND(_xlfn.NORM.INV(AA1262,$C$15,$C$16), 2), ROUND(_xlfn.NORM.INV(AA1262, $D$15, $D$16), 2))</f>
        <v>2945.85</v>
      </c>
      <c r="AC1262" s="15">
        <f ca="1">MIN(G1262,Z1262)</f>
        <v>24</v>
      </c>
      <c r="AD1262" s="15">
        <f ca="1">RAND()</f>
        <v>5.9866113789601494E-2</v>
      </c>
      <c r="AE1262" s="19">
        <f ca="1">(IF(B1262=1, $G$21+($G$22-$G$21)*AD1262, $H$21+($H$22-$H$21)*AD1262))</f>
        <v>1.1795983413688045E-2</v>
      </c>
      <c r="AF1262" s="15">
        <f ca="1">ROUND(AC1262*(1-AE1262), 0)</f>
        <v>24</v>
      </c>
      <c r="AG1262" s="20">
        <f ca="1">RAND()</f>
        <v>0.81914920772496103</v>
      </c>
      <c r="AH1262" s="15">
        <f ca="1">IF(B1262=1, ROUND(_xlfn.NORM.INV(AG1262,$C$17,$C$18)*(1+$T$14), 0), ROUND(_xlfn.NORM.INV(AG1262, $D$17, $D$18)*(1+$T$14), 0))</f>
        <v>247</v>
      </c>
      <c r="AI1262" s="20">
        <f ca="1">RAND()</f>
        <v>0.35039761365316646</v>
      </c>
      <c r="AJ1262" s="18">
        <f ca="1">IF(B1262=1, ROUND(_xlfn.NORM.INV(AI1262,$C$19,$C$20), 2), ROUND(_xlfn.NORM.INV(AI1262, $D$19, $D$20), 2))</f>
        <v>1719.54</v>
      </c>
      <c r="AK1262" s="15">
        <f ca="1">MIN(ROUND(H1262*(1+$C$22),0),AH1262)</f>
        <v>247</v>
      </c>
      <c r="AL1262" s="20">
        <f ca="1">RAND()</f>
        <v>0.47275703365423183</v>
      </c>
      <c r="AM1262" s="19">
        <f ca="1">(IF(B1262=1, $G$21+($G$22-$G$21)*AL1262, $H$21+($H$22-$H$21)*AL1262))</f>
        <v>2.4182711009626955E-2</v>
      </c>
      <c r="AN1262" s="15">
        <f ca="1">ROUND(AK1262*(1-AM1262), 0)</f>
        <v>241</v>
      </c>
      <c r="AO1262" s="18">
        <f ca="1">SUM(IF(AN1262&gt;H1262, (AN1262-H1262)*($G$23+AJ1262), 0),IF(AF1262&gt;G1262,(AF1262-G1262)*($G$23+AB1262),0),IF(X1262&gt;F1262,(X1262-F1262)*($G$23+T1262),0),IF(P1262&gt;E1262,(P1262-E1262)*($G$23+L1262),0))</f>
        <v>0</v>
      </c>
      <c r="AP1262" s="18">
        <f>-$C$24</f>
        <v>-313614.51120000001</v>
      </c>
      <c r="AQ1262" s="17">
        <f ca="1">L1262*P1262+T1262*X1262+AB1262*AF1262+AJ1262*AN1262-AO1262+AP1262</f>
        <v>415617.98879999999</v>
      </c>
      <c r="AS1262" s="21">
        <f ca="1">SUM(IF(AN1262&gt;H1262, (AN1262-H1262), 0),IF(AF1262&gt;G1262,(AF1262-G1262),0),IF(X1262&gt;F1262,(X1262-F1262),0),IF(P1262&gt;E1262,(P1262-E1262),0))</f>
        <v>0</v>
      </c>
    </row>
    <row r="1263" spans="1:45" x14ac:dyDescent="0.4">
      <c r="A1263" s="15">
        <v>1235</v>
      </c>
      <c r="B1263" s="15">
        <f ca="1">IF(RAND() &lt; (8/12), 0, 1)</f>
        <v>1</v>
      </c>
      <c r="C1263" s="20">
        <f ca="1">RAND()</f>
        <v>0.4892236045208691</v>
      </c>
      <c r="D1263" s="15" t="str">
        <f ca="1">LOOKUP(C1263,$H$13:$H$16,$F$13:$F$16)</f>
        <v>Airbus A380-800</v>
      </c>
      <c r="E1263" s="15">
        <f ca="1">LOOKUP(D1263,$F$6:$F$9,$I$6:$I$9)</f>
        <v>14</v>
      </c>
      <c r="F1263" s="15">
        <f ca="1">LOOKUP(D1263,$F$6:$F$9,$J$6:$J$9)</f>
        <v>76</v>
      </c>
      <c r="G1263" s="15">
        <f ca="1">LOOKUP(D1263,$F$6:$F$9,$K$6:$K$9)</f>
        <v>56</v>
      </c>
      <c r="H1263" s="15">
        <f ca="1">LOOKUP(D1263,$F$6:$F$9,$L$6:$L$9)</f>
        <v>341</v>
      </c>
      <c r="I1263" s="20">
        <f ca="1">RAND()</f>
        <v>0.89178776218798861</v>
      </c>
      <c r="J1263" s="15">
        <f ca="1">IF(B1263=1, ROUND(_xlfn.NORM.INV(I1263,$C$5,$C$6)*(1+$T$14), 0), ROUND(_xlfn.NORM.INV(I1263, $D$5, $D$6)*(1+$T$14), 0))</f>
        <v>9</v>
      </c>
      <c r="K1263" s="20">
        <f ca="1">RAND()</f>
        <v>0.97705297026153926</v>
      </c>
      <c r="L1263" s="18">
        <f ca="1">IF(B1263=1, ROUND(_xlfn.NORM.INV(K1263,$C$7,$C$8), 2), ROUND(_xlfn.NORM.INV(K1263, $D$7, $D$8), 2))</f>
        <v>17259.169999999998</v>
      </c>
      <c r="M1263" s="15">
        <f ca="1">MIN(E1263,J1263)</f>
        <v>9</v>
      </c>
      <c r="N1263" s="15">
        <f ca="1">RAND()</f>
        <v>0.45934596884344203</v>
      </c>
      <c r="O1263" s="19">
        <f ca="1">(IF(B1263=1, $G$21+($G$22-$G$21)*N1263, $H$21+($H$22-$H$21)*N1263))</f>
        <v>3.1077108909520472E-2</v>
      </c>
      <c r="P1263" s="15">
        <f ca="1">ROUND(M1263*(1-O1263), 0)</f>
        <v>9</v>
      </c>
      <c r="Q1263" s="20">
        <f ca="1">RAND()</f>
        <v>0.17397942390653653</v>
      </c>
      <c r="R1263" s="15">
        <f ca="1">IF(B1263=1, ROUND(_xlfn.NORM.INV(Q1263,$C$9,$C$10)*(1+$T$14), 0), ROUND(_xlfn.NORM.INV(Q1263, $D$9, $D$10)*(1+$T$14), 0))</f>
        <v>37</v>
      </c>
      <c r="S1263" s="20">
        <f ca="1">RAND()</f>
        <v>0.32367451655899304</v>
      </c>
      <c r="T1263" s="18">
        <f ca="1">IF(B1263=1, ROUND(_xlfn.NORM.INV(S1263,$C$11,$C$12), 2), ROUND(_xlfn.NORM.INV(S1263, $D$11, $D$12), 2))</f>
        <v>6416.95</v>
      </c>
      <c r="U1263" s="15">
        <f ca="1">MIN(F1263,R1263)</f>
        <v>37</v>
      </c>
      <c r="V1263" s="15">
        <f ca="1">RAND()</f>
        <v>0.95585779268859672</v>
      </c>
      <c r="W1263" s="19">
        <f ca="1">(IF(B1263=1, $G$21+($G$22-$G$21)*V1263, $H$21+($H$22-$H$21)*V1263))</f>
        <v>4.8455022744100885E-2</v>
      </c>
      <c r="X1263" s="15">
        <f ca="1">ROUND(U1263*(1-W1263), 0)</f>
        <v>35</v>
      </c>
      <c r="Y1263" s="20">
        <f ca="1">RAND()</f>
        <v>0.21532688849762116</v>
      </c>
      <c r="Z1263" s="15">
        <f ca="1">IF(B1263=1, ROUND(_xlfn.NORM.INV(Y1263,$C$13,$C$14)*(1+$T$14), 0), ROUND(_xlfn.NORM.INV(Y1263, $D$13, $D$14)*(1+$T$14), 0))</f>
        <v>36</v>
      </c>
      <c r="AA1263" s="20">
        <f ca="1">RAND()</f>
        <v>0.97116298239221444</v>
      </c>
      <c r="AB1263" s="18">
        <f ca="1">IF(B1263=1, ROUND(_xlfn.NORM.INV(AA1263,$C$15,$C$16), 2), ROUND(_xlfn.NORM.INV(AA1263, $D$15, $D$16), 2))</f>
        <v>4555.22</v>
      </c>
      <c r="AC1263" s="15">
        <f ca="1">MIN(G1263,Z1263)</f>
        <v>36</v>
      </c>
      <c r="AD1263" s="15">
        <f ca="1">RAND()</f>
        <v>0.96018064716715801</v>
      </c>
      <c r="AE1263" s="19">
        <f ca="1">(IF(B1263=1, $G$21+($G$22-$G$21)*AD1263, $H$21+($H$22-$H$21)*AD1263))</f>
        <v>4.8606322650850534E-2</v>
      </c>
      <c r="AF1263" s="15">
        <f ca="1">ROUND(AC1263*(1-AE1263), 0)</f>
        <v>34</v>
      </c>
      <c r="AG1263" s="20">
        <f ca="1">RAND()</f>
        <v>0.17539314475367285</v>
      </c>
      <c r="AH1263" s="15">
        <f ca="1">IF(B1263=1, ROUND(_xlfn.NORM.INV(AG1263,$C$17,$C$18)*(1+$T$14), 0), ROUND(_xlfn.NORM.INV(AG1263, $D$17, $D$18)*(1+$T$14), 0))</f>
        <v>187</v>
      </c>
      <c r="AI1263" s="20">
        <f ca="1">RAND()</f>
        <v>0.64532207406268716</v>
      </c>
      <c r="AJ1263" s="18">
        <f ca="1">IF(B1263=1, ROUND(_xlfn.NORM.INV(AI1263,$C$19,$C$20), 2), ROUND(_xlfn.NORM.INV(AI1263, $D$19, $D$20), 2))</f>
        <v>2388.5100000000002</v>
      </c>
      <c r="AK1263" s="15">
        <f ca="1">MIN(ROUND(H1263*(1+$C$22),0),AH1263)</f>
        <v>187</v>
      </c>
      <c r="AL1263" s="20">
        <f ca="1">RAND()</f>
        <v>0.8017839855453367</v>
      </c>
      <c r="AM1263" s="19">
        <f ca="1">(IF(B1263=1, $G$21+($G$22-$G$21)*AL1263, $H$21+($H$22-$H$21)*AL1263))</f>
        <v>4.3062439494086786E-2</v>
      </c>
      <c r="AN1263" s="15">
        <f ca="1">ROUND(AK1263*(1-AM1263), 0)</f>
        <v>179</v>
      </c>
      <c r="AO1263" s="18">
        <f ca="1">SUM(IF(AN1263&gt;H1263, (AN1263-H1263)*($G$23+AJ1263), 0),IF(AF1263&gt;G1263,(AF1263-G1263)*($G$23+AB1263),0),IF(X1263&gt;F1263,(X1263-F1263)*($G$23+T1263),0),IF(P1263&gt;E1263,(P1263-E1263)*($G$23+L1263),0))</f>
        <v>0</v>
      </c>
      <c r="AP1263" s="18">
        <f>-$C$24</f>
        <v>-313614.51120000001</v>
      </c>
      <c r="AQ1263" s="17">
        <f ca="1">L1263*P1263+T1263*X1263+AB1263*AF1263+AJ1263*AN1263-AO1263+AP1263</f>
        <v>648732.03879999998</v>
      </c>
      <c r="AS1263" s="21">
        <f ca="1">SUM(IF(AN1263&gt;H1263, (AN1263-H1263), 0),IF(AF1263&gt;G1263,(AF1263-G1263),0),IF(X1263&gt;F1263,(X1263-F1263),0),IF(P1263&gt;E1263,(P1263-E1263),0))</f>
        <v>0</v>
      </c>
    </row>
    <row r="1264" spans="1:45" x14ac:dyDescent="0.4">
      <c r="A1264" s="15">
        <v>1236</v>
      </c>
      <c r="B1264" s="15">
        <f ca="1">IF(RAND() &lt; (8/12), 0, 1)</f>
        <v>1</v>
      </c>
      <c r="C1264" s="20">
        <f ca="1">RAND()</f>
        <v>0.12688949017128381</v>
      </c>
      <c r="D1264" s="15" t="str">
        <f ca="1">LOOKUP(C1264,$H$13:$H$16,$F$13:$F$16)</f>
        <v>Airbus A350-900</v>
      </c>
      <c r="E1264" s="15">
        <f ca="1">LOOKUP(D1264,$F$6:$F$9,$I$6:$I$9)</f>
        <v>0</v>
      </c>
      <c r="F1264" s="15">
        <f ca="1">LOOKUP(D1264,$F$6:$F$9,$J$6:$J$9)</f>
        <v>32</v>
      </c>
      <c r="G1264" s="15">
        <f ca="1">LOOKUP(D1264,$F$6:$F$9,$K$6:$K$9)</f>
        <v>21</v>
      </c>
      <c r="H1264" s="15">
        <f ca="1">LOOKUP(D1264,$F$6:$F$9,$L$6:$L$9)</f>
        <v>259</v>
      </c>
      <c r="I1264" s="20">
        <f ca="1">RAND()</f>
        <v>0.80029606231444461</v>
      </c>
      <c r="J1264" s="15">
        <f ca="1">IF(B1264=1, ROUND(_xlfn.NORM.INV(I1264,$C$5,$C$6)*(1+$T$14), 0), ROUND(_xlfn.NORM.INV(I1264, $D$5, $D$6)*(1+$T$14), 0))</f>
        <v>8</v>
      </c>
      <c r="K1264" s="20">
        <f ca="1">RAND()</f>
        <v>0.42662021380846471</v>
      </c>
      <c r="L1264" s="18">
        <f ca="1">IF(B1264=1, ROUND(_xlfn.NORM.INV(K1264,$C$7,$C$8), 2), ROUND(_xlfn.NORM.INV(K1264, $D$7, $D$8), 2))</f>
        <v>13325.27</v>
      </c>
      <c r="M1264" s="15">
        <f ca="1">MIN(E1264,J1264)</f>
        <v>0</v>
      </c>
      <c r="N1264" s="15">
        <f ca="1">RAND()</f>
        <v>0.9456037420015847</v>
      </c>
      <c r="O1264" s="19">
        <f ca="1">(IF(B1264=1, $G$21+($G$22-$G$21)*N1264, $H$21+($H$22-$H$21)*N1264))</f>
        <v>4.8096130970055467E-2</v>
      </c>
      <c r="P1264" s="15">
        <f ca="1">ROUND(M1264*(1-O1264), 0)</f>
        <v>0</v>
      </c>
      <c r="Q1264" s="20">
        <f ca="1">RAND()</f>
        <v>0.10445157708646147</v>
      </c>
      <c r="R1264" s="15">
        <f ca="1">IF(B1264=1, ROUND(_xlfn.NORM.INV(Q1264,$C$9,$C$10)*(1+$T$14), 0), ROUND(_xlfn.NORM.INV(Q1264, $D$9, $D$10)*(1+$T$14), 0))</f>
        <v>29</v>
      </c>
      <c r="S1264" s="20">
        <f ca="1">RAND()</f>
        <v>0.35695123706247378</v>
      </c>
      <c r="T1264" s="18">
        <f ca="1">IF(B1264=1, ROUND(_xlfn.NORM.INV(S1264,$C$11,$C$12), 2), ROUND(_xlfn.NORM.INV(S1264, $D$11, $D$12), 2))</f>
        <v>6498.86</v>
      </c>
      <c r="U1264" s="15">
        <f ca="1">MIN(F1264,R1264)</f>
        <v>29</v>
      </c>
      <c r="V1264" s="15">
        <f ca="1">RAND()</f>
        <v>0.96510178286071091</v>
      </c>
      <c r="W1264" s="19">
        <f ca="1">(IF(B1264=1, $G$21+($G$22-$G$21)*V1264, $H$21+($H$22-$H$21)*V1264))</f>
        <v>4.8778562400124882E-2</v>
      </c>
      <c r="X1264" s="15">
        <f ca="1">ROUND(U1264*(1-W1264), 0)</f>
        <v>28</v>
      </c>
      <c r="Y1264" s="20">
        <f ca="1">RAND()</f>
        <v>0.86389856382553099</v>
      </c>
      <c r="Z1264" s="15">
        <f ca="1">IF(B1264=1, ROUND(_xlfn.NORM.INV(Y1264,$C$13,$C$14)*(1+$T$14), 0), ROUND(_xlfn.NORM.INV(Y1264, $D$13, $D$14)*(1+$T$14), 0))</f>
        <v>80</v>
      </c>
      <c r="AA1264" s="20">
        <f ca="1">RAND()</f>
        <v>0.16518426646843598</v>
      </c>
      <c r="AB1264" s="18">
        <f ca="1">IF(B1264=1, ROUND(_xlfn.NORM.INV(AA1264,$C$15,$C$16), 2), ROUND(_xlfn.NORM.INV(AA1264, $D$15, $D$16), 2))</f>
        <v>3174.26</v>
      </c>
      <c r="AC1264" s="15">
        <f ca="1">MIN(G1264,Z1264)</f>
        <v>21</v>
      </c>
      <c r="AD1264" s="15">
        <f ca="1">RAND()</f>
        <v>8.8230414370752297E-2</v>
      </c>
      <c r="AE1264" s="19">
        <f ca="1">(IF(B1264=1, $G$21+($G$22-$G$21)*AD1264, $H$21+($H$22-$H$21)*AD1264))</f>
        <v>1.8088064502976332E-2</v>
      </c>
      <c r="AF1264" s="15">
        <f ca="1">ROUND(AC1264*(1-AE1264), 0)</f>
        <v>21</v>
      </c>
      <c r="AG1264" s="20">
        <f ca="1">RAND()</f>
        <v>7.8259114593618229E-2</v>
      </c>
      <c r="AH1264" s="15">
        <f ca="1">IF(B1264=1, ROUND(_xlfn.NORM.INV(AG1264,$C$17,$C$18)*(1+$T$14), 0), ROUND(_xlfn.NORM.INV(AG1264, $D$17, $D$18)*(1+$T$14), 0))</f>
        <v>126</v>
      </c>
      <c r="AI1264" s="20">
        <f ca="1">RAND()</f>
        <v>0.62190094118161421</v>
      </c>
      <c r="AJ1264" s="18">
        <f ca="1">IF(B1264=1, ROUND(_xlfn.NORM.INV(AI1264,$C$19,$C$20), 2), ROUND(_xlfn.NORM.INV(AI1264, $D$19, $D$20), 2))</f>
        <v>2369.8000000000002</v>
      </c>
      <c r="AK1264" s="15">
        <f ca="1">MIN(ROUND(H1264*(1+$C$22),0),AH1264)</f>
        <v>126</v>
      </c>
      <c r="AL1264" s="20">
        <f ca="1">RAND()</f>
        <v>0.52255996322352172</v>
      </c>
      <c r="AM1264" s="19">
        <f ca="1">(IF(B1264=1, $G$21+($G$22-$G$21)*AL1264, $H$21+($H$22-$H$21)*AL1264))</f>
        <v>3.3289598712823262E-2</v>
      </c>
      <c r="AN1264" s="15">
        <f ca="1">ROUND(AK1264*(1-AM1264), 0)</f>
        <v>122</v>
      </c>
      <c r="AO1264" s="18">
        <f ca="1">SUM(IF(AN1264&gt;H1264, (AN1264-H1264)*($G$23+AJ1264), 0),IF(AF1264&gt;G1264,(AF1264-G1264)*($G$23+AB1264),0),IF(X1264&gt;F1264,(X1264-F1264)*($G$23+T1264),0),IF(P1264&gt;E1264,(P1264-E1264)*($G$23+L1264),0))</f>
        <v>0</v>
      </c>
      <c r="AP1264" s="18">
        <f>-$C$24</f>
        <v>-313614.51120000001</v>
      </c>
      <c r="AQ1264" s="17">
        <f ca="1">L1264*P1264+T1264*X1264+AB1264*AF1264+AJ1264*AN1264-AO1264+AP1264</f>
        <v>224128.62880000001</v>
      </c>
      <c r="AS1264" s="21">
        <f ca="1">SUM(IF(AN1264&gt;H1264, (AN1264-H1264), 0),IF(AF1264&gt;G1264,(AF1264-G1264),0),IF(X1264&gt;F1264,(X1264-F1264),0),IF(P1264&gt;E1264,(P1264-E1264),0))</f>
        <v>0</v>
      </c>
    </row>
    <row r="1265" spans="1:45" x14ac:dyDescent="0.4">
      <c r="A1265" s="15">
        <v>1237</v>
      </c>
      <c r="B1265" s="15">
        <f ca="1">IF(RAND() &lt; (8/12), 0, 1)</f>
        <v>0</v>
      </c>
      <c r="C1265" s="20">
        <f ca="1">RAND()</f>
        <v>0.58667023760443693</v>
      </c>
      <c r="D1265" s="15" t="str">
        <f ca="1">LOOKUP(C1265,$H$13:$H$16,$F$13:$F$16)</f>
        <v>Boeing 777-200LR</v>
      </c>
      <c r="E1265" s="15">
        <f ca="1">LOOKUP(D1265,$F$6:$F$9,$I$6:$I$9)</f>
        <v>0</v>
      </c>
      <c r="F1265" s="15">
        <f ca="1">LOOKUP(D1265,$F$6:$F$9,$J$6:$J$9)</f>
        <v>38</v>
      </c>
      <c r="G1265" s="15">
        <f ca="1">LOOKUP(D1265,$F$6:$F$9,$K$6:$K$9)</f>
        <v>0</v>
      </c>
      <c r="H1265" s="15">
        <f ca="1">LOOKUP(D1265,$F$6:$F$9,$L$6:$L$9)</f>
        <v>264</v>
      </c>
      <c r="I1265" s="20">
        <f ca="1">RAND()</f>
        <v>2.4426917342595944E-2</v>
      </c>
      <c r="J1265" s="15">
        <f ca="1">IF(B1265=1, ROUND(_xlfn.NORM.INV(I1265,$C$5,$C$6)*(1+$T$14), 0), ROUND(_xlfn.NORM.INV(I1265, $D$5, $D$6)*(1+$T$14), 0))</f>
        <v>2</v>
      </c>
      <c r="K1265" s="20">
        <f ca="1">RAND()</f>
        <v>0.86411154211635932</v>
      </c>
      <c r="L1265" s="18">
        <f ca="1">IF(B1265=1, ROUND(_xlfn.NORM.INV(K1265,$C$7,$C$8), 2), ROUND(_xlfn.NORM.INV(K1265, $D$7, $D$8), 2))</f>
        <v>10993.25</v>
      </c>
      <c r="M1265" s="15">
        <f ca="1">MIN(E1265,J1265)</f>
        <v>0</v>
      </c>
      <c r="N1265" s="15">
        <f ca="1">RAND()</f>
        <v>0.68397807165798341</v>
      </c>
      <c r="O1265" s="19">
        <f ca="1">(IF(B1265=1, $G$21+($G$22-$G$21)*N1265, $H$21+($H$22-$H$21)*N1265))</f>
        <v>3.0519342149739503E-2</v>
      </c>
      <c r="P1265" s="15">
        <f ca="1">ROUND(M1265*(1-O1265), 0)</f>
        <v>0</v>
      </c>
      <c r="Q1265" s="20">
        <f ca="1">RAND()</f>
        <v>4.2588321258514528E-2</v>
      </c>
      <c r="R1265" s="15">
        <f ca="1">IF(B1265=1, ROUND(_xlfn.NORM.INV(Q1265,$C$9,$C$10)*(1+$T$14), 0), ROUND(_xlfn.NORM.INV(Q1265, $D$9, $D$10)*(1+$T$14), 0))</f>
        <v>22</v>
      </c>
      <c r="S1265" s="20">
        <f ca="1">RAND()</f>
        <v>0.60755026490758601</v>
      </c>
      <c r="T1265" s="18">
        <f ca="1">IF(B1265=1, ROUND(_xlfn.NORM.INV(S1265,$C$11,$C$12), 2), ROUND(_xlfn.NORM.INV(S1265, $D$11, $D$12), 2))</f>
        <v>5308.39</v>
      </c>
      <c r="U1265" s="15">
        <f ca="1">MIN(F1265,R1265)</f>
        <v>22</v>
      </c>
      <c r="V1265" s="15">
        <f ca="1">RAND()</f>
        <v>0.83599651619473681</v>
      </c>
      <c r="W1265" s="19">
        <f ca="1">(IF(B1265=1, $G$21+($G$22-$G$21)*V1265, $H$21+($H$22-$H$21)*V1265))</f>
        <v>3.5079895485842102E-2</v>
      </c>
      <c r="X1265" s="15">
        <f ca="1">ROUND(U1265*(1-W1265), 0)</f>
        <v>21</v>
      </c>
      <c r="Y1265" s="20">
        <f ca="1">RAND()</f>
        <v>0.48033558198461834</v>
      </c>
      <c r="Z1265" s="15">
        <f ca="1">IF(B1265=1, ROUND(_xlfn.NORM.INV(Y1265,$C$13,$C$14)*(1+$T$14), 0), ROUND(_xlfn.NORM.INV(Y1265, $D$13, $D$14)*(1+$T$14), 0))</f>
        <v>35</v>
      </c>
      <c r="AA1265" s="20">
        <f ca="1">RAND()</f>
        <v>9.0633837781492033E-2</v>
      </c>
      <c r="AB1265" s="18">
        <f ca="1">IF(B1265=1, ROUND(_xlfn.NORM.INV(AA1265,$C$15,$C$16), 2), ROUND(_xlfn.NORM.INV(AA1265, $D$15, $D$16), 2))</f>
        <v>2635.49</v>
      </c>
      <c r="AC1265" s="15">
        <f ca="1">MIN(G1265,Z1265)</f>
        <v>0</v>
      </c>
      <c r="AD1265" s="15">
        <f ca="1">RAND()</f>
        <v>0.45326149211650069</v>
      </c>
      <c r="AE1265" s="19">
        <f ca="1">(IF(B1265=1, $G$21+($G$22-$G$21)*AD1265, $H$21+($H$22-$H$21)*AD1265))</f>
        <v>2.359784476349502E-2</v>
      </c>
      <c r="AF1265" s="15">
        <f ca="1">ROUND(AC1265*(1-AE1265), 0)</f>
        <v>0</v>
      </c>
      <c r="AG1265" s="20">
        <f ca="1">RAND()</f>
        <v>2.9526242249939827E-3</v>
      </c>
      <c r="AH1265" s="15">
        <f ca="1">IF(B1265=1, ROUND(_xlfn.NORM.INV(AG1265,$C$17,$C$18)*(1+$T$14), 0), ROUND(_xlfn.NORM.INV(AG1265, $D$17, $D$18)*(1+$T$14), 0))</f>
        <v>55</v>
      </c>
      <c r="AI1265" s="20">
        <f ca="1">RAND()</f>
        <v>0.81774695863722935</v>
      </c>
      <c r="AJ1265" s="18">
        <f ca="1">IF(B1265=1, ROUND(_xlfn.NORM.INV(AI1265,$C$19,$C$20), 2), ROUND(_xlfn.NORM.INV(AI1265, $D$19, $D$20), 2))</f>
        <v>1817.61</v>
      </c>
      <c r="AK1265" s="15">
        <f ca="1">MIN(ROUND(H1265*(1+$C$22),0),AH1265)</f>
        <v>55</v>
      </c>
      <c r="AL1265" s="20">
        <f ca="1">RAND()</f>
        <v>0.49262869997711256</v>
      </c>
      <c r="AM1265" s="19">
        <f ca="1">(IF(B1265=1, $G$21+($G$22-$G$21)*AL1265, $H$21+($H$22-$H$21)*AL1265))</f>
        <v>2.4778860999313375E-2</v>
      </c>
      <c r="AN1265" s="15">
        <f ca="1">ROUND(AK1265*(1-AM1265), 0)</f>
        <v>54</v>
      </c>
      <c r="AO1265" s="18">
        <f ca="1">SUM(IF(AN1265&gt;H1265, (AN1265-H1265)*($G$23+AJ1265), 0),IF(AF1265&gt;G1265,(AF1265-G1265)*($G$23+AB1265),0),IF(X1265&gt;F1265,(X1265-F1265)*($G$23+T1265),0),IF(P1265&gt;E1265,(P1265-E1265)*($G$23+L1265),0))</f>
        <v>0</v>
      </c>
      <c r="AP1265" s="18">
        <f>-$C$24</f>
        <v>-313614.51120000001</v>
      </c>
      <c r="AQ1265" s="17">
        <f ca="1">L1265*P1265+T1265*X1265+AB1265*AF1265+AJ1265*AN1265-AO1265+AP1265</f>
        <v>-103987.3812</v>
      </c>
      <c r="AS1265" s="21">
        <f ca="1">SUM(IF(AN1265&gt;H1265, (AN1265-H1265), 0),IF(AF1265&gt;G1265,(AF1265-G1265),0),IF(X1265&gt;F1265,(X1265-F1265),0),IF(P1265&gt;E1265,(P1265-E1265),0))</f>
        <v>0</v>
      </c>
    </row>
    <row r="1266" spans="1:45" x14ac:dyDescent="0.4">
      <c r="A1266" s="15">
        <v>1238</v>
      </c>
      <c r="B1266" s="15">
        <f ca="1">IF(RAND() &lt; (8/12), 0, 1)</f>
        <v>0</v>
      </c>
      <c r="C1266" s="20">
        <f ca="1">RAND()</f>
        <v>0.38308687926093465</v>
      </c>
      <c r="D1266" s="15" t="str">
        <f ca="1">LOOKUP(C1266,$H$13:$H$16,$F$13:$F$16)</f>
        <v>Airbus A380-800</v>
      </c>
      <c r="E1266" s="15">
        <f ca="1">LOOKUP(D1266,$F$6:$F$9,$I$6:$I$9)</f>
        <v>14</v>
      </c>
      <c r="F1266" s="15">
        <f ca="1">LOOKUP(D1266,$F$6:$F$9,$J$6:$J$9)</f>
        <v>76</v>
      </c>
      <c r="G1266" s="15">
        <f ca="1">LOOKUP(D1266,$F$6:$F$9,$K$6:$K$9)</f>
        <v>56</v>
      </c>
      <c r="H1266" s="15">
        <f ca="1">LOOKUP(D1266,$F$6:$F$9,$L$6:$L$9)</f>
        <v>341</v>
      </c>
      <c r="I1266" s="20">
        <f ca="1">RAND()</f>
        <v>0.96365872254744056</v>
      </c>
      <c r="J1266" s="15">
        <f ca="1">IF(B1266=1, ROUND(_xlfn.NORM.INV(I1266,$C$5,$C$6)*(1+$T$14), 0), ROUND(_xlfn.NORM.INV(I1266, $D$5, $D$6)*(1+$T$14), 0))</f>
        <v>6</v>
      </c>
      <c r="K1266" s="20">
        <f ca="1">RAND()</f>
        <v>7.3549935075343797E-2</v>
      </c>
      <c r="L1266" s="18">
        <f ca="1">IF(B1266=1, ROUND(_xlfn.NORM.INV(K1266,$C$7,$C$8), 2), ROUND(_xlfn.NORM.INV(K1266, $D$7, $D$8), 2))</f>
        <v>9831.6</v>
      </c>
      <c r="M1266" s="15">
        <f ca="1">MIN(E1266,J1266)</f>
        <v>6</v>
      </c>
      <c r="N1266" s="15">
        <f ca="1">RAND()</f>
        <v>0.28577355912295277</v>
      </c>
      <c r="O1266" s="19">
        <f ca="1">(IF(B1266=1, $G$21+($G$22-$G$21)*N1266, $H$21+($H$22-$H$21)*N1266))</f>
        <v>1.8573206773688584E-2</v>
      </c>
      <c r="P1266" s="15">
        <f ca="1">ROUND(M1266*(1-O1266), 0)</f>
        <v>6</v>
      </c>
      <c r="Q1266" s="20">
        <f ca="1">RAND()</f>
        <v>0.20089709756015606</v>
      </c>
      <c r="R1266" s="15">
        <f ca="1">IF(B1266=1, ROUND(_xlfn.NORM.INV(Q1266,$C$9,$C$10)*(1+$T$14), 0), ROUND(_xlfn.NORM.INV(Q1266, $D$9, $D$10)*(1+$T$14), 0))</f>
        <v>31</v>
      </c>
      <c r="S1266" s="20">
        <f ca="1">RAND()</f>
        <v>3.0757480224223643E-2</v>
      </c>
      <c r="T1266" s="18">
        <f ca="1">IF(B1266=1, ROUND(_xlfn.NORM.INV(S1266,$C$11,$C$12), 2), ROUND(_xlfn.NORM.INV(S1266, $D$11, $D$12), 2))</f>
        <v>4820.1099999999997</v>
      </c>
      <c r="U1266" s="15">
        <f ca="1">MIN(F1266,R1266)</f>
        <v>31</v>
      </c>
      <c r="V1266" s="15">
        <f ca="1">RAND()</f>
        <v>1.5495114582222413E-3</v>
      </c>
      <c r="W1266" s="19">
        <f ca="1">(IF(B1266=1, $G$21+($G$22-$G$21)*V1266, $H$21+($H$22-$H$21)*V1266))</f>
        <v>1.0046485343746667E-2</v>
      </c>
      <c r="X1266" s="15">
        <f ca="1">ROUND(U1266*(1-W1266), 0)</f>
        <v>31</v>
      </c>
      <c r="Y1266" s="20">
        <f ca="1">RAND()</f>
        <v>0.16253542625047623</v>
      </c>
      <c r="Z1266" s="15">
        <f ca="1">IF(B1266=1, ROUND(_xlfn.NORM.INV(Y1266,$C$13,$C$14)*(1+$T$14), 0), ROUND(_xlfn.NORM.INV(Y1266, $D$13, $D$14)*(1+$T$14), 0))</f>
        <v>26</v>
      </c>
      <c r="AA1266" s="20">
        <f ca="1">RAND()</f>
        <v>0.50272826661691472</v>
      </c>
      <c r="AB1266" s="18">
        <f ca="1">IF(B1266=1, ROUND(_xlfn.NORM.INV(AA1266,$C$15,$C$16), 2), ROUND(_xlfn.NORM.INV(AA1266, $D$15, $D$16), 2))</f>
        <v>2798.8</v>
      </c>
      <c r="AC1266" s="15">
        <f ca="1">MIN(G1266,Z1266)</f>
        <v>26</v>
      </c>
      <c r="AD1266" s="15">
        <f ca="1">RAND()</f>
        <v>0.62710488012086951</v>
      </c>
      <c r="AE1266" s="19">
        <f ca="1">(IF(B1266=1, $G$21+($G$22-$G$21)*AD1266, $H$21+($H$22-$H$21)*AD1266))</f>
        <v>2.8813146403626082E-2</v>
      </c>
      <c r="AF1266" s="15">
        <f ca="1">ROUND(AC1266*(1-AE1266), 0)</f>
        <v>25</v>
      </c>
      <c r="AG1266" s="20">
        <f ca="1">RAND()</f>
        <v>0.12050845440566393</v>
      </c>
      <c r="AH1266" s="15">
        <f ca="1">IF(B1266=1, ROUND(_xlfn.NORM.INV(AG1266,$C$17,$C$18)*(1+$T$14), 0), ROUND(_xlfn.NORM.INV(AG1266, $D$17, $D$18)*(1+$T$14), 0))</f>
        <v>138</v>
      </c>
      <c r="AI1266" s="20">
        <f ca="1">RAND()</f>
        <v>0.99769522085484641</v>
      </c>
      <c r="AJ1266" s="18">
        <f ca="1">IF(B1266=1, ROUND(_xlfn.NORM.INV(AI1266,$C$19,$C$20), 2), ROUND(_xlfn.NORM.INV(AI1266, $D$19, $D$20), 2))</f>
        <v>1963.93</v>
      </c>
      <c r="AK1266" s="15">
        <f ca="1">MIN(ROUND(H1266*(1+$C$22),0),AH1266)</f>
        <v>138</v>
      </c>
      <c r="AL1266" s="20">
        <f ca="1">RAND()</f>
        <v>0.33445327116011103</v>
      </c>
      <c r="AM1266" s="19">
        <f ca="1">(IF(B1266=1, $G$21+($G$22-$G$21)*AL1266, $H$21+($H$22-$H$21)*AL1266))</f>
        <v>2.0033598134803331E-2</v>
      </c>
      <c r="AN1266" s="15">
        <f ca="1">ROUND(AK1266*(1-AM1266), 0)</f>
        <v>135</v>
      </c>
      <c r="AO1266" s="18">
        <f ca="1">SUM(IF(AN1266&gt;H1266, (AN1266-H1266)*($G$23+AJ1266), 0),IF(AF1266&gt;G1266,(AF1266-G1266)*($G$23+AB1266),0),IF(X1266&gt;F1266,(X1266-F1266)*($G$23+T1266),0),IF(P1266&gt;E1266,(P1266-E1266)*($G$23+L1266),0))</f>
        <v>0</v>
      </c>
      <c r="AP1266" s="18">
        <f>-$C$24</f>
        <v>-313614.51120000001</v>
      </c>
      <c r="AQ1266" s="17">
        <f ca="1">L1266*P1266+T1266*X1266+AB1266*AF1266+AJ1266*AN1266-AO1266+AP1266</f>
        <v>229899.04880000005</v>
      </c>
      <c r="AS1266" s="21">
        <f ca="1">SUM(IF(AN1266&gt;H1266, (AN1266-H1266), 0),IF(AF1266&gt;G1266,(AF1266-G1266),0),IF(X1266&gt;F1266,(X1266-F1266),0),IF(P1266&gt;E1266,(P1266-E1266),0))</f>
        <v>0</v>
      </c>
    </row>
    <row r="1267" spans="1:45" x14ac:dyDescent="0.4">
      <c r="A1267" s="15">
        <v>1239</v>
      </c>
      <c r="B1267" s="15">
        <f ca="1">IF(RAND() &lt; (8/12), 0, 1)</f>
        <v>0</v>
      </c>
      <c r="C1267" s="20">
        <f ca="1">RAND()</f>
        <v>0.93947976485856532</v>
      </c>
      <c r="D1267" s="15" t="str">
        <f ca="1">LOOKUP(C1267,$H$13:$H$16,$F$13:$F$16)</f>
        <v>Boeing 777-300ER</v>
      </c>
      <c r="E1267" s="15">
        <f ca="1">LOOKUP(D1267,$F$6:$F$9,$I$6:$I$9)</f>
        <v>8</v>
      </c>
      <c r="F1267" s="15">
        <f ca="1">LOOKUP(D1267,$F$6:$F$9,$J$6:$J$9)</f>
        <v>40</v>
      </c>
      <c r="G1267" s="15">
        <f ca="1">LOOKUP(D1267,$F$6:$F$9,$K$6:$K$9)</f>
        <v>24</v>
      </c>
      <c r="H1267" s="15">
        <f ca="1">LOOKUP(D1267,$F$6:$F$9,$L$6:$L$9)</f>
        <v>260</v>
      </c>
      <c r="I1267" s="20">
        <f ca="1">RAND()</f>
        <v>0.16009653153284098</v>
      </c>
      <c r="J1267" s="15">
        <f ca="1">IF(B1267=1, ROUND(_xlfn.NORM.INV(I1267,$C$5,$C$6)*(1+$T$14), 0), ROUND(_xlfn.NORM.INV(I1267, $D$5, $D$6)*(1+$T$14), 0))</f>
        <v>3</v>
      </c>
      <c r="K1267" s="20">
        <f ca="1">RAND()</f>
        <v>0.47967833417447281</v>
      </c>
      <c r="L1267" s="18">
        <f ca="1">IF(B1267=1, ROUND(_xlfn.NORM.INV(K1267,$C$7,$C$8), 2), ROUND(_xlfn.NORM.INV(K1267, $D$7, $D$8), 2))</f>
        <v>10469.15</v>
      </c>
      <c r="M1267" s="15">
        <f ca="1">MIN(E1267,J1267)</f>
        <v>3</v>
      </c>
      <c r="N1267" s="15">
        <f ca="1">RAND()</f>
        <v>0.92380892520978608</v>
      </c>
      <c r="O1267" s="19">
        <f ca="1">(IF(B1267=1, $G$21+($G$22-$G$21)*N1267, $H$21+($H$22-$H$21)*N1267))</f>
        <v>3.7714267756293579E-2</v>
      </c>
      <c r="P1267" s="15">
        <f ca="1">ROUND(M1267*(1-O1267), 0)</f>
        <v>3</v>
      </c>
      <c r="Q1267" s="20">
        <f ca="1">RAND()</f>
        <v>0.55806787697550486</v>
      </c>
      <c r="R1267" s="15">
        <f ca="1">IF(B1267=1, ROUND(_xlfn.NORM.INV(Q1267,$C$9,$C$10)*(1+$T$14), 0), ROUND(_xlfn.NORM.INV(Q1267, $D$9, $D$10)*(1+$T$14), 0))</f>
        <v>41</v>
      </c>
      <c r="S1267" s="20">
        <f ca="1">RAND()</f>
        <v>0.40647015116443841</v>
      </c>
      <c r="T1267" s="18">
        <f ca="1">IF(B1267=1, ROUND(_xlfn.NORM.INV(S1267,$C$11,$C$12), 2), ROUND(_xlfn.NORM.INV(S1267, $D$11, $D$12), 2))</f>
        <v>5192.2700000000004</v>
      </c>
      <c r="U1267" s="15">
        <f ca="1">MIN(F1267,R1267)</f>
        <v>40</v>
      </c>
      <c r="V1267" s="15">
        <f ca="1">RAND()</f>
        <v>0.91173732871056712</v>
      </c>
      <c r="W1267" s="19">
        <f ca="1">(IF(B1267=1, $G$21+($G$22-$G$21)*V1267, $H$21+($H$22-$H$21)*V1267))</f>
        <v>3.7352119861317014E-2</v>
      </c>
      <c r="X1267" s="15">
        <f ca="1">ROUND(U1267*(1-W1267), 0)</f>
        <v>39</v>
      </c>
      <c r="Y1267" s="20">
        <f ca="1">RAND()</f>
        <v>1.8749518731136727E-2</v>
      </c>
      <c r="Z1267" s="15">
        <f ca="1">IF(B1267=1, ROUND(_xlfn.NORM.INV(Y1267,$C$13,$C$14)*(1+$T$14), 0), ROUND(_xlfn.NORM.INV(Y1267, $D$13, $D$14)*(1+$T$14), 0))</f>
        <v>16</v>
      </c>
      <c r="AA1267" s="20">
        <f ca="1">RAND()</f>
        <v>0.58851624917374212</v>
      </c>
      <c r="AB1267" s="18">
        <f ca="1">IF(B1267=1, ROUND(_xlfn.NORM.INV(AA1267,$C$15,$C$16), 2), ROUND(_xlfn.NORM.INV(AA1267, $D$15, $D$16), 2))</f>
        <v>2825.16</v>
      </c>
      <c r="AC1267" s="15">
        <f ca="1">MIN(G1267,Z1267)</f>
        <v>16</v>
      </c>
      <c r="AD1267" s="15">
        <f ca="1">RAND()</f>
        <v>0.97239523448824305</v>
      </c>
      <c r="AE1267" s="19">
        <f ca="1">(IF(B1267=1, $G$21+($G$22-$G$21)*AD1267, $H$21+($H$22-$H$21)*AD1267))</f>
        <v>3.9171857034647289E-2</v>
      </c>
      <c r="AF1267" s="15">
        <f ca="1">ROUND(AC1267*(1-AE1267), 0)</f>
        <v>15</v>
      </c>
      <c r="AG1267" s="20">
        <f ca="1">RAND()</f>
        <v>0.5507617859140701</v>
      </c>
      <c r="AH1267" s="15">
        <f ca="1">IF(B1267=1, ROUND(_xlfn.NORM.INV(AG1267,$C$17,$C$18)*(1+$T$14), 0), ROUND(_xlfn.NORM.INV(AG1267, $D$17, $D$18)*(1+$T$14), 0))</f>
        <v>206</v>
      </c>
      <c r="AI1267" s="20">
        <f ca="1">RAND()</f>
        <v>0.78655317938943403</v>
      </c>
      <c r="AJ1267" s="18">
        <f ca="1">IF(B1267=1, ROUND(_xlfn.NORM.INV(AI1267,$C$19,$C$20), 2), ROUND(_xlfn.NORM.INV(AI1267, $D$19, $D$20), 2))</f>
        <v>1809.08</v>
      </c>
      <c r="AK1267" s="15">
        <f ca="1">MIN(ROUND(H1267*(1+$C$22),0),AH1267)</f>
        <v>206</v>
      </c>
      <c r="AL1267" s="20">
        <f ca="1">RAND()</f>
        <v>0.76299073487550562</v>
      </c>
      <c r="AM1267" s="19">
        <f ca="1">(IF(B1267=1, $G$21+($G$22-$G$21)*AL1267, $H$21+($H$22-$H$21)*AL1267))</f>
        <v>3.2889722046265168E-2</v>
      </c>
      <c r="AN1267" s="15">
        <f ca="1">ROUND(AK1267*(1-AM1267), 0)</f>
        <v>199</v>
      </c>
      <c r="AO1267" s="18">
        <f ca="1">SUM(IF(AN1267&gt;H1267, (AN1267-H1267)*($G$23+AJ1267), 0),IF(AF1267&gt;G1267,(AF1267-G1267)*($G$23+AB1267),0),IF(X1267&gt;F1267,(X1267-F1267)*($G$23+T1267),0),IF(P1267&gt;E1267,(P1267-E1267)*($G$23+L1267),0))</f>
        <v>0</v>
      </c>
      <c r="AP1267" s="18">
        <f>-$C$24</f>
        <v>-313614.51120000001</v>
      </c>
      <c r="AQ1267" s="17">
        <f ca="1">L1267*P1267+T1267*X1267+AB1267*AF1267+AJ1267*AN1267-AO1267+AP1267</f>
        <v>322675.78880000004</v>
      </c>
      <c r="AS1267" s="21">
        <f ca="1">SUM(IF(AN1267&gt;H1267, (AN1267-H1267), 0),IF(AF1267&gt;G1267,(AF1267-G1267),0),IF(X1267&gt;F1267,(X1267-F1267),0),IF(P1267&gt;E1267,(P1267-E1267),0))</f>
        <v>0</v>
      </c>
    </row>
    <row r="1268" spans="1:45" x14ac:dyDescent="0.4">
      <c r="A1268" s="15">
        <v>1240</v>
      </c>
      <c r="B1268" s="15">
        <f ca="1">IF(RAND() &lt; (8/12), 0, 1)</f>
        <v>0</v>
      </c>
      <c r="C1268" s="20">
        <f ca="1">RAND()</f>
        <v>0.75475502516529425</v>
      </c>
      <c r="D1268" s="15" t="str">
        <f ca="1">LOOKUP(C1268,$H$13:$H$16,$F$13:$F$16)</f>
        <v>Boeing 777-300ER</v>
      </c>
      <c r="E1268" s="15">
        <f ca="1">LOOKUP(D1268,$F$6:$F$9,$I$6:$I$9)</f>
        <v>8</v>
      </c>
      <c r="F1268" s="15">
        <f ca="1">LOOKUP(D1268,$F$6:$F$9,$J$6:$J$9)</f>
        <v>40</v>
      </c>
      <c r="G1268" s="15">
        <f ca="1">LOOKUP(D1268,$F$6:$F$9,$K$6:$K$9)</f>
        <v>24</v>
      </c>
      <c r="H1268" s="15">
        <f ca="1">LOOKUP(D1268,$F$6:$F$9,$L$6:$L$9)</f>
        <v>260</v>
      </c>
      <c r="I1268" s="20">
        <f ca="1">RAND()</f>
        <v>0.96999078166553454</v>
      </c>
      <c r="J1268" s="15">
        <f ca="1">IF(B1268=1, ROUND(_xlfn.NORM.INV(I1268,$C$5,$C$6)*(1+$T$14), 0), ROUND(_xlfn.NORM.INV(I1268, $D$5, $D$6)*(1+$T$14), 0))</f>
        <v>6</v>
      </c>
      <c r="K1268" s="20">
        <f ca="1">RAND()</f>
        <v>0.11129417067759673</v>
      </c>
      <c r="L1268" s="18">
        <f ca="1">IF(B1268=1, ROUND(_xlfn.NORM.INV(K1268,$C$7,$C$8), 2), ROUND(_xlfn.NORM.INV(K1268, $D$7, $D$8), 2))</f>
        <v>9936.5</v>
      </c>
      <c r="M1268" s="15">
        <f ca="1">MIN(E1268,J1268)</f>
        <v>6</v>
      </c>
      <c r="N1268" s="15">
        <f ca="1">RAND()</f>
        <v>0.88137662586914256</v>
      </c>
      <c r="O1268" s="19">
        <f ca="1">(IF(B1268=1, $G$21+($G$22-$G$21)*N1268, $H$21+($H$22-$H$21)*N1268))</f>
        <v>3.6441298776074278E-2</v>
      </c>
      <c r="P1268" s="15">
        <f ca="1">ROUND(M1268*(1-O1268), 0)</f>
        <v>6</v>
      </c>
      <c r="Q1268" s="20">
        <f ca="1">RAND()</f>
        <v>0.7368975627777935</v>
      </c>
      <c r="R1268" s="15">
        <f ca="1">IF(B1268=1, ROUND(_xlfn.NORM.INV(Q1268,$C$9,$C$10)*(1+$T$14), 0), ROUND(_xlfn.NORM.INV(Q1268, $D$9, $D$10)*(1+$T$14), 0))</f>
        <v>47</v>
      </c>
      <c r="S1268" s="20">
        <f ca="1">RAND()</f>
        <v>0.11958390673027974</v>
      </c>
      <c r="T1268" s="18">
        <f ca="1">IF(B1268=1, ROUND(_xlfn.NORM.INV(S1268,$C$11,$C$12), 2), ROUND(_xlfn.NORM.INV(S1268, $D$11, $D$12), 2))</f>
        <v>4977.96</v>
      </c>
      <c r="U1268" s="15">
        <f ca="1">MIN(F1268,R1268)</f>
        <v>40</v>
      </c>
      <c r="V1268" s="15">
        <f ca="1">RAND()</f>
        <v>0.41786874677035679</v>
      </c>
      <c r="W1268" s="19">
        <f ca="1">(IF(B1268=1, $G$21+($G$22-$G$21)*V1268, $H$21+($H$22-$H$21)*V1268))</f>
        <v>2.2536062403110704E-2</v>
      </c>
      <c r="X1268" s="15">
        <f ca="1">ROUND(U1268*(1-W1268), 0)</f>
        <v>39</v>
      </c>
      <c r="Y1268" s="20">
        <f ca="1">RAND()</f>
        <v>0.96996847799062735</v>
      </c>
      <c r="Z1268" s="15">
        <f ca="1">IF(B1268=1, ROUND(_xlfn.NORM.INV(Y1268,$C$13,$C$14)*(1+$T$14), 0), ROUND(_xlfn.NORM.INV(Y1268, $D$13, $D$14)*(1+$T$14), 0))</f>
        <v>53</v>
      </c>
      <c r="AA1268" s="20">
        <f ca="1">RAND()</f>
        <v>0.69200412850801873</v>
      </c>
      <c r="AB1268" s="18">
        <f ca="1">IF(B1268=1, ROUND(_xlfn.NORM.INV(AA1268,$C$15,$C$16), 2), ROUND(_xlfn.NORM.INV(AA1268, $D$15, $D$16), 2))</f>
        <v>2858.92</v>
      </c>
      <c r="AC1268" s="15">
        <f ca="1">MIN(G1268,Z1268)</f>
        <v>24</v>
      </c>
      <c r="AD1268" s="15">
        <f ca="1">RAND()</f>
        <v>6.4426706498069475E-2</v>
      </c>
      <c r="AE1268" s="19">
        <f ca="1">(IF(B1268=1, $G$21+($G$22-$G$21)*AD1268, $H$21+($H$22-$H$21)*AD1268))</f>
        <v>1.1932801194942085E-2</v>
      </c>
      <c r="AF1268" s="15">
        <f ca="1">ROUND(AC1268*(1-AE1268), 0)</f>
        <v>24</v>
      </c>
      <c r="AG1268" s="20">
        <f ca="1">RAND()</f>
        <v>0.63210033510963781</v>
      </c>
      <c r="AH1268" s="15">
        <f ca="1">IF(B1268=1, ROUND(_xlfn.NORM.INV(AG1268,$C$17,$C$18)*(1+$T$14), 0), ROUND(_xlfn.NORM.INV(AG1268, $D$17, $D$18)*(1+$T$14), 0))</f>
        <v>217</v>
      </c>
      <c r="AI1268" s="20">
        <f ca="1">RAND()</f>
        <v>0.72000717337035591</v>
      </c>
      <c r="AJ1268" s="18">
        <f ca="1">IF(B1268=1, ROUND(_xlfn.NORM.INV(AI1268,$C$19,$C$20), 2), ROUND(_xlfn.NORM.INV(AI1268, $D$19, $D$20), 2))</f>
        <v>1793</v>
      </c>
      <c r="AK1268" s="15">
        <f ca="1">MIN(ROUND(H1268*(1+$C$22),0),AH1268)</f>
        <v>217</v>
      </c>
      <c r="AL1268" s="20">
        <f ca="1">RAND()</f>
        <v>0.29588401461193903</v>
      </c>
      <c r="AM1268" s="19">
        <f ca="1">(IF(B1268=1, $G$21+($G$22-$G$21)*AL1268, $H$21+($H$22-$H$21)*AL1268))</f>
        <v>1.887652043835817E-2</v>
      </c>
      <c r="AN1268" s="15">
        <f ca="1">ROUND(AK1268*(1-AM1268), 0)</f>
        <v>213</v>
      </c>
      <c r="AO1268" s="18">
        <f ca="1">SUM(IF(AN1268&gt;H1268, (AN1268-H1268)*($G$23+AJ1268), 0),IF(AF1268&gt;G1268,(AF1268-G1268)*($G$23+AB1268),0),IF(X1268&gt;F1268,(X1268-F1268)*($G$23+T1268),0),IF(P1268&gt;E1268,(P1268-E1268)*($G$23+L1268),0))</f>
        <v>0</v>
      </c>
      <c r="AP1268" s="18">
        <f>-$C$24</f>
        <v>-313614.51120000001</v>
      </c>
      <c r="AQ1268" s="17">
        <f ca="1">L1268*P1268+T1268*X1268+AB1268*AF1268+AJ1268*AN1268-AO1268+AP1268</f>
        <v>390668.00880000001</v>
      </c>
      <c r="AS1268" s="21">
        <f ca="1">SUM(IF(AN1268&gt;H1268, (AN1268-H1268), 0),IF(AF1268&gt;G1268,(AF1268-G1268),0),IF(X1268&gt;F1268,(X1268-F1268),0),IF(P1268&gt;E1268,(P1268-E1268),0))</f>
        <v>0</v>
      </c>
    </row>
    <row r="1269" spans="1:45" x14ac:dyDescent="0.4">
      <c r="A1269" s="15">
        <v>1241</v>
      </c>
      <c r="B1269" s="15">
        <f ca="1">IF(RAND() &lt; (8/12), 0, 1)</f>
        <v>0</v>
      </c>
      <c r="C1269" s="20">
        <f ca="1">RAND()</f>
        <v>0.74961125628468328</v>
      </c>
      <c r="D1269" s="15" t="str">
        <f ca="1">LOOKUP(C1269,$H$13:$H$16,$F$13:$F$16)</f>
        <v>Boeing 777-300ER</v>
      </c>
      <c r="E1269" s="15">
        <f ca="1">LOOKUP(D1269,$F$6:$F$9,$I$6:$I$9)</f>
        <v>8</v>
      </c>
      <c r="F1269" s="15">
        <f ca="1">LOOKUP(D1269,$F$6:$F$9,$J$6:$J$9)</f>
        <v>40</v>
      </c>
      <c r="G1269" s="15">
        <f ca="1">LOOKUP(D1269,$F$6:$F$9,$K$6:$K$9)</f>
        <v>24</v>
      </c>
      <c r="H1269" s="15">
        <f ca="1">LOOKUP(D1269,$F$6:$F$9,$L$6:$L$9)</f>
        <v>260</v>
      </c>
      <c r="I1269" s="20">
        <f ca="1">RAND()</f>
        <v>0.41430574195538239</v>
      </c>
      <c r="J1269" s="15">
        <f ca="1">IF(B1269=1, ROUND(_xlfn.NORM.INV(I1269,$C$5,$C$6)*(1+$T$14), 0), ROUND(_xlfn.NORM.INV(I1269, $D$5, $D$6)*(1+$T$14), 0))</f>
        <v>4</v>
      </c>
      <c r="K1269" s="20">
        <f ca="1">RAND()</f>
        <v>0.47170181034302239</v>
      </c>
      <c r="L1269" s="18">
        <f ca="1">IF(B1269=1, ROUND(_xlfn.NORM.INV(K1269,$C$7,$C$8), 2), ROUND(_xlfn.NORM.INV(K1269, $D$7, $D$8), 2))</f>
        <v>10460.02</v>
      </c>
      <c r="M1269" s="15">
        <f ca="1">MIN(E1269,J1269)</f>
        <v>4</v>
      </c>
      <c r="N1269" s="15">
        <f ca="1">RAND()</f>
        <v>0.8000894307046581</v>
      </c>
      <c r="O1269" s="19">
        <f ca="1">(IF(B1269=1, $G$21+($G$22-$G$21)*N1269, $H$21+($H$22-$H$21)*N1269))</f>
        <v>3.400268292113974E-2</v>
      </c>
      <c r="P1269" s="15">
        <f ca="1">ROUND(M1269*(1-O1269), 0)</f>
        <v>4</v>
      </c>
      <c r="Q1269" s="20">
        <f ca="1">RAND()</f>
        <v>0.40380105458032178</v>
      </c>
      <c r="R1269" s="15">
        <f ca="1">IF(B1269=1, ROUND(_xlfn.NORM.INV(Q1269,$C$9,$C$10)*(1+$T$14), 0), ROUND(_xlfn.NORM.INV(Q1269, $D$9, $D$10)*(1+$T$14), 0))</f>
        <v>37</v>
      </c>
      <c r="S1269" s="20">
        <f ca="1">RAND()</f>
        <v>0.23562736346460722</v>
      </c>
      <c r="T1269" s="18">
        <f ca="1">IF(B1269=1, ROUND(_xlfn.NORM.INV(S1269,$C$11,$C$12), 2), ROUND(_xlfn.NORM.INV(S1269, $D$11, $D$12), 2))</f>
        <v>5082.0200000000004</v>
      </c>
      <c r="U1269" s="15">
        <f ca="1">MIN(F1269,R1269)</f>
        <v>37</v>
      </c>
      <c r="V1269" s="15">
        <f ca="1">RAND()</f>
        <v>0.32399373063558368</v>
      </c>
      <c r="W1269" s="19">
        <f ca="1">(IF(B1269=1, $G$21+($G$22-$G$21)*V1269, $H$21+($H$22-$H$21)*V1269))</f>
        <v>1.971981191906751E-2</v>
      </c>
      <c r="X1269" s="15">
        <f ca="1">ROUND(U1269*(1-W1269), 0)</f>
        <v>36</v>
      </c>
      <c r="Y1269" s="20">
        <f ca="1">RAND()</f>
        <v>0.67421151365234788</v>
      </c>
      <c r="Z1269" s="15">
        <f ca="1">IF(B1269=1, ROUND(_xlfn.NORM.INV(Y1269,$C$13,$C$14)*(1+$T$14), 0), ROUND(_xlfn.NORM.INV(Y1269, $D$13, $D$14)*(1+$T$14), 0))</f>
        <v>40</v>
      </c>
      <c r="AA1269" s="20">
        <f ca="1">RAND()</f>
        <v>0.77593742785657216</v>
      </c>
      <c r="AB1269" s="18">
        <f ca="1">IF(B1269=1, ROUND(_xlfn.NORM.INV(AA1269,$C$15,$C$16), 2), ROUND(_xlfn.NORM.INV(AA1269, $D$15, $D$16), 2))</f>
        <v>2890.16</v>
      </c>
      <c r="AC1269" s="15">
        <f ca="1">MIN(G1269,Z1269)</f>
        <v>24</v>
      </c>
      <c r="AD1269" s="15">
        <f ca="1">RAND()</f>
        <v>0.88268741898430714</v>
      </c>
      <c r="AE1269" s="19">
        <f ca="1">(IF(B1269=1, $G$21+($G$22-$G$21)*AD1269, $H$21+($H$22-$H$21)*AD1269))</f>
        <v>3.6480622569529213E-2</v>
      </c>
      <c r="AF1269" s="15">
        <f ca="1">ROUND(AC1269*(1-AE1269), 0)</f>
        <v>23</v>
      </c>
      <c r="AG1269" s="20">
        <f ca="1">RAND()</f>
        <v>0.31417263528708861</v>
      </c>
      <c r="AH1269" s="15">
        <f ca="1">IF(B1269=1, ROUND(_xlfn.NORM.INV(AG1269,$C$17,$C$18)*(1+$T$14), 0), ROUND(_xlfn.NORM.INV(AG1269, $D$17, $D$18)*(1+$T$14), 0))</f>
        <v>174</v>
      </c>
      <c r="AI1269" s="20">
        <f ca="1">RAND()</f>
        <v>0.30064984150082064</v>
      </c>
      <c r="AJ1269" s="18">
        <f ca="1">IF(B1269=1, ROUND(_xlfn.NORM.INV(AI1269,$C$19,$C$20), 2), ROUND(_xlfn.NORM.INV(AI1269, $D$19, $D$20), 2))</f>
        <v>1709.04</v>
      </c>
      <c r="AK1269" s="15">
        <f ca="1">MIN(ROUND(H1269*(1+$C$22),0),AH1269)</f>
        <v>174</v>
      </c>
      <c r="AL1269" s="20">
        <f ca="1">RAND()</f>
        <v>0.37409166827976581</v>
      </c>
      <c r="AM1269" s="19">
        <f ca="1">(IF(B1269=1, $G$21+($G$22-$G$21)*AL1269, $H$21+($H$22-$H$21)*AL1269))</f>
        <v>2.1222750048392976E-2</v>
      </c>
      <c r="AN1269" s="15">
        <f ca="1">ROUND(AK1269*(1-AM1269), 0)</f>
        <v>170</v>
      </c>
      <c r="AO1269" s="18">
        <f ca="1">SUM(IF(AN1269&gt;H1269, (AN1269-H1269)*($G$23+AJ1269), 0),IF(AF1269&gt;G1269,(AF1269-G1269)*($G$23+AB1269),0),IF(X1269&gt;F1269,(X1269-F1269)*($G$23+T1269),0),IF(P1269&gt;E1269,(P1269-E1269)*($G$23+L1269),0))</f>
        <v>0</v>
      </c>
      <c r="AP1269" s="18">
        <f>-$C$24</f>
        <v>-313614.51120000001</v>
      </c>
      <c r="AQ1269" s="17">
        <f ca="1">L1269*P1269+T1269*X1269+AB1269*AF1269+AJ1269*AN1269-AO1269+AP1269</f>
        <v>268188.76880000002</v>
      </c>
      <c r="AS1269" s="21">
        <f ca="1">SUM(IF(AN1269&gt;H1269, (AN1269-H1269), 0),IF(AF1269&gt;G1269,(AF1269-G1269),0),IF(X1269&gt;F1269,(X1269-F1269),0),IF(P1269&gt;E1269,(P1269-E1269),0))</f>
        <v>0</v>
      </c>
    </row>
    <row r="1270" spans="1:45" x14ac:dyDescent="0.4">
      <c r="A1270" s="15">
        <v>1242</v>
      </c>
      <c r="B1270" s="15">
        <f ca="1">IF(RAND() &lt; (8/12), 0, 1)</f>
        <v>0</v>
      </c>
      <c r="C1270" s="20">
        <f ca="1">RAND()</f>
        <v>6.1771713036804177E-2</v>
      </c>
      <c r="D1270" s="15" t="str">
        <f ca="1">LOOKUP(C1270,$H$13:$H$16,$F$13:$F$16)</f>
        <v>Airbus A350-900</v>
      </c>
      <c r="E1270" s="15">
        <f ca="1">LOOKUP(D1270,$F$6:$F$9,$I$6:$I$9)</f>
        <v>0</v>
      </c>
      <c r="F1270" s="15">
        <f ca="1">LOOKUP(D1270,$F$6:$F$9,$J$6:$J$9)</f>
        <v>32</v>
      </c>
      <c r="G1270" s="15">
        <f ca="1">LOOKUP(D1270,$F$6:$F$9,$K$6:$K$9)</f>
        <v>21</v>
      </c>
      <c r="H1270" s="15">
        <f ca="1">LOOKUP(D1270,$F$6:$F$9,$L$6:$L$9)</f>
        <v>259</v>
      </c>
      <c r="I1270" s="20">
        <f ca="1">RAND()</f>
        <v>0.47970460097371992</v>
      </c>
      <c r="J1270" s="15">
        <f ca="1">IF(B1270=1, ROUND(_xlfn.NORM.INV(I1270,$C$5,$C$6)*(1+$T$14), 0), ROUND(_xlfn.NORM.INV(I1270, $D$5, $D$6)*(1+$T$14), 0))</f>
        <v>4</v>
      </c>
      <c r="K1270" s="20">
        <f ca="1">RAND()</f>
        <v>0.5419827267933307</v>
      </c>
      <c r="L1270" s="18">
        <f ca="1">IF(B1270=1, ROUND(_xlfn.NORM.INV(K1270,$C$7,$C$8), 2), ROUND(_xlfn.NORM.INV(K1270, $D$7, $D$8), 2))</f>
        <v>10540.43</v>
      </c>
      <c r="M1270" s="15">
        <f ca="1">MIN(E1270,J1270)</f>
        <v>0</v>
      </c>
      <c r="N1270" s="15">
        <f ca="1">RAND()</f>
        <v>0.5906371338111398</v>
      </c>
      <c r="O1270" s="19">
        <f ca="1">(IF(B1270=1, $G$21+($G$22-$G$21)*N1270, $H$21+($H$22-$H$21)*N1270))</f>
        <v>2.7719114014334197E-2</v>
      </c>
      <c r="P1270" s="15">
        <f ca="1">ROUND(M1270*(1-O1270), 0)</f>
        <v>0</v>
      </c>
      <c r="Q1270" s="20">
        <f ca="1">RAND()</f>
        <v>0.57849796991497227</v>
      </c>
      <c r="R1270" s="15">
        <f ca="1">IF(B1270=1, ROUND(_xlfn.NORM.INV(Q1270,$C$9,$C$10)*(1+$T$14), 0), ROUND(_xlfn.NORM.INV(Q1270, $D$9, $D$10)*(1+$T$14), 0))</f>
        <v>42</v>
      </c>
      <c r="S1270" s="20">
        <f ca="1">RAND()</f>
        <v>0.45429888948223618</v>
      </c>
      <c r="T1270" s="18">
        <f ca="1">IF(B1270=1, ROUND(_xlfn.NORM.INV(S1270,$C$11,$C$12), 2), ROUND(_xlfn.NORM.INV(S1270, $D$11, $D$12), 2))</f>
        <v>5220.03</v>
      </c>
      <c r="U1270" s="15">
        <f ca="1">MIN(F1270,R1270)</f>
        <v>32</v>
      </c>
      <c r="V1270" s="15">
        <f ca="1">RAND()</f>
        <v>0.88222069001806691</v>
      </c>
      <c r="W1270" s="19">
        <f ca="1">(IF(B1270=1, $G$21+($G$22-$G$21)*V1270, $H$21+($H$22-$H$21)*V1270))</f>
        <v>3.6466620700542005E-2</v>
      </c>
      <c r="X1270" s="15">
        <f ca="1">ROUND(U1270*(1-W1270), 0)</f>
        <v>31</v>
      </c>
      <c r="Y1270" s="20">
        <f ca="1">RAND()</f>
        <v>0.26936307416218552</v>
      </c>
      <c r="Z1270" s="15">
        <f ca="1">IF(B1270=1, ROUND(_xlfn.NORM.INV(Y1270,$C$13,$C$14)*(1+$T$14), 0), ROUND(_xlfn.NORM.INV(Y1270, $D$13, $D$14)*(1+$T$14), 0))</f>
        <v>30</v>
      </c>
      <c r="AA1270" s="20">
        <f ca="1">RAND()</f>
        <v>0.16438722138162876</v>
      </c>
      <c r="AB1270" s="18">
        <f ca="1">IF(B1270=1, ROUND(_xlfn.NORM.INV(AA1270,$C$15,$C$16), 2), ROUND(_xlfn.NORM.INV(AA1270, $D$15, $D$16), 2))</f>
        <v>2679.28</v>
      </c>
      <c r="AC1270" s="15">
        <f ca="1">MIN(G1270,Z1270)</f>
        <v>21</v>
      </c>
      <c r="AD1270" s="15">
        <f ca="1">RAND()</f>
        <v>0.41925522995850162</v>
      </c>
      <c r="AE1270" s="19">
        <f ca="1">(IF(B1270=1, $G$21+($G$22-$G$21)*AD1270, $H$21+($H$22-$H$21)*AD1270))</f>
        <v>2.2577656898755048E-2</v>
      </c>
      <c r="AF1270" s="15">
        <f ca="1">ROUND(AC1270*(1-AE1270), 0)</f>
        <v>21</v>
      </c>
      <c r="AG1270" s="20">
        <f ca="1">RAND()</f>
        <v>0.71947925274251445</v>
      </c>
      <c r="AH1270" s="15">
        <f ca="1">IF(B1270=1, ROUND(_xlfn.NORM.INV(AG1270,$C$17,$C$18)*(1+$T$14), 0), ROUND(_xlfn.NORM.INV(AG1270, $D$17, $D$18)*(1+$T$14), 0))</f>
        <v>230</v>
      </c>
      <c r="AI1270" s="20">
        <f ca="1">RAND()</f>
        <v>0.87387541328990703</v>
      </c>
      <c r="AJ1270" s="18">
        <f ca="1">IF(B1270=1, ROUND(_xlfn.NORM.INV(AI1270,$C$19,$C$20), 2), ROUND(_xlfn.NORM.INV(AI1270, $D$19, $D$20), 2))</f>
        <v>1835.7</v>
      </c>
      <c r="AK1270" s="15">
        <f ca="1">MIN(ROUND(H1270*(1+$C$22),0),AH1270)</f>
        <v>230</v>
      </c>
      <c r="AL1270" s="20">
        <f ca="1">RAND()</f>
        <v>0.92165488420966124</v>
      </c>
      <c r="AM1270" s="19">
        <f ca="1">(IF(B1270=1, $G$21+($G$22-$G$21)*AL1270, $H$21+($H$22-$H$21)*AL1270))</f>
        <v>3.7649646526289833E-2</v>
      </c>
      <c r="AN1270" s="15">
        <f ca="1">ROUND(AK1270*(1-AM1270), 0)</f>
        <v>221</v>
      </c>
      <c r="AO1270" s="18">
        <f ca="1">SUM(IF(AN1270&gt;H1270, (AN1270-H1270)*($G$23+AJ1270), 0),IF(AF1270&gt;G1270,(AF1270-G1270)*($G$23+AB1270),0),IF(X1270&gt;F1270,(X1270-F1270)*($G$23+T1270),0),IF(P1270&gt;E1270,(P1270-E1270)*($G$23+L1270),0))</f>
        <v>0</v>
      </c>
      <c r="AP1270" s="18">
        <f>-$C$24</f>
        <v>-313614.51120000001</v>
      </c>
      <c r="AQ1270" s="17">
        <f ca="1">L1270*P1270+T1270*X1270+AB1270*AF1270+AJ1270*AN1270-AO1270+AP1270</f>
        <v>310160.9988</v>
      </c>
      <c r="AS1270" s="21">
        <f ca="1">SUM(IF(AN1270&gt;H1270, (AN1270-H1270), 0),IF(AF1270&gt;G1270,(AF1270-G1270),0),IF(X1270&gt;F1270,(X1270-F1270),0),IF(P1270&gt;E1270,(P1270-E1270),0))</f>
        <v>0</v>
      </c>
    </row>
    <row r="1271" spans="1:45" x14ac:dyDescent="0.4">
      <c r="A1271" s="15">
        <v>1243</v>
      </c>
      <c r="B1271" s="15">
        <f ca="1">IF(RAND() &lt; (8/12), 0, 1)</f>
        <v>0</v>
      </c>
      <c r="C1271" s="20">
        <f ca="1">RAND()</f>
        <v>0.8394657385822698</v>
      </c>
      <c r="D1271" s="15" t="str">
        <f ca="1">LOOKUP(C1271,$H$13:$H$16,$F$13:$F$16)</f>
        <v>Boeing 777-300ER</v>
      </c>
      <c r="E1271" s="15">
        <f ca="1">LOOKUP(D1271,$F$6:$F$9,$I$6:$I$9)</f>
        <v>8</v>
      </c>
      <c r="F1271" s="15">
        <f ca="1">LOOKUP(D1271,$F$6:$F$9,$J$6:$J$9)</f>
        <v>40</v>
      </c>
      <c r="G1271" s="15">
        <f ca="1">LOOKUP(D1271,$F$6:$F$9,$K$6:$K$9)</f>
        <v>24</v>
      </c>
      <c r="H1271" s="15">
        <f ca="1">LOOKUP(D1271,$F$6:$F$9,$L$6:$L$9)</f>
        <v>260</v>
      </c>
      <c r="I1271" s="20">
        <f ca="1">RAND()</f>
        <v>0.58061183695861918</v>
      </c>
      <c r="J1271" s="15">
        <f ca="1">IF(B1271=1, ROUND(_xlfn.NORM.INV(I1271,$C$5,$C$6)*(1+$T$14), 0), ROUND(_xlfn.NORM.INV(I1271, $D$5, $D$6)*(1+$T$14), 0))</f>
        <v>4</v>
      </c>
      <c r="K1271" s="20">
        <f ca="1">RAND()</f>
        <v>0.58288419314275819</v>
      </c>
      <c r="L1271" s="18">
        <f ca="1">IF(B1271=1, ROUND(_xlfn.NORM.INV(K1271,$C$7,$C$8), 2), ROUND(_xlfn.NORM.INV(K1271, $D$7, $D$8), 2))</f>
        <v>10587.76</v>
      </c>
      <c r="M1271" s="15">
        <f ca="1">MIN(E1271,J1271)</f>
        <v>4</v>
      </c>
      <c r="N1271" s="15">
        <f ca="1">RAND()</f>
        <v>0.16059354082553978</v>
      </c>
      <c r="O1271" s="19">
        <f ca="1">(IF(B1271=1, $G$21+($G$22-$G$21)*N1271, $H$21+($H$22-$H$21)*N1271))</f>
        <v>1.4817806224766195E-2</v>
      </c>
      <c r="P1271" s="15">
        <f ca="1">ROUND(M1271*(1-O1271), 0)</f>
        <v>4</v>
      </c>
      <c r="Q1271" s="20">
        <f ca="1">RAND()</f>
        <v>0.67748550129949348</v>
      </c>
      <c r="R1271" s="15">
        <f ca="1">IF(B1271=1, ROUND(_xlfn.NORM.INV(Q1271,$C$9,$C$10)*(1+$T$14), 0), ROUND(_xlfn.NORM.INV(Q1271, $D$9, $D$10)*(1+$T$14), 0))</f>
        <v>45</v>
      </c>
      <c r="S1271" s="20">
        <f ca="1">RAND()</f>
        <v>0.43292394288745228</v>
      </c>
      <c r="T1271" s="18">
        <f ca="1">IF(B1271=1, ROUND(_xlfn.NORM.INV(S1271,$C$11,$C$12), 2), ROUND(_xlfn.NORM.INV(S1271, $D$11, $D$12), 2))</f>
        <v>5207.6899999999996</v>
      </c>
      <c r="U1271" s="15">
        <f ca="1">MIN(F1271,R1271)</f>
        <v>40</v>
      </c>
      <c r="V1271" s="15">
        <f ca="1">RAND()</f>
        <v>0.21375680526336072</v>
      </c>
      <c r="W1271" s="19">
        <f ca="1">(IF(B1271=1, $G$21+($G$22-$G$21)*V1271, $H$21+($H$22-$H$21)*V1271))</f>
        <v>1.6412704157900821E-2</v>
      </c>
      <c r="X1271" s="15">
        <f ca="1">ROUND(U1271*(1-W1271), 0)</f>
        <v>39</v>
      </c>
      <c r="Y1271" s="20">
        <f ca="1">RAND()</f>
        <v>5.5684495835220171E-2</v>
      </c>
      <c r="Z1271" s="15">
        <f ca="1">IF(B1271=1, ROUND(_xlfn.NORM.INV(Y1271,$C$13,$C$14)*(1+$T$14), 0), ROUND(_xlfn.NORM.INV(Y1271, $D$13, $D$14)*(1+$T$14), 0))</f>
        <v>21</v>
      </c>
      <c r="AA1271" s="20">
        <f ca="1">RAND()</f>
        <v>0.31178906848338772</v>
      </c>
      <c r="AB1271" s="18">
        <f ca="1">IF(B1271=1, ROUND(_xlfn.NORM.INV(AA1271,$C$15,$C$16), 2), ROUND(_xlfn.NORM.INV(AA1271, $D$15, $D$16), 2))</f>
        <v>2738.32</v>
      </c>
      <c r="AC1271" s="15">
        <f ca="1">MIN(G1271,Z1271)</f>
        <v>21</v>
      </c>
      <c r="AD1271" s="15">
        <f ca="1">RAND()</f>
        <v>0.73557734588203938</v>
      </c>
      <c r="AE1271" s="19">
        <f ca="1">(IF(B1271=1, $G$21+($G$22-$G$21)*AD1271, $H$21+($H$22-$H$21)*AD1271))</f>
        <v>3.2067320376461178E-2</v>
      </c>
      <c r="AF1271" s="15">
        <f ca="1">ROUND(AC1271*(1-AE1271), 0)</f>
        <v>20</v>
      </c>
      <c r="AG1271" s="20">
        <f ca="1">RAND()</f>
        <v>0.12139903261021301</v>
      </c>
      <c r="AH1271" s="15">
        <f ca="1">IF(B1271=1, ROUND(_xlfn.NORM.INV(AG1271,$C$17,$C$18)*(1+$T$14), 0), ROUND(_xlfn.NORM.INV(AG1271, $D$17, $D$18)*(1+$T$14), 0))</f>
        <v>138</v>
      </c>
      <c r="AI1271" s="20">
        <f ca="1">RAND()</f>
        <v>0.79582189898803779</v>
      </c>
      <c r="AJ1271" s="18">
        <f ca="1">IF(B1271=1, ROUND(_xlfn.NORM.INV(AI1271,$C$19,$C$20), 2), ROUND(_xlfn.NORM.INV(AI1271, $D$19, $D$20), 2))</f>
        <v>1811.53</v>
      </c>
      <c r="AK1271" s="15">
        <f ca="1">MIN(ROUND(H1271*(1+$C$22),0),AH1271)</f>
        <v>138</v>
      </c>
      <c r="AL1271" s="20">
        <f ca="1">RAND()</f>
        <v>0.71131519866251403</v>
      </c>
      <c r="AM1271" s="19">
        <f ca="1">(IF(B1271=1, $G$21+($G$22-$G$21)*AL1271, $H$21+($H$22-$H$21)*AL1271))</f>
        <v>3.1339455959875417E-2</v>
      </c>
      <c r="AN1271" s="15">
        <f ca="1">ROUND(AK1271*(1-AM1271), 0)</f>
        <v>134</v>
      </c>
      <c r="AO1271" s="18">
        <f ca="1">SUM(IF(AN1271&gt;H1271, (AN1271-H1271)*($G$23+AJ1271), 0),IF(AF1271&gt;G1271,(AF1271-G1271)*($G$23+AB1271),0),IF(X1271&gt;F1271,(X1271-F1271)*($G$23+T1271),0),IF(P1271&gt;E1271,(P1271-E1271)*($G$23+L1271),0))</f>
        <v>0</v>
      </c>
      <c r="AP1271" s="18">
        <f>-$C$24</f>
        <v>-313614.51120000001</v>
      </c>
      <c r="AQ1271" s="17">
        <f ca="1">L1271*P1271+T1271*X1271+AB1271*AF1271+AJ1271*AN1271-AO1271+AP1271</f>
        <v>229347.85879999999</v>
      </c>
      <c r="AS1271" s="21">
        <f ca="1">SUM(IF(AN1271&gt;H1271, (AN1271-H1271), 0),IF(AF1271&gt;G1271,(AF1271-G1271),0),IF(X1271&gt;F1271,(X1271-F1271),0),IF(P1271&gt;E1271,(P1271-E1271),0))</f>
        <v>0</v>
      </c>
    </row>
    <row r="1272" spans="1:45" x14ac:dyDescent="0.4">
      <c r="A1272" s="15">
        <v>1244</v>
      </c>
      <c r="B1272" s="15">
        <f ca="1">IF(RAND() &lt; (8/12), 0, 1)</f>
        <v>0</v>
      </c>
      <c r="C1272" s="20">
        <f ca="1">RAND()</f>
        <v>0.33851315346979161</v>
      </c>
      <c r="D1272" s="15" t="str">
        <f ca="1">LOOKUP(C1272,$H$13:$H$16,$F$13:$F$16)</f>
        <v>Airbus A380-800</v>
      </c>
      <c r="E1272" s="15">
        <f ca="1">LOOKUP(D1272,$F$6:$F$9,$I$6:$I$9)</f>
        <v>14</v>
      </c>
      <c r="F1272" s="15">
        <f ca="1">LOOKUP(D1272,$F$6:$F$9,$J$6:$J$9)</f>
        <v>76</v>
      </c>
      <c r="G1272" s="15">
        <f ca="1">LOOKUP(D1272,$F$6:$F$9,$K$6:$K$9)</f>
        <v>56</v>
      </c>
      <c r="H1272" s="15">
        <f ca="1">LOOKUP(D1272,$F$6:$F$9,$L$6:$L$9)</f>
        <v>341</v>
      </c>
      <c r="I1272" s="20">
        <f ca="1">RAND()</f>
        <v>0.65017893180514941</v>
      </c>
      <c r="J1272" s="15">
        <f ca="1">IF(B1272=1, ROUND(_xlfn.NORM.INV(I1272,$C$5,$C$6)*(1+$T$14), 0), ROUND(_xlfn.NORM.INV(I1272, $D$5, $D$6)*(1+$T$14), 0))</f>
        <v>5</v>
      </c>
      <c r="K1272" s="20">
        <f ca="1">RAND()</f>
        <v>0.88390629639040663</v>
      </c>
      <c r="L1272" s="18">
        <f ca="1">IF(B1272=1, ROUND(_xlfn.NORM.INV(K1272,$C$7,$C$8), 2), ROUND(_xlfn.NORM.INV(K1272, $D$7, $D$8), 2))</f>
        <v>11036.9</v>
      </c>
      <c r="M1272" s="15">
        <f ca="1">MIN(E1272,J1272)</f>
        <v>5</v>
      </c>
      <c r="N1272" s="15">
        <f ca="1">RAND()</f>
        <v>0.23532352564797943</v>
      </c>
      <c r="O1272" s="19">
        <f ca="1">(IF(B1272=1, $G$21+($G$22-$G$21)*N1272, $H$21+($H$22-$H$21)*N1272))</f>
        <v>1.7059705769439382E-2</v>
      </c>
      <c r="P1272" s="15">
        <f ca="1">ROUND(M1272*(1-O1272), 0)</f>
        <v>5</v>
      </c>
      <c r="Q1272" s="20">
        <f ca="1">RAND()</f>
        <v>0.29292802902423654</v>
      </c>
      <c r="R1272" s="15">
        <f ca="1">IF(B1272=1, ROUND(_xlfn.NORM.INV(Q1272,$C$9,$C$10)*(1+$T$14), 0), ROUND(_xlfn.NORM.INV(Q1272, $D$9, $D$10)*(1+$T$14), 0))</f>
        <v>34</v>
      </c>
      <c r="S1272" s="20">
        <f ca="1">RAND()</f>
        <v>0.50741278525841071</v>
      </c>
      <c r="T1272" s="18">
        <f ca="1">IF(B1272=1, ROUND(_xlfn.NORM.INV(S1272,$C$11,$C$12), 2), ROUND(_xlfn.NORM.INV(S1272, $D$11, $D$12), 2))</f>
        <v>5250.42</v>
      </c>
      <c r="U1272" s="15">
        <f ca="1">MIN(F1272,R1272)</f>
        <v>34</v>
      </c>
      <c r="V1272" s="15">
        <f ca="1">RAND()</f>
        <v>0.9883751274134579</v>
      </c>
      <c r="W1272" s="19">
        <f ca="1">(IF(B1272=1, $G$21+($G$22-$G$21)*V1272, $H$21+($H$22-$H$21)*V1272))</f>
        <v>3.9651253822403733E-2</v>
      </c>
      <c r="X1272" s="15">
        <f ca="1">ROUND(U1272*(1-W1272), 0)</f>
        <v>33</v>
      </c>
      <c r="Y1272" s="20">
        <f ca="1">RAND()</f>
        <v>0.92618899218491835</v>
      </c>
      <c r="Z1272" s="15">
        <f ca="1">IF(B1272=1, ROUND(_xlfn.NORM.INV(Y1272,$C$13,$C$14)*(1+$T$14), 0), ROUND(_xlfn.NORM.INV(Y1272, $D$13, $D$14)*(1+$T$14), 0))</f>
        <v>49</v>
      </c>
      <c r="AA1272" s="20">
        <f ca="1">RAND()</f>
        <v>0.53642793595384441</v>
      </c>
      <c r="AB1272" s="18">
        <f ca="1">IF(B1272=1, ROUND(_xlfn.NORM.INV(AA1272,$C$15,$C$16), 2), ROUND(_xlfn.NORM.INV(AA1272, $D$15, $D$16), 2))</f>
        <v>2809.08</v>
      </c>
      <c r="AC1272" s="15">
        <f ca="1">MIN(G1272,Z1272)</f>
        <v>49</v>
      </c>
      <c r="AD1272" s="15">
        <f ca="1">RAND()</f>
        <v>0.85517553831227333</v>
      </c>
      <c r="AE1272" s="19">
        <f ca="1">(IF(B1272=1, $G$21+($G$22-$G$21)*AD1272, $H$21+($H$22-$H$21)*AD1272))</f>
        <v>3.5655266149368196E-2</v>
      </c>
      <c r="AF1272" s="15">
        <f ca="1">ROUND(AC1272*(1-AE1272), 0)</f>
        <v>47</v>
      </c>
      <c r="AG1272" s="20">
        <f ca="1">RAND()</f>
        <v>0.74627223908102402</v>
      </c>
      <c r="AH1272" s="15">
        <f ca="1">IF(B1272=1, ROUND(_xlfn.NORM.INV(AG1272,$C$17,$C$18)*(1+$T$14), 0), ROUND(_xlfn.NORM.INV(AG1272, $D$17, $D$18)*(1+$T$14), 0))</f>
        <v>234</v>
      </c>
      <c r="AI1272" s="20">
        <f ca="1">RAND()</f>
        <v>0.76360125633985398</v>
      </c>
      <c r="AJ1272" s="18">
        <f ca="1">IF(B1272=1, ROUND(_xlfn.NORM.INV(AI1272,$C$19,$C$20), 2), ROUND(_xlfn.NORM.INV(AI1272, $D$19, $D$20), 2))</f>
        <v>1803.26</v>
      </c>
      <c r="AK1272" s="15">
        <f ca="1">MIN(ROUND(H1272*(1+$C$22),0),AH1272)</f>
        <v>234</v>
      </c>
      <c r="AL1272" s="20">
        <f ca="1">RAND()</f>
        <v>0.78641511047767265</v>
      </c>
      <c r="AM1272" s="19">
        <f ca="1">(IF(B1272=1, $G$21+($G$22-$G$21)*AL1272, $H$21+($H$22-$H$21)*AL1272))</f>
        <v>3.3592453314330181E-2</v>
      </c>
      <c r="AN1272" s="15">
        <f ca="1">ROUND(AK1272*(1-AM1272), 0)</f>
        <v>226</v>
      </c>
      <c r="AO1272" s="18">
        <f ca="1">SUM(IF(AN1272&gt;H1272, (AN1272-H1272)*($G$23+AJ1272), 0),IF(AF1272&gt;G1272,(AF1272-G1272)*($G$23+AB1272),0),IF(X1272&gt;F1272,(X1272-F1272)*($G$23+T1272),0),IF(P1272&gt;E1272,(P1272-E1272)*($G$23+L1272),0))</f>
        <v>0</v>
      </c>
      <c r="AP1272" s="18">
        <f>-$C$24</f>
        <v>-313614.51120000001</v>
      </c>
      <c r="AQ1272" s="17">
        <f ca="1">L1272*P1272+T1272*X1272+AB1272*AF1272+AJ1272*AN1272-AO1272+AP1272</f>
        <v>454397.3688</v>
      </c>
      <c r="AS1272" s="21">
        <f ca="1">SUM(IF(AN1272&gt;H1272, (AN1272-H1272), 0),IF(AF1272&gt;G1272,(AF1272-G1272),0),IF(X1272&gt;F1272,(X1272-F1272),0),IF(P1272&gt;E1272,(P1272-E1272),0))</f>
        <v>0</v>
      </c>
    </row>
    <row r="1273" spans="1:45" x14ac:dyDescent="0.4">
      <c r="A1273" s="15">
        <v>1245</v>
      </c>
      <c r="B1273" s="15">
        <f ca="1">IF(RAND() &lt; (8/12), 0, 1)</f>
        <v>0</v>
      </c>
      <c r="C1273" s="20">
        <f ca="1">RAND()</f>
        <v>0.62728334369661198</v>
      </c>
      <c r="D1273" s="15" t="str">
        <f ca="1">LOOKUP(C1273,$H$13:$H$16,$F$13:$F$16)</f>
        <v>Boeing 777-300ER</v>
      </c>
      <c r="E1273" s="15">
        <f ca="1">LOOKUP(D1273,$F$6:$F$9,$I$6:$I$9)</f>
        <v>8</v>
      </c>
      <c r="F1273" s="15">
        <f ca="1">LOOKUP(D1273,$F$6:$F$9,$J$6:$J$9)</f>
        <v>40</v>
      </c>
      <c r="G1273" s="15">
        <f ca="1">LOOKUP(D1273,$F$6:$F$9,$K$6:$K$9)</f>
        <v>24</v>
      </c>
      <c r="H1273" s="15">
        <f ca="1">LOOKUP(D1273,$F$6:$F$9,$L$6:$L$9)</f>
        <v>260</v>
      </c>
      <c r="I1273" s="20">
        <f ca="1">RAND()</f>
        <v>7.6132240452973954E-2</v>
      </c>
      <c r="J1273" s="15">
        <f ca="1">IF(B1273=1, ROUND(_xlfn.NORM.INV(I1273,$C$5,$C$6)*(1+$T$14), 0), ROUND(_xlfn.NORM.INV(I1273, $D$5, $D$6)*(1+$T$14), 0))</f>
        <v>3</v>
      </c>
      <c r="K1273" s="20">
        <f ca="1">RAND()</f>
        <v>0.30390091606829039</v>
      </c>
      <c r="L1273" s="18">
        <f ca="1">IF(B1273=1, ROUND(_xlfn.NORM.INV(K1273,$C$7,$C$8), 2), ROUND(_xlfn.NORM.INV(K1273, $D$7, $D$8), 2))</f>
        <v>10258.48</v>
      </c>
      <c r="M1273" s="15">
        <f ca="1">MIN(E1273,J1273)</f>
        <v>3</v>
      </c>
      <c r="N1273" s="15">
        <f ca="1">RAND()</f>
        <v>0.8787250244552588</v>
      </c>
      <c r="O1273" s="19">
        <f ca="1">(IF(B1273=1, $G$21+($G$22-$G$21)*N1273, $H$21+($H$22-$H$21)*N1273))</f>
        <v>3.6361750733657765E-2</v>
      </c>
      <c r="P1273" s="15">
        <f ca="1">ROUND(M1273*(1-O1273), 0)</f>
        <v>3</v>
      </c>
      <c r="Q1273" s="20">
        <f ca="1">RAND()</f>
        <v>0.19142066350220965</v>
      </c>
      <c r="R1273" s="15">
        <f ca="1">IF(B1273=1, ROUND(_xlfn.NORM.INV(Q1273,$C$9,$C$10)*(1+$T$14), 0), ROUND(_xlfn.NORM.INV(Q1273, $D$9, $D$10)*(1+$T$14), 0))</f>
        <v>31</v>
      </c>
      <c r="S1273" s="20">
        <f ca="1">RAND()</f>
        <v>0.33949327288572306</v>
      </c>
      <c r="T1273" s="18">
        <f ca="1">IF(B1273=1, ROUND(_xlfn.NORM.INV(S1273,$C$11,$C$12), 2), ROUND(_xlfn.NORM.INV(S1273, $D$11, $D$12), 2))</f>
        <v>5151.88</v>
      </c>
      <c r="U1273" s="15">
        <f ca="1">MIN(F1273,R1273)</f>
        <v>31</v>
      </c>
      <c r="V1273" s="15">
        <f ca="1">RAND()</f>
        <v>0.70987737503745729</v>
      </c>
      <c r="W1273" s="19">
        <f ca="1">(IF(B1273=1, $G$21+($G$22-$G$21)*V1273, $H$21+($H$22-$H$21)*V1273))</f>
        <v>3.1296321251123721E-2</v>
      </c>
      <c r="X1273" s="15">
        <f ca="1">ROUND(U1273*(1-W1273), 0)</f>
        <v>30</v>
      </c>
      <c r="Y1273" s="20">
        <f ca="1">RAND()</f>
        <v>4.6836270207829767E-2</v>
      </c>
      <c r="Z1273" s="15">
        <f ca="1">IF(B1273=1, ROUND(_xlfn.NORM.INV(Y1273,$C$13,$C$14)*(1+$T$14), 0), ROUND(_xlfn.NORM.INV(Y1273, $D$13, $D$14)*(1+$T$14), 0))</f>
        <v>20</v>
      </c>
      <c r="AA1273" s="20">
        <f ca="1">RAND()</f>
        <v>0.74936448503765796</v>
      </c>
      <c r="AB1273" s="18">
        <f ca="1">IF(B1273=1, ROUND(_xlfn.NORM.INV(AA1273,$C$15,$C$16), 2), ROUND(_xlfn.NORM.INV(AA1273, $D$15, $D$16), 2))</f>
        <v>2879.7</v>
      </c>
      <c r="AC1273" s="15">
        <f ca="1">MIN(G1273,Z1273)</f>
        <v>20</v>
      </c>
      <c r="AD1273" s="15">
        <f ca="1">RAND()</f>
        <v>0.30810001786676922</v>
      </c>
      <c r="AE1273" s="19">
        <f ca="1">(IF(B1273=1, $G$21+($G$22-$G$21)*AD1273, $H$21+($H$22-$H$21)*AD1273))</f>
        <v>1.9243000536003078E-2</v>
      </c>
      <c r="AF1273" s="15">
        <f ca="1">ROUND(AC1273*(1-AE1273), 0)</f>
        <v>20</v>
      </c>
      <c r="AG1273" s="20">
        <f ca="1">RAND()</f>
        <v>0.75542271091360291</v>
      </c>
      <c r="AH1273" s="15">
        <f ca="1">IF(B1273=1, ROUND(_xlfn.NORM.INV(AG1273,$C$17,$C$18)*(1+$T$14), 0), ROUND(_xlfn.NORM.INV(AG1273, $D$17, $D$18)*(1+$T$14), 0))</f>
        <v>236</v>
      </c>
      <c r="AI1273" s="20">
        <f ca="1">RAND()</f>
        <v>0.62697716974895723</v>
      </c>
      <c r="AJ1273" s="18">
        <f ca="1">IF(B1273=1, ROUND(_xlfn.NORM.INV(AI1273,$C$19,$C$20), 2), ROUND(_xlfn.NORM.INV(AI1273, $D$19, $D$20), 2))</f>
        <v>1773.33</v>
      </c>
      <c r="AK1273" s="15">
        <f ca="1">MIN(ROUND(H1273*(1+$C$22),0),AH1273)</f>
        <v>236</v>
      </c>
      <c r="AL1273" s="20">
        <f ca="1">RAND()</f>
        <v>0.13049075564546597</v>
      </c>
      <c r="AM1273" s="19">
        <f ca="1">(IF(B1273=1, $G$21+($G$22-$G$21)*AL1273, $H$21+($H$22-$H$21)*AL1273))</f>
        <v>1.3914722669363978E-2</v>
      </c>
      <c r="AN1273" s="15">
        <f ca="1">ROUND(AK1273*(1-AM1273), 0)</f>
        <v>233</v>
      </c>
      <c r="AO1273" s="18">
        <f ca="1">SUM(IF(AN1273&gt;H1273, (AN1273-H1273)*($G$23+AJ1273), 0),IF(AF1273&gt;G1273,(AF1273-G1273)*($G$23+AB1273),0),IF(X1273&gt;F1273,(X1273-F1273)*($G$23+T1273),0),IF(P1273&gt;E1273,(P1273-E1273)*($G$23+L1273),0))</f>
        <v>0</v>
      </c>
      <c r="AP1273" s="18">
        <f>-$C$24</f>
        <v>-313614.51120000001</v>
      </c>
      <c r="AQ1273" s="17">
        <f ca="1">L1273*P1273+T1273*X1273+AB1273*AF1273+AJ1273*AN1273-AO1273+AP1273</f>
        <v>342497.21879999997</v>
      </c>
      <c r="AS1273" s="21">
        <f ca="1">SUM(IF(AN1273&gt;H1273, (AN1273-H1273), 0),IF(AF1273&gt;G1273,(AF1273-G1273),0),IF(X1273&gt;F1273,(X1273-F1273),0),IF(P1273&gt;E1273,(P1273-E1273),0))</f>
        <v>0</v>
      </c>
    </row>
    <row r="1274" spans="1:45" x14ac:dyDescent="0.4">
      <c r="A1274" s="15">
        <v>1246</v>
      </c>
      <c r="B1274" s="15">
        <f ca="1">IF(RAND() &lt; (8/12), 0, 1)</f>
        <v>1</v>
      </c>
      <c r="C1274" s="20">
        <f ca="1">RAND()</f>
        <v>8.4432808841712781E-2</v>
      </c>
      <c r="D1274" s="15" t="str">
        <f ca="1">LOOKUP(C1274,$H$13:$H$16,$F$13:$F$16)</f>
        <v>Airbus A350-900</v>
      </c>
      <c r="E1274" s="15">
        <f ca="1">LOOKUP(D1274,$F$6:$F$9,$I$6:$I$9)</f>
        <v>0</v>
      </c>
      <c r="F1274" s="15">
        <f ca="1">LOOKUP(D1274,$F$6:$F$9,$J$6:$J$9)</f>
        <v>32</v>
      </c>
      <c r="G1274" s="15">
        <f ca="1">LOOKUP(D1274,$F$6:$F$9,$K$6:$K$9)</f>
        <v>21</v>
      </c>
      <c r="H1274" s="15">
        <f ca="1">LOOKUP(D1274,$F$6:$F$9,$L$6:$L$9)</f>
        <v>259</v>
      </c>
      <c r="I1274" s="20">
        <f ca="1">RAND()</f>
        <v>7.9879724404808061E-2</v>
      </c>
      <c r="J1274" s="15">
        <f ca="1">IF(B1274=1, ROUND(_xlfn.NORM.INV(I1274,$C$5,$C$6)*(1+$T$14), 0), ROUND(_xlfn.NORM.INV(I1274, $D$5, $D$6)*(1+$T$14), 0))</f>
        <v>3</v>
      </c>
      <c r="K1274" s="20">
        <f ca="1">RAND()</f>
        <v>0.29370402316882183</v>
      </c>
      <c r="L1274" s="18">
        <f ca="1">IF(B1274=1, ROUND(_xlfn.NORM.INV(K1274,$C$7,$C$8), 2), ROUND(_xlfn.NORM.INV(K1274, $D$7, $D$8), 2))</f>
        <v>12680.35</v>
      </c>
      <c r="M1274" s="15">
        <f ca="1">MIN(E1274,J1274)</f>
        <v>0</v>
      </c>
      <c r="N1274" s="15">
        <f ca="1">RAND()</f>
        <v>0.24983911583328522</v>
      </c>
      <c r="O1274" s="19">
        <f ca="1">(IF(B1274=1, $G$21+($G$22-$G$21)*N1274, $H$21+($H$22-$H$21)*N1274))</f>
        <v>2.3744369054164983E-2</v>
      </c>
      <c r="P1274" s="15">
        <f ca="1">ROUND(M1274*(1-O1274), 0)</f>
        <v>0</v>
      </c>
      <c r="Q1274" s="20">
        <f ca="1">RAND()</f>
        <v>0.21506292811999317</v>
      </c>
      <c r="R1274" s="15">
        <f ca="1">IF(B1274=1, ROUND(_xlfn.NORM.INV(Q1274,$C$9,$C$10)*(1+$T$14), 0), ROUND(_xlfn.NORM.INV(Q1274, $D$9, $D$10)*(1+$T$14), 0))</f>
        <v>41</v>
      </c>
      <c r="S1274" s="20">
        <f ca="1">RAND()</f>
        <v>0.89235880199110884</v>
      </c>
      <c r="T1274" s="18">
        <f ca="1">IF(B1274=1, ROUND(_xlfn.NORM.INV(S1274,$C$11,$C$12), 2), ROUND(_xlfn.NORM.INV(S1274, $D$11, $D$12), 2))</f>
        <v>7946.81</v>
      </c>
      <c r="U1274" s="15">
        <f ca="1">MIN(F1274,R1274)</f>
        <v>32</v>
      </c>
      <c r="V1274" s="15">
        <f ca="1">RAND()</f>
        <v>0.94229464560849852</v>
      </c>
      <c r="W1274" s="19">
        <f ca="1">(IF(B1274=1, $G$21+($G$22-$G$21)*V1274, $H$21+($H$22-$H$21)*V1274))</f>
        <v>4.7980312596297453E-2</v>
      </c>
      <c r="X1274" s="15">
        <f ca="1">ROUND(U1274*(1-W1274), 0)</f>
        <v>30</v>
      </c>
      <c r="Y1274" s="20">
        <f ca="1">RAND()</f>
        <v>0.39886477132240949</v>
      </c>
      <c r="Z1274" s="15">
        <f ca="1">IF(B1274=1, ROUND(_xlfn.NORM.INV(Y1274,$C$13,$C$14)*(1+$T$14), 0), ROUND(_xlfn.NORM.INV(Y1274, $D$13, $D$14)*(1+$T$14), 0))</f>
        <v>49</v>
      </c>
      <c r="AA1274" s="20">
        <f ca="1">RAND()</f>
        <v>0.44162519296441538</v>
      </c>
      <c r="AB1274" s="18">
        <f ca="1">IF(B1274=1, ROUND(_xlfn.NORM.INV(AA1274,$C$15,$C$16), 2), ROUND(_xlfn.NORM.INV(AA1274, $D$15, $D$16), 2))</f>
        <v>3571.75</v>
      </c>
      <c r="AC1274" s="15">
        <f ca="1">MIN(G1274,Z1274)</f>
        <v>21</v>
      </c>
      <c r="AD1274" s="15">
        <f ca="1">RAND()</f>
        <v>0.15328931313489247</v>
      </c>
      <c r="AE1274" s="19">
        <f ca="1">(IF(B1274=1, $G$21+($G$22-$G$21)*AD1274, $H$21+($H$22-$H$21)*AD1274))</f>
        <v>2.0365125959721238E-2</v>
      </c>
      <c r="AF1274" s="15">
        <f ca="1">ROUND(AC1274*(1-AE1274), 0)</f>
        <v>21</v>
      </c>
      <c r="AG1274" s="20">
        <f ca="1">RAND()</f>
        <v>0.17717513930600259</v>
      </c>
      <c r="AH1274" s="15">
        <f ca="1">IF(B1274=1, ROUND(_xlfn.NORM.INV(AG1274,$C$17,$C$18)*(1+$T$14), 0), ROUND(_xlfn.NORM.INV(AG1274, $D$17, $D$18)*(1+$T$14), 0))</f>
        <v>188</v>
      </c>
      <c r="AI1274" s="20">
        <f ca="1">RAND()</f>
        <v>0.35904998233230589</v>
      </c>
      <c r="AJ1274" s="18">
        <f ca="1">IF(B1274=1, ROUND(_xlfn.NORM.INV(AI1274,$C$19,$C$20), 2), ROUND(_xlfn.NORM.INV(AI1274, $D$19, $D$20), 2))</f>
        <v>2167.9699999999998</v>
      </c>
      <c r="AK1274" s="15">
        <f ca="1">MIN(ROUND(H1274*(1+$C$22),0),AH1274)</f>
        <v>188</v>
      </c>
      <c r="AL1274" s="20">
        <f ca="1">RAND()</f>
        <v>0.94504830759213665</v>
      </c>
      <c r="AM1274" s="19">
        <f ca="1">(IF(B1274=1, $G$21+($G$22-$G$21)*AL1274, $H$21+($H$22-$H$21)*AL1274))</f>
        <v>4.8076690765724787E-2</v>
      </c>
      <c r="AN1274" s="15">
        <f ca="1">ROUND(AK1274*(1-AM1274), 0)</f>
        <v>179</v>
      </c>
      <c r="AO1274" s="18">
        <f ca="1">SUM(IF(AN1274&gt;H1274, (AN1274-H1274)*($G$23+AJ1274), 0),IF(AF1274&gt;G1274,(AF1274-G1274)*($G$23+AB1274),0),IF(X1274&gt;F1274,(X1274-F1274)*($G$23+T1274),0),IF(P1274&gt;E1274,(P1274-E1274)*($G$23+L1274),0))</f>
        <v>0</v>
      </c>
      <c r="AP1274" s="18">
        <f>-$C$24</f>
        <v>-313614.51120000001</v>
      </c>
      <c r="AQ1274" s="17">
        <f ca="1">L1274*P1274+T1274*X1274+AB1274*AF1274+AJ1274*AN1274-AO1274+AP1274</f>
        <v>387863.16879999993</v>
      </c>
      <c r="AS1274" s="21">
        <f ca="1">SUM(IF(AN1274&gt;H1274, (AN1274-H1274), 0),IF(AF1274&gt;G1274,(AF1274-G1274),0),IF(X1274&gt;F1274,(X1274-F1274),0),IF(P1274&gt;E1274,(P1274-E1274),0))</f>
        <v>0</v>
      </c>
    </row>
    <row r="1275" spans="1:45" x14ac:dyDescent="0.4">
      <c r="A1275" s="15">
        <v>1247</v>
      </c>
      <c r="B1275" s="15">
        <f ca="1">IF(RAND() &lt; (8/12), 0, 1)</f>
        <v>0</v>
      </c>
      <c r="C1275" s="20">
        <f ca="1">RAND()</f>
        <v>0.97704784381121323</v>
      </c>
      <c r="D1275" s="15" t="str">
        <f ca="1">LOOKUP(C1275,$H$13:$H$16,$F$13:$F$16)</f>
        <v>Boeing 777-300ER</v>
      </c>
      <c r="E1275" s="15">
        <f ca="1">LOOKUP(D1275,$F$6:$F$9,$I$6:$I$9)</f>
        <v>8</v>
      </c>
      <c r="F1275" s="15">
        <f ca="1">LOOKUP(D1275,$F$6:$F$9,$J$6:$J$9)</f>
        <v>40</v>
      </c>
      <c r="G1275" s="15">
        <f ca="1">LOOKUP(D1275,$F$6:$F$9,$K$6:$K$9)</f>
        <v>24</v>
      </c>
      <c r="H1275" s="15">
        <f ca="1">LOOKUP(D1275,$F$6:$F$9,$L$6:$L$9)</f>
        <v>260</v>
      </c>
      <c r="I1275" s="20">
        <f ca="1">RAND()</f>
        <v>0.31183290600329849</v>
      </c>
      <c r="J1275" s="15">
        <f ca="1">IF(B1275=1, ROUND(_xlfn.NORM.INV(I1275,$C$5,$C$6)*(1+$T$14), 0), ROUND(_xlfn.NORM.INV(I1275, $D$5, $D$6)*(1+$T$14), 0))</f>
        <v>4</v>
      </c>
      <c r="K1275" s="20">
        <f ca="1">RAND()</f>
        <v>0.42682992963630517</v>
      </c>
      <c r="L1275" s="18">
        <f ca="1">IF(B1275=1, ROUND(_xlfn.NORM.INV(K1275,$C$7,$C$8), 2), ROUND(_xlfn.NORM.INV(K1275, $D$7, $D$8), 2))</f>
        <v>10408.31</v>
      </c>
      <c r="M1275" s="15">
        <f ca="1">MIN(E1275,J1275)</f>
        <v>4</v>
      </c>
      <c r="N1275" s="15">
        <f ca="1">RAND()</f>
        <v>0.94181465673570275</v>
      </c>
      <c r="O1275" s="19">
        <f ca="1">(IF(B1275=1, $G$21+($G$22-$G$21)*N1275, $H$21+($H$22-$H$21)*N1275))</f>
        <v>3.8254439702071083E-2</v>
      </c>
      <c r="P1275" s="15">
        <f ca="1">ROUND(M1275*(1-O1275), 0)</f>
        <v>4</v>
      </c>
      <c r="Q1275" s="20">
        <f ca="1">RAND()</f>
        <v>3.009612307516063E-2</v>
      </c>
      <c r="R1275" s="15">
        <f ca="1">IF(B1275=1, ROUND(_xlfn.NORM.INV(Q1275,$C$9,$C$10)*(1+$T$14), 0), ROUND(_xlfn.NORM.INV(Q1275, $D$9, $D$10)*(1+$T$14), 0))</f>
        <v>20</v>
      </c>
      <c r="S1275" s="20">
        <f ca="1">RAND()</f>
        <v>0.52229491628481228</v>
      </c>
      <c r="T1275" s="18">
        <f ca="1">IF(B1275=1, ROUND(_xlfn.NORM.INV(S1275,$C$11,$C$12), 2), ROUND(_xlfn.NORM.INV(S1275, $D$11, $D$12), 2))</f>
        <v>5258.93</v>
      </c>
      <c r="U1275" s="15">
        <f ca="1">MIN(F1275,R1275)</f>
        <v>20</v>
      </c>
      <c r="V1275" s="15">
        <f ca="1">RAND()</f>
        <v>0.15973897154021943</v>
      </c>
      <c r="W1275" s="19">
        <f ca="1">(IF(B1275=1, $G$21+($G$22-$G$21)*V1275, $H$21+($H$22-$H$21)*V1275))</f>
        <v>1.4792169146206582E-2</v>
      </c>
      <c r="X1275" s="15">
        <f ca="1">ROUND(U1275*(1-W1275), 0)</f>
        <v>20</v>
      </c>
      <c r="Y1275" s="20">
        <f ca="1">RAND()</f>
        <v>0.38676697148468975</v>
      </c>
      <c r="Z1275" s="15">
        <f ca="1">IF(B1275=1, ROUND(_xlfn.NORM.INV(Y1275,$C$13,$C$14)*(1+$T$14), 0), ROUND(_xlfn.NORM.INV(Y1275, $D$13, $D$14)*(1+$T$14), 0))</f>
        <v>33</v>
      </c>
      <c r="AA1275" s="20">
        <f ca="1">RAND()</f>
        <v>9.007231597259957E-2</v>
      </c>
      <c r="AB1275" s="18">
        <f ca="1">IF(B1275=1, ROUND(_xlfn.NORM.INV(AA1275,$C$15,$C$16), 2), ROUND(_xlfn.NORM.INV(AA1275, $D$15, $D$16), 2))</f>
        <v>2635.07</v>
      </c>
      <c r="AC1275" s="15">
        <f ca="1">MIN(G1275,Z1275)</f>
        <v>24</v>
      </c>
      <c r="AD1275" s="15">
        <f ca="1">RAND()</f>
        <v>0.80499917461348014</v>
      </c>
      <c r="AE1275" s="19">
        <f ca="1">(IF(B1275=1, $G$21+($G$22-$G$21)*AD1275, $H$21+($H$22-$H$21)*AD1275))</f>
        <v>3.4149975238404406E-2</v>
      </c>
      <c r="AF1275" s="15">
        <f ca="1">ROUND(AC1275*(1-AE1275), 0)</f>
        <v>23</v>
      </c>
      <c r="AG1275" s="20">
        <f ca="1">RAND()</f>
        <v>0.67977673669765548</v>
      </c>
      <c r="AH1275" s="15">
        <f ca="1">IF(B1275=1, ROUND(_xlfn.NORM.INV(AG1275,$C$17,$C$18)*(1+$T$14), 0), ROUND(_xlfn.NORM.INV(AG1275, $D$17, $D$18)*(1+$T$14), 0))</f>
        <v>224</v>
      </c>
      <c r="AI1275" s="20">
        <f ca="1">RAND()</f>
        <v>0.47226372395277527</v>
      </c>
      <c r="AJ1275" s="18">
        <f ca="1">IF(B1275=1, ROUND(_xlfn.NORM.INV(AI1275,$C$19,$C$20), 2), ROUND(_xlfn.NORM.INV(AI1275, $D$19, $D$20), 2))</f>
        <v>1743.44</v>
      </c>
      <c r="AK1275" s="15">
        <f ca="1">MIN(ROUND(H1275*(1+$C$22),0),AH1275)</f>
        <v>224</v>
      </c>
      <c r="AL1275" s="20">
        <f ca="1">RAND()</f>
        <v>0.77856178755430505</v>
      </c>
      <c r="AM1275" s="19">
        <f ca="1">(IF(B1275=1, $G$21+($G$22-$G$21)*AL1275, $H$21+($H$22-$H$21)*AL1275))</f>
        <v>3.335685362662915E-2</v>
      </c>
      <c r="AN1275" s="15">
        <f ca="1">ROUND(AK1275*(1-AM1275), 0)</f>
        <v>217</v>
      </c>
      <c r="AO1275" s="18">
        <f ca="1">SUM(IF(AN1275&gt;H1275, (AN1275-H1275)*($G$23+AJ1275), 0),IF(AF1275&gt;G1275,(AF1275-G1275)*($G$23+AB1275),0),IF(X1275&gt;F1275,(X1275-F1275)*($G$23+T1275),0),IF(P1275&gt;E1275,(P1275-E1275)*($G$23+L1275),0))</f>
        <v>0</v>
      </c>
      <c r="AP1275" s="18">
        <f>-$C$24</f>
        <v>-313614.51120000001</v>
      </c>
      <c r="AQ1275" s="17">
        <f ca="1">L1275*P1275+T1275*X1275+AB1275*AF1275+AJ1275*AN1275-AO1275+AP1275</f>
        <v>272130.41880000004</v>
      </c>
      <c r="AS1275" s="21">
        <f ca="1">SUM(IF(AN1275&gt;H1275, (AN1275-H1275), 0),IF(AF1275&gt;G1275,(AF1275-G1275),0),IF(X1275&gt;F1275,(X1275-F1275),0),IF(P1275&gt;E1275,(P1275-E1275),0))</f>
        <v>0</v>
      </c>
    </row>
    <row r="1276" spans="1:45" x14ac:dyDescent="0.4">
      <c r="A1276" s="15">
        <v>1248</v>
      </c>
      <c r="B1276" s="15">
        <f ca="1">IF(RAND() &lt; (8/12), 0, 1)</f>
        <v>0</v>
      </c>
      <c r="C1276" s="20">
        <f ca="1">RAND()</f>
        <v>0.19919520256426881</v>
      </c>
      <c r="D1276" s="15" t="str">
        <f ca="1">LOOKUP(C1276,$H$13:$H$16,$F$13:$F$16)</f>
        <v>Airbus A350-900</v>
      </c>
      <c r="E1276" s="15">
        <f ca="1">LOOKUP(D1276,$F$6:$F$9,$I$6:$I$9)</f>
        <v>0</v>
      </c>
      <c r="F1276" s="15">
        <f ca="1">LOOKUP(D1276,$F$6:$F$9,$J$6:$J$9)</f>
        <v>32</v>
      </c>
      <c r="G1276" s="15">
        <f ca="1">LOOKUP(D1276,$F$6:$F$9,$K$6:$K$9)</f>
        <v>21</v>
      </c>
      <c r="H1276" s="15">
        <f ca="1">LOOKUP(D1276,$F$6:$F$9,$L$6:$L$9)</f>
        <v>259</v>
      </c>
      <c r="I1276" s="20">
        <f ca="1">RAND()</f>
        <v>8.2830312668923267E-2</v>
      </c>
      <c r="J1276" s="15">
        <f ca="1">IF(B1276=1, ROUND(_xlfn.NORM.INV(I1276,$C$5,$C$6)*(1+$T$14), 0), ROUND(_xlfn.NORM.INV(I1276, $D$5, $D$6)*(1+$T$14), 0))</f>
        <v>3</v>
      </c>
      <c r="K1276" s="20">
        <f ca="1">RAND()</f>
        <v>0.50304671728143069</v>
      </c>
      <c r="L1276" s="18">
        <f ca="1">IF(B1276=1, ROUND(_xlfn.NORM.INV(K1276,$C$7,$C$8), 2), ROUND(_xlfn.NORM.INV(K1276, $D$7, $D$8), 2))</f>
        <v>10495.86</v>
      </c>
      <c r="M1276" s="15">
        <f ca="1">MIN(E1276,J1276)</f>
        <v>0</v>
      </c>
      <c r="N1276" s="15">
        <f ca="1">RAND()</f>
        <v>0.22483319985989114</v>
      </c>
      <c r="O1276" s="19">
        <f ca="1">(IF(B1276=1, $G$21+($G$22-$G$21)*N1276, $H$21+($H$22-$H$21)*N1276))</f>
        <v>1.6744995995796735E-2</v>
      </c>
      <c r="P1276" s="15">
        <f ca="1">ROUND(M1276*(1-O1276), 0)</f>
        <v>0</v>
      </c>
      <c r="Q1276" s="20">
        <f ca="1">RAND()</f>
        <v>0.99871888030963196</v>
      </c>
      <c r="R1276" s="15">
        <f ca="1">IF(B1276=1, ROUND(_xlfn.NORM.INV(Q1276,$C$9,$C$10)*(1+$T$14), 0), ROUND(_xlfn.NORM.INV(Q1276, $D$9, $D$10)*(1+$T$14), 0))</f>
        <v>72</v>
      </c>
      <c r="S1276" s="20">
        <f ca="1">RAND()</f>
        <v>0.46018295528452036</v>
      </c>
      <c r="T1276" s="18">
        <f ca="1">IF(B1276=1, ROUND(_xlfn.NORM.INV(S1276,$C$11,$C$12), 2), ROUND(_xlfn.NORM.INV(S1276, $D$11, $D$12), 2))</f>
        <v>5223.41</v>
      </c>
      <c r="U1276" s="15">
        <f ca="1">MIN(F1276,R1276)</f>
        <v>32</v>
      </c>
      <c r="V1276" s="15">
        <f ca="1">RAND()</f>
        <v>0.7026120052865924</v>
      </c>
      <c r="W1276" s="19">
        <f ca="1">(IF(B1276=1, $G$21+($G$22-$G$21)*V1276, $H$21+($H$22-$H$21)*V1276))</f>
        <v>3.1078360158597773E-2</v>
      </c>
      <c r="X1276" s="15">
        <f ca="1">ROUND(U1276*(1-W1276), 0)</f>
        <v>31</v>
      </c>
      <c r="Y1276" s="20">
        <f ca="1">RAND()</f>
        <v>0.70710890878112498</v>
      </c>
      <c r="Z1276" s="15">
        <f ca="1">IF(B1276=1, ROUND(_xlfn.NORM.INV(Y1276,$C$13,$C$14)*(1+$T$14), 0), ROUND(_xlfn.NORM.INV(Y1276, $D$13, $D$14)*(1+$T$14), 0))</f>
        <v>41</v>
      </c>
      <c r="AA1276" s="20">
        <f ca="1">RAND()</f>
        <v>0.77287688929039167</v>
      </c>
      <c r="AB1276" s="18">
        <f ca="1">IF(B1276=1, ROUND(_xlfn.NORM.INV(AA1276,$C$15,$C$16), 2), ROUND(_xlfn.NORM.INV(AA1276, $D$15, $D$16), 2))</f>
        <v>2888.92</v>
      </c>
      <c r="AC1276" s="15">
        <f ca="1">MIN(G1276,Z1276)</f>
        <v>21</v>
      </c>
      <c r="AD1276" s="15">
        <f ca="1">RAND()</f>
        <v>0.2123410233539379</v>
      </c>
      <c r="AE1276" s="19">
        <f ca="1">(IF(B1276=1, $G$21+($G$22-$G$21)*AD1276, $H$21+($H$22-$H$21)*AD1276))</f>
        <v>1.6370230700618136E-2</v>
      </c>
      <c r="AF1276" s="15">
        <f ca="1">ROUND(AC1276*(1-AE1276), 0)</f>
        <v>21</v>
      </c>
      <c r="AG1276" s="20">
        <f ca="1">RAND()</f>
        <v>0.23975259557788764</v>
      </c>
      <c r="AH1276" s="15">
        <f ca="1">IF(B1276=1, ROUND(_xlfn.NORM.INV(AG1276,$C$17,$C$18)*(1+$T$14), 0), ROUND(_xlfn.NORM.INV(AG1276, $D$17, $D$18)*(1+$T$14), 0))</f>
        <v>162</v>
      </c>
      <c r="AI1276" s="20">
        <f ca="1">RAND()</f>
        <v>0.58633773575977977</v>
      </c>
      <c r="AJ1276" s="18">
        <f ca="1">IF(B1276=1, ROUND(_xlfn.NORM.INV(AI1276,$C$19,$C$20), 2), ROUND(_xlfn.NORM.INV(AI1276, $D$19, $D$20), 2))</f>
        <v>1765.3</v>
      </c>
      <c r="AK1276" s="15">
        <f ca="1">MIN(ROUND(H1276*(1+$C$22),0),AH1276)</f>
        <v>162</v>
      </c>
      <c r="AL1276" s="20">
        <f ca="1">RAND()</f>
        <v>0.58016116762111669</v>
      </c>
      <c r="AM1276" s="19">
        <f ca="1">(IF(B1276=1, $G$21+($G$22-$G$21)*AL1276, $H$21+($H$22-$H$21)*AL1276))</f>
        <v>2.7404835028633501E-2</v>
      </c>
      <c r="AN1276" s="15">
        <f ca="1">ROUND(AK1276*(1-AM1276), 0)</f>
        <v>158</v>
      </c>
      <c r="AO1276" s="18">
        <f ca="1">SUM(IF(AN1276&gt;H1276, (AN1276-H1276)*($G$23+AJ1276), 0),IF(AF1276&gt;G1276,(AF1276-G1276)*($G$23+AB1276),0),IF(X1276&gt;F1276,(X1276-F1276)*($G$23+T1276),0),IF(P1276&gt;E1276,(P1276-E1276)*($G$23+L1276),0))</f>
        <v>0</v>
      </c>
      <c r="AP1276" s="18">
        <f>-$C$24</f>
        <v>-313614.51120000001</v>
      </c>
      <c r="AQ1276" s="17">
        <f ca="1">L1276*P1276+T1276*X1276+AB1276*AF1276+AJ1276*AN1276-AO1276+AP1276</f>
        <v>187895.91879999993</v>
      </c>
      <c r="AS1276" s="21">
        <f ca="1">SUM(IF(AN1276&gt;H1276, (AN1276-H1276), 0),IF(AF1276&gt;G1276,(AF1276-G1276),0),IF(X1276&gt;F1276,(X1276-F1276),0),IF(P1276&gt;E1276,(P1276-E1276),0))</f>
        <v>0</v>
      </c>
    </row>
    <row r="1277" spans="1:45" x14ac:dyDescent="0.4">
      <c r="A1277" s="15">
        <v>1249</v>
      </c>
      <c r="B1277" s="15">
        <f ca="1">IF(RAND() &lt; (8/12), 0, 1)</f>
        <v>0</v>
      </c>
      <c r="C1277" s="20">
        <f ca="1">RAND()</f>
        <v>0.75848199161547702</v>
      </c>
      <c r="D1277" s="15" t="str">
        <f ca="1">LOOKUP(C1277,$H$13:$H$16,$F$13:$F$16)</f>
        <v>Boeing 777-300ER</v>
      </c>
      <c r="E1277" s="15">
        <f ca="1">LOOKUP(D1277,$F$6:$F$9,$I$6:$I$9)</f>
        <v>8</v>
      </c>
      <c r="F1277" s="15">
        <f ca="1">LOOKUP(D1277,$F$6:$F$9,$J$6:$J$9)</f>
        <v>40</v>
      </c>
      <c r="G1277" s="15">
        <f ca="1">LOOKUP(D1277,$F$6:$F$9,$K$6:$K$9)</f>
        <v>24</v>
      </c>
      <c r="H1277" s="15">
        <f ca="1">LOOKUP(D1277,$F$6:$F$9,$L$6:$L$9)</f>
        <v>260</v>
      </c>
      <c r="I1277" s="20">
        <f ca="1">RAND()</f>
        <v>0.42200727924077031</v>
      </c>
      <c r="J1277" s="15">
        <f ca="1">IF(B1277=1, ROUND(_xlfn.NORM.INV(I1277,$C$5,$C$6)*(1+$T$14), 0), ROUND(_xlfn.NORM.INV(I1277, $D$5, $D$6)*(1+$T$14), 0))</f>
        <v>4</v>
      </c>
      <c r="K1277" s="20">
        <f ca="1">RAND()</f>
        <v>0.13624728430279776</v>
      </c>
      <c r="L1277" s="18">
        <f ca="1">IF(B1277=1, ROUND(_xlfn.NORM.INV(K1277,$C$7,$C$8), 2), ROUND(_xlfn.NORM.INV(K1277, $D$7, $D$8), 2))</f>
        <v>9992.26</v>
      </c>
      <c r="M1277" s="15">
        <f ca="1">MIN(E1277,J1277)</f>
        <v>4</v>
      </c>
      <c r="N1277" s="15">
        <f ca="1">RAND()</f>
        <v>0.3364652968723667</v>
      </c>
      <c r="O1277" s="19">
        <f ca="1">(IF(B1277=1, $G$21+($G$22-$G$21)*N1277, $H$21+($H$22-$H$21)*N1277))</f>
        <v>2.0093958906171001E-2</v>
      </c>
      <c r="P1277" s="15">
        <f ca="1">ROUND(M1277*(1-O1277), 0)</f>
        <v>4</v>
      </c>
      <c r="Q1277" s="20">
        <f ca="1">RAND()</f>
        <v>0.5843783084597749</v>
      </c>
      <c r="R1277" s="15">
        <f ca="1">IF(B1277=1, ROUND(_xlfn.NORM.INV(Q1277,$C$9,$C$10)*(1+$T$14), 0), ROUND(_xlfn.NORM.INV(Q1277, $D$9, $D$10)*(1+$T$14), 0))</f>
        <v>42</v>
      </c>
      <c r="S1277" s="20">
        <f ca="1">RAND()</f>
        <v>0.41054468887803408</v>
      </c>
      <c r="T1277" s="18">
        <f ca="1">IF(B1277=1, ROUND(_xlfn.NORM.INV(S1277,$C$11,$C$12), 2), ROUND(_xlfn.NORM.INV(S1277, $D$11, $D$12), 2))</f>
        <v>5194.66</v>
      </c>
      <c r="U1277" s="15">
        <f ca="1">MIN(F1277,R1277)</f>
        <v>40</v>
      </c>
      <c r="V1277" s="15">
        <f ca="1">RAND()</f>
        <v>0.61834033059845883</v>
      </c>
      <c r="W1277" s="19">
        <f ca="1">(IF(B1277=1, $G$21+($G$22-$G$21)*V1277, $H$21+($H$22-$H$21)*V1277))</f>
        <v>2.8550209917953762E-2</v>
      </c>
      <c r="X1277" s="15">
        <f ca="1">ROUND(U1277*(1-W1277), 0)</f>
        <v>39</v>
      </c>
      <c r="Y1277" s="20">
        <f ca="1">RAND()</f>
        <v>0.21326250972381389</v>
      </c>
      <c r="Z1277" s="15">
        <f ca="1">IF(B1277=1, ROUND(_xlfn.NORM.INV(Y1277,$C$13,$C$14)*(1+$T$14), 0), ROUND(_xlfn.NORM.INV(Y1277, $D$13, $D$14)*(1+$T$14), 0))</f>
        <v>28</v>
      </c>
      <c r="AA1277" s="20">
        <f ca="1">RAND()</f>
        <v>0.49397229971875822</v>
      </c>
      <c r="AB1277" s="18">
        <f ca="1">IF(B1277=1, ROUND(_xlfn.NORM.INV(AA1277,$C$15,$C$16), 2), ROUND(_xlfn.NORM.INV(AA1277, $D$15, $D$16), 2))</f>
        <v>2796.13</v>
      </c>
      <c r="AC1277" s="15">
        <f ca="1">MIN(G1277,Z1277)</f>
        <v>24</v>
      </c>
      <c r="AD1277" s="15">
        <f ca="1">RAND()</f>
        <v>0.41406422609884042</v>
      </c>
      <c r="AE1277" s="19">
        <f ca="1">(IF(B1277=1, $G$21+($G$22-$G$21)*AD1277, $H$21+($H$22-$H$21)*AD1277))</f>
        <v>2.2421926782965212E-2</v>
      </c>
      <c r="AF1277" s="15">
        <f ca="1">ROUND(AC1277*(1-AE1277), 0)</f>
        <v>23</v>
      </c>
      <c r="AG1277" s="20">
        <f ca="1">RAND()</f>
        <v>0.25010983017223998</v>
      </c>
      <c r="AH1277" s="15">
        <f ca="1">IF(B1277=1, ROUND(_xlfn.NORM.INV(AG1277,$C$17,$C$18)*(1+$T$14), 0), ROUND(_xlfn.NORM.INV(AG1277, $D$17, $D$18)*(1+$T$14), 0))</f>
        <v>164</v>
      </c>
      <c r="AI1277" s="20">
        <f ca="1">RAND()</f>
        <v>0.49193442894021044</v>
      </c>
      <c r="AJ1277" s="18">
        <f ca="1">IF(B1277=1, ROUND(_xlfn.NORM.INV(AI1277,$C$19,$C$20), 2), ROUND(_xlfn.NORM.INV(AI1277, $D$19, $D$20), 2))</f>
        <v>1747.19</v>
      </c>
      <c r="AK1277" s="15">
        <f ca="1">MIN(ROUND(H1277*(1+$C$22),0),AH1277)</f>
        <v>164</v>
      </c>
      <c r="AL1277" s="20">
        <f ca="1">RAND()</f>
        <v>0.45820306697681157</v>
      </c>
      <c r="AM1277" s="19">
        <f ca="1">(IF(B1277=1, $G$21+($G$22-$G$21)*AL1277, $H$21+($H$22-$H$21)*AL1277))</f>
        <v>2.3746092009304345E-2</v>
      </c>
      <c r="AN1277" s="15">
        <f ca="1">ROUND(AK1277*(1-AM1277), 0)</f>
        <v>160</v>
      </c>
      <c r="AO1277" s="18">
        <f ca="1">SUM(IF(AN1277&gt;H1277, (AN1277-H1277)*($G$23+AJ1277), 0),IF(AF1277&gt;G1277,(AF1277-G1277)*($G$23+AB1277),0),IF(X1277&gt;F1277,(X1277-F1277)*($G$23+T1277),0),IF(P1277&gt;E1277,(P1277-E1277)*($G$23+L1277),0))</f>
        <v>0</v>
      </c>
      <c r="AP1277" s="18">
        <f>-$C$24</f>
        <v>-313614.51120000001</v>
      </c>
      <c r="AQ1277" s="17">
        <f ca="1">L1277*P1277+T1277*X1277+AB1277*AF1277+AJ1277*AN1277-AO1277+AP1277</f>
        <v>272807.65880000003</v>
      </c>
      <c r="AS1277" s="21">
        <f ca="1">SUM(IF(AN1277&gt;H1277, (AN1277-H1277), 0),IF(AF1277&gt;G1277,(AF1277-G1277),0),IF(X1277&gt;F1277,(X1277-F1277),0),IF(P1277&gt;E1277,(P1277-E1277),0))</f>
        <v>0</v>
      </c>
    </row>
    <row r="1278" spans="1:45" x14ac:dyDescent="0.4">
      <c r="A1278" s="15">
        <v>1250</v>
      </c>
      <c r="B1278" s="15">
        <f ca="1">IF(RAND() &lt; (8/12), 0, 1)</f>
        <v>1</v>
      </c>
      <c r="C1278" s="20">
        <f ca="1">RAND()</f>
        <v>0.43871205328801266</v>
      </c>
      <c r="D1278" s="15" t="str">
        <f ca="1">LOOKUP(C1278,$H$13:$H$16,$F$13:$F$16)</f>
        <v>Airbus A380-800</v>
      </c>
      <c r="E1278" s="15">
        <f ca="1">LOOKUP(D1278,$F$6:$F$9,$I$6:$I$9)</f>
        <v>14</v>
      </c>
      <c r="F1278" s="15">
        <f ca="1">LOOKUP(D1278,$F$6:$F$9,$J$6:$J$9)</f>
        <v>76</v>
      </c>
      <c r="G1278" s="15">
        <f ca="1">LOOKUP(D1278,$F$6:$F$9,$K$6:$K$9)</f>
        <v>56</v>
      </c>
      <c r="H1278" s="15">
        <f ca="1">LOOKUP(D1278,$F$6:$F$9,$L$6:$L$9)</f>
        <v>341</v>
      </c>
      <c r="I1278" s="20">
        <f ca="1">RAND()</f>
        <v>0.73849350945676662</v>
      </c>
      <c r="J1278" s="15">
        <f ca="1">IF(B1278=1, ROUND(_xlfn.NORM.INV(I1278,$C$5,$C$6)*(1+$T$14), 0), ROUND(_xlfn.NORM.INV(I1278, $D$5, $D$6)*(1+$T$14), 0))</f>
        <v>8</v>
      </c>
      <c r="K1278" s="20">
        <f ca="1">RAND()</f>
        <v>0.15170654166398778</v>
      </c>
      <c r="L1278" s="18">
        <f ca="1">IF(B1278=1, ROUND(_xlfn.NORM.INV(K1278,$C$7,$C$8), 2), ROUND(_xlfn.NORM.INV(K1278, $D$7, $D$8), 2))</f>
        <v>11802.91</v>
      </c>
      <c r="M1278" s="15">
        <f ca="1">MIN(E1278,J1278)</f>
        <v>8</v>
      </c>
      <c r="N1278" s="15">
        <f ca="1">RAND()</f>
        <v>0.27419067550669773</v>
      </c>
      <c r="O1278" s="19">
        <f ca="1">(IF(B1278=1, $G$21+($G$22-$G$21)*N1278, $H$21+($H$22-$H$21)*N1278))</f>
        <v>2.4596673642734421E-2</v>
      </c>
      <c r="P1278" s="15">
        <f ca="1">ROUND(M1278*(1-O1278), 0)</f>
        <v>8</v>
      </c>
      <c r="Q1278" s="20">
        <f ca="1">RAND()</f>
        <v>0.67052577306091832</v>
      </c>
      <c r="R1278" s="15">
        <f ca="1">IF(B1278=1, ROUND(_xlfn.NORM.INV(Q1278,$C$9,$C$10)*(1+$T$14), 0), ROUND(_xlfn.NORM.INV(Q1278, $D$9, $D$10)*(1+$T$14), 0))</f>
        <v>72</v>
      </c>
      <c r="S1278" s="20">
        <f ca="1">RAND()</f>
        <v>0.39907411329008025</v>
      </c>
      <c r="T1278" s="18">
        <f ca="1">IF(B1278=1, ROUND(_xlfn.NORM.INV(S1278,$C$11,$C$12), 2), ROUND(_xlfn.NORM.INV(S1278, $D$11, $D$12), 2))</f>
        <v>6598.83</v>
      </c>
      <c r="U1278" s="15">
        <f ca="1">MIN(F1278,R1278)</f>
        <v>72</v>
      </c>
      <c r="V1278" s="15">
        <f ca="1">RAND()</f>
        <v>0.57253375643137294</v>
      </c>
      <c r="W1278" s="19">
        <f ca="1">(IF(B1278=1, $G$21+($G$22-$G$21)*V1278, $H$21+($H$22-$H$21)*V1278))</f>
        <v>3.5038681475098053E-2</v>
      </c>
      <c r="X1278" s="15">
        <f ca="1">ROUND(U1278*(1-W1278), 0)</f>
        <v>69</v>
      </c>
      <c r="Y1278" s="20">
        <f ca="1">RAND()</f>
        <v>0.18383198938391965</v>
      </c>
      <c r="Z1278" s="15">
        <f ca="1">IF(B1278=1, ROUND(_xlfn.NORM.INV(Y1278,$C$13,$C$14)*(1+$T$14), 0), ROUND(_xlfn.NORM.INV(Y1278, $D$13, $D$14)*(1+$T$14), 0))</f>
        <v>34</v>
      </c>
      <c r="AA1278" s="20">
        <f ca="1">RAND()</f>
        <v>0.26354555194647922</v>
      </c>
      <c r="AB1278" s="18">
        <f ca="1">IF(B1278=1, ROUND(_xlfn.NORM.INV(AA1278,$C$15,$C$16), 2), ROUND(_xlfn.NORM.INV(AA1278, $D$15, $D$16), 2))</f>
        <v>3338.21</v>
      </c>
      <c r="AC1278" s="15">
        <f ca="1">MIN(G1278,Z1278)</f>
        <v>34</v>
      </c>
      <c r="AD1278" s="15">
        <f ca="1">RAND()</f>
        <v>4.9307633362674852E-2</v>
      </c>
      <c r="AE1278" s="19">
        <f ca="1">(IF(B1278=1, $G$21+($G$22-$G$21)*AD1278, $H$21+($H$22-$H$21)*AD1278))</f>
        <v>1.6725767167693618E-2</v>
      </c>
      <c r="AF1278" s="15">
        <f ca="1">ROUND(AC1278*(1-AE1278), 0)</f>
        <v>33</v>
      </c>
      <c r="AG1278" s="20">
        <f ca="1">RAND()</f>
        <v>0.67559938182849633</v>
      </c>
      <c r="AH1278" s="15">
        <f ca="1">IF(B1278=1, ROUND(_xlfn.NORM.INV(AG1278,$C$17,$C$18)*(1+$T$14), 0), ROUND(_xlfn.NORM.INV(AG1278, $D$17, $D$18)*(1+$T$14), 0))</f>
        <v>362</v>
      </c>
      <c r="AI1278" s="20">
        <f ca="1">RAND()</f>
        <v>7.9373172584020546E-2</v>
      </c>
      <c r="AJ1278" s="18">
        <f ca="1">IF(B1278=1, ROUND(_xlfn.NORM.INV(AI1278,$C$19,$C$20), 2), ROUND(_xlfn.NORM.INV(AI1278, $D$19, $D$20), 2))</f>
        <v>1852.89</v>
      </c>
      <c r="AK1278" s="15">
        <f ca="1">MIN(ROUND(H1278*(1+$C$22),0),AH1278)</f>
        <v>358</v>
      </c>
      <c r="AL1278" s="20">
        <f ca="1">RAND()</f>
        <v>0.94445302798025887</v>
      </c>
      <c r="AM1278" s="19">
        <f ca="1">(IF(B1278=1, $G$21+($G$22-$G$21)*AL1278, $H$21+($H$22-$H$21)*AL1278))</f>
        <v>4.8055855979309066E-2</v>
      </c>
      <c r="AN1278" s="15">
        <f ca="1">ROUND(AK1278*(1-AM1278), 0)</f>
        <v>341</v>
      </c>
      <c r="AO1278" s="18">
        <f ca="1">SUM(IF(AN1278&gt;H1278, (AN1278-H1278)*($G$23+AJ1278), 0),IF(AF1278&gt;G1278,(AF1278-G1278)*($G$23+AB1278),0),IF(X1278&gt;F1278,(X1278-F1278)*($G$23+T1278),0),IF(P1278&gt;E1278,(P1278-E1278)*($G$23+L1278),0))</f>
        <v>0</v>
      </c>
      <c r="AP1278" s="18">
        <f>-$C$24</f>
        <v>-313614.51120000001</v>
      </c>
      <c r="AQ1278" s="17">
        <f ca="1">L1278*P1278+T1278*X1278+AB1278*AF1278+AJ1278*AN1278-AO1278+AP1278</f>
        <v>978124.45880000014</v>
      </c>
      <c r="AS1278" s="21">
        <f ca="1">SUM(IF(AN1278&gt;H1278, (AN1278-H1278), 0),IF(AF1278&gt;G1278,(AF1278-G1278),0),IF(X1278&gt;F1278,(X1278-F1278),0),IF(P1278&gt;E1278,(P1278-E1278),0))</f>
        <v>0</v>
      </c>
    </row>
    <row r="1279" spans="1:45" x14ac:dyDescent="0.4">
      <c r="A1279" s="15">
        <v>1251</v>
      </c>
      <c r="B1279" s="15">
        <f ca="1">IF(RAND() &lt; (8/12), 0, 1)</f>
        <v>0</v>
      </c>
      <c r="C1279" s="20">
        <f ca="1">RAND()</f>
        <v>0.35322607925919935</v>
      </c>
      <c r="D1279" s="15" t="str">
        <f ca="1">LOOKUP(C1279,$H$13:$H$16,$F$13:$F$16)</f>
        <v>Airbus A380-800</v>
      </c>
      <c r="E1279" s="15">
        <f ca="1">LOOKUP(D1279,$F$6:$F$9,$I$6:$I$9)</f>
        <v>14</v>
      </c>
      <c r="F1279" s="15">
        <f ca="1">LOOKUP(D1279,$F$6:$F$9,$J$6:$J$9)</f>
        <v>76</v>
      </c>
      <c r="G1279" s="15">
        <f ca="1">LOOKUP(D1279,$F$6:$F$9,$K$6:$K$9)</f>
        <v>56</v>
      </c>
      <c r="H1279" s="15">
        <f ca="1">LOOKUP(D1279,$F$6:$F$9,$L$6:$L$9)</f>
        <v>341</v>
      </c>
      <c r="I1279" s="20">
        <f ca="1">RAND()</f>
        <v>0.34989493362681168</v>
      </c>
      <c r="J1279" s="15">
        <f ca="1">IF(B1279=1, ROUND(_xlfn.NORM.INV(I1279,$C$5,$C$6)*(1+$T$14), 0), ROUND(_xlfn.NORM.INV(I1279, $D$5, $D$6)*(1+$T$14), 0))</f>
        <v>4</v>
      </c>
      <c r="K1279" s="20">
        <f ca="1">RAND()</f>
        <v>0.83887823834534914</v>
      </c>
      <c r="L1279" s="18">
        <f ca="1">IF(B1279=1, ROUND(_xlfn.NORM.INV(K1279,$C$7,$C$8), 2), ROUND(_xlfn.NORM.INV(K1279, $D$7, $D$8), 2))</f>
        <v>10943.52</v>
      </c>
      <c r="M1279" s="15">
        <f ca="1">MIN(E1279,J1279)</f>
        <v>4</v>
      </c>
      <c r="N1279" s="15">
        <f ca="1">RAND()</f>
        <v>0.58812717066147813</v>
      </c>
      <c r="O1279" s="19">
        <f ca="1">(IF(B1279=1, $G$21+($G$22-$G$21)*N1279, $H$21+($H$22-$H$21)*N1279))</f>
        <v>2.7643815119844345E-2</v>
      </c>
      <c r="P1279" s="15">
        <f ca="1">ROUND(M1279*(1-O1279), 0)</f>
        <v>4</v>
      </c>
      <c r="Q1279" s="20">
        <f ca="1">RAND()</f>
        <v>0.60960762989736617</v>
      </c>
      <c r="R1279" s="15">
        <f ca="1">IF(B1279=1, ROUND(_xlfn.NORM.INV(Q1279,$C$9,$C$10)*(1+$T$14), 0), ROUND(_xlfn.NORM.INV(Q1279, $D$9, $D$10)*(1+$T$14), 0))</f>
        <v>43</v>
      </c>
      <c r="S1279" s="20">
        <f ca="1">RAND()</f>
        <v>0.96639652662094955</v>
      </c>
      <c r="T1279" s="18">
        <f ca="1">IF(B1279=1, ROUND(_xlfn.NORM.INV(S1279,$C$11,$C$12), 2), ROUND(_xlfn.NORM.INV(S1279, $D$11, $D$12), 2))</f>
        <v>5663.28</v>
      </c>
      <c r="U1279" s="15">
        <f ca="1">MIN(F1279,R1279)</f>
        <v>43</v>
      </c>
      <c r="V1279" s="15">
        <f ca="1">RAND()</f>
        <v>0.76813947906839131</v>
      </c>
      <c r="W1279" s="19">
        <f ca="1">(IF(B1279=1, $G$21+($G$22-$G$21)*V1279, $H$21+($H$22-$H$21)*V1279))</f>
        <v>3.3044184372051741E-2</v>
      </c>
      <c r="X1279" s="15">
        <f ca="1">ROUND(U1279*(1-W1279), 0)</f>
        <v>42</v>
      </c>
      <c r="Y1279" s="20">
        <f ca="1">RAND()</f>
        <v>0.63054220687910567</v>
      </c>
      <c r="Z1279" s="15">
        <f ca="1">IF(B1279=1, ROUND(_xlfn.NORM.INV(Y1279,$C$13,$C$14)*(1+$T$14), 0), ROUND(_xlfn.NORM.INV(Y1279, $D$13, $D$14)*(1+$T$14), 0))</f>
        <v>39</v>
      </c>
      <c r="AA1279" s="20">
        <f ca="1">RAND()</f>
        <v>0.77566098463827204</v>
      </c>
      <c r="AB1279" s="18">
        <f ca="1">IF(B1279=1, ROUND(_xlfn.NORM.INV(AA1279,$C$15,$C$16), 2), ROUND(_xlfn.NORM.INV(AA1279, $D$15, $D$16), 2))</f>
        <v>2890.05</v>
      </c>
      <c r="AC1279" s="15">
        <f ca="1">MIN(G1279,Z1279)</f>
        <v>39</v>
      </c>
      <c r="AD1279" s="15">
        <f ca="1">RAND()</f>
        <v>0.95385436272752644</v>
      </c>
      <c r="AE1279" s="19">
        <f ca="1">(IF(B1279=1, $G$21+($G$22-$G$21)*AD1279, $H$21+($H$22-$H$21)*AD1279))</f>
        <v>3.8615630881825791E-2</v>
      </c>
      <c r="AF1279" s="15">
        <f ca="1">ROUND(AC1279*(1-AE1279), 0)</f>
        <v>37</v>
      </c>
      <c r="AG1279" s="20">
        <f ca="1">RAND()</f>
        <v>0.79718162179792174</v>
      </c>
      <c r="AH1279" s="15">
        <f ca="1">IF(B1279=1, ROUND(_xlfn.NORM.INV(AG1279,$C$17,$C$18)*(1+$T$14), 0), ROUND(_xlfn.NORM.INV(AG1279, $D$17, $D$18)*(1+$T$14), 0))</f>
        <v>243</v>
      </c>
      <c r="AI1279" s="20">
        <f ca="1">RAND()</f>
        <v>0.83281608758404557</v>
      </c>
      <c r="AJ1279" s="18">
        <f ca="1">IF(B1279=1, ROUND(_xlfn.NORM.INV(AI1279,$C$19,$C$20), 2), ROUND(_xlfn.NORM.INV(AI1279, $D$19, $D$20), 2))</f>
        <v>1822.06</v>
      </c>
      <c r="AK1279" s="15">
        <f ca="1">MIN(ROUND(H1279*(1+$C$22),0),AH1279)</f>
        <v>243</v>
      </c>
      <c r="AL1279" s="20">
        <f ca="1">RAND()</f>
        <v>9.1439377126317667E-2</v>
      </c>
      <c r="AM1279" s="19">
        <f ca="1">(IF(B1279=1, $G$21+($G$22-$G$21)*AL1279, $H$21+($H$22-$H$21)*AL1279))</f>
        <v>1.274318131378953E-2</v>
      </c>
      <c r="AN1279" s="15">
        <f ca="1">ROUND(AK1279*(1-AM1279), 0)</f>
        <v>240</v>
      </c>
      <c r="AO1279" s="18">
        <f ca="1">SUM(IF(AN1279&gt;H1279, (AN1279-H1279)*($G$23+AJ1279), 0),IF(AF1279&gt;G1279,(AF1279-G1279)*($G$23+AB1279),0),IF(X1279&gt;F1279,(X1279-F1279)*($G$23+T1279),0),IF(P1279&gt;E1279,(P1279-E1279)*($G$23+L1279),0))</f>
        <v>0</v>
      </c>
      <c r="AP1279" s="18">
        <f>-$C$24</f>
        <v>-313614.51120000001</v>
      </c>
      <c r="AQ1279" s="17">
        <f ca="1">L1279*P1279+T1279*X1279+AB1279*AF1279+AJ1279*AN1279-AO1279+AP1279</f>
        <v>512243.57879999984</v>
      </c>
      <c r="AS1279" s="21">
        <f ca="1">SUM(IF(AN1279&gt;H1279, (AN1279-H1279), 0),IF(AF1279&gt;G1279,(AF1279-G1279),0),IF(X1279&gt;F1279,(X1279-F1279),0),IF(P1279&gt;E1279,(P1279-E1279),0))</f>
        <v>0</v>
      </c>
    </row>
    <row r="1280" spans="1:45" x14ac:dyDescent="0.4">
      <c r="A1280" s="15">
        <v>1252</v>
      </c>
      <c r="B1280" s="15">
        <f ca="1">IF(RAND() &lt; (8/12), 0, 1)</f>
        <v>0</v>
      </c>
      <c r="C1280" s="20">
        <f ca="1">RAND()</f>
        <v>0.88940601174729106</v>
      </c>
      <c r="D1280" s="15" t="str">
        <f ca="1">LOOKUP(C1280,$H$13:$H$16,$F$13:$F$16)</f>
        <v>Boeing 777-300ER</v>
      </c>
      <c r="E1280" s="15">
        <f ca="1">LOOKUP(D1280,$F$6:$F$9,$I$6:$I$9)</f>
        <v>8</v>
      </c>
      <c r="F1280" s="15">
        <f ca="1">LOOKUP(D1280,$F$6:$F$9,$J$6:$J$9)</f>
        <v>40</v>
      </c>
      <c r="G1280" s="15">
        <f ca="1">LOOKUP(D1280,$F$6:$F$9,$K$6:$K$9)</f>
        <v>24</v>
      </c>
      <c r="H1280" s="15">
        <f ca="1">LOOKUP(D1280,$F$6:$F$9,$L$6:$L$9)</f>
        <v>260</v>
      </c>
      <c r="I1280" s="20">
        <f ca="1">RAND()</f>
        <v>0.56152915561082861</v>
      </c>
      <c r="J1280" s="15">
        <f ca="1">IF(B1280=1, ROUND(_xlfn.NORM.INV(I1280,$C$5,$C$6)*(1+$T$14), 0), ROUND(_xlfn.NORM.INV(I1280, $D$5, $D$6)*(1+$T$14), 0))</f>
        <v>4</v>
      </c>
      <c r="K1280" s="20">
        <f ca="1">RAND()</f>
        <v>0.12303140865459827</v>
      </c>
      <c r="L1280" s="18">
        <f ca="1">IF(B1280=1, ROUND(_xlfn.NORM.INV(K1280,$C$7,$C$8), 2), ROUND(_xlfn.NORM.INV(K1280, $D$7, $D$8), 2))</f>
        <v>9963.7099999999991</v>
      </c>
      <c r="M1280" s="15">
        <f ca="1">MIN(E1280,J1280)</f>
        <v>4</v>
      </c>
      <c r="N1280" s="15">
        <f ca="1">RAND()</f>
        <v>6.0352408850135486E-2</v>
      </c>
      <c r="O1280" s="19">
        <f ca="1">(IF(B1280=1, $G$21+($G$22-$G$21)*N1280, $H$21+($H$22-$H$21)*N1280))</f>
        <v>1.1810572265504065E-2</v>
      </c>
      <c r="P1280" s="15">
        <f ca="1">ROUND(M1280*(1-O1280), 0)</f>
        <v>4</v>
      </c>
      <c r="Q1280" s="20">
        <f ca="1">RAND()</f>
        <v>0.10117113321738591</v>
      </c>
      <c r="R1280" s="15">
        <f ca="1">IF(B1280=1, ROUND(_xlfn.NORM.INV(Q1280,$C$9,$C$10)*(1+$T$14), 0), ROUND(_xlfn.NORM.INV(Q1280, $D$9, $D$10)*(1+$T$14), 0))</f>
        <v>27</v>
      </c>
      <c r="S1280" s="20">
        <f ca="1">RAND()</f>
        <v>0.76577519877425937</v>
      </c>
      <c r="T1280" s="18">
        <f ca="1">IF(B1280=1, ROUND(_xlfn.NORM.INV(S1280,$C$11,$C$12), 2), ROUND(_xlfn.NORM.INV(S1280, $D$11, $D$12), 2))</f>
        <v>5411.4</v>
      </c>
      <c r="U1280" s="15">
        <f ca="1">MIN(F1280,R1280)</f>
        <v>27</v>
      </c>
      <c r="V1280" s="15">
        <f ca="1">RAND()</f>
        <v>8.5510265053036605E-2</v>
      </c>
      <c r="W1280" s="19">
        <f ca="1">(IF(B1280=1, $G$21+($G$22-$G$21)*V1280, $H$21+($H$22-$H$21)*V1280))</f>
        <v>1.2565307951591099E-2</v>
      </c>
      <c r="X1280" s="15">
        <f ca="1">ROUND(U1280*(1-W1280), 0)</f>
        <v>27</v>
      </c>
      <c r="Y1280" s="20">
        <f ca="1">RAND()</f>
        <v>0.28367628892210006</v>
      </c>
      <c r="Z1280" s="15">
        <f ca="1">IF(B1280=1, ROUND(_xlfn.NORM.INV(Y1280,$C$13,$C$14)*(1+$T$14), 0), ROUND(_xlfn.NORM.INV(Y1280, $D$13, $D$14)*(1+$T$14), 0))</f>
        <v>30</v>
      </c>
      <c r="AA1280" s="20">
        <f ca="1">RAND()</f>
        <v>0.38348136085558338</v>
      </c>
      <c r="AB1280" s="18">
        <f ca="1">IF(B1280=1, ROUND(_xlfn.NORM.INV(AA1280,$C$15,$C$16), 2), ROUND(_xlfn.NORM.INV(AA1280, $D$15, $D$16), 2))</f>
        <v>2761.95</v>
      </c>
      <c r="AC1280" s="15">
        <f ca="1">MIN(G1280,Z1280)</f>
        <v>24</v>
      </c>
      <c r="AD1280" s="15">
        <f ca="1">RAND()</f>
        <v>0.88900578769984384</v>
      </c>
      <c r="AE1280" s="19">
        <f ca="1">(IF(B1280=1, $G$21+($G$22-$G$21)*AD1280, $H$21+($H$22-$H$21)*AD1280))</f>
        <v>3.6670173630995312E-2</v>
      </c>
      <c r="AF1280" s="15">
        <f ca="1">ROUND(AC1280*(1-AE1280), 0)</f>
        <v>23</v>
      </c>
      <c r="AG1280" s="20">
        <f ca="1">RAND()</f>
        <v>7.0173131979286207E-2</v>
      </c>
      <c r="AH1280" s="15">
        <f ca="1">IF(B1280=1, ROUND(_xlfn.NORM.INV(AG1280,$C$17,$C$18)*(1+$T$14), 0), ROUND(_xlfn.NORM.INV(AG1280, $D$17, $D$18)*(1+$T$14), 0))</f>
        <v>122</v>
      </c>
      <c r="AI1280" s="20">
        <f ca="1">RAND()</f>
        <v>0.33501872622710582</v>
      </c>
      <c r="AJ1280" s="18">
        <f ca="1">IF(B1280=1, ROUND(_xlfn.NORM.INV(AI1280,$C$19,$C$20), 2), ROUND(_xlfn.NORM.INV(AI1280, $D$19, $D$20), 2))</f>
        <v>1716.36</v>
      </c>
      <c r="AK1280" s="15">
        <f ca="1">MIN(ROUND(H1280*(1+$C$22),0),AH1280)</f>
        <v>122</v>
      </c>
      <c r="AL1280" s="20">
        <f ca="1">RAND()</f>
        <v>0.68400161653979252</v>
      </c>
      <c r="AM1280" s="19">
        <f ca="1">(IF(B1280=1, $G$21+($G$22-$G$21)*AL1280, $H$21+($H$22-$H$21)*AL1280))</f>
        <v>3.0520048496193775E-2</v>
      </c>
      <c r="AN1280" s="15">
        <f ca="1">ROUND(AK1280*(1-AM1280), 0)</f>
        <v>118</v>
      </c>
      <c r="AO1280" s="18">
        <f ca="1">SUM(IF(AN1280&gt;H1280, (AN1280-H1280)*($G$23+AJ1280), 0),IF(AF1280&gt;G1280,(AF1280-G1280)*($G$23+AB1280),0),IF(X1280&gt;F1280,(X1280-F1280)*($G$23+T1280),0),IF(P1280&gt;E1280,(P1280-E1280)*($G$23+L1280),0))</f>
        <v>0</v>
      </c>
      <c r="AP1280" s="18">
        <f>-$C$24</f>
        <v>-313614.51120000001</v>
      </c>
      <c r="AQ1280" s="17">
        <f ca="1">L1280*P1280+T1280*X1280+AB1280*AF1280+AJ1280*AN1280-AO1280+AP1280</f>
        <v>138403.45879999996</v>
      </c>
      <c r="AS1280" s="21">
        <f ca="1">SUM(IF(AN1280&gt;H1280, (AN1280-H1280), 0),IF(AF1280&gt;G1280,(AF1280-G1280),0),IF(X1280&gt;F1280,(X1280-F1280),0),IF(P1280&gt;E1280,(P1280-E1280),0))</f>
        <v>0</v>
      </c>
    </row>
    <row r="1281" spans="1:45" x14ac:dyDescent="0.4">
      <c r="A1281" s="15">
        <v>1253</v>
      </c>
      <c r="B1281" s="15">
        <f ca="1">IF(RAND() &lt; (8/12), 0, 1)</f>
        <v>0</v>
      </c>
      <c r="C1281" s="20">
        <f ca="1">RAND()</f>
        <v>0.35475816196828536</v>
      </c>
      <c r="D1281" s="15" t="str">
        <f ca="1">LOOKUP(C1281,$H$13:$H$16,$F$13:$F$16)</f>
        <v>Airbus A380-800</v>
      </c>
      <c r="E1281" s="15">
        <f ca="1">LOOKUP(D1281,$F$6:$F$9,$I$6:$I$9)</f>
        <v>14</v>
      </c>
      <c r="F1281" s="15">
        <f ca="1">LOOKUP(D1281,$F$6:$F$9,$J$6:$J$9)</f>
        <v>76</v>
      </c>
      <c r="G1281" s="15">
        <f ca="1">LOOKUP(D1281,$F$6:$F$9,$K$6:$K$9)</f>
        <v>56</v>
      </c>
      <c r="H1281" s="15">
        <f ca="1">LOOKUP(D1281,$F$6:$F$9,$L$6:$L$9)</f>
        <v>341</v>
      </c>
      <c r="I1281" s="20">
        <f ca="1">RAND()</f>
        <v>0.21454039306769135</v>
      </c>
      <c r="J1281" s="15">
        <f ca="1">IF(B1281=1, ROUND(_xlfn.NORM.INV(I1281,$C$5,$C$6)*(1+$T$14), 0), ROUND(_xlfn.NORM.INV(I1281, $D$5, $D$6)*(1+$T$14), 0))</f>
        <v>3</v>
      </c>
      <c r="K1281" s="20">
        <f ca="1">RAND()</f>
        <v>0.19418511334212696</v>
      </c>
      <c r="L1281" s="18">
        <f ca="1">IF(B1281=1, ROUND(_xlfn.NORM.INV(K1281,$C$7,$C$8), 2), ROUND(_xlfn.NORM.INV(K1281, $D$7, $D$8), 2))</f>
        <v>10099.25</v>
      </c>
      <c r="M1281" s="15">
        <f ca="1">MIN(E1281,J1281)</f>
        <v>3</v>
      </c>
      <c r="N1281" s="15">
        <f ca="1">RAND()</f>
        <v>0.52143148806787498</v>
      </c>
      <c r="O1281" s="19">
        <f ca="1">(IF(B1281=1, $G$21+($G$22-$G$21)*N1281, $H$21+($H$22-$H$21)*N1281))</f>
        <v>2.5642944642036251E-2</v>
      </c>
      <c r="P1281" s="15">
        <f ca="1">ROUND(M1281*(1-O1281), 0)</f>
        <v>3</v>
      </c>
      <c r="Q1281" s="20">
        <f ca="1">RAND()</f>
        <v>0.812325778349827</v>
      </c>
      <c r="R1281" s="15">
        <f ca="1">IF(B1281=1, ROUND(_xlfn.NORM.INV(Q1281,$C$9,$C$10)*(1+$T$14), 0), ROUND(_xlfn.NORM.INV(Q1281, $D$9, $D$10)*(1+$T$14), 0))</f>
        <v>49</v>
      </c>
      <c r="S1281" s="20">
        <f ca="1">RAND()</f>
        <v>0.33004738954020596</v>
      </c>
      <c r="T1281" s="18">
        <f ca="1">IF(B1281=1, ROUND(_xlfn.NORM.INV(S1281,$C$11,$C$12), 2), ROUND(_xlfn.NORM.INV(S1281, $D$11, $D$12), 2))</f>
        <v>5145.97</v>
      </c>
      <c r="U1281" s="15">
        <f ca="1">MIN(F1281,R1281)</f>
        <v>49</v>
      </c>
      <c r="V1281" s="15">
        <f ca="1">RAND()</f>
        <v>0.77666624377445315</v>
      </c>
      <c r="W1281" s="19">
        <f ca="1">(IF(B1281=1, $G$21+($G$22-$G$21)*V1281, $H$21+($H$22-$H$21)*V1281))</f>
        <v>3.3299987313233595E-2</v>
      </c>
      <c r="X1281" s="15">
        <f ca="1">ROUND(U1281*(1-W1281), 0)</f>
        <v>47</v>
      </c>
      <c r="Y1281" s="20">
        <f ca="1">RAND()</f>
        <v>0.74853149611566583</v>
      </c>
      <c r="Z1281" s="15">
        <f ca="1">IF(B1281=1, ROUND(_xlfn.NORM.INV(Y1281,$C$13,$C$14)*(1+$T$14), 0), ROUND(_xlfn.NORM.INV(Y1281, $D$13, $D$14)*(1+$T$14), 0))</f>
        <v>42</v>
      </c>
      <c r="AA1281" s="20">
        <f ca="1">RAND()</f>
        <v>0.57991558849528957</v>
      </c>
      <c r="AB1281" s="18">
        <f ca="1">IF(B1281=1, ROUND(_xlfn.NORM.INV(AA1281,$C$15,$C$16), 2), ROUND(_xlfn.NORM.INV(AA1281, $D$15, $D$16), 2))</f>
        <v>2822.48</v>
      </c>
      <c r="AC1281" s="15">
        <f ca="1">MIN(G1281,Z1281)</f>
        <v>42</v>
      </c>
      <c r="AD1281" s="15">
        <f ca="1">RAND()</f>
        <v>0.66699755801100102</v>
      </c>
      <c r="AE1281" s="19">
        <f ca="1">(IF(B1281=1, $G$21+($G$22-$G$21)*AD1281, $H$21+($H$22-$H$21)*AD1281))</f>
        <v>3.0009926740330033E-2</v>
      </c>
      <c r="AF1281" s="15">
        <f ca="1">ROUND(AC1281*(1-AE1281), 0)</f>
        <v>41</v>
      </c>
      <c r="AG1281" s="20">
        <f ca="1">RAND()</f>
        <v>0.70400976197205367</v>
      </c>
      <c r="AH1281" s="15">
        <f ca="1">IF(B1281=1, ROUND(_xlfn.NORM.INV(AG1281,$C$17,$C$18)*(1+$T$14), 0), ROUND(_xlfn.NORM.INV(AG1281, $D$17, $D$18)*(1+$T$14), 0))</f>
        <v>228</v>
      </c>
      <c r="AI1281" s="20">
        <f ca="1">RAND()</f>
        <v>0.30654752296783927</v>
      </c>
      <c r="AJ1281" s="18">
        <f ca="1">IF(B1281=1, ROUND(_xlfn.NORM.INV(AI1281,$C$19,$C$20), 2), ROUND(_xlfn.NORM.INV(AI1281, $D$19, $D$20), 2))</f>
        <v>1710.32</v>
      </c>
      <c r="AK1281" s="15">
        <f ca="1">MIN(ROUND(H1281*(1+$C$22),0),AH1281)</f>
        <v>228</v>
      </c>
      <c r="AL1281" s="20">
        <f ca="1">RAND()</f>
        <v>0.51458286688801547</v>
      </c>
      <c r="AM1281" s="19">
        <f ca="1">(IF(B1281=1, $G$21+($G$22-$G$21)*AL1281, $H$21+($H$22-$H$21)*AL1281))</f>
        <v>2.5437486006640461E-2</v>
      </c>
      <c r="AN1281" s="15">
        <f ca="1">ROUND(AK1281*(1-AM1281), 0)</f>
        <v>222</v>
      </c>
      <c r="AO1281" s="18">
        <f ca="1">SUM(IF(AN1281&gt;H1281, (AN1281-H1281)*($G$23+AJ1281), 0),IF(AF1281&gt;G1281,(AF1281-G1281)*($G$23+AB1281),0),IF(X1281&gt;F1281,(X1281-F1281)*($G$23+T1281),0),IF(P1281&gt;E1281,(P1281-E1281)*($G$23+L1281),0))</f>
        <v>0</v>
      </c>
      <c r="AP1281" s="18">
        <f>-$C$24</f>
        <v>-313614.51120000001</v>
      </c>
      <c r="AQ1281" s="17">
        <f ca="1">L1281*P1281+T1281*X1281+AB1281*AF1281+AJ1281*AN1281-AO1281+AP1281</f>
        <v>453956.54880000005</v>
      </c>
      <c r="AS1281" s="21">
        <f ca="1">SUM(IF(AN1281&gt;H1281, (AN1281-H1281), 0),IF(AF1281&gt;G1281,(AF1281-G1281),0),IF(X1281&gt;F1281,(X1281-F1281),0),IF(P1281&gt;E1281,(P1281-E1281),0))</f>
        <v>0</v>
      </c>
    </row>
    <row r="1282" spans="1:45" x14ac:dyDescent="0.4">
      <c r="A1282" s="15">
        <v>1254</v>
      </c>
      <c r="B1282" s="15">
        <f ca="1">IF(RAND() &lt; (8/12), 0, 1)</f>
        <v>0</v>
      </c>
      <c r="C1282" s="20">
        <f ca="1">RAND()</f>
        <v>0.24054074676778003</v>
      </c>
      <c r="D1282" s="15" t="str">
        <f ca="1">LOOKUP(C1282,$H$13:$H$16,$F$13:$F$16)</f>
        <v>Airbus A380-800</v>
      </c>
      <c r="E1282" s="15">
        <f ca="1">LOOKUP(D1282,$F$6:$F$9,$I$6:$I$9)</f>
        <v>14</v>
      </c>
      <c r="F1282" s="15">
        <f ca="1">LOOKUP(D1282,$F$6:$F$9,$J$6:$J$9)</f>
        <v>76</v>
      </c>
      <c r="G1282" s="15">
        <f ca="1">LOOKUP(D1282,$F$6:$F$9,$K$6:$K$9)</f>
        <v>56</v>
      </c>
      <c r="H1282" s="15">
        <f ca="1">LOOKUP(D1282,$F$6:$F$9,$L$6:$L$9)</f>
        <v>341</v>
      </c>
      <c r="I1282" s="20">
        <f ca="1">RAND()</f>
        <v>0.9595513739059951</v>
      </c>
      <c r="J1282" s="15">
        <f ca="1">IF(B1282=1, ROUND(_xlfn.NORM.INV(I1282,$C$5,$C$6)*(1+$T$14), 0), ROUND(_xlfn.NORM.INV(I1282, $D$5, $D$6)*(1+$T$14), 0))</f>
        <v>6</v>
      </c>
      <c r="K1282" s="20">
        <f ca="1">RAND()</f>
        <v>0.89797558804887212</v>
      </c>
      <c r="L1282" s="18">
        <f ca="1">IF(B1282=1, ROUND(_xlfn.NORM.INV(K1282,$C$7,$C$8), 2), ROUND(_xlfn.NORM.INV(K1282, $D$7, $D$8), 2))</f>
        <v>11071.24</v>
      </c>
      <c r="M1282" s="15">
        <f ca="1">MIN(E1282,J1282)</f>
        <v>6</v>
      </c>
      <c r="N1282" s="15">
        <f ca="1">RAND()</f>
        <v>0.86076269077726775</v>
      </c>
      <c r="O1282" s="19">
        <f ca="1">(IF(B1282=1, $G$21+($G$22-$G$21)*N1282, $H$21+($H$22-$H$21)*N1282))</f>
        <v>3.5822880723318032E-2</v>
      </c>
      <c r="P1282" s="15">
        <f ca="1">ROUND(M1282*(1-O1282), 0)</f>
        <v>6</v>
      </c>
      <c r="Q1282" s="20">
        <f ca="1">RAND()</f>
        <v>8.0425666923746864E-3</v>
      </c>
      <c r="R1282" s="15">
        <f ca="1">IF(B1282=1, ROUND(_xlfn.NORM.INV(Q1282,$C$9,$C$10)*(1+$T$14), 0), ROUND(_xlfn.NORM.INV(Q1282, $D$9, $D$10)*(1+$T$14), 0))</f>
        <v>15</v>
      </c>
      <c r="S1282" s="20">
        <f ca="1">RAND()</f>
        <v>9.3717717423830837E-2</v>
      </c>
      <c r="T1282" s="18">
        <f ca="1">IF(B1282=1, ROUND(_xlfn.NORM.INV(S1282,$C$11,$C$12), 2), ROUND(_xlfn.NORM.INV(S1282, $D$11, $D$12), 2))</f>
        <v>4945.8</v>
      </c>
      <c r="U1282" s="15">
        <f ca="1">MIN(F1282,R1282)</f>
        <v>15</v>
      </c>
      <c r="V1282" s="15">
        <f ca="1">RAND()</f>
        <v>4.5623929844276434E-2</v>
      </c>
      <c r="W1282" s="19">
        <f ca="1">(IF(B1282=1, $G$21+($G$22-$G$21)*V1282, $H$21+($H$22-$H$21)*V1282))</f>
        <v>1.1368717895328293E-2</v>
      </c>
      <c r="X1282" s="15">
        <f ca="1">ROUND(U1282*(1-W1282), 0)</f>
        <v>15</v>
      </c>
      <c r="Y1282" s="20">
        <f ca="1">RAND()</f>
        <v>0.46479532700083603</v>
      </c>
      <c r="Z1282" s="15">
        <f ca="1">IF(B1282=1, ROUND(_xlfn.NORM.INV(Y1282,$C$13,$C$14)*(1+$T$14), 0), ROUND(_xlfn.NORM.INV(Y1282, $D$13, $D$14)*(1+$T$14), 0))</f>
        <v>35</v>
      </c>
      <c r="AA1282" s="20">
        <f ca="1">RAND()</f>
        <v>0.50024615502469394</v>
      </c>
      <c r="AB1282" s="18">
        <f ca="1">IF(B1282=1, ROUND(_xlfn.NORM.INV(AA1282,$C$15,$C$16), 2), ROUND(_xlfn.NORM.INV(AA1282, $D$15, $D$16), 2))</f>
        <v>2798.04</v>
      </c>
      <c r="AC1282" s="15">
        <f ca="1">MIN(G1282,Z1282)</f>
        <v>35</v>
      </c>
      <c r="AD1282" s="15">
        <f ca="1">RAND()</f>
        <v>0.45557805986823496</v>
      </c>
      <c r="AE1282" s="19">
        <f ca="1">(IF(B1282=1, $G$21+($G$22-$G$21)*AD1282, $H$21+($H$22-$H$21)*AD1282))</f>
        <v>2.3667341796047049E-2</v>
      </c>
      <c r="AF1282" s="15">
        <f ca="1">ROUND(AC1282*(1-AE1282), 0)</f>
        <v>34</v>
      </c>
      <c r="AG1282" s="20">
        <f ca="1">RAND()</f>
        <v>5.3009957863204837E-2</v>
      </c>
      <c r="AH1282" s="15">
        <f ca="1">IF(B1282=1, ROUND(_xlfn.NORM.INV(AG1282,$C$17,$C$18)*(1+$T$14), 0), ROUND(_xlfn.NORM.INV(AG1282, $D$17, $D$18)*(1+$T$14), 0))</f>
        <v>115</v>
      </c>
      <c r="AI1282" s="20">
        <f ca="1">RAND()</f>
        <v>0.68057011017445335</v>
      </c>
      <c r="AJ1282" s="18">
        <f ca="1">IF(B1282=1, ROUND(_xlfn.NORM.INV(AI1282,$C$19,$C$20), 2), ROUND(_xlfn.NORM.INV(AI1282, $D$19, $D$20), 2))</f>
        <v>1784.38</v>
      </c>
      <c r="AK1282" s="15">
        <f ca="1">MIN(ROUND(H1282*(1+$C$22),0),AH1282)</f>
        <v>115</v>
      </c>
      <c r="AL1282" s="20">
        <f ca="1">RAND()</f>
        <v>0.76143307000780014</v>
      </c>
      <c r="AM1282" s="19">
        <f ca="1">(IF(B1282=1, $G$21+($G$22-$G$21)*AL1282, $H$21+($H$22-$H$21)*AL1282))</f>
        <v>3.2842992100234003E-2</v>
      </c>
      <c r="AN1282" s="15">
        <f ca="1">ROUND(AK1282*(1-AM1282), 0)</f>
        <v>111</v>
      </c>
      <c r="AO1282" s="18">
        <f ca="1">SUM(IF(AN1282&gt;H1282, (AN1282-H1282)*($G$23+AJ1282), 0),IF(AF1282&gt;G1282,(AF1282-G1282)*($G$23+AB1282),0),IF(X1282&gt;F1282,(X1282-F1282)*($G$23+T1282),0),IF(P1282&gt;E1282,(P1282-E1282)*($G$23+L1282),0))</f>
        <v>0</v>
      </c>
      <c r="AP1282" s="18">
        <f>-$C$24</f>
        <v>-313614.51120000001</v>
      </c>
      <c r="AQ1282" s="17">
        <f ca="1">L1282*P1282+T1282*X1282+AB1282*AF1282+AJ1282*AN1282-AO1282+AP1282</f>
        <v>120199.46879999997</v>
      </c>
      <c r="AS1282" s="21">
        <f ca="1">SUM(IF(AN1282&gt;H1282, (AN1282-H1282), 0),IF(AF1282&gt;G1282,(AF1282-G1282),0),IF(X1282&gt;F1282,(X1282-F1282),0),IF(P1282&gt;E1282,(P1282-E1282),0))</f>
        <v>0</v>
      </c>
    </row>
    <row r="1283" spans="1:45" x14ac:dyDescent="0.4">
      <c r="A1283" s="15">
        <v>1255</v>
      </c>
      <c r="B1283" s="15">
        <f ca="1">IF(RAND() &lt; (8/12), 0, 1)</f>
        <v>0</v>
      </c>
      <c r="C1283" s="20">
        <f ca="1">RAND()</f>
        <v>0.33454876840400827</v>
      </c>
      <c r="D1283" s="15" t="str">
        <f ca="1">LOOKUP(C1283,$H$13:$H$16,$F$13:$F$16)</f>
        <v>Airbus A380-800</v>
      </c>
      <c r="E1283" s="15">
        <f ca="1">LOOKUP(D1283,$F$6:$F$9,$I$6:$I$9)</f>
        <v>14</v>
      </c>
      <c r="F1283" s="15">
        <f ca="1">LOOKUP(D1283,$F$6:$F$9,$J$6:$J$9)</f>
        <v>76</v>
      </c>
      <c r="G1283" s="15">
        <f ca="1">LOOKUP(D1283,$F$6:$F$9,$K$6:$K$9)</f>
        <v>56</v>
      </c>
      <c r="H1283" s="15">
        <f ca="1">LOOKUP(D1283,$F$6:$F$9,$L$6:$L$9)</f>
        <v>341</v>
      </c>
      <c r="I1283" s="20">
        <f ca="1">RAND()</f>
        <v>0.21599499428048974</v>
      </c>
      <c r="J1283" s="15">
        <f ca="1">IF(B1283=1, ROUND(_xlfn.NORM.INV(I1283,$C$5,$C$6)*(1+$T$14), 0), ROUND(_xlfn.NORM.INV(I1283, $D$5, $D$6)*(1+$T$14), 0))</f>
        <v>3</v>
      </c>
      <c r="K1283" s="20">
        <f ca="1">RAND()</f>
        <v>0.27324455513842416</v>
      </c>
      <c r="L1283" s="18">
        <f ca="1">IF(B1283=1, ROUND(_xlfn.NORM.INV(K1283,$C$7,$C$8), 2), ROUND(_xlfn.NORM.INV(K1283, $D$7, $D$8), 2))</f>
        <v>10217.540000000001</v>
      </c>
      <c r="M1283" s="15">
        <f ca="1">MIN(E1283,J1283)</f>
        <v>3</v>
      </c>
      <c r="N1283" s="15">
        <f ca="1">RAND()</f>
        <v>0.76310443009643303</v>
      </c>
      <c r="O1283" s="19">
        <f ca="1">(IF(B1283=1, $G$21+($G$22-$G$21)*N1283, $H$21+($H$22-$H$21)*N1283))</f>
        <v>3.2893132902892988E-2</v>
      </c>
      <c r="P1283" s="15">
        <f ca="1">ROUND(M1283*(1-O1283), 0)</f>
        <v>3</v>
      </c>
      <c r="Q1283" s="20">
        <f ca="1">RAND()</f>
        <v>0.83279443250944596</v>
      </c>
      <c r="R1283" s="15">
        <f ca="1">IF(B1283=1, ROUND(_xlfn.NORM.INV(Q1283,$C$9,$C$10)*(1+$T$14), 0), ROUND(_xlfn.NORM.INV(Q1283, $D$9, $D$10)*(1+$T$14), 0))</f>
        <v>50</v>
      </c>
      <c r="S1283" s="20">
        <f ca="1">RAND()</f>
        <v>0.99493931863668872</v>
      </c>
      <c r="T1283" s="18">
        <f ca="1">IF(B1283=1, ROUND(_xlfn.NORM.INV(S1283,$C$11,$C$12), 2), ROUND(_xlfn.NORM.INV(S1283, $D$11, $D$12), 2))</f>
        <v>5832.22</v>
      </c>
      <c r="U1283" s="15">
        <f ca="1">MIN(F1283,R1283)</f>
        <v>50</v>
      </c>
      <c r="V1283" s="15">
        <f ca="1">RAND()</f>
        <v>0.478790120293903</v>
      </c>
      <c r="W1283" s="19">
        <f ca="1">(IF(B1283=1, $G$21+($G$22-$G$21)*V1283, $H$21+($H$22-$H$21)*V1283))</f>
        <v>2.4363703608817087E-2</v>
      </c>
      <c r="X1283" s="15">
        <f ca="1">ROUND(U1283*(1-W1283), 0)</f>
        <v>49</v>
      </c>
      <c r="Y1283" s="20">
        <f ca="1">RAND()</f>
        <v>0.37492680856403526</v>
      </c>
      <c r="Z1283" s="15">
        <f ca="1">IF(B1283=1, ROUND(_xlfn.NORM.INV(Y1283,$C$13,$C$14)*(1+$T$14), 0), ROUND(_xlfn.NORM.INV(Y1283, $D$13, $D$14)*(1+$T$14), 0))</f>
        <v>33</v>
      </c>
      <c r="AA1283" s="20">
        <f ca="1">RAND()</f>
        <v>0.44304789684824875</v>
      </c>
      <c r="AB1283" s="18">
        <f ca="1">IF(B1283=1, ROUND(_xlfn.NORM.INV(AA1283,$C$15,$C$16), 2), ROUND(_xlfn.NORM.INV(AA1283, $D$15, $D$16), 2))</f>
        <v>2780.56</v>
      </c>
      <c r="AC1283" s="15">
        <f ca="1">MIN(G1283,Z1283)</f>
        <v>33</v>
      </c>
      <c r="AD1283" s="15">
        <f ca="1">RAND()</f>
        <v>0.45796909797014729</v>
      </c>
      <c r="AE1283" s="19">
        <f ca="1">(IF(B1283=1, $G$21+($G$22-$G$21)*AD1283, $H$21+($H$22-$H$21)*AD1283))</f>
        <v>2.3739072939104419E-2</v>
      </c>
      <c r="AF1283" s="15">
        <f ca="1">ROUND(AC1283*(1-AE1283), 0)</f>
        <v>32</v>
      </c>
      <c r="AG1283" s="20">
        <f ca="1">RAND()</f>
        <v>0.51661304659556517</v>
      </c>
      <c r="AH1283" s="15">
        <f ca="1">IF(B1283=1, ROUND(_xlfn.NORM.INV(AG1283,$C$17,$C$18)*(1+$T$14), 0), ROUND(_xlfn.NORM.INV(AG1283, $D$17, $D$18)*(1+$T$14), 0))</f>
        <v>202</v>
      </c>
      <c r="AI1283" s="20">
        <f ca="1">RAND()</f>
        <v>0.9197269785082639</v>
      </c>
      <c r="AJ1283" s="18">
        <f ca="1">IF(B1283=1, ROUND(_xlfn.NORM.INV(AI1283,$C$19,$C$20), 2), ROUND(_xlfn.NORM.INV(AI1283, $D$19, $D$20), 2))</f>
        <v>1855.32</v>
      </c>
      <c r="AK1283" s="15">
        <f ca="1">MIN(ROUND(H1283*(1+$C$22),0),AH1283)</f>
        <v>202</v>
      </c>
      <c r="AL1283" s="20">
        <f ca="1">RAND()</f>
        <v>0.25310971982262254</v>
      </c>
      <c r="AM1283" s="19">
        <f ca="1">(IF(B1283=1, $G$21+($G$22-$G$21)*AL1283, $H$21+($H$22-$H$21)*AL1283))</f>
        <v>1.7593291594678675E-2</v>
      </c>
      <c r="AN1283" s="15">
        <f ca="1">ROUND(AK1283*(1-AM1283), 0)</f>
        <v>198</v>
      </c>
      <c r="AO1283" s="18">
        <f ca="1">SUM(IF(AN1283&gt;H1283, (AN1283-H1283)*($G$23+AJ1283), 0),IF(AF1283&gt;G1283,(AF1283-G1283)*($G$23+AB1283),0),IF(X1283&gt;F1283,(X1283-F1283)*($G$23+T1283),0),IF(P1283&gt;E1283,(P1283-E1283)*($G$23+L1283),0))</f>
        <v>0</v>
      </c>
      <c r="AP1283" s="18">
        <f>-$C$24</f>
        <v>-313614.51120000001</v>
      </c>
      <c r="AQ1283" s="17">
        <f ca="1">L1283*P1283+T1283*X1283+AB1283*AF1283+AJ1283*AN1283-AO1283+AP1283</f>
        <v>459148.16879999993</v>
      </c>
      <c r="AS1283" s="21">
        <f ca="1">SUM(IF(AN1283&gt;H1283, (AN1283-H1283), 0),IF(AF1283&gt;G1283,(AF1283-G1283),0),IF(X1283&gt;F1283,(X1283-F1283),0),IF(P1283&gt;E1283,(P1283-E1283),0))</f>
        <v>0</v>
      </c>
    </row>
    <row r="1284" spans="1:45" x14ac:dyDescent="0.4">
      <c r="A1284" s="15">
        <v>1256</v>
      </c>
      <c r="B1284" s="15">
        <f ca="1">IF(RAND() &lt; (8/12), 0, 1)</f>
        <v>0</v>
      </c>
      <c r="C1284" s="20">
        <f ca="1">RAND()</f>
        <v>0.1676269970624561</v>
      </c>
      <c r="D1284" s="15" t="str">
        <f ca="1">LOOKUP(C1284,$H$13:$H$16,$F$13:$F$16)</f>
        <v>Airbus A350-900</v>
      </c>
      <c r="E1284" s="15">
        <f ca="1">LOOKUP(D1284,$F$6:$F$9,$I$6:$I$9)</f>
        <v>0</v>
      </c>
      <c r="F1284" s="15">
        <f ca="1">LOOKUP(D1284,$F$6:$F$9,$J$6:$J$9)</f>
        <v>32</v>
      </c>
      <c r="G1284" s="15">
        <f ca="1">LOOKUP(D1284,$F$6:$F$9,$K$6:$K$9)</f>
        <v>21</v>
      </c>
      <c r="H1284" s="15">
        <f ca="1">LOOKUP(D1284,$F$6:$F$9,$L$6:$L$9)</f>
        <v>259</v>
      </c>
      <c r="I1284" s="20">
        <f ca="1">RAND()</f>
        <v>0.24543695026370649</v>
      </c>
      <c r="J1284" s="15">
        <f ca="1">IF(B1284=1, ROUND(_xlfn.NORM.INV(I1284,$C$5,$C$6)*(1+$T$14), 0), ROUND(_xlfn.NORM.INV(I1284, $D$5, $D$6)*(1+$T$14), 0))</f>
        <v>3</v>
      </c>
      <c r="K1284" s="20">
        <f ca="1">RAND()</f>
        <v>0.61453535231826018</v>
      </c>
      <c r="L1284" s="18">
        <f ca="1">IF(B1284=1, ROUND(_xlfn.NORM.INV(K1284,$C$7,$C$8), 2), ROUND(_xlfn.NORM.INV(K1284, $D$7, $D$8), 2))</f>
        <v>10625.08</v>
      </c>
      <c r="M1284" s="15">
        <f ca="1">MIN(E1284,J1284)</f>
        <v>0</v>
      </c>
      <c r="N1284" s="15">
        <f ca="1">RAND()</f>
        <v>0.29512840750193325</v>
      </c>
      <c r="O1284" s="19">
        <f ca="1">(IF(B1284=1, $G$21+($G$22-$G$21)*N1284, $H$21+($H$22-$H$21)*N1284))</f>
        <v>1.8853852225057997E-2</v>
      </c>
      <c r="P1284" s="15">
        <f ca="1">ROUND(M1284*(1-O1284), 0)</f>
        <v>0</v>
      </c>
      <c r="Q1284" s="20">
        <f ca="1">RAND()</f>
        <v>0.26471686059975075</v>
      </c>
      <c r="R1284" s="15">
        <f ca="1">IF(B1284=1, ROUND(_xlfn.NORM.INV(Q1284,$C$9,$C$10)*(1+$T$14), 0), ROUND(_xlfn.NORM.INV(Q1284, $D$9, $D$10)*(1+$T$14), 0))</f>
        <v>33</v>
      </c>
      <c r="S1284" s="20">
        <f ca="1">RAND()</f>
        <v>0.98174585327347774</v>
      </c>
      <c r="T1284" s="18">
        <f ca="1">IF(B1284=1, ROUND(_xlfn.NORM.INV(S1284,$C$11,$C$12), 2), ROUND(_xlfn.NORM.INV(S1284, $D$11, $D$12), 2))</f>
        <v>5722.74</v>
      </c>
      <c r="U1284" s="15">
        <f ca="1">MIN(F1284,R1284)</f>
        <v>32</v>
      </c>
      <c r="V1284" s="15">
        <f ca="1">RAND()</f>
        <v>0.71256128071452307</v>
      </c>
      <c r="W1284" s="19">
        <f ca="1">(IF(B1284=1, $G$21+($G$22-$G$21)*V1284, $H$21+($H$22-$H$21)*V1284))</f>
        <v>3.1376838421435689E-2</v>
      </c>
      <c r="X1284" s="15">
        <f ca="1">ROUND(U1284*(1-W1284), 0)</f>
        <v>31</v>
      </c>
      <c r="Y1284" s="20">
        <f ca="1">RAND()</f>
        <v>0.70072034515295167</v>
      </c>
      <c r="Z1284" s="15">
        <f ca="1">IF(B1284=1, ROUND(_xlfn.NORM.INV(Y1284,$C$13,$C$14)*(1+$T$14), 0), ROUND(_xlfn.NORM.INV(Y1284, $D$13, $D$14)*(1+$T$14), 0))</f>
        <v>41</v>
      </c>
      <c r="AA1284" s="20">
        <f ca="1">RAND()</f>
        <v>0.12666660032096877</v>
      </c>
      <c r="AB1284" s="18">
        <f ca="1">IF(B1284=1, ROUND(_xlfn.NORM.INV(AA1284,$C$15,$C$16), 2), ROUND(_xlfn.NORM.INV(AA1284, $D$15, $D$16), 2))</f>
        <v>2659.14</v>
      </c>
      <c r="AC1284" s="15">
        <f ca="1">MIN(G1284,Z1284)</f>
        <v>21</v>
      </c>
      <c r="AD1284" s="15">
        <f ca="1">RAND()</f>
        <v>0.59056809100757834</v>
      </c>
      <c r="AE1284" s="19">
        <f ca="1">(IF(B1284=1, $G$21+($G$22-$G$21)*AD1284, $H$21+($H$22-$H$21)*AD1284))</f>
        <v>2.7717042730227348E-2</v>
      </c>
      <c r="AF1284" s="15">
        <f ca="1">ROUND(AC1284*(1-AE1284), 0)</f>
        <v>20</v>
      </c>
      <c r="AG1284" s="20">
        <f ca="1">RAND()</f>
        <v>0.4894886664085325</v>
      </c>
      <c r="AH1284" s="15">
        <f ca="1">IF(B1284=1, ROUND(_xlfn.NORM.INV(AG1284,$C$17,$C$18)*(1+$T$14), 0), ROUND(_xlfn.NORM.INV(AG1284, $D$17, $D$18)*(1+$T$14), 0))</f>
        <v>198</v>
      </c>
      <c r="AI1284" s="20">
        <f ca="1">RAND()</f>
        <v>0.22854862509487295</v>
      </c>
      <c r="AJ1284" s="18">
        <f ca="1">IF(B1284=1, ROUND(_xlfn.NORM.INV(AI1284,$C$19,$C$20), 2), ROUND(_xlfn.NORM.INV(AI1284, $D$19, $D$20), 2))</f>
        <v>1692.24</v>
      </c>
      <c r="AK1284" s="15">
        <f ca="1">MIN(ROUND(H1284*(1+$C$22),0),AH1284)</f>
        <v>198</v>
      </c>
      <c r="AL1284" s="20">
        <f ca="1">RAND()</f>
        <v>0.27013731111570904</v>
      </c>
      <c r="AM1284" s="19">
        <f ca="1">(IF(B1284=1, $G$21+($G$22-$G$21)*AL1284, $H$21+($H$22-$H$21)*AL1284))</f>
        <v>1.8104119333471273E-2</v>
      </c>
      <c r="AN1284" s="15">
        <f ca="1">ROUND(AK1284*(1-AM1284), 0)</f>
        <v>194</v>
      </c>
      <c r="AO1284" s="18">
        <f ca="1">SUM(IF(AN1284&gt;H1284, (AN1284-H1284)*($G$23+AJ1284), 0),IF(AF1284&gt;G1284,(AF1284-G1284)*($G$23+AB1284),0),IF(X1284&gt;F1284,(X1284-F1284)*($G$23+T1284),0),IF(P1284&gt;E1284,(P1284-E1284)*($G$23+L1284),0))</f>
        <v>0</v>
      </c>
      <c r="AP1284" s="18">
        <f>-$C$24</f>
        <v>-313614.51120000001</v>
      </c>
      <c r="AQ1284" s="17">
        <f ca="1">L1284*P1284+T1284*X1284+AB1284*AF1284+AJ1284*AN1284-AO1284+AP1284</f>
        <v>245267.78880000004</v>
      </c>
      <c r="AS1284" s="21">
        <f ca="1">SUM(IF(AN1284&gt;H1284, (AN1284-H1284), 0),IF(AF1284&gt;G1284,(AF1284-G1284),0),IF(X1284&gt;F1284,(X1284-F1284),0),IF(P1284&gt;E1284,(P1284-E1284),0))</f>
        <v>0</v>
      </c>
    </row>
    <row r="1285" spans="1:45" x14ac:dyDescent="0.4">
      <c r="A1285" s="15">
        <v>1257</v>
      </c>
      <c r="B1285" s="15">
        <f ca="1">IF(RAND() &lt; (8/12), 0, 1)</f>
        <v>0</v>
      </c>
      <c r="C1285" s="20">
        <f ca="1">RAND()</f>
        <v>0.96240193562764476</v>
      </c>
      <c r="D1285" s="15" t="str">
        <f ca="1">LOOKUP(C1285,$H$13:$H$16,$F$13:$F$16)</f>
        <v>Boeing 777-300ER</v>
      </c>
      <c r="E1285" s="15">
        <f ca="1">LOOKUP(D1285,$F$6:$F$9,$I$6:$I$9)</f>
        <v>8</v>
      </c>
      <c r="F1285" s="15">
        <f ca="1">LOOKUP(D1285,$F$6:$F$9,$J$6:$J$9)</f>
        <v>40</v>
      </c>
      <c r="G1285" s="15">
        <f ca="1">LOOKUP(D1285,$F$6:$F$9,$K$6:$K$9)</f>
        <v>24</v>
      </c>
      <c r="H1285" s="15">
        <f ca="1">LOOKUP(D1285,$F$6:$F$9,$L$6:$L$9)</f>
        <v>260</v>
      </c>
      <c r="I1285" s="20">
        <f ca="1">RAND()</f>
        <v>0.27279054732113317</v>
      </c>
      <c r="J1285" s="15">
        <f ca="1">IF(B1285=1, ROUND(_xlfn.NORM.INV(I1285,$C$5,$C$6)*(1+$T$14), 0), ROUND(_xlfn.NORM.INV(I1285, $D$5, $D$6)*(1+$T$14), 0))</f>
        <v>4</v>
      </c>
      <c r="K1285" s="20">
        <f ca="1">RAND()</f>
        <v>0.55370789214084559</v>
      </c>
      <c r="L1285" s="18">
        <f ca="1">IF(B1285=1, ROUND(_xlfn.NORM.INV(K1285,$C$7,$C$8), 2), ROUND(_xlfn.NORM.INV(K1285, $D$7, $D$8), 2))</f>
        <v>10553.92</v>
      </c>
      <c r="M1285" s="15">
        <f ca="1">MIN(E1285,J1285)</f>
        <v>4</v>
      </c>
      <c r="N1285" s="15">
        <f ca="1">RAND()</f>
        <v>0.42317016397514251</v>
      </c>
      <c r="O1285" s="19">
        <f ca="1">(IF(B1285=1, $G$21+($G$22-$G$21)*N1285, $H$21+($H$22-$H$21)*N1285))</f>
        <v>2.2695104919254278E-2</v>
      </c>
      <c r="P1285" s="15">
        <f ca="1">ROUND(M1285*(1-O1285), 0)</f>
        <v>4</v>
      </c>
      <c r="Q1285" s="20">
        <f ca="1">RAND()</f>
        <v>0.18941218894361511</v>
      </c>
      <c r="R1285" s="15">
        <f ca="1">IF(B1285=1, ROUND(_xlfn.NORM.INV(Q1285,$C$9,$C$10)*(1+$T$14), 0), ROUND(_xlfn.NORM.INV(Q1285, $D$9, $D$10)*(1+$T$14), 0))</f>
        <v>31</v>
      </c>
      <c r="S1285" s="20">
        <f ca="1">RAND()</f>
        <v>0.66731079294851059</v>
      </c>
      <c r="T1285" s="18">
        <f ca="1">IF(B1285=1, ROUND(_xlfn.NORM.INV(S1285,$C$11,$C$12), 2), ROUND(_xlfn.NORM.INV(S1285, $D$11, $D$12), 2))</f>
        <v>5344.75</v>
      </c>
      <c r="U1285" s="15">
        <f ca="1">MIN(F1285,R1285)</f>
        <v>31</v>
      </c>
      <c r="V1285" s="15">
        <f ca="1">RAND()</f>
        <v>0.13554754946488168</v>
      </c>
      <c r="W1285" s="19">
        <f ca="1">(IF(B1285=1, $G$21+($G$22-$G$21)*V1285, $H$21+($H$22-$H$21)*V1285))</f>
        <v>1.4066426483946451E-2</v>
      </c>
      <c r="X1285" s="15">
        <f ca="1">ROUND(U1285*(1-W1285), 0)</f>
        <v>31</v>
      </c>
      <c r="Y1285" s="20">
        <f ca="1">RAND()</f>
        <v>0.78795950522815228</v>
      </c>
      <c r="Z1285" s="15">
        <f ca="1">IF(B1285=1, ROUND(_xlfn.NORM.INV(Y1285,$C$13,$C$14)*(1+$T$14), 0), ROUND(_xlfn.NORM.INV(Y1285, $D$13, $D$14)*(1+$T$14), 0))</f>
        <v>43</v>
      </c>
      <c r="AA1285" s="20">
        <f ca="1">RAND()</f>
        <v>0.68833414427249218</v>
      </c>
      <c r="AB1285" s="18">
        <f ca="1">IF(B1285=1, ROUND(_xlfn.NORM.INV(AA1285,$C$15,$C$16), 2), ROUND(_xlfn.NORM.INV(AA1285, $D$15, $D$16), 2))</f>
        <v>2857.66</v>
      </c>
      <c r="AC1285" s="15">
        <f ca="1">MIN(G1285,Z1285)</f>
        <v>24</v>
      </c>
      <c r="AD1285" s="15">
        <f ca="1">RAND()</f>
        <v>0.26185819473592187</v>
      </c>
      <c r="AE1285" s="19">
        <f ca="1">(IF(B1285=1, $G$21+($G$22-$G$21)*AD1285, $H$21+($H$22-$H$21)*AD1285))</f>
        <v>1.7855745842077657E-2</v>
      </c>
      <c r="AF1285" s="15">
        <f ca="1">ROUND(AC1285*(1-AE1285), 0)</f>
        <v>24</v>
      </c>
      <c r="AG1285" s="20">
        <f ca="1">RAND()</f>
        <v>0.25480661629590851</v>
      </c>
      <c r="AH1285" s="15">
        <f ca="1">IF(B1285=1, ROUND(_xlfn.NORM.INV(AG1285,$C$17,$C$18)*(1+$T$14), 0), ROUND(_xlfn.NORM.INV(AG1285, $D$17, $D$18)*(1+$T$14), 0))</f>
        <v>165</v>
      </c>
      <c r="AI1285" s="20">
        <f ca="1">RAND()</f>
        <v>0.21232950552997287</v>
      </c>
      <c r="AJ1285" s="18">
        <f ca="1">IF(B1285=1, ROUND(_xlfn.NORM.INV(AI1285,$C$19,$C$20), 2), ROUND(_xlfn.NORM.INV(AI1285, $D$19, $D$20), 2))</f>
        <v>1688.09</v>
      </c>
      <c r="AK1285" s="15">
        <f ca="1">MIN(ROUND(H1285*(1+$C$22),0),AH1285)</f>
        <v>165</v>
      </c>
      <c r="AL1285" s="20">
        <f ca="1">RAND()</f>
        <v>6.591083611297166E-2</v>
      </c>
      <c r="AM1285" s="19">
        <f ca="1">(IF(B1285=1, $G$21+($G$22-$G$21)*AL1285, $H$21+($H$22-$H$21)*AL1285))</f>
        <v>1.197732508338915E-2</v>
      </c>
      <c r="AN1285" s="15">
        <f ca="1">ROUND(AK1285*(1-AM1285), 0)</f>
        <v>163</v>
      </c>
      <c r="AO1285" s="18">
        <f ca="1">SUM(IF(AN1285&gt;H1285, (AN1285-H1285)*($G$23+AJ1285), 0),IF(AF1285&gt;G1285,(AF1285-G1285)*($G$23+AB1285),0),IF(X1285&gt;F1285,(X1285-F1285)*($G$23+T1285),0),IF(P1285&gt;E1285,(P1285-E1285)*($G$23+L1285),0))</f>
        <v>0</v>
      </c>
      <c r="AP1285" s="18">
        <f>-$C$24</f>
        <v>-313614.51120000001</v>
      </c>
      <c r="AQ1285" s="17">
        <f ca="1">L1285*P1285+T1285*X1285+AB1285*AF1285+AJ1285*AN1285-AO1285+AP1285</f>
        <v>238030.92879999994</v>
      </c>
      <c r="AS1285" s="21">
        <f ca="1">SUM(IF(AN1285&gt;H1285, (AN1285-H1285), 0),IF(AF1285&gt;G1285,(AF1285-G1285),0),IF(X1285&gt;F1285,(X1285-F1285),0),IF(P1285&gt;E1285,(P1285-E1285),0))</f>
        <v>0</v>
      </c>
    </row>
    <row r="1286" spans="1:45" x14ac:dyDescent="0.4">
      <c r="A1286" s="15">
        <v>1258</v>
      </c>
      <c r="B1286" s="15">
        <f ca="1">IF(RAND() &lt; (8/12), 0, 1)</f>
        <v>0</v>
      </c>
      <c r="C1286" s="20">
        <f ca="1">RAND()</f>
        <v>0.72337710182040982</v>
      </c>
      <c r="D1286" s="15" t="str">
        <f ca="1">LOOKUP(C1286,$H$13:$H$16,$F$13:$F$16)</f>
        <v>Boeing 777-300ER</v>
      </c>
      <c r="E1286" s="15">
        <f ca="1">LOOKUP(D1286,$F$6:$F$9,$I$6:$I$9)</f>
        <v>8</v>
      </c>
      <c r="F1286" s="15">
        <f ca="1">LOOKUP(D1286,$F$6:$F$9,$J$6:$J$9)</f>
        <v>40</v>
      </c>
      <c r="G1286" s="15">
        <f ca="1">LOOKUP(D1286,$F$6:$F$9,$K$6:$K$9)</f>
        <v>24</v>
      </c>
      <c r="H1286" s="15">
        <f ca="1">LOOKUP(D1286,$F$6:$F$9,$L$6:$L$9)</f>
        <v>260</v>
      </c>
      <c r="I1286" s="20">
        <f ca="1">RAND()</f>
        <v>0.74366935524258571</v>
      </c>
      <c r="J1286" s="15">
        <f ca="1">IF(B1286=1, ROUND(_xlfn.NORM.INV(I1286,$C$5,$C$6)*(1+$T$14), 0), ROUND(_xlfn.NORM.INV(I1286, $D$5, $D$6)*(1+$T$14), 0))</f>
        <v>5</v>
      </c>
      <c r="K1286" s="20">
        <f ca="1">RAND()</f>
        <v>0.23663325162726245</v>
      </c>
      <c r="L1286" s="18">
        <f ca="1">IF(B1286=1, ROUND(_xlfn.NORM.INV(K1286,$C$7,$C$8), 2), ROUND(_xlfn.NORM.INV(K1286, $D$7, $D$8), 2))</f>
        <v>10165.52</v>
      </c>
      <c r="M1286" s="15">
        <f ca="1">MIN(E1286,J1286)</f>
        <v>5</v>
      </c>
      <c r="N1286" s="15">
        <f ca="1">RAND()</f>
        <v>0.38304090174400807</v>
      </c>
      <c r="O1286" s="19">
        <f ca="1">(IF(B1286=1, $G$21+($G$22-$G$21)*N1286, $H$21+($H$22-$H$21)*N1286))</f>
        <v>2.149122705232024E-2</v>
      </c>
      <c r="P1286" s="15">
        <f ca="1">ROUND(M1286*(1-O1286), 0)</f>
        <v>5</v>
      </c>
      <c r="Q1286" s="20">
        <f ca="1">RAND()</f>
        <v>2.4806652660116391E-2</v>
      </c>
      <c r="R1286" s="15">
        <f ca="1">IF(B1286=1, ROUND(_xlfn.NORM.INV(Q1286,$C$9,$C$10)*(1+$T$14), 0), ROUND(_xlfn.NORM.INV(Q1286, $D$9, $D$10)*(1+$T$14), 0))</f>
        <v>19</v>
      </c>
      <c r="S1286" s="20">
        <f ca="1">RAND()</f>
        <v>0.1559165223968193</v>
      </c>
      <c r="T1286" s="18">
        <f ca="1">IF(B1286=1, ROUND(_xlfn.NORM.INV(S1286,$C$11,$C$12), 2), ROUND(_xlfn.NORM.INV(S1286, $D$11, $D$12), 2))</f>
        <v>5015.72</v>
      </c>
      <c r="U1286" s="15">
        <f ca="1">MIN(F1286,R1286)</f>
        <v>19</v>
      </c>
      <c r="V1286" s="15">
        <f ca="1">RAND()</f>
        <v>0.10804680824371093</v>
      </c>
      <c r="W1286" s="19">
        <f ca="1">(IF(B1286=1, $G$21+($G$22-$G$21)*V1286, $H$21+($H$22-$H$21)*V1286))</f>
        <v>1.3241404247311328E-2</v>
      </c>
      <c r="X1286" s="15">
        <f ca="1">ROUND(U1286*(1-W1286), 0)</f>
        <v>19</v>
      </c>
      <c r="Y1286" s="20">
        <f ca="1">RAND()</f>
        <v>0.34268219193623317</v>
      </c>
      <c r="Z1286" s="15">
        <f ca="1">IF(B1286=1, ROUND(_xlfn.NORM.INV(Y1286,$C$13,$C$14)*(1+$T$14), 0), ROUND(_xlfn.NORM.INV(Y1286, $D$13, $D$14)*(1+$T$14), 0))</f>
        <v>32</v>
      </c>
      <c r="AA1286" s="20">
        <f ca="1">RAND()</f>
        <v>0.14543212623466395</v>
      </c>
      <c r="AB1286" s="18">
        <f ca="1">IF(B1286=1, ROUND(_xlfn.NORM.INV(AA1286,$C$15,$C$16), 2), ROUND(_xlfn.NORM.INV(AA1286, $D$15, $D$16), 2))</f>
        <v>2669.6</v>
      </c>
      <c r="AC1286" s="15">
        <f ca="1">MIN(G1286,Z1286)</f>
        <v>24</v>
      </c>
      <c r="AD1286" s="15">
        <f ca="1">RAND()</f>
        <v>1.9442164306253118E-2</v>
      </c>
      <c r="AE1286" s="19">
        <f ca="1">(IF(B1286=1, $G$21+($G$22-$G$21)*AD1286, $H$21+($H$22-$H$21)*AD1286))</f>
        <v>1.0583264929187593E-2</v>
      </c>
      <c r="AF1286" s="15">
        <f ca="1">ROUND(AC1286*(1-AE1286), 0)</f>
        <v>24</v>
      </c>
      <c r="AG1286" s="20">
        <f ca="1">RAND()</f>
        <v>0.42768435586212494</v>
      </c>
      <c r="AH1286" s="15">
        <f ca="1">IF(B1286=1, ROUND(_xlfn.NORM.INV(AG1286,$C$17,$C$18)*(1+$T$14), 0), ROUND(_xlfn.NORM.INV(AG1286, $D$17, $D$18)*(1+$T$14), 0))</f>
        <v>190</v>
      </c>
      <c r="AI1286" s="20">
        <f ca="1">RAND()</f>
        <v>0.96321888647884368</v>
      </c>
      <c r="AJ1286" s="18">
        <f ca="1">IF(B1286=1, ROUND(_xlfn.NORM.INV(AI1286,$C$19,$C$20), 2), ROUND(_xlfn.NORM.INV(AI1286, $D$19, $D$20), 2))</f>
        <v>1884.65</v>
      </c>
      <c r="AK1286" s="15">
        <f ca="1">MIN(ROUND(H1286*(1+$C$22),0),AH1286)</f>
        <v>190</v>
      </c>
      <c r="AL1286" s="20">
        <f ca="1">RAND()</f>
        <v>0.1899140209488045</v>
      </c>
      <c r="AM1286" s="19">
        <f ca="1">(IF(B1286=1, $G$21+($G$22-$G$21)*AL1286, $H$21+($H$22-$H$21)*AL1286))</f>
        <v>1.5697420628464135E-2</v>
      </c>
      <c r="AN1286" s="15">
        <f ca="1">ROUND(AK1286*(1-AM1286), 0)</f>
        <v>187</v>
      </c>
      <c r="AO1286" s="18">
        <f ca="1">SUM(IF(AN1286&gt;H1286, (AN1286-H1286)*($G$23+AJ1286), 0),IF(AF1286&gt;G1286,(AF1286-G1286)*($G$23+AB1286),0),IF(X1286&gt;F1286,(X1286-F1286)*($G$23+T1286),0),IF(P1286&gt;E1286,(P1286-E1286)*($G$23+L1286),0))</f>
        <v>0</v>
      </c>
      <c r="AP1286" s="18">
        <f>-$C$24</f>
        <v>-313614.51120000001</v>
      </c>
      <c r="AQ1286" s="17">
        <f ca="1">L1286*P1286+T1286*X1286+AB1286*AF1286+AJ1286*AN1286-AO1286+AP1286</f>
        <v>249011.71879999997</v>
      </c>
      <c r="AS1286" s="21">
        <f ca="1">SUM(IF(AN1286&gt;H1286, (AN1286-H1286), 0),IF(AF1286&gt;G1286,(AF1286-G1286),0),IF(X1286&gt;F1286,(X1286-F1286),0),IF(P1286&gt;E1286,(P1286-E1286),0))</f>
        <v>0</v>
      </c>
    </row>
    <row r="1287" spans="1:45" x14ac:dyDescent="0.4">
      <c r="A1287" s="15">
        <v>1259</v>
      </c>
      <c r="B1287" s="15">
        <f ca="1">IF(RAND() &lt; (8/12), 0, 1)</f>
        <v>0</v>
      </c>
      <c r="C1287" s="20">
        <f ca="1">RAND()</f>
        <v>0.6367352385404671</v>
      </c>
      <c r="D1287" s="15" t="str">
        <f ca="1">LOOKUP(C1287,$H$13:$H$16,$F$13:$F$16)</f>
        <v>Boeing 777-300ER</v>
      </c>
      <c r="E1287" s="15">
        <f ca="1">LOOKUP(D1287,$F$6:$F$9,$I$6:$I$9)</f>
        <v>8</v>
      </c>
      <c r="F1287" s="15">
        <f ca="1">LOOKUP(D1287,$F$6:$F$9,$J$6:$J$9)</f>
        <v>40</v>
      </c>
      <c r="G1287" s="15">
        <f ca="1">LOOKUP(D1287,$F$6:$F$9,$K$6:$K$9)</f>
        <v>24</v>
      </c>
      <c r="H1287" s="15">
        <f ca="1">LOOKUP(D1287,$F$6:$F$9,$L$6:$L$9)</f>
        <v>260</v>
      </c>
      <c r="I1287" s="20">
        <f ca="1">RAND()</f>
        <v>0.72985883820221342</v>
      </c>
      <c r="J1287" s="15">
        <f ca="1">IF(B1287=1, ROUND(_xlfn.NORM.INV(I1287,$C$5,$C$6)*(1+$T$14), 0), ROUND(_xlfn.NORM.INV(I1287, $D$5, $D$6)*(1+$T$14), 0))</f>
        <v>5</v>
      </c>
      <c r="K1287" s="20">
        <f ca="1">RAND()</f>
        <v>0.86560035840683525</v>
      </c>
      <c r="L1287" s="18">
        <f ca="1">IF(B1287=1, ROUND(_xlfn.NORM.INV(K1287,$C$7,$C$8), 2), ROUND(_xlfn.NORM.INV(K1287, $D$7, $D$8), 2))</f>
        <v>10996.37</v>
      </c>
      <c r="M1287" s="15">
        <f ca="1">MIN(E1287,J1287)</f>
        <v>5</v>
      </c>
      <c r="N1287" s="15">
        <f ca="1">RAND()</f>
        <v>0.75556855389074484</v>
      </c>
      <c r="O1287" s="19">
        <f ca="1">(IF(B1287=1, $G$21+($G$22-$G$21)*N1287, $H$21+($H$22-$H$21)*N1287))</f>
        <v>3.2667056616722347E-2</v>
      </c>
      <c r="P1287" s="15">
        <f ca="1">ROUND(M1287*(1-O1287), 0)</f>
        <v>5</v>
      </c>
      <c r="Q1287" s="20">
        <f ca="1">RAND()</f>
        <v>0.29049892267631316</v>
      </c>
      <c r="R1287" s="15">
        <f ca="1">IF(B1287=1, ROUND(_xlfn.NORM.INV(Q1287,$C$9,$C$10)*(1+$T$14), 0), ROUND(_xlfn.NORM.INV(Q1287, $D$9, $D$10)*(1+$T$14), 0))</f>
        <v>34</v>
      </c>
      <c r="S1287" s="20">
        <f ca="1">RAND()</f>
        <v>0.51412703229101298</v>
      </c>
      <c r="T1287" s="18">
        <f ca="1">IF(B1287=1, ROUND(_xlfn.NORM.INV(S1287,$C$11,$C$12), 2), ROUND(_xlfn.NORM.INV(S1287, $D$11, $D$12), 2))</f>
        <v>5254.26</v>
      </c>
      <c r="U1287" s="15">
        <f ca="1">MIN(F1287,R1287)</f>
        <v>34</v>
      </c>
      <c r="V1287" s="15">
        <f ca="1">RAND()</f>
        <v>0.81737500437383226</v>
      </c>
      <c r="W1287" s="19">
        <f ca="1">(IF(B1287=1, $G$21+($G$22-$G$21)*V1287, $H$21+($H$22-$H$21)*V1287))</f>
        <v>3.4521250131214966E-2</v>
      </c>
      <c r="X1287" s="15">
        <f ca="1">ROUND(U1287*(1-W1287), 0)</f>
        <v>33</v>
      </c>
      <c r="Y1287" s="20">
        <f ca="1">RAND()</f>
        <v>0.86523724669269597</v>
      </c>
      <c r="Z1287" s="15">
        <f ca="1">IF(B1287=1, ROUND(_xlfn.NORM.INV(Y1287,$C$13,$C$14)*(1+$T$14), 0), ROUND(_xlfn.NORM.INV(Y1287, $D$13, $D$14)*(1+$T$14), 0))</f>
        <v>46</v>
      </c>
      <c r="AA1287" s="20">
        <f ca="1">RAND()</f>
        <v>8.8057512312045505E-2</v>
      </c>
      <c r="AB1287" s="18">
        <f ca="1">IF(B1287=1, ROUND(_xlfn.NORM.INV(AA1287,$C$15,$C$16), 2), ROUND(_xlfn.NORM.INV(AA1287, $D$15, $D$16), 2))</f>
        <v>2633.55</v>
      </c>
      <c r="AC1287" s="15">
        <f ca="1">MIN(G1287,Z1287)</f>
        <v>24</v>
      </c>
      <c r="AD1287" s="15">
        <f ca="1">RAND()</f>
        <v>0.1450816552414429</v>
      </c>
      <c r="AE1287" s="19">
        <f ca="1">(IF(B1287=1, $G$21+($G$22-$G$21)*AD1287, $H$21+($H$22-$H$21)*AD1287))</f>
        <v>1.4352449657243287E-2</v>
      </c>
      <c r="AF1287" s="15">
        <f ca="1">ROUND(AC1287*(1-AE1287), 0)</f>
        <v>24</v>
      </c>
      <c r="AG1287" s="20">
        <f ca="1">RAND()</f>
        <v>0.75825723282309221</v>
      </c>
      <c r="AH1287" s="15">
        <f ca="1">IF(B1287=1, ROUND(_xlfn.NORM.INV(AG1287,$C$17,$C$18)*(1+$T$14), 0), ROUND(_xlfn.NORM.INV(AG1287, $D$17, $D$18)*(1+$T$14), 0))</f>
        <v>236</v>
      </c>
      <c r="AI1287" s="20">
        <f ca="1">RAND()</f>
        <v>0.93468873782047057</v>
      </c>
      <c r="AJ1287" s="18">
        <f ca="1">IF(B1287=1, ROUND(_xlfn.NORM.INV(AI1287,$C$19,$C$20), 2), ROUND(_xlfn.NORM.INV(AI1287, $D$19, $D$20), 2))</f>
        <v>1863.56</v>
      </c>
      <c r="AK1287" s="15">
        <f ca="1">MIN(ROUND(H1287*(1+$C$22),0),AH1287)</f>
        <v>236</v>
      </c>
      <c r="AL1287" s="20">
        <f ca="1">RAND()</f>
        <v>0.48267686972082235</v>
      </c>
      <c r="AM1287" s="19">
        <f ca="1">(IF(B1287=1, $G$21+($G$22-$G$21)*AL1287, $H$21+($H$22-$H$21)*AL1287))</f>
        <v>2.448030609162467E-2</v>
      </c>
      <c r="AN1287" s="15">
        <f ca="1">ROUND(AK1287*(1-AM1287), 0)</f>
        <v>230</v>
      </c>
      <c r="AO1287" s="18">
        <f ca="1">SUM(IF(AN1287&gt;H1287, (AN1287-H1287)*($G$23+AJ1287), 0),IF(AF1287&gt;G1287,(AF1287-G1287)*($G$23+AB1287),0),IF(X1287&gt;F1287,(X1287-F1287)*($G$23+T1287),0),IF(P1287&gt;E1287,(P1287-E1287)*($G$23+L1287),0))</f>
        <v>0</v>
      </c>
      <c r="AP1287" s="18">
        <f>-$C$24</f>
        <v>-313614.51120000001</v>
      </c>
      <c r="AQ1287" s="17">
        <f ca="1">L1287*P1287+T1287*X1287+AB1287*AF1287+AJ1287*AN1287-AO1287+AP1287</f>
        <v>406581.91879999993</v>
      </c>
      <c r="AS1287" s="21">
        <f ca="1">SUM(IF(AN1287&gt;H1287, (AN1287-H1287), 0),IF(AF1287&gt;G1287,(AF1287-G1287),0),IF(X1287&gt;F1287,(X1287-F1287),0),IF(P1287&gt;E1287,(P1287-E1287),0))</f>
        <v>0</v>
      </c>
    </row>
    <row r="1288" spans="1:45" x14ac:dyDescent="0.4">
      <c r="A1288" s="15">
        <v>1260</v>
      </c>
      <c r="B1288" s="15">
        <f ca="1">IF(RAND() &lt; (8/12), 0, 1)</f>
        <v>0</v>
      </c>
      <c r="C1288" s="20">
        <f ca="1">RAND()</f>
        <v>4.4553941523825968E-2</v>
      </c>
      <c r="D1288" s="15" t="str">
        <f ca="1">LOOKUP(C1288,$H$13:$H$16,$F$13:$F$16)</f>
        <v>Airbus A350-900</v>
      </c>
      <c r="E1288" s="15">
        <f ca="1">LOOKUP(D1288,$F$6:$F$9,$I$6:$I$9)</f>
        <v>0</v>
      </c>
      <c r="F1288" s="15">
        <f ca="1">LOOKUP(D1288,$F$6:$F$9,$J$6:$J$9)</f>
        <v>32</v>
      </c>
      <c r="G1288" s="15">
        <f ca="1">LOOKUP(D1288,$F$6:$F$9,$K$6:$K$9)</f>
        <v>21</v>
      </c>
      <c r="H1288" s="15">
        <f ca="1">LOOKUP(D1288,$F$6:$F$9,$L$6:$L$9)</f>
        <v>259</v>
      </c>
      <c r="I1288" s="20">
        <f ca="1">RAND()</f>
        <v>0.23337357142087634</v>
      </c>
      <c r="J1288" s="15">
        <f ca="1">IF(B1288=1, ROUND(_xlfn.NORM.INV(I1288,$C$5,$C$6)*(1+$T$14), 0), ROUND(_xlfn.NORM.INV(I1288, $D$5, $D$6)*(1+$T$14), 0))</f>
        <v>3</v>
      </c>
      <c r="K1288" s="20">
        <f ca="1">RAND()</f>
        <v>0.23229857895383488</v>
      </c>
      <c r="L1288" s="18">
        <f ca="1">IF(B1288=1, ROUND(_xlfn.NORM.INV(K1288,$C$7,$C$8), 2), ROUND(_xlfn.NORM.INV(K1288, $D$7, $D$8), 2))</f>
        <v>10159.08</v>
      </c>
      <c r="M1288" s="15">
        <f ca="1">MIN(E1288,J1288)</f>
        <v>0</v>
      </c>
      <c r="N1288" s="15">
        <f ca="1">RAND()</f>
        <v>0.26172267313719533</v>
      </c>
      <c r="O1288" s="19">
        <f ca="1">(IF(B1288=1, $G$21+($G$22-$G$21)*N1288, $H$21+($H$22-$H$21)*N1288))</f>
        <v>1.7851680194115861E-2</v>
      </c>
      <c r="P1288" s="15">
        <f ca="1">ROUND(M1288*(1-O1288), 0)</f>
        <v>0</v>
      </c>
      <c r="Q1288" s="20">
        <f ca="1">RAND()</f>
        <v>0.67251608685273567</v>
      </c>
      <c r="R1288" s="15">
        <f ca="1">IF(B1288=1, ROUND(_xlfn.NORM.INV(Q1288,$C$9,$C$10)*(1+$T$14), 0), ROUND(_xlfn.NORM.INV(Q1288, $D$9, $D$10)*(1+$T$14), 0))</f>
        <v>45</v>
      </c>
      <c r="S1288" s="20">
        <f ca="1">RAND()</f>
        <v>0.92883089091397419</v>
      </c>
      <c r="T1288" s="18">
        <f ca="1">IF(B1288=1, ROUND(_xlfn.NORM.INV(S1288,$C$11,$C$12), 2), ROUND(_xlfn.NORM.INV(S1288, $D$11, $D$12), 2))</f>
        <v>5580.52</v>
      </c>
      <c r="U1288" s="15">
        <f ca="1">MIN(F1288,R1288)</f>
        <v>32</v>
      </c>
      <c r="V1288" s="15">
        <f ca="1">RAND()</f>
        <v>0.51340473100948014</v>
      </c>
      <c r="W1288" s="19">
        <f ca="1">(IF(B1288=1, $G$21+($G$22-$G$21)*V1288, $H$21+($H$22-$H$21)*V1288))</f>
        <v>2.5402141930284405E-2</v>
      </c>
      <c r="X1288" s="15">
        <f ca="1">ROUND(U1288*(1-W1288), 0)</f>
        <v>31</v>
      </c>
      <c r="Y1288" s="20">
        <f ca="1">RAND()</f>
        <v>0.88309087777901929</v>
      </c>
      <c r="Z1288" s="15">
        <f ca="1">IF(B1288=1, ROUND(_xlfn.NORM.INV(Y1288,$C$13,$C$14)*(1+$T$14), 0), ROUND(_xlfn.NORM.INV(Y1288, $D$13, $D$14)*(1+$T$14), 0))</f>
        <v>47</v>
      </c>
      <c r="AA1288" s="20">
        <f ca="1">RAND()</f>
        <v>0.12307801234168003</v>
      </c>
      <c r="AB1288" s="18">
        <f ca="1">IF(B1288=1, ROUND(_xlfn.NORM.INV(AA1288,$C$15,$C$16), 2), ROUND(_xlfn.NORM.INV(AA1288, $D$15, $D$16), 2))</f>
        <v>2657.02</v>
      </c>
      <c r="AC1288" s="15">
        <f ca="1">MIN(G1288,Z1288)</f>
        <v>21</v>
      </c>
      <c r="AD1288" s="15">
        <f ca="1">RAND()</f>
        <v>0.15431381794913601</v>
      </c>
      <c r="AE1288" s="19">
        <f ca="1">(IF(B1288=1, $G$21+($G$22-$G$21)*AD1288, $H$21+($H$22-$H$21)*AD1288))</f>
        <v>1.4629414538474082E-2</v>
      </c>
      <c r="AF1288" s="15">
        <f ca="1">ROUND(AC1288*(1-AE1288), 0)</f>
        <v>21</v>
      </c>
      <c r="AG1288" s="20">
        <f ca="1">RAND()</f>
        <v>0.9773631980049704</v>
      </c>
      <c r="AH1288" s="15">
        <f ca="1">IF(B1288=1, ROUND(_xlfn.NORM.INV(AG1288,$C$17,$C$18)*(1+$T$14), 0), ROUND(_xlfn.NORM.INV(AG1288, $D$17, $D$18)*(1+$T$14), 0))</f>
        <v>305</v>
      </c>
      <c r="AI1288" s="20">
        <f ca="1">RAND()</f>
        <v>0.15833101269739658</v>
      </c>
      <c r="AJ1288" s="18">
        <f ca="1">IF(B1288=1, ROUND(_xlfn.NORM.INV(AI1288,$C$19,$C$20), 2), ROUND(_xlfn.NORM.INV(AI1288, $D$19, $D$20), 2))</f>
        <v>1672.67</v>
      </c>
      <c r="AK1288" s="15">
        <f ca="1">MIN(ROUND(H1288*(1+$C$22),0),AH1288)</f>
        <v>272</v>
      </c>
      <c r="AL1288" s="20">
        <f ca="1">RAND()</f>
        <v>6.1957092003918079E-3</v>
      </c>
      <c r="AM1288" s="19">
        <f ca="1">(IF(B1288=1, $G$21+($G$22-$G$21)*AL1288, $H$21+($H$22-$H$21)*AL1288))</f>
        <v>1.0185871276011754E-2</v>
      </c>
      <c r="AN1288" s="15">
        <f ca="1">ROUND(AK1288*(1-AM1288), 0)</f>
        <v>269</v>
      </c>
      <c r="AO1288" s="18">
        <f ca="1">SUM(IF(AN1288&gt;H1288, (AN1288-H1288)*($G$23+AJ1288), 0),IF(AF1288&gt;G1288,(AF1288-G1288)*($G$23+AB1288),0),IF(X1288&gt;F1288,(X1288-F1288)*($G$23+T1288),0),IF(P1288&gt;E1288,(P1288-E1288)*($G$23+L1288),0))</f>
        <v>25236.7</v>
      </c>
      <c r="AP1288" s="18">
        <f>-$C$24</f>
        <v>-313614.51120000001</v>
      </c>
      <c r="AQ1288" s="17">
        <f ca="1">L1288*P1288+T1288*X1288+AB1288*AF1288+AJ1288*AN1288-AO1288+AP1288</f>
        <v>339890.55880000006</v>
      </c>
      <c r="AS1288" s="21">
        <f ca="1">SUM(IF(AN1288&gt;H1288, (AN1288-H1288), 0),IF(AF1288&gt;G1288,(AF1288-G1288),0),IF(X1288&gt;F1288,(X1288-F1288),0),IF(P1288&gt;E1288,(P1288-E1288),0))</f>
        <v>10</v>
      </c>
    </row>
    <row r="1289" spans="1:45" x14ac:dyDescent="0.4">
      <c r="A1289" s="15">
        <v>1261</v>
      </c>
      <c r="B1289" s="15">
        <f ca="1">IF(RAND() &lt; (8/12), 0, 1)</f>
        <v>0</v>
      </c>
      <c r="C1289" s="20">
        <f ca="1">RAND()</f>
        <v>6.1432302455998289E-2</v>
      </c>
      <c r="D1289" s="15" t="str">
        <f ca="1">LOOKUP(C1289,$H$13:$H$16,$F$13:$F$16)</f>
        <v>Airbus A350-900</v>
      </c>
      <c r="E1289" s="15">
        <f ca="1">LOOKUP(D1289,$F$6:$F$9,$I$6:$I$9)</f>
        <v>0</v>
      </c>
      <c r="F1289" s="15">
        <f ca="1">LOOKUP(D1289,$F$6:$F$9,$J$6:$J$9)</f>
        <v>32</v>
      </c>
      <c r="G1289" s="15">
        <f ca="1">LOOKUP(D1289,$F$6:$F$9,$K$6:$K$9)</f>
        <v>21</v>
      </c>
      <c r="H1289" s="15">
        <f ca="1">LOOKUP(D1289,$F$6:$F$9,$L$6:$L$9)</f>
        <v>259</v>
      </c>
      <c r="I1289" s="20">
        <f ca="1">RAND()</f>
        <v>0.96493584725048609</v>
      </c>
      <c r="J1289" s="15">
        <f ca="1">IF(B1289=1, ROUND(_xlfn.NORM.INV(I1289,$C$5,$C$6)*(1+$T$14), 0), ROUND(_xlfn.NORM.INV(I1289, $D$5, $D$6)*(1+$T$14), 0))</f>
        <v>6</v>
      </c>
      <c r="K1289" s="20">
        <f ca="1">RAND()</f>
        <v>0.5540797164083523</v>
      </c>
      <c r="L1289" s="18">
        <f ca="1">IF(B1289=1, ROUND(_xlfn.NORM.INV(K1289,$C$7,$C$8), 2), ROUND(_xlfn.NORM.INV(K1289, $D$7, $D$8), 2))</f>
        <v>10554.35</v>
      </c>
      <c r="M1289" s="15">
        <f ca="1">MIN(E1289,J1289)</f>
        <v>0</v>
      </c>
      <c r="N1289" s="15">
        <f ca="1">RAND()</f>
        <v>0.92498110231999364</v>
      </c>
      <c r="O1289" s="19">
        <f ca="1">(IF(B1289=1, $G$21+($G$22-$G$21)*N1289, $H$21+($H$22-$H$21)*N1289))</f>
        <v>3.7749433069599811E-2</v>
      </c>
      <c r="P1289" s="15">
        <f ca="1">ROUND(M1289*(1-O1289), 0)</f>
        <v>0</v>
      </c>
      <c r="Q1289" s="20">
        <f ca="1">RAND()</f>
        <v>0.10438960865116365</v>
      </c>
      <c r="R1289" s="15">
        <f ca="1">IF(B1289=1, ROUND(_xlfn.NORM.INV(Q1289,$C$9,$C$10)*(1+$T$14), 0), ROUND(_xlfn.NORM.INV(Q1289, $D$9, $D$10)*(1+$T$14), 0))</f>
        <v>27</v>
      </c>
      <c r="S1289" s="20">
        <f ca="1">RAND()</f>
        <v>0.72709158406786412</v>
      </c>
      <c r="T1289" s="18">
        <f ca="1">IF(B1289=1, ROUND(_xlfn.NORM.INV(S1289,$C$11,$C$12), 2), ROUND(_xlfn.NORM.INV(S1289, $D$11, $D$12), 2))</f>
        <v>5383.84</v>
      </c>
      <c r="U1289" s="15">
        <f ca="1">MIN(F1289,R1289)</f>
        <v>27</v>
      </c>
      <c r="V1289" s="15">
        <f ca="1">RAND()</f>
        <v>0.48660501761963759</v>
      </c>
      <c r="W1289" s="19">
        <f ca="1">(IF(B1289=1, $G$21+($G$22-$G$21)*V1289, $H$21+($H$22-$H$21)*V1289))</f>
        <v>2.459815052858913E-2</v>
      </c>
      <c r="X1289" s="15">
        <f ca="1">ROUND(U1289*(1-W1289), 0)</f>
        <v>26</v>
      </c>
      <c r="Y1289" s="20">
        <f ca="1">RAND()</f>
        <v>8.0926916406869331E-3</v>
      </c>
      <c r="Z1289" s="15">
        <f ca="1">IF(B1289=1, ROUND(_xlfn.NORM.INV(Y1289,$C$13,$C$14)*(1+$T$14), 0), ROUND(_xlfn.NORM.INV(Y1289, $D$13, $D$14)*(1+$T$14), 0))</f>
        <v>13</v>
      </c>
      <c r="AA1289" s="20">
        <f ca="1">RAND()</f>
        <v>0.58851574947328744</v>
      </c>
      <c r="AB1289" s="18">
        <f ca="1">IF(B1289=1, ROUND(_xlfn.NORM.INV(AA1289,$C$15,$C$16), 2), ROUND(_xlfn.NORM.INV(AA1289, $D$15, $D$16), 2))</f>
        <v>2825.16</v>
      </c>
      <c r="AC1289" s="15">
        <f ca="1">MIN(G1289,Z1289)</f>
        <v>13</v>
      </c>
      <c r="AD1289" s="15">
        <f ca="1">RAND()</f>
        <v>0.45369447764865733</v>
      </c>
      <c r="AE1289" s="19">
        <f ca="1">(IF(B1289=1, $G$21+($G$22-$G$21)*AD1289, $H$21+($H$22-$H$21)*AD1289))</f>
        <v>2.3610834329459721E-2</v>
      </c>
      <c r="AF1289" s="15">
        <f ca="1">ROUND(AC1289*(1-AE1289), 0)</f>
        <v>13</v>
      </c>
      <c r="AG1289" s="20">
        <f ca="1">RAND()</f>
        <v>0.11069131566809765</v>
      </c>
      <c r="AH1289" s="15">
        <f ca="1">IF(B1289=1, ROUND(_xlfn.NORM.INV(AG1289,$C$17,$C$18)*(1+$T$14), 0), ROUND(_xlfn.NORM.INV(AG1289, $D$17, $D$18)*(1+$T$14), 0))</f>
        <v>135</v>
      </c>
      <c r="AI1289" s="20">
        <f ca="1">RAND()</f>
        <v>0.8601109614870811</v>
      </c>
      <c r="AJ1289" s="18">
        <f ca="1">IF(B1289=1, ROUND(_xlfn.NORM.INV(AI1289,$C$19,$C$20), 2), ROUND(_xlfn.NORM.INV(AI1289, $D$19, $D$20), 2))</f>
        <v>1830.83</v>
      </c>
      <c r="AK1289" s="15">
        <f ca="1">MIN(ROUND(H1289*(1+$C$22),0),AH1289)</f>
        <v>135</v>
      </c>
      <c r="AL1289" s="20">
        <f ca="1">RAND()</f>
        <v>0.3250209818457348</v>
      </c>
      <c r="AM1289" s="19">
        <f ca="1">(IF(B1289=1, $G$21+($G$22-$G$21)*AL1289, $H$21+($H$22-$H$21)*AL1289))</f>
        <v>1.9750629455372044E-2</v>
      </c>
      <c r="AN1289" s="15">
        <f ca="1">ROUND(AK1289*(1-AM1289), 0)</f>
        <v>132</v>
      </c>
      <c r="AO1289" s="18">
        <f ca="1">SUM(IF(AN1289&gt;H1289, (AN1289-H1289)*($G$23+AJ1289), 0),IF(AF1289&gt;G1289,(AF1289-G1289)*($G$23+AB1289),0),IF(X1289&gt;F1289,(X1289-F1289)*($G$23+T1289),0),IF(P1289&gt;E1289,(P1289-E1289)*($G$23+L1289),0))</f>
        <v>0</v>
      </c>
      <c r="AP1289" s="18">
        <f>-$C$24</f>
        <v>-313614.51120000001</v>
      </c>
      <c r="AQ1289" s="17">
        <f ca="1">L1289*P1289+T1289*X1289+AB1289*AF1289+AJ1289*AN1289-AO1289+AP1289</f>
        <v>104761.96879999997</v>
      </c>
      <c r="AS1289" s="21">
        <f ca="1">SUM(IF(AN1289&gt;H1289, (AN1289-H1289), 0),IF(AF1289&gt;G1289,(AF1289-G1289),0),IF(X1289&gt;F1289,(X1289-F1289),0),IF(P1289&gt;E1289,(P1289-E1289),0))</f>
        <v>0</v>
      </c>
    </row>
    <row r="1290" spans="1:45" x14ac:dyDescent="0.4">
      <c r="A1290" s="15">
        <v>1262</v>
      </c>
      <c r="B1290" s="15">
        <f ca="1">IF(RAND() &lt; (8/12), 0, 1)</f>
        <v>0</v>
      </c>
      <c r="C1290" s="20">
        <f ca="1">RAND()</f>
        <v>0.73321423216717529</v>
      </c>
      <c r="D1290" s="15" t="str">
        <f ca="1">LOOKUP(C1290,$H$13:$H$16,$F$13:$F$16)</f>
        <v>Boeing 777-300ER</v>
      </c>
      <c r="E1290" s="15">
        <f ca="1">LOOKUP(D1290,$F$6:$F$9,$I$6:$I$9)</f>
        <v>8</v>
      </c>
      <c r="F1290" s="15">
        <f ca="1">LOOKUP(D1290,$F$6:$F$9,$J$6:$J$9)</f>
        <v>40</v>
      </c>
      <c r="G1290" s="15">
        <f ca="1">LOOKUP(D1290,$F$6:$F$9,$K$6:$K$9)</f>
        <v>24</v>
      </c>
      <c r="H1290" s="15">
        <f ca="1">LOOKUP(D1290,$F$6:$F$9,$L$6:$L$9)</f>
        <v>260</v>
      </c>
      <c r="I1290" s="20">
        <f ca="1">RAND()</f>
        <v>0.21676844620193481</v>
      </c>
      <c r="J1290" s="15">
        <f ca="1">IF(B1290=1, ROUND(_xlfn.NORM.INV(I1290,$C$5,$C$6)*(1+$T$14), 0), ROUND(_xlfn.NORM.INV(I1290, $D$5, $D$6)*(1+$T$14), 0))</f>
        <v>3</v>
      </c>
      <c r="K1290" s="20">
        <f ca="1">RAND()</f>
        <v>0.17815056349783021</v>
      </c>
      <c r="L1290" s="18">
        <f ca="1">IF(B1290=1, ROUND(_xlfn.NORM.INV(K1290,$C$7,$C$8), 2), ROUND(_xlfn.NORM.INV(K1290, $D$7, $D$8), 2))</f>
        <v>10071.969999999999</v>
      </c>
      <c r="M1290" s="15">
        <f ca="1">MIN(E1290,J1290)</f>
        <v>3</v>
      </c>
      <c r="N1290" s="15">
        <f ca="1">RAND()</f>
        <v>0.76335750325550711</v>
      </c>
      <c r="O1290" s="19">
        <f ca="1">(IF(B1290=1, $G$21+($G$22-$G$21)*N1290, $H$21+($H$22-$H$21)*N1290))</f>
        <v>3.2900725097665215E-2</v>
      </c>
      <c r="P1290" s="15">
        <f ca="1">ROUND(M1290*(1-O1290), 0)</f>
        <v>3</v>
      </c>
      <c r="Q1290" s="20">
        <f ca="1">RAND()</f>
        <v>0.10003073846584032</v>
      </c>
      <c r="R1290" s="15">
        <f ca="1">IF(B1290=1, ROUND(_xlfn.NORM.INV(Q1290,$C$9,$C$10)*(1+$T$14), 0), ROUND(_xlfn.NORM.INV(Q1290, $D$9, $D$10)*(1+$T$14), 0))</f>
        <v>26</v>
      </c>
      <c r="S1290" s="20">
        <f ca="1">RAND()</f>
        <v>3.5249804123016149E-2</v>
      </c>
      <c r="T1290" s="18">
        <f ca="1">IF(B1290=1, ROUND(_xlfn.NORM.INV(S1290,$C$11,$C$12), 2), ROUND(_xlfn.NORM.INV(S1290, $D$11, $D$12), 2))</f>
        <v>4834.03</v>
      </c>
      <c r="U1290" s="15">
        <f ca="1">MIN(F1290,R1290)</f>
        <v>26</v>
      </c>
      <c r="V1290" s="15">
        <f ca="1">RAND()</f>
        <v>0.53205397369090957</v>
      </c>
      <c r="W1290" s="19">
        <f ca="1">(IF(B1290=1, $G$21+($G$22-$G$21)*V1290, $H$21+($H$22-$H$21)*V1290))</f>
        <v>2.5961619210727288E-2</v>
      </c>
      <c r="X1290" s="15">
        <f ca="1">ROUND(U1290*(1-W1290), 0)</f>
        <v>25</v>
      </c>
      <c r="Y1290" s="20">
        <f ca="1">RAND()</f>
        <v>0.91952554606362846</v>
      </c>
      <c r="Z1290" s="15">
        <f ca="1">IF(B1290=1, ROUND(_xlfn.NORM.INV(Y1290,$C$13,$C$14)*(1+$T$14), 0), ROUND(_xlfn.NORM.INV(Y1290, $D$13, $D$14)*(1+$T$14), 0))</f>
        <v>49</v>
      </c>
      <c r="AA1290" s="20">
        <f ca="1">RAND()</f>
        <v>0.39667165419717509</v>
      </c>
      <c r="AB1290" s="18">
        <f ca="1">IF(B1290=1, ROUND(_xlfn.NORM.INV(AA1290,$C$15,$C$16), 2), ROUND(_xlfn.NORM.INV(AA1290, $D$15, $D$16), 2))</f>
        <v>2766.13</v>
      </c>
      <c r="AC1290" s="15">
        <f ca="1">MIN(G1290,Z1290)</f>
        <v>24</v>
      </c>
      <c r="AD1290" s="15">
        <f ca="1">RAND()</f>
        <v>0.10105053345459714</v>
      </c>
      <c r="AE1290" s="19">
        <f ca="1">(IF(B1290=1, $G$21+($G$22-$G$21)*AD1290, $H$21+($H$22-$H$21)*AD1290))</f>
        <v>1.3031516003637915E-2</v>
      </c>
      <c r="AF1290" s="15">
        <f ca="1">ROUND(AC1290*(1-AE1290), 0)</f>
        <v>24</v>
      </c>
      <c r="AG1290" s="20">
        <f ca="1">RAND()</f>
        <v>0.94611402644782416</v>
      </c>
      <c r="AH1290" s="15">
        <f ca="1">IF(B1290=1, ROUND(_xlfn.NORM.INV(AG1290,$C$17,$C$18)*(1+$T$14), 0), ROUND(_xlfn.NORM.INV(AG1290, $D$17, $D$18)*(1+$T$14), 0))</f>
        <v>284</v>
      </c>
      <c r="AI1290" s="20">
        <f ca="1">RAND()</f>
        <v>0.53366925255927755</v>
      </c>
      <c r="AJ1290" s="18">
        <f ca="1">IF(B1290=1, ROUND(_xlfn.NORM.INV(AI1290,$C$19,$C$20), 2), ROUND(_xlfn.NORM.INV(AI1290, $D$19, $D$20), 2))</f>
        <v>1755.15</v>
      </c>
      <c r="AK1290" s="15">
        <f ca="1">MIN(ROUND(H1290*(1+$C$22),0),AH1290)</f>
        <v>273</v>
      </c>
      <c r="AL1290" s="20">
        <f ca="1">RAND()</f>
        <v>0.17952844431557802</v>
      </c>
      <c r="AM1290" s="19">
        <f ca="1">(IF(B1290=1, $G$21+($G$22-$G$21)*AL1290, $H$21+($H$22-$H$21)*AL1290))</f>
        <v>1.538585332946734E-2</v>
      </c>
      <c r="AN1290" s="15">
        <f ca="1">ROUND(AK1290*(1-AM1290), 0)</f>
        <v>269</v>
      </c>
      <c r="AO1290" s="18">
        <f ca="1">SUM(IF(AN1290&gt;H1290, (AN1290-H1290)*($G$23+AJ1290), 0),IF(AF1290&gt;G1290,(AF1290-G1290)*($G$23+AB1290),0),IF(X1290&gt;F1290,(X1290-F1290)*($G$23+T1290),0),IF(P1290&gt;E1290,(P1290-E1290)*($G$23+L1290),0))</f>
        <v>23455.350000000002</v>
      </c>
      <c r="AP1290" s="18">
        <f>-$C$24</f>
        <v>-313614.51120000001</v>
      </c>
      <c r="AQ1290" s="17">
        <f ca="1">L1290*P1290+T1290*X1290+AB1290*AF1290+AJ1290*AN1290-AO1290+AP1290</f>
        <v>352519.26880000002</v>
      </c>
      <c r="AS1290" s="21">
        <f ca="1">SUM(IF(AN1290&gt;H1290, (AN1290-H1290), 0),IF(AF1290&gt;G1290,(AF1290-G1290),0),IF(X1290&gt;F1290,(X1290-F1290),0),IF(P1290&gt;E1290,(P1290-E1290),0))</f>
        <v>9</v>
      </c>
    </row>
    <row r="1291" spans="1:45" x14ac:dyDescent="0.4">
      <c r="A1291" s="15">
        <v>1263</v>
      </c>
      <c r="B1291" s="15">
        <f ca="1">IF(RAND() &lt; (8/12), 0, 1)</f>
        <v>1</v>
      </c>
      <c r="C1291" s="20">
        <f ca="1">RAND()</f>
        <v>0.14607956156288149</v>
      </c>
      <c r="D1291" s="15" t="str">
        <f ca="1">LOOKUP(C1291,$H$13:$H$16,$F$13:$F$16)</f>
        <v>Airbus A350-900</v>
      </c>
      <c r="E1291" s="15">
        <f ca="1">LOOKUP(D1291,$F$6:$F$9,$I$6:$I$9)</f>
        <v>0</v>
      </c>
      <c r="F1291" s="15">
        <f ca="1">LOOKUP(D1291,$F$6:$F$9,$J$6:$J$9)</f>
        <v>32</v>
      </c>
      <c r="G1291" s="15">
        <f ca="1">LOOKUP(D1291,$F$6:$F$9,$K$6:$K$9)</f>
        <v>21</v>
      </c>
      <c r="H1291" s="15">
        <f ca="1">LOOKUP(D1291,$F$6:$F$9,$L$6:$L$9)</f>
        <v>259</v>
      </c>
      <c r="I1291" s="20">
        <f ca="1">RAND()</f>
        <v>0.11386081920416535</v>
      </c>
      <c r="J1291" s="15">
        <f ca="1">IF(B1291=1, ROUND(_xlfn.NORM.INV(I1291,$C$5,$C$6)*(1+$T$14), 0), ROUND(_xlfn.NORM.INV(I1291, $D$5, $D$6)*(1+$T$14), 0))</f>
        <v>4</v>
      </c>
      <c r="K1291" s="20">
        <f ca="1">RAND()</f>
        <v>4.2129387016734632E-2</v>
      </c>
      <c r="L1291" s="18">
        <f ca="1">IF(B1291=1, ROUND(_xlfn.NORM.INV(K1291,$C$7,$C$8), 2), ROUND(_xlfn.NORM.INV(K1291, $D$7, $D$8), 2))</f>
        <v>10545.29</v>
      </c>
      <c r="M1291" s="15">
        <f ca="1">MIN(E1291,J1291)</f>
        <v>0</v>
      </c>
      <c r="N1291" s="15">
        <f ca="1">RAND()</f>
        <v>0.78323651988946141</v>
      </c>
      <c r="O1291" s="19">
        <f ca="1">(IF(B1291=1, $G$21+($G$22-$G$21)*N1291, $H$21+($H$22-$H$21)*N1291))</f>
        <v>4.2413278196131152E-2</v>
      </c>
      <c r="P1291" s="15">
        <f ca="1">ROUND(M1291*(1-O1291), 0)</f>
        <v>0</v>
      </c>
      <c r="Q1291" s="20">
        <f ca="1">RAND()</f>
        <v>0.88181508678614651</v>
      </c>
      <c r="R1291" s="15">
        <f ca="1">IF(B1291=1, ROUND(_xlfn.NORM.INV(Q1291,$C$9,$C$10)*(1+$T$14), 0), ROUND(_xlfn.NORM.INV(Q1291, $D$9, $D$10)*(1+$T$14), 0))</f>
        <v>91</v>
      </c>
      <c r="S1291" s="20">
        <f ca="1">RAND()</f>
        <v>9.8408842281312081E-2</v>
      </c>
      <c r="T1291" s="18">
        <f ca="1">IF(B1291=1, ROUND(_xlfn.NORM.INV(S1291,$C$11,$C$12), 2), ROUND(_xlfn.NORM.INV(S1291, $D$11, $D$12), 2))</f>
        <v>5665.63</v>
      </c>
      <c r="U1291" s="15">
        <f ca="1">MIN(F1291,R1291)</f>
        <v>32</v>
      </c>
      <c r="V1291" s="15">
        <f ca="1">RAND()</f>
        <v>0.13731519087883848</v>
      </c>
      <c r="W1291" s="19">
        <f ca="1">(IF(B1291=1, $G$21+($G$22-$G$21)*V1291, $H$21+($H$22-$H$21)*V1291))</f>
        <v>1.9806031680759346E-2</v>
      </c>
      <c r="X1291" s="15">
        <f ca="1">ROUND(U1291*(1-W1291), 0)</f>
        <v>31</v>
      </c>
      <c r="Y1291" s="20">
        <f ca="1">RAND()</f>
        <v>0.94673468102430369</v>
      </c>
      <c r="Z1291" s="15">
        <f ca="1">IF(B1291=1, ROUND(_xlfn.NORM.INV(Y1291,$C$13,$C$14)*(1+$T$14), 0), ROUND(_xlfn.NORM.INV(Y1291, $D$13, $D$14)*(1+$T$14), 0))</f>
        <v>92</v>
      </c>
      <c r="AA1291" s="20">
        <f ca="1">RAND()</f>
        <v>0.52474691998484568</v>
      </c>
      <c r="AB1291" s="18">
        <f ca="1">IF(B1291=1, ROUND(_xlfn.NORM.INV(AA1291,$C$15,$C$16), 2), ROUND(_xlfn.NORM.INV(AA1291, $D$15, $D$16), 2))</f>
        <v>3672.22</v>
      </c>
      <c r="AC1291" s="15">
        <f ca="1">MIN(G1291,Z1291)</f>
        <v>21</v>
      </c>
      <c r="AD1291" s="15">
        <f ca="1">RAND()</f>
        <v>0.12836497140554026</v>
      </c>
      <c r="AE1291" s="19">
        <f ca="1">(IF(B1291=1, $G$21+($G$22-$G$21)*AD1291, $H$21+($H$22-$H$21)*AD1291))</f>
        <v>1.949277399919391E-2</v>
      </c>
      <c r="AF1291" s="15">
        <f ca="1">ROUND(AC1291*(1-AE1291), 0)</f>
        <v>21</v>
      </c>
      <c r="AG1291" s="20">
        <f ca="1">RAND()</f>
        <v>0.42688821168410562</v>
      </c>
      <c r="AH1291" s="15">
        <f ca="1">IF(B1291=1, ROUND(_xlfn.NORM.INV(AG1291,$C$17,$C$18)*(1+$T$14), 0), ROUND(_xlfn.NORM.INV(AG1291, $D$17, $D$18)*(1+$T$14), 0))</f>
        <v>281</v>
      </c>
      <c r="AI1291" s="20">
        <f ca="1">RAND()</f>
        <v>0.54304377463978271</v>
      </c>
      <c r="AJ1291" s="18">
        <f ca="1">IF(B1291=1, ROUND(_xlfn.NORM.INV(AI1291,$C$19,$C$20), 2), ROUND(_xlfn.NORM.INV(AI1291, $D$19, $D$20), 2))</f>
        <v>2308.9699999999998</v>
      </c>
      <c r="AK1291" s="15">
        <f ca="1">MIN(ROUND(H1291*(1+$C$22),0),AH1291)</f>
        <v>272</v>
      </c>
      <c r="AL1291" s="20">
        <f ca="1">RAND()</f>
        <v>0.32488020412402197</v>
      </c>
      <c r="AM1291" s="19">
        <f ca="1">(IF(B1291=1, $G$21+($G$22-$G$21)*AL1291, $H$21+($H$22-$H$21)*AL1291))</f>
        <v>2.6370807144340772E-2</v>
      </c>
      <c r="AN1291" s="15">
        <f ca="1">ROUND(AK1291*(1-AM1291), 0)</f>
        <v>265</v>
      </c>
      <c r="AO1291" s="18">
        <f ca="1">SUM(IF(AN1291&gt;H1291, (AN1291-H1291)*($G$23+AJ1291), 0),IF(AF1291&gt;G1291,(AF1291-G1291)*($G$23+AB1291),0),IF(X1291&gt;F1291,(X1291-F1291)*($G$23+T1291),0),IF(P1291&gt;E1291,(P1291-E1291)*($G$23+L1291),0))</f>
        <v>18959.82</v>
      </c>
      <c r="AP1291" s="18">
        <f>-$C$24</f>
        <v>-313614.51120000001</v>
      </c>
      <c r="AQ1291" s="17">
        <f ca="1">L1291*P1291+T1291*X1291+AB1291*AF1291+AJ1291*AN1291-AO1291+AP1291</f>
        <v>532053.86880000005</v>
      </c>
      <c r="AS1291" s="21">
        <f ca="1">SUM(IF(AN1291&gt;H1291, (AN1291-H1291), 0),IF(AF1291&gt;G1291,(AF1291-G1291),0),IF(X1291&gt;F1291,(X1291-F1291),0),IF(P1291&gt;E1291,(P1291-E1291),0))</f>
        <v>6</v>
      </c>
    </row>
    <row r="1292" spans="1:45" x14ac:dyDescent="0.4">
      <c r="A1292" s="15">
        <v>1264</v>
      </c>
      <c r="B1292" s="15">
        <f ca="1">IF(RAND() &lt; (8/12), 0, 1)</f>
        <v>0</v>
      </c>
      <c r="C1292" s="20">
        <f ca="1">RAND()</f>
        <v>0.12354208930300259</v>
      </c>
      <c r="D1292" s="15" t="str">
        <f ca="1">LOOKUP(C1292,$H$13:$H$16,$F$13:$F$16)</f>
        <v>Airbus A350-900</v>
      </c>
      <c r="E1292" s="15">
        <f ca="1">LOOKUP(D1292,$F$6:$F$9,$I$6:$I$9)</f>
        <v>0</v>
      </c>
      <c r="F1292" s="15">
        <f ca="1">LOOKUP(D1292,$F$6:$F$9,$J$6:$J$9)</f>
        <v>32</v>
      </c>
      <c r="G1292" s="15">
        <f ca="1">LOOKUP(D1292,$F$6:$F$9,$K$6:$K$9)</f>
        <v>21</v>
      </c>
      <c r="H1292" s="15">
        <f ca="1">LOOKUP(D1292,$F$6:$F$9,$L$6:$L$9)</f>
        <v>259</v>
      </c>
      <c r="I1292" s="20">
        <f ca="1">RAND()</f>
        <v>0.42388488322545381</v>
      </c>
      <c r="J1292" s="15">
        <f ca="1">IF(B1292=1, ROUND(_xlfn.NORM.INV(I1292,$C$5,$C$6)*(1+$T$14), 0), ROUND(_xlfn.NORM.INV(I1292, $D$5, $D$6)*(1+$T$14), 0))</f>
        <v>4</v>
      </c>
      <c r="K1292" s="20">
        <f ca="1">RAND()</f>
        <v>0.35391767132209473</v>
      </c>
      <c r="L1292" s="18">
        <f ca="1">IF(B1292=1, ROUND(_xlfn.NORM.INV(K1292,$C$7,$C$8), 2), ROUND(_xlfn.NORM.INV(K1292, $D$7, $D$8), 2))</f>
        <v>10321.58</v>
      </c>
      <c r="M1292" s="15">
        <f ca="1">MIN(E1292,J1292)</f>
        <v>0</v>
      </c>
      <c r="N1292" s="15">
        <f ca="1">RAND()</f>
        <v>0.54860877575910094</v>
      </c>
      <c r="O1292" s="19">
        <f ca="1">(IF(B1292=1, $G$21+($G$22-$G$21)*N1292, $H$21+($H$22-$H$21)*N1292))</f>
        <v>2.6458263272773029E-2</v>
      </c>
      <c r="P1292" s="15">
        <f ca="1">ROUND(M1292*(1-O1292), 0)</f>
        <v>0</v>
      </c>
      <c r="Q1292" s="20">
        <f ca="1">RAND()</f>
        <v>0.12012510742752658</v>
      </c>
      <c r="R1292" s="15">
        <f ca="1">IF(B1292=1, ROUND(_xlfn.NORM.INV(Q1292,$C$9,$C$10)*(1+$T$14), 0), ROUND(_xlfn.NORM.INV(Q1292, $D$9, $D$10)*(1+$T$14), 0))</f>
        <v>28</v>
      </c>
      <c r="S1292" s="20">
        <f ca="1">RAND()</f>
        <v>0.86246372999199028</v>
      </c>
      <c r="T1292" s="18">
        <f ca="1">IF(B1292=1, ROUND(_xlfn.NORM.INV(S1292,$C$11,$C$12), 2), ROUND(_xlfn.NORM.INV(S1292, $D$11, $D$12), 2))</f>
        <v>5494.91</v>
      </c>
      <c r="U1292" s="15">
        <f ca="1">MIN(F1292,R1292)</f>
        <v>28</v>
      </c>
      <c r="V1292" s="15">
        <f ca="1">RAND()</f>
        <v>0.1926078281562259</v>
      </c>
      <c r="W1292" s="19">
        <f ca="1">(IF(B1292=1, $G$21+($G$22-$G$21)*V1292, $H$21+($H$22-$H$21)*V1292))</f>
        <v>1.5778234844686777E-2</v>
      </c>
      <c r="X1292" s="15">
        <f ca="1">ROUND(U1292*(1-W1292), 0)</f>
        <v>28</v>
      </c>
      <c r="Y1292" s="20">
        <f ca="1">RAND()</f>
        <v>0.44338394758156041</v>
      </c>
      <c r="Z1292" s="15">
        <f ca="1">IF(B1292=1, ROUND(_xlfn.NORM.INV(Y1292,$C$13,$C$14)*(1+$T$14), 0), ROUND(_xlfn.NORM.INV(Y1292, $D$13, $D$14)*(1+$T$14), 0))</f>
        <v>34</v>
      </c>
      <c r="AA1292" s="20">
        <f ca="1">RAND()</f>
        <v>0.44214364618084245</v>
      </c>
      <c r="AB1292" s="18">
        <f ca="1">IF(B1292=1, ROUND(_xlfn.NORM.INV(AA1292,$C$15,$C$16), 2), ROUND(_xlfn.NORM.INV(AA1292, $D$15, $D$16), 2))</f>
        <v>2780.28</v>
      </c>
      <c r="AC1292" s="15">
        <f ca="1">MIN(G1292,Z1292)</f>
        <v>21</v>
      </c>
      <c r="AD1292" s="15">
        <f ca="1">RAND()</f>
        <v>0.8197583505012116</v>
      </c>
      <c r="AE1292" s="19">
        <f ca="1">(IF(B1292=1, $G$21+($G$22-$G$21)*AD1292, $H$21+($H$22-$H$21)*AD1292))</f>
        <v>3.4592750515036345E-2</v>
      </c>
      <c r="AF1292" s="15">
        <f ca="1">ROUND(AC1292*(1-AE1292), 0)</f>
        <v>20</v>
      </c>
      <c r="AG1292" s="20">
        <f ca="1">RAND()</f>
        <v>0.94571447472845649</v>
      </c>
      <c r="AH1292" s="15">
        <f ca="1">IF(B1292=1, ROUND(_xlfn.NORM.INV(AG1292,$C$17,$C$18)*(1+$T$14), 0), ROUND(_xlfn.NORM.INV(AG1292, $D$17, $D$18)*(1+$T$14), 0))</f>
        <v>284</v>
      </c>
      <c r="AI1292" s="20">
        <f ca="1">RAND()</f>
        <v>0.49578284638777448</v>
      </c>
      <c r="AJ1292" s="18">
        <f ca="1">IF(B1292=1, ROUND(_xlfn.NORM.INV(AI1292,$C$19,$C$20), 2), ROUND(_xlfn.NORM.INV(AI1292, $D$19, $D$20), 2))</f>
        <v>1747.93</v>
      </c>
      <c r="AK1292" s="15">
        <f ca="1">MIN(ROUND(H1292*(1+$C$22),0),AH1292)</f>
        <v>272</v>
      </c>
      <c r="AL1292" s="20">
        <f ca="1">RAND()</f>
        <v>0.50426479334462737</v>
      </c>
      <c r="AM1292" s="19">
        <f ca="1">(IF(B1292=1, $G$21+($G$22-$G$21)*AL1292, $H$21+($H$22-$H$21)*AL1292))</f>
        <v>2.5127943800338823E-2</v>
      </c>
      <c r="AN1292" s="15">
        <f ca="1">ROUND(AK1292*(1-AM1292), 0)</f>
        <v>265</v>
      </c>
      <c r="AO1292" s="18">
        <f ca="1">SUM(IF(AN1292&gt;H1292, (AN1292-H1292)*($G$23+AJ1292), 0),IF(AF1292&gt;G1292,(AF1292-G1292)*($G$23+AB1292),0),IF(X1292&gt;F1292,(X1292-F1292)*($G$23+T1292),0),IF(P1292&gt;E1292,(P1292-E1292)*($G$23+L1292),0))</f>
        <v>15593.580000000002</v>
      </c>
      <c r="AP1292" s="18">
        <f>-$C$24</f>
        <v>-313614.51120000001</v>
      </c>
      <c r="AQ1292" s="17">
        <f ca="1">L1292*P1292+T1292*X1292+AB1292*AF1292+AJ1292*AN1292-AO1292+AP1292</f>
        <v>343456.43880000006</v>
      </c>
      <c r="AS1292" s="21">
        <f ca="1">SUM(IF(AN1292&gt;H1292, (AN1292-H1292), 0),IF(AF1292&gt;G1292,(AF1292-G1292),0),IF(X1292&gt;F1292,(X1292-F1292),0),IF(P1292&gt;E1292,(P1292-E1292),0))</f>
        <v>6</v>
      </c>
    </row>
    <row r="1293" spans="1:45" x14ac:dyDescent="0.4">
      <c r="A1293" s="15">
        <v>1265</v>
      </c>
      <c r="B1293" s="15">
        <f ca="1">IF(RAND() &lt; (8/12), 0, 1)</f>
        <v>0</v>
      </c>
      <c r="C1293" s="20">
        <f ca="1">RAND()</f>
        <v>0.57894303957104487</v>
      </c>
      <c r="D1293" s="15" t="str">
        <f ca="1">LOOKUP(C1293,$H$13:$H$16,$F$13:$F$16)</f>
        <v>Airbus A380-800</v>
      </c>
      <c r="E1293" s="15">
        <f ca="1">LOOKUP(D1293,$F$6:$F$9,$I$6:$I$9)</f>
        <v>14</v>
      </c>
      <c r="F1293" s="15">
        <f ca="1">LOOKUP(D1293,$F$6:$F$9,$J$6:$J$9)</f>
        <v>76</v>
      </c>
      <c r="G1293" s="15">
        <f ca="1">LOOKUP(D1293,$F$6:$F$9,$K$6:$K$9)</f>
        <v>56</v>
      </c>
      <c r="H1293" s="15">
        <f ca="1">LOOKUP(D1293,$F$6:$F$9,$L$6:$L$9)</f>
        <v>341</v>
      </c>
      <c r="I1293" s="20">
        <f ca="1">RAND()</f>
        <v>0.55915083579596347</v>
      </c>
      <c r="J1293" s="15">
        <f ca="1">IF(B1293=1, ROUND(_xlfn.NORM.INV(I1293,$C$5,$C$6)*(1+$T$14), 0), ROUND(_xlfn.NORM.INV(I1293, $D$5, $D$6)*(1+$T$14), 0))</f>
        <v>4</v>
      </c>
      <c r="K1293" s="20">
        <f ca="1">RAND()</f>
        <v>0.49463960263641449</v>
      </c>
      <c r="L1293" s="18">
        <f ca="1">IF(B1293=1, ROUND(_xlfn.NORM.INV(K1293,$C$7,$C$8), 2), ROUND(_xlfn.NORM.INV(K1293, $D$7, $D$8), 2))</f>
        <v>10486.26</v>
      </c>
      <c r="M1293" s="15">
        <f ca="1">MIN(E1293,J1293)</f>
        <v>4</v>
      </c>
      <c r="N1293" s="15">
        <f ca="1">RAND()</f>
        <v>0.83565398802885815</v>
      </c>
      <c r="O1293" s="19">
        <f ca="1">(IF(B1293=1, $G$21+($G$22-$G$21)*N1293, $H$21+($H$22-$H$21)*N1293))</f>
        <v>3.5069619640865746E-2</v>
      </c>
      <c r="P1293" s="15">
        <f ca="1">ROUND(M1293*(1-O1293), 0)</f>
        <v>4</v>
      </c>
      <c r="Q1293" s="20">
        <f ca="1">RAND()</f>
        <v>0.96743183514109887</v>
      </c>
      <c r="R1293" s="15">
        <f ca="1">IF(B1293=1, ROUND(_xlfn.NORM.INV(Q1293,$C$9,$C$10)*(1+$T$14), 0), ROUND(_xlfn.NORM.INV(Q1293, $D$9, $D$10)*(1+$T$14), 0))</f>
        <v>59</v>
      </c>
      <c r="S1293" s="20">
        <f ca="1">RAND()</f>
        <v>0.29619395653312308</v>
      </c>
      <c r="T1293" s="18">
        <f ca="1">IF(B1293=1, ROUND(_xlfn.NORM.INV(S1293,$C$11,$C$12), 2), ROUND(_xlfn.NORM.INV(S1293, $D$11, $D$12), 2))</f>
        <v>5124.1899999999996</v>
      </c>
      <c r="U1293" s="15">
        <f ca="1">MIN(F1293,R1293)</f>
        <v>59</v>
      </c>
      <c r="V1293" s="15">
        <f ca="1">RAND()</f>
        <v>0.36152696807553397</v>
      </c>
      <c r="W1293" s="19">
        <f ca="1">(IF(B1293=1, $G$21+($G$22-$G$21)*V1293, $H$21+($H$22-$H$21)*V1293))</f>
        <v>2.0845809042266017E-2</v>
      </c>
      <c r="X1293" s="15">
        <f ca="1">ROUND(U1293*(1-W1293), 0)</f>
        <v>58</v>
      </c>
      <c r="Y1293" s="20">
        <f ca="1">RAND()</f>
        <v>0.1591493024350551</v>
      </c>
      <c r="Z1293" s="15">
        <f ca="1">IF(B1293=1, ROUND(_xlfn.NORM.INV(Y1293,$C$13,$C$14)*(1+$T$14), 0), ROUND(_xlfn.NORM.INV(Y1293, $D$13, $D$14)*(1+$T$14), 0))</f>
        <v>26</v>
      </c>
      <c r="AA1293" s="20">
        <f ca="1">RAND()</f>
        <v>0.27153289205155495</v>
      </c>
      <c r="AB1293" s="18">
        <f ca="1">IF(B1293=1, ROUND(_xlfn.NORM.INV(AA1293,$C$15,$C$16), 2), ROUND(_xlfn.NORM.INV(AA1293, $D$15, $D$16), 2))</f>
        <v>2724.05</v>
      </c>
      <c r="AC1293" s="15">
        <f ca="1">MIN(G1293,Z1293)</f>
        <v>26</v>
      </c>
      <c r="AD1293" s="15">
        <f ca="1">RAND()</f>
        <v>0.16555282084677658</v>
      </c>
      <c r="AE1293" s="19">
        <f ca="1">(IF(B1293=1, $G$21+($G$22-$G$21)*AD1293, $H$21+($H$22-$H$21)*AD1293))</f>
        <v>1.4966584625403297E-2</v>
      </c>
      <c r="AF1293" s="15">
        <f ca="1">ROUND(AC1293*(1-AE1293), 0)</f>
        <v>26</v>
      </c>
      <c r="AG1293" s="20">
        <f ca="1">RAND()</f>
        <v>0.18332804454751739</v>
      </c>
      <c r="AH1293" s="15">
        <f ca="1">IF(B1293=1, ROUND(_xlfn.NORM.INV(AG1293,$C$17,$C$18)*(1+$T$14), 0), ROUND(_xlfn.NORM.INV(AG1293, $D$17, $D$18)*(1+$T$14), 0))</f>
        <v>152</v>
      </c>
      <c r="AI1293" s="20">
        <f ca="1">RAND()</f>
        <v>0.34705091910484176</v>
      </c>
      <c r="AJ1293" s="18">
        <f ca="1">IF(B1293=1, ROUND(_xlfn.NORM.INV(AI1293,$C$19,$C$20), 2), ROUND(_xlfn.NORM.INV(AI1293, $D$19, $D$20), 2))</f>
        <v>1718.86</v>
      </c>
      <c r="AK1293" s="15">
        <f ca="1">MIN(ROUND(H1293*(1+$C$22),0),AH1293)</f>
        <v>152</v>
      </c>
      <c r="AL1293" s="20">
        <f ca="1">RAND()</f>
        <v>0.31185304217500398</v>
      </c>
      <c r="AM1293" s="19">
        <f ca="1">(IF(B1293=1, $G$21+($G$22-$G$21)*AL1293, $H$21+($H$22-$H$21)*AL1293))</f>
        <v>1.9355591265250119E-2</v>
      </c>
      <c r="AN1293" s="15">
        <f ca="1">ROUND(AK1293*(1-AM1293), 0)</f>
        <v>149</v>
      </c>
      <c r="AO1293" s="18">
        <f ca="1">SUM(IF(AN1293&gt;H1293, (AN1293-H1293)*($G$23+AJ1293), 0),IF(AF1293&gt;G1293,(AF1293-G1293)*($G$23+AB1293),0),IF(X1293&gt;F1293,(X1293-F1293)*($G$23+T1293),0),IF(P1293&gt;E1293,(P1293-E1293)*($G$23+L1293),0))</f>
        <v>0</v>
      </c>
      <c r="AP1293" s="18">
        <f>-$C$24</f>
        <v>-313614.51120000001</v>
      </c>
      <c r="AQ1293" s="17">
        <f ca="1">L1293*P1293+T1293*X1293+AB1293*AF1293+AJ1293*AN1293-AO1293+AP1293</f>
        <v>352468.98879999988</v>
      </c>
      <c r="AS1293" s="21">
        <f ca="1">SUM(IF(AN1293&gt;H1293, (AN1293-H1293), 0),IF(AF1293&gt;G1293,(AF1293-G1293),0),IF(X1293&gt;F1293,(X1293-F1293),0),IF(P1293&gt;E1293,(P1293-E1293),0))</f>
        <v>0</v>
      </c>
    </row>
    <row r="1294" spans="1:45" x14ac:dyDescent="0.4">
      <c r="A1294" s="15">
        <v>1266</v>
      </c>
      <c r="B1294" s="15">
        <f ca="1">IF(RAND() &lt; (8/12), 0, 1)</f>
        <v>1</v>
      </c>
      <c r="C1294" s="20">
        <f ca="1">RAND()</f>
        <v>0.69440253393841667</v>
      </c>
      <c r="D1294" s="15" t="str">
        <f ca="1">LOOKUP(C1294,$H$13:$H$16,$F$13:$F$16)</f>
        <v>Boeing 777-300ER</v>
      </c>
      <c r="E1294" s="15">
        <f ca="1">LOOKUP(D1294,$F$6:$F$9,$I$6:$I$9)</f>
        <v>8</v>
      </c>
      <c r="F1294" s="15">
        <f ca="1">LOOKUP(D1294,$F$6:$F$9,$J$6:$J$9)</f>
        <v>40</v>
      </c>
      <c r="G1294" s="15">
        <f ca="1">LOOKUP(D1294,$F$6:$F$9,$K$6:$K$9)</f>
        <v>24</v>
      </c>
      <c r="H1294" s="15">
        <f ca="1">LOOKUP(D1294,$F$6:$F$9,$L$6:$L$9)</f>
        <v>260</v>
      </c>
      <c r="I1294" s="20">
        <f ca="1">RAND()</f>
        <v>0.58920435891208445</v>
      </c>
      <c r="J1294" s="15">
        <f ca="1">IF(B1294=1, ROUND(_xlfn.NORM.INV(I1294,$C$5,$C$6)*(1+$T$14), 0), ROUND(_xlfn.NORM.INV(I1294, $D$5, $D$6)*(1+$T$14), 0))</f>
        <v>7</v>
      </c>
      <c r="K1294" s="20">
        <f ca="1">RAND()</f>
        <v>0.27336320241811085</v>
      </c>
      <c r="L1294" s="18">
        <f ca="1">IF(B1294=1, ROUND(_xlfn.NORM.INV(K1294,$C$7,$C$8), 2), ROUND(_xlfn.NORM.INV(K1294, $D$7, $D$8), 2))</f>
        <v>12572.01</v>
      </c>
      <c r="M1294" s="15">
        <f ca="1">MIN(E1294,J1294)</f>
        <v>7</v>
      </c>
      <c r="N1294" s="15">
        <f ca="1">RAND()</f>
        <v>0.81899961447181169</v>
      </c>
      <c r="O1294" s="19">
        <f ca="1">(IF(B1294=1, $G$21+($G$22-$G$21)*N1294, $H$21+($H$22-$H$21)*N1294))</f>
        <v>4.366498650651341E-2</v>
      </c>
      <c r="P1294" s="15">
        <f ca="1">ROUND(M1294*(1-O1294), 0)</f>
        <v>7</v>
      </c>
      <c r="Q1294" s="20">
        <f ca="1">RAND()</f>
        <v>0.59363900389862212</v>
      </c>
      <c r="R1294" s="15">
        <f ca="1">IF(B1294=1, ROUND(_xlfn.NORM.INV(Q1294,$C$9,$C$10)*(1+$T$14), 0), ROUND(_xlfn.NORM.INV(Q1294, $D$9, $D$10)*(1+$T$14), 0))</f>
        <v>67</v>
      </c>
      <c r="S1294" s="20">
        <f ca="1">RAND()</f>
        <v>0.13795663530801217</v>
      </c>
      <c r="T1294" s="18">
        <f ca="1">IF(B1294=1, ROUND(_xlfn.NORM.INV(S1294,$C$11,$C$12), 2), ROUND(_xlfn.NORM.INV(S1294, $D$11, $D$12), 2))</f>
        <v>5846.99</v>
      </c>
      <c r="U1294" s="15">
        <f ca="1">MIN(F1294,R1294)</f>
        <v>40</v>
      </c>
      <c r="V1294" s="15">
        <f ca="1">RAND()</f>
        <v>0.29279296748053496</v>
      </c>
      <c r="W1294" s="19">
        <f ca="1">(IF(B1294=1, $G$21+($G$22-$G$21)*V1294, $H$21+($H$22-$H$21)*V1294))</f>
        <v>2.5247753861818725E-2</v>
      </c>
      <c r="X1294" s="15">
        <f ca="1">ROUND(U1294*(1-W1294), 0)</f>
        <v>39</v>
      </c>
      <c r="Y1294" s="20">
        <f ca="1">RAND()</f>
        <v>0.40185402950551863</v>
      </c>
      <c r="Z1294" s="15">
        <f ca="1">IF(B1294=1, ROUND(_xlfn.NORM.INV(Y1294,$C$13,$C$14)*(1+$T$14), 0), ROUND(_xlfn.NORM.INV(Y1294, $D$13, $D$14)*(1+$T$14), 0))</f>
        <v>49</v>
      </c>
      <c r="AA1294" s="20">
        <f ca="1">RAND()</f>
        <v>0.91121077576701226</v>
      </c>
      <c r="AB1294" s="18">
        <f ca="1">IF(B1294=1, ROUND(_xlfn.NORM.INV(AA1294,$C$15,$C$16), 2), ROUND(_xlfn.NORM.INV(AA1294, $D$15, $D$16), 2))</f>
        <v>4290.76</v>
      </c>
      <c r="AC1294" s="15">
        <f ca="1">MIN(G1294,Z1294)</f>
        <v>24</v>
      </c>
      <c r="AD1294" s="15">
        <f ca="1">RAND()</f>
        <v>0.68855486625456719</v>
      </c>
      <c r="AE1294" s="19">
        <f ca="1">(IF(B1294=1, $G$21+($G$22-$G$21)*AD1294, $H$21+($H$22-$H$21)*AD1294))</f>
        <v>3.9099420318909853E-2</v>
      </c>
      <c r="AF1294" s="15">
        <f ca="1">ROUND(AC1294*(1-AE1294), 0)</f>
        <v>23</v>
      </c>
      <c r="AG1294" s="20">
        <f ca="1">RAND()</f>
        <v>0.35949654995517433</v>
      </c>
      <c r="AH1294" s="15">
        <f ca="1">IF(B1294=1, ROUND(_xlfn.NORM.INV(AG1294,$C$17,$C$18)*(1+$T$14), 0), ROUND(_xlfn.NORM.INV(AG1294, $D$17, $D$18)*(1+$T$14), 0))</f>
        <v>259</v>
      </c>
      <c r="AI1294" s="20">
        <f ca="1">RAND()</f>
        <v>0.70892571466364418</v>
      </c>
      <c r="AJ1294" s="18">
        <f ca="1">IF(B1294=1, ROUND(_xlfn.NORM.INV(AI1294,$C$19,$C$20), 2), ROUND(_xlfn.NORM.INV(AI1294, $D$19, $D$20), 2))</f>
        <v>2441.87</v>
      </c>
      <c r="AK1294" s="15">
        <f ca="1">MIN(ROUND(H1294*(1+$C$22),0),AH1294)</f>
        <v>259</v>
      </c>
      <c r="AL1294" s="20">
        <f ca="1">RAND()</f>
        <v>0.88025023713837247</v>
      </c>
      <c r="AM1294" s="19">
        <f ca="1">(IF(B1294=1, $G$21+($G$22-$G$21)*AL1294, $H$21+($H$22-$H$21)*AL1294))</f>
        <v>4.5808758299843037E-2</v>
      </c>
      <c r="AN1294" s="15">
        <f ca="1">ROUND(AK1294*(1-AM1294), 0)</f>
        <v>247</v>
      </c>
      <c r="AO1294" s="18">
        <f ca="1">SUM(IF(AN1294&gt;H1294, (AN1294-H1294)*($G$23+AJ1294), 0),IF(AF1294&gt;G1294,(AF1294-G1294)*($G$23+AB1294),0),IF(X1294&gt;F1294,(X1294-F1294)*($G$23+T1294),0),IF(P1294&gt;E1294,(P1294-E1294)*($G$23+L1294),0))</f>
        <v>0</v>
      </c>
      <c r="AP1294" s="18">
        <f>-$C$24</f>
        <v>-313614.51120000001</v>
      </c>
      <c r="AQ1294" s="17">
        <f ca="1">L1294*P1294+T1294*X1294+AB1294*AF1294+AJ1294*AN1294-AO1294+AP1294</f>
        <v>704251.53879999998</v>
      </c>
      <c r="AS1294" s="21">
        <f ca="1">SUM(IF(AN1294&gt;H1294, (AN1294-H1294), 0),IF(AF1294&gt;G1294,(AF1294-G1294),0),IF(X1294&gt;F1294,(X1294-F1294),0),IF(P1294&gt;E1294,(P1294-E1294),0))</f>
        <v>0</v>
      </c>
    </row>
    <row r="1295" spans="1:45" x14ac:dyDescent="0.4">
      <c r="A1295" s="15">
        <v>1267</v>
      </c>
      <c r="B1295" s="15">
        <f ca="1">IF(RAND() &lt; (8/12), 0, 1)</f>
        <v>0</v>
      </c>
      <c r="C1295" s="20">
        <f ca="1">RAND()</f>
        <v>0.9468268742361633</v>
      </c>
      <c r="D1295" s="15" t="str">
        <f ca="1">LOOKUP(C1295,$H$13:$H$16,$F$13:$F$16)</f>
        <v>Boeing 777-300ER</v>
      </c>
      <c r="E1295" s="15">
        <f ca="1">LOOKUP(D1295,$F$6:$F$9,$I$6:$I$9)</f>
        <v>8</v>
      </c>
      <c r="F1295" s="15">
        <f ca="1">LOOKUP(D1295,$F$6:$F$9,$J$6:$J$9)</f>
        <v>40</v>
      </c>
      <c r="G1295" s="15">
        <f ca="1">LOOKUP(D1295,$F$6:$F$9,$K$6:$K$9)</f>
        <v>24</v>
      </c>
      <c r="H1295" s="15">
        <f ca="1">LOOKUP(D1295,$F$6:$F$9,$L$6:$L$9)</f>
        <v>260</v>
      </c>
      <c r="I1295" s="20">
        <f ca="1">RAND()</f>
        <v>0.32690699317417315</v>
      </c>
      <c r="J1295" s="15">
        <f ca="1">IF(B1295=1, ROUND(_xlfn.NORM.INV(I1295,$C$5,$C$6)*(1+$T$14), 0), ROUND(_xlfn.NORM.INV(I1295, $D$5, $D$6)*(1+$T$14), 0))</f>
        <v>4</v>
      </c>
      <c r="K1295" s="20">
        <f ca="1">RAND()</f>
        <v>0.60111464270705517</v>
      </c>
      <c r="L1295" s="18">
        <f ca="1">IF(B1295=1, ROUND(_xlfn.NORM.INV(K1295,$C$7,$C$8), 2), ROUND(_xlfn.NORM.INV(K1295, $D$7, $D$8), 2))</f>
        <v>10609.16</v>
      </c>
      <c r="M1295" s="15">
        <f ca="1">MIN(E1295,J1295)</f>
        <v>4</v>
      </c>
      <c r="N1295" s="15">
        <f ca="1">RAND()</f>
        <v>0.50198666522429347</v>
      </c>
      <c r="O1295" s="19">
        <f ca="1">(IF(B1295=1, $G$21+($G$22-$G$21)*N1295, $H$21+($H$22-$H$21)*N1295))</f>
        <v>2.5059599956728802E-2</v>
      </c>
      <c r="P1295" s="15">
        <f ca="1">ROUND(M1295*(1-O1295), 0)</f>
        <v>4</v>
      </c>
      <c r="Q1295" s="20">
        <f ca="1">RAND()</f>
        <v>0.58474974750677111</v>
      </c>
      <c r="R1295" s="15">
        <f ca="1">IF(B1295=1, ROUND(_xlfn.NORM.INV(Q1295,$C$9,$C$10)*(1+$T$14), 0), ROUND(_xlfn.NORM.INV(Q1295, $D$9, $D$10)*(1+$T$14), 0))</f>
        <v>42</v>
      </c>
      <c r="S1295" s="20">
        <f ca="1">RAND()</f>
        <v>0.27926398448931322</v>
      </c>
      <c r="T1295" s="18">
        <f ca="1">IF(B1295=1, ROUND(_xlfn.NORM.INV(S1295,$C$11,$C$12), 2), ROUND(_xlfn.NORM.INV(S1295, $D$11, $D$12), 2))</f>
        <v>5112.87</v>
      </c>
      <c r="U1295" s="15">
        <f ca="1">MIN(F1295,R1295)</f>
        <v>40</v>
      </c>
      <c r="V1295" s="15">
        <f ca="1">RAND()</f>
        <v>0.84129036542653124</v>
      </c>
      <c r="W1295" s="19">
        <f ca="1">(IF(B1295=1, $G$21+($G$22-$G$21)*V1295, $H$21+($H$22-$H$21)*V1295))</f>
        <v>3.523871096279594E-2</v>
      </c>
      <c r="X1295" s="15">
        <f ca="1">ROUND(U1295*(1-W1295), 0)</f>
        <v>39</v>
      </c>
      <c r="Y1295" s="20">
        <f ca="1">RAND()</f>
        <v>0.51403460212129215</v>
      </c>
      <c r="Z1295" s="15">
        <f ca="1">IF(B1295=1, ROUND(_xlfn.NORM.INV(Y1295,$C$13,$C$14)*(1+$T$14), 0), ROUND(_xlfn.NORM.INV(Y1295, $D$13, $D$14)*(1+$T$14), 0))</f>
        <v>36</v>
      </c>
      <c r="AA1295" s="20">
        <f ca="1">RAND()</f>
        <v>0.28610706904710348</v>
      </c>
      <c r="AB1295" s="18">
        <f ca="1">IF(B1295=1, ROUND(_xlfn.NORM.INV(AA1295,$C$15,$C$16), 2), ROUND(_xlfn.NORM.INV(AA1295, $D$15, $D$16), 2))</f>
        <v>2729.33</v>
      </c>
      <c r="AC1295" s="15">
        <f ca="1">MIN(G1295,Z1295)</f>
        <v>24</v>
      </c>
      <c r="AD1295" s="15">
        <f ca="1">RAND()</f>
        <v>0.48976330933098833</v>
      </c>
      <c r="AE1295" s="19">
        <f ca="1">(IF(B1295=1, $G$21+($G$22-$G$21)*AD1295, $H$21+($H$22-$H$21)*AD1295))</f>
        <v>2.469289927992965E-2</v>
      </c>
      <c r="AF1295" s="15">
        <f ca="1">ROUND(AC1295*(1-AE1295), 0)</f>
        <v>23</v>
      </c>
      <c r="AG1295" s="20">
        <f ca="1">RAND()</f>
        <v>0.83449636468267774</v>
      </c>
      <c r="AH1295" s="15">
        <f ca="1">IF(B1295=1, ROUND(_xlfn.NORM.INV(AG1295,$C$17,$C$18)*(1+$T$14), 0), ROUND(_xlfn.NORM.INV(AG1295, $D$17, $D$18)*(1+$T$14), 0))</f>
        <v>251</v>
      </c>
      <c r="AI1295" s="20">
        <f ca="1">RAND()</f>
        <v>0.82135514189475956</v>
      </c>
      <c r="AJ1295" s="18">
        <f ca="1">IF(B1295=1, ROUND(_xlfn.NORM.INV(AI1295,$C$19,$C$20), 2), ROUND(_xlfn.NORM.INV(AI1295, $D$19, $D$20), 2))</f>
        <v>1818.65</v>
      </c>
      <c r="AK1295" s="15">
        <f ca="1">MIN(ROUND(H1295*(1+$C$22),0),AH1295)</f>
        <v>251</v>
      </c>
      <c r="AL1295" s="20">
        <f ca="1">RAND()</f>
        <v>0.45865684755539327</v>
      </c>
      <c r="AM1295" s="19">
        <f ca="1">(IF(B1295=1, $G$21+($G$22-$G$21)*AL1295, $H$21+($H$22-$H$21)*AL1295))</f>
        <v>2.3759705426661795E-2</v>
      </c>
      <c r="AN1295" s="15">
        <f ca="1">ROUND(AK1295*(1-AM1295), 0)</f>
        <v>245</v>
      </c>
      <c r="AO1295" s="18">
        <f ca="1">SUM(IF(AN1295&gt;H1295, (AN1295-H1295)*($G$23+AJ1295), 0),IF(AF1295&gt;G1295,(AF1295-G1295)*($G$23+AB1295),0),IF(X1295&gt;F1295,(X1295-F1295)*($G$23+T1295),0),IF(P1295&gt;E1295,(P1295-E1295)*($G$23+L1295),0))</f>
        <v>0</v>
      </c>
      <c r="AP1295" s="18">
        <f>-$C$24</f>
        <v>-313614.51120000001</v>
      </c>
      <c r="AQ1295" s="17">
        <f ca="1">L1295*P1295+T1295*X1295+AB1295*AF1295+AJ1295*AN1295-AO1295+AP1295</f>
        <v>436567.89880000002</v>
      </c>
      <c r="AS1295" s="21">
        <f ca="1">SUM(IF(AN1295&gt;H1295, (AN1295-H1295), 0),IF(AF1295&gt;G1295,(AF1295-G1295),0),IF(X1295&gt;F1295,(X1295-F1295),0),IF(P1295&gt;E1295,(P1295-E1295),0))</f>
        <v>0</v>
      </c>
    </row>
    <row r="1296" spans="1:45" x14ac:dyDescent="0.4">
      <c r="A1296" s="15">
        <v>1268</v>
      </c>
      <c r="B1296" s="15">
        <f ca="1">IF(RAND() &lt; (8/12), 0, 1)</f>
        <v>1</v>
      </c>
      <c r="C1296" s="20">
        <f ca="1">RAND()</f>
        <v>0.35580188191361017</v>
      </c>
      <c r="D1296" s="15" t="str">
        <f ca="1">LOOKUP(C1296,$H$13:$H$16,$F$13:$F$16)</f>
        <v>Airbus A380-800</v>
      </c>
      <c r="E1296" s="15">
        <f ca="1">LOOKUP(D1296,$F$6:$F$9,$I$6:$I$9)</f>
        <v>14</v>
      </c>
      <c r="F1296" s="15">
        <f ca="1">LOOKUP(D1296,$F$6:$F$9,$J$6:$J$9)</f>
        <v>76</v>
      </c>
      <c r="G1296" s="15">
        <f ca="1">LOOKUP(D1296,$F$6:$F$9,$K$6:$K$9)</f>
        <v>56</v>
      </c>
      <c r="H1296" s="15">
        <f ca="1">LOOKUP(D1296,$F$6:$F$9,$L$6:$L$9)</f>
        <v>341</v>
      </c>
      <c r="I1296" s="20">
        <f ca="1">RAND()</f>
        <v>5.4477455045295997E-2</v>
      </c>
      <c r="J1296" s="15">
        <f ca="1">IF(B1296=1, ROUND(_xlfn.NORM.INV(I1296,$C$5,$C$6)*(1+$T$14), 0), ROUND(_xlfn.NORM.INV(I1296, $D$5, $D$6)*(1+$T$14), 0))</f>
        <v>3</v>
      </c>
      <c r="K1296" s="20">
        <f ca="1">RAND()</f>
        <v>0.11782159608089959</v>
      </c>
      <c r="L1296" s="18">
        <f ca="1">IF(B1296=1, ROUND(_xlfn.NORM.INV(K1296,$C$7,$C$8), 2), ROUND(_xlfn.NORM.INV(K1296, $D$7, $D$8), 2))</f>
        <v>11520.12</v>
      </c>
      <c r="M1296" s="15">
        <f ca="1">MIN(E1296,J1296)</f>
        <v>3</v>
      </c>
      <c r="N1296" s="15">
        <f ca="1">RAND()</f>
        <v>0.68779155744181442</v>
      </c>
      <c r="O1296" s="19">
        <f ca="1">(IF(B1296=1, $G$21+($G$22-$G$21)*N1296, $H$21+($H$22-$H$21)*N1296))</f>
        <v>3.9072704510463505E-2</v>
      </c>
      <c r="P1296" s="15">
        <f ca="1">ROUND(M1296*(1-O1296), 0)</f>
        <v>3</v>
      </c>
      <c r="Q1296" s="20">
        <f ca="1">RAND()</f>
        <v>0.61622357485478385</v>
      </c>
      <c r="R1296" s="15">
        <f ca="1">IF(B1296=1, ROUND(_xlfn.NORM.INV(Q1296,$C$9,$C$10)*(1+$T$14), 0), ROUND(_xlfn.NORM.INV(Q1296, $D$9, $D$10)*(1+$T$14), 0))</f>
        <v>68</v>
      </c>
      <c r="S1296" s="20">
        <f ca="1">RAND()</f>
        <v>0.86430919988435284</v>
      </c>
      <c r="T1296" s="18">
        <f ca="1">IF(B1296=1, ROUND(_xlfn.NORM.INV(S1296,$C$11,$C$12), 2), ROUND(_xlfn.NORM.INV(S1296, $D$11, $D$12), 2))</f>
        <v>7821.22</v>
      </c>
      <c r="U1296" s="15">
        <f ca="1">MIN(F1296,R1296)</f>
        <v>68</v>
      </c>
      <c r="V1296" s="15">
        <f ca="1">RAND()</f>
        <v>0.10444996707435883</v>
      </c>
      <c r="W1296" s="19">
        <f ca="1">(IF(B1296=1, $G$21+($G$22-$G$21)*V1296, $H$21+($H$22-$H$21)*V1296))</f>
        <v>1.8655748847602557E-2</v>
      </c>
      <c r="X1296" s="15">
        <f ca="1">ROUND(U1296*(1-W1296), 0)</f>
        <v>67</v>
      </c>
      <c r="Y1296" s="20">
        <f ca="1">RAND()</f>
        <v>0.88331405483244996</v>
      </c>
      <c r="Z1296" s="15">
        <f ca="1">IF(B1296=1, ROUND(_xlfn.NORM.INV(Y1296,$C$13,$C$14)*(1+$T$14), 0), ROUND(_xlfn.NORM.INV(Y1296, $D$13, $D$14)*(1+$T$14), 0))</f>
        <v>82</v>
      </c>
      <c r="AA1296" s="20">
        <f ca="1">RAND()</f>
        <v>0.19105794756086636</v>
      </c>
      <c r="AB1296" s="18">
        <f ca="1">IF(B1296=1, ROUND(_xlfn.NORM.INV(AA1296,$C$15,$C$16), 2), ROUND(_xlfn.NORM.INV(AA1296, $D$15, $D$16), 2))</f>
        <v>3222.05</v>
      </c>
      <c r="AC1296" s="15">
        <f ca="1">MIN(G1296,Z1296)</f>
        <v>56</v>
      </c>
      <c r="AD1296" s="15">
        <f ca="1">RAND()</f>
        <v>0.66104952769504177</v>
      </c>
      <c r="AE1296" s="19">
        <f ca="1">(IF(B1296=1, $G$21+($G$22-$G$21)*AD1296, $H$21+($H$22-$H$21)*AD1296))</f>
        <v>3.8136733469326459E-2</v>
      </c>
      <c r="AF1296" s="15">
        <f ca="1">ROUND(AC1296*(1-AE1296), 0)</f>
        <v>54</v>
      </c>
      <c r="AG1296" s="20">
        <f ca="1">RAND()</f>
        <v>0.9929392949050686</v>
      </c>
      <c r="AH1296" s="15">
        <f ca="1">IF(B1296=1, ROUND(_xlfn.NORM.INV(AG1296,$C$17,$C$18)*(1+$T$14), 0), ROUND(_xlfn.NORM.INV(AG1296, $D$17, $D$18)*(1+$T$14), 0))</f>
        <v>614</v>
      </c>
      <c r="AI1296" s="20">
        <f ca="1">RAND()</f>
        <v>1.1097684736505187E-3</v>
      </c>
      <c r="AJ1296" s="18">
        <f ca="1">IF(B1296=1, ROUND(_xlfn.NORM.INV(AI1296,$C$19,$C$20), 2), ROUND(_xlfn.NORM.INV(AI1296, $D$19, $D$20), 2))</f>
        <v>1356.99</v>
      </c>
      <c r="AK1296" s="15">
        <f ca="1">MIN(ROUND(H1296*(1+$C$22),0),AH1296)</f>
        <v>358</v>
      </c>
      <c r="AL1296" s="20">
        <f ca="1">RAND()</f>
        <v>0.20113094760903583</v>
      </c>
      <c r="AM1296" s="19">
        <f ca="1">(IF(B1296=1, $G$21+($G$22-$G$21)*AL1296, $H$21+($H$22-$H$21)*AL1296))</f>
        <v>2.2039583166316254E-2</v>
      </c>
      <c r="AN1296" s="15">
        <f ca="1">ROUND(AK1296*(1-AM1296), 0)</f>
        <v>350</v>
      </c>
      <c r="AO1296" s="18">
        <f ca="1">SUM(IF(AN1296&gt;H1296, (AN1296-H1296)*($G$23+AJ1296), 0),IF(AF1296&gt;G1296,(AF1296-G1296)*($G$23+AB1296),0),IF(X1296&gt;F1296,(X1296-F1296)*($G$23+T1296),0),IF(P1296&gt;E1296,(P1296-E1296)*($G$23+L1296),0))</f>
        <v>19871.909999999996</v>
      </c>
      <c r="AP1296" s="18">
        <f>-$C$24</f>
        <v>-313614.51120000001</v>
      </c>
      <c r="AQ1296" s="17">
        <f ca="1">L1296*P1296+T1296*X1296+AB1296*AF1296+AJ1296*AN1296-AO1296+AP1296</f>
        <v>874032.87880000006</v>
      </c>
      <c r="AS1296" s="21">
        <f ca="1">SUM(IF(AN1296&gt;H1296, (AN1296-H1296), 0),IF(AF1296&gt;G1296,(AF1296-G1296),0),IF(X1296&gt;F1296,(X1296-F1296),0),IF(P1296&gt;E1296,(P1296-E1296),0))</f>
        <v>9</v>
      </c>
    </row>
    <row r="1297" spans="1:45" x14ac:dyDescent="0.4">
      <c r="A1297" s="15">
        <v>1269</v>
      </c>
      <c r="B1297" s="15">
        <f ca="1">IF(RAND() &lt; (8/12), 0, 1)</f>
        <v>0</v>
      </c>
      <c r="C1297" s="20">
        <f ca="1">RAND()</f>
        <v>0.10381905827859872</v>
      </c>
      <c r="D1297" s="15" t="str">
        <f ca="1">LOOKUP(C1297,$H$13:$H$16,$F$13:$F$16)</f>
        <v>Airbus A350-900</v>
      </c>
      <c r="E1297" s="15">
        <f ca="1">LOOKUP(D1297,$F$6:$F$9,$I$6:$I$9)</f>
        <v>0</v>
      </c>
      <c r="F1297" s="15">
        <f ca="1">LOOKUP(D1297,$F$6:$F$9,$J$6:$J$9)</f>
        <v>32</v>
      </c>
      <c r="G1297" s="15">
        <f ca="1">LOOKUP(D1297,$F$6:$F$9,$K$6:$K$9)</f>
        <v>21</v>
      </c>
      <c r="H1297" s="15">
        <f ca="1">LOOKUP(D1297,$F$6:$F$9,$L$6:$L$9)</f>
        <v>259</v>
      </c>
      <c r="I1297" s="20">
        <f ca="1">RAND()</f>
        <v>0.12416387481578472</v>
      </c>
      <c r="J1297" s="15">
        <f ca="1">IF(B1297=1, ROUND(_xlfn.NORM.INV(I1297,$C$5,$C$6)*(1+$T$14), 0), ROUND(_xlfn.NORM.INV(I1297, $D$5, $D$6)*(1+$T$14), 0))</f>
        <v>3</v>
      </c>
      <c r="K1297" s="20">
        <f ca="1">RAND()</f>
        <v>0.84916581707674654</v>
      </c>
      <c r="L1297" s="18">
        <f ca="1">IF(B1297=1, ROUND(_xlfn.NORM.INV(K1297,$C$7,$C$8), 2), ROUND(_xlfn.NORM.INV(K1297, $D$7, $D$8), 2))</f>
        <v>10963.12</v>
      </c>
      <c r="M1297" s="15">
        <f ca="1">MIN(E1297,J1297)</f>
        <v>0</v>
      </c>
      <c r="N1297" s="15">
        <f ca="1">RAND()</f>
        <v>0.46183247172919151</v>
      </c>
      <c r="O1297" s="19">
        <f ca="1">(IF(B1297=1, $G$21+($G$22-$G$21)*N1297, $H$21+($H$22-$H$21)*N1297))</f>
        <v>2.3854974151875746E-2</v>
      </c>
      <c r="P1297" s="15">
        <f ca="1">ROUND(M1297*(1-O1297), 0)</f>
        <v>0</v>
      </c>
      <c r="Q1297" s="20">
        <f ca="1">RAND()</f>
        <v>0.60984370988435943</v>
      </c>
      <c r="R1297" s="15">
        <f ca="1">IF(B1297=1, ROUND(_xlfn.NORM.INV(Q1297,$C$9,$C$10)*(1+$T$14), 0), ROUND(_xlfn.NORM.INV(Q1297, $D$9, $D$10)*(1+$T$14), 0))</f>
        <v>43</v>
      </c>
      <c r="S1297" s="20">
        <f ca="1">RAND()</f>
        <v>0.80911811427420588</v>
      </c>
      <c r="T1297" s="18">
        <f ca="1">IF(B1297=1, ROUND(_xlfn.NORM.INV(S1297,$C$11,$C$12), 2), ROUND(_xlfn.NORM.INV(S1297, $D$11, $D$12), 2))</f>
        <v>5445.51</v>
      </c>
      <c r="U1297" s="15">
        <f ca="1">MIN(F1297,R1297)</f>
        <v>32</v>
      </c>
      <c r="V1297" s="15">
        <f ca="1">RAND()</f>
        <v>0.85273652431732139</v>
      </c>
      <c r="W1297" s="19">
        <f ca="1">(IF(B1297=1, $G$21+($G$22-$G$21)*V1297, $H$21+($H$22-$H$21)*V1297))</f>
        <v>3.558209572951964E-2</v>
      </c>
      <c r="X1297" s="15">
        <f ca="1">ROUND(U1297*(1-W1297), 0)</f>
        <v>31</v>
      </c>
      <c r="Y1297" s="20">
        <f ca="1">RAND()</f>
        <v>0.71551855013535903</v>
      </c>
      <c r="Z1297" s="15">
        <f ca="1">IF(B1297=1, ROUND(_xlfn.NORM.INV(Y1297,$C$13,$C$14)*(1+$T$14), 0), ROUND(_xlfn.NORM.INV(Y1297, $D$13, $D$14)*(1+$T$14), 0))</f>
        <v>41</v>
      </c>
      <c r="AA1297" s="20">
        <f ca="1">RAND()</f>
        <v>0.94996194541991608</v>
      </c>
      <c r="AB1297" s="18">
        <f ca="1">IF(B1297=1, ROUND(_xlfn.NORM.INV(AA1297,$C$15,$C$16), 2), ROUND(_xlfn.NORM.INV(AA1297, $D$15, $D$16), 2))</f>
        <v>2997.83</v>
      </c>
      <c r="AC1297" s="15">
        <f ca="1">MIN(G1297,Z1297)</f>
        <v>21</v>
      </c>
      <c r="AD1297" s="15">
        <f ca="1">RAND()</f>
        <v>0.29266929524163843</v>
      </c>
      <c r="AE1297" s="19">
        <f ca="1">(IF(B1297=1, $G$21+($G$22-$G$21)*AD1297, $H$21+($H$22-$H$21)*AD1297))</f>
        <v>1.8780078857249152E-2</v>
      </c>
      <c r="AF1297" s="15">
        <f ca="1">ROUND(AC1297*(1-AE1297), 0)</f>
        <v>21</v>
      </c>
      <c r="AG1297" s="20">
        <f ca="1">RAND()</f>
        <v>0.59663159097864138</v>
      </c>
      <c r="AH1297" s="15">
        <f ca="1">IF(B1297=1, ROUND(_xlfn.NORM.INV(AG1297,$C$17,$C$18)*(1+$T$14), 0), ROUND(_xlfn.NORM.INV(AG1297, $D$17, $D$18)*(1+$T$14), 0))</f>
        <v>212</v>
      </c>
      <c r="AI1297" s="20">
        <f ca="1">RAND()</f>
        <v>2.6703786411071073E-2</v>
      </c>
      <c r="AJ1297" s="18">
        <f ca="1">IF(B1297=1, ROUND(_xlfn.NORM.INV(AI1297,$C$19,$C$20), 2), ROUND(_xlfn.NORM.INV(AI1297, $D$19, $D$20), 2))</f>
        <v>1602</v>
      </c>
      <c r="AK1297" s="15">
        <f ca="1">MIN(ROUND(H1297*(1+$C$22),0),AH1297)</f>
        <v>212</v>
      </c>
      <c r="AL1297" s="20">
        <f ca="1">RAND()</f>
        <v>0.27894186971478252</v>
      </c>
      <c r="AM1297" s="19">
        <f ca="1">(IF(B1297=1, $G$21+($G$22-$G$21)*AL1297, $H$21+($H$22-$H$21)*AL1297))</f>
        <v>1.8368256091443477E-2</v>
      </c>
      <c r="AN1297" s="15">
        <f ca="1">ROUND(AK1297*(1-AM1297), 0)</f>
        <v>208</v>
      </c>
      <c r="AO1297" s="18">
        <f ca="1">SUM(IF(AN1297&gt;H1297, (AN1297-H1297)*($G$23+AJ1297), 0),IF(AF1297&gt;G1297,(AF1297-G1297)*($G$23+AB1297),0),IF(X1297&gt;F1297,(X1297-F1297)*($G$23+T1297),0),IF(P1297&gt;E1297,(P1297-E1297)*($G$23+L1297),0))</f>
        <v>0</v>
      </c>
      <c r="AP1297" s="18">
        <f>-$C$24</f>
        <v>-313614.51120000001</v>
      </c>
      <c r="AQ1297" s="17">
        <f ca="1">L1297*P1297+T1297*X1297+AB1297*AF1297+AJ1297*AN1297-AO1297+AP1297</f>
        <v>251366.72879999998</v>
      </c>
      <c r="AS1297" s="21">
        <f ca="1">SUM(IF(AN1297&gt;H1297, (AN1297-H1297), 0),IF(AF1297&gt;G1297,(AF1297-G1297),0),IF(X1297&gt;F1297,(X1297-F1297),0),IF(P1297&gt;E1297,(P1297-E1297),0))</f>
        <v>0</v>
      </c>
    </row>
    <row r="1298" spans="1:45" x14ac:dyDescent="0.4">
      <c r="A1298" s="15">
        <v>1270</v>
      </c>
      <c r="B1298" s="15">
        <f ca="1">IF(RAND() &lt; (8/12), 0, 1)</f>
        <v>1</v>
      </c>
      <c r="C1298" s="20">
        <f ca="1">RAND()</f>
        <v>0.61499209605416572</v>
      </c>
      <c r="D1298" s="15" t="str">
        <f ca="1">LOOKUP(C1298,$H$13:$H$16,$F$13:$F$16)</f>
        <v>Boeing 777-300ER</v>
      </c>
      <c r="E1298" s="15">
        <f ca="1">LOOKUP(D1298,$F$6:$F$9,$I$6:$I$9)</f>
        <v>8</v>
      </c>
      <c r="F1298" s="15">
        <f ca="1">LOOKUP(D1298,$F$6:$F$9,$J$6:$J$9)</f>
        <v>40</v>
      </c>
      <c r="G1298" s="15">
        <f ca="1">LOOKUP(D1298,$F$6:$F$9,$K$6:$K$9)</f>
        <v>24</v>
      </c>
      <c r="H1298" s="15">
        <f ca="1">LOOKUP(D1298,$F$6:$F$9,$L$6:$L$9)</f>
        <v>260</v>
      </c>
      <c r="I1298" s="20">
        <f ca="1">RAND()</f>
        <v>0.46656571819305648</v>
      </c>
      <c r="J1298" s="15">
        <f ca="1">IF(B1298=1, ROUND(_xlfn.NORM.INV(I1298,$C$5,$C$6)*(1+$T$14), 0), ROUND(_xlfn.NORM.INV(I1298, $D$5, $D$6)*(1+$T$14), 0))</f>
        <v>6</v>
      </c>
      <c r="K1298" s="20">
        <f ca="1">RAND()</f>
        <v>0.23030701463687009</v>
      </c>
      <c r="L1298" s="18">
        <f ca="1">IF(B1298=1, ROUND(_xlfn.NORM.INV(K1298,$C$7,$C$8), 2), ROUND(_xlfn.NORM.INV(K1298, $D$7, $D$8), 2))</f>
        <v>12328.25</v>
      </c>
      <c r="M1298" s="15">
        <f ca="1">MIN(E1298,J1298)</f>
        <v>6</v>
      </c>
      <c r="N1298" s="15">
        <f ca="1">RAND()</f>
        <v>8.0869238013852485E-2</v>
      </c>
      <c r="O1298" s="19">
        <f ca="1">(IF(B1298=1, $G$21+($G$22-$G$21)*N1298, $H$21+($H$22-$H$21)*N1298))</f>
        <v>1.7830423330484835E-2</v>
      </c>
      <c r="P1298" s="15">
        <f ca="1">ROUND(M1298*(1-O1298), 0)</f>
        <v>6</v>
      </c>
      <c r="Q1298" s="20">
        <f ca="1">RAND()</f>
        <v>0.96796749908795532</v>
      </c>
      <c r="R1298" s="15">
        <f ca="1">IF(B1298=1, ROUND(_xlfn.NORM.INV(Q1298,$C$9,$C$10)*(1+$T$14), 0), ROUND(_xlfn.NORM.INV(Q1298, $D$9, $D$10)*(1+$T$14), 0))</f>
        <v>108</v>
      </c>
      <c r="S1298" s="20">
        <f ca="1">RAND()</f>
        <v>0.38795591659476447</v>
      </c>
      <c r="T1298" s="18">
        <f ca="1">IF(B1298=1, ROUND(_xlfn.NORM.INV(S1298,$C$11,$C$12), 2), ROUND(_xlfn.NORM.INV(S1298, $D$11, $D$12), 2))</f>
        <v>6572.77</v>
      </c>
      <c r="U1298" s="15">
        <f ca="1">MIN(F1298,R1298)</f>
        <v>40</v>
      </c>
      <c r="V1298" s="15">
        <f ca="1">RAND()</f>
        <v>0.67224565828957727</v>
      </c>
      <c r="W1298" s="19">
        <f ca="1">(IF(B1298=1, $G$21+($G$22-$G$21)*V1298, $H$21+($H$22-$H$21)*V1298))</f>
        <v>3.8528598040135205E-2</v>
      </c>
      <c r="X1298" s="15">
        <f ca="1">ROUND(U1298*(1-W1298), 0)</f>
        <v>38</v>
      </c>
      <c r="Y1298" s="20">
        <f ca="1">RAND()</f>
        <v>0.6444314189947552</v>
      </c>
      <c r="Z1298" s="15">
        <f ca="1">IF(B1298=1, ROUND(_xlfn.NORM.INV(Y1298,$C$13,$C$14)*(1+$T$14), 0), ROUND(_xlfn.NORM.INV(Y1298, $D$13, $D$14)*(1+$T$14), 0))</f>
        <v>63</v>
      </c>
      <c r="AA1298" s="20">
        <f ca="1">RAND()</f>
        <v>0.4467668720480914</v>
      </c>
      <c r="AB1298" s="18">
        <f ca="1">IF(B1298=1, ROUND(_xlfn.NORM.INV(AA1298,$C$15,$C$16), 2), ROUND(_xlfn.NORM.INV(AA1298, $D$15, $D$16), 2))</f>
        <v>3578.01</v>
      </c>
      <c r="AC1298" s="15">
        <f ca="1">MIN(G1298,Z1298)</f>
        <v>24</v>
      </c>
      <c r="AD1298" s="15">
        <f ca="1">RAND()</f>
        <v>0.86174401662527966</v>
      </c>
      <c r="AE1298" s="19">
        <f ca="1">(IF(B1298=1, $G$21+($G$22-$G$21)*AD1298, $H$21+($H$22-$H$21)*AD1298))</f>
        <v>4.516104058188479E-2</v>
      </c>
      <c r="AF1298" s="15">
        <f ca="1">ROUND(AC1298*(1-AE1298), 0)</f>
        <v>23</v>
      </c>
      <c r="AG1298" s="20">
        <f ca="1">RAND()</f>
        <v>0.6056684439009733</v>
      </c>
      <c r="AH1298" s="15">
        <f ca="1">IF(B1298=1, ROUND(_xlfn.NORM.INV(AG1298,$C$17,$C$18)*(1+$T$14), 0), ROUND(_xlfn.NORM.INV(AG1298, $D$17, $D$18)*(1+$T$14), 0))</f>
        <v>338</v>
      </c>
      <c r="AI1298" s="20">
        <f ca="1">RAND()</f>
        <v>0.30213350910108006</v>
      </c>
      <c r="AJ1298" s="18">
        <f ca="1">IF(B1298=1, ROUND(_xlfn.NORM.INV(AI1298,$C$19,$C$20), 2), ROUND(_xlfn.NORM.INV(AI1298, $D$19, $D$20), 2))</f>
        <v>2120.6999999999998</v>
      </c>
      <c r="AK1298" s="15">
        <f ca="1">MIN(ROUND(H1298*(1+$C$22),0),AH1298)</f>
        <v>273</v>
      </c>
      <c r="AL1298" s="20">
        <f ca="1">RAND()</f>
        <v>0.54535981509607812</v>
      </c>
      <c r="AM1298" s="19">
        <f ca="1">(IF(B1298=1, $G$21+($G$22-$G$21)*AL1298, $H$21+($H$22-$H$21)*AL1298))</f>
        <v>3.4087593528362735E-2</v>
      </c>
      <c r="AN1298" s="15">
        <f ca="1">ROUND(AK1298*(1-AM1298), 0)</f>
        <v>264</v>
      </c>
      <c r="AO1298" s="18">
        <f ca="1">SUM(IF(AN1298&gt;H1298, (AN1298-H1298)*($G$23+AJ1298), 0),IF(AF1298&gt;G1298,(AF1298-G1298)*($G$23+AB1298),0),IF(X1298&gt;F1298,(X1298-F1298)*($G$23+T1298),0),IF(P1298&gt;E1298,(P1298-E1298)*($G$23+L1298),0))</f>
        <v>11886.8</v>
      </c>
      <c r="AP1298" s="18">
        <f>-$C$24</f>
        <v>-313614.51120000001</v>
      </c>
      <c r="AQ1298" s="17">
        <f ca="1">L1298*P1298+T1298*X1298+AB1298*AF1298+AJ1298*AN1298-AO1298+AP1298</f>
        <v>640392.47879999992</v>
      </c>
      <c r="AS1298" s="21">
        <f ca="1">SUM(IF(AN1298&gt;H1298, (AN1298-H1298), 0),IF(AF1298&gt;G1298,(AF1298-G1298),0),IF(X1298&gt;F1298,(X1298-F1298),0),IF(P1298&gt;E1298,(P1298-E1298),0))</f>
        <v>4</v>
      </c>
    </row>
    <row r="1299" spans="1:45" x14ac:dyDescent="0.4">
      <c r="A1299" s="15">
        <v>1271</v>
      </c>
      <c r="B1299" s="15">
        <f ca="1">IF(RAND() &lt; (8/12), 0, 1)</f>
        <v>0</v>
      </c>
      <c r="C1299" s="20">
        <f ca="1">RAND()</f>
        <v>0.53173758990936659</v>
      </c>
      <c r="D1299" s="15" t="str">
        <f ca="1">LOOKUP(C1299,$H$13:$H$16,$F$13:$F$16)</f>
        <v>Airbus A380-800</v>
      </c>
      <c r="E1299" s="15">
        <f ca="1">LOOKUP(D1299,$F$6:$F$9,$I$6:$I$9)</f>
        <v>14</v>
      </c>
      <c r="F1299" s="15">
        <f ca="1">LOOKUP(D1299,$F$6:$F$9,$J$6:$J$9)</f>
        <v>76</v>
      </c>
      <c r="G1299" s="15">
        <f ca="1">LOOKUP(D1299,$F$6:$F$9,$K$6:$K$9)</f>
        <v>56</v>
      </c>
      <c r="H1299" s="15">
        <f ca="1">LOOKUP(D1299,$F$6:$F$9,$L$6:$L$9)</f>
        <v>341</v>
      </c>
      <c r="I1299" s="20">
        <f ca="1">RAND()</f>
        <v>0.12527195341087005</v>
      </c>
      <c r="J1299" s="15">
        <f ca="1">IF(B1299=1, ROUND(_xlfn.NORM.INV(I1299,$C$5,$C$6)*(1+$T$14), 0), ROUND(_xlfn.NORM.INV(I1299, $D$5, $D$6)*(1+$T$14), 0))</f>
        <v>3</v>
      </c>
      <c r="K1299" s="20">
        <f ca="1">RAND()</f>
        <v>0.3378482249435546</v>
      </c>
      <c r="L1299" s="18">
        <f ca="1">IF(B1299=1, ROUND(_xlfn.NORM.INV(K1299,$C$7,$C$8), 2), ROUND(_xlfn.NORM.INV(K1299, $D$7, $D$8), 2))</f>
        <v>10301.719999999999</v>
      </c>
      <c r="M1299" s="15">
        <f ca="1">MIN(E1299,J1299)</f>
        <v>3</v>
      </c>
      <c r="N1299" s="15">
        <f ca="1">RAND()</f>
        <v>0.66199391172272126</v>
      </c>
      <c r="O1299" s="19">
        <f ca="1">(IF(B1299=1, $G$21+($G$22-$G$21)*N1299, $H$21+($H$22-$H$21)*N1299))</f>
        <v>2.9859817351681639E-2</v>
      </c>
      <c r="P1299" s="15">
        <f ca="1">ROUND(M1299*(1-O1299), 0)</f>
        <v>3</v>
      </c>
      <c r="Q1299" s="20">
        <f ca="1">RAND()</f>
        <v>0.88076727568369806</v>
      </c>
      <c r="R1299" s="15">
        <f ca="1">IF(B1299=1, ROUND(_xlfn.NORM.INV(Q1299,$C$9,$C$10)*(1+$T$14), 0), ROUND(_xlfn.NORM.INV(Q1299, $D$9, $D$10)*(1+$T$14), 0))</f>
        <v>52</v>
      </c>
      <c r="S1299" s="20">
        <f ca="1">RAND()</f>
        <v>0.76142133086765273</v>
      </c>
      <c r="T1299" s="18">
        <f ca="1">IF(B1299=1, ROUND(_xlfn.NORM.INV(S1299,$C$11,$C$12), 2), ROUND(_xlfn.NORM.INV(S1299, $D$11, $D$12), 2))</f>
        <v>5408.19</v>
      </c>
      <c r="U1299" s="15">
        <f ca="1">MIN(F1299,R1299)</f>
        <v>52</v>
      </c>
      <c r="V1299" s="15">
        <f ca="1">RAND()</f>
        <v>0.34328968764016343</v>
      </c>
      <c r="W1299" s="19">
        <f ca="1">(IF(B1299=1, $G$21+($G$22-$G$21)*V1299, $H$21+($H$22-$H$21)*V1299))</f>
        <v>2.0298690629204905E-2</v>
      </c>
      <c r="X1299" s="15">
        <f ca="1">ROUND(U1299*(1-W1299), 0)</f>
        <v>51</v>
      </c>
      <c r="Y1299" s="20">
        <f ca="1">RAND()</f>
        <v>0.925629587143599</v>
      </c>
      <c r="Z1299" s="15">
        <f ca="1">IF(B1299=1, ROUND(_xlfn.NORM.INV(Y1299,$C$13,$C$14)*(1+$T$14), 0), ROUND(_xlfn.NORM.INV(Y1299, $D$13, $D$14)*(1+$T$14), 0))</f>
        <v>49</v>
      </c>
      <c r="AA1299" s="20">
        <f ca="1">RAND()</f>
        <v>0.47734316749236105</v>
      </c>
      <c r="AB1299" s="18">
        <f ca="1">IF(B1299=1, ROUND(_xlfn.NORM.INV(AA1299,$C$15,$C$16), 2), ROUND(_xlfn.NORM.INV(AA1299, $D$15, $D$16), 2))</f>
        <v>2791.06</v>
      </c>
      <c r="AC1299" s="15">
        <f ca="1">MIN(G1299,Z1299)</f>
        <v>49</v>
      </c>
      <c r="AD1299" s="15">
        <f ca="1">RAND()</f>
        <v>0.14572745649912178</v>
      </c>
      <c r="AE1299" s="19">
        <f ca="1">(IF(B1299=1, $G$21+($G$22-$G$21)*AD1299, $H$21+($H$22-$H$21)*AD1299))</f>
        <v>1.4371823694973654E-2</v>
      </c>
      <c r="AF1299" s="15">
        <f ca="1">ROUND(AC1299*(1-AE1299), 0)</f>
        <v>48</v>
      </c>
      <c r="AG1299" s="20">
        <f ca="1">RAND()</f>
        <v>6.2175474487582427E-2</v>
      </c>
      <c r="AH1299" s="15">
        <f ca="1">IF(B1299=1, ROUND(_xlfn.NORM.INV(AG1299,$C$17,$C$18)*(1+$T$14), 0), ROUND(_xlfn.NORM.INV(AG1299, $D$17, $D$18)*(1+$T$14), 0))</f>
        <v>119</v>
      </c>
      <c r="AI1299" s="20">
        <f ca="1">RAND()</f>
        <v>0.29423334426693049</v>
      </c>
      <c r="AJ1299" s="18">
        <f ca="1">IF(B1299=1, ROUND(_xlfn.NORM.INV(AI1299,$C$19,$C$20), 2), ROUND(_xlfn.NORM.INV(AI1299, $D$19, $D$20), 2))</f>
        <v>1707.63</v>
      </c>
      <c r="AK1299" s="15">
        <f ca="1">MIN(ROUND(H1299*(1+$C$22),0),AH1299)</f>
        <v>119</v>
      </c>
      <c r="AL1299" s="20">
        <f ca="1">RAND()</f>
        <v>0.90047345165476922</v>
      </c>
      <c r="AM1299" s="19">
        <f ca="1">(IF(B1299=1, $G$21+($G$22-$G$21)*AL1299, $H$21+($H$22-$H$21)*AL1299))</f>
        <v>3.7014203549643077E-2</v>
      </c>
      <c r="AN1299" s="15">
        <f ca="1">ROUND(AK1299*(1-AM1299), 0)</f>
        <v>115</v>
      </c>
      <c r="AO1299" s="18">
        <f ca="1">SUM(IF(AN1299&gt;H1299, (AN1299-H1299)*($G$23+AJ1299), 0),IF(AF1299&gt;G1299,(AF1299-G1299)*($G$23+AB1299),0),IF(X1299&gt;F1299,(X1299-F1299)*($G$23+T1299),0),IF(P1299&gt;E1299,(P1299-E1299)*($G$23+L1299),0))</f>
        <v>0</v>
      </c>
      <c r="AP1299" s="18">
        <f>-$C$24</f>
        <v>-313614.51120000001</v>
      </c>
      <c r="AQ1299" s="17">
        <f ca="1">L1299*P1299+T1299*X1299+AB1299*AF1299+AJ1299*AN1299-AO1299+AP1299</f>
        <v>323456.66879999993</v>
      </c>
      <c r="AS1299" s="21">
        <f ca="1">SUM(IF(AN1299&gt;H1299, (AN1299-H1299), 0),IF(AF1299&gt;G1299,(AF1299-G1299),0),IF(X1299&gt;F1299,(X1299-F1299),0),IF(P1299&gt;E1299,(P1299-E1299),0))</f>
        <v>0</v>
      </c>
    </row>
    <row r="1300" spans="1:45" x14ac:dyDescent="0.4">
      <c r="A1300" s="15">
        <v>1272</v>
      </c>
      <c r="B1300" s="15">
        <f ca="1">IF(RAND() &lt; (8/12), 0, 1)</f>
        <v>1</v>
      </c>
      <c r="C1300" s="20">
        <f ca="1">RAND()</f>
        <v>0.76855711816001271</v>
      </c>
      <c r="D1300" s="15" t="str">
        <f ca="1">LOOKUP(C1300,$H$13:$H$16,$F$13:$F$16)</f>
        <v>Boeing 777-300ER</v>
      </c>
      <c r="E1300" s="15">
        <f ca="1">LOOKUP(D1300,$F$6:$F$9,$I$6:$I$9)</f>
        <v>8</v>
      </c>
      <c r="F1300" s="15">
        <f ca="1">LOOKUP(D1300,$F$6:$F$9,$J$6:$J$9)</f>
        <v>40</v>
      </c>
      <c r="G1300" s="15">
        <f ca="1">LOOKUP(D1300,$F$6:$F$9,$K$6:$K$9)</f>
        <v>24</v>
      </c>
      <c r="H1300" s="15">
        <f ca="1">LOOKUP(D1300,$F$6:$F$9,$L$6:$L$9)</f>
        <v>260</v>
      </c>
      <c r="I1300" s="20">
        <f ca="1">RAND()</f>
        <v>0.54882294122028941</v>
      </c>
      <c r="J1300" s="15">
        <f ca="1">IF(B1300=1, ROUND(_xlfn.NORM.INV(I1300,$C$5,$C$6)*(1+$T$14), 0), ROUND(_xlfn.NORM.INV(I1300, $D$5, $D$6)*(1+$T$14), 0))</f>
        <v>7</v>
      </c>
      <c r="K1300" s="20">
        <f ca="1">RAND()</f>
        <v>0.16968506502272185</v>
      </c>
      <c r="L1300" s="18">
        <f ca="1">IF(B1300=1, ROUND(_xlfn.NORM.INV(K1300,$C$7,$C$8), 2), ROUND(_xlfn.NORM.INV(K1300, $D$7, $D$8), 2))</f>
        <v>11935.87</v>
      </c>
      <c r="M1300" s="15">
        <f ca="1">MIN(E1300,J1300)</f>
        <v>7</v>
      </c>
      <c r="N1300" s="15">
        <f ca="1">RAND()</f>
        <v>0.53585352002448727</v>
      </c>
      <c r="O1300" s="19">
        <f ca="1">(IF(B1300=1, $G$21+($G$22-$G$21)*N1300, $H$21+($H$22-$H$21)*N1300))</f>
        <v>3.3754873200857058E-2</v>
      </c>
      <c r="P1300" s="15">
        <f ca="1">ROUND(M1300*(1-O1300), 0)</f>
        <v>7</v>
      </c>
      <c r="Q1300" s="20">
        <f ca="1">RAND()</f>
        <v>0.85225931565666213</v>
      </c>
      <c r="R1300" s="15">
        <f ca="1">IF(B1300=1, ROUND(_xlfn.NORM.INV(Q1300,$C$9,$C$10)*(1+$T$14), 0), ROUND(_xlfn.NORM.INV(Q1300, $D$9, $D$10)*(1+$T$14), 0))</f>
        <v>87</v>
      </c>
      <c r="S1300" s="20">
        <f ca="1">RAND()</f>
        <v>0.88489087395174215</v>
      </c>
      <c r="T1300" s="18">
        <f ca="1">IF(B1300=1, ROUND(_xlfn.NORM.INV(S1300,$C$11,$C$12), 2), ROUND(_xlfn.NORM.INV(S1300, $D$11, $D$12), 2))</f>
        <v>7911.31</v>
      </c>
      <c r="U1300" s="15">
        <f ca="1">MIN(F1300,R1300)</f>
        <v>40</v>
      </c>
      <c r="V1300" s="15">
        <f ca="1">RAND()</f>
        <v>0.89298444310021308</v>
      </c>
      <c r="W1300" s="19">
        <f ca="1">(IF(B1300=1, $G$21+($G$22-$G$21)*V1300, $H$21+($H$22-$H$21)*V1300))</f>
        <v>4.6254455508507458E-2</v>
      </c>
      <c r="X1300" s="15">
        <f ca="1">ROUND(U1300*(1-W1300), 0)</f>
        <v>38</v>
      </c>
      <c r="Y1300" s="20">
        <f ca="1">RAND()</f>
        <v>0.71959079659236069</v>
      </c>
      <c r="Z1300" s="15">
        <f ca="1">IF(B1300=1, ROUND(_xlfn.NORM.INV(Y1300,$C$13,$C$14)*(1+$T$14), 0), ROUND(_xlfn.NORM.INV(Y1300, $D$13, $D$14)*(1+$T$14), 0))</f>
        <v>68</v>
      </c>
      <c r="AA1300" s="20">
        <f ca="1">RAND()</f>
        <v>0.89112719884866953</v>
      </c>
      <c r="AB1300" s="18">
        <f ca="1">IF(B1300=1, ROUND(_xlfn.NORM.INV(AA1300,$C$15,$C$16), 2), ROUND(_xlfn.NORM.INV(AA1300, $D$15, $D$16), 2))</f>
        <v>4235.1099999999997</v>
      </c>
      <c r="AC1300" s="15">
        <f ca="1">MIN(G1300,Z1300)</f>
        <v>24</v>
      </c>
      <c r="AD1300" s="15">
        <f ca="1">RAND()</f>
        <v>0.25806579921205186</v>
      </c>
      <c r="AE1300" s="19">
        <f ca="1">(IF(B1300=1, $G$21+($G$22-$G$21)*AD1300, $H$21+($H$22-$H$21)*AD1300))</f>
        <v>2.4032302972421815E-2</v>
      </c>
      <c r="AF1300" s="15">
        <f ca="1">ROUND(AC1300*(1-AE1300), 0)</f>
        <v>23</v>
      </c>
      <c r="AG1300" s="20">
        <f ca="1">RAND()</f>
        <v>0.17783037922411904</v>
      </c>
      <c r="AH1300" s="15">
        <f ca="1">IF(B1300=1, ROUND(_xlfn.NORM.INV(AG1300,$C$17,$C$18)*(1+$T$14), 0), ROUND(_xlfn.NORM.INV(AG1300, $D$17, $D$18)*(1+$T$14), 0))</f>
        <v>188</v>
      </c>
      <c r="AI1300" s="20">
        <f ca="1">RAND()</f>
        <v>0.41916935846800429</v>
      </c>
      <c r="AJ1300" s="18">
        <f ca="1">IF(B1300=1, ROUND(_xlfn.NORM.INV(AI1300,$C$19,$C$20), 2), ROUND(_xlfn.NORM.INV(AI1300, $D$19, $D$20), 2))</f>
        <v>2215.16</v>
      </c>
      <c r="AK1300" s="15">
        <f ca="1">MIN(ROUND(H1300*(1+$C$22),0),AH1300)</f>
        <v>188</v>
      </c>
      <c r="AL1300" s="20">
        <f ca="1">RAND()</f>
        <v>0.11908860339771665</v>
      </c>
      <c r="AM1300" s="19">
        <f ca="1">(IF(B1300=1, $G$21+($G$22-$G$21)*AL1300, $H$21+($H$22-$H$21)*AL1300))</f>
        <v>1.9168101118920082E-2</v>
      </c>
      <c r="AN1300" s="15">
        <f ca="1">ROUND(AK1300*(1-AM1300), 0)</f>
        <v>184</v>
      </c>
      <c r="AO1300" s="18">
        <f ca="1">SUM(IF(AN1300&gt;H1300, (AN1300-H1300)*($G$23+AJ1300), 0),IF(AF1300&gt;G1300,(AF1300-G1300)*($G$23+AB1300),0),IF(X1300&gt;F1300,(X1300-F1300)*($G$23+T1300),0),IF(P1300&gt;E1300,(P1300-E1300)*($G$23+L1300),0))</f>
        <v>0</v>
      </c>
      <c r="AP1300" s="18">
        <f>-$C$24</f>
        <v>-313614.51120000001</v>
      </c>
      <c r="AQ1300" s="17">
        <f ca="1">L1300*P1300+T1300*X1300+AB1300*AF1300+AJ1300*AN1300-AO1300+AP1300</f>
        <v>575563.32880000002</v>
      </c>
      <c r="AS1300" s="21">
        <f ca="1">SUM(IF(AN1300&gt;H1300, (AN1300-H1300), 0),IF(AF1300&gt;G1300,(AF1300-G1300),0),IF(X1300&gt;F1300,(X1300-F1300),0),IF(P1300&gt;E1300,(P1300-E1300),0))</f>
        <v>0</v>
      </c>
    </row>
    <row r="1301" spans="1:45" x14ac:dyDescent="0.4">
      <c r="A1301" s="15">
        <v>1273</v>
      </c>
      <c r="B1301" s="15">
        <f ca="1">IF(RAND() &lt; (8/12), 0, 1)</f>
        <v>0</v>
      </c>
      <c r="C1301" s="20">
        <f ca="1">RAND()</f>
        <v>0.47225375663975333</v>
      </c>
      <c r="D1301" s="15" t="str">
        <f ca="1">LOOKUP(C1301,$H$13:$H$16,$F$13:$F$16)</f>
        <v>Airbus A380-800</v>
      </c>
      <c r="E1301" s="15">
        <f ca="1">LOOKUP(D1301,$F$6:$F$9,$I$6:$I$9)</f>
        <v>14</v>
      </c>
      <c r="F1301" s="15">
        <f ca="1">LOOKUP(D1301,$F$6:$F$9,$J$6:$J$9)</f>
        <v>76</v>
      </c>
      <c r="G1301" s="15">
        <f ca="1">LOOKUP(D1301,$F$6:$F$9,$K$6:$K$9)</f>
        <v>56</v>
      </c>
      <c r="H1301" s="15">
        <f ca="1">LOOKUP(D1301,$F$6:$F$9,$L$6:$L$9)</f>
        <v>341</v>
      </c>
      <c r="I1301" s="20">
        <f ca="1">RAND()</f>
        <v>0.40695521864085571</v>
      </c>
      <c r="J1301" s="15">
        <f ca="1">IF(B1301=1, ROUND(_xlfn.NORM.INV(I1301,$C$5,$C$6)*(1+$T$14), 0), ROUND(_xlfn.NORM.INV(I1301, $D$5, $D$6)*(1+$T$14), 0))</f>
        <v>4</v>
      </c>
      <c r="K1301" s="20">
        <f ca="1">RAND()</f>
        <v>0.7543082260507612</v>
      </c>
      <c r="L1301" s="18">
        <f ca="1">IF(B1301=1, ROUND(_xlfn.NORM.INV(K1301,$C$7,$C$8), 2), ROUND(_xlfn.NORM.INV(K1301, $D$7, $D$8), 2))</f>
        <v>10805.99</v>
      </c>
      <c r="M1301" s="15">
        <f ca="1">MIN(E1301,J1301)</f>
        <v>4</v>
      </c>
      <c r="N1301" s="15">
        <f ca="1">RAND()</f>
        <v>0.73450963496591593</v>
      </c>
      <c r="O1301" s="19">
        <f ca="1">(IF(B1301=1, $G$21+($G$22-$G$21)*N1301, $H$21+($H$22-$H$21)*N1301))</f>
        <v>3.2035289048977476E-2</v>
      </c>
      <c r="P1301" s="15">
        <f ca="1">ROUND(M1301*(1-O1301), 0)</f>
        <v>4</v>
      </c>
      <c r="Q1301" s="20">
        <f ca="1">RAND()</f>
        <v>0.33450077269698064</v>
      </c>
      <c r="R1301" s="15">
        <f ca="1">IF(B1301=1, ROUND(_xlfn.NORM.INV(Q1301,$C$9,$C$10)*(1+$T$14), 0), ROUND(_xlfn.NORM.INV(Q1301, $D$9, $D$10)*(1+$T$14), 0))</f>
        <v>35</v>
      </c>
      <c r="S1301" s="20">
        <f ca="1">RAND()</f>
        <v>0.73750559711627994</v>
      </c>
      <c r="T1301" s="18">
        <f ca="1">IF(B1301=1, ROUND(_xlfn.NORM.INV(S1301,$C$11,$C$12), 2), ROUND(_xlfn.NORM.INV(S1301, $D$11, $D$12), 2))</f>
        <v>5391.05</v>
      </c>
      <c r="U1301" s="15">
        <f ca="1">MIN(F1301,R1301)</f>
        <v>35</v>
      </c>
      <c r="V1301" s="15">
        <f ca="1">RAND()</f>
        <v>5.5329627542200055E-2</v>
      </c>
      <c r="W1301" s="19">
        <f ca="1">(IF(B1301=1, $G$21+($G$22-$G$21)*V1301, $H$21+($H$22-$H$21)*V1301))</f>
        <v>1.1659888826266002E-2</v>
      </c>
      <c r="X1301" s="15">
        <f ca="1">ROUND(U1301*(1-W1301), 0)</f>
        <v>35</v>
      </c>
      <c r="Y1301" s="20">
        <f ca="1">RAND()</f>
        <v>0.77838276086553504</v>
      </c>
      <c r="Z1301" s="15">
        <f ca="1">IF(B1301=1, ROUND(_xlfn.NORM.INV(Y1301,$C$13,$C$14)*(1+$T$14), 0), ROUND(_xlfn.NORM.INV(Y1301, $D$13, $D$14)*(1+$T$14), 0))</f>
        <v>43</v>
      </c>
      <c r="AA1301" s="20">
        <f ca="1">RAND()</f>
        <v>0.22648897026913573</v>
      </c>
      <c r="AB1301" s="18">
        <f ca="1">IF(B1301=1, ROUND(_xlfn.NORM.INV(AA1301,$C$15,$C$16), 2), ROUND(_xlfn.NORM.INV(AA1301, $D$15, $D$16), 2))</f>
        <v>2706.76</v>
      </c>
      <c r="AC1301" s="15">
        <f ca="1">MIN(G1301,Z1301)</f>
        <v>43</v>
      </c>
      <c r="AD1301" s="15">
        <f ca="1">RAND()</f>
        <v>0.20477499014411227</v>
      </c>
      <c r="AE1301" s="19">
        <f ca="1">(IF(B1301=1, $G$21+($G$22-$G$21)*AD1301, $H$21+($H$22-$H$21)*AD1301))</f>
        <v>1.6143249704323369E-2</v>
      </c>
      <c r="AF1301" s="15">
        <f ca="1">ROUND(AC1301*(1-AE1301), 0)</f>
        <v>42</v>
      </c>
      <c r="AG1301" s="20">
        <f ca="1">RAND()</f>
        <v>0.97261106138402698</v>
      </c>
      <c r="AH1301" s="15">
        <f ca="1">IF(B1301=1, ROUND(_xlfn.NORM.INV(AG1301,$C$17,$C$18)*(1+$T$14), 0), ROUND(_xlfn.NORM.INV(AG1301, $D$17, $D$18)*(1+$T$14), 0))</f>
        <v>300</v>
      </c>
      <c r="AI1301" s="20">
        <f ca="1">RAND()</f>
        <v>0.3895511468494518</v>
      </c>
      <c r="AJ1301" s="18">
        <f ca="1">IF(B1301=1, ROUND(_xlfn.NORM.INV(AI1301,$C$19,$C$20), 2), ROUND(_xlfn.NORM.INV(AI1301, $D$19, $D$20), 2))</f>
        <v>1727.42</v>
      </c>
      <c r="AK1301" s="15">
        <f ca="1">MIN(ROUND(H1301*(1+$C$22),0),AH1301)</f>
        <v>300</v>
      </c>
      <c r="AL1301" s="20">
        <f ca="1">RAND()</f>
        <v>0.32856173560771784</v>
      </c>
      <c r="AM1301" s="19">
        <f ca="1">(IF(B1301=1, $G$21+($G$22-$G$21)*AL1301, $H$21+($H$22-$H$21)*AL1301))</f>
        <v>1.9856852068231533E-2</v>
      </c>
      <c r="AN1301" s="15">
        <f ca="1">ROUND(AK1301*(1-AM1301), 0)</f>
        <v>294</v>
      </c>
      <c r="AO1301" s="18">
        <f ca="1">SUM(IF(AN1301&gt;H1301, (AN1301-H1301)*($G$23+AJ1301), 0),IF(AF1301&gt;G1301,(AF1301-G1301)*($G$23+AB1301),0),IF(X1301&gt;F1301,(X1301-F1301)*($G$23+T1301),0),IF(P1301&gt;E1301,(P1301-E1301)*($G$23+L1301),0))</f>
        <v>0</v>
      </c>
      <c r="AP1301" s="18">
        <f>-$C$24</f>
        <v>-313614.51120000001</v>
      </c>
      <c r="AQ1301" s="17">
        <f ca="1">L1301*P1301+T1301*X1301+AB1301*AF1301+AJ1301*AN1301-AO1301+AP1301</f>
        <v>539841.59880000004</v>
      </c>
      <c r="AS1301" s="21">
        <f ca="1">SUM(IF(AN1301&gt;H1301, (AN1301-H1301), 0),IF(AF1301&gt;G1301,(AF1301-G1301),0),IF(X1301&gt;F1301,(X1301-F1301),0),IF(P1301&gt;E1301,(P1301-E1301),0))</f>
        <v>0</v>
      </c>
    </row>
    <row r="1302" spans="1:45" x14ac:dyDescent="0.4">
      <c r="A1302" s="15">
        <v>1274</v>
      </c>
      <c r="B1302" s="15">
        <f ca="1">IF(RAND() &lt; (8/12), 0, 1)</f>
        <v>1</v>
      </c>
      <c r="C1302" s="20">
        <f ca="1">RAND()</f>
        <v>0.33190609469632526</v>
      </c>
      <c r="D1302" s="15" t="str">
        <f ca="1">LOOKUP(C1302,$H$13:$H$16,$F$13:$F$16)</f>
        <v>Airbus A380-800</v>
      </c>
      <c r="E1302" s="15">
        <f ca="1">LOOKUP(D1302,$F$6:$F$9,$I$6:$I$9)</f>
        <v>14</v>
      </c>
      <c r="F1302" s="15">
        <f ca="1">LOOKUP(D1302,$F$6:$F$9,$J$6:$J$9)</f>
        <v>76</v>
      </c>
      <c r="G1302" s="15">
        <f ca="1">LOOKUP(D1302,$F$6:$F$9,$K$6:$K$9)</f>
        <v>56</v>
      </c>
      <c r="H1302" s="15">
        <f ca="1">LOOKUP(D1302,$F$6:$F$9,$L$6:$L$9)</f>
        <v>341</v>
      </c>
      <c r="I1302" s="20">
        <f ca="1">RAND()</f>
        <v>0.84557348041192326</v>
      </c>
      <c r="J1302" s="15">
        <f ca="1">IF(B1302=1, ROUND(_xlfn.NORM.INV(I1302,$C$5,$C$6)*(1+$T$14), 0), ROUND(_xlfn.NORM.INV(I1302, $D$5, $D$6)*(1+$T$14), 0))</f>
        <v>8</v>
      </c>
      <c r="K1302" s="20">
        <f ca="1">RAND()</f>
        <v>0.15260245143155338</v>
      </c>
      <c r="L1302" s="18">
        <f ca="1">IF(B1302=1, ROUND(_xlfn.NORM.INV(K1302,$C$7,$C$8), 2), ROUND(_xlfn.NORM.INV(K1302, $D$7, $D$8), 2))</f>
        <v>11809.77</v>
      </c>
      <c r="M1302" s="15">
        <f ca="1">MIN(E1302,J1302)</f>
        <v>8</v>
      </c>
      <c r="N1302" s="15">
        <f ca="1">RAND()</f>
        <v>0.18967182710140806</v>
      </c>
      <c r="O1302" s="19">
        <f ca="1">(IF(B1302=1, $G$21+($G$22-$G$21)*N1302, $H$21+($H$22-$H$21)*N1302))</f>
        <v>2.1638513948549282E-2</v>
      </c>
      <c r="P1302" s="15">
        <f ca="1">ROUND(M1302*(1-O1302), 0)</f>
        <v>8</v>
      </c>
      <c r="Q1302" s="20">
        <f ca="1">RAND()</f>
        <v>0.49287341407157514</v>
      </c>
      <c r="R1302" s="15">
        <f ca="1">IF(B1302=1, ROUND(_xlfn.NORM.INV(Q1302,$C$9,$C$10)*(1+$T$14), 0), ROUND(_xlfn.NORM.INV(Q1302, $D$9, $D$10)*(1+$T$14), 0))</f>
        <v>60</v>
      </c>
      <c r="S1302" s="20">
        <f ca="1">RAND()</f>
        <v>0.88377119347229682</v>
      </c>
      <c r="T1302" s="18">
        <f ca="1">IF(B1302=1, ROUND(_xlfn.NORM.INV(S1302,$C$11,$C$12), 2), ROUND(_xlfn.NORM.INV(S1302, $D$11, $D$12), 2))</f>
        <v>7906.13</v>
      </c>
      <c r="U1302" s="15">
        <f ca="1">MIN(F1302,R1302)</f>
        <v>60</v>
      </c>
      <c r="V1302" s="15">
        <f ca="1">RAND()</f>
        <v>0.44253830693060092</v>
      </c>
      <c r="W1302" s="19">
        <f ca="1">(IF(B1302=1, $G$21+($G$22-$G$21)*V1302, $H$21+($H$22-$H$21)*V1302))</f>
        <v>3.0488840742571036E-2</v>
      </c>
      <c r="X1302" s="15">
        <f ca="1">ROUND(U1302*(1-W1302), 0)</f>
        <v>58</v>
      </c>
      <c r="Y1302" s="20">
        <f ca="1">RAND()</f>
        <v>0.22794277247593742</v>
      </c>
      <c r="Z1302" s="15">
        <f ca="1">IF(B1302=1, ROUND(_xlfn.NORM.INV(Y1302,$C$13,$C$14)*(1+$T$14), 0), ROUND(_xlfn.NORM.INV(Y1302, $D$13, $D$14)*(1+$T$14), 0))</f>
        <v>37</v>
      </c>
      <c r="AA1302" s="20">
        <f ca="1">RAND()</f>
        <v>0.22402921305019596</v>
      </c>
      <c r="AB1302" s="18">
        <f ca="1">IF(B1302=1, ROUND(_xlfn.NORM.INV(AA1302,$C$15,$C$16), 2), ROUND(_xlfn.NORM.INV(AA1302, $D$15, $D$16), 2))</f>
        <v>3277.52</v>
      </c>
      <c r="AC1302" s="15">
        <f ca="1">MIN(G1302,Z1302)</f>
        <v>37</v>
      </c>
      <c r="AD1302" s="15">
        <f ca="1">RAND()</f>
        <v>0.33985412172950935</v>
      </c>
      <c r="AE1302" s="19">
        <f ca="1">(IF(B1302=1, $G$21+($G$22-$G$21)*AD1302, $H$21+($H$22-$H$21)*AD1302))</f>
        <v>2.6894894260532827E-2</v>
      </c>
      <c r="AF1302" s="15">
        <f ca="1">ROUND(AC1302*(1-AE1302), 0)</f>
        <v>36</v>
      </c>
      <c r="AG1302" s="20">
        <f ca="1">RAND()</f>
        <v>0.68662509622261525</v>
      </c>
      <c r="AH1302" s="15">
        <f ca="1">IF(B1302=1, ROUND(_xlfn.NORM.INV(AG1302,$C$17,$C$18)*(1+$T$14), 0), ROUND(_xlfn.NORM.INV(AG1302, $D$17, $D$18)*(1+$T$14), 0))</f>
        <v>366</v>
      </c>
      <c r="AI1302" s="20">
        <f ca="1">RAND()</f>
        <v>0.77198775380955709</v>
      </c>
      <c r="AJ1302" s="18">
        <f ca="1">IF(B1302=1, ROUND(_xlfn.NORM.INV(AI1302,$C$19,$C$20), 2), ROUND(_xlfn.NORM.INV(AI1302, $D$19, $D$20), 2))</f>
        <v>2500.5300000000002</v>
      </c>
      <c r="AK1302" s="15">
        <f ca="1">MIN(ROUND(H1302*(1+$C$22),0),AH1302)</f>
        <v>358</v>
      </c>
      <c r="AL1302" s="20">
        <f ca="1">RAND()</f>
        <v>4.8169391392953065E-2</v>
      </c>
      <c r="AM1302" s="19">
        <f ca="1">(IF(B1302=1, $G$21+($G$22-$G$21)*AL1302, $H$21+($H$22-$H$21)*AL1302))</f>
        <v>1.6685928698753356E-2</v>
      </c>
      <c r="AN1302" s="15">
        <f ca="1">ROUND(AK1302*(1-AM1302), 0)</f>
        <v>352</v>
      </c>
      <c r="AO1302" s="18">
        <f ca="1">SUM(IF(AN1302&gt;H1302, (AN1302-H1302)*($G$23+AJ1302), 0),IF(AF1302&gt;G1302,(AF1302-G1302)*($G$23+AB1302),0),IF(X1302&gt;F1302,(X1302-F1302)*($G$23+T1302),0),IF(P1302&gt;E1302,(P1302-E1302)*($G$23+L1302),0))</f>
        <v>36866.83</v>
      </c>
      <c r="AP1302" s="18">
        <f>-$C$24</f>
        <v>-313614.51120000001</v>
      </c>
      <c r="AQ1302" s="17">
        <f ca="1">L1302*P1302+T1302*X1302+AB1302*AF1302+AJ1302*AN1302-AO1302+AP1302</f>
        <v>1200729.6387999998</v>
      </c>
      <c r="AS1302" s="21">
        <f ca="1">SUM(IF(AN1302&gt;H1302, (AN1302-H1302), 0),IF(AF1302&gt;G1302,(AF1302-G1302),0),IF(X1302&gt;F1302,(X1302-F1302),0),IF(P1302&gt;E1302,(P1302-E1302),0))</f>
        <v>11</v>
      </c>
    </row>
    <row r="1303" spans="1:45" x14ac:dyDescent="0.4">
      <c r="A1303" s="15">
        <v>1275</v>
      </c>
      <c r="B1303" s="15">
        <f ca="1">IF(RAND() &lt; (8/12), 0, 1)</f>
        <v>1</v>
      </c>
      <c r="C1303" s="20">
        <f ca="1">RAND()</f>
        <v>0.60454124513379381</v>
      </c>
      <c r="D1303" s="15" t="str">
        <f ca="1">LOOKUP(C1303,$H$13:$H$16,$F$13:$F$16)</f>
        <v>Boeing 777-200LR</v>
      </c>
      <c r="E1303" s="15">
        <f ca="1">LOOKUP(D1303,$F$6:$F$9,$I$6:$I$9)</f>
        <v>0</v>
      </c>
      <c r="F1303" s="15">
        <f ca="1">LOOKUP(D1303,$F$6:$F$9,$J$6:$J$9)</f>
        <v>38</v>
      </c>
      <c r="G1303" s="15">
        <f ca="1">LOOKUP(D1303,$F$6:$F$9,$K$6:$K$9)</f>
        <v>0</v>
      </c>
      <c r="H1303" s="15">
        <f ca="1">LOOKUP(D1303,$F$6:$F$9,$L$6:$L$9)</f>
        <v>264</v>
      </c>
      <c r="I1303" s="20">
        <f ca="1">RAND()</f>
        <v>0.45198695756354412</v>
      </c>
      <c r="J1303" s="15">
        <f ca="1">IF(B1303=1, ROUND(_xlfn.NORM.INV(I1303,$C$5,$C$6)*(1+$T$14), 0), ROUND(_xlfn.NORM.INV(I1303, $D$5, $D$6)*(1+$T$14), 0))</f>
        <v>6</v>
      </c>
      <c r="K1303" s="20">
        <f ca="1">RAND()</f>
        <v>0.93196137938657087</v>
      </c>
      <c r="L1303" s="18">
        <f ca="1">IF(B1303=1, ROUND(_xlfn.NORM.INV(K1303,$C$7,$C$8), 2), ROUND(_xlfn.NORM.INV(K1303, $D$7, $D$8), 2))</f>
        <v>16346.98</v>
      </c>
      <c r="M1303" s="15">
        <f ca="1">MIN(E1303,J1303)</f>
        <v>0</v>
      </c>
      <c r="N1303" s="15">
        <f ca="1">RAND()</f>
        <v>0.59246402730563541</v>
      </c>
      <c r="O1303" s="19">
        <f ca="1">(IF(B1303=1, $G$21+($G$22-$G$21)*N1303, $H$21+($H$22-$H$21)*N1303))</f>
        <v>3.5736240955697239E-2</v>
      </c>
      <c r="P1303" s="15">
        <f ca="1">ROUND(M1303*(1-O1303), 0)</f>
        <v>0</v>
      </c>
      <c r="Q1303" s="20">
        <f ca="1">RAND()</f>
        <v>0.13039195381640434</v>
      </c>
      <c r="R1303" s="15">
        <f ca="1">IF(B1303=1, ROUND(_xlfn.NORM.INV(Q1303,$C$9,$C$10)*(1+$T$14), 0), ROUND(_xlfn.NORM.INV(Q1303, $D$9, $D$10)*(1+$T$14), 0))</f>
        <v>33</v>
      </c>
      <c r="S1303" s="20">
        <f ca="1">RAND()</f>
        <v>0.51396271101031599</v>
      </c>
      <c r="T1303" s="18">
        <f ca="1">IF(B1303=1, ROUND(_xlfn.NORM.INV(S1303,$C$11,$C$12), 2), ROUND(_xlfn.NORM.INV(S1303, $D$11, $D$12), 2))</f>
        <v>6861.01</v>
      </c>
      <c r="U1303" s="15">
        <f ca="1">MIN(F1303,R1303)</f>
        <v>33</v>
      </c>
      <c r="V1303" s="15">
        <f ca="1">RAND()</f>
        <v>0.13184072249262713</v>
      </c>
      <c r="W1303" s="19">
        <f ca="1">(IF(B1303=1, $G$21+($G$22-$G$21)*V1303, $H$21+($H$22-$H$21)*V1303))</f>
        <v>1.961442528724195E-2</v>
      </c>
      <c r="X1303" s="15">
        <f ca="1">ROUND(U1303*(1-W1303), 0)</f>
        <v>32</v>
      </c>
      <c r="Y1303" s="20">
        <f ca="1">RAND()</f>
        <v>0.52636968198354162</v>
      </c>
      <c r="Z1303" s="15">
        <f ca="1">IF(B1303=1, ROUND(_xlfn.NORM.INV(Y1303,$C$13,$C$14)*(1+$T$14), 0), ROUND(_xlfn.NORM.INV(Y1303, $D$13, $D$14)*(1+$T$14), 0))</f>
        <v>56</v>
      </c>
      <c r="AA1303" s="20">
        <f ca="1">RAND()</f>
        <v>0.88069803178704098</v>
      </c>
      <c r="AB1303" s="18">
        <f ca="1">IF(B1303=1, ROUND(_xlfn.NORM.INV(AA1303,$C$15,$C$16), 2), ROUND(_xlfn.NORM.INV(AA1303, $D$15, $D$16), 2))</f>
        <v>4209.1099999999997</v>
      </c>
      <c r="AC1303" s="15">
        <f ca="1">MIN(G1303,Z1303)</f>
        <v>0</v>
      </c>
      <c r="AD1303" s="15">
        <f ca="1">RAND()</f>
        <v>0.65164013961026945</v>
      </c>
      <c r="AE1303" s="19">
        <f ca="1">(IF(B1303=1, $G$21+($G$22-$G$21)*AD1303, $H$21+($H$22-$H$21)*AD1303))</f>
        <v>3.7807404886359433E-2</v>
      </c>
      <c r="AF1303" s="15">
        <f ca="1">ROUND(AC1303*(1-AE1303), 0)</f>
        <v>0</v>
      </c>
      <c r="AG1303" s="20">
        <f ca="1">RAND()</f>
        <v>0.97555394200114987</v>
      </c>
      <c r="AH1303" s="15">
        <f ca="1">IF(B1303=1, ROUND(_xlfn.NORM.INV(AG1303,$C$17,$C$18)*(1+$T$14), 0), ROUND(_xlfn.NORM.INV(AG1303, $D$17, $D$18)*(1+$T$14), 0))</f>
        <v>553</v>
      </c>
      <c r="AI1303" s="20">
        <f ca="1">RAND()</f>
        <v>0.86885629223583472</v>
      </c>
      <c r="AJ1303" s="18">
        <f ca="1">IF(B1303=1, ROUND(_xlfn.NORM.INV(AI1303,$C$19,$C$20), 2), ROUND(_xlfn.NORM.INV(AI1303, $D$19, $D$20), 2))</f>
        <v>2613.42</v>
      </c>
      <c r="AK1303" s="15">
        <f ca="1">MIN(ROUND(H1303*(1+$C$22),0),AH1303)</f>
        <v>277</v>
      </c>
      <c r="AL1303" s="20">
        <f ca="1">RAND()</f>
        <v>0.13730762403461627</v>
      </c>
      <c r="AM1303" s="19">
        <f ca="1">(IF(B1303=1, $G$21+($G$22-$G$21)*AL1303, $H$21+($H$22-$H$21)*AL1303))</f>
        <v>1.9805766841211568E-2</v>
      </c>
      <c r="AN1303" s="15">
        <f ca="1">ROUND(AK1303*(1-AM1303), 0)</f>
        <v>272</v>
      </c>
      <c r="AO1303" s="18">
        <f ca="1">SUM(IF(AN1303&gt;H1303, (AN1303-H1303)*($G$23+AJ1303), 0),IF(AF1303&gt;G1303,(AF1303-G1303)*($G$23+AB1303),0),IF(X1303&gt;F1303,(X1303-F1303)*($G$23+T1303),0),IF(P1303&gt;E1303,(P1303-E1303)*($G$23+L1303),0))</f>
        <v>27715.360000000001</v>
      </c>
      <c r="AP1303" s="18">
        <f>-$C$24</f>
        <v>-313614.51120000001</v>
      </c>
      <c r="AQ1303" s="17">
        <f ca="1">L1303*P1303+T1303*X1303+AB1303*AF1303+AJ1303*AN1303-AO1303+AP1303</f>
        <v>589072.68880000012</v>
      </c>
      <c r="AS1303" s="21">
        <f ca="1">SUM(IF(AN1303&gt;H1303, (AN1303-H1303), 0),IF(AF1303&gt;G1303,(AF1303-G1303),0),IF(X1303&gt;F1303,(X1303-F1303),0),IF(P1303&gt;E1303,(P1303-E1303),0))</f>
        <v>8</v>
      </c>
    </row>
    <row r="1304" spans="1:45" x14ac:dyDescent="0.4">
      <c r="A1304" s="15">
        <v>1276</v>
      </c>
      <c r="B1304" s="15">
        <f ca="1">IF(RAND() &lt; (8/12), 0, 1)</f>
        <v>0</v>
      </c>
      <c r="C1304" s="20">
        <f ca="1">RAND()</f>
        <v>0.40064437873966052</v>
      </c>
      <c r="D1304" s="15" t="str">
        <f ca="1">LOOKUP(C1304,$H$13:$H$16,$F$13:$F$16)</f>
        <v>Airbus A380-800</v>
      </c>
      <c r="E1304" s="15">
        <f ca="1">LOOKUP(D1304,$F$6:$F$9,$I$6:$I$9)</f>
        <v>14</v>
      </c>
      <c r="F1304" s="15">
        <f ca="1">LOOKUP(D1304,$F$6:$F$9,$J$6:$J$9)</f>
        <v>76</v>
      </c>
      <c r="G1304" s="15">
        <f ca="1">LOOKUP(D1304,$F$6:$F$9,$K$6:$K$9)</f>
        <v>56</v>
      </c>
      <c r="H1304" s="15">
        <f ca="1">LOOKUP(D1304,$F$6:$F$9,$L$6:$L$9)</f>
        <v>341</v>
      </c>
      <c r="I1304" s="20">
        <f ca="1">RAND()</f>
        <v>1.20415163904809E-2</v>
      </c>
      <c r="J1304" s="15">
        <f ca="1">IF(B1304=1, ROUND(_xlfn.NORM.INV(I1304,$C$5,$C$6)*(1+$T$14), 0), ROUND(_xlfn.NORM.INV(I1304, $D$5, $D$6)*(1+$T$14), 0))</f>
        <v>2</v>
      </c>
      <c r="K1304" s="20">
        <f ca="1">RAND()</f>
        <v>0.63586744349001401</v>
      </c>
      <c r="L1304" s="18">
        <f ca="1">IF(B1304=1, ROUND(_xlfn.NORM.INV(K1304,$C$7,$C$8), 2), ROUND(_xlfn.NORM.INV(K1304, $D$7, $D$8), 2))</f>
        <v>10650.73</v>
      </c>
      <c r="M1304" s="15">
        <f ca="1">MIN(E1304,J1304)</f>
        <v>2</v>
      </c>
      <c r="N1304" s="15">
        <f ca="1">RAND()</f>
        <v>0.29427893524666371</v>
      </c>
      <c r="O1304" s="19">
        <f ca="1">(IF(B1304=1, $G$21+($G$22-$G$21)*N1304, $H$21+($H$22-$H$21)*N1304))</f>
        <v>1.8828368057399909E-2</v>
      </c>
      <c r="P1304" s="15">
        <f ca="1">ROUND(M1304*(1-O1304), 0)</f>
        <v>2</v>
      </c>
      <c r="Q1304" s="20">
        <f ca="1">RAND()</f>
        <v>6.9354203537917214E-2</v>
      </c>
      <c r="R1304" s="15">
        <f ca="1">IF(B1304=1, ROUND(_xlfn.NORM.INV(Q1304,$C$9,$C$10)*(1+$T$14), 0), ROUND(_xlfn.NORM.INV(Q1304, $D$9, $D$10)*(1+$T$14), 0))</f>
        <v>24</v>
      </c>
      <c r="S1304" s="20">
        <f ca="1">RAND()</f>
        <v>0.31104024337180303</v>
      </c>
      <c r="T1304" s="18">
        <f ca="1">IF(B1304=1, ROUND(_xlfn.NORM.INV(S1304,$C$11,$C$12), 2), ROUND(_xlfn.NORM.INV(S1304, $D$11, $D$12), 2))</f>
        <v>5133.87</v>
      </c>
      <c r="U1304" s="15">
        <f ca="1">MIN(F1304,R1304)</f>
        <v>24</v>
      </c>
      <c r="V1304" s="15">
        <f ca="1">RAND()</f>
        <v>0.33285832047781971</v>
      </c>
      <c r="W1304" s="19">
        <f ca="1">(IF(B1304=1, $G$21+($G$22-$G$21)*V1304, $H$21+($H$22-$H$21)*V1304))</f>
        <v>1.9985749614334591E-2</v>
      </c>
      <c r="X1304" s="15">
        <f ca="1">ROUND(U1304*(1-W1304), 0)</f>
        <v>24</v>
      </c>
      <c r="Y1304" s="20">
        <f ca="1">RAND()</f>
        <v>0.25046955494380929</v>
      </c>
      <c r="Z1304" s="15">
        <f ca="1">IF(B1304=1, ROUND(_xlfn.NORM.INV(Y1304,$C$13,$C$14)*(1+$T$14), 0), ROUND(_xlfn.NORM.INV(Y1304, $D$13, $D$14)*(1+$T$14), 0))</f>
        <v>29</v>
      </c>
      <c r="AA1304" s="20">
        <f ca="1">RAND()</f>
        <v>0.5233624879900417</v>
      </c>
      <c r="AB1304" s="18">
        <f ca="1">IF(B1304=1, ROUND(_xlfn.NORM.INV(AA1304,$C$15,$C$16), 2), ROUND(_xlfn.NORM.INV(AA1304, $D$15, $D$16), 2))</f>
        <v>2805.09</v>
      </c>
      <c r="AC1304" s="15">
        <f ca="1">MIN(G1304,Z1304)</f>
        <v>29</v>
      </c>
      <c r="AD1304" s="15">
        <f ca="1">RAND()</f>
        <v>0.3288775542824266</v>
      </c>
      <c r="AE1304" s="19">
        <f ca="1">(IF(B1304=1, $G$21+($G$22-$G$21)*AD1304, $H$21+($H$22-$H$21)*AD1304))</f>
        <v>1.9866326628472798E-2</v>
      </c>
      <c r="AF1304" s="15">
        <f ca="1">ROUND(AC1304*(1-AE1304), 0)</f>
        <v>28</v>
      </c>
      <c r="AG1304" s="20">
        <f ca="1">RAND()</f>
        <v>0.57672776423265093</v>
      </c>
      <c r="AH1304" s="15">
        <f ca="1">IF(B1304=1, ROUND(_xlfn.NORM.INV(AG1304,$C$17,$C$18)*(1+$T$14), 0), ROUND(_xlfn.NORM.INV(AG1304, $D$17, $D$18)*(1+$T$14), 0))</f>
        <v>210</v>
      </c>
      <c r="AI1304" s="20">
        <f ca="1">RAND()</f>
        <v>0.12019036944557659</v>
      </c>
      <c r="AJ1304" s="18">
        <f ca="1">IF(B1304=1, ROUND(_xlfn.NORM.INV(AI1304,$C$19,$C$20), 2), ROUND(_xlfn.NORM.INV(AI1304, $D$19, $D$20), 2))</f>
        <v>1659.55</v>
      </c>
      <c r="AK1304" s="15">
        <f ca="1">MIN(ROUND(H1304*(1+$C$22),0),AH1304)</f>
        <v>210</v>
      </c>
      <c r="AL1304" s="20">
        <f ca="1">RAND()</f>
        <v>0.80680355175250229</v>
      </c>
      <c r="AM1304" s="19">
        <f ca="1">(IF(B1304=1, $G$21+($G$22-$G$21)*AL1304, $H$21+($H$22-$H$21)*AL1304))</f>
        <v>3.4204106552575067E-2</v>
      </c>
      <c r="AN1304" s="15">
        <f ca="1">ROUND(AK1304*(1-AM1304), 0)</f>
        <v>203</v>
      </c>
      <c r="AO1304" s="18">
        <f ca="1">SUM(IF(AN1304&gt;H1304, (AN1304-H1304)*($G$23+AJ1304), 0),IF(AF1304&gt;G1304,(AF1304-G1304)*($G$23+AB1304),0),IF(X1304&gt;F1304,(X1304-F1304)*($G$23+T1304),0),IF(P1304&gt;E1304,(P1304-E1304)*($G$23+L1304),0))</f>
        <v>0</v>
      </c>
      <c r="AP1304" s="18">
        <f>-$C$24</f>
        <v>-313614.51120000001</v>
      </c>
      <c r="AQ1304" s="17">
        <f ca="1">L1304*P1304+T1304*X1304+AB1304*AF1304+AJ1304*AN1304-AO1304+AP1304</f>
        <v>246330.9988</v>
      </c>
      <c r="AS1304" s="21">
        <f ca="1">SUM(IF(AN1304&gt;H1304, (AN1304-H1304), 0),IF(AF1304&gt;G1304,(AF1304-G1304),0),IF(X1304&gt;F1304,(X1304-F1304),0),IF(P1304&gt;E1304,(P1304-E1304),0))</f>
        <v>0</v>
      </c>
    </row>
    <row r="1305" spans="1:45" x14ac:dyDescent="0.4">
      <c r="A1305" s="15">
        <v>1277</v>
      </c>
      <c r="B1305" s="15">
        <f ca="1">IF(RAND() &lt; (8/12), 0, 1)</f>
        <v>1</v>
      </c>
      <c r="C1305" s="20">
        <f ca="1">RAND()</f>
        <v>0.35609244337212076</v>
      </c>
      <c r="D1305" s="15" t="str">
        <f ca="1">LOOKUP(C1305,$H$13:$H$16,$F$13:$F$16)</f>
        <v>Airbus A380-800</v>
      </c>
      <c r="E1305" s="15">
        <f ca="1">LOOKUP(D1305,$F$6:$F$9,$I$6:$I$9)</f>
        <v>14</v>
      </c>
      <c r="F1305" s="15">
        <f ca="1">LOOKUP(D1305,$F$6:$F$9,$J$6:$J$9)</f>
        <v>76</v>
      </c>
      <c r="G1305" s="15">
        <f ca="1">LOOKUP(D1305,$F$6:$F$9,$K$6:$K$9)</f>
        <v>56</v>
      </c>
      <c r="H1305" s="15">
        <f ca="1">LOOKUP(D1305,$F$6:$F$9,$L$6:$L$9)</f>
        <v>341</v>
      </c>
      <c r="I1305" s="20">
        <f ca="1">RAND()</f>
        <v>0.93961171515192343</v>
      </c>
      <c r="J1305" s="15">
        <f ca="1">IF(B1305=1, ROUND(_xlfn.NORM.INV(I1305,$C$5,$C$6)*(1+$T$14), 0), ROUND(_xlfn.NORM.INV(I1305, $D$5, $D$6)*(1+$T$14), 0))</f>
        <v>10</v>
      </c>
      <c r="K1305" s="20">
        <f ca="1">RAND()</f>
        <v>7.8805814152881681E-2</v>
      </c>
      <c r="L1305" s="18">
        <f ca="1">IF(B1305=1, ROUND(_xlfn.NORM.INV(K1305,$C$7,$C$8), 2), ROUND(_xlfn.NORM.INV(K1305, $D$7, $D$8), 2))</f>
        <v>11110.38</v>
      </c>
      <c r="M1305" s="15">
        <f ca="1">MIN(E1305,J1305)</f>
        <v>10</v>
      </c>
      <c r="N1305" s="15">
        <f ca="1">RAND()</f>
        <v>0.91871018529120518</v>
      </c>
      <c r="O1305" s="19">
        <f ca="1">(IF(B1305=1, $G$21+($G$22-$G$21)*N1305, $H$21+($H$22-$H$21)*N1305))</f>
        <v>4.7154856485192187E-2</v>
      </c>
      <c r="P1305" s="15">
        <f ca="1">ROUND(M1305*(1-O1305), 0)</f>
        <v>10</v>
      </c>
      <c r="Q1305" s="20">
        <f ca="1">RAND()</f>
        <v>0.66940451287499136</v>
      </c>
      <c r="R1305" s="15">
        <f ca="1">IF(B1305=1, ROUND(_xlfn.NORM.INV(Q1305,$C$9,$C$10)*(1+$T$14), 0), ROUND(_xlfn.NORM.INV(Q1305, $D$9, $D$10)*(1+$T$14), 0))</f>
        <v>72</v>
      </c>
      <c r="S1305" s="20">
        <f ca="1">RAND()</f>
        <v>0.17832199832357565</v>
      </c>
      <c r="T1305" s="18">
        <f ca="1">IF(B1305=1, ROUND(_xlfn.NORM.INV(S1305,$C$11,$C$12), 2), ROUND(_xlfn.NORM.INV(S1305, $D$11, $D$12), 2))</f>
        <v>5998.26</v>
      </c>
      <c r="U1305" s="15">
        <f ca="1">MIN(F1305,R1305)</f>
        <v>72</v>
      </c>
      <c r="V1305" s="15">
        <f ca="1">RAND()</f>
        <v>0.52845798979242187</v>
      </c>
      <c r="W1305" s="19">
        <f ca="1">(IF(B1305=1, $G$21+($G$22-$G$21)*V1305, $H$21+($H$22-$H$21)*V1305))</f>
        <v>3.3496029642734765E-2</v>
      </c>
      <c r="X1305" s="15">
        <f ca="1">ROUND(U1305*(1-W1305), 0)</f>
        <v>70</v>
      </c>
      <c r="Y1305" s="20">
        <f ca="1">RAND()</f>
        <v>0.24127300796560602</v>
      </c>
      <c r="Z1305" s="15">
        <f ca="1">IF(B1305=1, ROUND(_xlfn.NORM.INV(Y1305,$C$13,$C$14)*(1+$T$14), 0), ROUND(_xlfn.NORM.INV(Y1305, $D$13, $D$14)*(1+$T$14), 0))</f>
        <v>38</v>
      </c>
      <c r="AA1305" s="20">
        <f ca="1">RAND()</f>
        <v>0.50076988942287337</v>
      </c>
      <c r="AB1305" s="18">
        <f ca="1">IF(B1305=1, ROUND(_xlfn.NORM.INV(AA1305,$C$15,$C$16), 2), ROUND(_xlfn.NORM.INV(AA1305, $D$15, $D$16), 2))</f>
        <v>3643.3</v>
      </c>
      <c r="AC1305" s="15">
        <f ca="1">MIN(G1305,Z1305)</f>
        <v>38</v>
      </c>
      <c r="AD1305" s="15">
        <f ca="1">RAND()</f>
        <v>0.20113710738440349</v>
      </c>
      <c r="AE1305" s="19">
        <f ca="1">(IF(B1305=1, $G$21+($G$22-$G$21)*AD1305, $H$21+($H$22-$H$21)*AD1305))</f>
        <v>2.2039798758454122E-2</v>
      </c>
      <c r="AF1305" s="15">
        <f ca="1">ROUND(AC1305*(1-AE1305), 0)</f>
        <v>37</v>
      </c>
      <c r="AG1305" s="20">
        <f ca="1">RAND()</f>
        <v>0.92909129942969315</v>
      </c>
      <c r="AH1305" s="15">
        <f ca="1">IF(B1305=1, ROUND(_xlfn.NORM.INV(AG1305,$C$17,$C$18)*(1+$T$14), 0), ROUND(_xlfn.NORM.INV(AG1305, $D$17, $D$18)*(1+$T$14), 0))</f>
        <v>490</v>
      </c>
      <c r="AI1305" s="20">
        <f ca="1">RAND()</f>
        <v>0.15125145542753371</v>
      </c>
      <c r="AJ1305" s="18">
        <f ca="1">IF(B1305=1, ROUND(_xlfn.NORM.INV(AI1305,$C$19,$C$20), 2), ROUND(_xlfn.NORM.INV(AI1305, $D$19, $D$20), 2))</f>
        <v>1966.57</v>
      </c>
      <c r="AK1305" s="15">
        <f ca="1">MIN(ROUND(H1305*(1+$C$22),0),AH1305)</f>
        <v>358</v>
      </c>
      <c r="AL1305" s="20">
        <f ca="1">RAND()</f>
        <v>0.91483179934497472</v>
      </c>
      <c r="AM1305" s="19">
        <f ca="1">(IF(B1305=1, $G$21+($G$22-$G$21)*AL1305, $H$21+($H$22-$H$21)*AL1305))</f>
        <v>4.7019112977074118E-2</v>
      </c>
      <c r="AN1305" s="15">
        <f ca="1">ROUND(AK1305*(1-AM1305), 0)</f>
        <v>341</v>
      </c>
      <c r="AO1305" s="18">
        <f ca="1">SUM(IF(AN1305&gt;H1305, (AN1305-H1305)*($G$23+AJ1305), 0),IF(AF1305&gt;G1305,(AF1305-G1305)*($G$23+AB1305),0),IF(X1305&gt;F1305,(X1305-F1305)*($G$23+T1305),0),IF(P1305&gt;E1305,(P1305-E1305)*($G$23+L1305),0))</f>
        <v>0</v>
      </c>
      <c r="AP1305" s="18">
        <f>-$C$24</f>
        <v>-313614.51120000001</v>
      </c>
      <c r="AQ1305" s="17">
        <f ca="1">L1305*P1305+T1305*X1305+AB1305*AF1305+AJ1305*AN1305-AO1305+AP1305</f>
        <v>1022769.9587999999</v>
      </c>
      <c r="AS1305" s="21">
        <f ca="1">SUM(IF(AN1305&gt;H1305, (AN1305-H1305), 0),IF(AF1305&gt;G1305,(AF1305-G1305),0),IF(X1305&gt;F1305,(X1305-F1305),0),IF(P1305&gt;E1305,(P1305-E1305),0))</f>
        <v>0</v>
      </c>
    </row>
    <row r="1306" spans="1:45" x14ac:dyDescent="0.4">
      <c r="A1306" s="15">
        <v>1278</v>
      </c>
      <c r="B1306" s="15">
        <f ca="1">IF(RAND() &lt; (8/12), 0, 1)</f>
        <v>0</v>
      </c>
      <c r="C1306" s="20">
        <f ca="1">RAND()</f>
        <v>0.16161017308251069</v>
      </c>
      <c r="D1306" s="15" t="str">
        <f ca="1">LOOKUP(C1306,$H$13:$H$16,$F$13:$F$16)</f>
        <v>Airbus A350-900</v>
      </c>
      <c r="E1306" s="15">
        <f ca="1">LOOKUP(D1306,$F$6:$F$9,$I$6:$I$9)</f>
        <v>0</v>
      </c>
      <c r="F1306" s="15">
        <f ca="1">LOOKUP(D1306,$F$6:$F$9,$J$6:$J$9)</f>
        <v>32</v>
      </c>
      <c r="G1306" s="15">
        <f ca="1">LOOKUP(D1306,$F$6:$F$9,$K$6:$K$9)</f>
        <v>21</v>
      </c>
      <c r="H1306" s="15">
        <f ca="1">LOOKUP(D1306,$F$6:$F$9,$L$6:$L$9)</f>
        <v>259</v>
      </c>
      <c r="I1306" s="20">
        <f ca="1">RAND()</f>
        <v>0.36859351979953803</v>
      </c>
      <c r="J1306" s="15">
        <f ca="1">IF(B1306=1, ROUND(_xlfn.NORM.INV(I1306,$C$5,$C$6)*(1+$T$14), 0), ROUND(_xlfn.NORM.INV(I1306, $D$5, $D$6)*(1+$T$14), 0))</f>
        <v>4</v>
      </c>
      <c r="K1306" s="20">
        <f ca="1">RAND()</f>
        <v>6.2724615993708932E-2</v>
      </c>
      <c r="L1306" s="18">
        <f ca="1">IF(B1306=1, ROUND(_xlfn.NORM.INV(K1306,$C$7,$C$8), 2), ROUND(_xlfn.NORM.INV(K1306, $D$7, $D$8), 2))</f>
        <v>9794.02</v>
      </c>
      <c r="M1306" s="15">
        <f ca="1">MIN(E1306,J1306)</f>
        <v>0</v>
      </c>
      <c r="N1306" s="15">
        <f ca="1">RAND()</f>
        <v>0.11799774459033774</v>
      </c>
      <c r="O1306" s="19">
        <f ca="1">(IF(B1306=1, $G$21+($G$22-$G$21)*N1306, $H$21+($H$22-$H$21)*N1306))</f>
        <v>1.3539932337710132E-2</v>
      </c>
      <c r="P1306" s="15">
        <f ca="1">ROUND(M1306*(1-O1306), 0)</f>
        <v>0</v>
      </c>
      <c r="Q1306" s="20">
        <f ca="1">RAND()</f>
        <v>0.31183657920959984</v>
      </c>
      <c r="R1306" s="15">
        <f ca="1">IF(B1306=1, ROUND(_xlfn.NORM.INV(Q1306,$C$9,$C$10)*(1+$T$14), 0), ROUND(_xlfn.NORM.INV(Q1306, $D$9, $D$10)*(1+$T$14), 0))</f>
        <v>35</v>
      </c>
      <c r="S1306" s="20">
        <f ca="1">RAND()</f>
        <v>5.0003668372217147E-2</v>
      </c>
      <c r="T1306" s="18">
        <f ca="1">IF(B1306=1, ROUND(_xlfn.NORM.INV(S1306,$C$11,$C$12), 2), ROUND(_xlfn.NORM.INV(S1306, $D$11, $D$12), 2))</f>
        <v>4871.37</v>
      </c>
      <c r="U1306" s="15">
        <f ca="1">MIN(F1306,R1306)</f>
        <v>32</v>
      </c>
      <c r="V1306" s="15">
        <f ca="1">RAND()</f>
        <v>0.80950345068709295</v>
      </c>
      <c r="W1306" s="19">
        <f ca="1">(IF(B1306=1, $G$21+($G$22-$G$21)*V1306, $H$21+($H$22-$H$21)*V1306))</f>
        <v>3.4285103520612786E-2</v>
      </c>
      <c r="X1306" s="15">
        <f ca="1">ROUND(U1306*(1-W1306), 0)</f>
        <v>31</v>
      </c>
      <c r="Y1306" s="20">
        <f ca="1">RAND()</f>
        <v>8.6868981316269522E-2</v>
      </c>
      <c r="Z1306" s="15">
        <f ca="1">IF(B1306=1, ROUND(_xlfn.NORM.INV(Y1306,$C$13,$C$14)*(1+$T$14), 0), ROUND(_xlfn.NORM.INV(Y1306, $D$13, $D$14)*(1+$T$14), 0))</f>
        <v>23</v>
      </c>
      <c r="AA1306" s="20">
        <f ca="1">RAND()</f>
        <v>0.37635091419579714</v>
      </c>
      <c r="AB1306" s="18">
        <f ca="1">IF(B1306=1, ROUND(_xlfn.NORM.INV(AA1306,$C$15,$C$16), 2), ROUND(_xlfn.NORM.INV(AA1306, $D$15, $D$16), 2))</f>
        <v>2759.67</v>
      </c>
      <c r="AC1306" s="15">
        <f ca="1">MIN(G1306,Z1306)</f>
        <v>21</v>
      </c>
      <c r="AD1306" s="15">
        <f ca="1">RAND()</f>
        <v>0.26490225827625979</v>
      </c>
      <c r="AE1306" s="19">
        <f ca="1">(IF(B1306=1, $G$21+($G$22-$G$21)*AD1306, $H$21+($H$22-$H$21)*AD1306))</f>
        <v>1.7947067748287793E-2</v>
      </c>
      <c r="AF1306" s="15">
        <f ca="1">ROUND(AC1306*(1-AE1306), 0)</f>
        <v>21</v>
      </c>
      <c r="AG1306" s="20">
        <f ca="1">RAND()</f>
        <v>7.1777863343028159E-2</v>
      </c>
      <c r="AH1306" s="15">
        <f ca="1">IF(B1306=1, ROUND(_xlfn.NORM.INV(AG1306,$C$17,$C$18)*(1+$T$14), 0), ROUND(_xlfn.NORM.INV(AG1306, $D$17, $D$18)*(1+$T$14), 0))</f>
        <v>123</v>
      </c>
      <c r="AI1306" s="20">
        <f ca="1">RAND()</f>
        <v>0.52648855927830962</v>
      </c>
      <c r="AJ1306" s="18">
        <f ca="1">IF(B1306=1, ROUND(_xlfn.NORM.INV(AI1306,$C$19,$C$20), 2), ROUND(_xlfn.NORM.INV(AI1306, $D$19, $D$20), 2))</f>
        <v>1753.78</v>
      </c>
      <c r="AK1306" s="15">
        <f ca="1">MIN(ROUND(H1306*(1+$C$22),0),AH1306)</f>
        <v>123</v>
      </c>
      <c r="AL1306" s="20">
        <f ca="1">RAND()</f>
        <v>0.64633190485844305</v>
      </c>
      <c r="AM1306" s="19">
        <f ca="1">(IF(B1306=1, $G$21+($G$22-$G$21)*AL1306, $H$21+($H$22-$H$21)*AL1306))</f>
        <v>2.9389957145753293E-2</v>
      </c>
      <c r="AN1306" s="15">
        <f ca="1">ROUND(AK1306*(1-AM1306), 0)</f>
        <v>119</v>
      </c>
      <c r="AO1306" s="18">
        <f ca="1">SUM(IF(AN1306&gt;H1306, (AN1306-H1306)*($G$23+AJ1306), 0),IF(AF1306&gt;G1306,(AF1306-G1306)*($G$23+AB1306),0),IF(X1306&gt;F1306,(X1306-F1306)*($G$23+T1306),0),IF(P1306&gt;E1306,(P1306-E1306)*($G$23+L1306),0))</f>
        <v>0</v>
      </c>
      <c r="AP1306" s="18">
        <f>-$C$24</f>
        <v>-313614.51120000001</v>
      </c>
      <c r="AQ1306" s="17">
        <f ca="1">L1306*P1306+T1306*X1306+AB1306*AF1306+AJ1306*AN1306-AO1306+AP1306</f>
        <v>104050.84879999998</v>
      </c>
      <c r="AS1306" s="21">
        <f ca="1">SUM(IF(AN1306&gt;H1306, (AN1306-H1306), 0),IF(AF1306&gt;G1306,(AF1306-G1306),0),IF(X1306&gt;F1306,(X1306-F1306),0),IF(P1306&gt;E1306,(P1306-E1306),0))</f>
        <v>0</v>
      </c>
    </row>
    <row r="1307" spans="1:45" x14ac:dyDescent="0.4">
      <c r="A1307" s="15">
        <v>1279</v>
      </c>
      <c r="B1307" s="15">
        <f ca="1">IF(RAND() &lt; (8/12), 0, 1)</f>
        <v>0</v>
      </c>
      <c r="C1307" s="20">
        <f ca="1">RAND()</f>
        <v>0.76659041431782471</v>
      </c>
      <c r="D1307" s="15" t="str">
        <f ca="1">LOOKUP(C1307,$H$13:$H$16,$F$13:$F$16)</f>
        <v>Boeing 777-300ER</v>
      </c>
      <c r="E1307" s="15">
        <f ca="1">LOOKUP(D1307,$F$6:$F$9,$I$6:$I$9)</f>
        <v>8</v>
      </c>
      <c r="F1307" s="15">
        <f ca="1">LOOKUP(D1307,$F$6:$F$9,$J$6:$J$9)</f>
        <v>40</v>
      </c>
      <c r="G1307" s="15">
        <f ca="1">LOOKUP(D1307,$F$6:$F$9,$K$6:$K$9)</f>
        <v>24</v>
      </c>
      <c r="H1307" s="15">
        <f ca="1">LOOKUP(D1307,$F$6:$F$9,$L$6:$L$9)</f>
        <v>260</v>
      </c>
      <c r="I1307" s="20">
        <f ca="1">RAND()</f>
        <v>0.22984299217820903</v>
      </c>
      <c r="J1307" s="15">
        <f ca="1">IF(B1307=1, ROUND(_xlfn.NORM.INV(I1307,$C$5,$C$6)*(1+$T$14), 0), ROUND(_xlfn.NORM.INV(I1307, $D$5, $D$6)*(1+$T$14), 0))</f>
        <v>3</v>
      </c>
      <c r="K1307" s="20">
        <f ca="1">RAND()</f>
        <v>0.18823274182680139</v>
      </c>
      <c r="L1307" s="18">
        <f ca="1">IF(B1307=1, ROUND(_xlfn.NORM.INV(K1307,$C$7,$C$8), 2), ROUND(_xlfn.NORM.INV(K1307, $D$7, $D$8), 2))</f>
        <v>10089.290000000001</v>
      </c>
      <c r="M1307" s="15">
        <f ca="1">MIN(E1307,J1307)</f>
        <v>3</v>
      </c>
      <c r="N1307" s="15">
        <f ca="1">RAND()</f>
        <v>0.23396197262568874</v>
      </c>
      <c r="O1307" s="19">
        <f ca="1">(IF(B1307=1, $G$21+($G$22-$G$21)*N1307, $H$21+($H$22-$H$21)*N1307))</f>
        <v>1.7018859178770662E-2</v>
      </c>
      <c r="P1307" s="15">
        <f ca="1">ROUND(M1307*(1-O1307), 0)</f>
        <v>3</v>
      </c>
      <c r="Q1307" s="20">
        <f ca="1">RAND()</f>
        <v>0.86593803021996141</v>
      </c>
      <c r="R1307" s="15">
        <f ca="1">IF(B1307=1, ROUND(_xlfn.NORM.INV(Q1307,$C$9,$C$10)*(1+$T$14), 0), ROUND(_xlfn.NORM.INV(Q1307, $D$9, $D$10)*(1+$T$14), 0))</f>
        <v>52</v>
      </c>
      <c r="S1307" s="20">
        <f ca="1">RAND()</f>
        <v>0.22032912114051284</v>
      </c>
      <c r="T1307" s="18">
        <f ca="1">IF(B1307=1, ROUND(_xlfn.NORM.INV(S1307,$C$11,$C$12), 2), ROUND(_xlfn.NORM.INV(S1307, $D$11, $D$12), 2))</f>
        <v>5070.4799999999996</v>
      </c>
      <c r="U1307" s="15">
        <f ca="1">MIN(F1307,R1307)</f>
        <v>40</v>
      </c>
      <c r="V1307" s="15">
        <f ca="1">RAND()</f>
        <v>0.40572944677816336</v>
      </c>
      <c r="W1307" s="19">
        <f ca="1">(IF(B1307=1, $G$21+($G$22-$G$21)*V1307, $H$21+($H$22-$H$21)*V1307))</f>
        <v>2.2171883403344902E-2</v>
      </c>
      <c r="X1307" s="15">
        <f ca="1">ROUND(U1307*(1-W1307), 0)</f>
        <v>39</v>
      </c>
      <c r="Y1307" s="20">
        <f ca="1">RAND()</f>
        <v>0.97432663645127715</v>
      </c>
      <c r="Z1307" s="15">
        <f ca="1">IF(B1307=1, ROUND(_xlfn.NORM.INV(Y1307,$C$13,$C$14)*(1+$T$14), 0), ROUND(_xlfn.NORM.INV(Y1307, $D$13, $D$14)*(1+$T$14), 0))</f>
        <v>54</v>
      </c>
      <c r="AA1307" s="20">
        <f ca="1">RAND()</f>
        <v>0.34788711310565357</v>
      </c>
      <c r="AB1307" s="18">
        <f ca="1">IF(B1307=1, ROUND(_xlfn.NORM.INV(AA1307,$C$15,$C$16), 2), ROUND(_xlfn.NORM.INV(AA1307, $D$15, $D$16), 2))</f>
        <v>2750.44</v>
      </c>
      <c r="AC1307" s="15">
        <f ca="1">MIN(G1307,Z1307)</f>
        <v>24</v>
      </c>
      <c r="AD1307" s="15">
        <f ca="1">RAND()</f>
        <v>0.54435357828330755</v>
      </c>
      <c r="AE1307" s="19">
        <f ca="1">(IF(B1307=1, $G$21+($G$22-$G$21)*AD1307, $H$21+($H$22-$H$21)*AD1307))</f>
        <v>2.6330607348499228E-2</v>
      </c>
      <c r="AF1307" s="15">
        <f ca="1">ROUND(AC1307*(1-AE1307), 0)</f>
        <v>23</v>
      </c>
      <c r="AG1307" s="20">
        <f ca="1">RAND()</f>
        <v>0.56088908352323164</v>
      </c>
      <c r="AH1307" s="15">
        <f ca="1">IF(B1307=1, ROUND(_xlfn.NORM.INV(AG1307,$C$17,$C$18)*(1+$T$14), 0), ROUND(_xlfn.NORM.INV(AG1307, $D$17, $D$18)*(1+$T$14), 0))</f>
        <v>208</v>
      </c>
      <c r="AI1307" s="20">
        <f ca="1">RAND()</f>
        <v>0.71219143136307339</v>
      </c>
      <c r="AJ1307" s="18">
        <f ca="1">IF(B1307=1, ROUND(_xlfn.NORM.INV(AI1307,$C$19,$C$20), 2), ROUND(_xlfn.NORM.INV(AI1307, $D$19, $D$20), 2))</f>
        <v>1791.25</v>
      </c>
      <c r="AK1307" s="15">
        <f ca="1">MIN(ROUND(H1307*(1+$C$22),0),AH1307)</f>
        <v>208</v>
      </c>
      <c r="AL1307" s="20">
        <f ca="1">RAND()</f>
        <v>0.36607511152573213</v>
      </c>
      <c r="AM1307" s="19">
        <f ca="1">(IF(B1307=1, $G$21+($G$22-$G$21)*AL1307, $H$21+($H$22-$H$21)*AL1307))</f>
        <v>2.0982253345771966E-2</v>
      </c>
      <c r="AN1307" s="15">
        <f ca="1">ROUND(AK1307*(1-AM1307), 0)</f>
        <v>204</v>
      </c>
      <c r="AO1307" s="18">
        <f ca="1">SUM(IF(AN1307&gt;H1307, (AN1307-H1307)*($G$23+AJ1307), 0),IF(AF1307&gt;G1307,(AF1307-G1307)*($G$23+AB1307),0),IF(X1307&gt;F1307,(X1307-F1307)*($G$23+T1307),0),IF(P1307&gt;E1307,(P1307-E1307)*($G$23+L1307),0))</f>
        <v>0</v>
      </c>
      <c r="AP1307" s="18">
        <f>-$C$24</f>
        <v>-313614.51120000001</v>
      </c>
      <c r="AQ1307" s="17">
        <f ca="1">L1307*P1307+T1307*X1307+AB1307*AF1307+AJ1307*AN1307-AO1307+AP1307</f>
        <v>343077.19879999995</v>
      </c>
      <c r="AS1307" s="21">
        <f ca="1">SUM(IF(AN1307&gt;H1307, (AN1307-H1307), 0),IF(AF1307&gt;G1307,(AF1307-G1307),0),IF(X1307&gt;F1307,(X1307-F1307),0),IF(P1307&gt;E1307,(P1307-E1307),0))</f>
        <v>0</v>
      </c>
    </row>
    <row r="1308" spans="1:45" x14ac:dyDescent="0.4">
      <c r="A1308" s="15">
        <v>1280</v>
      </c>
      <c r="B1308" s="15">
        <f ca="1">IF(RAND() &lt; (8/12), 0, 1)</f>
        <v>1</v>
      </c>
      <c r="C1308" s="20">
        <f ca="1">RAND()</f>
        <v>0.53556047449632982</v>
      </c>
      <c r="D1308" s="15" t="str">
        <f ca="1">LOOKUP(C1308,$H$13:$H$16,$F$13:$F$16)</f>
        <v>Airbus A380-800</v>
      </c>
      <c r="E1308" s="15">
        <f ca="1">LOOKUP(D1308,$F$6:$F$9,$I$6:$I$9)</f>
        <v>14</v>
      </c>
      <c r="F1308" s="15">
        <f ca="1">LOOKUP(D1308,$F$6:$F$9,$J$6:$J$9)</f>
        <v>76</v>
      </c>
      <c r="G1308" s="15">
        <f ca="1">LOOKUP(D1308,$F$6:$F$9,$K$6:$K$9)</f>
        <v>56</v>
      </c>
      <c r="H1308" s="15">
        <f ca="1">LOOKUP(D1308,$F$6:$F$9,$L$6:$L$9)</f>
        <v>341</v>
      </c>
      <c r="I1308" s="20">
        <f ca="1">RAND()</f>
        <v>0.23584451734465406</v>
      </c>
      <c r="J1308" s="15">
        <f ca="1">IF(B1308=1, ROUND(_xlfn.NORM.INV(I1308,$C$5,$C$6)*(1+$T$14), 0), ROUND(_xlfn.NORM.INV(I1308, $D$5, $D$6)*(1+$T$14), 0))</f>
        <v>5</v>
      </c>
      <c r="K1308" s="20">
        <f ca="1">RAND()</f>
        <v>0.38248500053067558</v>
      </c>
      <c r="L1308" s="18">
        <f ca="1">IF(B1308=1, ROUND(_xlfn.NORM.INV(K1308,$C$7,$C$8), 2), ROUND(_xlfn.NORM.INV(K1308, $D$7, $D$8), 2))</f>
        <v>13119.73</v>
      </c>
      <c r="M1308" s="15">
        <f ca="1">MIN(E1308,J1308)</f>
        <v>5</v>
      </c>
      <c r="N1308" s="15">
        <f ca="1">RAND()</f>
        <v>0.59694828411521561</v>
      </c>
      <c r="O1308" s="19">
        <f ca="1">(IF(B1308=1, $G$21+($G$22-$G$21)*N1308, $H$21+($H$22-$H$21)*N1308))</f>
        <v>3.5893189944032552E-2</v>
      </c>
      <c r="P1308" s="15">
        <f ca="1">ROUND(M1308*(1-O1308), 0)</f>
        <v>5</v>
      </c>
      <c r="Q1308" s="20">
        <f ca="1">RAND()</f>
        <v>0.17414198761429622</v>
      </c>
      <c r="R1308" s="15">
        <f ca="1">IF(B1308=1, ROUND(_xlfn.NORM.INV(Q1308,$C$9,$C$10)*(1+$T$14), 0), ROUND(_xlfn.NORM.INV(Q1308, $D$9, $D$10)*(1+$T$14), 0))</f>
        <v>37</v>
      </c>
      <c r="S1308" s="20">
        <f ca="1">RAND()</f>
        <v>0.91901747245608068</v>
      </c>
      <c r="T1308" s="18">
        <f ca="1">IF(B1308=1, ROUND(_xlfn.NORM.INV(S1308,$C$11,$C$12), 2), ROUND(_xlfn.NORM.INV(S1308, $D$11, $D$12), 2))</f>
        <v>8090.48</v>
      </c>
      <c r="U1308" s="15">
        <f ca="1">MIN(F1308,R1308)</f>
        <v>37</v>
      </c>
      <c r="V1308" s="15">
        <f ca="1">RAND()</f>
        <v>0.66070277884519046</v>
      </c>
      <c r="W1308" s="19">
        <f ca="1">(IF(B1308=1, $G$21+($G$22-$G$21)*V1308, $H$21+($H$22-$H$21)*V1308))</f>
        <v>3.8124597259581672E-2</v>
      </c>
      <c r="X1308" s="15">
        <f ca="1">ROUND(U1308*(1-W1308), 0)</f>
        <v>36</v>
      </c>
      <c r="Y1308" s="20">
        <f ca="1">RAND()</f>
        <v>0.16200419028699831</v>
      </c>
      <c r="Z1308" s="15">
        <f ca="1">IF(B1308=1, ROUND(_xlfn.NORM.INV(Y1308,$C$13,$C$14)*(1+$T$14), 0), ROUND(_xlfn.NORM.INV(Y1308, $D$13, $D$14)*(1+$T$14), 0))</f>
        <v>32</v>
      </c>
      <c r="AA1308" s="20">
        <f ca="1">RAND()</f>
        <v>3.348915196975899E-2</v>
      </c>
      <c r="AB1308" s="18">
        <f ca="1">IF(B1308=1, ROUND(_xlfn.NORM.INV(AA1308,$C$15,$C$16), 2), ROUND(_xlfn.NORM.INV(AA1308, $D$15, $D$16), 2))</f>
        <v>2761.42</v>
      </c>
      <c r="AC1308" s="15">
        <f ca="1">MIN(G1308,Z1308)</f>
        <v>32</v>
      </c>
      <c r="AD1308" s="15">
        <f ca="1">RAND()</f>
        <v>0.73572831172248787</v>
      </c>
      <c r="AE1308" s="19">
        <f ca="1">(IF(B1308=1, $G$21+($G$22-$G$21)*AD1308, $H$21+($H$22-$H$21)*AD1308))</f>
        <v>4.0750490910287082E-2</v>
      </c>
      <c r="AF1308" s="15">
        <f ca="1">ROUND(AC1308*(1-AE1308), 0)</f>
        <v>31</v>
      </c>
      <c r="AG1308" s="20">
        <f ca="1">RAND()</f>
        <v>0.1551548670097147</v>
      </c>
      <c r="AH1308" s="15">
        <f ca="1">IF(B1308=1, ROUND(_xlfn.NORM.INV(AG1308,$C$17,$C$18)*(1+$T$14), 0), ROUND(_xlfn.NORM.INV(AG1308, $D$17, $D$18)*(1+$T$14), 0))</f>
        <v>177</v>
      </c>
      <c r="AI1308" s="20">
        <f ca="1">RAND()</f>
        <v>7.9664374246924519E-2</v>
      </c>
      <c r="AJ1308" s="18">
        <f ca="1">IF(B1308=1, ROUND(_xlfn.NORM.INV(AI1308,$C$19,$C$20), 2), ROUND(_xlfn.NORM.INV(AI1308, $D$19, $D$20), 2))</f>
        <v>1853.48</v>
      </c>
      <c r="AK1308" s="15">
        <f ca="1">MIN(ROUND(H1308*(1+$C$22),0),AH1308)</f>
        <v>177</v>
      </c>
      <c r="AL1308" s="20">
        <f ca="1">RAND()</f>
        <v>0.53117760483137033</v>
      </c>
      <c r="AM1308" s="19">
        <f ca="1">(IF(B1308=1, $G$21+($G$22-$G$21)*AL1308, $H$21+($H$22-$H$21)*AL1308))</f>
        <v>3.3591216169097965E-2</v>
      </c>
      <c r="AN1308" s="15">
        <f ca="1">ROUND(AK1308*(1-AM1308), 0)</f>
        <v>171</v>
      </c>
      <c r="AO1308" s="18">
        <f ca="1">SUM(IF(AN1308&gt;H1308, (AN1308-H1308)*($G$23+AJ1308), 0),IF(AF1308&gt;G1308,(AF1308-G1308)*($G$23+AB1308),0),IF(X1308&gt;F1308,(X1308-F1308)*($G$23+T1308),0),IF(P1308&gt;E1308,(P1308-E1308)*($G$23+L1308),0))</f>
        <v>0</v>
      </c>
      <c r="AP1308" s="18">
        <f>-$C$24</f>
        <v>-313614.51120000001</v>
      </c>
      <c r="AQ1308" s="17">
        <f ca="1">L1308*P1308+T1308*X1308+AB1308*AF1308+AJ1308*AN1308-AO1308+AP1308</f>
        <v>445790.51880000002</v>
      </c>
      <c r="AS1308" s="21">
        <f ca="1">SUM(IF(AN1308&gt;H1308, (AN1308-H1308), 0),IF(AF1308&gt;G1308,(AF1308-G1308),0),IF(X1308&gt;F1308,(X1308-F1308),0),IF(P1308&gt;E1308,(P1308-E1308),0))</f>
        <v>0</v>
      </c>
    </row>
    <row r="1309" spans="1:45" x14ac:dyDescent="0.4">
      <c r="A1309" s="15">
        <v>1281</v>
      </c>
      <c r="B1309" s="15">
        <f ca="1">IF(RAND() &lt; (8/12), 0, 1)</f>
        <v>0</v>
      </c>
      <c r="C1309" s="20">
        <f ca="1">RAND()</f>
        <v>0.75856157323969742</v>
      </c>
      <c r="D1309" s="15" t="str">
        <f ca="1">LOOKUP(C1309,$H$13:$H$16,$F$13:$F$16)</f>
        <v>Boeing 777-300ER</v>
      </c>
      <c r="E1309" s="15">
        <f ca="1">LOOKUP(D1309,$F$6:$F$9,$I$6:$I$9)</f>
        <v>8</v>
      </c>
      <c r="F1309" s="15">
        <f ca="1">LOOKUP(D1309,$F$6:$F$9,$J$6:$J$9)</f>
        <v>40</v>
      </c>
      <c r="G1309" s="15">
        <f ca="1">LOOKUP(D1309,$F$6:$F$9,$K$6:$K$9)</f>
        <v>24</v>
      </c>
      <c r="H1309" s="15">
        <f ca="1">LOOKUP(D1309,$F$6:$F$9,$L$6:$L$9)</f>
        <v>260</v>
      </c>
      <c r="I1309" s="20">
        <f ca="1">RAND()</f>
        <v>0.58055778873871011</v>
      </c>
      <c r="J1309" s="15">
        <f ca="1">IF(B1309=1, ROUND(_xlfn.NORM.INV(I1309,$C$5,$C$6)*(1+$T$14), 0), ROUND(_xlfn.NORM.INV(I1309, $D$5, $D$6)*(1+$T$14), 0))</f>
        <v>4</v>
      </c>
      <c r="K1309" s="20">
        <f ca="1">RAND()</f>
        <v>0.56214391938795572</v>
      </c>
      <c r="L1309" s="18">
        <f ca="1">IF(B1309=1, ROUND(_xlfn.NORM.INV(K1309,$C$7,$C$8), 2), ROUND(_xlfn.NORM.INV(K1309, $D$7, $D$8), 2))</f>
        <v>10563.66</v>
      </c>
      <c r="M1309" s="15">
        <f ca="1">MIN(E1309,J1309)</f>
        <v>4</v>
      </c>
      <c r="N1309" s="15">
        <f ca="1">RAND()</f>
        <v>0.4291542705491832</v>
      </c>
      <c r="O1309" s="19">
        <f ca="1">(IF(B1309=1, $G$21+($G$22-$G$21)*N1309, $H$21+($H$22-$H$21)*N1309))</f>
        <v>2.2874628116475497E-2</v>
      </c>
      <c r="P1309" s="15">
        <f ca="1">ROUND(M1309*(1-O1309), 0)</f>
        <v>4</v>
      </c>
      <c r="Q1309" s="20">
        <f ca="1">RAND()</f>
        <v>0.55659093902391199</v>
      </c>
      <c r="R1309" s="15">
        <f ca="1">IF(B1309=1, ROUND(_xlfn.NORM.INV(Q1309,$C$9,$C$10)*(1+$T$14), 0), ROUND(_xlfn.NORM.INV(Q1309, $D$9, $D$10)*(1+$T$14), 0))</f>
        <v>41</v>
      </c>
      <c r="S1309" s="20">
        <f ca="1">RAND()</f>
        <v>0.85152221019091023</v>
      </c>
      <c r="T1309" s="18">
        <f ca="1">IF(B1309=1, ROUND(_xlfn.NORM.INV(S1309,$C$11,$C$12), 2), ROUND(_xlfn.NORM.INV(S1309, $D$11, $D$12), 2))</f>
        <v>5483.87</v>
      </c>
      <c r="U1309" s="15">
        <f ca="1">MIN(F1309,R1309)</f>
        <v>40</v>
      </c>
      <c r="V1309" s="15">
        <f ca="1">RAND()</f>
        <v>0.921381954792447</v>
      </c>
      <c r="W1309" s="19">
        <f ca="1">(IF(B1309=1, $G$21+($G$22-$G$21)*V1309, $H$21+($H$22-$H$21)*V1309))</f>
        <v>3.7641458643773412E-2</v>
      </c>
      <c r="X1309" s="15">
        <f ca="1">ROUND(U1309*(1-W1309), 0)</f>
        <v>38</v>
      </c>
      <c r="Y1309" s="20">
        <f ca="1">RAND()</f>
        <v>0.49840306545748758</v>
      </c>
      <c r="Z1309" s="15">
        <f ca="1">IF(B1309=1, ROUND(_xlfn.NORM.INV(Y1309,$C$13,$C$14)*(1+$T$14), 0), ROUND(_xlfn.NORM.INV(Y1309, $D$13, $D$14)*(1+$T$14), 0))</f>
        <v>36</v>
      </c>
      <c r="AA1309" s="20">
        <f ca="1">RAND()</f>
        <v>0.30682708917715973</v>
      </c>
      <c r="AB1309" s="18">
        <f ca="1">IF(B1309=1, ROUND(_xlfn.NORM.INV(AA1309,$C$15,$C$16), 2), ROUND(_xlfn.NORM.INV(AA1309, $D$15, $D$16), 2))</f>
        <v>2736.61</v>
      </c>
      <c r="AC1309" s="15">
        <f ca="1">MIN(G1309,Z1309)</f>
        <v>24</v>
      </c>
      <c r="AD1309" s="15">
        <f ca="1">RAND()</f>
        <v>0.48103153528492293</v>
      </c>
      <c r="AE1309" s="19">
        <f ca="1">(IF(B1309=1, $G$21+($G$22-$G$21)*AD1309, $H$21+($H$22-$H$21)*AD1309))</f>
        <v>2.443094605854769E-2</v>
      </c>
      <c r="AF1309" s="15">
        <f ca="1">ROUND(AC1309*(1-AE1309), 0)</f>
        <v>23</v>
      </c>
      <c r="AG1309" s="20">
        <f ca="1">RAND()</f>
        <v>0.17322486944568516</v>
      </c>
      <c r="AH1309" s="15">
        <f ca="1">IF(B1309=1, ROUND(_xlfn.NORM.INV(AG1309,$C$17,$C$18)*(1+$T$14), 0), ROUND(_xlfn.NORM.INV(AG1309, $D$17, $D$18)*(1+$T$14), 0))</f>
        <v>150</v>
      </c>
      <c r="AI1309" s="20">
        <f ca="1">RAND()</f>
        <v>0.88393479109235551</v>
      </c>
      <c r="AJ1309" s="18">
        <f ca="1">IF(B1309=1, ROUND(_xlfn.NORM.INV(AI1309,$C$19,$C$20), 2), ROUND(_xlfn.NORM.INV(AI1309, $D$19, $D$20), 2))</f>
        <v>1839.49</v>
      </c>
      <c r="AK1309" s="15">
        <f ca="1">MIN(ROUND(H1309*(1+$C$22),0),AH1309)</f>
        <v>150</v>
      </c>
      <c r="AL1309" s="20">
        <f ca="1">RAND()</f>
        <v>0.4039991856590881</v>
      </c>
      <c r="AM1309" s="19">
        <f ca="1">(IF(B1309=1, $G$21+($G$22-$G$21)*AL1309, $H$21+($H$22-$H$21)*AL1309))</f>
        <v>2.2119975569772642E-2</v>
      </c>
      <c r="AN1309" s="15">
        <f ca="1">ROUND(AK1309*(1-AM1309), 0)</f>
        <v>147</v>
      </c>
      <c r="AO1309" s="18">
        <f ca="1">SUM(IF(AN1309&gt;H1309, (AN1309-H1309)*($G$23+AJ1309), 0),IF(AF1309&gt;G1309,(AF1309-G1309)*($G$23+AB1309),0),IF(X1309&gt;F1309,(X1309-F1309)*($G$23+T1309),0),IF(P1309&gt;E1309,(P1309-E1309)*($G$23+L1309),0))</f>
        <v>0</v>
      </c>
      <c r="AP1309" s="18">
        <f>-$C$24</f>
        <v>-313614.51120000001</v>
      </c>
      <c r="AQ1309" s="17">
        <f ca="1">L1309*P1309+T1309*X1309+AB1309*AF1309+AJ1309*AN1309-AO1309+AP1309</f>
        <v>270374.2488</v>
      </c>
      <c r="AS1309" s="21">
        <f ca="1">SUM(IF(AN1309&gt;H1309, (AN1309-H1309), 0),IF(AF1309&gt;G1309,(AF1309-G1309),0),IF(X1309&gt;F1309,(X1309-F1309),0),IF(P1309&gt;E1309,(P1309-E1309),0))</f>
        <v>0</v>
      </c>
    </row>
    <row r="1310" spans="1:45" x14ac:dyDescent="0.4">
      <c r="A1310" s="15">
        <v>1282</v>
      </c>
      <c r="B1310" s="15">
        <f ca="1">IF(RAND() &lt; (8/12), 0, 1)</f>
        <v>1</v>
      </c>
      <c r="C1310" s="20">
        <f ca="1">RAND()</f>
        <v>0.50875247294658565</v>
      </c>
      <c r="D1310" s="15" t="str">
        <f ca="1">LOOKUP(C1310,$H$13:$H$16,$F$13:$F$16)</f>
        <v>Airbus A380-800</v>
      </c>
      <c r="E1310" s="15">
        <f ca="1">LOOKUP(D1310,$F$6:$F$9,$I$6:$I$9)</f>
        <v>14</v>
      </c>
      <c r="F1310" s="15">
        <f ca="1">LOOKUP(D1310,$F$6:$F$9,$J$6:$J$9)</f>
        <v>76</v>
      </c>
      <c r="G1310" s="15">
        <f ca="1">LOOKUP(D1310,$F$6:$F$9,$K$6:$K$9)</f>
        <v>56</v>
      </c>
      <c r="H1310" s="15">
        <f ca="1">LOOKUP(D1310,$F$6:$F$9,$L$6:$L$9)</f>
        <v>341</v>
      </c>
      <c r="I1310" s="20">
        <f ca="1">RAND()</f>
        <v>3.2888874839943294E-2</v>
      </c>
      <c r="J1310" s="15">
        <f ca="1">IF(B1310=1, ROUND(_xlfn.NORM.INV(I1310,$C$5,$C$6)*(1+$T$14), 0), ROUND(_xlfn.NORM.INV(I1310, $D$5, $D$6)*(1+$T$14), 0))</f>
        <v>2</v>
      </c>
      <c r="K1310" s="20">
        <f ca="1">RAND()</f>
        <v>0.25609686878113158</v>
      </c>
      <c r="L1310" s="18">
        <f ca="1">IF(B1310=1, ROUND(_xlfn.NORM.INV(K1310,$C$7,$C$8), 2), ROUND(_xlfn.NORM.INV(K1310, $D$7, $D$8), 2))</f>
        <v>12476.87</v>
      </c>
      <c r="M1310" s="15">
        <f ca="1">MIN(E1310,J1310)</f>
        <v>2</v>
      </c>
      <c r="N1310" s="15">
        <f ca="1">RAND()</f>
        <v>0.71394377189321523</v>
      </c>
      <c r="O1310" s="19">
        <f ca="1">(IF(B1310=1, $G$21+($G$22-$G$21)*N1310, $H$21+($H$22-$H$21)*N1310))</f>
        <v>3.998803201626254E-2</v>
      </c>
      <c r="P1310" s="15">
        <f ca="1">ROUND(M1310*(1-O1310), 0)</f>
        <v>2</v>
      </c>
      <c r="Q1310" s="20">
        <f ca="1">RAND()</f>
        <v>0.14192808317052663</v>
      </c>
      <c r="R1310" s="15">
        <f ca="1">IF(B1310=1, ROUND(_xlfn.NORM.INV(Q1310,$C$9,$C$10)*(1+$T$14), 0), ROUND(_xlfn.NORM.INV(Q1310, $D$9, $D$10)*(1+$T$14), 0))</f>
        <v>34</v>
      </c>
      <c r="S1310" s="20">
        <f ca="1">RAND()</f>
        <v>0.34791061210255747</v>
      </c>
      <c r="T1310" s="18">
        <f ca="1">IF(B1310=1, ROUND(_xlfn.NORM.INV(S1310,$C$11,$C$12), 2), ROUND(_xlfn.NORM.INV(S1310, $D$11, $D$12), 2))</f>
        <v>6476.9</v>
      </c>
      <c r="U1310" s="15">
        <f ca="1">MIN(F1310,R1310)</f>
        <v>34</v>
      </c>
      <c r="V1310" s="15">
        <f ca="1">RAND()</f>
        <v>0.98374819564913452</v>
      </c>
      <c r="W1310" s="19">
        <f ca="1">(IF(B1310=1, $G$21+($G$22-$G$21)*V1310, $H$21+($H$22-$H$21)*V1310))</f>
        <v>4.9431186847719709E-2</v>
      </c>
      <c r="X1310" s="15">
        <f ca="1">ROUND(U1310*(1-W1310), 0)</f>
        <v>32</v>
      </c>
      <c r="Y1310" s="20">
        <f ca="1">RAND()</f>
        <v>0.68777482207570906</v>
      </c>
      <c r="Z1310" s="15">
        <f ca="1">IF(B1310=1, ROUND(_xlfn.NORM.INV(Y1310,$C$13,$C$14)*(1+$T$14), 0), ROUND(_xlfn.NORM.INV(Y1310, $D$13, $D$14)*(1+$T$14), 0))</f>
        <v>66</v>
      </c>
      <c r="AA1310" s="20">
        <f ca="1">RAND()</f>
        <v>0.64740748154672823</v>
      </c>
      <c r="AB1310" s="18">
        <f ca="1">IF(B1310=1, ROUND(_xlfn.NORM.INV(AA1310,$C$15,$C$16), 2), ROUND(_xlfn.NORM.INV(AA1310, $D$15, $D$16), 2))</f>
        <v>3824.31</v>
      </c>
      <c r="AC1310" s="15">
        <f ca="1">MIN(G1310,Z1310)</f>
        <v>56</v>
      </c>
      <c r="AD1310" s="15">
        <f ca="1">RAND()</f>
        <v>0.39388735238297479</v>
      </c>
      <c r="AE1310" s="19">
        <f ca="1">(IF(B1310=1, $G$21+($G$22-$G$21)*AD1310, $H$21+($H$22-$H$21)*AD1310))</f>
        <v>2.8786057333404121E-2</v>
      </c>
      <c r="AF1310" s="15">
        <f ca="1">ROUND(AC1310*(1-AE1310), 0)</f>
        <v>54</v>
      </c>
      <c r="AG1310" s="20">
        <f ca="1">RAND()</f>
        <v>0.17963936541068048</v>
      </c>
      <c r="AH1310" s="15">
        <f ca="1">IF(B1310=1, ROUND(_xlfn.NORM.INV(AG1310,$C$17,$C$18)*(1+$T$14), 0), ROUND(_xlfn.NORM.INV(AG1310, $D$17, $D$18)*(1+$T$14), 0))</f>
        <v>189</v>
      </c>
      <c r="AI1310" s="20">
        <f ca="1">RAND()</f>
        <v>0.7851555333697785</v>
      </c>
      <c r="AJ1310" s="18">
        <f ca="1">IF(B1310=1, ROUND(_xlfn.NORM.INV(AI1310,$C$19,$C$20), 2), ROUND(_xlfn.NORM.INV(AI1310, $D$19, $D$20), 2))</f>
        <v>2513.85</v>
      </c>
      <c r="AK1310" s="15">
        <f ca="1">MIN(ROUND(H1310*(1+$C$22),0),AH1310)</f>
        <v>189</v>
      </c>
      <c r="AL1310" s="20">
        <f ca="1">RAND()</f>
        <v>0.36431081878607496</v>
      </c>
      <c r="AM1310" s="19">
        <f ca="1">(IF(B1310=1, $G$21+($G$22-$G$21)*AL1310, $H$21+($H$22-$H$21)*AL1310))</f>
        <v>2.7750878657512624E-2</v>
      </c>
      <c r="AN1310" s="15">
        <f ca="1">ROUND(AK1310*(1-AM1310), 0)</f>
        <v>184</v>
      </c>
      <c r="AO1310" s="18">
        <f ca="1">SUM(IF(AN1310&gt;H1310, (AN1310-H1310)*($G$23+AJ1310), 0),IF(AF1310&gt;G1310,(AF1310-G1310)*($G$23+AB1310),0),IF(X1310&gt;F1310,(X1310-F1310)*($G$23+T1310),0),IF(P1310&gt;E1310,(P1310-E1310)*($G$23+L1310),0))</f>
        <v>0</v>
      </c>
      <c r="AP1310" s="18">
        <f>-$C$24</f>
        <v>-313614.51120000001</v>
      </c>
      <c r="AQ1310" s="17">
        <f ca="1">L1310*P1310+T1310*X1310+AB1310*AF1310+AJ1310*AN1310-AO1310+AP1310</f>
        <v>587661.16879999987</v>
      </c>
      <c r="AS1310" s="21">
        <f ca="1">SUM(IF(AN1310&gt;H1310, (AN1310-H1310), 0),IF(AF1310&gt;G1310,(AF1310-G1310),0),IF(X1310&gt;F1310,(X1310-F1310),0),IF(P1310&gt;E1310,(P1310-E1310),0))</f>
        <v>0</v>
      </c>
    </row>
    <row r="1311" spans="1:45" x14ac:dyDescent="0.4">
      <c r="A1311" s="15">
        <v>1283</v>
      </c>
      <c r="B1311" s="15">
        <f ca="1">IF(RAND() &lt; (8/12), 0, 1)</f>
        <v>0</v>
      </c>
      <c r="C1311" s="20">
        <f ca="1">RAND()</f>
        <v>0.69722472620040321</v>
      </c>
      <c r="D1311" s="15" t="str">
        <f ca="1">LOOKUP(C1311,$H$13:$H$16,$F$13:$F$16)</f>
        <v>Boeing 777-300ER</v>
      </c>
      <c r="E1311" s="15">
        <f ca="1">LOOKUP(D1311,$F$6:$F$9,$I$6:$I$9)</f>
        <v>8</v>
      </c>
      <c r="F1311" s="15">
        <f ca="1">LOOKUP(D1311,$F$6:$F$9,$J$6:$J$9)</f>
        <v>40</v>
      </c>
      <c r="G1311" s="15">
        <f ca="1">LOOKUP(D1311,$F$6:$F$9,$K$6:$K$9)</f>
        <v>24</v>
      </c>
      <c r="H1311" s="15">
        <f ca="1">LOOKUP(D1311,$F$6:$F$9,$L$6:$L$9)</f>
        <v>260</v>
      </c>
      <c r="I1311" s="20">
        <f ca="1">RAND()</f>
        <v>0.22708626669396104</v>
      </c>
      <c r="J1311" s="15">
        <f ca="1">IF(B1311=1, ROUND(_xlfn.NORM.INV(I1311,$C$5,$C$6)*(1+$T$14), 0), ROUND(_xlfn.NORM.INV(I1311, $D$5, $D$6)*(1+$T$14), 0))</f>
        <v>3</v>
      </c>
      <c r="K1311" s="20">
        <f ca="1">RAND()</f>
        <v>0.27887918258738886</v>
      </c>
      <c r="L1311" s="18">
        <f ca="1">IF(B1311=1, ROUND(_xlfn.NORM.INV(K1311,$C$7,$C$8), 2), ROUND(_xlfn.NORM.INV(K1311, $D$7, $D$8), 2))</f>
        <v>10225.23</v>
      </c>
      <c r="M1311" s="15">
        <f ca="1">MIN(E1311,J1311)</f>
        <v>3</v>
      </c>
      <c r="N1311" s="15">
        <f ca="1">RAND()</f>
        <v>0.83505292041449375</v>
      </c>
      <c r="O1311" s="19">
        <f ca="1">(IF(B1311=1, $G$21+($G$22-$G$21)*N1311, $H$21+($H$22-$H$21)*N1311))</f>
        <v>3.5051587612434813E-2</v>
      </c>
      <c r="P1311" s="15">
        <f ca="1">ROUND(M1311*(1-O1311), 0)</f>
        <v>3</v>
      </c>
      <c r="Q1311" s="20">
        <f ca="1">RAND()</f>
        <v>4.1590486123467163E-2</v>
      </c>
      <c r="R1311" s="15">
        <f ca="1">IF(B1311=1, ROUND(_xlfn.NORM.INV(Q1311,$C$9,$C$10)*(1+$T$14), 0), ROUND(_xlfn.NORM.INV(Q1311, $D$9, $D$10)*(1+$T$14), 0))</f>
        <v>22</v>
      </c>
      <c r="S1311" s="20">
        <f ca="1">RAND()</f>
        <v>0.9716982922009928</v>
      </c>
      <c r="T1311" s="18">
        <f ca="1">IF(B1311=1, ROUND(_xlfn.NORM.INV(S1311,$C$11,$C$12), 2), ROUND(_xlfn.NORM.INV(S1311, $D$11, $D$12), 2))</f>
        <v>5680.61</v>
      </c>
      <c r="U1311" s="15">
        <f ca="1">MIN(F1311,R1311)</f>
        <v>22</v>
      </c>
      <c r="V1311" s="15">
        <f ca="1">RAND()</f>
        <v>0.52805305372812772</v>
      </c>
      <c r="W1311" s="19">
        <f ca="1">(IF(B1311=1, $G$21+($G$22-$G$21)*V1311, $H$21+($H$22-$H$21)*V1311))</f>
        <v>2.584159161184383E-2</v>
      </c>
      <c r="X1311" s="15">
        <f ca="1">ROUND(U1311*(1-W1311), 0)</f>
        <v>21</v>
      </c>
      <c r="Y1311" s="20">
        <f ca="1">RAND()</f>
        <v>0.82019823858275342</v>
      </c>
      <c r="Z1311" s="15">
        <f ca="1">IF(B1311=1, ROUND(_xlfn.NORM.INV(Y1311,$C$13,$C$14)*(1+$T$14), 0), ROUND(_xlfn.NORM.INV(Y1311, $D$13, $D$14)*(1+$T$14), 0))</f>
        <v>44</v>
      </c>
      <c r="AA1311" s="20">
        <f ca="1">RAND()</f>
        <v>0.68825686113946816</v>
      </c>
      <c r="AB1311" s="18">
        <f ca="1">IF(B1311=1, ROUND(_xlfn.NORM.INV(AA1311,$C$15,$C$16), 2), ROUND(_xlfn.NORM.INV(AA1311, $D$15, $D$16), 2))</f>
        <v>2857.63</v>
      </c>
      <c r="AC1311" s="15">
        <f ca="1">MIN(G1311,Z1311)</f>
        <v>24</v>
      </c>
      <c r="AD1311" s="15">
        <f ca="1">RAND()</f>
        <v>0.28320606943706539</v>
      </c>
      <c r="AE1311" s="19">
        <f ca="1">(IF(B1311=1, $G$21+($G$22-$G$21)*AD1311, $H$21+($H$22-$H$21)*AD1311))</f>
        <v>1.8496182083111962E-2</v>
      </c>
      <c r="AF1311" s="15">
        <f ca="1">ROUND(AC1311*(1-AE1311), 0)</f>
        <v>24</v>
      </c>
      <c r="AG1311" s="20">
        <f ca="1">RAND()</f>
        <v>0.29664515095475674</v>
      </c>
      <c r="AH1311" s="15">
        <f ca="1">IF(B1311=1, ROUND(_xlfn.NORM.INV(AG1311,$C$17,$C$18)*(1+$T$14), 0), ROUND(_xlfn.NORM.INV(AG1311, $D$17, $D$18)*(1+$T$14), 0))</f>
        <v>171</v>
      </c>
      <c r="AI1311" s="20">
        <f ca="1">RAND()</f>
        <v>0.10187578546853038</v>
      </c>
      <c r="AJ1311" s="18">
        <f ca="1">IF(B1311=1, ROUND(_xlfn.NORM.INV(AI1311,$C$19,$C$20), 2), ROUND(_xlfn.NORM.INV(AI1311, $D$19, $D$20), 2))</f>
        <v>1652.19</v>
      </c>
      <c r="AK1311" s="15">
        <f ca="1">MIN(ROUND(H1311*(1+$C$22),0),AH1311)</f>
        <v>171</v>
      </c>
      <c r="AL1311" s="20">
        <f ca="1">RAND()</f>
        <v>0.92008986247441682</v>
      </c>
      <c r="AM1311" s="19">
        <f ca="1">(IF(B1311=1, $G$21+($G$22-$G$21)*AL1311, $H$21+($H$22-$H$21)*AL1311))</f>
        <v>3.7602695874232504E-2</v>
      </c>
      <c r="AN1311" s="15">
        <f ca="1">ROUND(AK1311*(1-AM1311), 0)</f>
        <v>165</v>
      </c>
      <c r="AO1311" s="18">
        <f ca="1">SUM(IF(AN1311&gt;H1311, (AN1311-H1311)*($G$23+AJ1311), 0),IF(AF1311&gt;G1311,(AF1311-G1311)*($G$23+AB1311),0),IF(X1311&gt;F1311,(X1311-F1311)*($G$23+T1311),0),IF(P1311&gt;E1311,(P1311-E1311)*($G$23+L1311),0))</f>
        <v>0</v>
      </c>
      <c r="AP1311" s="18">
        <f>-$C$24</f>
        <v>-313614.51120000001</v>
      </c>
      <c r="AQ1311" s="17">
        <f ca="1">L1311*P1311+T1311*X1311+AB1311*AF1311+AJ1311*AN1311-AO1311+AP1311</f>
        <v>177548.45880000002</v>
      </c>
      <c r="AS1311" s="21">
        <f ca="1">SUM(IF(AN1311&gt;H1311, (AN1311-H1311), 0),IF(AF1311&gt;G1311,(AF1311-G1311),0),IF(X1311&gt;F1311,(X1311-F1311),0),IF(P1311&gt;E1311,(P1311-E1311),0))</f>
        <v>0</v>
      </c>
    </row>
    <row r="1312" spans="1:45" x14ac:dyDescent="0.4">
      <c r="A1312" s="15">
        <v>1284</v>
      </c>
      <c r="B1312" s="15">
        <f ca="1">IF(RAND() &lt; (8/12), 0, 1)</f>
        <v>0</v>
      </c>
      <c r="C1312" s="20">
        <f ca="1">RAND()</f>
        <v>0.10682493099228818</v>
      </c>
      <c r="D1312" s="15" t="str">
        <f ca="1">LOOKUP(C1312,$H$13:$H$16,$F$13:$F$16)</f>
        <v>Airbus A350-900</v>
      </c>
      <c r="E1312" s="15">
        <f ca="1">LOOKUP(D1312,$F$6:$F$9,$I$6:$I$9)</f>
        <v>0</v>
      </c>
      <c r="F1312" s="15">
        <f ca="1">LOOKUP(D1312,$F$6:$F$9,$J$6:$J$9)</f>
        <v>32</v>
      </c>
      <c r="G1312" s="15">
        <f ca="1">LOOKUP(D1312,$F$6:$F$9,$K$6:$K$9)</f>
        <v>21</v>
      </c>
      <c r="H1312" s="15">
        <f ca="1">LOOKUP(D1312,$F$6:$F$9,$L$6:$L$9)</f>
        <v>259</v>
      </c>
      <c r="I1312" s="20">
        <f ca="1">RAND()</f>
        <v>8.4547727793277572E-2</v>
      </c>
      <c r="J1312" s="15">
        <f ca="1">IF(B1312=1, ROUND(_xlfn.NORM.INV(I1312,$C$5,$C$6)*(1+$T$14), 0), ROUND(_xlfn.NORM.INV(I1312, $D$5, $D$6)*(1+$T$14), 0))</f>
        <v>3</v>
      </c>
      <c r="K1312" s="20">
        <f ca="1">RAND()</f>
        <v>0.63563005207134404</v>
      </c>
      <c r="L1312" s="18">
        <f ca="1">IF(B1312=1, ROUND(_xlfn.NORM.INV(K1312,$C$7,$C$8), 2), ROUND(_xlfn.NORM.INV(K1312, $D$7, $D$8), 2))</f>
        <v>10650.44</v>
      </c>
      <c r="M1312" s="15">
        <f ca="1">MIN(E1312,J1312)</f>
        <v>0</v>
      </c>
      <c r="N1312" s="15">
        <f ca="1">RAND()</f>
        <v>0.13850109437549341</v>
      </c>
      <c r="O1312" s="19">
        <f ca="1">(IF(B1312=1, $G$21+($G$22-$G$21)*N1312, $H$21+($H$22-$H$21)*N1312))</f>
        <v>1.4155032831264801E-2</v>
      </c>
      <c r="P1312" s="15">
        <f ca="1">ROUND(M1312*(1-O1312), 0)</f>
        <v>0</v>
      </c>
      <c r="Q1312" s="20">
        <f ca="1">RAND()</f>
        <v>0.33615962323033499</v>
      </c>
      <c r="R1312" s="15">
        <f ca="1">IF(B1312=1, ROUND(_xlfn.NORM.INV(Q1312,$C$9,$C$10)*(1+$T$14), 0), ROUND(_xlfn.NORM.INV(Q1312, $D$9, $D$10)*(1+$T$14), 0))</f>
        <v>35</v>
      </c>
      <c r="S1312" s="20">
        <f ca="1">RAND()</f>
        <v>0.79123513250403765</v>
      </c>
      <c r="T1312" s="18">
        <f ca="1">IF(B1312=1, ROUND(_xlfn.NORM.INV(S1312,$C$11,$C$12), 2), ROUND(_xlfn.NORM.INV(S1312, $D$11, $D$12), 2))</f>
        <v>5430.94</v>
      </c>
      <c r="U1312" s="15">
        <f ca="1">MIN(F1312,R1312)</f>
        <v>32</v>
      </c>
      <c r="V1312" s="15">
        <f ca="1">RAND()</f>
        <v>0.90623706893485589</v>
      </c>
      <c r="W1312" s="19">
        <f ca="1">(IF(B1312=1, $G$21+($G$22-$G$21)*V1312, $H$21+($H$22-$H$21)*V1312))</f>
        <v>3.7187112068045675E-2</v>
      </c>
      <c r="X1312" s="15">
        <f ca="1">ROUND(U1312*(1-W1312), 0)</f>
        <v>31</v>
      </c>
      <c r="Y1312" s="20">
        <f ca="1">RAND()</f>
        <v>0.79550817914195915</v>
      </c>
      <c r="Z1312" s="15">
        <f ca="1">IF(B1312=1, ROUND(_xlfn.NORM.INV(Y1312,$C$13,$C$14)*(1+$T$14), 0), ROUND(_xlfn.NORM.INV(Y1312, $D$13, $D$14)*(1+$T$14), 0))</f>
        <v>44</v>
      </c>
      <c r="AA1312" s="20">
        <f ca="1">RAND()</f>
        <v>0.29966582308802703</v>
      </c>
      <c r="AB1312" s="18">
        <f ca="1">IF(B1312=1, ROUND(_xlfn.NORM.INV(AA1312,$C$15,$C$16), 2), ROUND(_xlfn.NORM.INV(AA1312, $D$15, $D$16), 2))</f>
        <v>2734.12</v>
      </c>
      <c r="AC1312" s="15">
        <f ca="1">MIN(G1312,Z1312)</f>
        <v>21</v>
      </c>
      <c r="AD1312" s="15">
        <f ca="1">RAND()</f>
        <v>0.10511410543087907</v>
      </c>
      <c r="AE1312" s="19">
        <f ca="1">(IF(B1312=1, $G$21+($G$22-$G$21)*AD1312, $H$21+($H$22-$H$21)*AD1312))</f>
        <v>1.3153423162926371E-2</v>
      </c>
      <c r="AF1312" s="15">
        <f ca="1">ROUND(AC1312*(1-AE1312), 0)</f>
        <v>21</v>
      </c>
      <c r="AG1312" s="20">
        <f ca="1">RAND()</f>
        <v>0.73851681384783219</v>
      </c>
      <c r="AH1312" s="15">
        <f ca="1">IF(B1312=1, ROUND(_xlfn.NORM.INV(AG1312,$C$17,$C$18)*(1+$T$14), 0), ROUND(_xlfn.NORM.INV(AG1312, $D$17, $D$18)*(1+$T$14), 0))</f>
        <v>233</v>
      </c>
      <c r="AI1312" s="20">
        <f ca="1">RAND()</f>
        <v>0.73800655333529264</v>
      </c>
      <c r="AJ1312" s="18">
        <f ca="1">IF(B1312=1, ROUND(_xlfn.NORM.INV(AI1312,$C$19,$C$20), 2), ROUND(_xlfn.NORM.INV(AI1312, $D$19, $D$20), 2))</f>
        <v>1797.13</v>
      </c>
      <c r="AK1312" s="15">
        <f ca="1">MIN(ROUND(H1312*(1+$C$22),0),AH1312)</f>
        <v>233</v>
      </c>
      <c r="AL1312" s="20">
        <f ca="1">RAND()</f>
        <v>0.22869103860461248</v>
      </c>
      <c r="AM1312" s="19">
        <f ca="1">(IF(B1312=1, $G$21+($G$22-$G$21)*AL1312, $H$21+($H$22-$H$21)*AL1312))</f>
        <v>1.6860731158138374E-2</v>
      </c>
      <c r="AN1312" s="15">
        <f ca="1">ROUND(AK1312*(1-AM1312), 0)</f>
        <v>229</v>
      </c>
      <c r="AO1312" s="18">
        <f ca="1">SUM(IF(AN1312&gt;H1312, (AN1312-H1312)*($G$23+AJ1312), 0),IF(AF1312&gt;G1312,(AF1312-G1312)*($G$23+AB1312),0),IF(X1312&gt;F1312,(X1312-F1312)*($G$23+T1312),0),IF(P1312&gt;E1312,(P1312-E1312)*($G$23+L1312),0))</f>
        <v>0</v>
      </c>
      <c r="AP1312" s="18">
        <f>-$C$24</f>
        <v>-313614.51120000001</v>
      </c>
      <c r="AQ1312" s="17">
        <f ca="1">L1312*P1312+T1312*X1312+AB1312*AF1312+AJ1312*AN1312-AO1312+AP1312</f>
        <v>323703.91879999993</v>
      </c>
      <c r="AS1312" s="21">
        <f ca="1">SUM(IF(AN1312&gt;H1312, (AN1312-H1312), 0),IF(AF1312&gt;G1312,(AF1312-G1312),0),IF(X1312&gt;F1312,(X1312-F1312),0),IF(P1312&gt;E1312,(P1312-E1312),0))</f>
        <v>0</v>
      </c>
    </row>
    <row r="1313" spans="1:45" x14ac:dyDescent="0.4">
      <c r="A1313" s="15">
        <v>1285</v>
      </c>
      <c r="B1313" s="15">
        <f ca="1">IF(RAND() &lt; (8/12), 0, 1)</f>
        <v>0</v>
      </c>
      <c r="C1313" s="20">
        <f ca="1">RAND()</f>
        <v>0.34804223285532476</v>
      </c>
      <c r="D1313" s="15" t="str">
        <f ca="1">LOOKUP(C1313,$H$13:$H$16,$F$13:$F$16)</f>
        <v>Airbus A380-800</v>
      </c>
      <c r="E1313" s="15">
        <f ca="1">LOOKUP(D1313,$F$6:$F$9,$I$6:$I$9)</f>
        <v>14</v>
      </c>
      <c r="F1313" s="15">
        <f ca="1">LOOKUP(D1313,$F$6:$F$9,$J$6:$J$9)</f>
        <v>76</v>
      </c>
      <c r="G1313" s="15">
        <f ca="1">LOOKUP(D1313,$F$6:$F$9,$K$6:$K$9)</f>
        <v>56</v>
      </c>
      <c r="H1313" s="15">
        <f ca="1">LOOKUP(D1313,$F$6:$F$9,$L$6:$L$9)</f>
        <v>341</v>
      </c>
      <c r="I1313" s="20">
        <f ca="1">RAND()</f>
        <v>0.8991769182867545</v>
      </c>
      <c r="J1313" s="15">
        <f ca="1">IF(B1313=1, ROUND(_xlfn.NORM.INV(I1313,$C$5,$C$6)*(1+$T$14), 0), ROUND(_xlfn.NORM.INV(I1313, $D$5, $D$6)*(1+$T$14), 0))</f>
        <v>6</v>
      </c>
      <c r="K1313" s="20">
        <f ca="1">RAND()</f>
        <v>0.91245643348840533</v>
      </c>
      <c r="L1313" s="18">
        <f ca="1">IF(B1313=1, ROUND(_xlfn.NORM.INV(K1313,$C$7,$C$8), 2), ROUND(_xlfn.NORM.INV(K1313, $D$7, $D$8), 2))</f>
        <v>11110.41</v>
      </c>
      <c r="M1313" s="15">
        <f ca="1">MIN(E1313,J1313)</f>
        <v>6</v>
      </c>
      <c r="N1313" s="15">
        <f ca="1">RAND()</f>
        <v>0.11841958141654696</v>
      </c>
      <c r="O1313" s="19">
        <f ca="1">(IF(B1313=1, $G$21+($G$22-$G$21)*N1313, $H$21+($H$22-$H$21)*N1313))</f>
        <v>1.3552587442496409E-2</v>
      </c>
      <c r="P1313" s="15">
        <f ca="1">ROUND(M1313*(1-O1313), 0)</f>
        <v>6</v>
      </c>
      <c r="Q1313" s="20">
        <f ca="1">RAND()</f>
        <v>0.45451794035654891</v>
      </c>
      <c r="R1313" s="15">
        <f ca="1">IF(B1313=1, ROUND(_xlfn.NORM.INV(Q1313,$C$9,$C$10)*(1+$T$14), 0), ROUND(_xlfn.NORM.INV(Q1313, $D$9, $D$10)*(1+$T$14), 0))</f>
        <v>39</v>
      </c>
      <c r="S1313" s="20">
        <f ca="1">RAND()</f>
        <v>0.80929510140696748</v>
      </c>
      <c r="T1313" s="18">
        <f ca="1">IF(B1313=1, ROUND(_xlfn.NORM.INV(S1313,$C$11,$C$12), 2), ROUND(_xlfn.NORM.INV(S1313, $D$11, $D$12), 2))</f>
        <v>5445.65</v>
      </c>
      <c r="U1313" s="15">
        <f ca="1">MIN(F1313,R1313)</f>
        <v>39</v>
      </c>
      <c r="V1313" s="15">
        <f ca="1">RAND()</f>
        <v>0.55914536338817189</v>
      </c>
      <c r="W1313" s="19">
        <f ca="1">(IF(B1313=1, $G$21+($G$22-$G$21)*V1313, $H$21+($H$22-$H$21)*V1313))</f>
        <v>2.6774360901645158E-2</v>
      </c>
      <c r="X1313" s="15">
        <f ca="1">ROUND(U1313*(1-W1313), 0)</f>
        <v>38</v>
      </c>
      <c r="Y1313" s="20">
        <f ca="1">RAND()</f>
        <v>0.44770080740158646</v>
      </c>
      <c r="Z1313" s="15">
        <f ca="1">IF(B1313=1, ROUND(_xlfn.NORM.INV(Y1313,$C$13,$C$14)*(1+$T$14), 0), ROUND(_xlfn.NORM.INV(Y1313, $D$13, $D$14)*(1+$T$14), 0))</f>
        <v>34</v>
      </c>
      <c r="AA1313" s="20">
        <f ca="1">RAND()</f>
        <v>0.19943133695714987</v>
      </c>
      <c r="AB1313" s="18">
        <f ca="1">IF(B1313=1, ROUND(_xlfn.NORM.INV(AA1313,$C$15,$C$16), 2), ROUND(_xlfn.NORM.INV(AA1313, $D$15, $D$16), 2))</f>
        <v>2695.43</v>
      </c>
      <c r="AC1313" s="15">
        <f ca="1">MIN(G1313,Z1313)</f>
        <v>34</v>
      </c>
      <c r="AD1313" s="15">
        <f ca="1">RAND()</f>
        <v>0.8085264231400946</v>
      </c>
      <c r="AE1313" s="19">
        <f ca="1">(IF(B1313=1, $G$21+($G$22-$G$21)*AD1313, $H$21+($H$22-$H$21)*AD1313))</f>
        <v>3.4255792694202834E-2</v>
      </c>
      <c r="AF1313" s="15">
        <f ca="1">ROUND(AC1313*(1-AE1313), 0)</f>
        <v>33</v>
      </c>
      <c r="AG1313" s="20">
        <f ca="1">RAND()</f>
        <v>0.65527997683473704</v>
      </c>
      <c r="AH1313" s="15">
        <f ca="1">IF(B1313=1, ROUND(_xlfn.NORM.INV(AG1313,$C$17,$C$18)*(1+$T$14), 0), ROUND(_xlfn.NORM.INV(AG1313, $D$17, $D$18)*(1+$T$14), 0))</f>
        <v>220</v>
      </c>
      <c r="AI1313" s="20">
        <f ca="1">RAND()</f>
        <v>0.11081063537591385</v>
      </c>
      <c r="AJ1313" s="18">
        <f ca="1">IF(B1313=1, ROUND(_xlfn.NORM.INV(AI1313,$C$19,$C$20), 2), ROUND(_xlfn.NORM.INV(AI1313, $D$19, $D$20), 2))</f>
        <v>1655.89</v>
      </c>
      <c r="AK1313" s="15">
        <f ca="1">MIN(ROUND(H1313*(1+$C$22),0),AH1313)</f>
        <v>220</v>
      </c>
      <c r="AL1313" s="20">
        <f ca="1">RAND()</f>
        <v>0.39139124814866166</v>
      </c>
      <c r="AM1313" s="19">
        <f ca="1">(IF(B1313=1, $G$21+($G$22-$G$21)*AL1313, $H$21+($H$22-$H$21)*AL1313))</f>
        <v>2.1741737444459848E-2</v>
      </c>
      <c r="AN1313" s="15">
        <f ca="1">ROUND(AK1313*(1-AM1313), 0)</f>
        <v>215</v>
      </c>
      <c r="AO1313" s="18">
        <f ca="1">SUM(IF(AN1313&gt;H1313, (AN1313-H1313)*($G$23+AJ1313), 0),IF(AF1313&gt;G1313,(AF1313-G1313)*($G$23+AB1313),0),IF(X1313&gt;F1313,(X1313-F1313)*($G$23+T1313),0),IF(P1313&gt;E1313,(P1313-E1313)*($G$23+L1313),0))</f>
        <v>0</v>
      </c>
      <c r="AP1313" s="18">
        <f>-$C$24</f>
        <v>-313614.51120000001</v>
      </c>
      <c r="AQ1313" s="17">
        <f ca="1">L1313*P1313+T1313*X1313+AB1313*AF1313+AJ1313*AN1313-AO1313+AP1313</f>
        <v>404948.18879999995</v>
      </c>
      <c r="AS1313" s="21">
        <f ca="1">SUM(IF(AN1313&gt;H1313, (AN1313-H1313), 0),IF(AF1313&gt;G1313,(AF1313-G1313),0),IF(X1313&gt;F1313,(X1313-F1313),0),IF(P1313&gt;E1313,(P1313-E1313),0))</f>
        <v>0</v>
      </c>
    </row>
    <row r="1314" spans="1:45" x14ac:dyDescent="0.4">
      <c r="A1314" s="15">
        <v>1286</v>
      </c>
      <c r="B1314" s="15">
        <f ca="1">IF(RAND() &lt; (8/12), 0, 1)</f>
        <v>1</v>
      </c>
      <c r="C1314" s="20">
        <f ca="1">RAND()</f>
        <v>0.25162783915774067</v>
      </c>
      <c r="D1314" s="15" t="str">
        <f ca="1">LOOKUP(C1314,$H$13:$H$16,$F$13:$F$16)</f>
        <v>Airbus A380-800</v>
      </c>
      <c r="E1314" s="15">
        <f ca="1">LOOKUP(D1314,$F$6:$F$9,$I$6:$I$9)</f>
        <v>14</v>
      </c>
      <c r="F1314" s="15">
        <f ca="1">LOOKUP(D1314,$F$6:$F$9,$J$6:$J$9)</f>
        <v>76</v>
      </c>
      <c r="G1314" s="15">
        <f ca="1">LOOKUP(D1314,$F$6:$F$9,$K$6:$K$9)</f>
        <v>56</v>
      </c>
      <c r="H1314" s="15">
        <f ca="1">LOOKUP(D1314,$F$6:$F$9,$L$6:$L$9)</f>
        <v>341</v>
      </c>
      <c r="I1314" s="20">
        <f ca="1">RAND()</f>
        <v>2.2234877007761056E-2</v>
      </c>
      <c r="J1314" s="15">
        <f ca="1">IF(B1314=1, ROUND(_xlfn.NORM.INV(I1314,$C$5,$C$6)*(1+$T$14), 0), ROUND(_xlfn.NORM.INV(I1314, $D$5, $D$6)*(1+$T$14), 0))</f>
        <v>2</v>
      </c>
      <c r="K1314" s="20">
        <f ca="1">RAND()</f>
        <v>0.22068860157251136</v>
      </c>
      <c r="L1314" s="18">
        <f ca="1">IF(B1314=1, ROUND(_xlfn.NORM.INV(K1314,$C$7,$C$8), 2), ROUND(_xlfn.NORM.INV(K1314, $D$7, $D$8), 2))</f>
        <v>12270.48</v>
      </c>
      <c r="M1314" s="15">
        <f ca="1">MIN(E1314,J1314)</f>
        <v>2</v>
      </c>
      <c r="N1314" s="15">
        <f ca="1">RAND()</f>
        <v>0.47021865673880059</v>
      </c>
      <c r="O1314" s="19">
        <f ca="1">(IF(B1314=1, $G$21+($G$22-$G$21)*N1314, $H$21+($H$22-$H$21)*N1314))</f>
        <v>3.1457652985858023E-2</v>
      </c>
      <c r="P1314" s="15">
        <f ca="1">ROUND(M1314*(1-O1314), 0)</f>
        <v>2</v>
      </c>
      <c r="Q1314" s="20">
        <f ca="1">RAND()</f>
        <v>0.36680688978387122</v>
      </c>
      <c r="R1314" s="15">
        <f ca="1">IF(B1314=1, ROUND(_xlfn.NORM.INV(Q1314,$C$9,$C$10)*(1+$T$14), 0), ROUND(_xlfn.NORM.INV(Q1314, $D$9, $D$10)*(1+$T$14), 0))</f>
        <v>52</v>
      </c>
      <c r="S1314" s="20">
        <f ca="1">RAND()</f>
        <v>0.53424480544763431</v>
      </c>
      <c r="T1314" s="18">
        <f ca="1">IF(B1314=1, ROUND(_xlfn.NORM.INV(S1314,$C$11,$C$12), 2), ROUND(_xlfn.NORM.INV(S1314, $D$11, $D$12), 2))</f>
        <v>6906.94</v>
      </c>
      <c r="U1314" s="15">
        <f ca="1">MIN(F1314,R1314)</f>
        <v>52</v>
      </c>
      <c r="V1314" s="15">
        <f ca="1">RAND()</f>
        <v>0.85679881966531779</v>
      </c>
      <c r="W1314" s="19">
        <f ca="1">(IF(B1314=1, $G$21+($G$22-$G$21)*V1314, $H$21+($H$22-$H$21)*V1314))</f>
        <v>4.4987958688286124E-2</v>
      </c>
      <c r="X1314" s="15">
        <f ca="1">ROUND(U1314*(1-W1314), 0)</f>
        <v>50</v>
      </c>
      <c r="Y1314" s="20">
        <f ca="1">RAND()</f>
        <v>0.98424767500310462</v>
      </c>
      <c r="Z1314" s="15">
        <f ca="1">IF(B1314=1, ROUND(_xlfn.NORM.INV(Y1314,$C$13,$C$14)*(1+$T$14), 0), ROUND(_xlfn.NORM.INV(Y1314, $D$13, $D$14)*(1+$T$14), 0))</f>
        <v>104</v>
      </c>
      <c r="AA1314" s="20">
        <f ca="1">RAND()</f>
        <v>0.30209816323947525</v>
      </c>
      <c r="AB1314" s="18">
        <f ca="1">IF(B1314=1, ROUND(_xlfn.NORM.INV(AA1314,$C$15,$C$16), 2), ROUND(_xlfn.NORM.INV(AA1314, $D$15, $D$16), 2))</f>
        <v>3393.08</v>
      </c>
      <c r="AC1314" s="15">
        <f ca="1">MIN(G1314,Z1314)</f>
        <v>56</v>
      </c>
      <c r="AD1314" s="15">
        <f ca="1">RAND()</f>
        <v>1.733916476320374E-3</v>
      </c>
      <c r="AE1314" s="19">
        <f ca="1">(IF(B1314=1, $G$21+($G$22-$G$21)*AD1314, $H$21+($H$22-$H$21)*AD1314))</f>
        <v>1.5060687076671212E-2</v>
      </c>
      <c r="AF1314" s="15">
        <f ca="1">ROUND(AC1314*(1-AE1314), 0)</f>
        <v>55</v>
      </c>
      <c r="AG1314" s="20">
        <f ca="1">RAND()</f>
        <v>0.53020171817398642</v>
      </c>
      <c r="AH1314" s="15">
        <f ca="1">IF(B1314=1, ROUND(_xlfn.NORM.INV(AG1314,$C$17,$C$18)*(1+$T$14), 0), ROUND(_xlfn.NORM.INV(AG1314, $D$17, $D$18)*(1+$T$14), 0))</f>
        <v>314</v>
      </c>
      <c r="AI1314" s="20">
        <f ca="1">RAND()</f>
        <v>0.8795177270575727</v>
      </c>
      <c r="AJ1314" s="18">
        <f ca="1">IF(B1314=1, ROUND(_xlfn.NORM.INV(AI1314,$C$19,$C$20), 2), ROUND(_xlfn.NORM.INV(AI1314, $D$19, $D$20), 2))</f>
        <v>2628.92</v>
      </c>
      <c r="AK1314" s="15">
        <f ca="1">MIN(ROUND(H1314*(1+$C$22),0),AH1314)</f>
        <v>314</v>
      </c>
      <c r="AL1314" s="20">
        <f ca="1">RAND()</f>
        <v>0.97621728806125008</v>
      </c>
      <c r="AM1314" s="19">
        <f ca="1">(IF(B1314=1, $G$21+($G$22-$G$21)*AL1314, $H$21+($H$22-$H$21)*AL1314))</f>
        <v>4.9167605082143753E-2</v>
      </c>
      <c r="AN1314" s="15">
        <f ca="1">ROUND(AK1314*(1-AM1314), 0)</f>
        <v>299</v>
      </c>
      <c r="AO1314" s="18">
        <f ca="1">SUM(IF(AN1314&gt;H1314, (AN1314-H1314)*($G$23+AJ1314), 0),IF(AF1314&gt;G1314,(AF1314-G1314)*($G$23+AB1314),0),IF(X1314&gt;F1314,(X1314-F1314)*($G$23+T1314),0),IF(P1314&gt;E1314,(P1314-E1314)*($G$23+L1314),0))</f>
        <v>0</v>
      </c>
      <c r="AP1314" s="18">
        <f>-$C$24</f>
        <v>-313614.51120000001</v>
      </c>
      <c r="AQ1314" s="17">
        <f ca="1">L1314*P1314+T1314*X1314+AB1314*AF1314+AJ1314*AN1314-AO1314+AP1314</f>
        <v>1028939.9287999999</v>
      </c>
      <c r="AS1314" s="21">
        <f ca="1">SUM(IF(AN1314&gt;H1314, (AN1314-H1314), 0),IF(AF1314&gt;G1314,(AF1314-G1314),0),IF(X1314&gt;F1314,(X1314-F1314),0),IF(P1314&gt;E1314,(P1314-E1314),0))</f>
        <v>0</v>
      </c>
    </row>
    <row r="1315" spans="1:45" x14ac:dyDescent="0.4">
      <c r="A1315" s="15">
        <v>1287</v>
      </c>
      <c r="B1315" s="15">
        <f ca="1">IF(RAND() &lt; (8/12), 0, 1)</f>
        <v>0</v>
      </c>
      <c r="C1315" s="20">
        <f ca="1">RAND()</f>
        <v>0.93994756039935479</v>
      </c>
      <c r="D1315" s="15" t="str">
        <f ca="1">LOOKUP(C1315,$H$13:$H$16,$F$13:$F$16)</f>
        <v>Boeing 777-300ER</v>
      </c>
      <c r="E1315" s="15">
        <f ca="1">LOOKUP(D1315,$F$6:$F$9,$I$6:$I$9)</f>
        <v>8</v>
      </c>
      <c r="F1315" s="15">
        <f ca="1">LOOKUP(D1315,$F$6:$F$9,$J$6:$J$9)</f>
        <v>40</v>
      </c>
      <c r="G1315" s="15">
        <f ca="1">LOOKUP(D1315,$F$6:$F$9,$K$6:$K$9)</f>
        <v>24</v>
      </c>
      <c r="H1315" s="15">
        <f ca="1">LOOKUP(D1315,$F$6:$F$9,$L$6:$L$9)</f>
        <v>260</v>
      </c>
      <c r="I1315" s="20">
        <f ca="1">RAND()</f>
        <v>0.91392172423955198</v>
      </c>
      <c r="J1315" s="15">
        <f ca="1">IF(B1315=1, ROUND(_xlfn.NORM.INV(I1315,$C$5,$C$6)*(1+$T$14), 0), ROUND(_xlfn.NORM.INV(I1315, $D$5, $D$6)*(1+$T$14), 0))</f>
        <v>6</v>
      </c>
      <c r="K1315" s="20">
        <f ca="1">RAND()</f>
        <v>0.69032047786672557</v>
      </c>
      <c r="L1315" s="18">
        <f ca="1">IF(B1315=1, ROUND(_xlfn.NORM.INV(K1315,$C$7,$C$8), 2), ROUND(_xlfn.NORM.INV(K1315, $D$7, $D$8), 2))</f>
        <v>10718.78</v>
      </c>
      <c r="M1315" s="15">
        <f ca="1">MIN(E1315,J1315)</f>
        <v>6</v>
      </c>
      <c r="N1315" s="15">
        <f ca="1">RAND()</f>
        <v>0.48153288049769516</v>
      </c>
      <c r="O1315" s="19">
        <f ca="1">(IF(B1315=1, $G$21+($G$22-$G$21)*N1315, $H$21+($H$22-$H$21)*N1315))</f>
        <v>2.4445986414930856E-2</v>
      </c>
      <c r="P1315" s="15">
        <f ca="1">ROUND(M1315*(1-O1315), 0)</f>
        <v>6</v>
      </c>
      <c r="Q1315" s="20">
        <f ca="1">RAND()</f>
        <v>5.3768115844241682E-2</v>
      </c>
      <c r="R1315" s="15">
        <f ca="1">IF(B1315=1, ROUND(_xlfn.NORM.INV(Q1315,$C$9,$C$10)*(1+$T$14), 0), ROUND(_xlfn.NORM.INV(Q1315, $D$9, $D$10)*(1+$T$14), 0))</f>
        <v>23</v>
      </c>
      <c r="S1315" s="20">
        <f ca="1">RAND()</f>
        <v>0.66245878328886143</v>
      </c>
      <c r="T1315" s="18">
        <f ca="1">IF(B1315=1, ROUND(_xlfn.NORM.INV(S1315,$C$11,$C$12), 2), ROUND(_xlfn.NORM.INV(S1315, $D$11, $D$12), 2))</f>
        <v>5341.71</v>
      </c>
      <c r="U1315" s="15">
        <f ca="1">MIN(F1315,R1315)</f>
        <v>23</v>
      </c>
      <c r="V1315" s="15">
        <f ca="1">RAND()</f>
        <v>0.7187828263568784</v>
      </c>
      <c r="W1315" s="19">
        <f ca="1">(IF(B1315=1, $G$21+($G$22-$G$21)*V1315, $H$21+($H$22-$H$21)*V1315))</f>
        <v>3.156348479070635E-2</v>
      </c>
      <c r="X1315" s="15">
        <f ca="1">ROUND(U1315*(1-W1315), 0)</f>
        <v>22</v>
      </c>
      <c r="Y1315" s="20">
        <f ca="1">RAND()</f>
        <v>0.29315727625590637</v>
      </c>
      <c r="Z1315" s="15">
        <f ca="1">IF(B1315=1, ROUND(_xlfn.NORM.INV(Y1315,$C$13,$C$14)*(1+$T$14), 0), ROUND(_xlfn.NORM.INV(Y1315, $D$13, $D$14)*(1+$T$14), 0))</f>
        <v>31</v>
      </c>
      <c r="AA1315" s="20">
        <f ca="1">RAND()</f>
        <v>0.24259547520572033</v>
      </c>
      <c r="AB1315" s="18">
        <f ca="1">IF(B1315=1, ROUND(_xlfn.NORM.INV(AA1315,$C$15,$C$16), 2), ROUND(_xlfn.NORM.INV(AA1315, $D$15, $D$16), 2))</f>
        <v>2713.14</v>
      </c>
      <c r="AC1315" s="15">
        <f ca="1">MIN(G1315,Z1315)</f>
        <v>24</v>
      </c>
      <c r="AD1315" s="15">
        <f ca="1">RAND()</f>
        <v>0.48734851127211398</v>
      </c>
      <c r="AE1315" s="19">
        <f ca="1">(IF(B1315=1, $G$21+($G$22-$G$21)*AD1315, $H$21+($H$22-$H$21)*AD1315))</f>
        <v>2.462045533816342E-2</v>
      </c>
      <c r="AF1315" s="15">
        <f ca="1">ROUND(AC1315*(1-AE1315), 0)</f>
        <v>23</v>
      </c>
      <c r="AG1315" s="20">
        <f ca="1">RAND()</f>
        <v>0.82309228629908915</v>
      </c>
      <c r="AH1315" s="15">
        <f ca="1">IF(B1315=1, ROUND(_xlfn.NORM.INV(AG1315,$C$17,$C$18)*(1+$T$14), 0), ROUND(_xlfn.NORM.INV(AG1315, $D$17, $D$18)*(1+$T$14), 0))</f>
        <v>248</v>
      </c>
      <c r="AI1315" s="20">
        <f ca="1">RAND()</f>
        <v>0.91828311112177408</v>
      </c>
      <c r="AJ1315" s="18">
        <f ca="1">IF(B1315=1, ROUND(_xlfn.NORM.INV(AI1315,$C$19,$C$20), 2), ROUND(_xlfn.NORM.INV(AI1315, $D$19, $D$20), 2))</f>
        <v>1854.59</v>
      </c>
      <c r="AK1315" s="15">
        <f ca="1">MIN(ROUND(H1315*(1+$C$22),0),AH1315)</f>
        <v>248</v>
      </c>
      <c r="AL1315" s="20">
        <f ca="1">RAND()</f>
        <v>0.45468817446854015</v>
      </c>
      <c r="AM1315" s="19">
        <f ca="1">(IF(B1315=1, $G$21+($G$22-$G$21)*AL1315, $H$21+($H$22-$H$21)*AL1315))</f>
        <v>2.3640645234056207E-2</v>
      </c>
      <c r="AN1315" s="15">
        <f ca="1">ROUND(AK1315*(1-AM1315), 0)</f>
        <v>242</v>
      </c>
      <c r="AO1315" s="18">
        <f ca="1">SUM(IF(AN1315&gt;H1315, (AN1315-H1315)*($G$23+AJ1315), 0),IF(AF1315&gt;G1315,(AF1315-G1315)*($G$23+AB1315),0),IF(X1315&gt;F1315,(X1315-F1315)*($G$23+T1315),0),IF(P1315&gt;E1315,(P1315-E1315)*($G$23+L1315),0))</f>
        <v>0</v>
      </c>
      <c r="AP1315" s="18">
        <f>-$C$24</f>
        <v>-313614.51120000001</v>
      </c>
      <c r="AQ1315" s="17">
        <f ca="1">L1315*P1315+T1315*X1315+AB1315*AF1315+AJ1315*AN1315-AO1315+AP1315</f>
        <v>379428.78879999992</v>
      </c>
      <c r="AS1315" s="21">
        <f ca="1">SUM(IF(AN1315&gt;H1315, (AN1315-H1315), 0),IF(AF1315&gt;G1315,(AF1315-G1315),0),IF(X1315&gt;F1315,(X1315-F1315),0),IF(P1315&gt;E1315,(P1315-E1315),0))</f>
        <v>0</v>
      </c>
    </row>
    <row r="1316" spans="1:45" x14ac:dyDescent="0.4">
      <c r="A1316" s="15">
        <v>1288</v>
      </c>
      <c r="B1316" s="15">
        <f ca="1">IF(RAND() &lt; (8/12), 0, 1)</f>
        <v>0</v>
      </c>
      <c r="C1316" s="20">
        <f ca="1">RAND()</f>
        <v>0.70281474350371775</v>
      </c>
      <c r="D1316" s="15" t="str">
        <f ca="1">LOOKUP(C1316,$H$13:$H$16,$F$13:$F$16)</f>
        <v>Boeing 777-300ER</v>
      </c>
      <c r="E1316" s="15">
        <f ca="1">LOOKUP(D1316,$F$6:$F$9,$I$6:$I$9)</f>
        <v>8</v>
      </c>
      <c r="F1316" s="15">
        <f ca="1">LOOKUP(D1316,$F$6:$F$9,$J$6:$J$9)</f>
        <v>40</v>
      </c>
      <c r="G1316" s="15">
        <f ca="1">LOOKUP(D1316,$F$6:$F$9,$K$6:$K$9)</f>
        <v>24</v>
      </c>
      <c r="H1316" s="15">
        <f ca="1">LOOKUP(D1316,$F$6:$F$9,$L$6:$L$9)</f>
        <v>260</v>
      </c>
      <c r="I1316" s="20">
        <f ca="1">RAND()</f>
        <v>0.86919969927771179</v>
      </c>
      <c r="J1316" s="15">
        <f ca="1">IF(B1316=1, ROUND(_xlfn.NORM.INV(I1316,$C$5,$C$6)*(1+$T$14), 0), ROUND(_xlfn.NORM.INV(I1316, $D$5, $D$6)*(1+$T$14), 0))</f>
        <v>5</v>
      </c>
      <c r="K1316" s="20">
        <f ca="1">RAND()</f>
        <v>0.34107289513144767</v>
      </c>
      <c r="L1316" s="18">
        <f ca="1">IF(B1316=1, ROUND(_xlfn.NORM.INV(K1316,$C$7,$C$8), 2), ROUND(_xlfn.NORM.INV(K1316, $D$7, $D$8), 2))</f>
        <v>10305.73</v>
      </c>
      <c r="M1316" s="15">
        <f ca="1">MIN(E1316,J1316)</f>
        <v>5</v>
      </c>
      <c r="N1316" s="15">
        <f ca="1">RAND()</f>
        <v>0.46770032645331394</v>
      </c>
      <c r="O1316" s="19">
        <f ca="1">(IF(B1316=1, $G$21+($G$22-$G$21)*N1316, $H$21+($H$22-$H$21)*N1316))</f>
        <v>2.4031009793599418E-2</v>
      </c>
      <c r="P1316" s="15">
        <f ca="1">ROUND(M1316*(1-O1316), 0)</f>
        <v>5</v>
      </c>
      <c r="Q1316" s="20">
        <f ca="1">RAND()</f>
        <v>0.78539227791105548</v>
      </c>
      <c r="R1316" s="15">
        <f ca="1">IF(B1316=1, ROUND(_xlfn.NORM.INV(Q1316,$C$9,$C$10)*(1+$T$14), 0), ROUND(_xlfn.NORM.INV(Q1316, $D$9, $D$10)*(1+$T$14), 0))</f>
        <v>48</v>
      </c>
      <c r="S1316" s="20">
        <f ca="1">RAND()</f>
        <v>0.65146605723911677</v>
      </c>
      <c r="T1316" s="18">
        <f ca="1">IF(B1316=1, ROUND(_xlfn.NORM.INV(S1316,$C$11,$C$12), 2), ROUND(_xlfn.NORM.INV(S1316, $D$11, $D$12), 2))</f>
        <v>5334.9</v>
      </c>
      <c r="U1316" s="15">
        <f ca="1">MIN(F1316,R1316)</f>
        <v>40</v>
      </c>
      <c r="V1316" s="15">
        <f ca="1">RAND()</f>
        <v>0.62820448761281644</v>
      </c>
      <c r="W1316" s="19">
        <f ca="1">(IF(B1316=1, $G$21+($G$22-$G$21)*V1316, $H$21+($H$22-$H$21)*V1316))</f>
        <v>2.8846134628384493E-2</v>
      </c>
      <c r="X1316" s="15">
        <f ca="1">ROUND(U1316*(1-W1316), 0)</f>
        <v>39</v>
      </c>
      <c r="Y1316" s="20">
        <f ca="1">RAND()</f>
        <v>0.98901093522080885</v>
      </c>
      <c r="Z1316" s="15">
        <f ca="1">IF(B1316=1, ROUND(_xlfn.NORM.INV(Y1316,$C$13,$C$14)*(1+$T$14), 0), ROUND(_xlfn.NORM.INV(Y1316, $D$13, $D$14)*(1+$T$14), 0))</f>
        <v>57</v>
      </c>
      <c r="AA1316" s="20">
        <f ca="1">RAND()</f>
        <v>0.11552083031987581</v>
      </c>
      <c r="AB1316" s="18">
        <f ca="1">IF(B1316=1, ROUND(_xlfn.NORM.INV(AA1316,$C$15,$C$16), 2), ROUND(_xlfn.NORM.INV(AA1316, $D$15, $D$16), 2))</f>
        <v>2652.41</v>
      </c>
      <c r="AC1316" s="15">
        <f ca="1">MIN(G1316,Z1316)</f>
        <v>24</v>
      </c>
      <c r="AD1316" s="15">
        <f ca="1">RAND()</f>
        <v>3.937157352220122E-2</v>
      </c>
      <c r="AE1316" s="19">
        <f ca="1">(IF(B1316=1, $G$21+($G$22-$G$21)*AD1316, $H$21+($H$22-$H$21)*AD1316))</f>
        <v>1.1181147205666037E-2</v>
      </c>
      <c r="AF1316" s="15">
        <f ca="1">ROUND(AC1316*(1-AE1316), 0)</f>
        <v>24</v>
      </c>
      <c r="AG1316" s="20">
        <f ca="1">RAND()</f>
        <v>0.52060892836202277</v>
      </c>
      <c r="AH1316" s="15">
        <f ca="1">IF(B1316=1, ROUND(_xlfn.NORM.INV(AG1316,$C$17,$C$18)*(1+$T$14), 0), ROUND(_xlfn.NORM.INV(AG1316, $D$17, $D$18)*(1+$T$14), 0))</f>
        <v>202</v>
      </c>
      <c r="AI1316" s="20">
        <f ca="1">RAND()</f>
        <v>0.87076305633366158</v>
      </c>
      <c r="AJ1316" s="18">
        <f ca="1">IF(B1316=1, ROUND(_xlfn.NORM.INV(AI1316,$C$19,$C$20), 2), ROUND(_xlfn.NORM.INV(AI1316, $D$19, $D$20), 2))</f>
        <v>1834.57</v>
      </c>
      <c r="AK1316" s="15">
        <f ca="1">MIN(ROUND(H1316*(1+$C$22),0),AH1316)</f>
        <v>202</v>
      </c>
      <c r="AL1316" s="20">
        <f ca="1">RAND()</f>
        <v>0.18255001211853272</v>
      </c>
      <c r="AM1316" s="19">
        <f ca="1">(IF(B1316=1, $G$21+($G$22-$G$21)*AL1316, $H$21+($H$22-$H$21)*AL1316))</f>
        <v>1.5476500363555981E-2</v>
      </c>
      <c r="AN1316" s="15">
        <f ca="1">ROUND(AK1316*(1-AM1316), 0)</f>
        <v>199</v>
      </c>
      <c r="AO1316" s="18">
        <f ca="1">SUM(IF(AN1316&gt;H1316, (AN1316-H1316)*($G$23+AJ1316), 0),IF(AF1316&gt;G1316,(AF1316-G1316)*($G$23+AB1316),0),IF(X1316&gt;F1316,(X1316-F1316)*($G$23+T1316),0),IF(P1316&gt;E1316,(P1316-E1316)*($G$23+L1316),0))</f>
        <v>0</v>
      </c>
      <c r="AP1316" s="18">
        <f>-$C$24</f>
        <v>-313614.51120000001</v>
      </c>
      <c r="AQ1316" s="17">
        <f ca="1">L1316*P1316+T1316*X1316+AB1316*AF1316+AJ1316*AN1316-AO1316+AP1316</f>
        <v>374712.50880000001</v>
      </c>
      <c r="AS1316" s="21">
        <f ca="1">SUM(IF(AN1316&gt;H1316, (AN1316-H1316), 0),IF(AF1316&gt;G1316,(AF1316-G1316),0),IF(X1316&gt;F1316,(X1316-F1316),0),IF(P1316&gt;E1316,(P1316-E1316),0))</f>
        <v>0</v>
      </c>
    </row>
    <row r="1317" spans="1:45" x14ac:dyDescent="0.4">
      <c r="A1317" s="15">
        <v>1289</v>
      </c>
      <c r="B1317" s="15">
        <f ca="1">IF(RAND() &lt; (8/12), 0, 1)</f>
        <v>1</v>
      </c>
      <c r="C1317" s="20">
        <f ca="1">RAND()</f>
        <v>0.44681552559562354</v>
      </c>
      <c r="D1317" s="15" t="str">
        <f ca="1">LOOKUP(C1317,$H$13:$H$16,$F$13:$F$16)</f>
        <v>Airbus A380-800</v>
      </c>
      <c r="E1317" s="15">
        <f ca="1">LOOKUP(D1317,$F$6:$F$9,$I$6:$I$9)</f>
        <v>14</v>
      </c>
      <c r="F1317" s="15">
        <f ca="1">LOOKUP(D1317,$F$6:$F$9,$J$6:$J$9)</f>
        <v>76</v>
      </c>
      <c r="G1317" s="15">
        <f ca="1">LOOKUP(D1317,$F$6:$F$9,$K$6:$K$9)</f>
        <v>56</v>
      </c>
      <c r="H1317" s="15">
        <f ca="1">LOOKUP(D1317,$F$6:$F$9,$L$6:$L$9)</f>
        <v>341</v>
      </c>
      <c r="I1317" s="20">
        <f ca="1">RAND()</f>
        <v>0.16026970665174367</v>
      </c>
      <c r="J1317" s="15">
        <f ca="1">IF(B1317=1, ROUND(_xlfn.NORM.INV(I1317,$C$5,$C$6)*(1+$T$14), 0), ROUND(_xlfn.NORM.INV(I1317, $D$5, $D$6)*(1+$T$14), 0))</f>
        <v>4</v>
      </c>
      <c r="K1317" s="20">
        <f ca="1">RAND()</f>
        <v>6.7160326920006286E-2</v>
      </c>
      <c r="L1317" s="18">
        <f ca="1">IF(B1317=1, ROUND(_xlfn.NORM.INV(K1317,$C$7,$C$8), 2), ROUND(_xlfn.NORM.INV(K1317, $D$7, $D$8), 2))</f>
        <v>10958.66</v>
      </c>
      <c r="M1317" s="15">
        <f ca="1">MIN(E1317,J1317)</f>
        <v>4</v>
      </c>
      <c r="N1317" s="15">
        <f ca="1">RAND()</f>
        <v>0.2579886508251642</v>
      </c>
      <c r="O1317" s="19">
        <f ca="1">(IF(B1317=1, $G$21+($G$22-$G$21)*N1317, $H$21+($H$22-$H$21)*N1317))</f>
        <v>2.4029602778880749E-2</v>
      </c>
      <c r="P1317" s="15">
        <f ca="1">ROUND(M1317*(1-O1317), 0)</f>
        <v>4</v>
      </c>
      <c r="Q1317" s="20">
        <f ca="1">RAND()</f>
        <v>0.67834679983456236</v>
      </c>
      <c r="R1317" s="15">
        <f ca="1">IF(B1317=1, ROUND(_xlfn.NORM.INV(Q1317,$C$9,$C$10)*(1+$T$14), 0), ROUND(_xlfn.NORM.INV(Q1317, $D$9, $D$10)*(1+$T$14), 0))</f>
        <v>73</v>
      </c>
      <c r="S1317" s="20">
        <f ca="1">RAND()</f>
        <v>0.93410721708665589</v>
      </c>
      <c r="T1317" s="18">
        <f ca="1">IF(B1317=1, ROUND(_xlfn.NORM.INV(S1317,$C$11,$C$12), 2), ROUND(_xlfn.NORM.INV(S1317, $D$11, $D$12), 2))</f>
        <v>8188.41</v>
      </c>
      <c r="U1317" s="15">
        <f ca="1">MIN(F1317,R1317)</f>
        <v>73</v>
      </c>
      <c r="V1317" s="15">
        <f ca="1">RAND()</f>
        <v>0.14221575730806402</v>
      </c>
      <c r="W1317" s="19">
        <f ca="1">(IF(B1317=1, $G$21+($G$22-$G$21)*V1317, $H$21+($H$22-$H$21)*V1317))</f>
        <v>1.9977551505782239E-2</v>
      </c>
      <c r="X1317" s="15">
        <f ca="1">ROUND(U1317*(1-W1317), 0)</f>
        <v>72</v>
      </c>
      <c r="Y1317" s="20">
        <f ca="1">RAND()</f>
        <v>0.9398302723217602</v>
      </c>
      <c r="Z1317" s="15">
        <f ca="1">IF(B1317=1, ROUND(_xlfn.NORM.INV(Y1317,$C$13,$C$14)*(1+$T$14), 0), ROUND(_xlfn.NORM.INV(Y1317, $D$13, $D$14)*(1+$T$14), 0))</f>
        <v>90</v>
      </c>
      <c r="AA1317" s="20">
        <f ca="1">RAND()</f>
        <v>0.83232037941481818</v>
      </c>
      <c r="AB1317" s="18">
        <f ca="1">IF(B1317=1, ROUND(_xlfn.NORM.INV(AA1317,$C$15,$C$16), 2), ROUND(_xlfn.NORM.INV(AA1317, $D$15, $D$16), 2))</f>
        <v>4105.67</v>
      </c>
      <c r="AC1317" s="15">
        <f ca="1">MIN(G1317,Z1317)</f>
        <v>56</v>
      </c>
      <c r="AD1317" s="15">
        <f ca="1">RAND()</f>
        <v>0.4187301644263538</v>
      </c>
      <c r="AE1317" s="19">
        <f ca="1">(IF(B1317=1, $G$21+($G$22-$G$21)*AD1317, $H$21+($H$22-$H$21)*AD1317))</f>
        <v>2.9655555754922382E-2</v>
      </c>
      <c r="AF1317" s="15">
        <f ca="1">ROUND(AC1317*(1-AE1317), 0)</f>
        <v>54</v>
      </c>
      <c r="AG1317" s="20">
        <f ca="1">RAND()</f>
        <v>0.44855859407422627</v>
      </c>
      <c r="AH1317" s="15">
        <f ca="1">IF(B1317=1, ROUND(_xlfn.NORM.INV(AG1317,$C$17,$C$18)*(1+$T$14), 0), ROUND(_xlfn.NORM.INV(AG1317, $D$17, $D$18)*(1+$T$14), 0))</f>
        <v>288</v>
      </c>
      <c r="AI1317" s="20">
        <f ca="1">RAND()</f>
        <v>0.89052639662916233</v>
      </c>
      <c r="AJ1317" s="18">
        <f ca="1">IF(B1317=1, ROUND(_xlfn.NORM.INV(AI1317,$C$19,$C$20), 2), ROUND(_xlfn.NORM.INV(AI1317, $D$19, $D$20), 2))</f>
        <v>2645.98</v>
      </c>
      <c r="AK1317" s="15">
        <f ca="1">MIN(ROUND(H1317*(1+$C$22),0),AH1317)</f>
        <v>288</v>
      </c>
      <c r="AL1317" s="20">
        <f ca="1">RAND()</f>
        <v>0.53834999716518717</v>
      </c>
      <c r="AM1317" s="19">
        <f ca="1">(IF(B1317=1, $G$21+($G$22-$G$21)*AL1317, $H$21+($H$22-$H$21)*AL1317))</f>
        <v>3.3842249900781551E-2</v>
      </c>
      <c r="AN1317" s="15">
        <f ca="1">ROUND(AK1317*(1-AM1317), 0)</f>
        <v>278</v>
      </c>
      <c r="AO1317" s="18">
        <f ca="1">SUM(IF(AN1317&gt;H1317, (AN1317-H1317)*($G$23+AJ1317), 0),IF(AF1317&gt;G1317,(AF1317-G1317)*($G$23+AB1317),0),IF(X1317&gt;F1317,(X1317-F1317)*($G$23+T1317),0),IF(P1317&gt;E1317,(P1317-E1317)*($G$23+L1317),0))</f>
        <v>0</v>
      </c>
      <c r="AP1317" s="18">
        <f>-$C$24</f>
        <v>-313614.51120000001</v>
      </c>
      <c r="AQ1317" s="17">
        <f ca="1">L1317*P1317+T1317*X1317+AB1317*AF1317+AJ1317*AN1317-AO1317+AP1317</f>
        <v>1277074.2688000002</v>
      </c>
      <c r="AS1317" s="21">
        <f ca="1">SUM(IF(AN1317&gt;H1317, (AN1317-H1317), 0),IF(AF1317&gt;G1317,(AF1317-G1317),0),IF(X1317&gt;F1317,(X1317-F1317),0),IF(P1317&gt;E1317,(P1317-E1317),0))</f>
        <v>0</v>
      </c>
    </row>
    <row r="1318" spans="1:45" x14ac:dyDescent="0.4">
      <c r="A1318" s="15">
        <v>1290</v>
      </c>
      <c r="B1318" s="15">
        <f ca="1">IF(RAND() &lt; (8/12), 0, 1)</f>
        <v>0</v>
      </c>
      <c r="C1318" s="20">
        <f ca="1">RAND()</f>
        <v>2.2624039208495317E-3</v>
      </c>
      <c r="D1318" s="15" t="str">
        <f ca="1">LOOKUP(C1318,$H$13:$H$16,$F$13:$F$16)</f>
        <v>Airbus A350-900</v>
      </c>
      <c r="E1318" s="15">
        <f ca="1">LOOKUP(D1318,$F$6:$F$9,$I$6:$I$9)</f>
        <v>0</v>
      </c>
      <c r="F1318" s="15">
        <f ca="1">LOOKUP(D1318,$F$6:$F$9,$J$6:$J$9)</f>
        <v>32</v>
      </c>
      <c r="G1318" s="15">
        <f ca="1">LOOKUP(D1318,$F$6:$F$9,$K$6:$K$9)</f>
        <v>21</v>
      </c>
      <c r="H1318" s="15">
        <f ca="1">LOOKUP(D1318,$F$6:$F$9,$L$6:$L$9)</f>
        <v>259</v>
      </c>
      <c r="I1318" s="20">
        <f ca="1">RAND()</f>
        <v>0.91683437408363044</v>
      </c>
      <c r="J1318" s="15">
        <f ca="1">IF(B1318=1, ROUND(_xlfn.NORM.INV(I1318,$C$5,$C$6)*(1+$T$14), 0), ROUND(_xlfn.NORM.INV(I1318, $D$5, $D$6)*(1+$T$14), 0))</f>
        <v>6</v>
      </c>
      <c r="K1318" s="20">
        <f ca="1">RAND()</f>
        <v>0.14931042601831102</v>
      </c>
      <c r="L1318" s="18">
        <f ca="1">IF(B1318=1, ROUND(_xlfn.NORM.INV(K1318,$C$7,$C$8), 2), ROUND(_xlfn.NORM.INV(K1318, $D$7, $D$8), 2))</f>
        <v>10018.67</v>
      </c>
      <c r="M1318" s="15">
        <f ca="1">MIN(E1318,J1318)</f>
        <v>0</v>
      </c>
      <c r="N1318" s="15">
        <f ca="1">RAND()</f>
        <v>0.48215144714830704</v>
      </c>
      <c r="O1318" s="19">
        <f ca="1">(IF(B1318=1, $G$21+($G$22-$G$21)*N1318, $H$21+($H$22-$H$21)*N1318))</f>
        <v>2.4464543414449209E-2</v>
      </c>
      <c r="P1318" s="15">
        <f ca="1">ROUND(M1318*(1-O1318), 0)</f>
        <v>0</v>
      </c>
      <c r="Q1318" s="20">
        <f ca="1">RAND()</f>
        <v>8.4965313726026892E-2</v>
      </c>
      <c r="R1318" s="15">
        <f ca="1">IF(B1318=1, ROUND(_xlfn.NORM.INV(Q1318,$C$9,$C$10)*(1+$T$14), 0), ROUND(_xlfn.NORM.INV(Q1318, $D$9, $D$10)*(1+$T$14), 0))</f>
        <v>25</v>
      </c>
      <c r="S1318" s="20">
        <f ca="1">RAND()</f>
        <v>0.42973735079045661</v>
      </c>
      <c r="T1318" s="18">
        <f ca="1">IF(B1318=1, ROUND(_xlfn.NORM.INV(S1318,$C$11,$C$12), 2), ROUND(_xlfn.NORM.INV(S1318, $D$11, $D$12), 2))</f>
        <v>5205.8500000000004</v>
      </c>
      <c r="U1318" s="15">
        <f ca="1">MIN(F1318,R1318)</f>
        <v>25</v>
      </c>
      <c r="V1318" s="15">
        <f ca="1">RAND()</f>
        <v>0.3541924745428443</v>
      </c>
      <c r="W1318" s="19">
        <f ca="1">(IF(B1318=1, $G$21+($G$22-$G$21)*V1318, $H$21+($H$22-$H$21)*V1318))</f>
        <v>2.0625774236285331E-2</v>
      </c>
      <c r="X1318" s="15">
        <f ca="1">ROUND(U1318*(1-W1318), 0)</f>
        <v>24</v>
      </c>
      <c r="Y1318" s="20">
        <f ca="1">RAND()</f>
        <v>1.0569818002500675E-2</v>
      </c>
      <c r="Z1318" s="15">
        <f ca="1">IF(B1318=1, ROUND(_xlfn.NORM.INV(Y1318,$C$13,$C$14)*(1+$T$14), 0), ROUND(_xlfn.NORM.INV(Y1318, $D$13, $D$14)*(1+$T$14), 0))</f>
        <v>14</v>
      </c>
      <c r="AA1318" s="20">
        <f ca="1">RAND()</f>
        <v>0.68715561349913923</v>
      </c>
      <c r="AB1318" s="18">
        <f ca="1">IF(B1318=1, ROUND(_xlfn.NORM.INV(AA1318,$C$15,$C$16), 2), ROUND(_xlfn.NORM.INV(AA1318, $D$15, $D$16), 2))</f>
        <v>2857.25</v>
      </c>
      <c r="AC1318" s="15">
        <f ca="1">MIN(G1318,Z1318)</f>
        <v>14</v>
      </c>
      <c r="AD1318" s="15">
        <f ca="1">RAND()</f>
        <v>0.31765495406481903</v>
      </c>
      <c r="AE1318" s="19">
        <f ca="1">(IF(B1318=1, $G$21+($G$22-$G$21)*AD1318, $H$21+($H$22-$H$21)*AD1318))</f>
        <v>1.9529648621944569E-2</v>
      </c>
      <c r="AF1318" s="15">
        <f ca="1">ROUND(AC1318*(1-AE1318), 0)</f>
        <v>14</v>
      </c>
      <c r="AG1318" s="20">
        <f ca="1">RAND()</f>
        <v>0.76862257384971366</v>
      </c>
      <c r="AH1318" s="15">
        <f ca="1">IF(B1318=1, ROUND(_xlfn.NORM.INV(AG1318,$C$17,$C$18)*(1+$T$14), 0), ROUND(_xlfn.NORM.INV(AG1318, $D$17, $D$18)*(1+$T$14), 0))</f>
        <v>238</v>
      </c>
      <c r="AI1318" s="20">
        <f ca="1">RAND()</f>
        <v>0.14351468800934908</v>
      </c>
      <c r="AJ1318" s="18">
        <f ca="1">IF(B1318=1, ROUND(_xlfn.NORM.INV(AI1318,$C$19,$C$20), 2), ROUND(_xlfn.NORM.INV(AI1318, $D$19, $D$20), 2))</f>
        <v>1667.86</v>
      </c>
      <c r="AK1318" s="15">
        <f ca="1">MIN(ROUND(H1318*(1+$C$22),0),AH1318)</f>
        <v>238</v>
      </c>
      <c r="AL1318" s="20">
        <f ca="1">RAND()</f>
        <v>0.99713219463567693</v>
      </c>
      <c r="AM1318" s="19">
        <f ca="1">(IF(B1318=1, $G$21+($G$22-$G$21)*AL1318, $H$21+($H$22-$H$21)*AL1318))</f>
        <v>3.9913965839070309E-2</v>
      </c>
      <c r="AN1318" s="15">
        <f ca="1">ROUND(AK1318*(1-AM1318), 0)</f>
        <v>229</v>
      </c>
      <c r="AO1318" s="18">
        <f ca="1">SUM(IF(AN1318&gt;H1318, (AN1318-H1318)*($G$23+AJ1318), 0),IF(AF1318&gt;G1318,(AF1318-G1318)*($G$23+AB1318),0),IF(X1318&gt;F1318,(X1318-F1318)*($G$23+T1318),0),IF(P1318&gt;E1318,(P1318-E1318)*($G$23+L1318),0))</f>
        <v>0</v>
      </c>
      <c r="AP1318" s="18">
        <f>-$C$24</f>
        <v>-313614.51120000001</v>
      </c>
      <c r="AQ1318" s="17">
        <f ca="1">L1318*P1318+T1318*X1318+AB1318*AF1318+AJ1318*AN1318-AO1318+AP1318</f>
        <v>233267.32880000008</v>
      </c>
      <c r="AS1318" s="21">
        <f ca="1">SUM(IF(AN1318&gt;H1318, (AN1318-H1318), 0),IF(AF1318&gt;G1318,(AF1318-G1318),0),IF(X1318&gt;F1318,(X1318-F1318),0),IF(P1318&gt;E1318,(P1318-E1318),0))</f>
        <v>0</v>
      </c>
    </row>
    <row r="1319" spans="1:45" x14ac:dyDescent="0.4">
      <c r="A1319" s="15">
        <v>1291</v>
      </c>
      <c r="B1319" s="15">
        <f ca="1">IF(RAND() &lt; (8/12), 0, 1)</f>
        <v>0</v>
      </c>
      <c r="C1319" s="20">
        <f ca="1">RAND()</f>
        <v>0.53195410852008385</v>
      </c>
      <c r="D1319" s="15" t="str">
        <f ca="1">LOOKUP(C1319,$H$13:$H$16,$F$13:$F$16)</f>
        <v>Airbus A380-800</v>
      </c>
      <c r="E1319" s="15">
        <f ca="1">LOOKUP(D1319,$F$6:$F$9,$I$6:$I$9)</f>
        <v>14</v>
      </c>
      <c r="F1319" s="15">
        <f ca="1">LOOKUP(D1319,$F$6:$F$9,$J$6:$J$9)</f>
        <v>76</v>
      </c>
      <c r="G1319" s="15">
        <f ca="1">LOOKUP(D1319,$F$6:$F$9,$K$6:$K$9)</f>
        <v>56</v>
      </c>
      <c r="H1319" s="15">
        <f ca="1">LOOKUP(D1319,$F$6:$F$9,$L$6:$L$9)</f>
        <v>341</v>
      </c>
      <c r="I1319" s="20">
        <f ca="1">RAND()</f>
        <v>0.77326320742392274</v>
      </c>
      <c r="J1319" s="15">
        <f ca="1">IF(B1319=1, ROUND(_xlfn.NORM.INV(I1319,$C$5,$C$6)*(1+$T$14), 0), ROUND(_xlfn.NORM.INV(I1319, $D$5, $D$6)*(1+$T$14), 0))</f>
        <v>5</v>
      </c>
      <c r="K1319" s="20">
        <f ca="1">RAND()</f>
        <v>0.75872816801366583</v>
      </c>
      <c r="L1319" s="18">
        <f ca="1">IF(B1319=1, ROUND(_xlfn.NORM.INV(K1319,$C$7,$C$8), 2), ROUND(_xlfn.NORM.INV(K1319, $D$7, $D$8), 2))</f>
        <v>10812.42</v>
      </c>
      <c r="M1319" s="15">
        <f ca="1">MIN(E1319,J1319)</f>
        <v>5</v>
      </c>
      <c r="N1319" s="15">
        <f ca="1">RAND()</f>
        <v>0.89763903627530828</v>
      </c>
      <c r="O1319" s="19">
        <f ca="1">(IF(B1319=1, $G$21+($G$22-$G$21)*N1319, $H$21+($H$22-$H$21)*N1319))</f>
        <v>3.6929171088259251E-2</v>
      </c>
      <c r="P1319" s="15">
        <f ca="1">ROUND(M1319*(1-O1319), 0)</f>
        <v>5</v>
      </c>
      <c r="Q1319" s="20">
        <f ca="1">RAND()</f>
        <v>0.60831936671898668</v>
      </c>
      <c r="R1319" s="15">
        <f ca="1">IF(B1319=1, ROUND(_xlfn.NORM.INV(Q1319,$C$9,$C$10)*(1+$T$14), 0), ROUND(_xlfn.NORM.INV(Q1319, $D$9, $D$10)*(1+$T$14), 0))</f>
        <v>43</v>
      </c>
      <c r="S1319" s="20">
        <f ca="1">RAND()</f>
        <v>0.78090972759138333</v>
      </c>
      <c r="T1319" s="18">
        <f ca="1">IF(B1319=1, ROUND(_xlfn.NORM.INV(S1319,$C$11,$C$12), 2), ROUND(_xlfn.NORM.INV(S1319, $D$11, $D$12), 2))</f>
        <v>5422.86</v>
      </c>
      <c r="U1319" s="15">
        <f ca="1">MIN(F1319,R1319)</f>
        <v>43</v>
      </c>
      <c r="V1319" s="15">
        <f ca="1">RAND()</f>
        <v>0.64393513094158772</v>
      </c>
      <c r="W1319" s="19">
        <f ca="1">(IF(B1319=1, $G$21+($G$22-$G$21)*V1319, $H$21+($H$22-$H$21)*V1319))</f>
        <v>2.9318053928247628E-2</v>
      </c>
      <c r="X1319" s="15">
        <f ca="1">ROUND(U1319*(1-W1319), 0)</f>
        <v>42</v>
      </c>
      <c r="Y1319" s="20">
        <f ca="1">RAND()</f>
        <v>5.1979241369420892E-2</v>
      </c>
      <c r="Z1319" s="15">
        <f ca="1">IF(B1319=1, ROUND(_xlfn.NORM.INV(Y1319,$C$13,$C$14)*(1+$T$14), 0), ROUND(_xlfn.NORM.INV(Y1319, $D$13, $D$14)*(1+$T$14), 0))</f>
        <v>20</v>
      </c>
      <c r="AA1319" s="20">
        <f ca="1">RAND()</f>
        <v>0.65859522179308017</v>
      </c>
      <c r="AB1319" s="18">
        <f ca="1">IF(B1319=1, ROUND(_xlfn.NORM.INV(AA1319,$C$15,$C$16), 2), ROUND(_xlfn.NORM.INV(AA1319, $D$15, $D$16), 2))</f>
        <v>2847.63</v>
      </c>
      <c r="AC1319" s="15">
        <f ca="1">MIN(G1319,Z1319)</f>
        <v>20</v>
      </c>
      <c r="AD1319" s="15">
        <f ca="1">RAND()</f>
        <v>0.46771391098147819</v>
      </c>
      <c r="AE1319" s="19">
        <f ca="1">(IF(B1319=1, $G$21+($G$22-$G$21)*AD1319, $H$21+($H$22-$H$21)*AD1319))</f>
        <v>2.4031417329444346E-2</v>
      </c>
      <c r="AF1319" s="15">
        <f ca="1">ROUND(AC1319*(1-AE1319), 0)</f>
        <v>20</v>
      </c>
      <c r="AG1319" s="20">
        <f ca="1">RAND()</f>
        <v>0.75160951134797049</v>
      </c>
      <c r="AH1319" s="15">
        <f ca="1">IF(B1319=1, ROUND(_xlfn.NORM.INV(AG1319,$C$17,$C$18)*(1+$T$14), 0), ROUND(_xlfn.NORM.INV(AG1319, $D$17, $D$18)*(1+$T$14), 0))</f>
        <v>235</v>
      </c>
      <c r="AI1319" s="20">
        <f ca="1">RAND()</f>
        <v>0.2765755317418841</v>
      </c>
      <c r="AJ1319" s="18">
        <f ca="1">IF(B1319=1, ROUND(_xlfn.NORM.INV(AI1319,$C$19,$C$20), 2), ROUND(_xlfn.NORM.INV(AI1319, $D$19, $D$20), 2))</f>
        <v>1703.68</v>
      </c>
      <c r="AK1319" s="15">
        <f ca="1">MIN(ROUND(H1319*(1+$C$22),0),AH1319)</f>
        <v>235</v>
      </c>
      <c r="AL1319" s="20">
        <f ca="1">RAND()</f>
        <v>0.64623819032027674</v>
      </c>
      <c r="AM1319" s="19">
        <f ca="1">(IF(B1319=1, $G$21+($G$22-$G$21)*AL1319, $H$21+($H$22-$H$21)*AL1319))</f>
        <v>2.9387145709608299E-2</v>
      </c>
      <c r="AN1319" s="15">
        <f ca="1">ROUND(AK1319*(1-AM1319), 0)</f>
        <v>228</v>
      </c>
      <c r="AO1319" s="18">
        <f ca="1">SUM(IF(AN1319&gt;H1319, (AN1319-H1319)*($G$23+AJ1319), 0),IF(AF1319&gt;G1319,(AF1319-G1319)*($G$23+AB1319),0),IF(X1319&gt;F1319,(X1319-F1319)*($G$23+T1319),0),IF(P1319&gt;E1319,(P1319-E1319)*($G$23+L1319),0))</f>
        <v>0</v>
      </c>
      <c r="AP1319" s="18">
        <f>-$C$24</f>
        <v>-313614.51120000001</v>
      </c>
      <c r="AQ1319" s="17">
        <f ca="1">L1319*P1319+T1319*X1319+AB1319*AF1319+AJ1319*AN1319-AO1319+AP1319</f>
        <v>413599.34879999998</v>
      </c>
      <c r="AS1319" s="21">
        <f ca="1">SUM(IF(AN1319&gt;H1319, (AN1319-H1319), 0),IF(AF1319&gt;G1319,(AF1319-G1319),0),IF(X1319&gt;F1319,(X1319-F1319),0),IF(P1319&gt;E1319,(P1319-E1319),0))</f>
        <v>0</v>
      </c>
    </row>
    <row r="1320" spans="1:45" x14ac:dyDescent="0.4">
      <c r="A1320" s="15">
        <v>1292</v>
      </c>
      <c r="B1320" s="15">
        <f ca="1">IF(RAND() &lt; (8/12), 0, 1)</f>
        <v>0</v>
      </c>
      <c r="C1320" s="20">
        <f ca="1">RAND()</f>
        <v>0.60660154111725151</v>
      </c>
      <c r="D1320" s="15" t="str">
        <f ca="1">LOOKUP(C1320,$H$13:$H$16,$F$13:$F$16)</f>
        <v>Boeing 777-200LR</v>
      </c>
      <c r="E1320" s="15">
        <f ca="1">LOOKUP(D1320,$F$6:$F$9,$I$6:$I$9)</f>
        <v>0</v>
      </c>
      <c r="F1320" s="15">
        <f ca="1">LOOKUP(D1320,$F$6:$F$9,$J$6:$J$9)</f>
        <v>38</v>
      </c>
      <c r="G1320" s="15">
        <f ca="1">LOOKUP(D1320,$F$6:$F$9,$K$6:$K$9)</f>
        <v>0</v>
      </c>
      <c r="H1320" s="15">
        <f ca="1">LOOKUP(D1320,$F$6:$F$9,$L$6:$L$9)</f>
        <v>264</v>
      </c>
      <c r="I1320" s="20">
        <f ca="1">RAND()</f>
        <v>4.0334272311767227E-2</v>
      </c>
      <c r="J1320" s="15">
        <f ca="1">IF(B1320=1, ROUND(_xlfn.NORM.INV(I1320,$C$5,$C$6)*(1+$T$14), 0), ROUND(_xlfn.NORM.INV(I1320, $D$5, $D$6)*(1+$T$14), 0))</f>
        <v>2</v>
      </c>
      <c r="K1320" s="20">
        <f ca="1">RAND()</f>
        <v>0.35093072943996007</v>
      </c>
      <c r="L1320" s="18">
        <f ca="1">IF(B1320=1, ROUND(_xlfn.NORM.INV(K1320,$C$7,$C$8), 2), ROUND(_xlfn.NORM.INV(K1320, $D$7, $D$8), 2))</f>
        <v>10317.91</v>
      </c>
      <c r="M1320" s="15">
        <f ca="1">MIN(E1320,J1320)</f>
        <v>0</v>
      </c>
      <c r="N1320" s="15">
        <f ca="1">RAND()</f>
        <v>0.81674321046196274</v>
      </c>
      <c r="O1320" s="19">
        <f ca="1">(IF(B1320=1, $G$21+($G$22-$G$21)*N1320, $H$21+($H$22-$H$21)*N1320))</f>
        <v>3.4502296313858878E-2</v>
      </c>
      <c r="P1320" s="15">
        <f ca="1">ROUND(M1320*(1-O1320), 0)</f>
        <v>0</v>
      </c>
      <c r="Q1320" s="20">
        <f ca="1">RAND()</f>
        <v>0.34229899097853467</v>
      </c>
      <c r="R1320" s="15">
        <f ca="1">IF(B1320=1, ROUND(_xlfn.NORM.INV(Q1320,$C$9,$C$10)*(1+$T$14), 0), ROUND(_xlfn.NORM.INV(Q1320, $D$9, $D$10)*(1+$T$14), 0))</f>
        <v>36</v>
      </c>
      <c r="S1320" s="20">
        <f ca="1">RAND()</f>
        <v>0.42687103476141564</v>
      </c>
      <c r="T1320" s="18">
        <f ca="1">IF(B1320=1, ROUND(_xlfn.NORM.INV(S1320,$C$11,$C$12), 2), ROUND(_xlfn.NORM.INV(S1320, $D$11, $D$12), 2))</f>
        <v>5204.18</v>
      </c>
      <c r="U1320" s="15">
        <f ca="1">MIN(F1320,R1320)</f>
        <v>36</v>
      </c>
      <c r="V1320" s="15">
        <f ca="1">RAND()</f>
        <v>0.85295511709644267</v>
      </c>
      <c r="W1320" s="19">
        <f ca="1">(IF(B1320=1, $G$21+($G$22-$G$21)*V1320, $H$21+($H$22-$H$21)*V1320))</f>
        <v>3.5588653512893281E-2</v>
      </c>
      <c r="X1320" s="15">
        <f ca="1">ROUND(U1320*(1-W1320), 0)</f>
        <v>35</v>
      </c>
      <c r="Y1320" s="20">
        <f ca="1">RAND()</f>
        <v>0.79236163865187181</v>
      </c>
      <c r="Z1320" s="15">
        <f ca="1">IF(B1320=1, ROUND(_xlfn.NORM.INV(Y1320,$C$13,$C$14)*(1+$T$14), 0), ROUND(_xlfn.NORM.INV(Y1320, $D$13, $D$14)*(1+$T$14), 0))</f>
        <v>43</v>
      </c>
      <c r="AA1320" s="20">
        <f ca="1">RAND()</f>
        <v>0.39273338173454586</v>
      </c>
      <c r="AB1320" s="18">
        <f ca="1">IF(B1320=1, ROUND(_xlfn.NORM.INV(AA1320,$C$15,$C$16), 2), ROUND(_xlfn.NORM.INV(AA1320, $D$15, $D$16), 2))</f>
        <v>2764.89</v>
      </c>
      <c r="AC1320" s="15">
        <f ca="1">MIN(G1320,Z1320)</f>
        <v>0</v>
      </c>
      <c r="AD1320" s="15">
        <f ca="1">RAND()</f>
        <v>0.26022758200621277</v>
      </c>
      <c r="AE1320" s="19">
        <f ca="1">(IF(B1320=1, $G$21+($G$22-$G$21)*AD1320, $H$21+($H$22-$H$21)*AD1320))</f>
        <v>1.7806827460186383E-2</v>
      </c>
      <c r="AF1320" s="15">
        <f ca="1">ROUND(AC1320*(1-AE1320), 0)</f>
        <v>0</v>
      </c>
      <c r="AG1320" s="20">
        <f ca="1">RAND()</f>
        <v>0.19157491025955953</v>
      </c>
      <c r="AH1320" s="15">
        <f ca="1">IF(B1320=1, ROUND(_xlfn.NORM.INV(AG1320,$C$17,$C$18)*(1+$T$14), 0), ROUND(_xlfn.NORM.INV(AG1320, $D$17, $D$18)*(1+$T$14), 0))</f>
        <v>154</v>
      </c>
      <c r="AI1320" s="20">
        <f ca="1">RAND()</f>
        <v>0.56460299587180562</v>
      </c>
      <c r="AJ1320" s="18">
        <f ca="1">IF(B1320=1, ROUND(_xlfn.NORM.INV(AI1320,$C$19,$C$20), 2), ROUND(_xlfn.NORM.INV(AI1320, $D$19, $D$20), 2))</f>
        <v>1761.08</v>
      </c>
      <c r="AK1320" s="15">
        <f ca="1">MIN(ROUND(H1320*(1+$C$22),0),AH1320)</f>
        <v>154</v>
      </c>
      <c r="AL1320" s="20">
        <f ca="1">RAND()</f>
        <v>0.62917910131842181</v>
      </c>
      <c r="AM1320" s="19">
        <f ca="1">(IF(B1320=1, $G$21+($G$22-$G$21)*AL1320, $H$21+($H$22-$H$21)*AL1320))</f>
        <v>2.8875373039552656E-2</v>
      </c>
      <c r="AN1320" s="15">
        <f ca="1">ROUND(AK1320*(1-AM1320), 0)</f>
        <v>150</v>
      </c>
      <c r="AO1320" s="18">
        <f ca="1">SUM(IF(AN1320&gt;H1320, (AN1320-H1320)*($G$23+AJ1320), 0),IF(AF1320&gt;G1320,(AF1320-G1320)*($G$23+AB1320),0),IF(X1320&gt;F1320,(X1320-F1320)*($G$23+T1320),0),IF(P1320&gt;E1320,(P1320-E1320)*($G$23+L1320),0))</f>
        <v>0</v>
      </c>
      <c r="AP1320" s="18">
        <f>-$C$24</f>
        <v>-313614.51120000001</v>
      </c>
      <c r="AQ1320" s="17">
        <f ca="1">L1320*P1320+T1320*X1320+AB1320*AF1320+AJ1320*AN1320-AO1320+AP1320</f>
        <v>132693.78880000004</v>
      </c>
      <c r="AS1320" s="21">
        <f ca="1">SUM(IF(AN1320&gt;H1320, (AN1320-H1320), 0),IF(AF1320&gt;G1320,(AF1320-G1320),0),IF(X1320&gt;F1320,(X1320-F1320),0),IF(P1320&gt;E1320,(P1320-E1320),0))</f>
        <v>0</v>
      </c>
    </row>
    <row r="1321" spans="1:45" x14ac:dyDescent="0.4">
      <c r="A1321" s="15">
        <v>1293</v>
      </c>
      <c r="B1321" s="15">
        <f ca="1">IF(RAND() &lt; (8/12), 0, 1)</f>
        <v>0</v>
      </c>
      <c r="C1321" s="20">
        <f ca="1">RAND()</f>
        <v>0.72735766596020757</v>
      </c>
      <c r="D1321" s="15" t="str">
        <f ca="1">LOOKUP(C1321,$H$13:$H$16,$F$13:$F$16)</f>
        <v>Boeing 777-300ER</v>
      </c>
      <c r="E1321" s="15">
        <f ca="1">LOOKUP(D1321,$F$6:$F$9,$I$6:$I$9)</f>
        <v>8</v>
      </c>
      <c r="F1321" s="15">
        <f ca="1">LOOKUP(D1321,$F$6:$F$9,$J$6:$J$9)</f>
        <v>40</v>
      </c>
      <c r="G1321" s="15">
        <f ca="1">LOOKUP(D1321,$F$6:$F$9,$K$6:$K$9)</f>
        <v>24</v>
      </c>
      <c r="H1321" s="15">
        <f ca="1">LOOKUP(D1321,$F$6:$F$9,$L$6:$L$9)</f>
        <v>260</v>
      </c>
      <c r="I1321" s="20">
        <f ca="1">RAND()</f>
        <v>0.1831407343224265</v>
      </c>
      <c r="J1321" s="15">
        <f ca="1">IF(B1321=1, ROUND(_xlfn.NORM.INV(I1321,$C$5,$C$6)*(1+$T$14), 0), ROUND(_xlfn.NORM.INV(I1321, $D$5, $D$6)*(1+$T$14), 0))</f>
        <v>3</v>
      </c>
      <c r="K1321" s="20">
        <f ca="1">RAND()</f>
        <v>0.6593343686090829</v>
      </c>
      <c r="L1321" s="18">
        <f ca="1">IF(B1321=1, ROUND(_xlfn.NORM.INV(K1321,$C$7,$C$8), 2), ROUND(_xlfn.NORM.INV(K1321, $D$7, $D$8), 2))</f>
        <v>10679.54</v>
      </c>
      <c r="M1321" s="15">
        <f ca="1">MIN(E1321,J1321)</f>
        <v>3</v>
      </c>
      <c r="N1321" s="15">
        <f ca="1">RAND()</f>
        <v>0.76030617091832264</v>
      </c>
      <c r="O1321" s="19">
        <f ca="1">(IF(B1321=1, $G$21+($G$22-$G$21)*N1321, $H$21+($H$22-$H$21)*N1321))</f>
        <v>3.2809185127549677E-2</v>
      </c>
      <c r="P1321" s="15">
        <f ca="1">ROUND(M1321*(1-O1321), 0)</f>
        <v>3</v>
      </c>
      <c r="Q1321" s="20">
        <f ca="1">RAND()</f>
        <v>0.86131293340257431</v>
      </c>
      <c r="R1321" s="15">
        <f ca="1">IF(B1321=1, ROUND(_xlfn.NORM.INV(Q1321,$C$9,$C$10)*(1+$T$14), 0), ROUND(_xlfn.NORM.INV(Q1321, $D$9, $D$10)*(1+$T$14), 0))</f>
        <v>51</v>
      </c>
      <c r="S1321" s="20">
        <f ca="1">RAND()</f>
        <v>0.31924167434362172</v>
      </c>
      <c r="T1321" s="18">
        <f ca="1">IF(B1321=1, ROUND(_xlfn.NORM.INV(S1321,$C$11,$C$12), 2), ROUND(_xlfn.NORM.INV(S1321, $D$11, $D$12), 2))</f>
        <v>5139.13</v>
      </c>
      <c r="U1321" s="15">
        <f ca="1">MIN(F1321,R1321)</f>
        <v>40</v>
      </c>
      <c r="V1321" s="15">
        <f ca="1">RAND()</f>
        <v>5.8176530129419923E-2</v>
      </c>
      <c r="W1321" s="19">
        <f ca="1">(IF(B1321=1, $G$21+($G$22-$G$21)*V1321, $H$21+($H$22-$H$21)*V1321))</f>
        <v>1.1745295903882598E-2</v>
      </c>
      <c r="X1321" s="15">
        <f ca="1">ROUND(U1321*(1-W1321), 0)</f>
        <v>40</v>
      </c>
      <c r="Y1321" s="20">
        <f ca="1">RAND()</f>
        <v>0.53015226191207188</v>
      </c>
      <c r="Z1321" s="15">
        <f ca="1">IF(B1321=1, ROUND(_xlfn.NORM.INV(Y1321,$C$13,$C$14)*(1+$T$14), 0), ROUND(_xlfn.NORM.INV(Y1321, $D$13, $D$14)*(1+$T$14), 0))</f>
        <v>36</v>
      </c>
      <c r="AA1321" s="20">
        <f ca="1">RAND()</f>
        <v>0.72911974670034507</v>
      </c>
      <c r="AB1321" s="18">
        <f ca="1">IF(B1321=1, ROUND(_xlfn.NORM.INV(AA1321,$C$15,$C$16), 2), ROUND(_xlfn.NORM.INV(AA1321, $D$15, $D$16), 2))</f>
        <v>2872.12</v>
      </c>
      <c r="AC1321" s="15">
        <f ca="1">MIN(G1321,Z1321)</f>
        <v>24</v>
      </c>
      <c r="AD1321" s="15">
        <f ca="1">RAND()</f>
        <v>0.8068144621486818</v>
      </c>
      <c r="AE1321" s="19">
        <f ca="1">(IF(B1321=1, $G$21+($G$22-$G$21)*AD1321, $H$21+($H$22-$H$21)*AD1321))</f>
        <v>3.4204433864460454E-2</v>
      </c>
      <c r="AF1321" s="15">
        <f ca="1">ROUND(AC1321*(1-AE1321), 0)</f>
        <v>23</v>
      </c>
      <c r="AG1321" s="20">
        <f ca="1">RAND()</f>
        <v>0.41749870144516688</v>
      </c>
      <c r="AH1321" s="15">
        <f ca="1">IF(B1321=1, ROUND(_xlfn.NORM.INV(AG1321,$C$17,$C$18)*(1+$T$14), 0), ROUND(_xlfn.NORM.INV(AG1321, $D$17, $D$18)*(1+$T$14), 0))</f>
        <v>189</v>
      </c>
      <c r="AI1321" s="20">
        <f ca="1">RAND()</f>
        <v>7.8847030930111472E-3</v>
      </c>
      <c r="AJ1321" s="18">
        <f ca="1">IF(B1321=1, ROUND(_xlfn.NORM.INV(AI1321,$C$19,$C$20), 2), ROUND(_xlfn.NORM.INV(AI1321, $D$19, $D$20), 2))</f>
        <v>1565.35</v>
      </c>
      <c r="AK1321" s="15">
        <f ca="1">MIN(ROUND(H1321*(1+$C$22),0),AH1321)</f>
        <v>189</v>
      </c>
      <c r="AL1321" s="20">
        <f ca="1">RAND()</f>
        <v>0.5423934145537388</v>
      </c>
      <c r="AM1321" s="19">
        <f ca="1">(IF(B1321=1, $G$21+($G$22-$G$21)*AL1321, $H$21+($H$22-$H$21)*AL1321))</f>
        <v>2.6271802436612167E-2</v>
      </c>
      <c r="AN1321" s="15">
        <f ca="1">ROUND(AK1321*(1-AM1321), 0)</f>
        <v>184</v>
      </c>
      <c r="AO1321" s="18">
        <f ca="1">SUM(IF(AN1321&gt;H1321, (AN1321-H1321)*($G$23+AJ1321), 0),IF(AF1321&gt;G1321,(AF1321-G1321)*($G$23+AB1321),0),IF(X1321&gt;F1321,(X1321-F1321)*($G$23+T1321),0),IF(P1321&gt;E1321,(P1321-E1321)*($G$23+L1321),0))</f>
        <v>0</v>
      </c>
      <c r="AP1321" s="18">
        <f>-$C$24</f>
        <v>-313614.51120000001</v>
      </c>
      <c r="AQ1321" s="17">
        <f ca="1">L1321*P1321+T1321*X1321+AB1321*AF1321+AJ1321*AN1321-AO1321+AP1321</f>
        <v>278072.46879999997</v>
      </c>
      <c r="AS1321" s="21">
        <f ca="1">SUM(IF(AN1321&gt;H1321, (AN1321-H1321), 0),IF(AF1321&gt;G1321,(AF1321-G1321),0),IF(X1321&gt;F1321,(X1321-F1321),0),IF(P1321&gt;E1321,(P1321-E1321),0))</f>
        <v>0</v>
      </c>
    </row>
    <row r="1322" spans="1:45" x14ac:dyDescent="0.4">
      <c r="A1322" s="15">
        <v>1294</v>
      </c>
      <c r="B1322" s="15">
        <f ca="1">IF(RAND() &lt; (8/12), 0, 1)</f>
        <v>1</v>
      </c>
      <c r="C1322" s="20">
        <f ca="1">RAND()</f>
        <v>0.41018984822650362</v>
      </c>
      <c r="D1322" s="15" t="str">
        <f ca="1">LOOKUP(C1322,$H$13:$H$16,$F$13:$F$16)</f>
        <v>Airbus A380-800</v>
      </c>
      <c r="E1322" s="15">
        <f ca="1">LOOKUP(D1322,$F$6:$F$9,$I$6:$I$9)</f>
        <v>14</v>
      </c>
      <c r="F1322" s="15">
        <f ca="1">LOOKUP(D1322,$F$6:$F$9,$J$6:$J$9)</f>
        <v>76</v>
      </c>
      <c r="G1322" s="15">
        <f ca="1">LOOKUP(D1322,$F$6:$F$9,$K$6:$K$9)</f>
        <v>56</v>
      </c>
      <c r="H1322" s="15">
        <f ca="1">LOOKUP(D1322,$F$6:$F$9,$L$6:$L$9)</f>
        <v>341</v>
      </c>
      <c r="I1322" s="20">
        <f ca="1">RAND()</f>
        <v>0.30199813212978299</v>
      </c>
      <c r="J1322" s="15">
        <f ca="1">IF(B1322=1, ROUND(_xlfn.NORM.INV(I1322,$C$5,$C$6)*(1+$T$14), 0), ROUND(_xlfn.NORM.INV(I1322, $D$5, $D$6)*(1+$T$14), 0))</f>
        <v>5</v>
      </c>
      <c r="K1322" s="20">
        <f ca="1">RAND()</f>
        <v>0.55849864084285572</v>
      </c>
      <c r="L1322" s="18">
        <f ca="1">IF(B1322=1, ROUND(_xlfn.NORM.INV(K1322,$C$7,$C$8), 2), ROUND(_xlfn.NORM.INV(K1322, $D$7, $D$8), 2))</f>
        <v>13924.28</v>
      </c>
      <c r="M1322" s="15">
        <f ca="1">MIN(E1322,J1322)</f>
        <v>5</v>
      </c>
      <c r="N1322" s="15">
        <f ca="1">RAND()</f>
        <v>0.42347311647675545</v>
      </c>
      <c r="O1322" s="19">
        <f ca="1">(IF(B1322=1, $G$21+($G$22-$G$21)*N1322, $H$21+($H$22-$H$21)*N1322))</f>
        <v>2.9821559076686439E-2</v>
      </c>
      <c r="P1322" s="15">
        <f ca="1">ROUND(M1322*(1-O1322), 0)</f>
        <v>5</v>
      </c>
      <c r="Q1322" s="20">
        <f ca="1">RAND()</f>
        <v>0.15137541385562736</v>
      </c>
      <c r="R1322" s="15">
        <f ca="1">IF(B1322=1, ROUND(_xlfn.NORM.INV(Q1322,$C$9,$C$10)*(1+$T$14), 0), ROUND(_xlfn.NORM.INV(Q1322, $D$9, $D$10)*(1+$T$14), 0))</f>
        <v>35</v>
      </c>
      <c r="S1322" s="20">
        <f ca="1">RAND()</f>
        <v>0.38075643736636233</v>
      </c>
      <c r="T1322" s="18">
        <f ca="1">IF(B1322=1, ROUND(_xlfn.NORM.INV(S1322,$C$11,$C$12), 2), ROUND(_xlfn.NORM.INV(S1322, $D$11, $D$12), 2))</f>
        <v>6555.78</v>
      </c>
      <c r="U1322" s="15">
        <f ca="1">MIN(F1322,R1322)</f>
        <v>35</v>
      </c>
      <c r="V1322" s="15">
        <f ca="1">RAND()</f>
        <v>0.8891347038419064</v>
      </c>
      <c r="W1322" s="19">
        <f ca="1">(IF(B1322=1, $G$21+($G$22-$G$21)*V1322, $H$21+($H$22-$H$21)*V1322))</f>
        <v>4.6119714634466721E-2</v>
      </c>
      <c r="X1322" s="15">
        <f ca="1">ROUND(U1322*(1-W1322), 0)</f>
        <v>33</v>
      </c>
      <c r="Y1322" s="20">
        <f ca="1">RAND()</f>
        <v>0.99999498726407032</v>
      </c>
      <c r="Z1322" s="15">
        <f ca="1">IF(B1322=1, ROUND(_xlfn.NORM.INV(Y1322,$C$13,$C$14)*(1+$T$14), 0), ROUND(_xlfn.NORM.INV(Y1322, $D$13, $D$14)*(1+$T$14), 0))</f>
        <v>157</v>
      </c>
      <c r="AA1322" s="20">
        <f ca="1">RAND()</f>
        <v>0.90234345583765829</v>
      </c>
      <c r="AB1322" s="18">
        <f ca="1">IF(B1322=1, ROUND(_xlfn.NORM.INV(AA1322,$C$15,$C$16), 2), ROUND(_xlfn.NORM.INV(AA1322, $D$15, $D$16), 2))</f>
        <v>4265.16</v>
      </c>
      <c r="AC1322" s="15">
        <f ca="1">MIN(G1322,Z1322)</f>
        <v>56</v>
      </c>
      <c r="AD1322" s="15">
        <f ca="1">RAND()</f>
        <v>0.88381279556978298</v>
      </c>
      <c r="AE1322" s="19">
        <f ca="1">(IF(B1322=1, $G$21+($G$22-$G$21)*AD1322, $H$21+($H$22-$H$21)*AD1322))</f>
        <v>4.593344784494241E-2</v>
      </c>
      <c r="AF1322" s="15">
        <f ca="1">ROUND(AC1322*(1-AE1322), 0)</f>
        <v>53</v>
      </c>
      <c r="AG1322" s="20">
        <f ca="1">RAND()</f>
        <v>0.70824769440899071</v>
      </c>
      <c r="AH1322" s="15">
        <f ca="1">IF(B1322=1, ROUND(_xlfn.NORM.INV(AG1322,$C$17,$C$18)*(1+$T$14), 0), ROUND(_xlfn.NORM.INV(AG1322, $D$17, $D$18)*(1+$T$14), 0))</f>
        <v>374</v>
      </c>
      <c r="AI1322" s="20">
        <f ca="1">RAND()</f>
        <v>0.71035796193974521</v>
      </c>
      <c r="AJ1322" s="18">
        <f ca="1">IF(B1322=1, ROUND(_xlfn.NORM.INV(AI1322,$C$19,$C$20), 2), ROUND(_xlfn.NORM.INV(AI1322, $D$19, $D$20), 2))</f>
        <v>2443.13</v>
      </c>
      <c r="AK1322" s="15">
        <f ca="1">MIN(ROUND(H1322*(1+$C$22),0),AH1322)</f>
        <v>358</v>
      </c>
      <c r="AL1322" s="20">
        <f ca="1">RAND()</f>
        <v>0.36671959462490322</v>
      </c>
      <c r="AM1322" s="19">
        <f ca="1">(IF(B1322=1, $G$21+($G$22-$G$21)*AL1322, $H$21+($H$22-$H$21)*AL1322))</f>
        <v>2.7835185811871613E-2</v>
      </c>
      <c r="AN1322" s="15">
        <f ca="1">ROUND(AK1322*(1-AM1322), 0)</f>
        <v>348</v>
      </c>
      <c r="AO1322" s="18">
        <f ca="1">SUM(IF(AN1322&gt;H1322, (AN1322-H1322)*($G$23+AJ1322), 0),IF(AF1322&gt;G1322,(AF1322-G1322)*($G$23+AB1322),0),IF(X1322&gt;F1322,(X1322-F1322)*($G$23+T1322),0),IF(P1322&gt;E1322,(P1322-E1322)*($G$23+L1322),0))</f>
        <v>23058.91</v>
      </c>
      <c r="AP1322" s="18">
        <f>-$C$24</f>
        <v>-313614.51120000001</v>
      </c>
      <c r="AQ1322" s="17">
        <f ca="1">L1322*P1322+T1322*X1322+AB1322*AF1322+AJ1322*AN1322-AO1322+AP1322</f>
        <v>1025551.4387999999</v>
      </c>
      <c r="AS1322" s="21">
        <f ca="1">SUM(IF(AN1322&gt;H1322, (AN1322-H1322), 0),IF(AF1322&gt;G1322,(AF1322-G1322),0),IF(X1322&gt;F1322,(X1322-F1322),0),IF(P1322&gt;E1322,(P1322-E1322),0))</f>
        <v>7</v>
      </c>
    </row>
    <row r="1323" spans="1:45" x14ac:dyDescent="0.4">
      <c r="A1323" s="15">
        <v>1295</v>
      </c>
      <c r="B1323" s="15">
        <f ca="1">IF(RAND() &lt; (8/12), 0, 1)</f>
        <v>0</v>
      </c>
      <c r="C1323" s="20">
        <f ca="1">RAND()</f>
        <v>0.89012748977913148</v>
      </c>
      <c r="D1323" s="15" t="str">
        <f ca="1">LOOKUP(C1323,$H$13:$H$16,$F$13:$F$16)</f>
        <v>Boeing 777-300ER</v>
      </c>
      <c r="E1323" s="15">
        <f ca="1">LOOKUP(D1323,$F$6:$F$9,$I$6:$I$9)</f>
        <v>8</v>
      </c>
      <c r="F1323" s="15">
        <f ca="1">LOOKUP(D1323,$F$6:$F$9,$J$6:$J$9)</f>
        <v>40</v>
      </c>
      <c r="G1323" s="15">
        <f ca="1">LOOKUP(D1323,$F$6:$F$9,$K$6:$K$9)</f>
        <v>24</v>
      </c>
      <c r="H1323" s="15">
        <f ca="1">LOOKUP(D1323,$F$6:$F$9,$L$6:$L$9)</f>
        <v>260</v>
      </c>
      <c r="I1323" s="20">
        <f ca="1">RAND()</f>
        <v>0.70373503662609016</v>
      </c>
      <c r="J1323" s="15">
        <f ca="1">IF(B1323=1, ROUND(_xlfn.NORM.INV(I1323,$C$5,$C$6)*(1+$T$14), 0), ROUND(_xlfn.NORM.INV(I1323, $D$5, $D$6)*(1+$T$14), 0))</f>
        <v>5</v>
      </c>
      <c r="K1323" s="20">
        <f ca="1">RAND()</f>
        <v>0.48624039862802426</v>
      </c>
      <c r="L1323" s="18">
        <f ca="1">IF(B1323=1, ROUND(_xlfn.NORM.INV(K1323,$C$7,$C$8), 2), ROUND(_xlfn.NORM.INV(K1323, $D$7, $D$8), 2))</f>
        <v>10476.66</v>
      </c>
      <c r="M1323" s="15">
        <f ca="1">MIN(E1323,J1323)</f>
        <v>5</v>
      </c>
      <c r="N1323" s="15">
        <f ca="1">RAND()</f>
        <v>0.67945750684098039</v>
      </c>
      <c r="O1323" s="19">
        <f ca="1">(IF(B1323=1, $G$21+($G$22-$G$21)*N1323, $H$21+($H$22-$H$21)*N1323))</f>
        <v>3.038372520522941E-2</v>
      </c>
      <c r="P1323" s="15">
        <f ca="1">ROUND(M1323*(1-O1323), 0)</f>
        <v>5</v>
      </c>
      <c r="Q1323" s="20">
        <f ca="1">RAND()</f>
        <v>0.73853632503989475</v>
      </c>
      <c r="R1323" s="15">
        <f ca="1">IF(B1323=1, ROUND(_xlfn.NORM.INV(Q1323,$C$9,$C$10)*(1+$T$14), 0), ROUND(_xlfn.NORM.INV(Q1323, $D$9, $D$10)*(1+$T$14), 0))</f>
        <v>47</v>
      </c>
      <c r="S1323" s="20">
        <f ca="1">RAND()</f>
        <v>0.4008854562079226</v>
      </c>
      <c r="T1323" s="18">
        <f ca="1">IF(B1323=1, ROUND(_xlfn.NORM.INV(S1323,$C$11,$C$12), 2), ROUND(_xlfn.NORM.INV(S1323, $D$11, $D$12), 2))</f>
        <v>5188.9799999999996</v>
      </c>
      <c r="U1323" s="15">
        <f ca="1">MIN(F1323,R1323)</f>
        <v>40</v>
      </c>
      <c r="V1323" s="15">
        <f ca="1">RAND()</f>
        <v>7.511703720384022E-2</v>
      </c>
      <c r="W1323" s="19">
        <f ca="1">(IF(B1323=1, $G$21+($G$22-$G$21)*V1323, $H$21+($H$22-$H$21)*V1323))</f>
        <v>1.2253511116115206E-2</v>
      </c>
      <c r="X1323" s="15">
        <f ca="1">ROUND(U1323*(1-W1323), 0)</f>
        <v>40</v>
      </c>
      <c r="Y1323" s="20">
        <f ca="1">RAND()</f>
        <v>0.79626998874425359</v>
      </c>
      <c r="Z1323" s="15">
        <f ca="1">IF(B1323=1, ROUND(_xlfn.NORM.INV(Y1323,$C$13,$C$14)*(1+$T$14), 0), ROUND(_xlfn.NORM.INV(Y1323, $D$13, $D$14)*(1+$T$14), 0))</f>
        <v>44</v>
      </c>
      <c r="AA1323" s="20">
        <f ca="1">RAND()</f>
        <v>0.92083664646575547</v>
      </c>
      <c r="AB1323" s="18">
        <f ca="1">IF(B1323=1, ROUND(_xlfn.NORM.INV(AA1323,$C$15,$C$16), 2), ROUND(_xlfn.NORM.INV(AA1323, $D$15, $D$16), 2))</f>
        <v>2969.42</v>
      </c>
      <c r="AC1323" s="15">
        <f ca="1">MIN(G1323,Z1323)</f>
        <v>24</v>
      </c>
      <c r="AD1323" s="15">
        <f ca="1">RAND()</f>
        <v>0.94037230053280307</v>
      </c>
      <c r="AE1323" s="19">
        <f ca="1">(IF(B1323=1, $G$21+($G$22-$G$21)*AD1323, $H$21+($H$22-$H$21)*AD1323))</f>
        <v>3.8211169015984092E-2</v>
      </c>
      <c r="AF1323" s="15">
        <f ca="1">ROUND(AC1323*(1-AE1323), 0)</f>
        <v>23</v>
      </c>
      <c r="AG1323" s="20">
        <f ca="1">RAND()</f>
        <v>0.38109756769880698</v>
      </c>
      <c r="AH1323" s="15">
        <f ca="1">IF(B1323=1, ROUND(_xlfn.NORM.INV(AG1323,$C$17,$C$18)*(1+$T$14), 0), ROUND(_xlfn.NORM.INV(AG1323, $D$17, $D$18)*(1+$T$14), 0))</f>
        <v>184</v>
      </c>
      <c r="AI1323" s="20">
        <f ca="1">RAND()</f>
        <v>0.77476265575473957</v>
      </c>
      <c r="AJ1323" s="18">
        <f ca="1">IF(B1323=1, ROUND(_xlfn.NORM.INV(AI1323,$C$19,$C$20), 2), ROUND(_xlfn.NORM.INV(AI1323, $D$19, $D$20), 2))</f>
        <v>1806.05</v>
      </c>
      <c r="AK1323" s="15">
        <f ca="1">MIN(ROUND(H1323*(1+$C$22),0),AH1323)</f>
        <v>184</v>
      </c>
      <c r="AL1323" s="20">
        <f ca="1">RAND()</f>
        <v>0.79742154935361842</v>
      </c>
      <c r="AM1323" s="19">
        <f ca="1">(IF(B1323=1, $G$21+($G$22-$G$21)*AL1323, $H$21+($H$22-$H$21)*AL1323))</f>
        <v>3.3922646480608554E-2</v>
      </c>
      <c r="AN1323" s="15">
        <f ca="1">ROUND(AK1323*(1-AM1323), 0)</f>
        <v>178</v>
      </c>
      <c r="AO1323" s="18">
        <f ca="1">SUM(IF(AN1323&gt;H1323, (AN1323-H1323)*($G$23+AJ1323), 0),IF(AF1323&gt;G1323,(AF1323-G1323)*($G$23+AB1323),0),IF(X1323&gt;F1323,(X1323-F1323)*($G$23+T1323),0),IF(P1323&gt;E1323,(P1323-E1323)*($G$23+L1323),0))</f>
        <v>0</v>
      </c>
      <c r="AP1323" s="18">
        <f>-$C$24</f>
        <v>-313614.51120000001</v>
      </c>
      <c r="AQ1323" s="17">
        <f ca="1">L1323*P1323+T1323*X1323+AB1323*AF1323+AJ1323*AN1323-AO1323+AP1323</f>
        <v>336101.54880000005</v>
      </c>
      <c r="AS1323" s="21">
        <f ca="1">SUM(IF(AN1323&gt;H1323, (AN1323-H1323), 0),IF(AF1323&gt;G1323,(AF1323-G1323),0),IF(X1323&gt;F1323,(X1323-F1323),0),IF(P1323&gt;E1323,(P1323-E1323),0))</f>
        <v>0</v>
      </c>
    </row>
    <row r="1324" spans="1:45" x14ac:dyDescent="0.4">
      <c r="A1324" s="15">
        <v>1296</v>
      </c>
      <c r="B1324" s="15">
        <f ca="1">IF(RAND() &lt; (8/12), 0, 1)</f>
        <v>1</v>
      </c>
      <c r="C1324" s="20">
        <f ca="1">RAND()</f>
        <v>0.14010247108042839</v>
      </c>
      <c r="D1324" s="15" t="str">
        <f ca="1">LOOKUP(C1324,$H$13:$H$16,$F$13:$F$16)</f>
        <v>Airbus A350-900</v>
      </c>
      <c r="E1324" s="15">
        <f ca="1">LOOKUP(D1324,$F$6:$F$9,$I$6:$I$9)</f>
        <v>0</v>
      </c>
      <c r="F1324" s="15">
        <f ca="1">LOOKUP(D1324,$F$6:$F$9,$J$6:$J$9)</f>
        <v>32</v>
      </c>
      <c r="G1324" s="15">
        <f ca="1">LOOKUP(D1324,$F$6:$F$9,$K$6:$K$9)</f>
        <v>21</v>
      </c>
      <c r="H1324" s="15">
        <f ca="1">LOOKUP(D1324,$F$6:$F$9,$L$6:$L$9)</f>
        <v>259</v>
      </c>
      <c r="I1324" s="20">
        <f ca="1">RAND()</f>
        <v>0.78033590593021074</v>
      </c>
      <c r="J1324" s="15">
        <f ca="1">IF(B1324=1, ROUND(_xlfn.NORM.INV(I1324,$C$5,$C$6)*(1+$T$14), 0), ROUND(_xlfn.NORM.INV(I1324, $D$5, $D$6)*(1+$T$14), 0))</f>
        <v>8</v>
      </c>
      <c r="K1324" s="20">
        <f ca="1">RAND()</f>
        <v>0.86961325437345949</v>
      </c>
      <c r="L1324" s="18">
        <f ca="1">IF(B1324=1, ROUND(_xlfn.NORM.INV(K1324,$C$7,$C$8), 2), ROUND(_xlfn.NORM.INV(K1324, $D$7, $D$8), 2))</f>
        <v>15686.94</v>
      </c>
      <c r="M1324" s="15">
        <f ca="1">MIN(E1324,J1324)</f>
        <v>0</v>
      </c>
      <c r="N1324" s="15">
        <f ca="1">RAND()</f>
        <v>0.4754096237992913</v>
      </c>
      <c r="O1324" s="19">
        <f ca="1">(IF(B1324=1, $G$21+($G$22-$G$21)*N1324, $H$21+($H$22-$H$21)*N1324))</f>
        <v>3.1639336832975193E-2</v>
      </c>
      <c r="P1324" s="15">
        <f ca="1">ROUND(M1324*(1-O1324), 0)</f>
        <v>0</v>
      </c>
      <c r="Q1324" s="20">
        <f ca="1">RAND()</f>
        <v>0.47027647120378213</v>
      </c>
      <c r="R1324" s="15">
        <f ca="1">IF(B1324=1, ROUND(_xlfn.NORM.INV(Q1324,$C$9,$C$10)*(1+$T$14), 0), ROUND(_xlfn.NORM.INV(Q1324, $D$9, $D$10)*(1+$T$14), 0))</f>
        <v>59</v>
      </c>
      <c r="S1324" s="20">
        <f ca="1">RAND()</f>
        <v>0.56758499533535189</v>
      </c>
      <c r="T1324" s="18">
        <f ca="1">IF(B1324=1, ROUND(_xlfn.NORM.INV(S1324,$C$11,$C$12), 2), ROUND(_xlfn.NORM.INV(S1324, $D$11, $D$12), 2))</f>
        <v>6982.94</v>
      </c>
      <c r="U1324" s="15">
        <f ca="1">MIN(F1324,R1324)</f>
        <v>32</v>
      </c>
      <c r="V1324" s="15">
        <f ca="1">RAND()</f>
        <v>0.4261820452243551</v>
      </c>
      <c r="W1324" s="19">
        <f ca="1">(IF(B1324=1, $G$21+($G$22-$G$21)*V1324, $H$21+($H$22-$H$21)*V1324))</f>
        <v>2.991637158285243E-2</v>
      </c>
      <c r="X1324" s="15">
        <f ca="1">ROUND(U1324*(1-W1324), 0)</f>
        <v>31</v>
      </c>
      <c r="Y1324" s="20">
        <f ca="1">RAND()</f>
        <v>2.4583927198634781E-3</v>
      </c>
      <c r="Z1324" s="15">
        <f ca="1">IF(B1324=1, ROUND(_xlfn.NORM.INV(Y1324,$C$13,$C$14)*(1+$T$14), 0), ROUND(_xlfn.NORM.INV(Y1324, $D$13, $D$14)*(1+$T$14), 0))</f>
        <v>-10</v>
      </c>
      <c r="AA1324" s="20">
        <f ca="1">RAND()</f>
        <v>0.33004749705990033</v>
      </c>
      <c r="AB1324" s="18">
        <f ca="1">IF(B1324=1, ROUND(_xlfn.NORM.INV(AA1324,$C$15,$C$16), 2), ROUND(_xlfn.NORM.INV(AA1324, $D$15, $D$16), 2))</f>
        <v>3430.87</v>
      </c>
      <c r="AC1324" s="15">
        <f ca="1">MIN(G1324,Z1324)</f>
        <v>-10</v>
      </c>
      <c r="AD1324" s="15">
        <f ca="1">RAND()</f>
        <v>0.23619155512481649</v>
      </c>
      <c r="AE1324" s="19">
        <f ca="1">(IF(B1324=1, $G$21+($G$22-$G$21)*AD1324, $H$21+($H$22-$H$21)*AD1324))</f>
        <v>2.3266704429368578E-2</v>
      </c>
      <c r="AF1324" s="15">
        <f ca="1">ROUND(AC1324*(1-AE1324), 0)</f>
        <v>-10</v>
      </c>
      <c r="AG1324" s="20">
        <f ca="1">RAND()</f>
        <v>0.87272568155046026</v>
      </c>
      <c r="AH1324" s="15">
        <f ca="1">IF(B1324=1, ROUND(_xlfn.NORM.INV(AG1324,$C$17,$C$18)*(1+$T$14), 0), ROUND(_xlfn.NORM.INV(AG1324, $D$17, $D$18)*(1+$T$14), 0))</f>
        <v>448</v>
      </c>
      <c r="AI1324" s="20">
        <f ca="1">RAND()</f>
        <v>0.4032791093786473</v>
      </c>
      <c r="AJ1324" s="18">
        <f ca="1">IF(B1324=1, ROUND(_xlfn.NORM.INV(AI1324,$C$19,$C$20), 2), ROUND(_xlfn.NORM.INV(AI1324, $D$19, $D$20), 2))</f>
        <v>2202.88</v>
      </c>
      <c r="AK1324" s="15">
        <f ca="1">MIN(ROUND(H1324*(1+$C$22),0),AH1324)</f>
        <v>272</v>
      </c>
      <c r="AL1324" s="20">
        <f ca="1">RAND()</f>
        <v>0.13908699413614833</v>
      </c>
      <c r="AM1324" s="19">
        <f ca="1">(IF(B1324=1, $G$21+($G$22-$G$21)*AL1324, $H$21+($H$22-$H$21)*AL1324))</f>
        <v>1.9868044794765193E-2</v>
      </c>
      <c r="AN1324" s="15">
        <f ca="1">ROUND(AK1324*(1-AM1324), 0)</f>
        <v>267</v>
      </c>
      <c r="AO1324" s="18">
        <f ca="1">SUM(IF(AN1324&gt;H1324, (AN1324-H1324)*($G$23+AJ1324), 0),IF(AF1324&gt;G1324,(AF1324-G1324)*($G$23+AB1324),0),IF(X1324&gt;F1324,(X1324-F1324)*($G$23+T1324),0),IF(P1324&gt;E1324,(P1324-E1324)*($G$23+L1324),0))</f>
        <v>24431.040000000001</v>
      </c>
      <c r="AP1324" s="18">
        <f>-$C$24</f>
        <v>-313614.51120000001</v>
      </c>
      <c r="AQ1324" s="17">
        <f ca="1">L1324*P1324+T1324*X1324+AB1324*AF1324+AJ1324*AN1324-AO1324+AP1324</f>
        <v>432285.84880000009</v>
      </c>
      <c r="AS1324" s="21">
        <f ca="1">SUM(IF(AN1324&gt;H1324, (AN1324-H1324), 0),IF(AF1324&gt;G1324,(AF1324-G1324),0),IF(X1324&gt;F1324,(X1324-F1324),0),IF(P1324&gt;E1324,(P1324-E1324),0))</f>
        <v>8</v>
      </c>
    </row>
    <row r="1325" spans="1:45" x14ac:dyDescent="0.4">
      <c r="A1325" s="15">
        <v>1297</v>
      </c>
      <c r="B1325" s="15">
        <f ca="1">IF(RAND() &lt; (8/12), 0, 1)</f>
        <v>0</v>
      </c>
      <c r="C1325" s="20">
        <f ca="1">RAND()</f>
        <v>0.81995873455776946</v>
      </c>
      <c r="D1325" s="15" t="str">
        <f ca="1">LOOKUP(C1325,$H$13:$H$16,$F$13:$F$16)</f>
        <v>Boeing 777-300ER</v>
      </c>
      <c r="E1325" s="15">
        <f ca="1">LOOKUP(D1325,$F$6:$F$9,$I$6:$I$9)</f>
        <v>8</v>
      </c>
      <c r="F1325" s="15">
        <f ca="1">LOOKUP(D1325,$F$6:$F$9,$J$6:$J$9)</f>
        <v>40</v>
      </c>
      <c r="G1325" s="15">
        <f ca="1">LOOKUP(D1325,$F$6:$F$9,$K$6:$K$9)</f>
        <v>24</v>
      </c>
      <c r="H1325" s="15">
        <f ca="1">LOOKUP(D1325,$F$6:$F$9,$L$6:$L$9)</f>
        <v>260</v>
      </c>
      <c r="I1325" s="20">
        <f ca="1">RAND()</f>
        <v>0.73485343039549766</v>
      </c>
      <c r="J1325" s="15">
        <f ca="1">IF(B1325=1, ROUND(_xlfn.NORM.INV(I1325,$C$5,$C$6)*(1+$T$14), 0), ROUND(_xlfn.NORM.INV(I1325, $D$5, $D$6)*(1+$T$14), 0))</f>
        <v>5</v>
      </c>
      <c r="K1325" s="20">
        <f ca="1">RAND()</f>
        <v>0.82524504582782077</v>
      </c>
      <c r="L1325" s="18">
        <f ca="1">IF(B1325=1, ROUND(_xlfn.NORM.INV(K1325,$C$7,$C$8), 2), ROUND(_xlfn.NORM.INV(K1325, $D$7, $D$8), 2))</f>
        <v>10918.76</v>
      </c>
      <c r="M1325" s="15">
        <f ca="1">MIN(E1325,J1325)</f>
        <v>5</v>
      </c>
      <c r="N1325" s="15">
        <f ca="1">RAND()</f>
        <v>0.1949436988698322</v>
      </c>
      <c r="O1325" s="19">
        <f ca="1">(IF(B1325=1, $G$21+($G$22-$G$21)*N1325, $H$21+($H$22-$H$21)*N1325))</f>
        <v>1.5848310966094965E-2</v>
      </c>
      <c r="P1325" s="15">
        <f ca="1">ROUND(M1325*(1-O1325), 0)</f>
        <v>5</v>
      </c>
      <c r="Q1325" s="20">
        <f ca="1">RAND()</f>
        <v>0.93812556971330374</v>
      </c>
      <c r="R1325" s="15">
        <f ca="1">IF(B1325=1, ROUND(_xlfn.NORM.INV(Q1325,$C$9,$C$10)*(1+$T$14), 0), ROUND(_xlfn.NORM.INV(Q1325, $D$9, $D$10)*(1+$T$14), 0))</f>
        <v>56</v>
      </c>
      <c r="S1325" s="20">
        <f ca="1">RAND()</f>
        <v>0.97603061503541266</v>
      </c>
      <c r="T1325" s="18">
        <f ca="1">IF(B1325=1, ROUND(_xlfn.NORM.INV(S1325,$C$11,$C$12), 2), ROUND(_xlfn.NORM.INV(S1325, $D$11, $D$12), 2))</f>
        <v>5696.92</v>
      </c>
      <c r="U1325" s="15">
        <f ca="1">MIN(F1325,R1325)</f>
        <v>40</v>
      </c>
      <c r="V1325" s="15">
        <f ca="1">RAND()</f>
        <v>5.0207818332773768E-2</v>
      </c>
      <c r="W1325" s="19">
        <f ca="1">(IF(B1325=1, $G$21+($G$22-$G$21)*V1325, $H$21+($H$22-$H$21)*V1325))</f>
        <v>1.1506234549983212E-2</v>
      </c>
      <c r="X1325" s="15">
        <f ca="1">ROUND(U1325*(1-W1325), 0)</f>
        <v>40</v>
      </c>
      <c r="Y1325" s="20">
        <f ca="1">RAND()</f>
        <v>0.32223105760583226</v>
      </c>
      <c r="Z1325" s="15">
        <f ca="1">IF(B1325=1, ROUND(_xlfn.NORM.INV(Y1325,$C$13,$C$14)*(1+$T$14), 0), ROUND(_xlfn.NORM.INV(Y1325, $D$13, $D$14)*(1+$T$14), 0))</f>
        <v>31</v>
      </c>
      <c r="AA1325" s="20">
        <f ca="1">RAND()</f>
        <v>0.43816170706206858</v>
      </c>
      <c r="AB1325" s="18">
        <f ca="1">IF(B1325=1, ROUND(_xlfn.NORM.INV(AA1325,$C$15,$C$16), 2), ROUND(_xlfn.NORM.INV(AA1325, $D$15, $D$16), 2))</f>
        <v>2779.05</v>
      </c>
      <c r="AC1325" s="15">
        <f ca="1">MIN(G1325,Z1325)</f>
        <v>24</v>
      </c>
      <c r="AD1325" s="15">
        <f ca="1">RAND()</f>
        <v>0.63574186432292545</v>
      </c>
      <c r="AE1325" s="19">
        <f ca="1">(IF(B1325=1, $G$21+($G$22-$G$21)*AD1325, $H$21+($H$22-$H$21)*AD1325))</f>
        <v>2.9072255929687763E-2</v>
      </c>
      <c r="AF1325" s="15">
        <f ca="1">ROUND(AC1325*(1-AE1325), 0)</f>
        <v>23</v>
      </c>
      <c r="AG1325" s="20">
        <f ca="1">RAND()</f>
        <v>0.58282430211488512</v>
      </c>
      <c r="AH1325" s="15">
        <f ca="1">IF(B1325=1, ROUND(_xlfn.NORM.INV(AG1325,$C$17,$C$18)*(1+$T$14), 0), ROUND(_xlfn.NORM.INV(AG1325, $D$17, $D$18)*(1+$T$14), 0))</f>
        <v>210</v>
      </c>
      <c r="AI1325" s="20">
        <f ca="1">RAND()</f>
        <v>0.93701460127331082</v>
      </c>
      <c r="AJ1325" s="18">
        <f ca="1">IF(B1325=1, ROUND(_xlfn.NORM.INV(AI1325,$C$19,$C$20), 2), ROUND(_xlfn.NORM.INV(AI1325, $D$19, $D$20), 2))</f>
        <v>1864.96</v>
      </c>
      <c r="AK1325" s="15">
        <f ca="1">MIN(ROUND(H1325*(1+$C$22),0),AH1325)</f>
        <v>210</v>
      </c>
      <c r="AL1325" s="20">
        <f ca="1">RAND()</f>
        <v>0.59694706803369701</v>
      </c>
      <c r="AM1325" s="19">
        <f ca="1">(IF(B1325=1, $G$21+($G$22-$G$21)*AL1325, $H$21+($H$22-$H$21)*AL1325))</f>
        <v>2.790841204101091E-2</v>
      </c>
      <c r="AN1325" s="15">
        <f ca="1">ROUND(AK1325*(1-AM1325), 0)</f>
        <v>204</v>
      </c>
      <c r="AO1325" s="18">
        <f ca="1">SUM(IF(AN1325&gt;H1325, (AN1325-H1325)*($G$23+AJ1325), 0),IF(AF1325&gt;G1325,(AF1325-G1325)*($G$23+AB1325),0),IF(X1325&gt;F1325,(X1325-F1325)*($G$23+T1325),0),IF(P1325&gt;E1325,(P1325-E1325)*($G$23+L1325),0))</f>
        <v>0</v>
      </c>
      <c r="AP1325" s="18">
        <f>-$C$24</f>
        <v>-313614.51120000001</v>
      </c>
      <c r="AQ1325" s="17">
        <f ca="1">L1325*P1325+T1325*X1325+AB1325*AF1325+AJ1325*AN1325-AO1325+AP1325</f>
        <v>413226.07880000008</v>
      </c>
      <c r="AS1325" s="21">
        <f ca="1">SUM(IF(AN1325&gt;H1325, (AN1325-H1325), 0),IF(AF1325&gt;G1325,(AF1325-G1325),0),IF(X1325&gt;F1325,(X1325-F1325),0),IF(P1325&gt;E1325,(P1325-E1325),0))</f>
        <v>0</v>
      </c>
    </row>
    <row r="1326" spans="1:45" x14ac:dyDescent="0.4">
      <c r="A1326" s="15">
        <v>1298</v>
      </c>
      <c r="B1326" s="15">
        <f ca="1">IF(RAND() &lt; (8/12), 0, 1)</f>
        <v>0</v>
      </c>
      <c r="C1326" s="20">
        <f ca="1">RAND()</f>
        <v>6.6087866154199371E-2</v>
      </c>
      <c r="D1326" s="15" t="str">
        <f ca="1">LOOKUP(C1326,$H$13:$H$16,$F$13:$F$16)</f>
        <v>Airbus A350-900</v>
      </c>
      <c r="E1326" s="15">
        <f ca="1">LOOKUP(D1326,$F$6:$F$9,$I$6:$I$9)</f>
        <v>0</v>
      </c>
      <c r="F1326" s="15">
        <f ca="1">LOOKUP(D1326,$F$6:$F$9,$J$6:$J$9)</f>
        <v>32</v>
      </c>
      <c r="G1326" s="15">
        <f ca="1">LOOKUP(D1326,$F$6:$F$9,$K$6:$K$9)</f>
        <v>21</v>
      </c>
      <c r="H1326" s="15">
        <f ca="1">LOOKUP(D1326,$F$6:$F$9,$L$6:$L$9)</f>
        <v>259</v>
      </c>
      <c r="I1326" s="20">
        <f ca="1">RAND()</f>
        <v>0.67399938593393149</v>
      </c>
      <c r="J1326" s="15">
        <f ca="1">IF(B1326=1, ROUND(_xlfn.NORM.INV(I1326,$C$5,$C$6)*(1+$T$14), 0), ROUND(_xlfn.NORM.INV(I1326, $D$5, $D$6)*(1+$T$14), 0))</f>
        <v>5</v>
      </c>
      <c r="K1326" s="20">
        <f ca="1">RAND()</f>
        <v>0.61206222294914014</v>
      </c>
      <c r="L1326" s="18">
        <f ca="1">IF(B1326=1, ROUND(_xlfn.NORM.INV(K1326,$C$7,$C$8), 2), ROUND(_xlfn.NORM.INV(K1326, $D$7, $D$8), 2))</f>
        <v>10622.13</v>
      </c>
      <c r="M1326" s="15">
        <f ca="1">MIN(E1326,J1326)</f>
        <v>0</v>
      </c>
      <c r="N1326" s="15">
        <f ca="1">RAND()</f>
        <v>0.20202931275759495</v>
      </c>
      <c r="O1326" s="19">
        <f ca="1">(IF(B1326=1, $G$21+($G$22-$G$21)*N1326, $H$21+($H$22-$H$21)*N1326))</f>
        <v>1.606087938272785E-2</v>
      </c>
      <c r="P1326" s="15">
        <f ca="1">ROUND(M1326*(1-O1326), 0)</f>
        <v>0</v>
      </c>
      <c r="Q1326" s="20">
        <f ca="1">RAND()</f>
        <v>0.72868832183689281</v>
      </c>
      <c r="R1326" s="15">
        <f ca="1">IF(B1326=1, ROUND(_xlfn.NORM.INV(Q1326,$C$9,$C$10)*(1+$T$14), 0), ROUND(_xlfn.NORM.INV(Q1326, $D$9, $D$10)*(1+$T$14), 0))</f>
        <v>46</v>
      </c>
      <c r="S1326" s="20">
        <f ca="1">RAND()</f>
        <v>0.8977657036268063</v>
      </c>
      <c r="T1326" s="18">
        <f ca="1">IF(B1326=1, ROUND(_xlfn.NORM.INV(S1326,$C$11,$C$12), 2), ROUND(_xlfn.NORM.INV(S1326, $D$11, $D$12), 2))</f>
        <v>5535.35</v>
      </c>
      <c r="U1326" s="15">
        <f ca="1">MIN(F1326,R1326)</f>
        <v>32</v>
      </c>
      <c r="V1326" s="15">
        <f ca="1">RAND()</f>
        <v>0.40697140461725589</v>
      </c>
      <c r="W1326" s="19">
        <f ca="1">(IF(B1326=1, $G$21+($G$22-$G$21)*V1326, $H$21+($H$22-$H$21)*V1326))</f>
        <v>2.2209142138517678E-2</v>
      </c>
      <c r="X1326" s="15">
        <f ca="1">ROUND(U1326*(1-W1326), 0)</f>
        <v>31</v>
      </c>
      <c r="Y1326" s="20">
        <f ca="1">RAND()</f>
        <v>0.63290282343189397</v>
      </c>
      <c r="Z1326" s="15">
        <f ca="1">IF(B1326=1, ROUND(_xlfn.NORM.INV(Y1326,$C$13,$C$14)*(1+$T$14), 0), ROUND(_xlfn.NORM.INV(Y1326, $D$13, $D$14)*(1+$T$14), 0))</f>
        <v>39</v>
      </c>
      <c r="AA1326" s="20">
        <f ca="1">RAND()</f>
        <v>0.85169767375267436</v>
      </c>
      <c r="AB1326" s="18">
        <f ca="1">IF(B1326=1, ROUND(_xlfn.NORM.INV(AA1326,$C$15,$C$16), 2), ROUND(_xlfn.NORM.INV(AA1326, $D$15, $D$16), 2))</f>
        <v>2924.82</v>
      </c>
      <c r="AC1326" s="15">
        <f ca="1">MIN(G1326,Z1326)</f>
        <v>21</v>
      </c>
      <c r="AD1326" s="15">
        <f ca="1">RAND()</f>
        <v>0.65538643909128091</v>
      </c>
      <c r="AE1326" s="19">
        <f ca="1">(IF(B1326=1, $G$21+($G$22-$G$21)*AD1326, $H$21+($H$22-$H$21)*AD1326))</f>
        <v>2.9661593172738428E-2</v>
      </c>
      <c r="AF1326" s="15">
        <f ca="1">ROUND(AC1326*(1-AE1326), 0)</f>
        <v>20</v>
      </c>
      <c r="AG1326" s="20">
        <f ca="1">RAND()</f>
        <v>0.19936599923244103</v>
      </c>
      <c r="AH1326" s="15">
        <f ca="1">IF(B1326=1, ROUND(_xlfn.NORM.INV(AG1326,$C$17,$C$18)*(1+$T$14), 0), ROUND(_xlfn.NORM.INV(AG1326, $D$17, $D$18)*(1+$T$14), 0))</f>
        <v>155</v>
      </c>
      <c r="AI1326" s="20">
        <f ca="1">RAND()</f>
        <v>3.7855904505045834E-2</v>
      </c>
      <c r="AJ1326" s="18">
        <f ca="1">IF(B1326=1, ROUND(_xlfn.NORM.INV(AI1326,$C$19,$C$20), 2), ROUND(_xlfn.NORM.INV(AI1326, $D$19, $D$20), 2))</f>
        <v>1613.82</v>
      </c>
      <c r="AK1326" s="15">
        <f ca="1">MIN(ROUND(H1326*(1+$C$22),0),AH1326)</f>
        <v>155</v>
      </c>
      <c r="AL1326" s="20">
        <f ca="1">RAND()</f>
        <v>0.29153857492187041</v>
      </c>
      <c r="AM1326" s="19">
        <f ca="1">(IF(B1326=1, $G$21+($G$22-$G$21)*AL1326, $H$21+($H$22-$H$21)*AL1326))</f>
        <v>1.874615724765611E-2</v>
      </c>
      <c r="AN1326" s="15">
        <f ca="1">ROUND(AK1326*(1-AM1326), 0)</f>
        <v>152</v>
      </c>
      <c r="AO1326" s="18">
        <f ca="1">SUM(IF(AN1326&gt;H1326, (AN1326-H1326)*($G$23+AJ1326), 0),IF(AF1326&gt;G1326,(AF1326-G1326)*($G$23+AB1326),0),IF(X1326&gt;F1326,(X1326-F1326)*($G$23+T1326),0),IF(P1326&gt;E1326,(P1326-E1326)*($G$23+L1326),0))</f>
        <v>0</v>
      </c>
      <c r="AP1326" s="18">
        <f>-$C$24</f>
        <v>-313614.51120000001</v>
      </c>
      <c r="AQ1326" s="17">
        <f ca="1">L1326*P1326+T1326*X1326+AB1326*AF1326+AJ1326*AN1326-AO1326+AP1326</f>
        <v>161778.37880000001</v>
      </c>
      <c r="AS1326" s="21">
        <f ca="1">SUM(IF(AN1326&gt;H1326, (AN1326-H1326), 0),IF(AF1326&gt;G1326,(AF1326-G1326),0),IF(X1326&gt;F1326,(X1326-F1326),0),IF(P1326&gt;E1326,(P1326-E1326),0))</f>
        <v>0</v>
      </c>
    </row>
    <row r="1327" spans="1:45" x14ac:dyDescent="0.4">
      <c r="A1327" s="15">
        <v>1299</v>
      </c>
      <c r="B1327" s="15">
        <f ca="1">IF(RAND() &lt; (8/12), 0, 1)</f>
        <v>0</v>
      </c>
      <c r="C1327" s="20">
        <f ca="1">RAND()</f>
        <v>2.7382543334044329E-2</v>
      </c>
      <c r="D1327" s="15" t="str">
        <f ca="1">LOOKUP(C1327,$H$13:$H$16,$F$13:$F$16)</f>
        <v>Airbus A350-900</v>
      </c>
      <c r="E1327" s="15">
        <f ca="1">LOOKUP(D1327,$F$6:$F$9,$I$6:$I$9)</f>
        <v>0</v>
      </c>
      <c r="F1327" s="15">
        <f ca="1">LOOKUP(D1327,$F$6:$F$9,$J$6:$J$9)</f>
        <v>32</v>
      </c>
      <c r="G1327" s="15">
        <f ca="1">LOOKUP(D1327,$F$6:$F$9,$K$6:$K$9)</f>
        <v>21</v>
      </c>
      <c r="H1327" s="15">
        <f ca="1">LOOKUP(D1327,$F$6:$F$9,$L$6:$L$9)</f>
        <v>259</v>
      </c>
      <c r="I1327" s="20">
        <f ca="1">RAND()</f>
        <v>0.64937149903037883</v>
      </c>
      <c r="J1327" s="15">
        <f ca="1">IF(B1327=1, ROUND(_xlfn.NORM.INV(I1327,$C$5,$C$6)*(1+$T$14), 0), ROUND(_xlfn.NORM.INV(I1327, $D$5, $D$6)*(1+$T$14), 0))</f>
        <v>5</v>
      </c>
      <c r="K1327" s="20">
        <f ca="1">RAND()</f>
        <v>0.22389318526488633</v>
      </c>
      <c r="L1327" s="18">
        <f ca="1">IF(B1327=1, ROUND(_xlfn.NORM.INV(K1327,$C$7,$C$8), 2), ROUND(_xlfn.NORM.INV(K1327, $D$7, $D$8), 2))</f>
        <v>10146.41</v>
      </c>
      <c r="M1327" s="15">
        <f ca="1">MIN(E1327,J1327)</f>
        <v>0</v>
      </c>
      <c r="N1327" s="15">
        <f ca="1">RAND()</f>
        <v>0.86590997783184487</v>
      </c>
      <c r="O1327" s="19">
        <f ca="1">(IF(B1327=1, $G$21+($G$22-$G$21)*N1327, $H$21+($H$22-$H$21)*N1327))</f>
        <v>3.5977299334955345E-2</v>
      </c>
      <c r="P1327" s="15">
        <f ca="1">ROUND(M1327*(1-O1327), 0)</f>
        <v>0</v>
      </c>
      <c r="Q1327" s="20">
        <f ca="1">RAND()</f>
        <v>0.28015373184577308</v>
      </c>
      <c r="R1327" s="15">
        <f ca="1">IF(B1327=1, ROUND(_xlfn.NORM.INV(Q1327,$C$9,$C$10)*(1+$T$14), 0), ROUND(_xlfn.NORM.INV(Q1327, $D$9, $D$10)*(1+$T$14), 0))</f>
        <v>34</v>
      </c>
      <c r="S1327" s="20">
        <f ca="1">RAND()</f>
        <v>0.89658317103063079</v>
      </c>
      <c r="T1327" s="18">
        <f ca="1">IF(B1327=1, ROUND(_xlfn.NORM.INV(S1327,$C$11,$C$12), 2), ROUND(_xlfn.NORM.INV(S1327, $D$11, $D$12), 2))</f>
        <v>5533.85</v>
      </c>
      <c r="U1327" s="15">
        <f ca="1">MIN(F1327,R1327)</f>
        <v>32</v>
      </c>
      <c r="V1327" s="15">
        <f ca="1">RAND()</f>
        <v>0.85808975978059177</v>
      </c>
      <c r="W1327" s="19">
        <f ca="1">(IF(B1327=1, $G$21+($G$22-$G$21)*V1327, $H$21+($H$22-$H$21)*V1327))</f>
        <v>3.5742692793417755E-2</v>
      </c>
      <c r="X1327" s="15">
        <f ca="1">ROUND(U1327*(1-W1327), 0)</f>
        <v>31</v>
      </c>
      <c r="Y1327" s="20">
        <f ca="1">RAND()</f>
        <v>0.12186231027533745</v>
      </c>
      <c r="Z1327" s="15">
        <f ca="1">IF(B1327=1, ROUND(_xlfn.NORM.INV(Y1327,$C$13,$C$14)*(1+$T$14), 0), ROUND(_xlfn.NORM.INV(Y1327, $D$13, $D$14)*(1+$T$14), 0))</f>
        <v>25</v>
      </c>
      <c r="AA1327" s="20">
        <f ca="1">RAND()</f>
        <v>0.47439410776011715</v>
      </c>
      <c r="AB1327" s="18">
        <f ca="1">IF(B1327=1, ROUND(_xlfn.NORM.INV(AA1327,$C$15,$C$16), 2), ROUND(_xlfn.NORM.INV(AA1327, $D$15, $D$16), 2))</f>
        <v>2790.16</v>
      </c>
      <c r="AC1327" s="15">
        <f ca="1">MIN(G1327,Z1327)</f>
        <v>21</v>
      </c>
      <c r="AD1327" s="15">
        <f ca="1">RAND()</f>
        <v>0.32506298141882195</v>
      </c>
      <c r="AE1327" s="19">
        <f ca="1">(IF(B1327=1, $G$21+($G$22-$G$21)*AD1327, $H$21+($H$22-$H$21)*AD1327))</f>
        <v>1.975188944256466E-2</v>
      </c>
      <c r="AF1327" s="15">
        <f ca="1">ROUND(AC1327*(1-AE1327), 0)</f>
        <v>21</v>
      </c>
      <c r="AG1327" s="20">
        <f ca="1">RAND()</f>
        <v>0.15503597050667994</v>
      </c>
      <c r="AH1327" s="15">
        <f ca="1">IF(B1327=1, ROUND(_xlfn.NORM.INV(AG1327,$C$17,$C$18)*(1+$T$14), 0), ROUND(_xlfn.NORM.INV(AG1327, $D$17, $D$18)*(1+$T$14), 0))</f>
        <v>146</v>
      </c>
      <c r="AI1327" s="20">
        <f ca="1">RAND()</f>
        <v>3.9418368989004304E-2</v>
      </c>
      <c r="AJ1327" s="18">
        <f ca="1">IF(B1327=1, ROUND(_xlfn.NORM.INV(AI1327,$C$19,$C$20), 2), ROUND(_xlfn.NORM.INV(AI1327, $D$19, $D$20), 2))</f>
        <v>1615.23</v>
      </c>
      <c r="AK1327" s="15">
        <f ca="1">MIN(ROUND(H1327*(1+$C$22),0),AH1327)</f>
        <v>146</v>
      </c>
      <c r="AL1327" s="20">
        <f ca="1">RAND()</f>
        <v>4.1968984179365454E-2</v>
      </c>
      <c r="AM1327" s="19">
        <f ca="1">(IF(B1327=1, $G$21+($G$22-$G$21)*AL1327, $H$21+($H$22-$H$21)*AL1327))</f>
        <v>1.1259069525380964E-2</v>
      </c>
      <c r="AN1327" s="15">
        <f ca="1">ROUND(AK1327*(1-AM1327), 0)</f>
        <v>144</v>
      </c>
      <c r="AO1327" s="18">
        <f ca="1">SUM(IF(AN1327&gt;H1327, (AN1327-H1327)*($G$23+AJ1327), 0),IF(AF1327&gt;G1327,(AF1327-G1327)*($G$23+AB1327),0),IF(X1327&gt;F1327,(X1327-F1327)*($G$23+T1327),0),IF(P1327&gt;E1327,(P1327-E1327)*($G$23+L1327),0))</f>
        <v>0</v>
      </c>
      <c r="AP1327" s="18">
        <f>-$C$24</f>
        <v>-313614.51120000001</v>
      </c>
      <c r="AQ1327" s="17">
        <f ca="1">L1327*P1327+T1327*X1327+AB1327*AF1327+AJ1327*AN1327-AO1327+AP1327</f>
        <v>149121.31880000001</v>
      </c>
      <c r="AS1327" s="21">
        <f ca="1">SUM(IF(AN1327&gt;H1327, (AN1327-H1327), 0),IF(AF1327&gt;G1327,(AF1327-G1327),0),IF(X1327&gt;F1327,(X1327-F1327),0),IF(P1327&gt;E1327,(P1327-E1327),0))</f>
        <v>0</v>
      </c>
    </row>
    <row r="1328" spans="1:45" x14ac:dyDescent="0.4">
      <c r="A1328" s="15">
        <v>1300</v>
      </c>
      <c r="B1328" s="15">
        <f ca="1">IF(RAND() &lt; (8/12), 0, 1)</f>
        <v>1</v>
      </c>
      <c r="C1328" s="20">
        <f ca="1">RAND()</f>
        <v>0.34804643608205577</v>
      </c>
      <c r="D1328" s="15" t="str">
        <f ca="1">LOOKUP(C1328,$H$13:$H$16,$F$13:$F$16)</f>
        <v>Airbus A380-800</v>
      </c>
      <c r="E1328" s="15">
        <f ca="1">LOOKUP(D1328,$F$6:$F$9,$I$6:$I$9)</f>
        <v>14</v>
      </c>
      <c r="F1328" s="15">
        <f ca="1">LOOKUP(D1328,$F$6:$F$9,$J$6:$J$9)</f>
        <v>76</v>
      </c>
      <c r="G1328" s="15">
        <f ca="1">LOOKUP(D1328,$F$6:$F$9,$K$6:$K$9)</f>
        <v>56</v>
      </c>
      <c r="H1328" s="15">
        <f ca="1">LOOKUP(D1328,$F$6:$F$9,$L$6:$L$9)</f>
        <v>341</v>
      </c>
      <c r="I1328" s="20">
        <f ca="1">RAND()</f>
        <v>0.7444180180987231</v>
      </c>
      <c r="J1328" s="15">
        <f ca="1">IF(B1328=1, ROUND(_xlfn.NORM.INV(I1328,$C$5,$C$6)*(1+$T$14), 0), ROUND(_xlfn.NORM.INV(I1328, $D$5, $D$6)*(1+$T$14), 0))</f>
        <v>8</v>
      </c>
      <c r="K1328" s="20">
        <f ca="1">RAND()</f>
        <v>0.46086929759419981</v>
      </c>
      <c r="L1328" s="18">
        <f ca="1">IF(B1328=1, ROUND(_xlfn.NORM.INV(K1328,$C$7,$C$8), 2), ROUND(_xlfn.NORM.INV(K1328, $D$7, $D$8), 2))</f>
        <v>13481.7</v>
      </c>
      <c r="M1328" s="15">
        <f ca="1">MIN(E1328,J1328)</f>
        <v>8</v>
      </c>
      <c r="N1328" s="15">
        <f ca="1">RAND()</f>
        <v>0.53975548740589629</v>
      </c>
      <c r="O1328" s="19">
        <f ca="1">(IF(B1328=1, $G$21+($G$22-$G$21)*N1328, $H$21+($H$22-$H$21)*N1328))</f>
        <v>3.389144205920637E-2</v>
      </c>
      <c r="P1328" s="15">
        <f ca="1">ROUND(M1328*(1-O1328), 0)</f>
        <v>8</v>
      </c>
      <c r="Q1328" s="20">
        <f ca="1">RAND()</f>
        <v>0.24563265624224662</v>
      </c>
      <c r="R1328" s="15">
        <f ca="1">IF(B1328=1, ROUND(_xlfn.NORM.INV(Q1328,$C$9,$C$10)*(1+$T$14), 0), ROUND(_xlfn.NORM.INV(Q1328, $D$9, $D$10)*(1+$T$14), 0))</f>
        <v>44</v>
      </c>
      <c r="S1328" s="20">
        <f ca="1">RAND()</f>
        <v>8.8414677519412233E-2</v>
      </c>
      <c r="T1328" s="18">
        <f ca="1">IF(B1328=1, ROUND(_xlfn.NORM.INV(S1328,$C$11,$C$12), 2), ROUND(_xlfn.NORM.INV(S1328, $D$11, $D$12), 2))</f>
        <v>5611.61</v>
      </c>
      <c r="U1328" s="15">
        <f ca="1">MIN(F1328,R1328)</f>
        <v>44</v>
      </c>
      <c r="V1328" s="15">
        <f ca="1">RAND()</f>
        <v>0.86785402361868058</v>
      </c>
      <c r="W1328" s="19">
        <f ca="1">(IF(B1328=1, $G$21+($G$22-$G$21)*V1328, $H$21+($H$22-$H$21)*V1328))</f>
        <v>4.5374890826653823E-2</v>
      </c>
      <c r="X1328" s="15">
        <f ca="1">ROUND(U1328*(1-W1328), 0)</f>
        <v>42</v>
      </c>
      <c r="Y1328" s="20">
        <f ca="1">RAND()</f>
        <v>8.5192591357110325E-2</v>
      </c>
      <c r="Z1328" s="15">
        <f ca="1">IF(B1328=1, ROUND(_xlfn.NORM.INV(Y1328,$C$13,$C$14)*(1+$T$14), 0), ROUND(_xlfn.NORM.INV(Y1328, $D$13, $D$14)*(1+$T$14), 0))</f>
        <v>23</v>
      </c>
      <c r="AA1328" s="20">
        <f ca="1">RAND()</f>
        <v>0.98885163924295161</v>
      </c>
      <c r="AB1328" s="18">
        <f ca="1">IF(B1328=1, ROUND(_xlfn.NORM.INV(AA1328,$C$15,$C$16), 2), ROUND(_xlfn.NORM.INV(AA1328, $D$15, $D$16), 2))</f>
        <v>4741.38</v>
      </c>
      <c r="AC1328" s="15">
        <f ca="1">MIN(G1328,Z1328)</f>
        <v>23</v>
      </c>
      <c r="AD1328" s="15">
        <f ca="1">RAND()</f>
        <v>0.98948838532381578</v>
      </c>
      <c r="AE1328" s="19">
        <f ca="1">(IF(B1328=1, $G$21+($G$22-$G$21)*AD1328, $H$21+($H$22-$H$21)*AD1328))</f>
        <v>4.9632093486333552E-2</v>
      </c>
      <c r="AF1328" s="15">
        <f ca="1">ROUND(AC1328*(1-AE1328), 0)</f>
        <v>22</v>
      </c>
      <c r="AG1328" s="20">
        <f ca="1">RAND()</f>
        <v>0.16244735866296822</v>
      </c>
      <c r="AH1328" s="15">
        <f ca="1">IF(B1328=1, ROUND(_xlfn.NORM.INV(AG1328,$C$17,$C$18)*(1+$T$14), 0), ROUND(_xlfn.NORM.INV(AG1328, $D$17, $D$18)*(1+$T$14), 0))</f>
        <v>180</v>
      </c>
      <c r="AI1328" s="20">
        <f ca="1">RAND()</f>
        <v>0.55827687011714378</v>
      </c>
      <c r="AJ1328" s="18">
        <f ca="1">IF(B1328=1, ROUND(_xlfn.NORM.INV(AI1328,$C$19,$C$20), 2), ROUND(_xlfn.NORM.INV(AI1328, $D$19, $D$20), 2))</f>
        <v>2320.54</v>
      </c>
      <c r="AK1328" s="15">
        <f ca="1">MIN(ROUND(H1328*(1+$C$22),0),AH1328)</f>
        <v>180</v>
      </c>
      <c r="AL1328" s="20">
        <f ca="1">RAND()</f>
        <v>0.29574101111413698</v>
      </c>
      <c r="AM1328" s="19">
        <f ca="1">(IF(B1328=1, $G$21+($G$22-$G$21)*AL1328, $H$21+($H$22-$H$21)*AL1328))</f>
        <v>2.5350935388994793E-2</v>
      </c>
      <c r="AN1328" s="15">
        <f ca="1">ROUND(AK1328*(1-AM1328), 0)</f>
        <v>175</v>
      </c>
      <c r="AO1328" s="18">
        <f ca="1">SUM(IF(AN1328&gt;H1328, (AN1328-H1328)*($G$23+AJ1328), 0),IF(AF1328&gt;G1328,(AF1328-G1328)*($G$23+AB1328),0),IF(X1328&gt;F1328,(X1328-F1328)*($G$23+T1328),0),IF(P1328&gt;E1328,(P1328-E1328)*($G$23+L1328),0))</f>
        <v>0</v>
      </c>
      <c r="AP1328" s="18">
        <f>-$C$24</f>
        <v>-313614.51120000001</v>
      </c>
      <c r="AQ1328" s="17">
        <f ca="1">L1328*P1328+T1328*X1328+AB1328*AF1328+AJ1328*AN1328-AO1328+AP1328</f>
        <v>540331.56880000001</v>
      </c>
      <c r="AS1328" s="21">
        <f ca="1">SUM(IF(AN1328&gt;H1328, (AN1328-H1328), 0),IF(AF1328&gt;G1328,(AF1328-G1328),0),IF(X1328&gt;F1328,(X1328-F1328),0),IF(P1328&gt;E1328,(P1328-E1328),0))</f>
        <v>0</v>
      </c>
    </row>
    <row r="1329" spans="1:45" x14ac:dyDescent="0.4">
      <c r="A1329" s="15">
        <v>1301</v>
      </c>
      <c r="B1329" s="15">
        <f ca="1">IF(RAND() &lt; (8/12), 0, 1)</f>
        <v>0</v>
      </c>
      <c r="C1329" s="20">
        <f ca="1">RAND()</f>
        <v>0.17769732690608075</v>
      </c>
      <c r="D1329" s="15" t="str">
        <f ca="1">LOOKUP(C1329,$H$13:$H$16,$F$13:$F$16)</f>
        <v>Airbus A350-900</v>
      </c>
      <c r="E1329" s="15">
        <f ca="1">LOOKUP(D1329,$F$6:$F$9,$I$6:$I$9)</f>
        <v>0</v>
      </c>
      <c r="F1329" s="15">
        <f ca="1">LOOKUP(D1329,$F$6:$F$9,$J$6:$J$9)</f>
        <v>32</v>
      </c>
      <c r="G1329" s="15">
        <f ca="1">LOOKUP(D1329,$F$6:$F$9,$K$6:$K$9)</f>
        <v>21</v>
      </c>
      <c r="H1329" s="15">
        <f ca="1">LOOKUP(D1329,$F$6:$F$9,$L$6:$L$9)</f>
        <v>259</v>
      </c>
      <c r="I1329" s="20">
        <f ca="1">RAND()</f>
        <v>0.86064631665080527</v>
      </c>
      <c r="J1329" s="15">
        <f ca="1">IF(B1329=1, ROUND(_xlfn.NORM.INV(I1329,$C$5,$C$6)*(1+$T$14), 0), ROUND(_xlfn.NORM.INV(I1329, $D$5, $D$6)*(1+$T$14), 0))</f>
        <v>5</v>
      </c>
      <c r="K1329" s="20">
        <f ca="1">RAND()</f>
        <v>0.72656407264744483</v>
      </c>
      <c r="L1329" s="18">
        <f ca="1">IF(B1329=1, ROUND(_xlfn.NORM.INV(K1329,$C$7,$C$8), 2), ROUND(_xlfn.NORM.INV(K1329, $D$7, $D$8), 2))</f>
        <v>10766.95</v>
      </c>
      <c r="M1329" s="15">
        <f ca="1">MIN(E1329,J1329)</f>
        <v>0</v>
      </c>
      <c r="N1329" s="15">
        <f ca="1">RAND()</f>
        <v>0.14258733212684171</v>
      </c>
      <c r="O1329" s="19">
        <f ca="1">(IF(B1329=1, $G$21+($G$22-$G$21)*N1329, $H$21+($H$22-$H$21)*N1329))</f>
        <v>1.4277619963805253E-2</v>
      </c>
      <c r="P1329" s="15">
        <f ca="1">ROUND(M1329*(1-O1329), 0)</f>
        <v>0</v>
      </c>
      <c r="Q1329" s="20">
        <f ca="1">RAND()</f>
        <v>0.54392438388864839</v>
      </c>
      <c r="R1329" s="15">
        <f ca="1">IF(B1329=1, ROUND(_xlfn.NORM.INV(Q1329,$C$9,$C$10)*(1+$T$14), 0), ROUND(_xlfn.NORM.INV(Q1329, $D$9, $D$10)*(1+$T$14), 0))</f>
        <v>41</v>
      </c>
      <c r="S1329" s="20">
        <f ca="1">RAND()</f>
        <v>0.79514746335350595</v>
      </c>
      <c r="T1329" s="18">
        <f ca="1">IF(B1329=1, ROUND(_xlfn.NORM.INV(S1329,$C$11,$C$12), 2), ROUND(_xlfn.NORM.INV(S1329, $D$11, $D$12), 2))</f>
        <v>5434.06</v>
      </c>
      <c r="U1329" s="15">
        <f ca="1">MIN(F1329,R1329)</f>
        <v>32</v>
      </c>
      <c r="V1329" s="15">
        <f ca="1">RAND()</f>
        <v>0.32631442517596465</v>
      </c>
      <c r="W1329" s="19">
        <f ca="1">(IF(B1329=1, $G$21+($G$22-$G$21)*V1329, $H$21+($H$22-$H$21)*V1329))</f>
        <v>1.9789432755278939E-2</v>
      </c>
      <c r="X1329" s="15">
        <f ca="1">ROUND(U1329*(1-W1329), 0)</f>
        <v>31</v>
      </c>
      <c r="Y1329" s="20">
        <f ca="1">RAND()</f>
        <v>6.7868716416484842E-2</v>
      </c>
      <c r="Z1329" s="15">
        <f ca="1">IF(B1329=1, ROUND(_xlfn.NORM.INV(Y1329,$C$13,$C$14)*(1+$T$14), 0), ROUND(_xlfn.NORM.INV(Y1329, $D$13, $D$14)*(1+$T$14), 0))</f>
        <v>22</v>
      </c>
      <c r="AA1329" s="20">
        <f ca="1">RAND()</f>
        <v>0.34789149463354752</v>
      </c>
      <c r="AB1329" s="18">
        <f ca="1">IF(B1329=1, ROUND(_xlfn.NORM.INV(AA1329,$C$15,$C$16), 2), ROUND(_xlfn.NORM.INV(AA1329, $D$15, $D$16), 2))</f>
        <v>2750.45</v>
      </c>
      <c r="AC1329" s="15">
        <f ca="1">MIN(G1329,Z1329)</f>
        <v>21</v>
      </c>
      <c r="AD1329" s="15">
        <f ca="1">RAND()</f>
        <v>0.93685338321871092</v>
      </c>
      <c r="AE1329" s="19">
        <f ca="1">(IF(B1329=1, $G$21+($G$22-$G$21)*AD1329, $H$21+($H$22-$H$21)*AD1329))</f>
        <v>3.810560149656133E-2</v>
      </c>
      <c r="AF1329" s="15">
        <f ca="1">ROUND(AC1329*(1-AE1329), 0)</f>
        <v>20</v>
      </c>
      <c r="AG1329" s="20">
        <f ca="1">RAND()</f>
        <v>0.76909820258292849</v>
      </c>
      <c r="AH1329" s="15">
        <f ca="1">IF(B1329=1, ROUND(_xlfn.NORM.INV(AG1329,$C$17,$C$18)*(1+$T$14), 0), ROUND(_xlfn.NORM.INV(AG1329, $D$17, $D$18)*(1+$T$14), 0))</f>
        <v>238</v>
      </c>
      <c r="AI1329" s="20">
        <f ca="1">RAND()</f>
        <v>3.8210848444910406E-2</v>
      </c>
      <c r="AJ1329" s="18">
        <f ca="1">IF(B1329=1, ROUND(_xlfn.NORM.INV(AI1329,$C$19,$C$20), 2), ROUND(_xlfn.NORM.INV(AI1329, $D$19, $D$20), 2))</f>
        <v>1614.14</v>
      </c>
      <c r="AK1329" s="15">
        <f ca="1">MIN(ROUND(H1329*(1+$C$22),0),AH1329)</f>
        <v>238</v>
      </c>
      <c r="AL1329" s="20">
        <f ca="1">RAND()</f>
        <v>0.23517095507799224</v>
      </c>
      <c r="AM1329" s="19">
        <f ca="1">(IF(B1329=1, $G$21+($G$22-$G$21)*AL1329, $H$21+($H$22-$H$21)*AL1329))</f>
        <v>1.7055128652339768E-2</v>
      </c>
      <c r="AN1329" s="15">
        <f ca="1">ROUND(AK1329*(1-AM1329), 0)</f>
        <v>234</v>
      </c>
      <c r="AO1329" s="18">
        <f ca="1">SUM(IF(AN1329&gt;H1329, (AN1329-H1329)*($G$23+AJ1329), 0),IF(AF1329&gt;G1329,(AF1329-G1329)*($G$23+AB1329),0),IF(X1329&gt;F1329,(X1329-F1329)*($G$23+T1329),0),IF(P1329&gt;E1329,(P1329-E1329)*($G$23+L1329),0))</f>
        <v>0</v>
      </c>
      <c r="AP1329" s="18">
        <f>-$C$24</f>
        <v>-313614.51120000001</v>
      </c>
      <c r="AQ1329" s="17">
        <f ca="1">L1329*P1329+T1329*X1329+AB1329*AF1329+AJ1329*AN1329-AO1329+AP1329</f>
        <v>287559.10879999999</v>
      </c>
      <c r="AS1329" s="21">
        <f ca="1">SUM(IF(AN1329&gt;H1329, (AN1329-H1329), 0),IF(AF1329&gt;G1329,(AF1329-G1329),0),IF(X1329&gt;F1329,(X1329-F1329),0),IF(P1329&gt;E1329,(P1329-E1329),0))</f>
        <v>0</v>
      </c>
    </row>
    <row r="1330" spans="1:45" x14ac:dyDescent="0.4">
      <c r="A1330" s="15">
        <v>1302</v>
      </c>
      <c r="B1330" s="15">
        <f ca="1">IF(RAND() &lt; (8/12), 0, 1)</f>
        <v>0</v>
      </c>
      <c r="C1330" s="20">
        <f ca="1">RAND()</f>
        <v>0.660884324365832</v>
      </c>
      <c r="D1330" s="15" t="str">
        <f ca="1">LOOKUP(C1330,$H$13:$H$16,$F$13:$F$16)</f>
        <v>Boeing 777-300ER</v>
      </c>
      <c r="E1330" s="15">
        <f ca="1">LOOKUP(D1330,$F$6:$F$9,$I$6:$I$9)</f>
        <v>8</v>
      </c>
      <c r="F1330" s="15">
        <f ca="1">LOOKUP(D1330,$F$6:$F$9,$J$6:$J$9)</f>
        <v>40</v>
      </c>
      <c r="G1330" s="15">
        <f ca="1">LOOKUP(D1330,$F$6:$F$9,$K$6:$K$9)</f>
        <v>24</v>
      </c>
      <c r="H1330" s="15">
        <f ca="1">LOOKUP(D1330,$F$6:$F$9,$L$6:$L$9)</f>
        <v>260</v>
      </c>
      <c r="I1330" s="20">
        <f ca="1">RAND()</f>
        <v>0.90659823178517196</v>
      </c>
      <c r="J1330" s="15">
        <f ca="1">IF(B1330=1, ROUND(_xlfn.NORM.INV(I1330,$C$5,$C$6)*(1+$T$14), 0), ROUND(_xlfn.NORM.INV(I1330, $D$5, $D$6)*(1+$T$14), 0))</f>
        <v>6</v>
      </c>
      <c r="K1330" s="20">
        <f ca="1">RAND()</f>
        <v>0.56894192305156954</v>
      </c>
      <c r="L1330" s="18">
        <f ca="1">IF(B1330=1, ROUND(_xlfn.NORM.INV(K1330,$C$7,$C$8), 2), ROUND(_xlfn.NORM.INV(K1330, $D$7, $D$8), 2))</f>
        <v>10571.54</v>
      </c>
      <c r="M1330" s="15">
        <f ca="1">MIN(E1330,J1330)</f>
        <v>6</v>
      </c>
      <c r="N1330" s="15">
        <f ca="1">RAND()</f>
        <v>0.93451978126649093</v>
      </c>
      <c r="O1330" s="19">
        <f ca="1">(IF(B1330=1, $G$21+($G$22-$G$21)*N1330, $H$21+($H$22-$H$21)*N1330))</f>
        <v>3.803559343799473E-2</v>
      </c>
      <c r="P1330" s="15">
        <f ca="1">ROUND(M1330*(1-O1330), 0)</f>
        <v>6</v>
      </c>
      <c r="Q1330" s="20">
        <f ca="1">RAND()</f>
        <v>2.7857025443196792E-2</v>
      </c>
      <c r="R1330" s="15">
        <f ca="1">IF(B1330=1, ROUND(_xlfn.NORM.INV(Q1330,$C$9,$C$10)*(1+$T$14), 0), ROUND(_xlfn.NORM.INV(Q1330, $D$9, $D$10)*(1+$T$14), 0))</f>
        <v>20</v>
      </c>
      <c r="S1330" s="20">
        <f ca="1">RAND()</f>
        <v>0.13250798661596819</v>
      </c>
      <c r="T1330" s="18">
        <f ca="1">IF(B1330=1, ROUND(_xlfn.NORM.INV(S1330,$C$11,$C$12), 2), ROUND(_xlfn.NORM.INV(S1330, $D$11, $D$12), 2))</f>
        <v>4992.1899999999996</v>
      </c>
      <c r="U1330" s="15">
        <f ca="1">MIN(F1330,R1330)</f>
        <v>20</v>
      </c>
      <c r="V1330" s="15">
        <f ca="1">RAND()</f>
        <v>0.38686981350945615</v>
      </c>
      <c r="W1330" s="19">
        <f ca="1">(IF(B1330=1, $G$21+($G$22-$G$21)*V1330, $H$21+($H$22-$H$21)*V1330))</f>
        <v>2.1606094405283684E-2</v>
      </c>
      <c r="X1330" s="15">
        <f ca="1">ROUND(U1330*(1-W1330), 0)</f>
        <v>20</v>
      </c>
      <c r="Y1330" s="20">
        <f ca="1">RAND()</f>
        <v>0.26531240143225898</v>
      </c>
      <c r="Z1330" s="15">
        <f ca="1">IF(B1330=1, ROUND(_xlfn.NORM.INV(Y1330,$C$13,$C$14)*(1+$T$14), 0), ROUND(_xlfn.NORM.INV(Y1330, $D$13, $D$14)*(1+$T$14), 0))</f>
        <v>30</v>
      </c>
      <c r="AA1330" s="20">
        <f ca="1">RAND()</f>
        <v>0.7877898664044185</v>
      </c>
      <c r="AB1330" s="18">
        <f ca="1">IF(B1330=1, ROUND(_xlfn.NORM.INV(AA1330,$C$15,$C$16), 2), ROUND(_xlfn.NORM.INV(AA1330, $D$15, $D$16), 2))</f>
        <v>2895.05</v>
      </c>
      <c r="AC1330" s="15">
        <f ca="1">MIN(G1330,Z1330)</f>
        <v>24</v>
      </c>
      <c r="AD1330" s="15">
        <f ca="1">RAND()</f>
        <v>0.99661955561891724</v>
      </c>
      <c r="AE1330" s="19">
        <f ca="1">(IF(B1330=1, $G$21+($G$22-$G$21)*AD1330, $H$21+($H$22-$H$21)*AD1330))</f>
        <v>3.9898586668567514E-2</v>
      </c>
      <c r="AF1330" s="15">
        <f ca="1">ROUND(AC1330*(1-AE1330), 0)</f>
        <v>23</v>
      </c>
      <c r="AG1330" s="20">
        <f ca="1">RAND()</f>
        <v>0.92182444951425935</v>
      </c>
      <c r="AH1330" s="15">
        <f ca="1">IF(B1330=1, ROUND(_xlfn.NORM.INV(AG1330,$C$17,$C$18)*(1+$T$14), 0), ROUND(_xlfn.NORM.INV(AG1330, $D$17, $D$18)*(1+$T$14), 0))</f>
        <v>274</v>
      </c>
      <c r="AI1330" s="20">
        <f ca="1">RAND()</f>
        <v>4.2522559126622061E-3</v>
      </c>
      <c r="AJ1330" s="18">
        <f ca="1">IF(B1330=1, ROUND(_xlfn.NORM.INV(AI1330,$C$19,$C$20), 2), ROUND(_xlfn.NORM.INV(AI1330, $D$19, $D$20), 2))</f>
        <v>1548.85</v>
      </c>
      <c r="AK1330" s="15">
        <f ca="1">MIN(ROUND(H1330*(1+$C$22),0),AH1330)</f>
        <v>273</v>
      </c>
      <c r="AL1330" s="20">
        <f ca="1">RAND()</f>
        <v>0.66513600887330449</v>
      </c>
      <c r="AM1330" s="19">
        <f ca="1">(IF(B1330=1, $G$21+($G$22-$G$21)*AL1330, $H$21+($H$22-$H$21)*AL1330))</f>
        <v>2.9954080266199133E-2</v>
      </c>
      <c r="AN1330" s="15">
        <f ca="1">ROUND(AK1330*(1-AM1330), 0)</f>
        <v>265</v>
      </c>
      <c r="AO1330" s="18">
        <f ca="1">SUM(IF(AN1330&gt;H1330, (AN1330-H1330)*($G$23+AJ1330), 0),IF(AF1330&gt;G1330,(AF1330-G1330)*($G$23+AB1330),0),IF(X1330&gt;F1330,(X1330-F1330)*($G$23+T1330),0),IF(P1330&gt;E1330,(P1330-E1330)*($G$23+L1330),0))</f>
        <v>11999.25</v>
      </c>
      <c r="AP1330" s="18">
        <f>-$C$24</f>
        <v>-313614.51120000001</v>
      </c>
      <c r="AQ1330" s="17">
        <f ca="1">L1330*P1330+T1330*X1330+AB1330*AF1330+AJ1330*AN1330-AO1330+AP1330</f>
        <v>314690.67879999994</v>
      </c>
      <c r="AS1330" s="21">
        <f ca="1">SUM(IF(AN1330&gt;H1330, (AN1330-H1330), 0),IF(AF1330&gt;G1330,(AF1330-G1330),0),IF(X1330&gt;F1330,(X1330-F1330),0),IF(P1330&gt;E1330,(P1330-E1330),0))</f>
        <v>5</v>
      </c>
    </row>
    <row r="1331" spans="1:45" x14ac:dyDescent="0.4">
      <c r="A1331" s="15">
        <v>1303</v>
      </c>
      <c r="B1331" s="15">
        <f ca="1">IF(RAND() &lt; (8/12), 0, 1)</f>
        <v>1</v>
      </c>
      <c r="C1331" s="20">
        <f ca="1">RAND()</f>
        <v>0.97990148023058488</v>
      </c>
      <c r="D1331" s="15" t="str">
        <f ca="1">LOOKUP(C1331,$H$13:$H$16,$F$13:$F$16)</f>
        <v>Boeing 777-300ER</v>
      </c>
      <c r="E1331" s="15">
        <f ca="1">LOOKUP(D1331,$F$6:$F$9,$I$6:$I$9)</f>
        <v>8</v>
      </c>
      <c r="F1331" s="15">
        <f ca="1">LOOKUP(D1331,$F$6:$F$9,$J$6:$J$9)</f>
        <v>40</v>
      </c>
      <c r="G1331" s="15">
        <f ca="1">LOOKUP(D1331,$F$6:$F$9,$K$6:$K$9)</f>
        <v>24</v>
      </c>
      <c r="H1331" s="15">
        <f ca="1">LOOKUP(D1331,$F$6:$F$9,$L$6:$L$9)</f>
        <v>260</v>
      </c>
      <c r="I1331" s="20">
        <f ca="1">RAND()</f>
        <v>0.19462868423692137</v>
      </c>
      <c r="J1331" s="15">
        <f ca="1">IF(B1331=1, ROUND(_xlfn.NORM.INV(I1331,$C$5,$C$6)*(1+$T$14), 0), ROUND(_xlfn.NORM.INV(I1331, $D$5, $D$6)*(1+$T$14), 0))</f>
        <v>4</v>
      </c>
      <c r="K1331" s="20">
        <f ca="1">RAND()</f>
        <v>0.89955103795286007</v>
      </c>
      <c r="L1331" s="18">
        <f ca="1">IF(B1331=1, ROUND(_xlfn.NORM.INV(K1331,$C$7,$C$8), 2), ROUND(_xlfn.NORM.INV(K1331, $D$7, $D$8), 2))</f>
        <v>15965.45</v>
      </c>
      <c r="M1331" s="15">
        <f ca="1">MIN(E1331,J1331)</f>
        <v>4</v>
      </c>
      <c r="N1331" s="15">
        <f ca="1">RAND()</f>
        <v>0.94646286238582622</v>
      </c>
      <c r="O1331" s="19">
        <f ca="1">(IF(B1331=1, $G$21+($G$22-$G$21)*N1331, $H$21+($H$22-$H$21)*N1331))</f>
        <v>4.8126200183503921E-2</v>
      </c>
      <c r="P1331" s="15">
        <f ca="1">ROUND(M1331*(1-O1331), 0)</f>
        <v>4</v>
      </c>
      <c r="Q1331" s="20">
        <f ca="1">RAND()</f>
        <v>0.12634937168464633</v>
      </c>
      <c r="R1331" s="15">
        <f ca="1">IF(B1331=1, ROUND(_xlfn.NORM.INV(Q1331,$C$9,$C$10)*(1+$T$14), 0), ROUND(_xlfn.NORM.INV(Q1331, $D$9, $D$10)*(1+$T$14), 0))</f>
        <v>32</v>
      </c>
      <c r="S1331" s="20">
        <f ca="1">RAND()</f>
        <v>0.15433193995735994</v>
      </c>
      <c r="T1331" s="18">
        <f ca="1">IF(B1331=1, ROUND(_xlfn.NORM.INV(S1331,$C$11,$C$12), 2), ROUND(_xlfn.NORM.INV(S1331, $D$11, $D$12), 2))</f>
        <v>5911.47</v>
      </c>
      <c r="U1331" s="15">
        <f ca="1">MIN(F1331,R1331)</f>
        <v>32</v>
      </c>
      <c r="V1331" s="15">
        <f ca="1">RAND()</f>
        <v>0.68987337032574758</v>
      </c>
      <c r="W1331" s="19">
        <f ca="1">(IF(B1331=1, $G$21+($G$22-$G$21)*V1331, $H$21+($H$22-$H$21)*V1331))</f>
        <v>3.9145567961401166E-2</v>
      </c>
      <c r="X1331" s="15">
        <f ca="1">ROUND(U1331*(1-W1331), 0)</f>
        <v>31</v>
      </c>
      <c r="Y1331" s="20">
        <f ca="1">RAND()</f>
        <v>0.63342197604724793</v>
      </c>
      <c r="Z1331" s="15">
        <f ca="1">IF(B1331=1, ROUND(_xlfn.NORM.INV(Y1331,$C$13,$C$14)*(1+$T$14), 0), ROUND(_xlfn.NORM.INV(Y1331, $D$13, $D$14)*(1+$T$14), 0))</f>
        <v>62</v>
      </c>
      <c r="AA1331" s="20">
        <f ca="1">RAND()</f>
        <v>0.75980166175212849</v>
      </c>
      <c r="AB1331" s="18">
        <f ca="1">IF(B1331=1, ROUND(_xlfn.NORM.INV(AA1331,$C$15,$C$16), 2), ROUND(_xlfn.NORM.INV(AA1331, $D$15, $D$16), 2))</f>
        <v>3981.73</v>
      </c>
      <c r="AC1331" s="15">
        <f ca="1">MIN(G1331,Z1331)</f>
        <v>24</v>
      </c>
      <c r="AD1331" s="15">
        <f ca="1">RAND()</f>
        <v>0.21534573549753977</v>
      </c>
      <c r="AE1331" s="19">
        <f ca="1">(IF(B1331=1, $G$21+($G$22-$G$21)*AD1331, $H$21+($H$22-$H$21)*AD1331))</f>
        <v>2.2537100742413892E-2</v>
      </c>
      <c r="AF1331" s="15">
        <f ca="1">ROUND(AC1331*(1-AE1331), 0)</f>
        <v>23</v>
      </c>
      <c r="AG1331" s="20">
        <f ca="1">RAND()</f>
        <v>0.99790595711544194</v>
      </c>
      <c r="AH1331" s="15">
        <f ca="1">IF(B1331=1, ROUND(_xlfn.NORM.INV(AG1331,$C$17,$C$18)*(1+$T$14), 0), ROUND(_xlfn.NORM.INV(AG1331, $D$17, $D$18)*(1+$T$14), 0))</f>
        <v>665</v>
      </c>
      <c r="AI1331" s="20">
        <f ca="1">RAND()</f>
        <v>0.33210119881840527</v>
      </c>
      <c r="AJ1331" s="18">
        <f ca="1">IF(B1331=1, ROUND(_xlfn.NORM.INV(AI1331,$C$19,$C$20), 2), ROUND(_xlfn.NORM.INV(AI1331, $D$19, $D$20), 2))</f>
        <v>2146</v>
      </c>
      <c r="AK1331" s="15">
        <f ca="1">MIN(ROUND(H1331*(1+$C$22),0),AH1331)</f>
        <v>273</v>
      </c>
      <c r="AL1331" s="20">
        <f ca="1">RAND()</f>
        <v>2.6873710384090477E-2</v>
      </c>
      <c r="AM1331" s="19">
        <f ca="1">(IF(B1331=1, $G$21+($G$22-$G$21)*AL1331, $H$21+($H$22-$H$21)*AL1331))</f>
        <v>1.5940579863443168E-2</v>
      </c>
      <c r="AN1331" s="15">
        <f ca="1">ROUND(AK1331*(1-AM1331), 0)</f>
        <v>269</v>
      </c>
      <c r="AO1331" s="18">
        <f ca="1">SUM(IF(AN1331&gt;H1331, (AN1331-H1331)*($G$23+AJ1331), 0),IF(AF1331&gt;G1331,(AF1331-G1331)*($G$23+AB1331),0),IF(X1331&gt;F1331,(X1331-F1331)*($G$23+T1331),0),IF(P1331&gt;E1331,(P1331-E1331)*($G$23+L1331),0))</f>
        <v>26973</v>
      </c>
      <c r="AP1331" s="18">
        <f>-$C$24</f>
        <v>-313614.51120000001</v>
      </c>
      <c r="AQ1331" s="17">
        <f ca="1">L1331*P1331+T1331*X1331+AB1331*AF1331+AJ1331*AN1331-AO1331+AP1331</f>
        <v>575383.64879999985</v>
      </c>
      <c r="AS1331" s="21">
        <f ca="1">SUM(IF(AN1331&gt;H1331, (AN1331-H1331), 0),IF(AF1331&gt;G1331,(AF1331-G1331),0),IF(X1331&gt;F1331,(X1331-F1331),0),IF(P1331&gt;E1331,(P1331-E1331),0))</f>
        <v>9</v>
      </c>
    </row>
    <row r="1332" spans="1:45" x14ac:dyDescent="0.4">
      <c r="A1332" s="15">
        <v>1304</v>
      </c>
      <c r="B1332" s="15">
        <f ca="1">IF(RAND() &lt; (8/12), 0, 1)</f>
        <v>0</v>
      </c>
      <c r="C1332" s="20">
        <f ca="1">RAND()</f>
        <v>0.1550829585622836</v>
      </c>
      <c r="D1332" s="15" t="str">
        <f ca="1">LOOKUP(C1332,$H$13:$H$16,$F$13:$F$16)</f>
        <v>Airbus A350-900</v>
      </c>
      <c r="E1332" s="15">
        <f ca="1">LOOKUP(D1332,$F$6:$F$9,$I$6:$I$9)</f>
        <v>0</v>
      </c>
      <c r="F1332" s="15">
        <f ca="1">LOOKUP(D1332,$F$6:$F$9,$J$6:$J$9)</f>
        <v>32</v>
      </c>
      <c r="G1332" s="15">
        <f ca="1">LOOKUP(D1332,$F$6:$F$9,$K$6:$K$9)</f>
        <v>21</v>
      </c>
      <c r="H1332" s="15">
        <f ca="1">LOOKUP(D1332,$F$6:$F$9,$L$6:$L$9)</f>
        <v>259</v>
      </c>
      <c r="I1332" s="20">
        <f ca="1">RAND()</f>
        <v>0.88475535754980794</v>
      </c>
      <c r="J1332" s="15">
        <f ca="1">IF(B1332=1, ROUND(_xlfn.NORM.INV(I1332,$C$5,$C$6)*(1+$T$14), 0), ROUND(_xlfn.NORM.INV(I1332, $D$5, $D$6)*(1+$T$14), 0))</f>
        <v>5</v>
      </c>
      <c r="K1332" s="20">
        <f ca="1">RAND()</f>
        <v>0.65283484843020656</v>
      </c>
      <c r="L1332" s="18">
        <f ca="1">IF(B1332=1, ROUND(_xlfn.NORM.INV(K1332,$C$7,$C$8), 2), ROUND(_xlfn.NORM.INV(K1332, $D$7, $D$8), 2))</f>
        <v>10671.49</v>
      </c>
      <c r="M1332" s="15">
        <f ca="1">MIN(E1332,J1332)</f>
        <v>0</v>
      </c>
      <c r="N1332" s="15">
        <f ca="1">RAND()</f>
        <v>0.93758158051270368</v>
      </c>
      <c r="O1332" s="19">
        <f ca="1">(IF(B1332=1, $G$21+($G$22-$G$21)*N1332, $H$21+($H$22-$H$21)*N1332))</f>
        <v>3.8127447415381106E-2</v>
      </c>
      <c r="P1332" s="15">
        <f ca="1">ROUND(M1332*(1-O1332), 0)</f>
        <v>0</v>
      </c>
      <c r="Q1332" s="20">
        <f ca="1">RAND()</f>
        <v>0.17235897541363232</v>
      </c>
      <c r="R1332" s="15">
        <f ca="1">IF(B1332=1, ROUND(_xlfn.NORM.INV(Q1332,$C$9,$C$10)*(1+$T$14), 0), ROUND(_xlfn.NORM.INV(Q1332, $D$9, $D$10)*(1+$T$14), 0))</f>
        <v>30</v>
      </c>
      <c r="S1332" s="20">
        <f ca="1">RAND()</f>
        <v>0.35339449090330866</v>
      </c>
      <c r="T1332" s="18">
        <f ca="1">IF(B1332=1, ROUND(_xlfn.NORM.INV(S1332,$C$11,$C$12), 2), ROUND(_xlfn.NORM.INV(S1332, $D$11, $D$12), 2))</f>
        <v>5160.47</v>
      </c>
      <c r="U1332" s="15">
        <f ca="1">MIN(F1332,R1332)</f>
        <v>30</v>
      </c>
      <c r="V1332" s="15">
        <f ca="1">RAND()</f>
        <v>0.54767772993275299</v>
      </c>
      <c r="W1332" s="19">
        <f ca="1">(IF(B1332=1, $G$21+($G$22-$G$21)*V1332, $H$21+($H$22-$H$21)*V1332))</f>
        <v>2.6430331897982592E-2</v>
      </c>
      <c r="X1332" s="15">
        <f ca="1">ROUND(U1332*(1-W1332), 0)</f>
        <v>29</v>
      </c>
      <c r="Y1332" s="20">
        <f ca="1">RAND()</f>
        <v>0.40466442239230282</v>
      </c>
      <c r="Z1332" s="15">
        <f ca="1">IF(B1332=1, ROUND(_xlfn.NORM.INV(Y1332,$C$13,$C$14)*(1+$T$14), 0), ROUND(_xlfn.NORM.INV(Y1332, $D$13, $D$14)*(1+$T$14), 0))</f>
        <v>33</v>
      </c>
      <c r="AA1332" s="20">
        <f ca="1">RAND()</f>
        <v>0.56921806261791086</v>
      </c>
      <c r="AB1332" s="18">
        <f ca="1">IF(B1332=1, ROUND(_xlfn.NORM.INV(AA1332,$C$15,$C$16), 2), ROUND(_xlfn.NORM.INV(AA1332, $D$15, $D$16), 2))</f>
        <v>2819.16</v>
      </c>
      <c r="AC1332" s="15">
        <f ca="1">MIN(G1332,Z1332)</f>
        <v>21</v>
      </c>
      <c r="AD1332" s="15">
        <f ca="1">RAND()</f>
        <v>0.45978674919463325</v>
      </c>
      <c r="AE1332" s="19">
        <f ca="1">(IF(B1332=1, $G$21+($G$22-$G$21)*AD1332, $H$21+($H$22-$H$21)*AD1332))</f>
        <v>2.3793602475838997E-2</v>
      </c>
      <c r="AF1332" s="15">
        <f ca="1">ROUND(AC1332*(1-AE1332), 0)</f>
        <v>21</v>
      </c>
      <c r="AG1332" s="20">
        <f ca="1">RAND()</f>
        <v>0.92720263043769424</v>
      </c>
      <c r="AH1332" s="15">
        <f ca="1">IF(B1332=1, ROUND(_xlfn.NORM.INV(AG1332,$C$17,$C$18)*(1+$T$14), 0), ROUND(_xlfn.NORM.INV(AG1332, $D$17, $D$18)*(1+$T$14), 0))</f>
        <v>276</v>
      </c>
      <c r="AI1332" s="20">
        <f ca="1">RAND()</f>
        <v>0.74324770783019356</v>
      </c>
      <c r="AJ1332" s="18">
        <f ca="1">IF(B1332=1, ROUND(_xlfn.NORM.INV(AI1332,$C$19,$C$20), 2), ROUND(_xlfn.NORM.INV(AI1332, $D$19, $D$20), 2))</f>
        <v>1798.36</v>
      </c>
      <c r="AK1332" s="15">
        <f ca="1">MIN(ROUND(H1332*(1+$C$22),0),AH1332)</f>
        <v>272</v>
      </c>
      <c r="AL1332" s="20">
        <f ca="1">RAND()</f>
        <v>0.62087856391732099</v>
      </c>
      <c r="AM1332" s="19">
        <f ca="1">(IF(B1332=1, $G$21+($G$22-$G$21)*AL1332, $H$21+($H$22-$H$21)*AL1332))</f>
        <v>2.8626356917519628E-2</v>
      </c>
      <c r="AN1332" s="15">
        <f ca="1">ROUND(AK1332*(1-AM1332), 0)</f>
        <v>264</v>
      </c>
      <c r="AO1332" s="18">
        <f ca="1">SUM(IF(AN1332&gt;H1332, (AN1332-H1332)*($G$23+AJ1332), 0),IF(AF1332&gt;G1332,(AF1332-G1332)*($G$23+AB1332),0),IF(X1332&gt;F1332,(X1332-F1332)*($G$23+T1332),0),IF(P1332&gt;E1332,(P1332-E1332)*($G$23+L1332),0))</f>
        <v>13246.8</v>
      </c>
      <c r="AP1332" s="18">
        <f>-$C$24</f>
        <v>-313614.51120000001</v>
      </c>
      <c r="AQ1332" s="17">
        <f ca="1">L1332*P1332+T1332*X1332+AB1332*AF1332+AJ1332*AN1332-AO1332+AP1332</f>
        <v>356761.71879999997</v>
      </c>
      <c r="AS1332" s="21">
        <f ca="1">SUM(IF(AN1332&gt;H1332, (AN1332-H1332), 0),IF(AF1332&gt;G1332,(AF1332-G1332),0),IF(X1332&gt;F1332,(X1332-F1332),0),IF(P1332&gt;E1332,(P1332-E1332),0))</f>
        <v>5</v>
      </c>
    </row>
    <row r="1333" spans="1:45" x14ac:dyDescent="0.4">
      <c r="A1333" s="15">
        <v>1305</v>
      </c>
      <c r="B1333" s="15">
        <f ca="1">IF(RAND() &lt; (8/12), 0, 1)</f>
        <v>0</v>
      </c>
      <c r="C1333" s="20">
        <f ca="1">RAND()</f>
        <v>4.4812192208954493E-2</v>
      </c>
      <c r="D1333" s="15" t="str">
        <f ca="1">LOOKUP(C1333,$H$13:$H$16,$F$13:$F$16)</f>
        <v>Airbus A350-900</v>
      </c>
      <c r="E1333" s="15">
        <f ca="1">LOOKUP(D1333,$F$6:$F$9,$I$6:$I$9)</f>
        <v>0</v>
      </c>
      <c r="F1333" s="15">
        <f ca="1">LOOKUP(D1333,$F$6:$F$9,$J$6:$J$9)</f>
        <v>32</v>
      </c>
      <c r="G1333" s="15">
        <f ca="1">LOOKUP(D1333,$F$6:$F$9,$K$6:$K$9)</f>
        <v>21</v>
      </c>
      <c r="H1333" s="15">
        <f ca="1">LOOKUP(D1333,$F$6:$F$9,$L$6:$L$9)</f>
        <v>259</v>
      </c>
      <c r="I1333" s="20">
        <f ca="1">RAND()</f>
        <v>0.21066986445803138</v>
      </c>
      <c r="J1333" s="15">
        <f ca="1">IF(B1333=1, ROUND(_xlfn.NORM.INV(I1333,$C$5,$C$6)*(1+$T$14), 0), ROUND(_xlfn.NORM.INV(I1333, $D$5, $D$6)*(1+$T$14), 0))</f>
        <v>3</v>
      </c>
      <c r="K1333" s="20">
        <f ca="1">RAND()</f>
        <v>0.51820859164959343</v>
      </c>
      <c r="L1333" s="18">
        <f ca="1">IF(B1333=1, ROUND(_xlfn.NORM.INV(K1333,$C$7,$C$8), 2), ROUND(_xlfn.NORM.INV(K1333, $D$7, $D$8), 2))</f>
        <v>10513.19</v>
      </c>
      <c r="M1333" s="15">
        <f ca="1">MIN(E1333,J1333)</f>
        <v>0</v>
      </c>
      <c r="N1333" s="15">
        <f ca="1">RAND()</f>
        <v>0.59007116450486374</v>
      </c>
      <c r="O1333" s="19">
        <f ca="1">(IF(B1333=1, $G$21+($G$22-$G$21)*N1333, $H$21+($H$22-$H$21)*N1333))</f>
        <v>2.7702134935145908E-2</v>
      </c>
      <c r="P1333" s="15">
        <f ca="1">ROUND(M1333*(1-O1333), 0)</f>
        <v>0</v>
      </c>
      <c r="Q1333" s="20">
        <f ca="1">RAND()</f>
        <v>0.58117894083330579</v>
      </c>
      <c r="R1333" s="15">
        <f ca="1">IF(B1333=1, ROUND(_xlfn.NORM.INV(Q1333,$C$9,$C$10)*(1+$T$14), 0), ROUND(_xlfn.NORM.INV(Q1333, $D$9, $D$10)*(1+$T$14), 0))</f>
        <v>42</v>
      </c>
      <c r="S1333" s="20">
        <f ca="1">RAND()</f>
        <v>0.9768818988873762</v>
      </c>
      <c r="T1333" s="18">
        <f ca="1">IF(B1333=1, ROUND(_xlfn.NORM.INV(S1333,$C$11,$C$12), 2), ROUND(_xlfn.NORM.INV(S1333, $D$11, $D$12), 2))</f>
        <v>5700.41</v>
      </c>
      <c r="U1333" s="15">
        <f ca="1">MIN(F1333,R1333)</f>
        <v>32</v>
      </c>
      <c r="V1333" s="15">
        <f ca="1">RAND()</f>
        <v>0.89757348218786304</v>
      </c>
      <c r="W1333" s="19">
        <f ca="1">(IF(B1333=1, $G$21+($G$22-$G$21)*V1333, $H$21+($H$22-$H$21)*V1333))</f>
        <v>3.6927204465635889E-2</v>
      </c>
      <c r="X1333" s="15">
        <f ca="1">ROUND(U1333*(1-W1333), 0)</f>
        <v>31</v>
      </c>
      <c r="Y1333" s="20">
        <f ca="1">RAND()</f>
        <v>5.7131039622089097E-2</v>
      </c>
      <c r="Z1333" s="15">
        <f ca="1">IF(B1333=1, ROUND(_xlfn.NORM.INV(Y1333,$C$13,$C$14)*(1+$T$14), 0), ROUND(_xlfn.NORM.INV(Y1333, $D$13, $D$14)*(1+$T$14), 0))</f>
        <v>21</v>
      </c>
      <c r="AA1333" s="20">
        <f ca="1">RAND()</f>
        <v>0.10097464035911929</v>
      </c>
      <c r="AB1333" s="18">
        <f ca="1">IF(B1333=1, ROUND(_xlfn.NORM.INV(AA1333,$C$15,$C$16), 2), ROUND(_xlfn.NORM.INV(AA1333, $D$15, $D$16), 2))</f>
        <v>2642.89</v>
      </c>
      <c r="AC1333" s="15">
        <f ca="1">MIN(G1333,Z1333)</f>
        <v>21</v>
      </c>
      <c r="AD1333" s="15">
        <f ca="1">RAND()</f>
        <v>0.55386635811955665</v>
      </c>
      <c r="AE1333" s="19">
        <f ca="1">(IF(B1333=1, $G$21+($G$22-$G$21)*AD1333, $H$21+($H$22-$H$21)*AD1333))</f>
        <v>2.6615990743586698E-2</v>
      </c>
      <c r="AF1333" s="15">
        <f ca="1">ROUND(AC1333*(1-AE1333), 0)</f>
        <v>20</v>
      </c>
      <c r="AG1333" s="20">
        <f ca="1">RAND()</f>
        <v>0.95458711798977269</v>
      </c>
      <c r="AH1333" s="15">
        <f ca="1">IF(B1333=1, ROUND(_xlfn.NORM.INV(AG1333,$C$17,$C$18)*(1+$T$14), 0), ROUND(_xlfn.NORM.INV(AG1333, $D$17, $D$18)*(1+$T$14), 0))</f>
        <v>288</v>
      </c>
      <c r="AI1333" s="20">
        <f ca="1">RAND()</f>
        <v>1.8511312775060795E-2</v>
      </c>
      <c r="AJ1333" s="18">
        <f ca="1">IF(B1333=1, ROUND(_xlfn.NORM.INV(AI1333,$C$19,$C$20), 2), ROUND(_xlfn.NORM.INV(AI1333, $D$19, $D$20), 2))</f>
        <v>1590.31</v>
      </c>
      <c r="AK1333" s="15">
        <f ca="1">MIN(ROUND(H1333*(1+$C$22),0),AH1333)</f>
        <v>272</v>
      </c>
      <c r="AL1333" s="20">
        <f ca="1">RAND()</f>
        <v>0.38143426026021776</v>
      </c>
      <c r="AM1333" s="19">
        <f ca="1">(IF(B1333=1, $G$21+($G$22-$G$21)*AL1333, $H$21+($H$22-$H$21)*AL1333))</f>
        <v>2.1443027807806533E-2</v>
      </c>
      <c r="AN1333" s="15">
        <f ca="1">ROUND(AK1333*(1-AM1333), 0)</f>
        <v>266</v>
      </c>
      <c r="AO1333" s="18">
        <f ca="1">SUM(IF(AN1333&gt;H1333, (AN1333-H1333)*($G$23+AJ1333), 0),IF(AF1333&gt;G1333,(AF1333-G1333)*($G$23+AB1333),0),IF(X1333&gt;F1333,(X1333-F1333)*($G$23+T1333),0),IF(P1333&gt;E1333,(P1333-E1333)*($G$23+L1333),0))</f>
        <v>17089.169999999998</v>
      </c>
      <c r="AP1333" s="18">
        <f>-$C$24</f>
        <v>-313614.51120000001</v>
      </c>
      <c r="AQ1333" s="17">
        <f ca="1">L1333*P1333+T1333*X1333+AB1333*AF1333+AJ1333*AN1333-AO1333+AP1333</f>
        <v>321889.28879999992</v>
      </c>
      <c r="AS1333" s="21">
        <f ca="1">SUM(IF(AN1333&gt;H1333, (AN1333-H1333), 0),IF(AF1333&gt;G1333,(AF1333-G1333),0),IF(X1333&gt;F1333,(X1333-F1333),0),IF(P1333&gt;E1333,(P1333-E1333),0))</f>
        <v>7</v>
      </c>
    </row>
    <row r="1334" spans="1:45" x14ac:dyDescent="0.4">
      <c r="A1334" s="15">
        <v>1306</v>
      </c>
      <c r="B1334" s="15">
        <f ca="1">IF(RAND() &lt; (8/12), 0, 1)</f>
        <v>0</v>
      </c>
      <c r="C1334" s="20">
        <f ca="1">RAND()</f>
        <v>0.32769914218378871</v>
      </c>
      <c r="D1334" s="15" t="str">
        <f ca="1">LOOKUP(C1334,$H$13:$H$16,$F$13:$F$16)</f>
        <v>Airbus A380-800</v>
      </c>
      <c r="E1334" s="15">
        <f ca="1">LOOKUP(D1334,$F$6:$F$9,$I$6:$I$9)</f>
        <v>14</v>
      </c>
      <c r="F1334" s="15">
        <f ca="1">LOOKUP(D1334,$F$6:$F$9,$J$6:$J$9)</f>
        <v>76</v>
      </c>
      <c r="G1334" s="15">
        <f ca="1">LOOKUP(D1334,$F$6:$F$9,$K$6:$K$9)</f>
        <v>56</v>
      </c>
      <c r="H1334" s="15">
        <f ca="1">LOOKUP(D1334,$F$6:$F$9,$L$6:$L$9)</f>
        <v>341</v>
      </c>
      <c r="I1334" s="20">
        <f ca="1">RAND()</f>
        <v>0.13087464588156339</v>
      </c>
      <c r="J1334" s="15">
        <f ca="1">IF(B1334=1, ROUND(_xlfn.NORM.INV(I1334,$C$5,$C$6)*(1+$T$14), 0), ROUND(_xlfn.NORM.INV(I1334, $D$5, $D$6)*(1+$T$14), 0))</f>
        <v>3</v>
      </c>
      <c r="K1334" s="20">
        <f ca="1">RAND()</f>
        <v>0.70224075651110718</v>
      </c>
      <c r="L1334" s="18">
        <f ca="1">IF(B1334=1, ROUND(_xlfn.NORM.INV(K1334,$C$7,$C$8), 2), ROUND(_xlfn.NORM.INV(K1334, $D$7, $D$8), 2))</f>
        <v>10734.32</v>
      </c>
      <c r="M1334" s="15">
        <f ca="1">MIN(E1334,J1334)</f>
        <v>3</v>
      </c>
      <c r="N1334" s="15">
        <f ca="1">RAND()</f>
        <v>0.94775747414557954</v>
      </c>
      <c r="O1334" s="19">
        <f ca="1">(IF(B1334=1, $G$21+($G$22-$G$21)*N1334, $H$21+($H$22-$H$21)*N1334))</f>
        <v>3.8432724224367387E-2</v>
      </c>
      <c r="P1334" s="15">
        <f ca="1">ROUND(M1334*(1-O1334), 0)</f>
        <v>3</v>
      </c>
      <c r="Q1334" s="20">
        <f ca="1">RAND()</f>
        <v>4.1425325150303061E-2</v>
      </c>
      <c r="R1334" s="15">
        <f ca="1">IF(B1334=1, ROUND(_xlfn.NORM.INV(Q1334,$C$9,$C$10)*(1+$T$14), 0), ROUND(_xlfn.NORM.INV(Q1334, $D$9, $D$10)*(1+$T$14), 0))</f>
        <v>22</v>
      </c>
      <c r="S1334" s="20">
        <f ca="1">RAND()</f>
        <v>0.70341548337542625</v>
      </c>
      <c r="T1334" s="18">
        <f ca="1">IF(B1334=1, ROUND(_xlfn.NORM.INV(S1334,$C$11,$C$12), 2), ROUND(_xlfn.NORM.INV(S1334, $D$11, $D$12), 2))</f>
        <v>5367.93</v>
      </c>
      <c r="U1334" s="15">
        <f ca="1">MIN(F1334,R1334)</f>
        <v>22</v>
      </c>
      <c r="V1334" s="15">
        <f ca="1">RAND()</f>
        <v>0.60938146489980505</v>
      </c>
      <c r="W1334" s="19">
        <f ca="1">(IF(B1334=1, $G$21+($G$22-$G$21)*V1334, $H$21+($H$22-$H$21)*V1334))</f>
        <v>2.8281443946994153E-2</v>
      </c>
      <c r="X1334" s="15">
        <f ca="1">ROUND(U1334*(1-W1334), 0)</f>
        <v>21</v>
      </c>
      <c r="Y1334" s="20">
        <f ca="1">RAND()</f>
        <v>0.9843503819440238</v>
      </c>
      <c r="Z1334" s="15">
        <f ca="1">IF(B1334=1, ROUND(_xlfn.NORM.INV(Y1334,$C$13,$C$14)*(1+$T$14), 0), ROUND(_xlfn.NORM.INV(Y1334, $D$13, $D$14)*(1+$T$14), 0))</f>
        <v>56</v>
      </c>
      <c r="AA1334" s="20">
        <f ca="1">RAND()</f>
        <v>0.94814923964458275</v>
      </c>
      <c r="AB1334" s="18">
        <f ca="1">IF(B1334=1, ROUND(_xlfn.NORM.INV(AA1334,$C$15,$C$16), 2), ROUND(_xlfn.NORM.INV(AA1334, $D$15, $D$16), 2))</f>
        <v>2995.73</v>
      </c>
      <c r="AC1334" s="15">
        <f ca="1">MIN(G1334,Z1334)</f>
        <v>56</v>
      </c>
      <c r="AD1334" s="15">
        <f ca="1">RAND()</f>
        <v>0.52132562472592658</v>
      </c>
      <c r="AE1334" s="19">
        <f ca="1">(IF(B1334=1, $G$21+($G$22-$G$21)*AD1334, $H$21+($H$22-$H$21)*AD1334))</f>
        <v>2.5639768741777799E-2</v>
      </c>
      <c r="AF1334" s="15">
        <f ca="1">ROUND(AC1334*(1-AE1334), 0)</f>
        <v>55</v>
      </c>
      <c r="AG1334" s="20">
        <f ca="1">RAND()</f>
        <v>0.67007913238904837</v>
      </c>
      <c r="AH1334" s="15">
        <f ca="1">IF(B1334=1, ROUND(_xlfn.NORM.INV(AG1334,$C$17,$C$18)*(1+$T$14), 0), ROUND(_xlfn.NORM.INV(AG1334, $D$17, $D$18)*(1+$T$14), 0))</f>
        <v>223</v>
      </c>
      <c r="AI1334" s="20">
        <f ca="1">RAND()</f>
        <v>0.84519984696561024</v>
      </c>
      <c r="AJ1334" s="18">
        <f ca="1">IF(B1334=1, ROUND(_xlfn.NORM.INV(AI1334,$C$19,$C$20), 2), ROUND(_xlfn.NORM.INV(AI1334, $D$19, $D$20), 2))</f>
        <v>1825.91</v>
      </c>
      <c r="AK1334" s="15">
        <f ca="1">MIN(ROUND(H1334*(1+$C$22),0),AH1334)</f>
        <v>223</v>
      </c>
      <c r="AL1334" s="20">
        <f ca="1">RAND()</f>
        <v>0.58589921475159357</v>
      </c>
      <c r="AM1334" s="19">
        <f ca="1">(IF(B1334=1, $G$21+($G$22-$G$21)*AL1334, $H$21+($H$22-$H$21)*AL1334))</f>
        <v>2.7576976442547807E-2</v>
      </c>
      <c r="AN1334" s="15">
        <f ca="1">ROUND(AK1334*(1-AM1334), 0)</f>
        <v>217</v>
      </c>
      <c r="AO1334" s="18">
        <f ca="1">SUM(IF(AN1334&gt;H1334, (AN1334-H1334)*($G$23+AJ1334), 0),IF(AF1334&gt;G1334,(AF1334-G1334)*($G$23+AB1334),0),IF(X1334&gt;F1334,(X1334-F1334)*($G$23+T1334),0),IF(P1334&gt;E1334,(P1334-E1334)*($G$23+L1334),0))</f>
        <v>0</v>
      </c>
      <c r="AP1334" s="18">
        <f>-$C$24</f>
        <v>-313614.51120000001</v>
      </c>
      <c r="AQ1334" s="17">
        <f ca="1">L1334*P1334+T1334*X1334+AB1334*AF1334+AJ1334*AN1334-AO1334+AP1334</f>
        <v>392302.59880000009</v>
      </c>
      <c r="AS1334" s="21">
        <f ca="1">SUM(IF(AN1334&gt;H1334, (AN1334-H1334), 0),IF(AF1334&gt;G1334,(AF1334-G1334),0),IF(X1334&gt;F1334,(X1334-F1334),0),IF(P1334&gt;E1334,(P1334-E1334),0))</f>
        <v>0</v>
      </c>
    </row>
    <row r="1335" spans="1:45" x14ac:dyDescent="0.4">
      <c r="A1335" s="15">
        <v>1307</v>
      </c>
      <c r="B1335" s="15">
        <f ca="1">IF(RAND() &lt; (8/12), 0, 1)</f>
        <v>0</v>
      </c>
      <c r="C1335" s="20">
        <f ca="1">RAND()</f>
        <v>8.0500188360046798E-2</v>
      </c>
      <c r="D1335" s="15" t="str">
        <f ca="1">LOOKUP(C1335,$H$13:$H$16,$F$13:$F$16)</f>
        <v>Airbus A350-900</v>
      </c>
      <c r="E1335" s="15">
        <f ca="1">LOOKUP(D1335,$F$6:$F$9,$I$6:$I$9)</f>
        <v>0</v>
      </c>
      <c r="F1335" s="15">
        <f ca="1">LOOKUP(D1335,$F$6:$F$9,$J$6:$J$9)</f>
        <v>32</v>
      </c>
      <c r="G1335" s="15">
        <f ca="1">LOOKUP(D1335,$F$6:$F$9,$K$6:$K$9)</f>
        <v>21</v>
      </c>
      <c r="H1335" s="15">
        <f ca="1">LOOKUP(D1335,$F$6:$F$9,$L$6:$L$9)</f>
        <v>259</v>
      </c>
      <c r="I1335" s="20">
        <f ca="1">RAND()</f>
        <v>0.1599627197724971</v>
      </c>
      <c r="J1335" s="15">
        <f ca="1">IF(B1335=1, ROUND(_xlfn.NORM.INV(I1335,$C$5,$C$6)*(1+$T$14), 0), ROUND(_xlfn.NORM.INV(I1335, $D$5, $D$6)*(1+$T$14), 0))</f>
        <v>3</v>
      </c>
      <c r="K1335" s="20">
        <f ca="1">RAND()</f>
        <v>0.94506224166967046</v>
      </c>
      <c r="L1335" s="18">
        <f ca="1">IF(B1335=1, ROUND(_xlfn.NORM.INV(K1335,$C$7,$C$8), 2), ROUND(_xlfn.NORM.INV(K1335, $D$7, $D$8), 2))</f>
        <v>11221.03</v>
      </c>
      <c r="M1335" s="15">
        <f ca="1">MIN(E1335,J1335)</f>
        <v>0</v>
      </c>
      <c r="N1335" s="15">
        <f ca="1">RAND()</f>
        <v>0.32350526922459866</v>
      </c>
      <c r="O1335" s="19">
        <f ca="1">(IF(B1335=1, $G$21+($G$22-$G$21)*N1335, $H$21+($H$22-$H$21)*N1335))</f>
        <v>1.970515807673796E-2</v>
      </c>
      <c r="P1335" s="15">
        <f ca="1">ROUND(M1335*(1-O1335), 0)</f>
        <v>0</v>
      </c>
      <c r="Q1335" s="20">
        <f ca="1">RAND()</f>
        <v>0.75353505545451593</v>
      </c>
      <c r="R1335" s="15">
        <f ca="1">IF(B1335=1, ROUND(_xlfn.NORM.INV(Q1335,$C$9,$C$10)*(1+$T$14), 0), ROUND(_xlfn.NORM.INV(Q1335, $D$9, $D$10)*(1+$T$14), 0))</f>
        <v>47</v>
      </c>
      <c r="S1335" s="20">
        <f ca="1">RAND()</f>
        <v>0.95754639701133037</v>
      </c>
      <c r="T1335" s="18">
        <f ca="1">IF(B1335=1, ROUND(_xlfn.NORM.INV(S1335,$C$11,$C$12), 2), ROUND(_xlfn.NORM.INV(S1335, $D$11, $D$12), 2))</f>
        <v>5638.8</v>
      </c>
      <c r="U1335" s="15">
        <f ca="1">MIN(F1335,R1335)</f>
        <v>32</v>
      </c>
      <c r="V1335" s="15">
        <f ca="1">RAND()</f>
        <v>0.12937459164485332</v>
      </c>
      <c r="W1335" s="19">
        <f ca="1">(IF(B1335=1, $G$21+($G$22-$G$21)*V1335, $H$21+($H$22-$H$21)*V1335))</f>
        <v>1.3881237749345601E-2</v>
      </c>
      <c r="X1335" s="15">
        <f ca="1">ROUND(U1335*(1-W1335), 0)</f>
        <v>32</v>
      </c>
      <c r="Y1335" s="20">
        <f ca="1">RAND()</f>
        <v>0.13210771681468758</v>
      </c>
      <c r="Z1335" s="15">
        <f ca="1">IF(B1335=1, ROUND(_xlfn.NORM.INV(Y1335,$C$13,$C$14)*(1+$T$14), 0), ROUND(_xlfn.NORM.INV(Y1335, $D$13, $D$14)*(1+$T$14), 0))</f>
        <v>25</v>
      </c>
      <c r="AA1335" s="20">
        <f ca="1">RAND()</f>
        <v>0.38518614799844342</v>
      </c>
      <c r="AB1335" s="18">
        <f ca="1">IF(B1335=1, ROUND(_xlfn.NORM.INV(AA1335,$C$15,$C$16), 2), ROUND(_xlfn.NORM.INV(AA1335, $D$15, $D$16), 2))</f>
        <v>2762.49</v>
      </c>
      <c r="AC1335" s="15">
        <f ca="1">MIN(G1335,Z1335)</f>
        <v>21</v>
      </c>
      <c r="AD1335" s="15">
        <f ca="1">RAND()</f>
        <v>0.21541627382431616</v>
      </c>
      <c r="AE1335" s="19">
        <f ca="1">(IF(B1335=1, $G$21+($G$22-$G$21)*AD1335, $H$21+($H$22-$H$21)*AD1335))</f>
        <v>1.6462488214729485E-2</v>
      </c>
      <c r="AF1335" s="15">
        <f ca="1">ROUND(AC1335*(1-AE1335), 0)</f>
        <v>21</v>
      </c>
      <c r="AG1335" s="20">
        <f ca="1">RAND()</f>
        <v>0.1747979478401952</v>
      </c>
      <c r="AH1335" s="15">
        <f ca="1">IF(B1335=1, ROUND(_xlfn.NORM.INV(AG1335,$C$17,$C$18)*(1+$T$14), 0), ROUND(_xlfn.NORM.INV(AG1335, $D$17, $D$18)*(1+$T$14), 0))</f>
        <v>150</v>
      </c>
      <c r="AI1335" s="20">
        <f ca="1">RAND()</f>
        <v>0.19958268273328361</v>
      </c>
      <c r="AJ1335" s="18">
        <f ca="1">IF(B1335=1, ROUND(_xlfn.NORM.INV(AI1335,$C$19,$C$20), 2), ROUND(_xlfn.NORM.INV(AI1335, $D$19, $D$20), 2))</f>
        <v>1684.69</v>
      </c>
      <c r="AK1335" s="15">
        <f ca="1">MIN(ROUND(H1335*(1+$C$22),0),AH1335)</f>
        <v>150</v>
      </c>
      <c r="AL1335" s="20">
        <f ca="1">RAND()</f>
        <v>0.1709535399796891</v>
      </c>
      <c r="AM1335" s="19">
        <f ca="1">(IF(B1335=1, $G$21+($G$22-$G$21)*AL1335, $H$21+($H$22-$H$21)*AL1335))</f>
        <v>1.5128606199390673E-2</v>
      </c>
      <c r="AN1335" s="15">
        <f ca="1">ROUND(AK1335*(1-AM1335), 0)</f>
        <v>148</v>
      </c>
      <c r="AO1335" s="18">
        <f ca="1">SUM(IF(AN1335&gt;H1335, (AN1335-H1335)*($G$23+AJ1335), 0),IF(AF1335&gt;G1335,(AF1335-G1335)*($G$23+AB1335),0),IF(X1335&gt;F1335,(X1335-F1335)*($G$23+T1335),0),IF(P1335&gt;E1335,(P1335-E1335)*($G$23+L1335),0))</f>
        <v>0</v>
      </c>
      <c r="AP1335" s="18">
        <f>-$C$24</f>
        <v>-313614.51120000001</v>
      </c>
      <c r="AQ1335" s="17">
        <f ca="1">L1335*P1335+T1335*X1335+AB1335*AF1335+AJ1335*AN1335-AO1335+AP1335</f>
        <v>174173.4988</v>
      </c>
      <c r="AS1335" s="21">
        <f ca="1">SUM(IF(AN1335&gt;H1335, (AN1335-H1335), 0),IF(AF1335&gt;G1335,(AF1335-G1335),0),IF(X1335&gt;F1335,(X1335-F1335),0),IF(P1335&gt;E1335,(P1335-E1335),0))</f>
        <v>0</v>
      </c>
    </row>
    <row r="1336" spans="1:45" x14ac:dyDescent="0.4">
      <c r="A1336" s="15">
        <v>1308</v>
      </c>
      <c r="B1336" s="15">
        <f ca="1">IF(RAND() &lt; (8/12), 0, 1)</f>
        <v>0</v>
      </c>
      <c r="C1336" s="20">
        <f ca="1">RAND()</f>
        <v>0.65888647176478388</v>
      </c>
      <c r="D1336" s="15" t="str">
        <f ca="1">LOOKUP(C1336,$H$13:$H$16,$F$13:$F$16)</f>
        <v>Boeing 777-300ER</v>
      </c>
      <c r="E1336" s="15">
        <f ca="1">LOOKUP(D1336,$F$6:$F$9,$I$6:$I$9)</f>
        <v>8</v>
      </c>
      <c r="F1336" s="15">
        <f ca="1">LOOKUP(D1336,$F$6:$F$9,$J$6:$J$9)</f>
        <v>40</v>
      </c>
      <c r="G1336" s="15">
        <f ca="1">LOOKUP(D1336,$F$6:$F$9,$K$6:$K$9)</f>
        <v>24</v>
      </c>
      <c r="H1336" s="15">
        <f ca="1">LOOKUP(D1336,$F$6:$F$9,$L$6:$L$9)</f>
        <v>260</v>
      </c>
      <c r="I1336" s="20">
        <f ca="1">RAND()</f>
        <v>0.73224678628269158</v>
      </c>
      <c r="J1336" s="15">
        <f ca="1">IF(B1336=1, ROUND(_xlfn.NORM.INV(I1336,$C$5,$C$6)*(1+$T$14), 0), ROUND(_xlfn.NORM.INV(I1336, $D$5, $D$6)*(1+$T$14), 0))</f>
        <v>5</v>
      </c>
      <c r="K1336" s="20">
        <f ca="1">RAND()</f>
        <v>0.48370654619167308</v>
      </c>
      <c r="L1336" s="18">
        <f ca="1">IF(B1336=1, ROUND(_xlfn.NORM.INV(K1336,$C$7,$C$8), 2), ROUND(_xlfn.NORM.INV(K1336, $D$7, $D$8), 2))</f>
        <v>10473.76</v>
      </c>
      <c r="M1336" s="15">
        <f ca="1">MIN(E1336,J1336)</f>
        <v>5</v>
      </c>
      <c r="N1336" s="15">
        <f ca="1">RAND()</f>
        <v>0.92286905528158969</v>
      </c>
      <c r="O1336" s="19">
        <f ca="1">(IF(B1336=1, $G$21+($G$22-$G$21)*N1336, $H$21+($H$22-$H$21)*N1336))</f>
        <v>3.7686071658447687E-2</v>
      </c>
      <c r="P1336" s="15">
        <f ca="1">ROUND(M1336*(1-O1336), 0)</f>
        <v>5</v>
      </c>
      <c r="Q1336" s="20">
        <f ca="1">RAND()</f>
        <v>0.54764001610405799</v>
      </c>
      <c r="R1336" s="15">
        <f ca="1">IF(B1336=1, ROUND(_xlfn.NORM.INV(Q1336,$C$9,$C$10)*(1+$T$14), 0), ROUND(_xlfn.NORM.INV(Q1336, $D$9, $D$10)*(1+$T$14), 0))</f>
        <v>41</v>
      </c>
      <c r="S1336" s="20">
        <f ca="1">RAND()</f>
        <v>0.38180194853631955</v>
      </c>
      <c r="T1336" s="18">
        <f ca="1">IF(B1336=1, ROUND(_xlfn.NORM.INV(S1336,$C$11,$C$12), 2), ROUND(_xlfn.NORM.INV(S1336, $D$11, $D$12), 2))</f>
        <v>5177.6499999999996</v>
      </c>
      <c r="U1336" s="15">
        <f ca="1">MIN(F1336,R1336)</f>
        <v>40</v>
      </c>
      <c r="V1336" s="15">
        <f ca="1">RAND()</f>
        <v>0.24612877760685237</v>
      </c>
      <c r="W1336" s="19">
        <f ca="1">(IF(B1336=1, $G$21+($G$22-$G$21)*V1336, $H$21+($H$22-$H$21)*V1336))</f>
        <v>1.738386332820557E-2</v>
      </c>
      <c r="X1336" s="15">
        <f ca="1">ROUND(U1336*(1-W1336), 0)</f>
        <v>39</v>
      </c>
      <c r="Y1336" s="20">
        <f ca="1">RAND()</f>
        <v>0.74312065529938309</v>
      </c>
      <c r="Z1336" s="15">
        <f ca="1">IF(B1336=1, ROUND(_xlfn.NORM.INV(Y1336,$C$13,$C$14)*(1+$T$14), 0), ROUND(_xlfn.NORM.INV(Y1336, $D$13, $D$14)*(1+$T$14), 0))</f>
        <v>42</v>
      </c>
      <c r="AA1336" s="20">
        <f ca="1">RAND()</f>
        <v>7.1151915840084623E-2</v>
      </c>
      <c r="AB1336" s="18">
        <f ca="1">IF(B1336=1, ROUND(_xlfn.NORM.INV(AA1336,$C$15,$C$16), 2), ROUND(_xlfn.NORM.INV(AA1336, $D$15, $D$16), 2))</f>
        <v>2619.64</v>
      </c>
      <c r="AC1336" s="15">
        <f ca="1">MIN(G1336,Z1336)</f>
        <v>24</v>
      </c>
      <c r="AD1336" s="15">
        <f ca="1">RAND()</f>
        <v>6.8376909469737401E-2</v>
      </c>
      <c r="AE1336" s="19">
        <f ca="1">(IF(B1336=1, $G$21+($G$22-$G$21)*AD1336, $H$21+($H$22-$H$21)*AD1336))</f>
        <v>1.2051307284092122E-2</v>
      </c>
      <c r="AF1336" s="15">
        <f ca="1">ROUND(AC1336*(1-AE1336), 0)</f>
        <v>24</v>
      </c>
      <c r="AG1336" s="20">
        <f ca="1">RAND()</f>
        <v>0.17183373819610404</v>
      </c>
      <c r="AH1336" s="15">
        <f ca="1">IF(B1336=1, ROUND(_xlfn.NORM.INV(AG1336,$C$17,$C$18)*(1+$T$14), 0), ROUND(_xlfn.NORM.INV(AG1336, $D$17, $D$18)*(1+$T$14), 0))</f>
        <v>150</v>
      </c>
      <c r="AI1336" s="20">
        <f ca="1">RAND()</f>
        <v>0.66631135441688438</v>
      </c>
      <c r="AJ1336" s="18">
        <f ca="1">IF(B1336=1, ROUND(_xlfn.NORM.INV(AI1336,$C$19,$C$20), 2), ROUND(_xlfn.NORM.INV(AI1336, $D$19, $D$20), 2))</f>
        <v>1781.37</v>
      </c>
      <c r="AK1336" s="15">
        <f ca="1">MIN(ROUND(H1336*(1+$C$22),0),AH1336)</f>
        <v>150</v>
      </c>
      <c r="AL1336" s="20">
        <f ca="1">RAND()</f>
        <v>0.95541904764894936</v>
      </c>
      <c r="AM1336" s="19">
        <f ca="1">(IF(B1336=1, $G$21+($G$22-$G$21)*AL1336, $H$21+($H$22-$H$21)*AL1336))</f>
        <v>3.8662571429468481E-2</v>
      </c>
      <c r="AN1336" s="15">
        <f ca="1">ROUND(AK1336*(1-AM1336), 0)</f>
        <v>144</v>
      </c>
      <c r="AO1336" s="18">
        <f ca="1">SUM(IF(AN1336&gt;H1336, (AN1336-H1336)*($G$23+AJ1336), 0),IF(AF1336&gt;G1336,(AF1336-G1336)*($G$23+AB1336),0),IF(X1336&gt;F1336,(X1336-F1336)*($G$23+T1336),0),IF(P1336&gt;E1336,(P1336-E1336)*($G$23+L1336),0))</f>
        <v>0</v>
      </c>
      <c r="AP1336" s="18">
        <f>-$C$24</f>
        <v>-313614.51120000001</v>
      </c>
      <c r="AQ1336" s="17">
        <f ca="1">L1336*P1336+T1336*X1336+AB1336*AF1336+AJ1336*AN1336-AO1336+AP1336</f>
        <v>260071.27879999991</v>
      </c>
      <c r="AS1336" s="21">
        <f ca="1">SUM(IF(AN1336&gt;H1336, (AN1336-H1336), 0),IF(AF1336&gt;G1336,(AF1336-G1336),0),IF(X1336&gt;F1336,(X1336-F1336),0),IF(P1336&gt;E1336,(P1336-E1336),0))</f>
        <v>0</v>
      </c>
    </row>
    <row r="1337" spans="1:45" x14ac:dyDescent="0.4">
      <c r="A1337" s="15">
        <v>1309</v>
      </c>
      <c r="B1337" s="15">
        <f ca="1">IF(RAND() &lt; (8/12), 0, 1)</f>
        <v>0</v>
      </c>
      <c r="C1337" s="20">
        <f ca="1">RAND()</f>
        <v>0.2502458881638735</v>
      </c>
      <c r="D1337" s="15" t="str">
        <f ca="1">LOOKUP(C1337,$H$13:$H$16,$F$13:$F$16)</f>
        <v>Airbus A380-800</v>
      </c>
      <c r="E1337" s="15">
        <f ca="1">LOOKUP(D1337,$F$6:$F$9,$I$6:$I$9)</f>
        <v>14</v>
      </c>
      <c r="F1337" s="15">
        <f ca="1">LOOKUP(D1337,$F$6:$F$9,$J$6:$J$9)</f>
        <v>76</v>
      </c>
      <c r="G1337" s="15">
        <f ca="1">LOOKUP(D1337,$F$6:$F$9,$K$6:$K$9)</f>
        <v>56</v>
      </c>
      <c r="H1337" s="15">
        <f ca="1">LOOKUP(D1337,$F$6:$F$9,$L$6:$L$9)</f>
        <v>341</v>
      </c>
      <c r="I1337" s="20">
        <f ca="1">RAND()</f>
        <v>0.28181045110513969</v>
      </c>
      <c r="J1337" s="15">
        <f ca="1">IF(B1337=1, ROUND(_xlfn.NORM.INV(I1337,$C$5,$C$6)*(1+$T$14), 0), ROUND(_xlfn.NORM.INV(I1337, $D$5, $D$6)*(1+$T$14), 0))</f>
        <v>4</v>
      </c>
      <c r="K1337" s="20">
        <f ca="1">RAND()</f>
        <v>0.36515373324289668</v>
      </c>
      <c r="L1337" s="18">
        <f ca="1">IF(B1337=1, ROUND(_xlfn.NORM.INV(K1337,$C$7,$C$8), 2), ROUND(_xlfn.NORM.INV(K1337, $D$7, $D$8), 2))</f>
        <v>10335.27</v>
      </c>
      <c r="M1337" s="15">
        <f ca="1">MIN(E1337,J1337)</f>
        <v>4</v>
      </c>
      <c r="N1337" s="15">
        <f ca="1">RAND()</f>
        <v>0.49306410628683872</v>
      </c>
      <c r="O1337" s="19">
        <f ca="1">(IF(B1337=1, $G$21+($G$22-$G$21)*N1337, $H$21+($H$22-$H$21)*N1337))</f>
        <v>2.479192318860516E-2</v>
      </c>
      <c r="P1337" s="15">
        <f ca="1">ROUND(M1337*(1-O1337), 0)</f>
        <v>4</v>
      </c>
      <c r="Q1337" s="20">
        <f ca="1">RAND()</f>
        <v>0.76131405841407618</v>
      </c>
      <c r="R1337" s="15">
        <f ca="1">IF(B1337=1, ROUND(_xlfn.NORM.INV(Q1337,$C$9,$C$10)*(1+$T$14), 0), ROUND(_xlfn.NORM.INV(Q1337, $D$9, $D$10)*(1+$T$14), 0))</f>
        <v>47</v>
      </c>
      <c r="S1337" s="20">
        <f ca="1">RAND()</f>
        <v>9.0962622052854436E-2</v>
      </c>
      <c r="T1337" s="18">
        <f ca="1">IF(B1337=1, ROUND(_xlfn.NORM.INV(S1337,$C$11,$C$12), 2), ROUND(_xlfn.NORM.INV(S1337, $D$11, $D$12), 2))</f>
        <v>4942</v>
      </c>
      <c r="U1337" s="15">
        <f ca="1">MIN(F1337,R1337)</f>
        <v>47</v>
      </c>
      <c r="V1337" s="15">
        <f ca="1">RAND()</f>
        <v>0.72765124965121208</v>
      </c>
      <c r="W1337" s="19">
        <f ca="1">(IF(B1337=1, $G$21+($G$22-$G$21)*V1337, $H$21+($H$22-$H$21)*V1337))</f>
        <v>3.1829537489536361E-2</v>
      </c>
      <c r="X1337" s="15">
        <f ca="1">ROUND(U1337*(1-W1337), 0)</f>
        <v>46</v>
      </c>
      <c r="Y1337" s="20">
        <f ca="1">RAND()</f>
        <v>0.25392297991415425</v>
      </c>
      <c r="Z1337" s="15">
        <f ca="1">IF(B1337=1, ROUND(_xlfn.NORM.INV(Y1337,$C$13,$C$14)*(1+$T$14), 0), ROUND(_xlfn.NORM.INV(Y1337, $D$13, $D$14)*(1+$T$14), 0))</f>
        <v>29</v>
      </c>
      <c r="AA1337" s="20">
        <f ca="1">RAND()</f>
        <v>0.75830324765071666</v>
      </c>
      <c r="AB1337" s="18">
        <f ca="1">IF(B1337=1, ROUND(_xlfn.NORM.INV(AA1337,$C$15,$C$16), 2), ROUND(_xlfn.NORM.INV(AA1337, $D$15, $D$16), 2))</f>
        <v>2883.15</v>
      </c>
      <c r="AC1337" s="15">
        <f ca="1">MIN(G1337,Z1337)</f>
        <v>29</v>
      </c>
      <c r="AD1337" s="15">
        <f ca="1">RAND()</f>
        <v>0.18311250290189784</v>
      </c>
      <c r="AE1337" s="19">
        <f ca="1">(IF(B1337=1, $G$21+($G$22-$G$21)*AD1337, $H$21+($H$22-$H$21)*AD1337))</f>
        <v>1.5493375087056935E-2</v>
      </c>
      <c r="AF1337" s="15">
        <f ca="1">ROUND(AC1337*(1-AE1337), 0)</f>
        <v>29</v>
      </c>
      <c r="AG1337" s="20">
        <f ca="1">RAND()</f>
        <v>0.55249731276585023</v>
      </c>
      <c r="AH1337" s="15">
        <f ca="1">IF(B1337=1, ROUND(_xlfn.NORM.INV(AG1337,$C$17,$C$18)*(1+$T$14), 0), ROUND(_xlfn.NORM.INV(AG1337, $D$17, $D$18)*(1+$T$14), 0))</f>
        <v>206</v>
      </c>
      <c r="AI1337" s="20">
        <f ca="1">RAND()</f>
        <v>0.50342912117251737</v>
      </c>
      <c r="AJ1337" s="18">
        <f ca="1">IF(B1337=1, ROUND(_xlfn.NORM.INV(AI1337,$C$19,$C$20), 2), ROUND(_xlfn.NORM.INV(AI1337, $D$19, $D$20), 2))</f>
        <v>1749.38</v>
      </c>
      <c r="AK1337" s="15">
        <f ca="1">MIN(ROUND(H1337*(1+$C$22),0),AH1337)</f>
        <v>206</v>
      </c>
      <c r="AL1337" s="20">
        <f ca="1">RAND()</f>
        <v>0.54883248389333528</v>
      </c>
      <c r="AM1337" s="19">
        <f ca="1">(IF(B1337=1, $G$21+($G$22-$G$21)*AL1337, $H$21+($H$22-$H$21)*AL1337))</f>
        <v>2.6464974516800056E-2</v>
      </c>
      <c r="AN1337" s="15">
        <f ca="1">ROUND(AK1337*(1-AM1337), 0)</f>
        <v>201</v>
      </c>
      <c r="AO1337" s="18">
        <f ca="1">SUM(IF(AN1337&gt;H1337, (AN1337-H1337)*($G$23+AJ1337), 0),IF(AF1337&gt;G1337,(AF1337-G1337)*($G$23+AB1337),0),IF(X1337&gt;F1337,(X1337-F1337)*($G$23+T1337),0),IF(P1337&gt;E1337,(P1337-E1337)*($G$23+L1337),0))</f>
        <v>0</v>
      </c>
      <c r="AP1337" s="18">
        <f>-$C$24</f>
        <v>-313614.51120000001</v>
      </c>
      <c r="AQ1337" s="17">
        <f ca="1">L1337*P1337+T1337*X1337+AB1337*AF1337+AJ1337*AN1337-AO1337+AP1337</f>
        <v>390295.29880000005</v>
      </c>
      <c r="AS1337" s="21">
        <f ca="1">SUM(IF(AN1337&gt;H1337, (AN1337-H1337), 0),IF(AF1337&gt;G1337,(AF1337-G1337),0),IF(X1337&gt;F1337,(X1337-F1337),0),IF(P1337&gt;E1337,(P1337-E1337),0))</f>
        <v>0</v>
      </c>
    </row>
    <row r="1338" spans="1:45" x14ac:dyDescent="0.4">
      <c r="A1338" s="15">
        <v>1310</v>
      </c>
      <c r="B1338" s="15">
        <f ca="1">IF(RAND() &lt; (8/12), 0, 1)</f>
        <v>1</v>
      </c>
      <c r="C1338" s="20">
        <f ca="1">RAND()</f>
        <v>0.85641510772183271</v>
      </c>
      <c r="D1338" s="15" t="str">
        <f ca="1">LOOKUP(C1338,$H$13:$H$16,$F$13:$F$16)</f>
        <v>Boeing 777-300ER</v>
      </c>
      <c r="E1338" s="15">
        <f ca="1">LOOKUP(D1338,$F$6:$F$9,$I$6:$I$9)</f>
        <v>8</v>
      </c>
      <c r="F1338" s="15">
        <f ca="1">LOOKUP(D1338,$F$6:$F$9,$J$6:$J$9)</f>
        <v>40</v>
      </c>
      <c r="G1338" s="15">
        <f ca="1">LOOKUP(D1338,$F$6:$F$9,$K$6:$K$9)</f>
        <v>24</v>
      </c>
      <c r="H1338" s="15">
        <f ca="1">LOOKUP(D1338,$F$6:$F$9,$L$6:$L$9)</f>
        <v>260</v>
      </c>
      <c r="I1338" s="20">
        <f ca="1">RAND()</f>
        <v>0.10797570826231473</v>
      </c>
      <c r="J1338" s="15">
        <f ca="1">IF(B1338=1, ROUND(_xlfn.NORM.INV(I1338,$C$5,$C$6)*(1+$T$14), 0), ROUND(_xlfn.NORM.INV(I1338, $D$5, $D$6)*(1+$T$14), 0))</f>
        <v>4</v>
      </c>
      <c r="K1338" s="20">
        <f ca="1">RAND()</f>
        <v>0.15845882718147919</v>
      </c>
      <c r="L1338" s="18">
        <f ca="1">IF(B1338=1, ROUND(_xlfn.NORM.INV(K1338,$C$7,$C$8), 2), ROUND(_xlfn.NORM.INV(K1338, $D$7, $D$8), 2))</f>
        <v>11854</v>
      </c>
      <c r="M1338" s="15">
        <f ca="1">MIN(E1338,J1338)</f>
        <v>4</v>
      </c>
      <c r="N1338" s="15">
        <f ca="1">RAND()</f>
        <v>0.98208487515644471</v>
      </c>
      <c r="O1338" s="19">
        <f ca="1">(IF(B1338=1, $G$21+($G$22-$G$21)*N1338, $H$21+($H$22-$H$21)*N1338))</f>
        <v>4.937297063047557E-2</v>
      </c>
      <c r="P1338" s="15">
        <f ca="1">ROUND(M1338*(1-O1338), 0)</f>
        <v>4</v>
      </c>
      <c r="Q1338" s="20">
        <f ca="1">RAND()</f>
        <v>5.2322369848208261E-2</v>
      </c>
      <c r="R1338" s="15">
        <f ca="1">IF(B1338=1, ROUND(_xlfn.NORM.INV(Q1338,$C$9,$C$10)*(1+$T$14), 0), ROUND(_xlfn.NORM.INV(Q1338, $D$9, $D$10)*(1+$T$14), 0))</f>
        <v>20</v>
      </c>
      <c r="S1338" s="20">
        <f ca="1">RAND()</f>
        <v>0.30185609814705383</v>
      </c>
      <c r="T1338" s="18">
        <f ca="1">IF(B1338=1, ROUND(_xlfn.NORM.INV(S1338,$C$11,$C$12), 2), ROUND(_xlfn.NORM.INV(S1338, $D$11, $D$12), 2))</f>
        <v>6361.39</v>
      </c>
      <c r="U1338" s="15">
        <f ca="1">MIN(F1338,R1338)</f>
        <v>20</v>
      </c>
      <c r="V1338" s="15">
        <f ca="1">RAND()</f>
        <v>0.49799378212338907</v>
      </c>
      <c r="W1338" s="19">
        <f ca="1">(IF(B1338=1, $G$21+($G$22-$G$21)*V1338, $H$21+($H$22-$H$21)*V1338))</f>
        <v>3.2429782374318622E-2</v>
      </c>
      <c r="X1338" s="15">
        <f ca="1">ROUND(U1338*(1-W1338), 0)</f>
        <v>19</v>
      </c>
      <c r="Y1338" s="20">
        <f ca="1">RAND()</f>
        <v>0.28763582701649149</v>
      </c>
      <c r="Z1338" s="15">
        <f ca="1">IF(B1338=1, ROUND(_xlfn.NORM.INV(Y1338,$C$13,$C$14)*(1+$T$14), 0), ROUND(_xlfn.NORM.INV(Y1338, $D$13, $D$14)*(1+$T$14), 0))</f>
        <v>42</v>
      </c>
      <c r="AA1338" s="20">
        <f ca="1">RAND()</f>
        <v>0.99506228627234139</v>
      </c>
      <c r="AB1338" s="18">
        <f ca="1">IF(B1338=1, ROUND(_xlfn.NORM.INV(AA1338,$C$15,$C$16), 2), ROUND(_xlfn.NORM.INV(AA1338, $D$15, $D$16), 2))</f>
        <v>4883.2</v>
      </c>
      <c r="AC1338" s="15">
        <f ca="1">MIN(G1338,Z1338)</f>
        <v>24</v>
      </c>
      <c r="AD1338" s="15">
        <f ca="1">RAND()</f>
        <v>0.2556474066397505</v>
      </c>
      <c r="AE1338" s="19">
        <f ca="1">(IF(B1338=1, $G$21+($G$22-$G$21)*AD1338, $H$21+($H$22-$H$21)*AD1338))</f>
        <v>2.3947659232391269E-2</v>
      </c>
      <c r="AF1338" s="15">
        <f ca="1">ROUND(AC1338*(1-AE1338), 0)</f>
        <v>23</v>
      </c>
      <c r="AG1338" s="20">
        <f ca="1">RAND()</f>
        <v>0.81069411633698885</v>
      </c>
      <c r="AH1338" s="15">
        <f ca="1">IF(B1338=1, ROUND(_xlfn.NORM.INV(AG1338,$C$17,$C$18)*(1+$T$14), 0), ROUND(_xlfn.NORM.INV(AG1338, $D$17, $D$18)*(1+$T$14), 0))</f>
        <v>415</v>
      </c>
      <c r="AI1338" s="20">
        <f ca="1">RAND()</f>
        <v>0.88564326151270367</v>
      </c>
      <c r="AJ1338" s="18">
        <f ca="1">IF(B1338=1, ROUND(_xlfn.NORM.INV(AI1338,$C$19,$C$20), 2), ROUND(_xlfn.NORM.INV(AI1338, $D$19, $D$20), 2))</f>
        <v>2638.27</v>
      </c>
      <c r="AK1338" s="15">
        <f ca="1">MIN(ROUND(H1338*(1+$C$22),0),AH1338)</f>
        <v>273</v>
      </c>
      <c r="AL1338" s="20">
        <f ca="1">RAND()</f>
        <v>0.93167612288363455</v>
      </c>
      <c r="AM1338" s="19">
        <f ca="1">(IF(B1338=1, $G$21+($G$22-$G$21)*AL1338, $H$21+($H$22-$H$21)*AL1338))</f>
        <v>4.7608664300927209E-2</v>
      </c>
      <c r="AN1338" s="15">
        <f ca="1">ROUND(AK1338*(1-AM1338), 0)</f>
        <v>260</v>
      </c>
      <c r="AO1338" s="18">
        <f ca="1">SUM(IF(AN1338&gt;H1338, (AN1338-H1338)*($G$23+AJ1338), 0),IF(AF1338&gt;G1338,(AF1338-G1338)*($G$23+AB1338),0),IF(X1338&gt;F1338,(X1338-F1338)*($G$23+T1338),0),IF(P1338&gt;E1338,(P1338-E1338)*($G$23+L1338),0))</f>
        <v>0</v>
      </c>
      <c r="AP1338" s="18">
        <f>-$C$24</f>
        <v>-313614.51120000001</v>
      </c>
      <c r="AQ1338" s="17">
        <f ca="1">L1338*P1338+T1338*X1338+AB1338*AF1338+AJ1338*AN1338-AO1338+AP1338</f>
        <v>652931.6987999999</v>
      </c>
      <c r="AS1338" s="21">
        <f ca="1">SUM(IF(AN1338&gt;H1338, (AN1338-H1338), 0),IF(AF1338&gt;G1338,(AF1338-G1338),0),IF(X1338&gt;F1338,(X1338-F1338),0),IF(P1338&gt;E1338,(P1338-E1338),0))</f>
        <v>0</v>
      </c>
    </row>
    <row r="1339" spans="1:45" x14ac:dyDescent="0.4">
      <c r="A1339" s="15">
        <v>1311</v>
      </c>
      <c r="B1339" s="15">
        <f ca="1">IF(RAND() &lt; (8/12), 0, 1)</f>
        <v>0</v>
      </c>
      <c r="C1339" s="20">
        <f ca="1">RAND()</f>
        <v>0.90799160285436031</v>
      </c>
      <c r="D1339" s="15" t="str">
        <f ca="1">LOOKUP(C1339,$H$13:$H$16,$F$13:$F$16)</f>
        <v>Boeing 777-300ER</v>
      </c>
      <c r="E1339" s="15">
        <f ca="1">LOOKUP(D1339,$F$6:$F$9,$I$6:$I$9)</f>
        <v>8</v>
      </c>
      <c r="F1339" s="15">
        <f ca="1">LOOKUP(D1339,$F$6:$F$9,$J$6:$J$9)</f>
        <v>40</v>
      </c>
      <c r="G1339" s="15">
        <f ca="1">LOOKUP(D1339,$F$6:$F$9,$K$6:$K$9)</f>
        <v>24</v>
      </c>
      <c r="H1339" s="15">
        <f ca="1">LOOKUP(D1339,$F$6:$F$9,$L$6:$L$9)</f>
        <v>260</v>
      </c>
      <c r="I1339" s="20">
        <f ca="1">RAND()</f>
        <v>0.75588994401177911</v>
      </c>
      <c r="J1339" s="15">
        <f ca="1">IF(B1339=1, ROUND(_xlfn.NORM.INV(I1339,$C$5,$C$6)*(1+$T$14), 0), ROUND(_xlfn.NORM.INV(I1339, $D$5, $D$6)*(1+$T$14), 0))</f>
        <v>5</v>
      </c>
      <c r="K1339" s="20">
        <f ca="1">RAND()</f>
        <v>0.45507136129068904</v>
      </c>
      <c r="L1339" s="18">
        <f ca="1">IF(B1339=1, ROUND(_xlfn.NORM.INV(K1339,$C$7,$C$8), 2), ROUND(_xlfn.NORM.INV(K1339, $D$7, $D$8), 2))</f>
        <v>10440.94</v>
      </c>
      <c r="M1339" s="15">
        <f ca="1">MIN(E1339,J1339)</f>
        <v>5</v>
      </c>
      <c r="N1339" s="15">
        <f ca="1">RAND()</f>
        <v>1.5897540525286913E-2</v>
      </c>
      <c r="O1339" s="19">
        <f ca="1">(IF(B1339=1, $G$21+($G$22-$G$21)*N1339, $H$21+($H$22-$H$21)*N1339))</f>
        <v>1.0476926215758608E-2</v>
      </c>
      <c r="P1339" s="15">
        <f ca="1">ROUND(M1339*(1-O1339), 0)</f>
        <v>5</v>
      </c>
      <c r="Q1339" s="20">
        <f ca="1">RAND()</f>
        <v>0.29536801203385421</v>
      </c>
      <c r="R1339" s="15">
        <f ca="1">IF(B1339=1, ROUND(_xlfn.NORM.INV(Q1339,$C$9,$C$10)*(1+$T$14), 0), ROUND(_xlfn.NORM.INV(Q1339, $D$9, $D$10)*(1+$T$14), 0))</f>
        <v>34</v>
      </c>
      <c r="S1339" s="20">
        <f ca="1">RAND()</f>
        <v>0.31911334075953668</v>
      </c>
      <c r="T1339" s="18">
        <f ca="1">IF(B1339=1, ROUND(_xlfn.NORM.INV(S1339,$C$11,$C$12), 2), ROUND(_xlfn.NORM.INV(S1339, $D$11, $D$12), 2))</f>
        <v>5139.05</v>
      </c>
      <c r="U1339" s="15">
        <f ca="1">MIN(F1339,R1339)</f>
        <v>34</v>
      </c>
      <c r="V1339" s="15">
        <f ca="1">RAND()</f>
        <v>0.81297508768143734</v>
      </c>
      <c r="W1339" s="19">
        <f ca="1">(IF(B1339=1, $G$21+($G$22-$G$21)*V1339, $H$21+($H$22-$H$21)*V1339))</f>
        <v>3.4389252630443116E-2</v>
      </c>
      <c r="X1339" s="15">
        <f ca="1">ROUND(U1339*(1-W1339), 0)</f>
        <v>33</v>
      </c>
      <c r="Y1339" s="20">
        <f ca="1">RAND()</f>
        <v>0.43295326238512777</v>
      </c>
      <c r="Z1339" s="15">
        <f ca="1">IF(B1339=1, ROUND(_xlfn.NORM.INV(Y1339,$C$13,$C$14)*(1+$T$14), 0), ROUND(_xlfn.NORM.INV(Y1339, $D$13, $D$14)*(1+$T$14), 0))</f>
        <v>34</v>
      </c>
      <c r="AA1339" s="20">
        <f ca="1">RAND()</f>
        <v>0.95772049670229065</v>
      </c>
      <c r="AB1339" s="18">
        <f ca="1">IF(B1339=1, ROUND(_xlfn.NORM.INV(AA1339,$C$15,$C$16), 2), ROUND(_xlfn.NORM.INV(AA1339, $D$15, $D$16), 2))</f>
        <v>3007.6</v>
      </c>
      <c r="AC1339" s="15">
        <f ca="1">MIN(G1339,Z1339)</f>
        <v>24</v>
      </c>
      <c r="AD1339" s="15">
        <f ca="1">RAND()</f>
        <v>0.33754628506054085</v>
      </c>
      <c r="AE1339" s="19">
        <f ca="1">(IF(B1339=1, $G$21+($G$22-$G$21)*AD1339, $H$21+($H$22-$H$21)*AD1339))</f>
        <v>2.0126388551816227E-2</v>
      </c>
      <c r="AF1339" s="15">
        <f ca="1">ROUND(AC1339*(1-AE1339), 0)</f>
        <v>24</v>
      </c>
      <c r="AG1339" s="20">
        <f ca="1">RAND()</f>
        <v>0.3373374460224996</v>
      </c>
      <c r="AH1339" s="15">
        <f ca="1">IF(B1339=1, ROUND(_xlfn.NORM.INV(AG1339,$C$17,$C$18)*(1+$T$14), 0), ROUND(_xlfn.NORM.INV(AG1339, $D$17, $D$18)*(1+$T$14), 0))</f>
        <v>177</v>
      </c>
      <c r="AI1339" s="20">
        <f ca="1">RAND()</f>
        <v>0.51657130106666405</v>
      </c>
      <c r="AJ1339" s="18">
        <f ca="1">IF(B1339=1, ROUND(_xlfn.NORM.INV(AI1339,$C$19,$C$20), 2), ROUND(_xlfn.NORM.INV(AI1339, $D$19, $D$20), 2))</f>
        <v>1751.89</v>
      </c>
      <c r="AK1339" s="15">
        <f ca="1">MIN(ROUND(H1339*(1+$C$22),0),AH1339)</f>
        <v>177</v>
      </c>
      <c r="AL1339" s="20">
        <f ca="1">RAND()</f>
        <v>0.79151711361923238</v>
      </c>
      <c r="AM1339" s="19">
        <f ca="1">(IF(B1339=1, $G$21+($G$22-$G$21)*AL1339, $H$21+($H$22-$H$21)*AL1339))</f>
        <v>3.3745513408576969E-2</v>
      </c>
      <c r="AN1339" s="15">
        <f ca="1">ROUND(AK1339*(1-AM1339), 0)</f>
        <v>171</v>
      </c>
      <c r="AO1339" s="18">
        <f ca="1">SUM(IF(AN1339&gt;H1339, (AN1339-H1339)*($G$23+AJ1339), 0),IF(AF1339&gt;G1339,(AF1339-G1339)*($G$23+AB1339),0),IF(X1339&gt;F1339,(X1339-F1339)*($G$23+T1339),0),IF(P1339&gt;E1339,(P1339-E1339)*($G$23+L1339),0))</f>
        <v>0</v>
      </c>
      <c r="AP1339" s="18">
        <f>-$C$24</f>
        <v>-313614.51120000001</v>
      </c>
      <c r="AQ1339" s="17">
        <f ca="1">L1339*P1339+T1339*X1339+AB1339*AF1339+AJ1339*AN1339-AO1339+AP1339</f>
        <v>279934.42879999994</v>
      </c>
      <c r="AS1339" s="21">
        <f ca="1">SUM(IF(AN1339&gt;H1339, (AN1339-H1339), 0),IF(AF1339&gt;G1339,(AF1339-G1339),0),IF(X1339&gt;F1339,(X1339-F1339),0),IF(P1339&gt;E1339,(P1339-E1339),0))</f>
        <v>0</v>
      </c>
    </row>
    <row r="1340" spans="1:45" x14ac:dyDescent="0.4">
      <c r="A1340" s="15">
        <v>1312</v>
      </c>
      <c r="B1340" s="15">
        <f ca="1">IF(RAND() &lt; (8/12), 0, 1)</f>
        <v>0</v>
      </c>
      <c r="C1340" s="20">
        <f ca="1">RAND()</f>
        <v>0.85400534614507084</v>
      </c>
      <c r="D1340" s="15" t="str">
        <f ca="1">LOOKUP(C1340,$H$13:$H$16,$F$13:$F$16)</f>
        <v>Boeing 777-300ER</v>
      </c>
      <c r="E1340" s="15">
        <f ca="1">LOOKUP(D1340,$F$6:$F$9,$I$6:$I$9)</f>
        <v>8</v>
      </c>
      <c r="F1340" s="15">
        <f ca="1">LOOKUP(D1340,$F$6:$F$9,$J$6:$J$9)</f>
        <v>40</v>
      </c>
      <c r="G1340" s="15">
        <f ca="1">LOOKUP(D1340,$F$6:$F$9,$K$6:$K$9)</f>
        <v>24</v>
      </c>
      <c r="H1340" s="15">
        <f ca="1">LOOKUP(D1340,$F$6:$F$9,$L$6:$L$9)</f>
        <v>260</v>
      </c>
      <c r="I1340" s="20">
        <f ca="1">RAND()</f>
        <v>0.85220574489405398</v>
      </c>
      <c r="J1340" s="15">
        <f ca="1">IF(B1340=1, ROUND(_xlfn.NORM.INV(I1340,$C$5,$C$6)*(1+$T$14), 0), ROUND(_xlfn.NORM.INV(I1340, $D$5, $D$6)*(1+$T$14), 0))</f>
        <v>5</v>
      </c>
      <c r="K1340" s="20">
        <f ca="1">RAND()</f>
        <v>0.92728169905268654</v>
      </c>
      <c r="L1340" s="18">
        <f ca="1">IF(B1340=1, ROUND(_xlfn.NORM.INV(K1340,$C$7,$C$8), 2), ROUND(_xlfn.NORM.INV(K1340, $D$7, $D$8), 2))</f>
        <v>11155.89</v>
      </c>
      <c r="M1340" s="15">
        <f ca="1">MIN(E1340,J1340)</f>
        <v>5</v>
      </c>
      <c r="N1340" s="15">
        <f ca="1">RAND()</f>
        <v>0.89382157095414727</v>
      </c>
      <c r="O1340" s="19">
        <f ca="1">(IF(B1340=1, $G$21+($G$22-$G$21)*N1340, $H$21+($H$22-$H$21)*N1340))</f>
        <v>3.6814647128624416E-2</v>
      </c>
      <c r="P1340" s="15">
        <f ca="1">ROUND(M1340*(1-O1340), 0)</f>
        <v>5</v>
      </c>
      <c r="Q1340" s="20">
        <f ca="1">RAND()</f>
        <v>0.9235715345810056</v>
      </c>
      <c r="R1340" s="15">
        <f ca="1">IF(B1340=1, ROUND(_xlfn.NORM.INV(Q1340,$C$9,$C$10)*(1+$T$14), 0), ROUND(_xlfn.NORM.INV(Q1340, $D$9, $D$10)*(1+$T$14), 0))</f>
        <v>55</v>
      </c>
      <c r="S1340" s="20">
        <f ca="1">RAND()</f>
        <v>0.95051310223425101</v>
      </c>
      <c r="T1340" s="18">
        <f ca="1">IF(B1340=1, ROUND(_xlfn.NORM.INV(S1340,$C$11,$C$12), 2), ROUND(_xlfn.NORM.INV(S1340, $D$11, $D$12), 2))</f>
        <v>5622.16</v>
      </c>
      <c r="U1340" s="15">
        <f ca="1">MIN(F1340,R1340)</f>
        <v>40</v>
      </c>
      <c r="V1340" s="15">
        <f ca="1">RAND()</f>
        <v>0.13495672146971815</v>
      </c>
      <c r="W1340" s="19">
        <f ca="1">(IF(B1340=1, $G$21+($G$22-$G$21)*V1340, $H$21+($H$22-$H$21)*V1340))</f>
        <v>1.4048701644091544E-2</v>
      </c>
      <c r="X1340" s="15">
        <f ca="1">ROUND(U1340*(1-W1340), 0)</f>
        <v>39</v>
      </c>
      <c r="Y1340" s="20">
        <f ca="1">RAND()</f>
        <v>0.85258032193764155</v>
      </c>
      <c r="Z1340" s="15">
        <f ca="1">IF(B1340=1, ROUND(_xlfn.NORM.INV(Y1340,$C$13,$C$14)*(1+$T$14), 0), ROUND(_xlfn.NORM.INV(Y1340, $D$13, $D$14)*(1+$T$14), 0))</f>
        <v>46</v>
      </c>
      <c r="AA1340" s="20">
        <f ca="1">RAND()</f>
        <v>0.36606397061730678</v>
      </c>
      <c r="AB1340" s="18">
        <f ca="1">IF(B1340=1, ROUND(_xlfn.NORM.INV(AA1340,$C$15,$C$16), 2), ROUND(_xlfn.NORM.INV(AA1340, $D$15, $D$16), 2))</f>
        <v>2756.37</v>
      </c>
      <c r="AC1340" s="15">
        <f ca="1">MIN(G1340,Z1340)</f>
        <v>24</v>
      </c>
      <c r="AD1340" s="15">
        <f ca="1">RAND()</f>
        <v>0.60402741247476899</v>
      </c>
      <c r="AE1340" s="19">
        <f ca="1">(IF(B1340=1, $G$21+($G$22-$G$21)*AD1340, $H$21+($H$22-$H$21)*AD1340))</f>
        <v>2.8120822374243071E-2</v>
      </c>
      <c r="AF1340" s="15">
        <f ca="1">ROUND(AC1340*(1-AE1340), 0)</f>
        <v>23</v>
      </c>
      <c r="AG1340" s="20">
        <f ca="1">RAND()</f>
        <v>0.12284039018685999</v>
      </c>
      <c r="AH1340" s="15">
        <f ca="1">IF(B1340=1, ROUND(_xlfn.NORM.INV(AG1340,$C$17,$C$18)*(1+$T$14), 0), ROUND(_xlfn.NORM.INV(AG1340, $D$17, $D$18)*(1+$T$14), 0))</f>
        <v>139</v>
      </c>
      <c r="AI1340" s="20">
        <f ca="1">RAND()</f>
        <v>0.92697397902846279</v>
      </c>
      <c r="AJ1340" s="18">
        <f ca="1">IF(B1340=1, ROUND(_xlfn.NORM.INV(AI1340,$C$19,$C$20), 2), ROUND(_xlfn.NORM.INV(AI1340, $D$19, $D$20), 2))</f>
        <v>1859.15</v>
      </c>
      <c r="AK1340" s="15">
        <f ca="1">MIN(ROUND(H1340*(1+$C$22),0),AH1340)</f>
        <v>139</v>
      </c>
      <c r="AL1340" s="20">
        <f ca="1">RAND()</f>
        <v>0.53462537482566452</v>
      </c>
      <c r="AM1340" s="19">
        <f ca="1">(IF(B1340=1, $G$21+($G$22-$G$21)*AL1340, $H$21+($H$22-$H$21)*AL1340))</f>
        <v>2.6038761244769934E-2</v>
      </c>
      <c r="AN1340" s="15">
        <f ca="1">ROUND(AK1340*(1-AM1340), 0)</f>
        <v>135</v>
      </c>
      <c r="AO1340" s="18">
        <f ca="1">SUM(IF(AN1340&gt;H1340, (AN1340-H1340)*($G$23+AJ1340), 0),IF(AF1340&gt;G1340,(AF1340-G1340)*($G$23+AB1340),0),IF(X1340&gt;F1340,(X1340-F1340)*($G$23+T1340),0),IF(P1340&gt;E1340,(P1340-E1340)*($G$23+L1340),0))</f>
        <v>0</v>
      </c>
      <c r="AP1340" s="18">
        <f>-$C$24</f>
        <v>-313614.51120000001</v>
      </c>
      <c r="AQ1340" s="17">
        <f ca="1">L1340*P1340+T1340*X1340+AB1340*AF1340+AJ1340*AN1340-AO1340+AP1340</f>
        <v>275810.93879999995</v>
      </c>
      <c r="AS1340" s="21">
        <f ca="1">SUM(IF(AN1340&gt;H1340, (AN1340-H1340), 0),IF(AF1340&gt;G1340,(AF1340-G1340),0),IF(X1340&gt;F1340,(X1340-F1340),0),IF(P1340&gt;E1340,(P1340-E1340),0))</f>
        <v>0</v>
      </c>
    </row>
    <row r="1341" spans="1:45" x14ac:dyDescent="0.4">
      <c r="A1341" s="15">
        <v>1313</v>
      </c>
      <c r="B1341" s="15">
        <f ca="1">IF(RAND() &lt; (8/12), 0, 1)</f>
        <v>1</v>
      </c>
      <c r="C1341" s="20">
        <f ca="1">RAND()</f>
        <v>0.79289521730923307</v>
      </c>
      <c r="D1341" s="15" t="str">
        <f ca="1">LOOKUP(C1341,$H$13:$H$16,$F$13:$F$16)</f>
        <v>Boeing 777-300ER</v>
      </c>
      <c r="E1341" s="15">
        <f ca="1">LOOKUP(D1341,$F$6:$F$9,$I$6:$I$9)</f>
        <v>8</v>
      </c>
      <c r="F1341" s="15">
        <f ca="1">LOOKUP(D1341,$F$6:$F$9,$J$6:$J$9)</f>
        <v>40</v>
      </c>
      <c r="G1341" s="15">
        <f ca="1">LOOKUP(D1341,$F$6:$F$9,$K$6:$K$9)</f>
        <v>24</v>
      </c>
      <c r="H1341" s="15">
        <f ca="1">LOOKUP(D1341,$F$6:$F$9,$L$6:$L$9)</f>
        <v>260</v>
      </c>
      <c r="I1341" s="20">
        <f ca="1">RAND()</f>
        <v>0.20249481827471794</v>
      </c>
      <c r="J1341" s="15">
        <f ca="1">IF(B1341=1, ROUND(_xlfn.NORM.INV(I1341,$C$5,$C$6)*(1+$T$14), 0), ROUND(_xlfn.NORM.INV(I1341, $D$5, $D$6)*(1+$T$14), 0))</f>
        <v>5</v>
      </c>
      <c r="K1341" s="20">
        <f ca="1">RAND()</f>
        <v>0.11633745565130382</v>
      </c>
      <c r="L1341" s="18">
        <f ca="1">IF(B1341=1, ROUND(_xlfn.NORM.INV(K1341,$C$7,$C$8), 2), ROUND(_xlfn.NORM.INV(K1341, $D$7, $D$8), 2))</f>
        <v>11506.5</v>
      </c>
      <c r="M1341" s="15">
        <f ca="1">MIN(E1341,J1341)</f>
        <v>5</v>
      </c>
      <c r="N1341" s="15">
        <f ca="1">RAND()</f>
        <v>0.59455390957576582</v>
      </c>
      <c r="O1341" s="19">
        <f ca="1">(IF(B1341=1, $G$21+($G$22-$G$21)*N1341, $H$21+($H$22-$H$21)*N1341))</f>
        <v>3.5809386835151807E-2</v>
      </c>
      <c r="P1341" s="15">
        <f ca="1">ROUND(M1341*(1-O1341), 0)</f>
        <v>5</v>
      </c>
      <c r="Q1341" s="20">
        <f ca="1">RAND()</f>
        <v>0.2407805684126284</v>
      </c>
      <c r="R1341" s="15">
        <f ca="1">IF(B1341=1, ROUND(_xlfn.NORM.INV(Q1341,$C$9,$C$10)*(1+$T$14), 0), ROUND(_xlfn.NORM.INV(Q1341, $D$9, $D$10)*(1+$T$14), 0))</f>
        <v>43</v>
      </c>
      <c r="S1341" s="20">
        <f ca="1">RAND()</f>
        <v>1.8399364366226689E-2</v>
      </c>
      <c r="T1341" s="18">
        <f ca="1">IF(B1341=1, ROUND(_xlfn.NORM.INV(S1341,$C$11,$C$12), 2), ROUND(_xlfn.NORM.INV(S1341, $D$11, $D$12), 2))</f>
        <v>4946.68</v>
      </c>
      <c r="U1341" s="15">
        <f ca="1">MIN(F1341,R1341)</f>
        <v>40</v>
      </c>
      <c r="V1341" s="15">
        <f ca="1">RAND()</f>
        <v>0.99137326785018476</v>
      </c>
      <c r="W1341" s="19">
        <f ca="1">(IF(B1341=1, $G$21+($G$22-$G$21)*V1341, $H$21+($H$22-$H$21)*V1341))</f>
        <v>4.9698064374756469E-2</v>
      </c>
      <c r="X1341" s="15">
        <f ca="1">ROUND(U1341*(1-W1341), 0)</f>
        <v>38</v>
      </c>
      <c r="Y1341" s="20">
        <f ca="1">RAND()</f>
        <v>0.22696989952103819</v>
      </c>
      <c r="Z1341" s="15">
        <f ca="1">IF(B1341=1, ROUND(_xlfn.NORM.INV(Y1341,$C$13,$C$14)*(1+$T$14), 0), ROUND(_xlfn.NORM.INV(Y1341, $D$13, $D$14)*(1+$T$14), 0))</f>
        <v>37</v>
      </c>
      <c r="AA1341" s="20">
        <f ca="1">RAND()</f>
        <v>0.67748787651485098</v>
      </c>
      <c r="AB1341" s="18">
        <f ca="1">IF(B1341=1, ROUND(_xlfn.NORM.INV(AA1341,$C$15,$C$16), 2), ROUND(_xlfn.NORM.INV(AA1341, $D$15, $D$16), 2))</f>
        <v>3863.92</v>
      </c>
      <c r="AC1341" s="15">
        <f ca="1">MIN(G1341,Z1341)</f>
        <v>24</v>
      </c>
      <c r="AD1341" s="15">
        <f ca="1">RAND()</f>
        <v>0.79097645740784106</v>
      </c>
      <c r="AE1341" s="19">
        <f ca="1">(IF(B1341=1, $G$21+($G$22-$G$21)*AD1341, $H$21+($H$22-$H$21)*AD1341))</f>
        <v>4.268417600927444E-2</v>
      </c>
      <c r="AF1341" s="15">
        <f ca="1">ROUND(AC1341*(1-AE1341), 0)</f>
        <v>23</v>
      </c>
      <c r="AG1341" s="20">
        <f ca="1">RAND()</f>
        <v>0.76119196660368715</v>
      </c>
      <c r="AH1341" s="15">
        <f ca="1">IF(B1341=1, ROUND(_xlfn.NORM.INV(AG1341,$C$17,$C$18)*(1+$T$14), 0), ROUND(_xlfn.NORM.INV(AG1341, $D$17, $D$18)*(1+$T$14), 0))</f>
        <v>394</v>
      </c>
      <c r="AI1341" s="20">
        <f ca="1">RAND()</f>
        <v>0.28132911325450438</v>
      </c>
      <c r="AJ1341" s="18">
        <f ca="1">IF(B1341=1, ROUND(_xlfn.NORM.INV(AI1341,$C$19,$C$20), 2), ROUND(_xlfn.NORM.INV(AI1341, $D$19, $D$20), 2))</f>
        <v>2102.48</v>
      </c>
      <c r="AK1341" s="15">
        <f ca="1">MIN(ROUND(H1341*(1+$C$22),0),AH1341)</f>
        <v>273</v>
      </c>
      <c r="AL1341" s="20">
        <f ca="1">RAND()</f>
        <v>0.81435565857130388</v>
      </c>
      <c r="AM1341" s="19">
        <f ca="1">(IF(B1341=1, $G$21+($G$22-$G$21)*AL1341, $H$21+($H$22-$H$21)*AL1341))</f>
        <v>4.3502448049995639E-2</v>
      </c>
      <c r="AN1341" s="15">
        <f ca="1">ROUND(AK1341*(1-AM1341), 0)</f>
        <v>261</v>
      </c>
      <c r="AO1341" s="18">
        <f ca="1">SUM(IF(AN1341&gt;H1341, (AN1341-H1341)*($G$23+AJ1341), 0),IF(AF1341&gt;G1341,(AF1341-G1341)*($G$23+AB1341),0),IF(X1341&gt;F1341,(X1341-F1341)*($G$23+T1341),0),IF(P1341&gt;E1341,(P1341-E1341)*($G$23+L1341),0))</f>
        <v>2953.48</v>
      </c>
      <c r="AP1341" s="18">
        <f>-$C$24</f>
        <v>-313614.51120000001</v>
      </c>
      <c r="AQ1341" s="17">
        <f ca="1">L1341*P1341+T1341*X1341+AB1341*AF1341+AJ1341*AN1341-AO1341+AP1341</f>
        <v>566555.78879999998</v>
      </c>
      <c r="AS1341" s="21">
        <f ca="1">SUM(IF(AN1341&gt;H1341, (AN1341-H1341), 0),IF(AF1341&gt;G1341,(AF1341-G1341),0),IF(X1341&gt;F1341,(X1341-F1341),0),IF(P1341&gt;E1341,(P1341-E1341),0))</f>
        <v>1</v>
      </c>
    </row>
    <row r="1342" spans="1:45" x14ac:dyDescent="0.4">
      <c r="A1342" s="15">
        <v>1314</v>
      </c>
      <c r="B1342" s="15">
        <f ca="1">IF(RAND() &lt; (8/12), 0, 1)</f>
        <v>0</v>
      </c>
      <c r="C1342" s="20">
        <f ca="1">RAND()</f>
        <v>0.16042259564007222</v>
      </c>
      <c r="D1342" s="15" t="str">
        <f ca="1">LOOKUP(C1342,$H$13:$H$16,$F$13:$F$16)</f>
        <v>Airbus A350-900</v>
      </c>
      <c r="E1342" s="15">
        <f ca="1">LOOKUP(D1342,$F$6:$F$9,$I$6:$I$9)</f>
        <v>0</v>
      </c>
      <c r="F1342" s="15">
        <f ca="1">LOOKUP(D1342,$F$6:$F$9,$J$6:$J$9)</f>
        <v>32</v>
      </c>
      <c r="G1342" s="15">
        <f ca="1">LOOKUP(D1342,$F$6:$F$9,$K$6:$K$9)</f>
        <v>21</v>
      </c>
      <c r="H1342" s="15">
        <f ca="1">LOOKUP(D1342,$F$6:$F$9,$L$6:$L$9)</f>
        <v>259</v>
      </c>
      <c r="I1342" s="20">
        <f ca="1">RAND()</f>
        <v>0.24665723480154578</v>
      </c>
      <c r="J1342" s="15">
        <f ca="1">IF(B1342=1, ROUND(_xlfn.NORM.INV(I1342,$C$5,$C$6)*(1+$T$14), 0), ROUND(_xlfn.NORM.INV(I1342, $D$5, $D$6)*(1+$T$14), 0))</f>
        <v>3</v>
      </c>
      <c r="K1342" s="20">
        <f ca="1">RAND()</f>
        <v>0.36062204597379055</v>
      </c>
      <c r="L1342" s="18">
        <f ca="1">IF(B1342=1, ROUND(_xlfn.NORM.INV(K1342,$C$7,$C$8), 2), ROUND(_xlfn.NORM.INV(K1342, $D$7, $D$8), 2))</f>
        <v>10329.77</v>
      </c>
      <c r="M1342" s="15">
        <f ca="1">MIN(E1342,J1342)</f>
        <v>0</v>
      </c>
      <c r="N1342" s="15">
        <f ca="1">RAND()</f>
        <v>0.24815095484303229</v>
      </c>
      <c r="O1342" s="19">
        <f ca="1">(IF(B1342=1, $G$21+($G$22-$G$21)*N1342, $H$21+($H$22-$H$21)*N1342))</f>
        <v>1.7444528645290967E-2</v>
      </c>
      <c r="P1342" s="15">
        <f ca="1">ROUND(M1342*(1-O1342), 0)</f>
        <v>0</v>
      </c>
      <c r="Q1342" s="20">
        <f ca="1">RAND()</f>
        <v>0.80939591630879426</v>
      </c>
      <c r="R1342" s="15">
        <f ca="1">IF(B1342=1, ROUND(_xlfn.NORM.INV(Q1342,$C$9,$C$10)*(1+$T$14), 0), ROUND(_xlfn.NORM.INV(Q1342, $D$9, $D$10)*(1+$T$14), 0))</f>
        <v>49</v>
      </c>
      <c r="S1342" s="20">
        <f ca="1">RAND()</f>
        <v>0.9356664669363931</v>
      </c>
      <c r="T1342" s="18">
        <f ca="1">IF(B1342=1, ROUND(_xlfn.NORM.INV(S1342,$C$11,$C$12), 2), ROUND(_xlfn.NORM.INV(S1342, $D$11, $D$12), 2))</f>
        <v>5592.43</v>
      </c>
      <c r="U1342" s="15">
        <f ca="1">MIN(F1342,R1342)</f>
        <v>32</v>
      </c>
      <c r="V1342" s="15">
        <f ca="1">RAND()</f>
        <v>0.40068402353668575</v>
      </c>
      <c r="W1342" s="19">
        <f ca="1">(IF(B1342=1, $G$21+($G$22-$G$21)*V1342, $H$21+($H$22-$H$21)*V1342))</f>
        <v>2.2020520706100572E-2</v>
      </c>
      <c r="X1342" s="15">
        <f ca="1">ROUND(U1342*(1-W1342), 0)</f>
        <v>31</v>
      </c>
      <c r="Y1342" s="20">
        <f ca="1">RAND()</f>
        <v>0.4959440923807561</v>
      </c>
      <c r="Z1342" s="15">
        <f ca="1">IF(B1342=1, ROUND(_xlfn.NORM.INV(Y1342,$C$13,$C$14)*(1+$T$14), 0), ROUND(_xlfn.NORM.INV(Y1342, $D$13, $D$14)*(1+$T$14), 0))</f>
        <v>36</v>
      </c>
      <c r="AA1342" s="20">
        <f ca="1">RAND()</f>
        <v>0.96874188599895028</v>
      </c>
      <c r="AB1342" s="18">
        <f ca="1">IF(B1342=1, ROUND(_xlfn.NORM.INV(AA1342,$C$15,$C$16), 2), ROUND(_xlfn.NORM.INV(AA1342, $D$15, $D$16), 2))</f>
        <v>3024.34</v>
      </c>
      <c r="AC1342" s="15">
        <f ca="1">MIN(G1342,Z1342)</f>
        <v>21</v>
      </c>
      <c r="AD1342" s="15">
        <f ca="1">RAND()</f>
        <v>0.79298051362442024</v>
      </c>
      <c r="AE1342" s="19">
        <f ca="1">(IF(B1342=1, $G$21+($G$22-$G$21)*AD1342, $H$21+($H$22-$H$21)*AD1342))</f>
        <v>3.3789415408732607E-2</v>
      </c>
      <c r="AF1342" s="15">
        <f ca="1">ROUND(AC1342*(1-AE1342), 0)</f>
        <v>20</v>
      </c>
      <c r="AG1342" s="20">
        <f ca="1">RAND()</f>
        <v>0.76991315642327884</v>
      </c>
      <c r="AH1342" s="15">
        <f ca="1">IF(B1342=1, ROUND(_xlfn.NORM.INV(AG1342,$C$17,$C$18)*(1+$T$14), 0), ROUND(_xlfn.NORM.INV(AG1342, $D$17, $D$18)*(1+$T$14), 0))</f>
        <v>238</v>
      </c>
      <c r="AI1342" s="20">
        <f ca="1">RAND()</f>
        <v>5.3915950704365723E-2</v>
      </c>
      <c r="AJ1342" s="18">
        <f ca="1">IF(B1342=1, ROUND(_xlfn.NORM.INV(AI1342,$C$19,$C$20), 2), ROUND(_xlfn.NORM.INV(AI1342, $D$19, $D$20), 2))</f>
        <v>1626.59</v>
      </c>
      <c r="AK1342" s="15">
        <f ca="1">MIN(ROUND(H1342*(1+$C$22),0),AH1342)</f>
        <v>238</v>
      </c>
      <c r="AL1342" s="20">
        <f ca="1">RAND()</f>
        <v>1.6444853861419029E-2</v>
      </c>
      <c r="AM1342" s="19">
        <f ca="1">(IF(B1342=1, $G$21+($G$22-$G$21)*AL1342, $H$21+($H$22-$H$21)*AL1342))</f>
        <v>1.0493345615842571E-2</v>
      </c>
      <c r="AN1342" s="15">
        <f ca="1">ROUND(AK1342*(1-AM1342), 0)</f>
        <v>236</v>
      </c>
      <c r="AO1342" s="18">
        <f ca="1">SUM(IF(AN1342&gt;H1342, (AN1342-H1342)*($G$23+AJ1342), 0),IF(AF1342&gt;G1342,(AF1342-G1342)*($G$23+AB1342),0),IF(X1342&gt;F1342,(X1342-F1342)*($G$23+T1342),0),IF(P1342&gt;E1342,(P1342-E1342)*($G$23+L1342),0))</f>
        <v>0</v>
      </c>
      <c r="AP1342" s="18">
        <f>-$C$24</f>
        <v>-313614.51120000001</v>
      </c>
      <c r="AQ1342" s="17">
        <f ca="1">L1342*P1342+T1342*X1342+AB1342*AF1342+AJ1342*AN1342-AO1342+AP1342</f>
        <v>304112.85879999999</v>
      </c>
      <c r="AS1342" s="21">
        <f ca="1">SUM(IF(AN1342&gt;H1342, (AN1342-H1342), 0),IF(AF1342&gt;G1342,(AF1342-G1342),0),IF(X1342&gt;F1342,(X1342-F1342),0),IF(P1342&gt;E1342,(P1342-E1342),0))</f>
        <v>0</v>
      </c>
    </row>
    <row r="1343" spans="1:45" x14ac:dyDescent="0.4">
      <c r="A1343" s="15">
        <v>1315</v>
      </c>
      <c r="B1343" s="15">
        <f ca="1">IF(RAND() &lt; (8/12), 0, 1)</f>
        <v>0</v>
      </c>
      <c r="C1343" s="20">
        <f ca="1">RAND()</f>
        <v>0.11471496010270488</v>
      </c>
      <c r="D1343" s="15" t="str">
        <f ca="1">LOOKUP(C1343,$H$13:$H$16,$F$13:$F$16)</f>
        <v>Airbus A350-900</v>
      </c>
      <c r="E1343" s="15">
        <f ca="1">LOOKUP(D1343,$F$6:$F$9,$I$6:$I$9)</f>
        <v>0</v>
      </c>
      <c r="F1343" s="15">
        <f ca="1">LOOKUP(D1343,$F$6:$F$9,$J$6:$J$9)</f>
        <v>32</v>
      </c>
      <c r="G1343" s="15">
        <f ca="1">LOOKUP(D1343,$F$6:$F$9,$K$6:$K$9)</f>
        <v>21</v>
      </c>
      <c r="H1343" s="15">
        <f ca="1">LOOKUP(D1343,$F$6:$F$9,$L$6:$L$9)</f>
        <v>259</v>
      </c>
      <c r="I1343" s="20">
        <f ca="1">RAND()</f>
        <v>9.8554994459197687E-2</v>
      </c>
      <c r="J1343" s="15">
        <f ca="1">IF(B1343=1, ROUND(_xlfn.NORM.INV(I1343,$C$5,$C$6)*(1+$T$14), 0), ROUND(_xlfn.NORM.INV(I1343, $D$5, $D$6)*(1+$T$14), 0))</f>
        <v>3</v>
      </c>
      <c r="K1343" s="20">
        <f ca="1">RAND()</f>
        <v>0.71698705198698442</v>
      </c>
      <c r="L1343" s="18">
        <f ca="1">IF(B1343=1, ROUND(_xlfn.NORM.INV(K1343,$C$7,$C$8), 2), ROUND(_xlfn.NORM.INV(K1343, $D$7, $D$8), 2))</f>
        <v>10753.95</v>
      </c>
      <c r="M1343" s="15">
        <f ca="1">MIN(E1343,J1343)</f>
        <v>0</v>
      </c>
      <c r="N1343" s="15">
        <f ca="1">RAND()</f>
        <v>0.83551815480694491</v>
      </c>
      <c r="O1343" s="19">
        <f ca="1">(IF(B1343=1, $G$21+($G$22-$G$21)*N1343, $H$21+($H$22-$H$21)*N1343))</f>
        <v>3.5065544644208343E-2</v>
      </c>
      <c r="P1343" s="15">
        <f ca="1">ROUND(M1343*(1-O1343), 0)</f>
        <v>0</v>
      </c>
      <c r="Q1343" s="20">
        <f ca="1">RAND()</f>
        <v>0.17205225060098539</v>
      </c>
      <c r="R1343" s="15">
        <f ca="1">IF(B1343=1, ROUND(_xlfn.NORM.INV(Q1343,$C$9,$C$10)*(1+$T$14), 0), ROUND(_xlfn.NORM.INV(Q1343, $D$9, $D$10)*(1+$T$14), 0))</f>
        <v>30</v>
      </c>
      <c r="S1343" s="20">
        <f ca="1">RAND()</f>
        <v>0.21764536665410572</v>
      </c>
      <c r="T1343" s="18">
        <f ca="1">IF(B1343=1, ROUND(_xlfn.NORM.INV(S1343,$C$11,$C$12), 2), ROUND(_xlfn.NORM.INV(S1343, $D$11, $D$12), 2))</f>
        <v>5068.3999999999996</v>
      </c>
      <c r="U1343" s="15">
        <f ca="1">MIN(F1343,R1343)</f>
        <v>30</v>
      </c>
      <c r="V1343" s="15">
        <f ca="1">RAND()</f>
        <v>7.2867263237783142E-2</v>
      </c>
      <c r="W1343" s="19">
        <f ca="1">(IF(B1343=1, $G$21+($G$22-$G$21)*V1343, $H$21+($H$22-$H$21)*V1343))</f>
        <v>1.2186017897133495E-2</v>
      </c>
      <c r="X1343" s="15">
        <f ca="1">ROUND(U1343*(1-W1343), 0)</f>
        <v>30</v>
      </c>
      <c r="Y1343" s="20">
        <f ca="1">RAND()</f>
        <v>0.25666568091895625</v>
      </c>
      <c r="Z1343" s="15">
        <f ca="1">IF(B1343=1, ROUND(_xlfn.NORM.INV(Y1343,$C$13,$C$14)*(1+$T$14), 0), ROUND(_xlfn.NORM.INV(Y1343, $D$13, $D$14)*(1+$T$14), 0))</f>
        <v>30</v>
      </c>
      <c r="AA1343" s="20">
        <f ca="1">RAND()</f>
        <v>0.74863230884839738</v>
      </c>
      <c r="AB1343" s="18">
        <f ca="1">IF(B1343=1, ROUND(_xlfn.NORM.INV(AA1343,$C$15,$C$16), 2), ROUND(_xlfn.NORM.INV(AA1343, $D$15, $D$16), 2))</f>
        <v>2879.42</v>
      </c>
      <c r="AC1343" s="15">
        <f ca="1">MIN(G1343,Z1343)</f>
        <v>21</v>
      </c>
      <c r="AD1343" s="15">
        <f ca="1">RAND()</f>
        <v>0.51380208608341993</v>
      </c>
      <c r="AE1343" s="19">
        <f ca="1">(IF(B1343=1, $G$21+($G$22-$G$21)*AD1343, $H$21+($H$22-$H$21)*AD1343))</f>
        <v>2.5414062582502596E-2</v>
      </c>
      <c r="AF1343" s="15">
        <f ca="1">ROUND(AC1343*(1-AE1343), 0)</f>
        <v>20</v>
      </c>
      <c r="AG1343" s="20">
        <f ca="1">RAND()</f>
        <v>0.87107402698129965</v>
      </c>
      <c r="AH1343" s="15">
        <f ca="1">IF(B1343=1, ROUND(_xlfn.NORM.INV(AG1343,$C$17,$C$18)*(1+$T$14), 0), ROUND(_xlfn.NORM.INV(AG1343, $D$17, $D$18)*(1+$T$14), 0))</f>
        <v>259</v>
      </c>
      <c r="AI1343" s="20">
        <f ca="1">RAND()</f>
        <v>0.42420172117448152</v>
      </c>
      <c r="AJ1343" s="18">
        <f ca="1">IF(B1343=1, ROUND(_xlfn.NORM.INV(AI1343,$C$19,$C$20), 2), ROUND(_xlfn.NORM.INV(AI1343, $D$19, $D$20), 2))</f>
        <v>1734.21</v>
      </c>
      <c r="AK1343" s="15">
        <f ca="1">MIN(ROUND(H1343*(1+$C$22),0),AH1343)</f>
        <v>259</v>
      </c>
      <c r="AL1343" s="20">
        <f ca="1">RAND()</f>
        <v>0.58195575055121329</v>
      </c>
      <c r="AM1343" s="19">
        <f ca="1">(IF(B1343=1, $G$21+($G$22-$G$21)*AL1343, $H$21+($H$22-$H$21)*AL1343))</f>
        <v>2.74586725165364E-2</v>
      </c>
      <c r="AN1343" s="15">
        <f ca="1">ROUND(AK1343*(1-AM1343), 0)</f>
        <v>252</v>
      </c>
      <c r="AO1343" s="18">
        <f ca="1">SUM(IF(AN1343&gt;H1343, (AN1343-H1343)*($G$23+AJ1343), 0),IF(AF1343&gt;G1343,(AF1343-G1343)*($G$23+AB1343),0),IF(X1343&gt;F1343,(X1343-F1343)*($G$23+T1343),0),IF(P1343&gt;E1343,(P1343-E1343)*($G$23+L1343),0))</f>
        <v>0</v>
      </c>
      <c r="AP1343" s="18">
        <f>-$C$24</f>
        <v>-313614.51120000001</v>
      </c>
      <c r="AQ1343" s="17">
        <f ca="1">L1343*P1343+T1343*X1343+AB1343*AF1343+AJ1343*AN1343-AO1343+AP1343</f>
        <v>333046.80879999994</v>
      </c>
      <c r="AS1343" s="21">
        <f ca="1">SUM(IF(AN1343&gt;H1343, (AN1343-H1343), 0),IF(AF1343&gt;G1343,(AF1343-G1343),0),IF(X1343&gt;F1343,(X1343-F1343),0),IF(P1343&gt;E1343,(P1343-E1343),0))</f>
        <v>0</v>
      </c>
    </row>
    <row r="1344" spans="1:45" x14ac:dyDescent="0.4">
      <c r="A1344" s="15">
        <v>1316</v>
      </c>
      <c r="B1344" s="15">
        <f ca="1">IF(RAND() &lt; (8/12), 0, 1)</f>
        <v>1</v>
      </c>
      <c r="C1344" s="20">
        <f ca="1">RAND()</f>
        <v>0.10496629705014882</v>
      </c>
      <c r="D1344" s="15" t="str">
        <f ca="1">LOOKUP(C1344,$H$13:$H$16,$F$13:$F$16)</f>
        <v>Airbus A350-900</v>
      </c>
      <c r="E1344" s="15">
        <f ca="1">LOOKUP(D1344,$F$6:$F$9,$I$6:$I$9)</f>
        <v>0</v>
      </c>
      <c r="F1344" s="15">
        <f ca="1">LOOKUP(D1344,$F$6:$F$9,$J$6:$J$9)</f>
        <v>32</v>
      </c>
      <c r="G1344" s="15">
        <f ca="1">LOOKUP(D1344,$F$6:$F$9,$K$6:$K$9)</f>
        <v>21</v>
      </c>
      <c r="H1344" s="15">
        <f ca="1">LOOKUP(D1344,$F$6:$F$9,$L$6:$L$9)</f>
        <v>259</v>
      </c>
      <c r="I1344" s="20">
        <f ca="1">RAND()</f>
        <v>0.98411038526724581</v>
      </c>
      <c r="J1344" s="15">
        <f ca="1">IF(B1344=1, ROUND(_xlfn.NORM.INV(I1344,$C$5,$C$6)*(1+$T$14), 0), ROUND(_xlfn.NORM.INV(I1344, $D$5, $D$6)*(1+$T$14), 0))</f>
        <v>11</v>
      </c>
      <c r="K1344" s="20">
        <f ca="1">RAND()</f>
        <v>0.78547190084023666</v>
      </c>
      <c r="L1344" s="18">
        <f ca="1">IF(B1344=1, ROUND(_xlfn.NORM.INV(K1344,$C$7,$C$8), 2), ROUND(_xlfn.NORM.INV(K1344, $D$7, $D$8), 2))</f>
        <v>15085.04</v>
      </c>
      <c r="M1344" s="15">
        <f ca="1">MIN(E1344,J1344)</f>
        <v>0</v>
      </c>
      <c r="N1344" s="15">
        <f ca="1">RAND()</f>
        <v>0.30886551448308308</v>
      </c>
      <c r="O1344" s="19">
        <f ca="1">(IF(B1344=1, $G$21+($G$22-$G$21)*N1344, $H$21+($H$22-$H$21)*N1344))</f>
        <v>2.581029300690791E-2</v>
      </c>
      <c r="P1344" s="15">
        <f ca="1">ROUND(M1344*(1-O1344), 0)</f>
        <v>0</v>
      </c>
      <c r="Q1344" s="20">
        <f ca="1">RAND()</f>
        <v>0.93032909851851786</v>
      </c>
      <c r="R1344" s="15">
        <f ca="1">IF(B1344=1, ROUND(_xlfn.NORM.INV(Q1344,$C$9,$C$10)*(1+$T$14), 0), ROUND(_xlfn.NORM.INV(Q1344, $D$9, $D$10)*(1+$T$14), 0))</f>
        <v>98</v>
      </c>
      <c r="S1344" s="20">
        <f ca="1">RAND()</f>
        <v>0.30748800857349756</v>
      </c>
      <c r="T1344" s="18">
        <f ca="1">IF(B1344=1, ROUND(_xlfn.NORM.INV(S1344,$C$11,$C$12), 2), ROUND(_xlfn.NORM.INV(S1344, $D$11, $D$12), 2))</f>
        <v>6375.89</v>
      </c>
      <c r="U1344" s="15">
        <f ca="1">MIN(F1344,R1344)</f>
        <v>32</v>
      </c>
      <c r="V1344" s="15">
        <f ca="1">RAND()</f>
        <v>0.5375177823025914</v>
      </c>
      <c r="W1344" s="19">
        <f ca="1">(IF(B1344=1, $G$21+($G$22-$G$21)*V1344, $H$21+($H$22-$H$21)*V1344))</f>
        <v>3.3813122380590699E-2</v>
      </c>
      <c r="X1344" s="15">
        <f ca="1">ROUND(U1344*(1-W1344), 0)</f>
        <v>31</v>
      </c>
      <c r="Y1344" s="20">
        <f ca="1">RAND()</f>
        <v>0.75475995796650452</v>
      </c>
      <c r="Z1344" s="15">
        <f ca="1">IF(B1344=1, ROUND(_xlfn.NORM.INV(Y1344,$C$13,$C$14)*(1+$T$14), 0), ROUND(_xlfn.NORM.INV(Y1344, $D$13, $D$14)*(1+$T$14), 0))</f>
        <v>71</v>
      </c>
      <c r="AA1344" s="20">
        <f ca="1">RAND()</f>
        <v>0.75654265688624711</v>
      </c>
      <c r="AB1344" s="18">
        <f ca="1">IF(B1344=1, ROUND(_xlfn.NORM.INV(AA1344,$C$15,$C$16), 2), ROUND(_xlfn.NORM.INV(AA1344, $D$15, $D$16), 2))</f>
        <v>3976.71</v>
      </c>
      <c r="AC1344" s="15">
        <f ca="1">MIN(G1344,Z1344)</f>
        <v>21</v>
      </c>
      <c r="AD1344" s="15">
        <f ca="1">RAND()</f>
        <v>0.18186492035799395</v>
      </c>
      <c r="AE1344" s="19">
        <f ca="1">(IF(B1344=1, $G$21+($G$22-$G$21)*AD1344, $H$21+($H$22-$H$21)*AD1344))</f>
        <v>2.136527221252979E-2</v>
      </c>
      <c r="AF1344" s="15">
        <f ca="1">ROUND(AC1344*(1-AE1344), 0)</f>
        <v>21</v>
      </c>
      <c r="AG1344" s="20">
        <f ca="1">RAND()</f>
        <v>0.52207850023260793</v>
      </c>
      <c r="AH1344" s="15">
        <f ca="1">IF(B1344=1, ROUND(_xlfn.NORM.INV(AG1344,$C$17,$C$18)*(1+$T$14), 0), ROUND(_xlfn.NORM.INV(AG1344, $D$17, $D$18)*(1+$T$14), 0))</f>
        <v>311</v>
      </c>
      <c r="AI1344" s="20">
        <f ca="1">RAND()</f>
        <v>0.70187971585825393</v>
      </c>
      <c r="AJ1344" s="18">
        <f ca="1">IF(B1344=1, ROUND(_xlfn.NORM.INV(AI1344,$C$19,$C$20), 2), ROUND(_xlfn.NORM.INV(AI1344, $D$19, $D$20), 2))</f>
        <v>2435.73</v>
      </c>
      <c r="AK1344" s="15">
        <f ca="1">MIN(ROUND(H1344*(1+$C$22),0),AH1344)</f>
        <v>272</v>
      </c>
      <c r="AL1344" s="20">
        <f ca="1">RAND()</f>
        <v>0.89188384237130791</v>
      </c>
      <c r="AM1344" s="19">
        <f ca="1">(IF(B1344=1, $G$21+($G$22-$G$21)*AL1344, $H$21+($H$22-$H$21)*AL1344))</f>
        <v>4.6215934482995782E-2</v>
      </c>
      <c r="AN1344" s="15">
        <f ca="1">ROUND(AK1344*(1-AM1344), 0)</f>
        <v>259</v>
      </c>
      <c r="AO1344" s="18">
        <f ca="1">SUM(IF(AN1344&gt;H1344, (AN1344-H1344)*($G$23+AJ1344), 0),IF(AF1344&gt;G1344,(AF1344-G1344)*($G$23+AB1344),0),IF(X1344&gt;F1344,(X1344-F1344)*($G$23+T1344),0),IF(P1344&gt;E1344,(P1344-E1344)*($G$23+L1344),0))</f>
        <v>0</v>
      </c>
      <c r="AP1344" s="18">
        <f>-$C$24</f>
        <v>-313614.51120000001</v>
      </c>
      <c r="AQ1344" s="17">
        <f ca="1">L1344*P1344+T1344*X1344+AB1344*AF1344+AJ1344*AN1344-AO1344+AP1344</f>
        <v>598403.0588</v>
      </c>
      <c r="AS1344" s="21">
        <f ca="1">SUM(IF(AN1344&gt;H1344, (AN1344-H1344), 0),IF(AF1344&gt;G1344,(AF1344-G1344),0),IF(X1344&gt;F1344,(X1344-F1344),0),IF(P1344&gt;E1344,(P1344-E1344),0))</f>
        <v>0</v>
      </c>
    </row>
    <row r="1345" spans="1:45" x14ac:dyDescent="0.4">
      <c r="A1345" s="15">
        <v>1317</v>
      </c>
      <c r="B1345" s="15">
        <f ca="1">IF(RAND() &lt; (8/12), 0, 1)</f>
        <v>0</v>
      </c>
      <c r="C1345" s="20">
        <f ca="1">RAND()</f>
        <v>0.98901165336268226</v>
      </c>
      <c r="D1345" s="15" t="str">
        <f ca="1">LOOKUP(C1345,$H$13:$H$16,$F$13:$F$16)</f>
        <v>Boeing 777-300ER</v>
      </c>
      <c r="E1345" s="15">
        <f ca="1">LOOKUP(D1345,$F$6:$F$9,$I$6:$I$9)</f>
        <v>8</v>
      </c>
      <c r="F1345" s="15">
        <f ca="1">LOOKUP(D1345,$F$6:$F$9,$J$6:$J$9)</f>
        <v>40</v>
      </c>
      <c r="G1345" s="15">
        <f ca="1">LOOKUP(D1345,$F$6:$F$9,$K$6:$K$9)</f>
        <v>24</v>
      </c>
      <c r="H1345" s="15">
        <f ca="1">LOOKUP(D1345,$F$6:$F$9,$L$6:$L$9)</f>
        <v>260</v>
      </c>
      <c r="I1345" s="20">
        <f ca="1">RAND()</f>
        <v>0.40350562228049069</v>
      </c>
      <c r="J1345" s="15">
        <f ca="1">IF(B1345=1, ROUND(_xlfn.NORM.INV(I1345,$C$5,$C$6)*(1+$T$14), 0), ROUND(_xlfn.NORM.INV(I1345, $D$5, $D$6)*(1+$T$14), 0))</f>
        <v>4</v>
      </c>
      <c r="K1345" s="20">
        <f ca="1">RAND()</f>
        <v>0.61396577645429762</v>
      </c>
      <c r="L1345" s="18">
        <f ca="1">IF(B1345=1, ROUND(_xlfn.NORM.INV(K1345,$C$7,$C$8), 2), ROUND(_xlfn.NORM.INV(K1345, $D$7, $D$8), 2))</f>
        <v>10624.4</v>
      </c>
      <c r="M1345" s="15">
        <f ca="1">MIN(E1345,J1345)</f>
        <v>4</v>
      </c>
      <c r="N1345" s="15">
        <f ca="1">RAND()</f>
        <v>0.95718236346212882</v>
      </c>
      <c r="O1345" s="19">
        <f ca="1">(IF(B1345=1, $G$21+($G$22-$G$21)*N1345, $H$21+($H$22-$H$21)*N1345))</f>
        <v>3.8715470903863861E-2</v>
      </c>
      <c r="P1345" s="15">
        <f ca="1">ROUND(M1345*(1-O1345), 0)</f>
        <v>4</v>
      </c>
      <c r="Q1345" s="20">
        <f ca="1">RAND()</f>
        <v>6.5564405706526774E-2</v>
      </c>
      <c r="R1345" s="15">
        <f ca="1">IF(B1345=1, ROUND(_xlfn.NORM.INV(Q1345,$C$9,$C$10)*(1+$T$14), 0), ROUND(_xlfn.NORM.INV(Q1345, $D$9, $D$10)*(1+$T$14), 0))</f>
        <v>24</v>
      </c>
      <c r="S1345" s="20">
        <f ca="1">RAND()</f>
        <v>1.2904844895038514E-2</v>
      </c>
      <c r="T1345" s="18">
        <f ca="1">IF(B1345=1, ROUND(_xlfn.NORM.INV(S1345,$C$11,$C$12), 2), ROUND(_xlfn.NORM.INV(S1345, $D$11, $D$12), 2))</f>
        <v>4738.2299999999996</v>
      </c>
      <c r="U1345" s="15">
        <f ca="1">MIN(F1345,R1345)</f>
        <v>24</v>
      </c>
      <c r="V1345" s="15">
        <f ca="1">RAND()</f>
        <v>0.91050515271224375</v>
      </c>
      <c r="W1345" s="19">
        <f ca="1">(IF(B1345=1, $G$21+($G$22-$G$21)*V1345, $H$21+($H$22-$H$21)*V1345))</f>
        <v>3.7315154581367312E-2</v>
      </c>
      <c r="X1345" s="15">
        <f ca="1">ROUND(U1345*(1-W1345), 0)</f>
        <v>23</v>
      </c>
      <c r="Y1345" s="20">
        <f ca="1">RAND()</f>
        <v>8.9369723542887081E-2</v>
      </c>
      <c r="Z1345" s="15">
        <f ca="1">IF(B1345=1, ROUND(_xlfn.NORM.INV(Y1345,$C$13,$C$14)*(1+$T$14), 0), ROUND(_xlfn.NORM.INV(Y1345, $D$13, $D$14)*(1+$T$14), 0))</f>
        <v>23</v>
      </c>
      <c r="AA1345" s="20">
        <f ca="1">RAND()</f>
        <v>0.19295619967803579</v>
      </c>
      <c r="AB1345" s="18">
        <f ca="1">IF(B1345=1, ROUND(_xlfn.NORM.INV(AA1345,$C$15,$C$16), 2), ROUND(_xlfn.NORM.INV(AA1345, $D$15, $D$16), 2))</f>
        <v>2692.59</v>
      </c>
      <c r="AC1345" s="15">
        <f ca="1">MIN(G1345,Z1345)</f>
        <v>23</v>
      </c>
      <c r="AD1345" s="15">
        <f ca="1">RAND()</f>
        <v>0.92584581435021507</v>
      </c>
      <c r="AE1345" s="19">
        <f ca="1">(IF(B1345=1, $G$21+($G$22-$G$21)*AD1345, $H$21+($H$22-$H$21)*AD1345))</f>
        <v>3.777537443050645E-2</v>
      </c>
      <c r="AF1345" s="15">
        <f ca="1">ROUND(AC1345*(1-AE1345), 0)</f>
        <v>22</v>
      </c>
      <c r="AG1345" s="20">
        <f ca="1">RAND()</f>
        <v>0.30392853870120462</v>
      </c>
      <c r="AH1345" s="15">
        <f ca="1">IF(B1345=1, ROUND(_xlfn.NORM.INV(AG1345,$C$17,$C$18)*(1+$T$14), 0), ROUND(_xlfn.NORM.INV(AG1345, $D$17, $D$18)*(1+$T$14), 0))</f>
        <v>173</v>
      </c>
      <c r="AI1345" s="20">
        <f ca="1">RAND()</f>
        <v>0.22270093217806353</v>
      </c>
      <c r="AJ1345" s="18">
        <f ca="1">IF(B1345=1, ROUND(_xlfn.NORM.INV(AI1345,$C$19,$C$20), 2), ROUND(_xlfn.NORM.INV(AI1345, $D$19, $D$20), 2))</f>
        <v>1690.76</v>
      </c>
      <c r="AK1345" s="15">
        <f ca="1">MIN(ROUND(H1345*(1+$C$22),0),AH1345)</f>
        <v>173</v>
      </c>
      <c r="AL1345" s="20">
        <f ca="1">RAND()</f>
        <v>0.47671457881012091</v>
      </c>
      <c r="AM1345" s="19">
        <f ca="1">(IF(B1345=1, $G$21+($G$22-$G$21)*AL1345, $H$21+($H$22-$H$21)*AL1345))</f>
        <v>2.4301437364303628E-2</v>
      </c>
      <c r="AN1345" s="15">
        <f ca="1">ROUND(AK1345*(1-AM1345), 0)</f>
        <v>169</v>
      </c>
      <c r="AO1345" s="18">
        <f ca="1">SUM(IF(AN1345&gt;H1345, (AN1345-H1345)*($G$23+AJ1345), 0),IF(AF1345&gt;G1345,(AF1345-G1345)*($G$23+AB1345),0),IF(X1345&gt;F1345,(X1345-F1345)*($G$23+T1345),0),IF(P1345&gt;E1345,(P1345-E1345)*($G$23+L1345),0))</f>
        <v>0</v>
      </c>
      <c r="AP1345" s="18">
        <f>-$C$24</f>
        <v>-313614.51120000001</v>
      </c>
      <c r="AQ1345" s="17">
        <f ca="1">L1345*P1345+T1345*X1345+AB1345*AF1345+AJ1345*AN1345-AO1345+AP1345</f>
        <v>182837.79879999999</v>
      </c>
      <c r="AS1345" s="21">
        <f ca="1">SUM(IF(AN1345&gt;H1345, (AN1345-H1345), 0),IF(AF1345&gt;G1345,(AF1345-G1345),0),IF(X1345&gt;F1345,(X1345-F1345),0),IF(P1345&gt;E1345,(P1345-E1345),0))</f>
        <v>0</v>
      </c>
    </row>
    <row r="1346" spans="1:45" x14ac:dyDescent="0.4">
      <c r="A1346" s="15">
        <v>1318</v>
      </c>
      <c r="B1346" s="15">
        <f ca="1">IF(RAND() &lt; (8/12), 0, 1)</f>
        <v>0</v>
      </c>
      <c r="C1346" s="20">
        <f ca="1">RAND()</f>
        <v>0.41447841870366331</v>
      </c>
      <c r="D1346" s="15" t="str">
        <f ca="1">LOOKUP(C1346,$H$13:$H$16,$F$13:$F$16)</f>
        <v>Airbus A380-800</v>
      </c>
      <c r="E1346" s="15">
        <f ca="1">LOOKUP(D1346,$F$6:$F$9,$I$6:$I$9)</f>
        <v>14</v>
      </c>
      <c r="F1346" s="15">
        <f ca="1">LOOKUP(D1346,$F$6:$F$9,$J$6:$J$9)</f>
        <v>76</v>
      </c>
      <c r="G1346" s="15">
        <f ca="1">LOOKUP(D1346,$F$6:$F$9,$K$6:$K$9)</f>
        <v>56</v>
      </c>
      <c r="H1346" s="15">
        <f ca="1">LOOKUP(D1346,$F$6:$F$9,$L$6:$L$9)</f>
        <v>341</v>
      </c>
      <c r="I1346" s="20">
        <f ca="1">RAND()</f>
        <v>0.1479607439725259</v>
      </c>
      <c r="J1346" s="15">
        <f ca="1">IF(B1346=1, ROUND(_xlfn.NORM.INV(I1346,$C$5,$C$6)*(1+$T$14), 0), ROUND(_xlfn.NORM.INV(I1346, $D$5, $D$6)*(1+$T$14), 0))</f>
        <v>3</v>
      </c>
      <c r="K1346" s="20">
        <f ca="1">RAND()</f>
        <v>0.20572920111562665</v>
      </c>
      <c r="L1346" s="18">
        <f ca="1">IF(B1346=1, ROUND(_xlfn.NORM.INV(K1346,$C$7,$C$8), 2), ROUND(_xlfn.NORM.INV(K1346, $D$7, $D$8), 2))</f>
        <v>10118.049999999999</v>
      </c>
      <c r="M1346" s="15">
        <f ca="1">MIN(E1346,J1346)</f>
        <v>3</v>
      </c>
      <c r="N1346" s="15">
        <f ca="1">RAND()</f>
        <v>0.47349200389782986</v>
      </c>
      <c r="O1346" s="19">
        <f ca="1">(IF(B1346=1, $G$21+($G$22-$G$21)*N1346, $H$21+($H$22-$H$21)*N1346))</f>
        <v>2.4204760116934898E-2</v>
      </c>
      <c r="P1346" s="15">
        <f ca="1">ROUND(M1346*(1-O1346), 0)</f>
        <v>3</v>
      </c>
      <c r="Q1346" s="20">
        <f ca="1">RAND()</f>
        <v>0.38739847720446985</v>
      </c>
      <c r="R1346" s="15">
        <f ca="1">IF(B1346=1, ROUND(_xlfn.NORM.INV(Q1346,$C$9,$C$10)*(1+$T$14), 0), ROUND(_xlfn.NORM.INV(Q1346, $D$9, $D$10)*(1+$T$14), 0))</f>
        <v>37</v>
      </c>
      <c r="S1346" s="20">
        <f ca="1">RAND()</f>
        <v>0.36826804613670838</v>
      </c>
      <c r="T1346" s="18">
        <f ca="1">IF(B1346=1, ROUND(_xlfn.NORM.INV(S1346,$C$11,$C$12), 2), ROUND(_xlfn.NORM.INV(S1346, $D$11, $D$12), 2))</f>
        <v>5169.5200000000004</v>
      </c>
      <c r="U1346" s="15">
        <f ca="1">MIN(F1346,R1346)</f>
        <v>37</v>
      </c>
      <c r="V1346" s="15">
        <f ca="1">RAND()</f>
        <v>0.45505211728495254</v>
      </c>
      <c r="W1346" s="19">
        <f ca="1">(IF(B1346=1, $G$21+($G$22-$G$21)*V1346, $H$21+($H$22-$H$21)*V1346))</f>
        <v>2.3651563518548576E-2</v>
      </c>
      <c r="X1346" s="15">
        <f ca="1">ROUND(U1346*(1-W1346), 0)</f>
        <v>36</v>
      </c>
      <c r="Y1346" s="20">
        <f ca="1">RAND()</f>
        <v>0.16820689998948357</v>
      </c>
      <c r="Z1346" s="15">
        <f ca="1">IF(B1346=1, ROUND(_xlfn.NORM.INV(Y1346,$C$13,$C$14)*(1+$T$14), 0), ROUND(_xlfn.NORM.INV(Y1346, $D$13, $D$14)*(1+$T$14), 0))</f>
        <v>27</v>
      </c>
      <c r="AA1346" s="20">
        <f ca="1">RAND()</f>
        <v>0.99688683175768011</v>
      </c>
      <c r="AB1346" s="18">
        <f ca="1">IF(B1346=1, ROUND(_xlfn.NORM.INV(AA1346,$C$15,$C$16), 2), ROUND(_xlfn.NORM.INV(AA1346, $D$15, $D$16), 2))</f>
        <v>3130.44</v>
      </c>
      <c r="AC1346" s="15">
        <f ca="1">MIN(G1346,Z1346)</f>
        <v>27</v>
      </c>
      <c r="AD1346" s="15">
        <f ca="1">RAND()</f>
        <v>6.3342791497141837E-3</v>
      </c>
      <c r="AE1346" s="19">
        <f ca="1">(IF(B1346=1, $G$21+($G$22-$G$21)*AD1346, $H$21+($H$22-$H$21)*AD1346))</f>
        <v>1.0190028374491426E-2</v>
      </c>
      <c r="AF1346" s="15">
        <f ca="1">ROUND(AC1346*(1-AE1346), 0)</f>
        <v>27</v>
      </c>
      <c r="AG1346" s="20">
        <f ca="1">RAND()</f>
        <v>7.7263257316400713E-2</v>
      </c>
      <c r="AH1346" s="15">
        <f ca="1">IF(B1346=1, ROUND(_xlfn.NORM.INV(AG1346,$C$17,$C$18)*(1+$T$14), 0), ROUND(_xlfn.NORM.INV(AG1346, $D$17, $D$18)*(1+$T$14), 0))</f>
        <v>125</v>
      </c>
      <c r="AI1346" s="20">
        <f ca="1">RAND()</f>
        <v>0.64027912499220796</v>
      </c>
      <c r="AJ1346" s="18">
        <f ca="1">IF(B1346=1, ROUND(_xlfn.NORM.INV(AI1346,$C$19,$C$20), 2), ROUND(_xlfn.NORM.INV(AI1346, $D$19, $D$20), 2))</f>
        <v>1776.02</v>
      </c>
      <c r="AK1346" s="15">
        <f ca="1">MIN(ROUND(H1346*(1+$C$22),0),AH1346)</f>
        <v>125</v>
      </c>
      <c r="AL1346" s="20">
        <f ca="1">RAND()</f>
        <v>0.76718213057437779</v>
      </c>
      <c r="AM1346" s="19">
        <f ca="1">(IF(B1346=1, $G$21+($G$22-$G$21)*AL1346, $H$21+($H$22-$H$21)*AL1346))</f>
        <v>3.3015463917231334E-2</v>
      </c>
      <c r="AN1346" s="15">
        <f ca="1">ROUND(AK1346*(1-AM1346), 0)</f>
        <v>121</v>
      </c>
      <c r="AO1346" s="18">
        <f ca="1">SUM(IF(AN1346&gt;H1346, (AN1346-H1346)*($G$23+AJ1346), 0),IF(AF1346&gt;G1346,(AF1346-G1346)*($G$23+AB1346),0),IF(X1346&gt;F1346,(X1346-F1346)*($G$23+T1346),0),IF(P1346&gt;E1346,(P1346-E1346)*($G$23+L1346),0))</f>
        <v>0</v>
      </c>
      <c r="AP1346" s="18">
        <f>-$C$24</f>
        <v>-313614.51120000001</v>
      </c>
      <c r="AQ1346" s="17">
        <f ca="1">L1346*P1346+T1346*X1346+AB1346*AF1346+AJ1346*AN1346-AO1346+AP1346</f>
        <v>202262.65879999998</v>
      </c>
      <c r="AS1346" s="21">
        <f ca="1">SUM(IF(AN1346&gt;H1346, (AN1346-H1346), 0),IF(AF1346&gt;G1346,(AF1346-G1346),0),IF(X1346&gt;F1346,(X1346-F1346),0),IF(P1346&gt;E1346,(P1346-E1346),0))</f>
        <v>0</v>
      </c>
    </row>
    <row r="1347" spans="1:45" x14ac:dyDescent="0.4">
      <c r="A1347" s="15">
        <v>1319</v>
      </c>
      <c r="B1347" s="15">
        <f ca="1">IF(RAND() &lt; (8/12), 0, 1)</f>
        <v>0</v>
      </c>
      <c r="C1347" s="20">
        <f ca="1">RAND()</f>
        <v>0.97798439078352029</v>
      </c>
      <c r="D1347" s="15" t="str">
        <f ca="1">LOOKUP(C1347,$H$13:$H$16,$F$13:$F$16)</f>
        <v>Boeing 777-300ER</v>
      </c>
      <c r="E1347" s="15">
        <f ca="1">LOOKUP(D1347,$F$6:$F$9,$I$6:$I$9)</f>
        <v>8</v>
      </c>
      <c r="F1347" s="15">
        <f ca="1">LOOKUP(D1347,$F$6:$F$9,$J$6:$J$9)</f>
        <v>40</v>
      </c>
      <c r="G1347" s="15">
        <f ca="1">LOOKUP(D1347,$F$6:$F$9,$K$6:$K$9)</f>
        <v>24</v>
      </c>
      <c r="H1347" s="15">
        <f ca="1">LOOKUP(D1347,$F$6:$F$9,$L$6:$L$9)</f>
        <v>260</v>
      </c>
      <c r="I1347" s="20">
        <f ca="1">RAND()</f>
        <v>0.31329729902987402</v>
      </c>
      <c r="J1347" s="15">
        <f ca="1">IF(B1347=1, ROUND(_xlfn.NORM.INV(I1347,$C$5,$C$6)*(1+$T$14), 0), ROUND(_xlfn.NORM.INV(I1347, $D$5, $D$6)*(1+$T$14), 0))</f>
        <v>4</v>
      </c>
      <c r="K1347" s="20">
        <f ca="1">RAND()</f>
        <v>3.7825780702078649E-2</v>
      </c>
      <c r="L1347" s="18">
        <f ca="1">IF(B1347=1, ROUND(_xlfn.NORM.INV(K1347,$C$7,$C$8), 2), ROUND(_xlfn.NORM.INV(K1347, $D$7, $D$8), 2))</f>
        <v>9682.73</v>
      </c>
      <c r="M1347" s="15">
        <f ca="1">MIN(E1347,J1347)</f>
        <v>4</v>
      </c>
      <c r="N1347" s="15">
        <f ca="1">RAND()</f>
        <v>0.27254647056915304</v>
      </c>
      <c r="O1347" s="19">
        <f ca="1">(IF(B1347=1, $G$21+($G$22-$G$21)*N1347, $H$21+($H$22-$H$21)*N1347))</f>
        <v>1.8176394117074592E-2</v>
      </c>
      <c r="P1347" s="15">
        <f ca="1">ROUND(M1347*(1-O1347), 0)</f>
        <v>4</v>
      </c>
      <c r="Q1347" s="20">
        <f ca="1">RAND()</f>
        <v>0.77821113187624757</v>
      </c>
      <c r="R1347" s="15">
        <f ca="1">IF(B1347=1, ROUND(_xlfn.NORM.INV(Q1347,$C$9,$C$10)*(1+$T$14), 0), ROUND(_xlfn.NORM.INV(Q1347, $D$9, $D$10)*(1+$T$14), 0))</f>
        <v>48</v>
      </c>
      <c r="S1347" s="20">
        <f ca="1">RAND()</f>
        <v>5.45208530764274E-3</v>
      </c>
      <c r="T1347" s="18">
        <f ca="1">IF(B1347=1, ROUND(_xlfn.NORM.INV(S1347,$C$11,$C$12), 2), ROUND(_xlfn.NORM.INV(S1347, $D$11, $D$12), 2))</f>
        <v>4666.0600000000004</v>
      </c>
      <c r="U1347" s="15">
        <f ca="1">MIN(F1347,R1347)</f>
        <v>40</v>
      </c>
      <c r="V1347" s="15">
        <f ca="1">RAND()</f>
        <v>0.62057134149624826</v>
      </c>
      <c r="W1347" s="19">
        <f ca="1">(IF(B1347=1, $G$21+($G$22-$G$21)*V1347, $H$21+($H$22-$H$21)*V1347))</f>
        <v>2.861714024488745E-2</v>
      </c>
      <c r="X1347" s="15">
        <f ca="1">ROUND(U1347*(1-W1347), 0)</f>
        <v>39</v>
      </c>
      <c r="Y1347" s="20">
        <f ca="1">RAND()</f>
        <v>0.79906320784371143</v>
      </c>
      <c r="Z1347" s="15">
        <f ca="1">IF(B1347=1, ROUND(_xlfn.NORM.INV(Y1347,$C$13,$C$14)*(1+$T$14), 0), ROUND(_xlfn.NORM.INV(Y1347, $D$13, $D$14)*(1+$T$14), 0))</f>
        <v>44</v>
      </c>
      <c r="AA1347" s="20">
        <f ca="1">RAND()</f>
        <v>0.73466194703595133</v>
      </c>
      <c r="AB1347" s="18">
        <f ca="1">IF(B1347=1, ROUND(_xlfn.NORM.INV(AA1347,$C$15,$C$16), 2), ROUND(_xlfn.NORM.INV(AA1347, $D$15, $D$16), 2))</f>
        <v>2874.17</v>
      </c>
      <c r="AC1347" s="15">
        <f ca="1">MIN(G1347,Z1347)</f>
        <v>24</v>
      </c>
      <c r="AD1347" s="15">
        <f ca="1">RAND()</f>
        <v>0.54059608987781882</v>
      </c>
      <c r="AE1347" s="19">
        <f ca="1">(IF(B1347=1, $G$21+($G$22-$G$21)*AD1347, $H$21+($H$22-$H$21)*AD1347))</f>
        <v>2.6217882696334564E-2</v>
      </c>
      <c r="AF1347" s="15">
        <f ca="1">ROUND(AC1347*(1-AE1347), 0)</f>
        <v>23</v>
      </c>
      <c r="AG1347" s="20">
        <f ca="1">RAND()</f>
        <v>3.4572984089325409E-2</v>
      </c>
      <c r="AH1347" s="15">
        <f ca="1">IF(B1347=1, ROUND(_xlfn.NORM.INV(AG1347,$C$17,$C$18)*(1+$T$14), 0), ROUND(_xlfn.NORM.INV(AG1347, $D$17, $D$18)*(1+$T$14), 0))</f>
        <v>104</v>
      </c>
      <c r="AI1347" s="20">
        <f ca="1">RAND()</f>
        <v>0.680794255446735</v>
      </c>
      <c r="AJ1347" s="18">
        <f ca="1">IF(B1347=1, ROUND(_xlfn.NORM.INV(AI1347,$C$19,$C$20), 2), ROUND(_xlfn.NORM.INV(AI1347, $D$19, $D$20), 2))</f>
        <v>1784.43</v>
      </c>
      <c r="AK1347" s="15">
        <f ca="1">MIN(ROUND(H1347*(1+$C$22),0),AH1347)</f>
        <v>104</v>
      </c>
      <c r="AL1347" s="20">
        <f ca="1">RAND()</f>
        <v>0.97914918941601481</v>
      </c>
      <c r="AM1347" s="19">
        <f ca="1">(IF(B1347=1, $G$21+($G$22-$G$21)*AL1347, $H$21+($H$22-$H$21)*AL1347))</f>
        <v>3.9374475682480446E-2</v>
      </c>
      <c r="AN1347" s="15">
        <f ca="1">ROUND(AK1347*(1-AM1347), 0)</f>
        <v>100</v>
      </c>
      <c r="AO1347" s="18">
        <f ca="1">SUM(IF(AN1347&gt;H1347, (AN1347-H1347)*($G$23+AJ1347), 0),IF(AF1347&gt;G1347,(AF1347-G1347)*($G$23+AB1347),0),IF(X1347&gt;F1347,(X1347-F1347)*($G$23+T1347),0),IF(P1347&gt;E1347,(P1347-E1347)*($G$23+L1347),0))</f>
        <v>0</v>
      </c>
      <c r="AP1347" s="18">
        <f>-$C$24</f>
        <v>-313614.51120000001</v>
      </c>
      <c r="AQ1347" s="17">
        <f ca="1">L1347*P1347+T1347*X1347+AB1347*AF1347+AJ1347*AN1347-AO1347+AP1347</f>
        <v>151641.65880000003</v>
      </c>
      <c r="AS1347" s="21">
        <f ca="1">SUM(IF(AN1347&gt;H1347, (AN1347-H1347), 0),IF(AF1347&gt;G1347,(AF1347-G1347),0),IF(X1347&gt;F1347,(X1347-F1347),0),IF(P1347&gt;E1347,(P1347-E1347),0))</f>
        <v>0</v>
      </c>
    </row>
    <row r="1348" spans="1:45" x14ac:dyDescent="0.4">
      <c r="A1348" s="15">
        <v>1320</v>
      </c>
      <c r="B1348" s="15">
        <f ca="1">IF(RAND() &lt; (8/12), 0, 1)</f>
        <v>1</v>
      </c>
      <c r="C1348" s="20">
        <f ca="1">RAND()</f>
        <v>0.45645826671149303</v>
      </c>
      <c r="D1348" s="15" t="str">
        <f ca="1">LOOKUP(C1348,$H$13:$H$16,$F$13:$F$16)</f>
        <v>Airbus A380-800</v>
      </c>
      <c r="E1348" s="15">
        <f ca="1">LOOKUP(D1348,$F$6:$F$9,$I$6:$I$9)</f>
        <v>14</v>
      </c>
      <c r="F1348" s="15">
        <f ca="1">LOOKUP(D1348,$F$6:$F$9,$J$6:$J$9)</f>
        <v>76</v>
      </c>
      <c r="G1348" s="15">
        <f ca="1">LOOKUP(D1348,$F$6:$F$9,$K$6:$K$9)</f>
        <v>56</v>
      </c>
      <c r="H1348" s="15">
        <f ca="1">LOOKUP(D1348,$F$6:$F$9,$L$6:$L$9)</f>
        <v>341</v>
      </c>
      <c r="I1348" s="20">
        <f ca="1">RAND()</f>
        <v>0.82929081656782311</v>
      </c>
      <c r="J1348" s="15">
        <f ca="1">IF(B1348=1, ROUND(_xlfn.NORM.INV(I1348,$C$5,$C$6)*(1+$T$14), 0), ROUND(_xlfn.NORM.INV(I1348, $D$5, $D$6)*(1+$T$14), 0))</f>
        <v>8</v>
      </c>
      <c r="K1348" s="20">
        <f ca="1">RAND()</f>
        <v>0.13682418185460732</v>
      </c>
      <c r="L1348" s="18">
        <f ca="1">IF(B1348=1, ROUND(_xlfn.NORM.INV(K1348,$C$7,$C$8), 2), ROUND(_xlfn.NORM.INV(K1348, $D$7, $D$8), 2))</f>
        <v>11684.68</v>
      </c>
      <c r="M1348" s="15">
        <f ca="1">MIN(E1348,J1348)</f>
        <v>8</v>
      </c>
      <c r="N1348" s="15">
        <f ca="1">RAND()</f>
        <v>0.12978393531452836</v>
      </c>
      <c r="O1348" s="19">
        <f ca="1">(IF(B1348=1, $G$21+($G$22-$G$21)*N1348, $H$21+($H$22-$H$21)*N1348))</f>
        <v>1.9542437736008493E-2</v>
      </c>
      <c r="P1348" s="15">
        <f ca="1">ROUND(M1348*(1-O1348), 0)</f>
        <v>8</v>
      </c>
      <c r="Q1348" s="20">
        <f ca="1">RAND()</f>
        <v>0.74767446681474603</v>
      </c>
      <c r="R1348" s="15">
        <f ca="1">IF(B1348=1, ROUND(_xlfn.NORM.INV(Q1348,$C$9,$C$10)*(1+$T$14), 0), ROUND(_xlfn.NORM.INV(Q1348, $D$9, $D$10)*(1+$T$14), 0))</f>
        <v>78</v>
      </c>
      <c r="S1348" s="20">
        <f ca="1">RAND()</f>
        <v>0.66969674120841427</v>
      </c>
      <c r="T1348" s="18">
        <f ca="1">IF(B1348=1, ROUND(_xlfn.NORM.INV(S1348,$C$11,$C$12), 2), ROUND(_xlfn.NORM.INV(S1348, $D$11, $D$12), 2))</f>
        <v>7225.36</v>
      </c>
      <c r="U1348" s="15">
        <f ca="1">MIN(F1348,R1348)</f>
        <v>76</v>
      </c>
      <c r="V1348" s="15">
        <f ca="1">RAND()</f>
        <v>0.105678146069208</v>
      </c>
      <c r="W1348" s="19">
        <f ca="1">(IF(B1348=1, $G$21+($G$22-$G$21)*V1348, $H$21+($H$22-$H$21)*V1348))</f>
        <v>1.8698735112422281E-2</v>
      </c>
      <c r="X1348" s="15">
        <f ca="1">ROUND(U1348*(1-W1348), 0)</f>
        <v>75</v>
      </c>
      <c r="Y1348" s="20">
        <f ca="1">RAND()</f>
        <v>0.68989689432081036</v>
      </c>
      <c r="Z1348" s="15">
        <f ca="1">IF(B1348=1, ROUND(_xlfn.NORM.INV(Y1348,$C$13,$C$14)*(1+$T$14), 0), ROUND(_xlfn.NORM.INV(Y1348, $D$13, $D$14)*(1+$T$14), 0))</f>
        <v>66</v>
      </c>
      <c r="AA1348" s="20">
        <f ca="1">RAND()</f>
        <v>0.97561236656006889</v>
      </c>
      <c r="AB1348" s="18">
        <f ca="1">IF(B1348=1, ROUND(_xlfn.NORM.INV(AA1348,$C$15,$C$16), 2), ROUND(_xlfn.NORM.INV(AA1348, $D$15, $D$16), 2))</f>
        <v>4590.03</v>
      </c>
      <c r="AC1348" s="15">
        <f ca="1">MIN(G1348,Z1348)</f>
        <v>56</v>
      </c>
      <c r="AD1348" s="15">
        <f ca="1">RAND()</f>
        <v>0.49668948345690034</v>
      </c>
      <c r="AE1348" s="19">
        <f ca="1">(IF(B1348=1, $G$21+($G$22-$G$21)*AD1348, $H$21+($H$22-$H$21)*AD1348))</f>
        <v>3.2384131920991516E-2</v>
      </c>
      <c r="AF1348" s="15">
        <f ca="1">ROUND(AC1348*(1-AE1348), 0)</f>
        <v>54</v>
      </c>
      <c r="AG1348" s="20">
        <f ca="1">RAND()</f>
        <v>0.48230709695642637</v>
      </c>
      <c r="AH1348" s="15">
        <f ca="1">IF(B1348=1, ROUND(_xlfn.NORM.INV(AG1348,$C$17,$C$18)*(1+$T$14), 0), ROUND(_xlfn.NORM.INV(AG1348, $D$17, $D$18)*(1+$T$14), 0))</f>
        <v>299</v>
      </c>
      <c r="AI1348" s="20">
        <f ca="1">RAND()</f>
        <v>0.88207901126554666</v>
      </c>
      <c r="AJ1348" s="18">
        <f ca="1">IF(B1348=1, ROUND(_xlfn.NORM.INV(AI1348,$C$19,$C$20), 2), ROUND(_xlfn.NORM.INV(AI1348, $D$19, $D$20), 2))</f>
        <v>2632.79</v>
      </c>
      <c r="AK1348" s="15">
        <f ca="1">MIN(ROUND(H1348*(1+$C$22),0),AH1348)</f>
        <v>299</v>
      </c>
      <c r="AL1348" s="20">
        <f ca="1">RAND()</f>
        <v>0.84143968359461441</v>
      </c>
      <c r="AM1348" s="19">
        <f ca="1">(IF(B1348=1, $G$21+($G$22-$G$21)*AL1348, $H$21+($H$22-$H$21)*AL1348))</f>
        <v>4.4450388925811504E-2</v>
      </c>
      <c r="AN1348" s="15">
        <f ca="1">ROUND(AK1348*(1-AM1348), 0)</f>
        <v>286</v>
      </c>
      <c r="AO1348" s="18">
        <f ca="1">SUM(IF(AN1348&gt;H1348, (AN1348-H1348)*($G$23+AJ1348), 0),IF(AF1348&gt;G1348,(AF1348-G1348)*($G$23+AB1348),0),IF(X1348&gt;F1348,(X1348-F1348)*($G$23+T1348),0),IF(P1348&gt;E1348,(P1348-E1348)*($G$23+L1348),0))</f>
        <v>0</v>
      </c>
      <c r="AP1348" s="18">
        <f>-$C$24</f>
        <v>-313614.51120000001</v>
      </c>
      <c r="AQ1348" s="17">
        <f ca="1">L1348*P1348+T1348*X1348+AB1348*AF1348+AJ1348*AN1348-AO1348+AP1348</f>
        <v>1322604.4887999999</v>
      </c>
      <c r="AS1348" s="21">
        <f ca="1">SUM(IF(AN1348&gt;H1348, (AN1348-H1348), 0),IF(AF1348&gt;G1348,(AF1348-G1348),0),IF(X1348&gt;F1348,(X1348-F1348),0),IF(P1348&gt;E1348,(P1348-E1348),0))</f>
        <v>0</v>
      </c>
    </row>
    <row r="1349" spans="1:45" x14ac:dyDescent="0.4">
      <c r="A1349" s="15">
        <v>1321</v>
      </c>
      <c r="B1349" s="15">
        <f ca="1">IF(RAND() &lt; (8/12), 0, 1)</f>
        <v>0</v>
      </c>
      <c r="C1349" s="20">
        <f ca="1">RAND()</f>
        <v>0.4907929284350111</v>
      </c>
      <c r="D1349" s="15" t="str">
        <f ca="1">LOOKUP(C1349,$H$13:$H$16,$F$13:$F$16)</f>
        <v>Airbus A380-800</v>
      </c>
      <c r="E1349" s="15">
        <f ca="1">LOOKUP(D1349,$F$6:$F$9,$I$6:$I$9)</f>
        <v>14</v>
      </c>
      <c r="F1349" s="15">
        <f ca="1">LOOKUP(D1349,$F$6:$F$9,$J$6:$J$9)</f>
        <v>76</v>
      </c>
      <c r="G1349" s="15">
        <f ca="1">LOOKUP(D1349,$F$6:$F$9,$K$6:$K$9)</f>
        <v>56</v>
      </c>
      <c r="H1349" s="15">
        <f ca="1">LOOKUP(D1349,$F$6:$F$9,$L$6:$L$9)</f>
        <v>341</v>
      </c>
      <c r="I1349" s="20">
        <f ca="1">RAND()</f>
        <v>0.67702137925854078</v>
      </c>
      <c r="J1349" s="15">
        <f ca="1">IF(B1349=1, ROUND(_xlfn.NORM.INV(I1349,$C$5,$C$6)*(1+$T$14), 0), ROUND(_xlfn.NORM.INV(I1349, $D$5, $D$6)*(1+$T$14), 0))</f>
        <v>5</v>
      </c>
      <c r="K1349" s="20">
        <f ca="1">RAND()</f>
        <v>0.98557655710546843</v>
      </c>
      <c r="L1349" s="18">
        <f ca="1">IF(B1349=1, ROUND(_xlfn.NORM.INV(K1349,$C$7,$C$8), 2), ROUND(_xlfn.NORM.INV(K1349, $D$7, $D$8), 2))</f>
        <v>11488.48</v>
      </c>
      <c r="M1349" s="15">
        <f ca="1">MIN(E1349,J1349)</f>
        <v>5</v>
      </c>
      <c r="N1349" s="15">
        <f ca="1">RAND()</f>
        <v>0.19235618635330853</v>
      </c>
      <c r="O1349" s="19">
        <f ca="1">(IF(B1349=1, $G$21+($G$22-$G$21)*N1349, $H$21+($H$22-$H$21)*N1349))</f>
        <v>1.5770685590599257E-2</v>
      </c>
      <c r="P1349" s="15">
        <f ca="1">ROUND(M1349*(1-O1349), 0)</f>
        <v>5</v>
      </c>
      <c r="Q1349" s="20">
        <f ca="1">RAND()</f>
        <v>0.2831213666211253</v>
      </c>
      <c r="R1349" s="15">
        <f ca="1">IF(B1349=1, ROUND(_xlfn.NORM.INV(Q1349,$C$9,$C$10)*(1+$T$14), 0), ROUND(_xlfn.NORM.INV(Q1349, $D$9, $D$10)*(1+$T$14), 0))</f>
        <v>34</v>
      </c>
      <c r="S1349" s="20">
        <f ca="1">RAND()</f>
        <v>0.11984308897436347</v>
      </c>
      <c r="T1349" s="18">
        <f ca="1">IF(B1349=1, ROUND(_xlfn.NORM.INV(S1349,$C$11,$C$12), 2), ROUND(_xlfn.NORM.INV(S1349, $D$11, $D$12), 2))</f>
        <v>4978.26</v>
      </c>
      <c r="U1349" s="15">
        <f ca="1">MIN(F1349,R1349)</f>
        <v>34</v>
      </c>
      <c r="V1349" s="15">
        <f ca="1">RAND()</f>
        <v>0.99926035776294853</v>
      </c>
      <c r="W1349" s="19">
        <f ca="1">(IF(B1349=1, $G$21+($G$22-$G$21)*V1349, $H$21+($H$22-$H$21)*V1349))</f>
        <v>3.9977810732888454E-2</v>
      </c>
      <c r="X1349" s="15">
        <f ca="1">ROUND(U1349*(1-W1349), 0)</f>
        <v>33</v>
      </c>
      <c r="Y1349" s="20">
        <f ca="1">RAND()</f>
        <v>0.11193227324615729</v>
      </c>
      <c r="Z1349" s="15">
        <f ca="1">IF(B1349=1, ROUND(_xlfn.NORM.INV(Y1349,$C$13,$C$14)*(1+$T$14), 0), ROUND(_xlfn.NORM.INV(Y1349, $D$13, $D$14)*(1+$T$14), 0))</f>
        <v>24</v>
      </c>
      <c r="AA1349" s="20">
        <f ca="1">RAND()</f>
        <v>0.22484733067677809</v>
      </c>
      <c r="AB1349" s="18">
        <f ca="1">IF(B1349=1, ROUND(_xlfn.NORM.INV(AA1349,$C$15,$C$16), 2), ROUND(_xlfn.NORM.INV(AA1349, $D$15, $D$16), 2))</f>
        <v>2706.1</v>
      </c>
      <c r="AC1349" s="15">
        <f ca="1">MIN(G1349,Z1349)</f>
        <v>24</v>
      </c>
      <c r="AD1349" s="15">
        <f ca="1">RAND()</f>
        <v>0.35262882471859891</v>
      </c>
      <c r="AE1349" s="19">
        <f ca="1">(IF(B1349=1, $G$21+($G$22-$G$21)*AD1349, $H$21+($H$22-$H$21)*AD1349))</f>
        <v>2.0578864741557967E-2</v>
      </c>
      <c r="AF1349" s="15">
        <f ca="1">ROUND(AC1349*(1-AE1349), 0)</f>
        <v>24</v>
      </c>
      <c r="AG1349" s="20">
        <f ca="1">RAND()</f>
        <v>0.98928216799143431</v>
      </c>
      <c r="AH1349" s="15">
        <f ca="1">IF(B1349=1, ROUND(_xlfn.NORM.INV(AG1349,$C$17,$C$18)*(1+$T$14), 0), ROUND(_xlfn.NORM.INV(AG1349, $D$17, $D$18)*(1+$T$14), 0))</f>
        <v>320</v>
      </c>
      <c r="AI1349" s="20">
        <f ca="1">RAND()</f>
        <v>0.36336991093507776</v>
      </c>
      <c r="AJ1349" s="18">
        <f ca="1">IF(B1349=1, ROUND(_xlfn.NORM.INV(AI1349,$C$19,$C$20), 2), ROUND(_xlfn.NORM.INV(AI1349, $D$19, $D$20), 2))</f>
        <v>1722.18</v>
      </c>
      <c r="AK1349" s="15">
        <f ca="1">MIN(ROUND(H1349*(1+$C$22),0),AH1349)</f>
        <v>320</v>
      </c>
      <c r="AL1349" s="20">
        <f ca="1">RAND()</f>
        <v>0.34087221380249011</v>
      </c>
      <c r="AM1349" s="19">
        <f ca="1">(IF(B1349=1, $G$21+($G$22-$G$21)*AL1349, $H$21+($H$22-$H$21)*AL1349))</f>
        <v>2.0226166414074702E-2</v>
      </c>
      <c r="AN1349" s="15">
        <f ca="1">ROUND(AK1349*(1-AM1349), 0)</f>
        <v>314</v>
      </c>
      <c r="AO1349" s="18">
        <f ca="1">SUM(IF(AN1349&gt;H1349, (AN1349-H1349)*($G$23+AJ1349), 0),IF(AF1349&gt;G1349,(AF1349-G1349)*($G$23+AB1349),0),IF(X1349&gt;F1349,(X1349-F1349)*($G$23+T1349),0),IF(P1349&gt;E1349,(P1349-E1349)*($G$23+L1349),0))</f>
        <v>0</v>
      </c>
      <c r="AP1349" s="18">
        <f>-$C$24</f>
        <v>-313614.51120000001</v>
      </c>
      <c r="AQ1349" s="17">
        <f ca="1">L1349*P1349+T1349*X1349+AB1349*AF1349+AJ1349*AN1349-AO1349+AP1349</f>
        <v>513821.38880000002</v>
      </c>
      <c r="AS1349" s="21">
        <f ca="1">SUM(IF(AN1349&gt;H1349, (AN1349-H1349), 0),IF(AF1349&gt;G1349,(AF1349-G1349),0),IF(X1349&gt;F1349,(X1349-F1349),0),IF(P1349&gt;E1349,(P1349-E1349),0))</f>
        <v>0</v>
      </c>
    </row>
    <row r="1350" spans="1:45" x14ac:dyDescent="0.4">
      <c r="A1350" s="15">
        <v>1322</v>
      </c>
      <c r="B1350" s="15">
        <f ca="1">IF(RAND() &lt; (8/12), 0, 1)</f>
        <v>0</v>
      </c>
      <c r="C1350" s="20">
        <f ca="1">RAND()</f>
        <v>0.10412105326584675</v>
      </c>
      <c r="D1350" s="15" t="str">
        <f ca="1">LOOKUP(C1350,$H$13:$H$16,$F$13:$F$16)</f>
        <v>Airbus A350-900</v>
      </c>
      <c r="E1350" s="15">
        <f ca="1">LOOKUP(D1350,$F$6:$F$9,$I$6:$I$9)</f>
        <v>0</v>
      </c>
      <c r="F1350" s="15">
        <f ca="1">LOOKUP(D1350,$F$6:$F$9,$J$6:$J$9)</f>
        <v>32</v>
      </c>
      <c r="G1350" s="15">
        <f ca="1">LOOKUP(D1350,$F$6:$F$9,$K$6:$K$9)</f>
        <v>21</v>
      </c>
      <c r="H1350" s="15">
        <f ca="1">LOOKUP(D1350,$F$6:$F$9,$L$6:$L$9)</f>
        <v>259</v>
      </c>
      <c r="I1350" s="20">
        <f ca="1">RAND()</f>
        <v>1.0030644558677082E-2</v>
      </c>
      <c r="J1350" s="15">
        <f ca="1">IF(B1350=1, ROUND(_xlfn.NORM.INV(I1350,$C$5,$C$6)*(1+$T$14), 0), ROUND(_xlfn.NORM.INV(I1350, $D$5, $D$6)*(1+$T$14), 0))</f>
        <v>2</v>
      </c>
      <c r="K1350" s="20">
        <f ca="1">RAND()</f>
        <v>0.88901839812677286</v>
      </c>
      <c r="L1350" s="18">
        <f ca="1">IF(B1350=1, ROUND(_xlfn.NORM.INV(K1350,$C$7,$C$8), 2), ROUND(_xlfn.NORM.INV(K1350, $D$7, $D$8), 2))</f>
        <v>11049.01</v>
      </c>
      <c r="M1350" s="15">
        <f ca="1">MIN(E1350,J1350)</f>
        <v>0</v>
      </c>
      <c r="N1350" s="15">
        <f ca="1">RAND()</f>
        <v>0.59767752851610656</v>
      </c>
      <c r="O1350" s="19">
        <f ca="1">(IF(B1350=1, $G$21+($G$22-$G$21)*N1350, $H$21+($H$22-$H$21)*N1350))</f>
        <v>2.7930325855483197E-2</v>
      </c>
      <c r="P1350" s="15">
        <f ca="1">ROUND(M1350*(1-O1350), 0)</f>
        <v>0</v>
      </c>
      <c r="Q1350" s="20">
        <f ca="1">RAND()</f>
        <v>0.30931474674826309</v>
      </c>
      <c r="R1350" s="15">
        <f ca="1">IF(B1350=1, ROUND(_xlfn.NORM.INV(Q1350,$C$9,$C$10)*(1+$T$14), 0), ROUND(_xlfn.NORM.INV(Q1350, $D$9, $D$10)*(1+$T$14), 0))</f>
        <v>35</v>
      </c>
      <c r="S1350" s="20">
        <f ca="1">RAND()</f>
        <v>0.15957114493884283</v>
      </c>
      <c r="T1350" s="18">
        <f ca="1">IF(B1350=1, ROUND(_xlfn.NORM.INV(S1350,$C$11,$C$12), 2), ROUND(_xlfn.NORM.INV(S1350, $D$11, $D$12), 2))</f>
        <v>5019.17</v>
      </c>
      <c r="U1350" s="15">
        <f ca="1">MIN(F1350,R1350)</f>
        <v>32</v>
      </c>
      <c r="V1350" s="15">
        <f ca="1">RAND()</f>
        <v>0.64617251967565414</v>
      </c>
      <c r="W1350" s="19">
        <f ca="1">(IF(B1350=1, $G$21+($G$22-$G$21)*V1350, $H$21+($H$22-$H$21)*V1350))</f>
        <v>2.9385175590269624E-2</v>
      </c>
      <c r="X1350" s="15">
        <f ca="1">ROUND(U1350*(1-W1350), 0)</f>
        <v>31</v>
      </c>
      <c r="Y1350" s="20">
        <f ca="1">RAND()</f>
        <v>0.14990229295435631</v>
      </c>
      <c r="Z1350" s="15">
        <f ca="1">IF(B1350=1, ROUND(_xlfn.NORM.INV(Y1350,$C$13,$C$14)*(1+$T$14), 0), ROUND(_xlfn.NORM.INV(Y1350, $D$13, $D$14)*(1+$T$14), 0))</f>
        <v>26</v>
      </c>
      <c r="AA1350" s="20">
        <f ca="1">RAND()</f>
        <v>0.64264868305309697</v>
      </c>
      <c r="AB1350" s="18">
        <f ca="1">IF(B1350=1, ROUND(_xlfn.NORM.INV(AA1350,$C$15,$C$16), 2), ROUND(_xlfn.NORM.INV(AA1350, $D$15, $D$16), 2))</f>
        <v>2842.4</v>
      </c>
      <c r="AC1350" s="15">
        <f ca="1">MIN(G1350,Z1350)</f>
        <v>21</v>
      </c>
      <c r="AD1350" s="15">
        <f ca="1">RAND()</f>
        <v>0.40224272495234159</v>
      </c>
      <c r="AE1350" s="19">
        <f ca="1">(IF(B1350=1, $G$21+($G$22-$G$21)*AD1350, $H$21+($H$22-$H$21)*AD1350))</f>
        <v>2.2067281748570249E-2</v>
      </c>
      <c r="AF1350" s="15">
        <f ca="1">ROUND(AC1350*(1-AE1350), 0)</f>
        <v>21</v>
      </c>
      <c r="AG1350" s="20">
        <f ca="1">RAND()</f>
        <v>0.18116123517336269</v>
      </c>
      <c r="AH1350" s="15">
        <f ca="1">IF(B1350=1, ROUND(_xlfn.NORM.INV(AG1350,$C$17,$C$18)*(1+$T$14), 0), ROUND(_xlfn.NORM.INV(AG1350, $D$17, $D$18)*(1+$T$14), 0))</f>
        <v>152</v>
      </c>
      <c r="AI1350" s="20">
        <f ca="1">RAND()</f>
        <v>3.4473440457388871E-2</v>
      </c>
      <c r="AJ1350" s="18">
        <f ca="1">IF(B1350=1, ROUND(_xlfn.NORM.INV(AI1350,$C$19,$C$20), 2), ROUND(_xlfn.NORM.INV(AI1350, $D$19, $D$20), 2))</f>
        <v>1610.58</v>
      </c>
      <c r="AK1350" s="15">
        <f ca="1">MIN(ROUND(H1350*(1+$C$22),0),AH1350)</f>
        <v>152</v>
      </c>
      <c r="AL1350" s="20">
        <f ca="1">RAND()</f>
        <v>0.80230526807220293</v>
      </c>
      <c r="AM1350" s="19">
        <f ca="1">(IF(B1350=1, $G$21+($G$22-$G$21)*AL1350, $H$21+($H$22-$H$21)*AL1350))</f>
        <v>3.4069158042166085E-2</v>
      </c>
      <c r="AN1350" s="15">
        <f ca="1">ROUND(AK1350*(1-AM1350), 0)</f>
        <v>147</v>
      </c>
      <c r="AO1350" s="18">
        <f ca="1">SUM(IF(AN1350&gt;H1350, (AN1350-H1350)*($G$23+AJ1350), 0),IF(AF1350&gt;G1350,(AF1350-G1350)*($G$23+AB1350),0),IF(X1350&gt;F1350,(X1350-F1350)*($G$23+T1350),0),IF(P1350&gt;E1350,(P1350-E1350)*($G$23+L1350),0))</f>
        <v>0</v>
      </c>
      <c r="AP1350" s="18">
        <f>-$C$24</f>
        <v>-313614.51120000001</v>
      </c>
      <c r="AQ1350" s="17">
        <f ca="1">L1350*P1350+T1350*X1350+AB1350*AF1350+AJ1350*AN1350-AO1350+AP1350</f>
        <v>138425.41879999993</v>
      </c>
      <c r="AS1350" s="21">
        <f ca="1">SUM(IF(AN1350&gt;H1350, (AN1350-H1350), 0),IF(AF1350&gt;G1350,(AF1350-G1350),0),IF(X1350&gt;F1350,(X1350-F1350),0),IF(P1350&gt;E1350,(P1350-E1350),0))</f>
        <v>0</v>
      </c>
    </row>
    <row r="1351" spans="1:45" x14ac:dyDescent="0.4">
      <c r="A1351" s="15">
        <v>1323</v>
      </c>
      <c r="B1351" s="15">
        <f ca="1">IF(RAND() &lt; (8/12), 0, 1)</f>
        <v>0</v>
      </c>
      <c r="C1351" s="20">
        <f ca="1">RAND()</f>
        <v>0.91820020826026638</v>
      </c>
      <c r="D1351" s="15" t="str">
        <f ca="1">LOOKUP(C1351,$H$13:$H$16,$F$13:$F$16)</f>
        <v>Boeing 777-300ER</v>
      </c>
      <c r="E1351" s="15">
        <f ca="1">LOOKUP(D1351,$F$6:$F$9,$I$6:$I$9)</f>
        <v>8</v>
      </c>
      <c r="F1351" s="15">
        <f ca="1">LOOKUP(D1351,$F$6:$F$9,$J$6:$J$9)</f>
        <v>40</v>
      </c>
      <c r="G1351" s="15">
        <f ca="1">LOOKUP(D1351,$F$6:$F$9,$K$6:$K$9)</f>
        <v>24</v>
      </c>
      <c r="H1351" s="15">
        <f ca="1">LOOKUP(D1351,$F$6:$F$9,$L$6:$L$9)</f>
        <v>260</v>
      </c>
      <c r="I1351" s="20">
        <f ca="1">RAND()</f>
        <v>0.96555459335763916</v>
      </c>
      <c r="J1351" s="15">
        <f ca="1">IF(B1351=1, ROUND(_xlfn.NORM.INV(I1351,$C$5,$C$6)*(1+$T$14), 0), ROUND(_xlfn.NORM.INV(I1351, $D$5, $D$6)*(1+$T$14), 0))</f>
        <v>6</v>
      </c>
      <c r="K1351" s="20">
        <f ca="1">RAND()</f>
        <v>0.9544994022302451</v>
      </c>
      <c r="L1351" s="18">
        <f ca="1">IF(B1351=1, ROUND(_xlfn.NORM.INV(K1351,$C$7,$C$8), 2), ROUND(_xlfn.NORM.INV(K1351, $D$7, $D$8), 2))</f>
        <v>11262.68</v>
      </c>
      <c r="M1351" s="15">
        <f ca="1">MIN(E1351,J1351)</f>
        <v>6</v>
      </c>
      <c r="N1351" s="15">
        <f ca="1">RAND()</f>
        <v>0.5970623367368304</v>
      </c>
      <c r="O1351" s="19">
        <f ca="1">(IF(B1351=1, $G$21+($G$22-$G$21)*N1351, $H$21+($H$22-$H$21)*N1351))</f>
        <v>2.7911870102104913E-2</v>
      </c>
      <c r="P1351" s="15">
        <f ca="1">ROUND(M1351*(1-O1351), 0)</f>
        <v>6</v>
      </c>
      <c r="Q1351" s="20">
        <f ca="1">RAND()</f>
        <v>0.11673803439892572</v>
      </c>
      <c r="R1351" s="15">
        <f ca="1">IF(B1351=1, ROUND(_xlfn.NORM.INV(Q1351,$C$9,$C$10)*(1+$T$14), 0), ROUND(_xlfn.NORM.INV(Q1351, $D$9, $D$10)*(1+$T$14), 0))</f>
        <v>27</v>
      </c>
      <c r="S1351" s="20">
        <f ca="1">RAND()</f>
        <v>0.17347886560027748</v>
      </c>
      <c r="T1351" s="18">
        <f ca="1">IF(B1351=1, ROUND(_xlfn.NORM.INV(S1351,$C$11,$C$12), 2), ROUND(_xlfn.NORM.INV(S1351, $D$11, $D$12), 2))</f>
        <v>5031.87</v>
      </c>
      <c r="U1351" s="15">
        <f ca="1">MIN(F1351,R1351)</f>
        <v>27</v>
      </c>
      <c r="V1351" s="15">
        <f ca="1">RAND()</f>
        <v>0.95858636430963728</v>
      </c>
      <c r="W1351" s="19">
        <f ca="1">(IF(B1351=1, $G$21+($G$22-$G$21)*V1351, $H$21+($H$22-$H$21)*V1351))</f>
        <v>3.8757590929289119E-2</v>
      </c>
      <c r="X1351" s="15">
        <f ca="1">ROUND(U1351*(1-W1351), 0)</f>
        <v>26</v>
      </c>
      <c r="Y1351" s="20">
        <f ca="1">RAND()</f>
        <v>2.0153190200672411E-2</v>
      </c>
      <c r="Z1351" s="15">
        <f ca="1">IF(B1351=1, ROUND(_xlfn.NORM.INV(Y1351,$C$13,$C$14)*(1+$T$14), 0), ROUND(_xlfn.NORM.INV(Y1351, $D$13, $D$14)*(1+$T$14), 0))</f>
        <v>16</v>
      </c>
      <c r="AA1351" s="20">
        <f ca="1">RAND()</f>
        <v>0.94627099683386717</v>
      </c>
      <c r="AB1351" s="18">
        <f ca="1">IF(B1351=1, ROUND(_xlfn.NORM.INV(AA1351,$C$15,$C$16), 2), ROUND(_xlfn.NORM.INV(AA1351, $D$15, $D$16), 2))</f>
        <v>2993.61</v>
      </c>
      <c r="AC1351" s="15">
        <f ca="1">MIN(G1351,Z1351)</f>
        <v>16</v>
      </c>
      <c r="AD1351" s="15">
        <f ca="1">RAND()</f>
        <v>1.8759811778937374E-2</v>
      </c>
      <c r="AE1351" s="19">
        <f ca="1">(IF(B1351=1, $G$21+($G$22-$G$21)*AD1351, $H$21+($H$22-$H$21)*AD1351))</f>
        <v>1.0562794353368122E-2</v>
      </c>
      <c r="AF1351" s="15">
        <f ca="1">ROUND(AC1351*(1-AE1351), 0)</f>
        <v>16</v>
      </c>
      <c r="AG1351" s="20">
        <f ca="1">RAND()</f>
        <v>0.30483856286632038</v>
      </c>
      <c r="AH1351" s="15">
        <f ca="1">IF(B1351=1, ROUND(_xlfn.NORM.INV(AG1351,$C$17,$C$18)*(1+$T$14), 0), ROUND(_xlfn.NORM.INV(AG1351, $D$17, $D$18)*(1+$T$14), 0))</f>
        <v>173</v>
      </c>
      <c r="AI1351" s="20">
        <f ca="1">RAND()</f>
        <v>0.39673037771079711</v>
      </c>
      <c r="AJ1351" s="18">
        <f ca="1">IF(B1351=1, ROUND(_xlfn.NORM.INV(AI1351,$C$19,$C$20), 2), ROUND(_xlfn.NORM.INV(AI1351, $D$19, $D$20), 2))</f>
        <v>1728.84</v>
      </c>
      <c r="AK1351" s="15">
        <f ca="1">MIN(ROUND(H1351*(1+$C$22),0),AH1351)</f>
        <v>173</v>
      </c>
      <c r="AL1351" s="20">
        <f ca="1">RAND()</f>
        <v>0.56697812861315977</v>
      </c>
      <c r="AM1351" s="19">
        <f ca="1">(IF(B1351=1, $G$21+($G$22-$G$21)*AL1351, $H$21+($H$22-$H$21)*AL1351))</f>
        <v>2.7009343858394791E-2</v>
      </c>
      <c r="AN1351" s="15">
        <f ca="1">ROUND(AK1351*(1-AM1351), 0)</f>
        <v>168</v>
      </c>
      <c r="AO1351" s="18">
        <f ca="1">SUM(IF(AN1351&gt;H1351, (AN1351-H1351)*($G$23+AJ1351), 0),IF(AF1351&gt;G1351,(AF1351-G1351)*($G$23+AB1351),0),IF(X1351&gt;F1351,(X1351-F1351)*($G$23+T1351),0),IF(P1351&gt;E1351,(P1351-E1351)*($G$23+L1351),0))</f>
        <v>0</v>
      </c>
      <c r="AP1351" s="18">
        <f>-$C$24</f>
        <v>-313614.51120000001</v>
      </c>
      <c r="AQ1351" s="17">
        <f ca="1">L1351*P1351+T1351*X1351+AB1351*AF1351+AJ1351*AN1351-AO1351+AP1351</f>
        <v>223133.06880000007</v>
      </c>
      <c r="AS1351" s="21">
        <f ca="1">SUM(IF(AN1351&gt;H1351, (AN1351-H1351), 0),IF(AF1351&gt;G1351,(AF1351-G1351),0),IF(X1351&gt;F1351,(X1351-F1351),0),IF(P1351&gt;E1351,(P1351-E1351),0))</f>
        <v>0</v>
      </c>
    </row>
    <row r="1352" spans="1:45" x14ac:dyDescent="0.4">
      <c r="A1352" s="15">
        <v>1324</v>
      </c>
      <c r="B1352" s="15">
        <f ca="1">IF(RAND() &lt; (8/12), 0, 1)</f>
        <v>0</v>
      </c>
      <c r="C1352" s="20">
        <f ca="1">RAND()</f>
        <v>0.73289481467983864</v>
      </c>
      <c r="D1352" s="15" t="str">
        <f ca="1">LOOKUP(C1352,$H$13:$H$16,$F$13:$F$16)</f>
        <v>Boeing 777-300ER</v>
      </c>
      <c r="E1352" s="15">
        <f ca="1">LOOKUP(D1352,$F$6:$F$9,$I$6:$I$9)</f>
        <v>8</v>
      </c>
      <c r="F1352" s="15">
        <f ca="1">LOOKUP(D1352,$F$6:$F$9,$J$6:$J$9)</f>
        <v>40</v>
      </c>
      <c r="G1352" s="15">
        <f ca="1">LOOKUP(D1352,$F$6:$F$9,$K$6:$K$9)</f>
        <v>24</v>
      </c>
      <c r="H1352" s="15">
        <f ca="1">LOOKUP(D1352,$F$6:$F$9,$L$6:$L$9)</f>
        <v>260</v>
      </c>
      <c r="I1352" s="20">
        <f ca="1">RAND()</f>
        <v>0.39687725772563809</v>
      </c>
      <c r="J1352" s="15">
        <f ca="1">IF(B1352=1, ROUND(_xlfn.NORM.INV(I1352,$C$5,$C$6)*(1+$T$14), 0), ROUND(_xlfn.NORM.INV(I1352, $D$5, $D$6)*(1+$T$14), 0))</f>
        <v>4</v>
      </c>
      <c r="K1352" s="20">
        <f ca="1">RAND()</f>
        <v>0.86800963046981805</v>
      </c>
      <c r="L1352" s="18">
        <f ca="1">IF(B1352=1, ROUND(_xlfn.NORM.INV(K1352,$C$7,$C$8), 2), ROUND(_xlfn.NORM.INV(K1352, $D$7, $D$8), 2))</f>
        <v>11001.48</v>
      </c>
      <c r="M1352" s="15">
        <f ca="1">MIN(E1352,J1352)</f>
        <v>4</v>
      </c>
      <c r="N1352" s="15">
        <f ca="1">RAND()</f>
        <v>0.45834057743124479</v>
      </c>
      <c r="O1352" s="19">
        <f ca="1">(IF(B1352=1, $G$21+($G$22-$G$21)*N1352, $H$21+($H$22-$H$21)*N1352))</f>
        <v>2.3750217322937344E-2</v>
      </c>
      <c r="P1352" s="15">
        <f ca="1">ROUND(M1352*(1-O1352), 0)</f>
        <v>4</v>
      </c>
      <c r="Q1352" s="20">
        <f ca="1">RAND()</f>
        <v>0.51231123418518809</v>
      </c>
      <c r="R1352" s="15">
        <f ca="1">IF(B1352=1, ROUND(_xlfn.NORM.INV(Q1352,$C$9,$C$10)*(1+$T$14), 0), ROUND(_xlfn.NORM.INV(Q1352, $D$9, $D$10)*(1+$T$14), 0))</f>
        <v>40</v>
      </c>
      <c r="S1352" s="20">
        <f ca="1">RAND()</f>
        <v>0.94816068915347773</v>
      </c>
      <c r="T1352" s="18">
        <f ca="1">IF(B1352=1, ROUND(_xlfn.NORM.INV(S1352,$C$11,$C$12), 2), ROUND(_xlfn.NORM.INV(S1352, $D$11, $D$12), 2))</f>
        <v>5617.01</v>
      </c>
      <c r="U1352" s="15">
        <f ca="1">MIN(F1352,R1352)</f>
        <v>40</v>
      </c>
      <c r="V1352" s="15">
        <f ca="1">RAND()</f>
        <v>2.8970426042513764E-2</v>
      </c>
      <c r="W1352" s="19">
        <f ca="1">(IF(B1352=1, $G$21+($G$22-$G$21)*V1352, $H$21+($H$22-$H$21)*V1352))</f>
        <v>1.0869112781275413E-2</v>
      </c>
      <c r="X1352" s="15">
        <f ca="1">ROUND(U1352*(1-W1352), 0)</f>
        <v>40</v>
      </c>
      <c r="Y1352" s="20">
        <f ca="1">RAND()</f>
        <v>0.94837489667542918</v>
      </c>
      <c r="Z1352" s="15">
        <f ca="1">IF(B1352=1, ROUND(_xlfn.NORM.INV(Y1352,$C$13,$C$14)*(1+$T$14), 0), ROUND(_xlfn.NORM.INV(Y1352, $D$13, $D$14)*(1+$T$14), 0))</f>
        <v>51</v>
      </c>
      <c r="AA1352" s="20">
        <f ca="1">RAND()</f>
        <v>0.55126536077250921</v>
      </c>
      <c r="AB1352" s="18">
        <f ca="1">IF(B1352=1, ROUND(_xlfn.NORM.INV(AA1352,$C$15,$C$16), 2), ROUND(_xlfn.NORM.INV(AA1352, $D$15, $D$16), 2))</f>
        <v>2813.63</v>
      </c>
      <c r="AC1352" s="15">
        <f ca="1">MIN(G1352,Z1352)</f>
        <v>24</v>
      </c>
      <c r="AD1352" s="15">
        <f ca="1">RAND()</f>
        <v>0.36503509083398655</v>
      </c>
      <c r="AE1352" s="19">
        <f ca="1">(IF(B1352=1, $G$21+($G$22-$G$21)*AD1352, $H$21+($H$22-$H$21)*AD1352))</f>
        <v>2.0951052725019598E-2</v>
      </c>
      <c r="AF1352" s="15">
        <f ca="1">ROUND(AC1352*(1-AE1352), 0)</f>
        <v>23</v>
      </c>
      <c r="AG1352" s="20">
        <f ca="1">RAND()</f>
        <v>0.83426399463219481</v>
      </c>
      <c r="AH1352" s="15">
        <f ca="1">IF(B1352=1, ROUND(_xlfn.NORM.INV(AG1352,$C$17,$C$18)*(1+$T$14), 0), ROUND(_xlfn.NORM.INV(AG1352, $D$17, $D$18)*(1+$T$14), 0))</f>
        <v>250</v>
      </c>
      <c r="AI1352" s="20">
        <f ca="1">RAND()</f>
        <v>0.11095316307990521</v>
      </c>
      <c r="AJ1352" s="18">
        <f ca="1">IF(B1352=1, ROUND(_xlfn.NORM.INV(AI1352,$C$19,$C$20), 2), ROUND(_xlfn.NORM.INV(AI1352, $D$19, $D$20), 2))</f>
        <v>1655.95</v>
      </c>
      <c r="AK1352" s="15">
        <f ca="1">MIN(ROUND(H1352*(1+$C$22),0),AH1352)</f>
        <v>250</v>
      </c>
      <c r="AL1352" s="20">
        <f ca="1">RAND()</f>
        <v>0.1592402609394109</v>
      </c>
      <c r="AM1352" s="19">
        <f ca="1">(IF(B1352=1, $G$21+($G$22-$G$21)*AL1352, $H$21+($H$22-$H$21)*AL1352))</f>
        <v>1.4777207828182327E-2</v>
      </c>
      <c r="AN1352" s="15">
        <f ca="1">ROUND(AK1352*(1-AM1352), 0)</f>
        <v>246</v>
      </c>
      <c r="AO1352" s="18">
        <f ca="1">SUM(IF(AN1352&gt;H1352, (AN1352-H1352)*($G$23+AJ1352), 0),IF(AF1352&gt;G1352,(AF1352-G1352)*($G$23+AB1352),0),IF(X1352&gt;F1352,(X1352-F1352)*($G$23+T1352),0),IF(P1352&gt;E1352,(P1352-E1352)*($G$23+L1352),0))</f>
        <v>0</v>
      </c>
      <c r="AP1352" s="18">
        <f>-$C$24</f>
        <v>-313614.51120000001</v>
      </c>
      <c r="AQ1352" s="17">
        <f ca="1">L1352*P1352+T1352*X1352+AB1352*AF1352+AJ1352*AN1352-AO1352+AP1352</f>
        <v>427148.9988</v>
      </c>
      <c r="AS1352" s="21">
        <f ca="1">SUM(IF(AN1352&gt;H1352, (AN1352-H1352), 0),IF(AF1352&gt;G1352,(AF1352-G1352),0),IF(X1352&gt;F1352,(X1352-F1352),0),IF(P1352&gt;E1352,(P1352-E1352),0))</f>
        <v>0</v>
      </c>
    </row>
    <row r="1353" spans="1:45" x14ac:dyDescent="0.4">
      <c r="A1353" s="15">
        <v>1325</v>
      </c>
      <c r="B1353" s="15">
        <f ca="1">IF(RAND() &lt; (8/12), 0, 1)</f>
        <v>0</v>
      </c>
      <c r="C1353" s="20">
        <f ca="1">RAND()</f>
        <v>0.27238522725755487</v>
      </c>
      <c r="D1353" s="15" t="str">
        <f ca="1">LOOKUP(C1353,$H$13:$H$16,$F$13:$F$16)</f>
        <v>Airbus A380-800</v>
      </c>
      <c r="E1353" s="15">
        <f ca="1">LOOKUP(D1353,$F$6:$F$9,$I$6:$I$9)</f>
        <v>14</v>
      </c>
      <c r="F1353" s="15">
        <f ca="1">LOOKUP(D1353,$F$6:$F$9,$J$6:$J$9)</f>
        <v>76</v>
      </c>
      <c r="G1353" s="15">
        <f ca="1">LOOKUP(D1353,$F$6:$F$9,$K$6:$K$9)</f>
        <v>56</v>
      </c>
      <c r="H1353" s="15">
        <f ca="1">LOOKUP(D1353,$F$6:$F$9,$L$6:$L$9)</f>
        <v>341</v>
      </c>
      <c r="I1353" s="20">
        <f ca="1">RAND()</f>
        <v>0.43883187240704102</v>
      </c>
      <c r="J1353" s="15">
        <f ca="1">IF(B1353=1, ROUND(_xlfn.NORM.INV(I1353,$C$5,$C$6)*(1+$T$14), 0), ROUND(_xlfn.NORM.INV(I1353, $D$5, $D$6)*(1+$T$14), 0))</f>
        <v>4</v>
      </c>
      <c r="K1353" s="20">
        <f ca="1">RAND()</f>
        <v>0.35026173736995991</v>
      </c>
      <c r="L1353" s="18">
        <f ca="1">IF(B1353=1, ROUND(_xlfn.NORM.INV(K1353,$C$7,$C$8), 2), ROUND(_xlfn.NORM.INV(K1353, $D$7, $D$8), 2))</f>
        <v>10317.09</v>
      </c>
      <c r="M1353" s="15">
        <f ca="1">MIN(E1353,J1353)</f>
        <v>4</v>
      </c>
      <c r="N1353" s="15">
        <f ca="1">RAND()</f>
        <v>0.47552522578056045</v>
      </c>
      <c r="O1353" s="19">
        <f ca="1">(IF(B1353=1, $G$21+($G$22-$G$21)*N1353, $H$21+($H$22-$H$21)*N1353))</f>
        <v>2.4265756773416813E-2</v>
      </c>
      <c r="P1353" s="15">
        <f ca="1">ROUND(M1353*(1-O1353), 0)</f>
        <v>4</v>
      </c>
      <c r="Q1353" s="20">
        <f ca="1">RAND()</f>
        <v>0.11251434838254371</v>
      </c>
      <c r="R1353" s="15">
        <f ca="1">IF(B1353=1, ROUND(_xlfn.NORM.INV(Q1353,$C$9,$C$10)*(1+$T$14), 0), ROUND(_xlfn.NORM.INV(Q1353, $D$9, $D$10)*(1+$T$14), 0))</f>
        <v>27</v>
      </c>
      <c r="S1353" s="20">
        <f ca="1">RAND()</f>
        <v>0.87320231884058819</v>
      </c>
      <c r="T1353" s="18">
        <f ca="1">IF(B1353=1, ROUND(_xlfn.NORM.INV(S1353,$C$11,$C$12), 2), ROUND(_xlfn.NORM.INV(S1353, $D$11, $D$12), 2))</f>
        <v>5506.35</v>
      </c>
      <c r="U1353" s="15">
        <f ca="1">MIN(F1353,R1353)</f>
        <v>27</v>
      </c>
      <c r="V1353" s="15">
        <f ca="1">RAND()</f>
        <v>0.37143703331785971</v>
      </c>
      <c r="W1353" s="19">
        <f ca="1">(IF(B1353=1, $G$21+($G$22-$G$21)*V1353, $H$21+($H$22-$H$21)*V1353))</f>
        <v>2.1143110999535791E-2</v>
      </c>
      <c r="X1353" s="15">
        <f ca="1">ROUND(U1353*(1-W1353), 0)</f>
        <v>26</v>
      </c>
      <c r="Y1353" s="20">
        <f ca="1">RAND()</f>
        <v>0.33448038046835915</v>
      </c>
      <c r="Z1353" s="15">
        <f ca="1">IF(B1353=1, ROUND(_xlfn.NORM.INV(Y1353,$C$13,$C$14)*(1+$T$14), 0), ROUND(_xlfn.NORM.INV(Y1353, $D$13, $D$14)*(1+$T$14), 0))</f>
        <v>32</v>
      </c>
      <c r="AA1353" s="20">
        <f ca="1">RAND()</f>
        <v>0.81485233982508287</v>
      </c>
      <c r="AB1353" s="18">
        <f ca="1">IF(B1353=1, ROUND(_xlfn.NORM.INV(AA1353,$C$15,$C$16), 2), ROUND(_xlfn.NORM.INV(AA1353, $D$15, $D$16), 2))</f>
        <v>2906.85</v>
      </c>
      <c r="AC1353" s="15">
        <f ca="1">MIN(G1353,Z1353)</f>
        <v>32</v>
      </c>
      <c r="AD1353" s="15">
        <f ca="1">RAND()</f>
        <v>0.93095325677423979</v>
      </c>
      <c r="AE1353" s="19">
        <f ca="1">(IF(B1353=1, $G$21+($G$22-$G$21)*AD1353, $H$21+($H$22-$H$21)*AD1353))</f>
        <v>3.7928597703227193E-2</v>
      </c>
      <c r="AF1353" s="15">
        <f ca="1">ROUND(AC1353*(1-AE1353), 0)</f>
        <v>31</v>
      </c>
      <c r="AG1353" s="20">
        <f ca="1">RAND()</f>
        <v>0.21349453583776545</v>
      </c>
      <c r="AH1353" s="15">
        <f ca="1">IF(B1353=1, ROUND(_xlfn.NORM.INV(AG1353,$C$17,$C$18)*(1+$T$14), 0), ROUND(_xlfn.NORM.INV(AG1353, $D$17, $D$18)*(1+$T$14), 0))</f>
        <v>158</v>
      </c>
      <c r="AI1353" s="20">
        <f ca="1">RAND()</f>
        <v>0.49931911162514497</v>
      </c>
      <c r="AJ1353" s="18">
        <f ca="1">IF(B1353=1, ROUND(_xlfn.NORM.INV(AI1353,$C$19,$C$20), 2), ROUND(_xlfn.NORM.INV(AI1353, $D$19, $D$20), 2))</f>
        <v>1748.6</v>
      </c>
      <c r="AK1353" s="15">
        <f ca="1">MIN(ROUND(H1353*(1+$C$22),0),AH1353)</f>
        <v>158</v>
      </c>
      <c r="AL1353" s="20">
        <f ca="1">RAND()</f>
        <v>0.54343678347974467</v>
      </c>
      <c r="AM1353" s="19">
        <f ca="1">(IF(B1353=1, $G$21+($G$22-$G$21)*AL1353, $H$21+($H$22-$H$21)*AL1353))</f>
        <v>2.6303103504392342E-2</v>
      </c>
      <c r="AN1353" s="15">
        <f ca="1">ROUND(AK1353*(1-AM1353), 0)</f>
        <v>154</v>
      </c>
      <c r="AO1353" s="18">
        <f ca="1">SUM(IF(AN1353&gt;H1353, (AN1353-H1353)*($G$23+AJ1353), 0),IF(AF1353&gt;G1353,(AF1353-G1353)*($G$23+AB1353),0),IF(X1353&gt;F1353,(X1353-F1353)*($G$23+T1353),0),IF(P1353&gt;E1353,(P1353-E1353)*($G$23+L1353),0))</f>
        <v>0</v>
      </c>
      <c r="AP1353" s="18">
        <f>-$C$24</f>
        <v>-313614.51120000001</v>
      </c>
      <c r="AQ1353" s="17">
        <f ca="1">L1353*P1353+T1353*X1353+AB1353*AF1353+AJ1353*AN1353-AO1353+AP1353</f>
        <v>230215.69879999995</v>
      </c>
      <c r="AS1353" s="21">
        <f ca="1">SUM(IF(AN1353&gt;H1353, (AN1353-H1353), 0),IF(AF1353&gt;G1353,(AF1353-G1353),0),IF(X1353&gt;F1353,(X1353-F1353),0),IF(P1353&gt;E1353,(P1353-E1353),0))</f>
        <v>0</v>
      </c>
    </row>
    <row r="1354" spans="1:45" x14ac:dyDescent="0.4">
      <c r="A1354" s="15">
        <v>1326</v>
      </c>
      <c r="B1354" s="15">
        <f ca="1">IF(RAND() &lt; (8/12), 0, 1)</f>
        <v>0</v>
      </c>
      <c r="C1354" s="20">
        <f ca="1">RAND()</f>
        <v>0.95820886715004272</v>
      </c>
      <c r="D1354" s="15" t="str">
        <f ca="1">LOOKUP(C1354,$H$13:$H$16,$F$13:$F$16)</f>
        <v>Boeing 777-300ER</v>
      </c>
      <c r="E1354" s="15">
        <f ca="1">LOOKUP(D1354,$F$6:$F$9,$I$6:$I$9)</f>
        <v>8</v>
      </c>
      <c r="F1354" s="15">
        <f ca="1">LOOKUP(D1354,$F$6:$F$9,$J$6:$J$9)</f>
        <v>40</v>
      </c>
      <c r="G1354" s="15">
        <f ca="1">LOOKUP(D1354,$F$6:$F$9,$K$6:$K$9)</f>
        <v>24</v>
      </c>
      <c r="H1354" s="15">
        <f ca="1">LOOKUP(D1354,$F$6:$F$9,$L$6:$L$9)</f>
        <v>260</v>
      </c>
      <c r="I1354" s="20">
        <f ca="1">RAND()</f>
        <v>0.49111301659907902</v>
      </c>
      <c r="J1354" s="15">
        <f ca="1">IF(B1354=1, ROUND(_xlfn.NORM.INV(I1354,$C$5,$C$6)*(1+$T$14), 0), ROUND(_xlfn.NORM.INV(I1354, $D$5, $D$6)*(1+$T$14), 0))</f>
        <v>4</v>
      </c>
      <c r="K1354" s="20">
        <f ca="1">RAND()</f>
        <v>0.37632567594408872</v>
      </c>
      <c r="L1354" s="18">
        <f ca="1">IF(B1354=1, ROUND(_xlfn.NORM.INV(K1354,$C$7,$C$8), 2), ROUND(_xlfn.NORM.INV(K1354, $D$7, $D$8), 2))</f>
        <v>10348.75</v>
      </c>
      <c r="M1354" s="15">
        <f ca="1">MIN(E1354,J1354)</f>
        <v>4</v>
      </c>
      <c r="N1354" s="15">
        <f ca="1">RAND()</f>
        <v>0.8149949308844886</v>
      </c>
      <c r="O1354" s="19">
        <f ca="1">(IF(B1354=1, $G$21+($G$22-$G$21)*N1354, $H$21+($H$22-$H$21)*N1354))</f>
        <v>3.444984792653466E-2</v>
      </c>
      <c r="P1354" s="15">
        <f ca="1">ROUND(M1354*(1-O1354), 0)</f>
        <v>4</v>
      </c>
      <c r="Q1354" s="20">
        <f ca="1">RAND()</f>
        <v>0.15277560268716861</v>
      </c>
      <c r="R1354" s="15">
        <f ca="1">IF(B1354=1, ROUND(_xlfn.NORM.INV(Q1354,$C$9,$C$10)*(1+$T$14), 0), ROUND(_xlfn.NORM.INV(Q1354, $D$9, $D$10)*(1+$T$14), 0))</f>
        <v>29</v>
      </c>
      <c r="S1354" s="20">
        <f ca="1">RAND()</f>
        <v>0.60738822164884343</v>
      </c>
      <c r="T1354" s="18">
        <f ca="1">IF(B1354=1, ROUND(_xlfn.NORM.INV(S1354,$C$11,$C$12), 2), ROUND(_xlfn.NORM.INV(S1354, $D$11, $D$12), 2))</f>
        <v>5308.29</v>
      </c>
      <c r="U1354" s="15">
        <f ca="1">MIN(F1354,R1354)</f>
        <v>29</v>
      </c>
      <c r="V1354" s="15">
        <f ca="1">RAND()</f>
        <v>0.10530986792316022</v>
      </c>
      <c r="W1354" s="19">
        <f ca="1">(IF(B1354=1, $G$21+($G$22-$G$21)*V1354, $H$21+($H$22-$H$21)*V1354))</f>
        <v>1.3159296037694806E-2</v>
      </c>
      <c r="X1354" s="15">
        <f ca="1">ROUND(U1354*(1-W1354), 0)</f>
        <v>29</v>
      </c>
      <c r="Y1354" s="20">
        <f ca="1">RAND()</f>
        <v>7.109690122559964E-2</v>
      </c>
      <c r="Z1354" s="15">
        <f ca="1">IF(B1354=1, ROUND(_xlfn.NORM.INV(Y1354,$C$13,$C$14)*(1+$T$14), 0), ROUND(_xlfn.NORM.INV(Y1354, $D$13, $D$14)*(1+$T$14), 0))</f>
        <v>22</v>
      </c>
      <c r="AA1354" s="20">
        <f ca="1">RAND()</f>
        <v>6.702651312909047E-2</v>
      </c>
      <c r="AB1354" s="18">
        <f ca="1">IF(B1354=1, ROUND(_xlfn.NORM.INV(AA1354,$C$15,$C$16), 2), ROUND(_xlfn.NORM.INV(AA1354, $D$15, $D$16), 2))</f>
        <v>2615.87</v>
      </c>
      <c r="AC1354" s="15">
        <f ca="1">MIN(G1354,Z1354)</f>
        <v>22</v>
      </c>
      <c r="AD1354" s="15">
        <f ca="1">RAND()</f>
        <v>0.47034795884872405</v>
      </c>
      <c r="AE1354" s="19">
        <f ca="1">(IF(B1354=1, $G$21+($G$22-$G$21)*AD1354, $H$21+($H$22-$H$21)*AD1354))</f>
        <v>2.411043876546172E-2</v>
      </c>
      <c r="AF1354" s="15">
        <f ca="1">ROUND(AC1354*(1-AE1354), 0)</f>
        <v>21</v>
      </c>
      <c r="AG1354" s="20">
        <f ca="1">RAND()</f>
        <v>0.42454739115784501</v>
      </c>
      <c r="AH1354" s="15">
        <f ca="1">IF(B1354=1, ROUND(_xlfn.NORM.INV(AG1354,$C$17,$C$18)*(1+$T$14), 0), ROUND(_xlfn.NORM.INV(AG1354, $D$17, $D$18)*(1+$T$14), 0))</f>
        <v>190</v>
      </c>
      <c r="AI1354" s="20">
        <f ca="1">RAND()</f>
        <v>0.59675019885606739</v>
      </c>
      <c r="AJ1354" s="18">
        <f ca="1">IF(B1354=1, ROUND(_xlfn.NORM.INV(AI1354,$C$19,$C$20), 2), ROUND(_xlfn.NORM.INV(AI1354, $D$19, $D$20), 2))</f>
        <v>1767.34</v>
      </c>
      <c r="AK1354" s="15">
        <f ca="1">MIN(ROUND(H1354*(1+$C$22),0),AH1354)</f>
        <v>190</v>
      </c>
      <c r="AL1354" s="20">
        <f ca="1">RAND()</f>
        <v>0.57655865224698566</v>
      </c>
      <c r="AM1354" s="19">
        <f ca="1">(IF(B1354=1, $G$21+($G$22-$G$21)*AL1354, $H$21+($H$22-$H$21)*AL1354))</f>
        <v>2.7296759567409568E-2</v>
      </c>
      <c r="AN1354" s="15">
        <f ca="1">ROUND(AK1354*(1-AM1354), 0)</f>
        <v>185</v>
      </c>
      <c r="AO1354" s="18">
        <f ca="1">SUM(IF(AN1354&gt;H1354, (AN1354-H1354)*($G$23+AJ1354), 0),IF(AF1354&gt;G1354,(AF1354-G1354)*($G$23+AB1354),0),IF(X1354&gt;F1354,(X1354-F1354)*($G$23+T1354),0),IF(P1354&gt;E1354,(P1354-E1354)*($G$23+L1354),0))</f>
        <v>0</v>
      </c>
      <c r="AP1354" s="18">
        <f>-$C$24</f>
        <v>-313614.51120000001</v>
      </c>
      <c r="AQ1354" s="17">
        <f ca="1">L1354*P1354+T1354*X1354+AB1354*AF1354+AJ1354*AN1354-AO1354+AP1354</f>
        <v>263612.06879999995</v>
      </c>
      <c r="AS1354" s="21">
        <f ca="1">SUM(IF(AN1354&gt;H1354, (AN1354-H1354), 0),IF(AF1354&gt;G1354,(AF1354-G1354),0),IF(X1354&gt;F1354,(X1354-F1354),0),IF(P1354&gt;E1354,(P1354-E1354),0))</f>
        <v>0</v>
      </c>
    </row>
    <row r="1355" spans="1:45" x14ac:dyDescent="0.4">
      <c r="A1355" s="15">
        <v>1327</v>
      </c>
      <c r="B1355" s="15">
        <f ca="1">IF(RAND() &lt; (8/12), 0, 1)</f>
        <v>0</v>
      </c>
      <c r="C1355" s="20">
        <f ca="1">RAND()</f>
        <v>0.43105103935454669</v>
      </c>
      <c r="D1355" s="15" t="str">
        <f ca="1">LOOKUP(C1355,$H$13:$H$16,$F$13:$F$16)</f>
        <v>Airbus A380-800</v>
      </c>
      <c r="E1355" s="15">
        <f ca="1">LOOKUP(D1355,$F$6:$F$9,$I$6:$I$9)</f>
        <v>14</v>
      </c>
      <c r="F1355" s="15">
        <f ca="1">LOOKUP(D1355,$F$6:$F$9,$J$6:$J$9)</f>
        <v>76</v>
      </c>
      <c r="G1355" s="15">
        <f ca="1">LOOKUP(D1355,$F$6:$F$9,$K$6:$K$9)</f>
        <v>56</v>
      </c>
      <c r="H1355" s="15">
        <f ca="1">LOOKUP(D1355,$F$6:$F$9,$L$6:$L$9)</f>
        <v>341</v>
      </c>
      <c r="I1355" s="20">
        <f ca="1">RAND()</f>
        <v>0.30023011489047202</v>
      </c>
      <c r="J1355" s="15">
        <f ca="1">IF(B1355=1, ROUND(_xlfn.NORM.INV(I1355,$C$5,$C$6)*(1+$T$14), 0), ROUND(_xlfn.NORM.INV(I1355, $D$5, $D$6)*(1+$T$14), 0))</f>
        <v>4</v>
      </c>
      <c r="K1355" s="20">
        <f ca="1">RAND()</f>
        <v>0.38135878762332154</v>
      </c>
      <c r="L1355" s="18">
        <f ca="1">IF(B1355=1, ROUND(_xlfn.NORM.INV(K1355,$C$7,$C$8), 2), ROUND(_xlfn.NORM.INV(K1355, $D$7, $D$8), 2))</f>
        <v>10354.780000000001</v>
      </c>
      <c r="M1355" s="15">
        <f ca="1">MIN(E1355,J1355)</f>
        <v>4</v>
      </c>
      <c r="N1355" s="15">
        <f ca="1">RAND()</f>
        <v>0.80441125364168709</v>
      </c>
      <c r="O1355" s="19">
        <f ca="1">(IF(B1355=1, $G$21+($G$22-$G$21)*N1355, $H$21+($H$22-$H$21)*N1355))</f>
        <v>3.4132337609250614E-2</v>
      </c>
      <c r="P1355" s="15">
        <f ca="1">ROUND(M1355*(1-O1355), 0)</f>
        <v>4</v>
      </c>
      <c r="Q1355" s="20">
        <f ca="1">RAND()</f>
        <v>0.84911480662429673</v>
      </c>
      <c r="R1355" s="15">
        <f ca="1">IF(B1355=1, ROUND(_xlfn.NORM.INV(Q1355,$C$9,$C$10)*(1+$T$14), 0), ROUND(_xlfn.NORM.INV(Q1355, $D$9, $D$10)*(1+$T$14), 0))</f>
        <v>51</v>
      </c>
      <c r="S1355" s="20">
        <f ca="1">RAND()</f>
        <v>0.2755119858580749</v>
      </c>
      <c r="T1355" s="18">
        <f ca="1">IF(B1355=1, ROUND(_xlfn.NORM.INV(S1355,$C$11,$C$12), 2), ROUND(_xlfn.NORM.INV(S1355, $D$11, $D$12), 2))</f>
        <v>5110.32</v>
      </c>
      <c r="U1355" s="15">
        <f ca="1">MIN(F1355,R1355)</f>
        <v>51</v>
      </c>
      <c r="V1355" s="15">
        <f ca="1">RAND()</f>
        <v>0.59879090752776354</v>
      </c>
      <c r="W1355" s="19">
        <f ca="1">(IF(B1355=1, $G$21+($G$22-$G$21)*V1355, $H$21+($H$22-$H$21)*V1355))</f>
        <v>2.7963727225832909E-2</v>
      </c>
      <c r="X1355" s="15">
        <f ca="1">ROUND(U1355*(1-W1355), 0)</f>
        <v>50</v>
      </c>
      <c r="Y1355" s="20">
        <f ca="1">RAND()</f>
        <v>0.88247541684924702</v>
      </c>
      <c r="Z1355" s="15">
        <f ca="1">IF(B1355=1, ROUND(_xlfn.NORM.INV(Y1355,$C$13,$C$14)*(1+$T$14), 0), ROUND(_xlfn.NORM.INV(Y1355, $D$13, $D$14)*(1+$T$14), 0))</f>
        <v>47</v>
      </c>
      <c r="AA1355" s="20">
        <f ca="1">RAND()</f>
        <v>5.8009790065326472E-2</v>
      </c>
      <c r="AB1355" s="18">
        <f ca="1">IF(B1355=1, ROUND(_xlfn.NORM.INV(AA1355,$C$15,$C$16), 2), ROUND(_xlfn.NORM.INV(AA1355, $D$15, $D$16), 2))</f>
        <v>2606.9499999999998</v>
      </c>
      <c r="AC1355" s="15">
        <f ca="1">MIN(G1355,Z1355)</f>
        <v>47</v>
      </c>
      <c r="AD1355" s="15">
        <f ca="1">RAND()</f>
        <v>0.71745483122414333</v>
      </c>
      <c r="AE1355" s="19">
        <f ca="1">(IF(B1355=1, $G$21+($G$22-$G$21)*AD1355, $H$21+($H$22-$H$21)*AD1355))</f>
        <v>3.1523644936724299E-2</v>
      </c>
      <c r="AF1355" s="15">
        <f ca="1">ROUND(AC1355*(1-AE1355), 0)</f>
        <v>46</v>
      </c>
      <c r="AG1355" s="20">
        <f ca="1">RAND()</f>
        <v>0.7990648582024733</v>
      </c>
      <c r="AH1355" s="15">
        <f ca="1">IF(B1355=1, ROUND(_xlfn.NORM.INV(AG1355,$C$17,$C$18)*(1+$T$14), 0), ROUND(_xlfn.NORM.INV(AG1355, $D$17, $D$18)*(1+$T$14), 0))</f>
        <v>244</v>
      </c>
      <c r="AI1355" s="20">
        <f ca="1">RAND()</f>
        <v>0.85027089708041192</v>
      </c>
      <c r="AJ1355" s="18">
        <f ca="1">IF(B1355=1, ROUND(_xlfn.NORM.INV(AI1355,$C$19,$C$20), 2), ROUND(_xlfn.NORM.INV(AI1355, $D$19, $D$20), 2))</f>
        <v>1827.55</v>
      </c>
      <c r="AK1355" s="15">
        <f ca="1">MIN(ROUND(H1355*(1+$C$22),0),AH1355)</f>
        <v>244</v>
      </c>
      <c r="AL1355" s="20">
        <f ca="1">RAND()</f>
        <v>0.39492709854958119</v>
      </c>
      <c r="AM1355" s="19">
        <f ca="1">(IF(B1355=1, $G$21+($G$22-$G$21)*AL1355, $H$21+($H$22-$H$21)*AL1355))</f>
        <v>2.1847812956487436E-2</v>
      </c>
      <c r="AN1355" s="15">
        <f ca="1">ROUND(AK1355*(1-AM1355), 0)</f>
        <v>239</v>
      </c>
      <c r="AO1355" s="18">
        <f ca="1">SUM(IF(AN1355&gt;H1355, (AN1355-H1355)*($G$23+AJ1355), 0),IF(AF1355&gt;G1355,(AF1355-G1355)*($G$23+AB1355),0),IF(X1355&gt;F1355,(X1355-F1355)*($G$23+T1355),0),IF(P1355&gt;E1355,(P1355-E1355)*($G$23+L1355),0))</f>
        <v>0</v>
      </c>
      <c r="AP1355" s="18">
        <f>-$C$24</f>
        <v>-313614.51120000001</v>
      </c>
      <c r="AQ1355" s="17">
        <f ca="1">L1355*P1355+T1355*X1355+AB1355*AF1355+AJ1355*AN1355-AO1355+AP1355</f>
        <v>540024.75879999995</v>
      </c>
      <c r="AS1355" s="21">
        <f ca="1">SUM(IF(AN1355&gt;H1355, (AN1355-H1355), 0),IF(AF1355&gt;G1355,(AF1355-G1355),0),IF(X1355&gt;F1355,(X1355-F1355),0),IF(P1355&gt;E1355,(P1355-E1355),0))</f>
        <v>0</v>
      </c>
    </row>
    <row r="1356" spans="1:45" x14ac:dyDescent="0.4">
      <c r="A1356" s="15">
        <v>1328</v>
      </c>
      <c r="B1356" s="15">
        <f ca="1">IF(RAND() &lt; (8/12), 0, 1)</f>
        <v>0</v>
      </c>
      <c r="C1356" s="20">
        <f ca="1">RAND()</f>
        <v>0.20761639349287619</v>
      </c>
      <c r="D1356" s="15" t="str">
        <f ca="1">LOOKUP(C1356,$H$13:$H$16,$F$13:$F$16)</f>
        <v>Airbus A380-800</v>
      </c>
      <c r="E1356" s="15">
        <f ca="1">LOOKUP(D1356,$F$6:$F$9,$I$6:$I$9)</f>
        <v>14</v>
      </c>
      <c r="F1356" s="15">
        <f ca="1">LOOKUP(D1356,$F$6:$F$9,$J$6:$J$9)</f>
        <v>76</v>
      </c>
      <c r="G1356" s="15">
        <f ca="1">LOOKUP(D1356,$F$6:$F$9,$K$6:$K$9)</f>
        <v>56</v>
      </c>
      <c r="H1356" s="15">
        <f ca="1">LOOKUP(D1356,$F$6:$F$9,$L$6:$L$9)</f>
        <v>341</v>
      </c>
      <c r="I1356" s="20">
        <f ca="1">RAND()</f>
        <v>0.12519400707921879</v>
      </c>
      <c r="J1356" s="15">
        <f ca="1">IF(B1356=1, ROUND(_xlfn.NORM.INV(I1356,$C$5,$C$6)*(1+$T$14), 0), ROUND(_xlfn.NORM.INV(I1356, $D$5, $D$6)*(1+$T$14), 0))</f>
        <v>3</v>
      </c>
      <c r="K1356" s="20">
        <f ca="1">RAND()</f>
        <v>7.0866434317856886E-2</v>
      </c>
      <c r="L1356" s="18">
        <f ca="1">IF(B1356=1, ROUND(_xlfn.NORM.INV(K1356,$C$7,$C$8), 2), ROUND(_xlfn.NORM.INV(K1356, $D$7, $D$8), 2))</f>
        <v>9822.7000000000007</v>
      </c>
      <c r="M1356" s="15">
        <f ca="1">MIN(E1356,J1356)</f>
        <v>3</v>
      </c>
      <c r="N1356" s="15">
        <f ca="1">RAND()</f>
        <v>0.21112378550859234</v>
      </c>
      <c r="O1356" s="19">
        <f ca="1">(IF(B1356=1, $G$21+($G$22-$G$21)*N1356, $H$21+($H$22-$H$21)*N1356))</f>
        <v>1.6333713565257771E-2</v>
      </c>
      <c r="P1356" s="15">
        <f ca="1">ROUND(M1356*(1-O1356), 0)</f>
        <v>3</v>
      </c>
      <c r="Q1356" s="20">
        <f ca="1">RAND()</f>
        <v>0.65444954920646181</v>
      </c>
      <c r="R1356" s="15">
        <f ca="1">IF(B1356=1, ROUND(_xlfn.NORM.INV(Q1356,$C$9,$C$10)*(1+$T$14), 0), ROUND(_xlfn.NORM.INV(Q1356, $D$9, $D$10)*(1+$T$14), 0))</f>
        <v>44</v>
      </c>
      <c r="S1356" s="20">
        <f ca="1">RAND()</f>
        <v>0.10956567225954028</v>
      </c>
      <c r="T1356" s="18">
        <f ca="1">IF(B1356=1, ROUND(_xlfn.NORM.INV(S1356,$C$11,$C$12), 2), ROUND(_xlfn.NORM.INV(S1356, $D$11, $D$12), 2))</f>
        <v>4966.16</v>
      </c>
      <c r="U1356" s="15">
        <f ca="1">MIN(F1356,R1356)</f>
        <v>44</v>
      </c>
      <c r="V1356" s="15">
        <f ca="1">RAND()</f>
        <v>0.49629620927649809</v>
      </c>
      <c r="W1356" s="19">
        <f ca="1">(IF(B1356=1, $G$21+($G$22-$G$21)*V1356, $H$21+($H$22-$H$21)*V1356))</f>
        <v>2.4888886278294942E-2</v>
      </c>
      <c r="X1356" s="15">
        <f ca="1">ROUND(U1356*(1-W1356), 0)</f>
        <v>43</v>
      </c>
      <c r="Y1356" s="20">
        <f ca="1">RAND()</f>
        <v>0.30869887374421179</v>
      </c>
      <c r="Z1356" s="15">
        <f ca="1">IF(B1356=1, ROUND(_xlfn.NORM.INV(Y1356,$C$13,$C$14)*(1+$T$14), 0), ROUND(_xlfn.NORM.INV(Y1356, $D$13, $D$14)*(1+$T$14), 0))</f>
        <v>31</v>
      </c>
      <c r="AA1356" s="20">
        <f ca="1">RAND()</f>
        <v>0.42117244929671915</v>
      </c>
      <c r="AB1356" s="18">
        <f ca="1">IF(B1356=1, ROUND(_xlfn.NORM.INV(AA1356,$C$15,$C$16), 2), ROUND(_xlfn.NORM.INV(AA1356, $D$15, $D$16), 2))</f>
        <v>2773.8</v>
      </c>
      <c r="AC1356" s="15">
        <f ca="1">MIN(G1356,Z1356)</f>
        <v>31</v>
      </c>
      <c r="AD1356" s="15">
        <f ca="1">RAND()</f>
        <v>7.8889229689520612E-2</v>
      </c>
      <c r="AE1356" s="19">
        <f ca="1">(IF(B1356=1, $G$21+($G$22-$G$21)*AD1356, $H$21+($H$22-$H$21)*AD1356))</f>
        <v>1.2366676890685619E-2</v>
      </c>
      <c r="AF1356" s="15">
        <f ca="1">ROUND(AC1356*(1-AE1356), 0)</f>
        <v>31</v>
      </c>
      <c r="AG1356" s="20">
        <f ca="1">RAND()</f>
        <v>0.62563916780370676</v>
      </c>
      <c r="AH1356" s="15">
        <f ca="1">IF(B1356=1, ROUND(_xlfn.NORM.INV(AG1356,$C$17,$C$18)*(1+$T$14), 0), ROUND(_xlfn.NORM.INV(AG1356, $D$17, $D$18)*(1+$T$14), 0))</f>
        <v>216</v>
      </c>
      <c r="AI1356" s="20">
        <f ca="1">RAND()</f>
        <v>0.12265338091203737</v>
      </c>
      <c r="AJ1356" s="18">
        <f ca="1">IF(B1356=1, ROUND(_xlfn.NORM.INV(AI1356,$C$19,$C$20), 2), ROUND(_xlfn.NORM.INV(AI1356, $D$19, $D$20), 2))</f>
        <v>1660.48</v>
      </c>
      <c r="AK1356" s="15">
        <f ca="1">MIN(ROUND(H1356*(1+$C$22),0),AH1356)</f>
        <v>216</v>
      </c>
      <c r="AL1356" s="20">
        <f ca="1">RAND()</f>
        <v>0.15512149680140819</v>
      </c>
      <c r="AM1356" s="19">
        <f ca="1">(IF(B1356=1, $G$21+($G$22-$G$21)*AL1356, $H$21+($H$22-$H$21)*AL1356))</f>
        <v>1.4653644904042246E-2</v>
      </c>
      <c r="AN1356" s="15">
        <f ca="1">ROUND(AK1356*(1-AM1356), 0)</f>
        <v>213</v>
      </c>
      <c r="AO1356" s="18">
        <f ca="1">SUM(IF(AN1356&gt;H1356, (AN1356-H1356)*($G$23+AJ1356), 0),IF(AF1356&gt;G1356,(AF1356-G1356)*($G$23+AB1356),0),IF(X1356&gt;F1356,(X1356-F1356)*($G$23+T1356),0),IF(P1356&gt;E1356,(P1356-E1356)*($G$23+L1356),0))</f>
        <v>0</v>
      </c>
      <c r="AP1356" s="18">
        <f>-$C$24</f>
        <v>-313614.51120000001</v>
      </c>
      <c r="AQ1356" s="17">
        <f ca="1">L1356*P1356+T1356*X1356+AB1356*AF1356+AJ1356*AN1356-AO1356+AP1356</f>
        <v>369068.50880000001</v>
      </c>
      <c r="AS1356" s="21">
        <f ca="1">SUM(IF(AN1356&gt;H1356, (AN1356-H1356), 0),IF(AF1356&gt;G1356,(AF1356-G1356),0),IF(X1356&gt;F1356,(X1356-F1356),0),IF(P1356&gt;E1356,(P1356-E1356),0))</f>
        <v>0</v>
      </c>
    </row>
    <row r="1357" spans="1:45" x14ac:dyDescent="0.4">
      <c r="A1357" s="15">
        <v>1329</v>
      </c>
      <c r="B1357" s="15">
        <f ca="1">IF(RAND() &lt; (8/12), 0, 1)</f>
        <v>0</v>
      </c>
      <c r="C1357" s="20">
        <f ca="1">RAND()</f>
        <v>0.67568767584086797</v>
      </c>
      <c r="D1357" s="15" t="str">
        <f ca="1">LOOKUP(C1357,$H$13:$H$16,$F$13:$F$16)</f>
        <v>Boeing 777-300ER</v>
      </c>
      <c r="E1357" s="15">
        <f ca="1">LOOKUP(D1357,$F$6:$F$9,$I$6:$I$9)</f>
        <v>8</v>
      </c>
      <c r="F1357" s="15">
        <f ca="1">LOOKUP(D1357,$F$6:$F$9,$J$6:$J$9)</f>
        <v>40</v>
      </c>
      <c r="G1357" s="15">
        <f ca="1">LOOKUP(D1357,$F$6:$F$9,$K$6:$K$9)</f>
        <v>24</v>
      </c>
      <c r="H1357" s="15">
        <f ca="1">LOOKUP(D1357,$F$6:$F$9,$L$6:$L$9)</f>
        <v>260</v>
      </c>
      <c r="I1357" s="20">
        <f ca="1">RAND()</f>
        <v>0.62284437731461939</v>
      </c>
      <c r="J1357" s="15">
        <f ca="1">IF(B1357=1, ROUND(_xlfn.NORM.INV(I1357,$C$5,$C$6)*(1+$T$14), 0), ROUND(_xlfn.NORM.INV(I1357, $D$5, $D$6)*(1+$T$14), 0))</f>
        <v>5</v>
      </c>
      <c r="K1357" s="20">
        <f ca="1">RAND()</f>
        <v>0.6801727351301079</v>
      </c>
      <c r="L1357" s="18">
        <f ca="1">IF(B1357=1, ROUND(_xlfn.NORM.INV(K1357,$C$7,$C$8), 2), ROUND(_xlfn.NORM.INV(K1357, $D$7, $D$8), 2))</f>
        <v>10705.76</v>
      </c>
      <c r="M1357" s="15">
        <f ca="1">MIN(E1357,J1357)</f>
        <v>5</v>
      </c>
      <c r="N1357" s="15">
        <f ca="1">RAND()</f>
        <v>0.84015747239503613</v>
      </c>
      <c r="O1357" s="19">
        <f ca="1">(IF(B1357=1, $G$21+($G$22-$G$21)*N1357, $H$21+($H$22-$H$21)*N1357))</f>
        <v>3.5204724171851082E-2</v>
      </c>
      <c r="P1357" s="15">
        <f ca="1">ROUND(M1357*(1-O1357), 0)</f>
        <v>5</v>
      </c>
      <c r="Q1357" s="20">
        <f ca="1">RAND()</f>
        <v>0.63615394194458774</v>
      </c>
      <c r="R1357" s="15">
        <f ca="1">IF(B1357=1, ROUND(_xlfn.NORM.INV(Q1357,$C$9,$C$10)*(1+$T$14), 0), ROUND(_xlfn.NORM.INV(Q1357, $D$9, $D$10)*(1+$T$14), 0))</f>
        <v>44</v>
      </c>
      <c r="S1357" s="20">
        <f ca="1">RAND()</f>
        <v>0.15646320538296354</v>
      </c>
      <c r="T1357" s="18">
        <f ca="1">IF(B1357=1, ROUND(_xlfn.NORM.INV(S1357,$C$11,$C$12), 2), ROUND(_xlfn.NORM.INV(S1357, $D$11, $D$12), 2))</f>
        <v>5016.24</v>
      </c>
      <c r="U1357" s="15">
        <f ca="1">MIN(F1357,R1357)</f>
        <v>40</v>
      </c>
      <c r="V1357" s="15">
        <f ca="1">RAND()</f>
        <v>0.82039496656318234</v>
      </c>
      <c r="W1357" s="19">
        <f ca="1">(IF(B1357=1, $G$21+($G$22-$G$21)*V1357, $H$21+($H$22-$H$21)*V1357))</f>
        <v>3.461184899689547E-2</v>
      </c>
      <c r="X1357" s="15">
        <f ca="1">ROUND(U1357*(1-W1357), 0)</f>
        <v>39</v>
      </c>
      <c r="Y1357" s="20">
        <f ca="1">RAND()</f>
        <v>0.339707595468414</v>
      </c>
      <c r="Z1357" s="15">
        <f ca="1">IF(B1357=1, ROUND(_xlfn.NORM.INV(Y1357,$C$13,$C$14)*(1+$T$14), 0), ROUND(_xlfn.NORM.INV(Y1357, $D$13, $D$14)*(1+$T$14), 0))</f>
        <v>32</v>
      </c>
      <c r="AA1357" s="20">
        <f ca="1">RAND()</f>
        <v>0.22246614831123601</v>
      </c>
      <c r="AB1357" s="18">
        <f ca="1">IF(B1357=1, ROUND(_xlfn.NORM.INV(AA1357,$C$15,$C$16), 2), ROUND(_xlfn.NORM.INV(AA1357, $D$15, $D$16), 2))</f>
        <v>2705.13</v>
      </c>
      <c r="AC1357" s="15">
        <f ca="1">MIN(G1357,Z1357)</f>
        <v>24</v>
      </c>
      <c r="AD1357" s="15">
        <f ca="1">RAND()</f>
        <v>0.34984022403192849</v>
      </c>
      <c r="AE1357" s="19">
        <f ca="1">(IF(B1357=1, $G$21+($G$22-$G$21)*AD1357, $H$21+($H$22-$H$21)*AD1357))</f>
        <v>2.0495206720957854E-2</v>
      </c>
      <c r="AF1357" s="15">
        <f ca="1">ROUND(AC1357*(1-AE1357), 0)</f>
        <v>24</v>
      </c>
      <c r="AG1357" s="20">
        <f ca="1">RAND()</f>
        <v>0.98922249610487778</v>
      </c>
      <c r="AH1357" s="15">
        <f ca="1">IF(B1357=1, ROUND(_xlfn.NORM.INV(AG1357,$C$17,$C$18)*(1+$T$14), 0), ROUND(_xlfn.NORM.INV(AG1357, $D$17, $D$18)*(1+$T$14), 0))</f>
        <v>320</v>
      </c>
      <c r="AI1357" s="20">
        <f ca="1">RAND()</f>
        <v>0.17177835562066046</v>
      </c>
      <c r="AJ1357" s="18">
        <f ca="1">IF(B1357=1, ROUND(_xlfn.NORM.INV(AI1357,$C$19,$C$20), 2), ROUND(_xlfn.NORM.INV(AI1357, $D$19, $D$20), 2))</f>
        <v>1676.78</v>
      </c>
      <c r="AK1357" s="15">
        <f ca="1">MIN(ROUND(H1357*(1+$C$22),0),AH1357)</f>
        <v>273</v>
      </c>
      <c r="AL1357" s="20">
        <f ca="1">RAND()</f>
        <v>0.12165998776417264</v>
      </c>
      <c r="AM1357" s="19">
        <f ca="1">(IF(B1357=1, $G$21+($G$22-$G$21)*AL1357, $H$21+($H$22-$H$21)*AL1357))</f>
        <v>1.3649799632925178E-2</v>
      </c>
      <c r="AN1357" s="15">
        <f ca="1">ROUND(AK1357*(1-AM1357), 0)</f>
        <v>269</v>
      </c>
      <c r="AO1357" s="18">
        <f ca="1">SUM(IF(AN1357&gt;H1357, (AN1357-H1357)*($G$23+AJ1357), 0),IF(AF1357&gt;G1357,(AF1357-G1357)*($G$23+AB1357),0),IF(X1357&gt;F1357,(X1357-F1357)*($G$23+T1357),0),IF(P1357&gt;E1357,(P1357-E1357)*($G$23+L1357),0))</f>
        <v>22750.019999999997</v>
      </c>
      <c r="AP1357" s="18">
        <f>-$C$24</f>
        <v>-313614.51120000001</v>
      </c>
      <c r="AQ1357" s="17">
        <f ca="1">L1357*P1357+T1357*X1357+AB1357*AF1357+AJ1357*AN1357-AO1357+AP1357</f>
        <v>428774.56879999995</v>
      </c>
      <c r="AS1357" s="21">
        <f ca="1">SUM(IF(AN1357&gt;H1357, (AN1357-H1357), 0),IF(AF1357&gt;G1357,(AF1357-G1357),0),IF(X1357&gt;F1357,(X1357-F1357),0),IF(P1357&gt;E1357,(P1357-E1357),0))</f>
        <v>9</v>
      </c>
    </row>
    <row r="1358" spans="1:45" x14ac:dyDescent="0.4">
      <c r="A1358" s="15">
        <v>1330</v>
      </c>
      <c r="B1358" s="15">
        <f ca="1">IF(RAND() &lt; (8/12), 0, 1)</f>
        <v>1</v>
      </c>
      <c r="C1358" s="20">
        <f ca="1">RAND()</f>
        <v>0.57864552414324233</v>
      </c>
      <c r="D1358" s="15" t="str">
        <f ca="1">LOOKUP(C1358,$H$13:$H$16,$F$13:$F$16)</f>
        <v>Airbus A380-800</v>
      </c>
      <c r="E1358" s="15">
        <f ca="1">LOOKUP(D1358,$F$6:$F$9,$I$6:$I$9)</f>
        <v>14</v>
      </c>
      <c r="F1358" s="15">
        <f ca="1">LOOKUP(D1358,$F$6:$F$9,$J$6:$J$9)</f>
        <v>76</v>
      </c>
      <c r="G1358" s="15">
        <f ca="1">LOOKUP(D1358,$F$6:$F$9,$K$6:$K$9)</f>
        <v>56</v>
      </c>
      <c r="H1358" s="15">
        <f ca="1">LOOKUP(D1358,$F$6:$F$9,$L$6:$L$9)</f>
        <v>341</v>
      </c>
      <c r="I1358" s="20">
        <f ca="1">RAND()</f>
        <v>0.21176104574870602</v>
      </c>
      <c r="J1358" s="15">
        <f ca="1">IF(B1358=1, ROUND(_xlfn.NORM.INV(I1358,$C$5,$C$6)*(1+$T$14), 0), ROUND(_xlfn.NORM.INV(I1358, $D$5, $D$6)*(1+$T$14), 0))</f>
        <v>5</v>
      </c>
      <c r="K1358" s="20">
        <f ca="1">RAND()</f>
        <v>0.38468710895723868</v>
      </c>
      <c r="L1358" s="18">
        <f ca="1">IF(B1358=1, ROUND(_xlfn.NORM.INV(K1358,$C$7,$C$8), 2), ROUND(_xlfn.NORM.INV(K1358, $D$7, $D$8), 2))</f>
        <v>13130.13</v>
      </c>
      <c r="M1358" s="15">
        <f ca="1">MIN(E1358,J1358)</f>
        <v>5</v>
      </c>
      <c r="N1358" s="15">
        <f ca="1">RAND()</f>
        <v>0.5698009200920704</v>
      </c>
      <c r="O1358" s="19">
        <f ca="1">(IF(B1358=1, $G$21+($G$22-$G$21)*N1358, $H$21+($H$22-$H$21)*N1358))</f>
        <v>3.4943032203222466E-2</v>
      </c>
      <c r="P1358" s="15">
        <f ca="1">ROUND(M1358*(1-O1358), 0)</f>
        <v>5</v>
      </c>
      <c r="Q1358" s="20">
        <f ca="1">RAND()</f>
        <v>0.29193515003891235</v>
      </c>
      <c r="R1358" s="15">
        <f ca="1">IF(B1358=1, ROUND(_xlfn.NORM.INV(Q1358,$C$9,$C$10)*(1+$T$14), 0), ROUND(_xlfn.NORM.INV(Q1358, $D$9, $D$10)*(1+$T$14), 0))</f>
        <v>47</v>
      </c>
      <c r="S1358" s="20">
        <f ca="1">RAND()</f>
        <v>0.84752564579095646</v>
      </c>
      <c r="T1358" s="18">
        <f ca="1">IF(B1358=1, ROUND(_xlfn.NORM.INV(S1358,$C$11,$C$12), 2), ROUND(_xlfn.NORM.INV(S1358, $D$11, $D$12), 2))</f>
        <v>7754.49</v>
      </c>
      <c r="U1358" s="15">
        <f ca="1">MIN(F1358,R1358)</f>
        <v>47</v>
      </c>
      <c r="V1358" s="15">
        <f ca="1">RAND()</f>
        <v>6.1740156925229051E-2</v>
      </c>
      <c r="W1358" s="19">
        <f ca="1">(IF(B1358=1, $G$21+($G$22-$G$21)*V1358, $H$21+($H$22-$H$21)*V1358))</f>
        <v>1.7160905492383017E-2</v>
      </c>
      <c r="X1358" s="15">
        <f ca="1">ROUND(U1358*(1-W1358), 0)</f>
        <v>46</v>
      </c>
      <c r="Y1358" s="20">
        <f ca="1">RAND()</f>
        <v>0.42942027051924359</v>
      </c>
      <c r="Z1358" s="15">
        <f ca="1">IF(B1358=1, ROUND(_xlfn.NORM.INV(Y1358,$C$13,$C$14)*(1+$T$14), 0), ROUND(_xlfn.NORM.INV(Y1358, $D$13, $D$14)*(1+$T$14), 0))</f>
        <v>50</v>
      </c>
      <c r="AA1358" s="20">
        <f ca="1">RAND()</f>
        <v>0.65043281221622784</v>
      </c>
      <c r="AB1358" s="18">
        <f ca="1">IF(B1358=1, ROUND(_xlfn.NORM.INV(AA1358,$C$15,$C$16), 2), ROUND(_xlfn.NORM.INV(AA1358, $D$15, $D$16), 2))</f>
        <v>3828.24</v>
      </c>
      <c r="AC1358" s="15">
        <f ca="1">MIN(G1358,Z1358)</f>
        <v>50</v>
      </c>
      <c r="AD1358" s="15">
        <f ca="1">RAND()</f>
        <v>0.31664792307586975</v>
      </c>
      <c r="AE1358" s="19">
        <f ca="1">(IF(B1358=1, $G$21+($G$22-$G$21)*AD1358, $H$21+($H$22-$H$21)*AD1358))</f>
        <v>2.6082677307655441E-2</v>
      </c>
      <c r="AF1358" s="15">
        <f ca="1">ROUND(AC1358*(1-AE1358), 0)</f>
        <v>49</v>
      </c>
      <c r="AG1358" s="20">
        <f ca="1">RAND()</f>
        <v>0.62559767410161171</v>
      </c>
      <c r="AH1358" s="15">
        <f ca="1">IF(B1358=1, ROUND(_xlfn.NORM.INV(AG1358,$C$17,$C$18)*(1+$T$14), 0), ROUND(_xlfn.NORM.INV(AG1358, $D$17, $D$18)*(1+$T$14), 0))</f>
        <v>345</v>
      </c>
      <c r="AI1358" s="20">
        <f ca="1">RAND()</f>
        <v>0.83982880721450726</v>
      </c>
      <c r="AJ1358" s="18">
        <f ca="1">IF(B1358=1, ROUND(_xlfn.NORM.INV(AI1358,$C$19,$C$20), 2), ROUND(_xlfn.NORM.INV(AI1358, $D$19, $D$20), 2))</f>
        <v>2575.17</v>
      </c>
      <c r="AK1358" s="15">
        <f ca="1">MIN(ROUND(H1358*(1+$C$22),0),AH1358)</f>
        <v>345</v>
      </c>
      <c r="AL1358" s="20">
        <f ca="1">RAND()</f>
        <v>9.3462833480368324E-2</v>
      </c>
      <c r="AM1358" s="19">
        <f ca="1">(IF(B1358=1, $G$21+($G$22-$G$21)*AL1358, $H$21+($H$22-$H$21)*AL1358))</f>
        <v>1.8271199171812892E-2</v>
      </c>
      <c r="AN1358" s="15">
        <f ca="1">ROUND(AK1358*(1-AM1358), 0)</f>
        <v>339</v>
      </c>
      <c r="AO1358" s="18">
        <f ca="1">SUM(IF(AN1358&gt;H1358, (AN1358-H1358)*($G$23+AJ1358), 0),IF(AF1358&gt;G1358,(AF1358-G1358)*($G$23+AB1358),0),IF(X1358&gt;F1358,(X1358-F1358)*($G$23+T1358),0),IF(P1358&gt;E1358,(P1358-E1358)*($G$23+L1358),0))</f>
        <v>0</v>
      </c>
      <c r="AP1358" s="18">
        <f>-$C$24</f>
        <v>-313614.51120000001</v>
      </c>
      <c r="AQ1358" s="17">
        <f ca="1">L1358*P1358+T1358*X1358+AB1358*AF1358+AJ1358*AN1358-AO1358+AP1358</f>
        <v>1169309.0688</v>
      </c>
      <c r="AS1358" s="21">
        <f ca="1">SUM(IF(AN1358&gt;H1358, (AN1358-H1358), 0),IF(AF1358&gt;G1358,(AF1358-G1358),0),IF(X1358&gt;F1358,(X1358-F1358),0),IF(P1358&gt;E1358,(P1358-E1358),0))</f>
        <v>0</v>
      </c>
    </row>
    <row r="1359" spans="1:45" x14ac:dyDescent="0.4">
      <c r="A1359" s="15">
        <v>1331</v>
      </c>
      <c r="B1359" s="15">
        <f ca="1">IF(RAND() &lt; (8/12), 0, 1)</f>
        <v>0</v>
      </c>
      <c r="C1359" s="20">
        <f ca="1">RAND()</f>
        <v>0.17415470700791003</v>
      </c>
      <c r="D1359" s="15" t="str">
        <f ca="1">LOOKUP(C1359,$H$13:$H$16,$F$13:$F$16)</f>
        <v>Airbus A350-900</v>
      </c>
      <c r="E1359" s="15">
        <f ca="1">LOOKUP(D1359,$F$6:$F$9,$I$6:$I$9)</f>
        <v>0</v>
      </c>
      <c r="F1359" s="15">
        <f ca="1">LOOKUP(D1359,$F$6:$F$9,$J$6:$J$9)</f>
        <v>32</v>
      </c>
      <c r="G1359" s="15">
        <f ca="1">LOOKUP(D1359,$F$6:$F$9,$K$6:$K$9)</f>
        <v>21</v>
      </c>
      <c r="H1359" s="15">
        <f ca="1">LOOKUP(D1359,$F$6:$F$9,$L$6:$L$9)</f>
        <v>259</v>
      </c>
      <c r="I1359" s="20">
        <f ca="1">RAND()</f>
        <v>0.74924276401583012</v>
      </c>
      <c r="J1359" s="15">
        <f ca="1">IF(B1359=1, ROUND(_xlfn.NORM.INV(I1359,$C$5,$C$6)*(1+$T$14), 0), ROUND(_xlfn.NORM.INV(I1359, $D$5, $D$6)*(1+$T$14), 0))</f>
        <v>5</v>
      </c>
      <c r="K1359" s="20">
        <f ca="1">RAND()</f>
        <v>0.63720974206220127</v>
      </c>
      <c r="L1359" s="18">
        <f ca="1">IF(B1359=1, ROUND(_xlfn.NORM.INV(K1359,$C$7,$C$8), 2), ROUND(_xlfn.NORM.INV(K1359, $D$7, $D$8), 2))</f>
        <v>10652.36</v>
      </c>
      <c r="M1359" s="15">
        <f ca="1">MIN(E1359,J1359)</f>
        <v>0</v>
      </c>
      <c r="N1359" s="15">
        <f ca="1">RAND()</f>
        <v>0.58369327405711235</v>
      </c>
      <c r="O1359" s="19">
        <f ca="1">(IF(B1359=1, $G$21+($G$22-$G$21)*N1359, $H$21+($H$22-$H$21)*N1359))</f>
        <v>2.7510798221713373E-2</v>
      </c>
      <c r="P1359" s="15">
        <f ca="1">ROUND(M1359*(1-O1359), 0)</f>
        <v>0</v>
      </c>
      <c r="Q1359" s="20">
        <f ca="1">RAND()</f>
        <v>0.515797173783481</v>
      </c>
      <c r="R1359" s="15">
        <f ca="1">IF(B1359=1, ROUND(_xlfn.NORM.INV(Q1359,$C$9,$C$10)*(1+$T$14), 0), ROUND(_xlfn.NORM.INV(Q1359, $D$9, $D$10)*(1+$T$14), 0))</f>
        <v>40</v>
      </c>
      <c r="S1359" s="20">
        <f ca="1">RAND()</f>
        <v>0.75774649903433466</v>
      </c>
      <c r="T1359" s="18">
        <f ca="1">IF(B1359=1, ROUND(_xlfn.NORM.INV(S1359,$C$11,$C$12), 2), ROUND(_xlfn.NORM.INV(S1359, $D$11, $D$12), 2))</f>
        <v>5405.49</v>
      </c>
      <c r="U1359" s="15">
        <f ca="1">MIN(F1359,R1359)</f>
        <v>32</v>
      </c>
      <c r="V1359" s="15">
        <f ca="1">RAND()</f>
        <v>0.205180572451648</v>
      </c>
      <c r="W1359" s="19">
        <f ca="1">(IF(B1359=1, $G$21+($G$22-$G$21)*V1359, $H$21+($H$22-$H$21)*V1359))</f>
        <v>1.615541717354944E-2</v>
      </c>
      <c r="X1359" s="15">
        <f ca="1">ROUND(U1359*(1-W1359), 0)</f>
        <v>31</v>
      </c>
      <c r="Y1359" s="20">
        <f ca="1">RAND()</f>
        <v>0.64721939884792679</v>
      </c>
      <c r="Z1359" s="15">
        <f ca="1">IF(B1359=1, ROUND(_xlfn.NORM.INV(Y1359,$C$13,$C$14)*(1+$T$14), 0), ROUND(_xlfn.NORM.INV(Y1359, $D$13, $D$14)*(1+$T$14), 0))</f>
        <v>39</v>
      </c>
      <c r="AA1359" s="20">
        <f ca="1">RAND()</f>
        <v>7.8830610866743256E-2</v>
      </c>
      <c r="AB1359" s="18">
        <f ca="1">IF(B1359=1, ROUND(_xlfn.NORM.INV(AA1359,$C$15,$C$16), 2), ROUND(_xlfn.NORM.INV(AA1359, $D$15, $D$16), 2))</f>
        <v>2626.24</v>
      </c>
      <c r="AC1359" s="15">
        <f ca="1">MIN(G1359,Z1359)</f>
        <v>21</v>
      </c>
      <c r="AD1359" s="15">
        <f ca="1">RAND()</f>
        <v>0.54869330059438903</v>
      </c>
      <c r="AE1359" s="19">
        <f ca="1">(IF(B1359=1, $G$21+($G$22-$G$21)*AD1359, $H$21+($H$22-$H$21)*AD1359))</f>
        <v>2.6460799017831674E-2</v>
      </c>
      <c r="AF1359" s="15">
        <f ca="1">ROUND(AC1359*(1-AE1359), 0)</f>
        <v>20</v>
      </c>
      <c r="AG1359" s="20">
        <f ca="1">RAND()</f>
        <v>0.3527619453662777</v>
      </c>
      <c r="AH1359" s="15">
        <f ca="1">IF(B1359=1, ROUND(_xlfn.NORM.INV(AG1359,$C$17,$C$18)*(1+$T$14), 0), ROUND(_xlfn.NORM.INV(AG1359, $D$17, $D$18)*(1+$T$14), 0))</f>
        <v>180</v>
      </c>
      <c r="AI1359" s="20">
        <f ca="1">RAND()</f>
        <v>0.1486614447739204</v>
      </c>
      <c r="AJ1359" s="18">
        <f ca="1">IF(B1359=1, ROUND(_xlfn.NORM.INV(AI1359,$C$19,$C$20), 2), ROUND(_xlfn.NORM.INV(AI1359, $D$19, $D$20), 2))</f>
        <v>1669.57</v>
      </c>
      <c r="AK1359" s="15">
        <f ca="1">MIN(ROUND(H1359*(1+$C$22),0),AH1359)</f>
        <v>180</v>
      </c>
      <c r="AL1359" s="20">
        <f ca="1">RAND()</f>
        <v>0.21805253909635447</v>
      </c>
      <c r="AM1359" s="19">
        <f ca="1">(IF(B1359=1, $G$21+($G$22-$G$21)*AL1359, $H$21+($H$22-$H$21)*AL1359))</f>
        <v>1.6541576172890635E-2</v>
      </c>
      <c r="AN1359" s="15">
        <f ca="1">ROUND(AK1359*(1-AM1359), 0)</f>
        <v>177</v>
      </c>
      <c r="AO1359" s="18">
        <f ca="1">SUM(IF(AN1359&gt;H1359, (AN1359-H1359)*($G$23+AJ1359), 0),IF(AF1359&gt;G1359,(AF1359-G1359)*($G$23+AB1359),0),IF(X1359&gt;F1359,(X1359-F1359)*($G$23+T1359),0),IF(P1359&gt;E1359,(P1359-E1359)*($G$23+L1359),0))</f>
        <v>0</v>
      </c>
      <c r="AP1359" s="18">
        <f>-$C$24</f>
        <v>-313614.51120000001</v>
      </c>
      <c r="AQ1359" s="17">
        <f ca="1">L1359*P1359+T1359*X1359+AB1359*AF1359+AJ1359*AN1359-AO1359+AP1359</f>
        <v>201994.3688</v>
      </c>
      <c r="AS1359" s="21">
        <f ca="1">SUM(IF(AN1359&gt;H1359, (AN1359-H1359), 0),IF(AF1359&gt;G1359,(AF1359-G1359),0),IF(X1359&gt;F1359,(X1359-F1359),0),IF(P1359&gt;E1359,(P1359-E1359),0))</f>
        <v>0</v>
      </c>
    </row>
    <row r="1360" spans="1:45" x14ac:dyDescent="0.4">
      <c r="A1360" s="15">
        <v>1332</v>
      </c>
      <c r="B1360" s="15">
        <f ca="1">IF(RAND() &lt; (8/12), 0, 1)</f>
        <v>0</v>
      </c>
      <c r="C1360" s="20">
        <f ca="1">RAND()</f>
        <v>0.16655923719594723</v>
      </c>
      <c r="D1360" s="15" t="str">
        <f ca="1">LOOKUP(C1360,$H$13:$H$16,$F$13:$F$16)</f>
        <v>Airbus A350-900</v>
      </c>
      <c r="E1360" s="15">
        <f ca="1">LOOKUP(D1360,$F$6:$F$9,$I$6:$I$9)</f>
        <v>0</v>
      </c>
      <c r="F1360" s="15">
        <f ca="1">LOOKUP(D1360,$F$6:$F$9,$J$6:$J$9)</f>
        <v>32</v>
      </c>
      <c r="G1360" s="15">
        <f ca="1">LOOKUP(D1360,$F$6:$F$9,$K$6:$K$9)</f>
        <v>21</v>
      </c>
      <c r="H1360" s="15">
        <f ca="1">LOOKUP(D1360,$F$6:$F$9,$L$6:$L$9)</f>
        <v>259</v>
      </c>
      <c r="I1360" s="20">
        <f ca="1">RAND()</f>
        <v>0.33014284960850027</v>
      </c>
      <c r="J1360" s="15">
        <f ca="1">IF(B1360=1, ROUND(_xlfn.NORM.INV(I1360,$C$5,$C$6)*(1+$T$14), 0), ROUND(_xlfn.NORM.INV(I1360, $D$5, $D$6)*(1+$T$14), 0))</f>
        <v>4</v>
      </c>
      <c r="K1360" s="20">
        <f ca="1">RAND()</f>
        <v>0.59242031234364911</v>
      </c>
      <c r="L1360" s="18">
        <f ca="1">IF(B1360=1, ROUND(_xlfn.NORM.INV(K1360,$C$7,$C$8), 2), ROUND(_xlfn.NORM.INV(K1360, $D$7, $D$8), 2))</f>
        <v>10598.93</v>
      </c>
      <c r="M1360" s="15">
        <f ca="1">MIN(E1360,J1360)</f>
        <v>0</v>
      </c>
      <c r="N1360" s="15">
        <f ca="1">RAND()</f>
        <v>0.10012889884450693</v>
      </c>
      <c r="O1360" s="19">
        <f ca="1">(IF(B1360=1, $G$21+($G$22-$G$21)*N1360, $H$21+($H$22-$H$21)*N1360))</f>
        <v>1.3003866965335207E-2</v>
      </c>
      <c r="P1360" s="15">
        <f ca="1">ROUND(M1360*(1-O1360), 0)</f>
        <v>0</v>
      </c>
      <c r="Q1360" s="20">
        <f ca="1">RAND()</f>
        <v>0.79839143732303486</v>
      </c>
      <c r="R1360" s="15">
        <f ca="1">IF(B1360=1, ROUND(_xlfn.NORM.INV(Q1360,$C$9,$C$10)*(1+$T$14), 0), ROUND(_xlfn.NORM.INV(Q1360, $D$9, $D$10)*(1+$T$14), 0))</f>
        <v>49</v>
      </c>
      <c r="S1360" s="20">
        <f ca="1">RAND()</f>
        <v>0.78080139084879663</v>
      </c>
      <c r="T1360" s="18">
        <f ca="1">IF(B1360=1, ROUND(_xlfn.NORM.INV(S1360,$C$11,$C$12), 2), ROUND(_xlfn.NORM.INV(S1360, $D$11, $D$12), 2))</f>
        <v>5422.77</v>
      </c>
      <c r="U1360" s="15">
        <f ca="1">MIN(F1360,R1360)</f>
        <v>32</v>
      </c>
      <c r="V1360" s="15">
        <f ca="1">RAND()</f>
        <v>0.3667373611573016</v>
      </c>
      <c r="W1360" s="19">
        <f ca="1">(IF(B1360=1, $G$21+($G$22-$G$21)*V1360, $H$21+($H$22-$H$21)*V1360))</f>
        <v>2.100212083471905E-2</v>
      </c>
      <c r="X1360" s="15">
        <f ca="1">ROUND(U1360*(1-W1360), 0)</f>
        <v>31</v>
      </c>
      <c r="Y1360" s="20">
        <f ca="1">RAND()</f>
        <v>0.85892025083281365</v>
      </c>
      <c r="Z1360" s="15">
        <f ca="1">IF(B1360=1, ROUND(_xlfn.NORM.INV(Y1360,$C$13,$C$14)*(1+$T$14), 0), ROUND(_xlfn.NORM.INV(Y1360, $D$13, $D$14)*(1+$T$14), 0))</f>
        <v>46</v>
      </c>
      <c r="AA1360" s="20">
        <f ca="1">RAND()</f>
        <v>0.24361483414244356</v>
      </c>
      <c r="AB1360" s="18">
        <f ca="1">IF(B1360=1, ROUND(_xlfn.NORM.INV(AA1360,$C$15,$C$16), 2), ROUND(_xlfn.NORM.INV(AA1360, $D$15, $D$16), 2))</f>
        <v>2713.53</v>
      </c>
      <c r="AC1360" s="15">
        <f ca="1">MIN(G1360,Z1360)</f>
        <v>21</v>
      </c>
      <c r="AD1360" s="15">
        <f ca="1">RAND()</f>
        <v>0.56300235946367005</v>
      </c>
      <c r="AE1360" s="19">
        <f ca="1">(IF(B1360=1, $G$21+($G$22-$G$21)*AD1360, $H$21+($H$22-$H$21)*AD1360))</f>
        <v>2.6890070783910099E-2</v>
      </c>
      <c r="AF1360" s="15">
        <f ca="1">ROUND(AC1360*(1-AE1360), 0)</f>
        <v>20</v>
      </c>
      <c r="AG1360" s="20">
        <f ca="1">RAND()</f>
        <v>0.37649570904044549</v>
      </c>
      <c r="AH1360" s="15">
        <f ca="1">IF(B1360=1, ROUND(_xlfn.NORM.INV(AG1360,$C$17,$C$18)*(1+$T$14), 0), ROUND(_xlfn.NORM.INV(AG1360, $D$17, $D$18)*(1+$T$14), 0))</f>
        <v>183</v>
      </c>
      <c r="AI1360" s="20">
        <f ca="1">RAND()</f>
        <v>0.54016247927416294</v>
      </c>
      <c r="AJ1360" s="18">
        <f ca="1">IF(B1360=1, ROUND(_xlfn.NORM.INV(AI1360,$C$19,$C$20), 2), ROUND(_xlfn.NORM.INV(AI1360, $D$19, $D$20), 2))</f>
        <v>1756.39</v>
      </c>
      <c r="AK1360" s="15">
        <f ca="1">MIN(ROUND(H1360*(1+$C$22),0),AH1360)</f>
        <v>183</v>
      </c>
      <c r="AL1360" s="20">
        <f ca="1">RAND()</f>
        <v>0.74694576430972137</v>
      </c>
      <c r="AM1360" s="19">
        <f ca="1">(IF(B1360=1, $G$21+($G$22-$G$21)*AL1360, $H$21+($H$22-$H$21)*AL1360))</f>
        <v>3.2408372929291641E-2</v>
      </c>
      <c r="AN1360" s="15">
        <f ca="1">ROUND(AK1360*(1-AM1360), 0)</f>
        <v>177</v>
      </c>
      <c r="AO1360" s="18">
        <f ca="1">SUM(IF(AN1360&gt;H1360, (AN1360-H1360)*($G$23+AJ1360), 0),IF(AF1360&gt;G1360,(AF1360-G1360)*($G$23+AB1360),0),IF(X1360&gt;F1360,(X1360-F1360)*($G$23+T1360),0),IF(P1360&gt;E1360,(P1360-E1360)*($G$23+L1360),0))</f>
        <v>0</v>
      </c>
      <c r="AP1360" s="18">
        <f>-$C$24</f>
        <v>-313614.51120000001</v>
      </c>
      <c r="AQ1360" s="17">
        <f ca="1">L1360*P1360+T1360*X1360+AB1360*AF1360+AJ1360*AN1360-AO1360+AP1360</f>
        <v>219642.98879999999</v>
      </c>
      <c r="AS1360" s="21">
        <f ca="1">SUM(IF(AN1360&gt;H1360, (AN1360-H1360), 0),IF(AF1360&gt;G1360,(AF1360-G1360),0),IF(X1360&gt;F1360,(X1360-F1360),0),IF(P1360&gt;E1360,(P1360-E1360),0))</f>
        <v>0</v>
      </c>
    </row>
    <row r="1361" spans="1:45" x14ac:dyDescent="0.4">
      <c r="A1361" s="15">
        <v>1333</v>
      </c>
      <c r="B1361" s="15">
        <f ca="1">IF(RAND() &lt; (8/12), 0, 1)</f>
        <v>0</v>
      </c>
      <c r="C1361" s="20">
        <f ca="1">RAND()</f>
        <v>0.870611839976003</v>
      </c>
      <c r="D1361" s="15" t="str">
        <f ca="1">LOOKUP(C1361,$H$13:$H$16,$F$13:$F$16)</f>
        <v>Boeing 777-300ER</v>
      </c>
      <c r="E1361" s="15">
        <f ca="1">LOOKUP(D1361,$F$6:$F$9,$I$6:$I$9)</f>
        <v>8</v>
      </c>
      <c r="F1361" s="15">
        <f ca="1">LOOKUP(D1361,$F$6:$F$9,$J$6:$J$9)</f>
        <v>40</v>
      </c>
      <c r="G1361" s="15">
        <f ca="1">LOOKUP(D1361,$F$6:$F$9,$K$6:$K$9)</f>
        <v>24</v>
      </c>
      <c r="H1361" s="15">
        <f ca="1">LOOKUP(D1361,$F$6:$F$9,$L$6:$L$9)</f>
        <v>260</v>
      </c>
      <c r="I1361" s="20">
        <f ca="1">RAND()</f>
        <v>2.729084482832056E-2</v>
      </c>
      <c r="J1361" s="15">
        <f ca="1">IF(B1361=1, ROUND(_xlfn.NORM.INV(I1361,$C$5,$C$6)*(1+$T$14), 0), ROUND(_xlfn.NORM.INV(I1361, $D$5, $D$6)*(1+$T$14), 0))</f>
        <v>2</v>
      </c>
      <c r="K1361" s="20">
        <f ca="1">RAND()</f>
        <v>0.50273907194419953</v>
      </c>
      <c r="L1361" s="18">
        <f ca="1">IF(B1361=1, ROUND(_xlfn.NORM.INV(K1361,$C$7,$C$8), 2), ROUND(_xlfn.NORM.INV(K1361, $D$7, $D$8), 2))</f>
        <v>10495.51</v>
      </c>
      <c r="M1361" s="15">
        <f ca="1">MIN(E1361,J1361)</f>
        <v>2</v>
      </c>
      <c r="N1361" s="15">
        <f ca="1">RAND()</f>
        <v>4.1846290294910715E-2</v>
      </c>
      <c r="O1361" s="19">
        <f ca="1">(IF(B1361=1, $G$21+($G$22-$G$21)*N1361, $H$21+($H$22-$H$21)*N1361))</f>
        <v>1.1255388708847321E-2</v>
      </c>
      <c r="P1361" s="15">
        <f ca="1">ROUND(M1361*(1-O1361), 0)</f>
        <v>2</v>
      </c>
      <c r="Q1361" s="20">
        <f ca="1">RAND()</f>
        <v>0.52029740807638714</v>
      </c>
      <c r="R1361" s="15">
        <f ca="1">IF(B1361=1, ROUND(_xlfn.NORM.INV(Q1361,$C$9,$C$10)*(1+$T$14), 0), ROUND(_xlfn.NORM.INV(Q1361, $D$9, $D$10)*(1+$T$14), 0))</f>
        <v>40</v>
      </c>
      <c r="S1361" s="20">
        <f ca="1">RAND()</f>
        <v>0.76633591479716323</v>
      </c>
      <c r="T1361" s="18">
        <f ca="1">IF(B1361=1, ROUND(_xlfn.NORM.INV(S1361,$C$11,$C$12), 2), ROUND(_xlfn.NORM.INV(S1361, $D$11, $D$12), 2))</f>
        <v>5411.82</v>
      </c>
      <c r="U1361" s="15">
        <f ca="1">MIN(F1361,R1361)</f>
        <v>40</v>
      </c>
      <c r="V1361" s="15">
        <f ca="1">RAND()</f>
        <v>2.6901029131675802E-2</v>
      </c>
      <c r="W1361" s="19">
        <f ca="1">(IF(B1361=1, $G$21+($G$22-$G$21)*V1361, $H$21+($H$22-$H$21)*V1361))</f>
        <v>1.0807030873950274E-2</v>
      </c>
      <c r="X1361" s="15">
        <f ca="1">ROUND(U1361*(1-W1361), 0)</f>
        <v>40</v>
      </c>
      <c r="Y1361" s="20">
        <f ca="1">RAND()</f>
        <v>0.64627670878011123</v>
      </c>
      <c r="Z1361" s="15">
        <f ca="1">IF(B1361=1, ROUND(_xlfn.NORM.INV(Y1361,$C$13,$C$14)*(1+$T$14), 0), ROUND(_xlfn.NORM.INV(Y1361, $D$13, $D$14)*(1+$T$14), 0))</f>
        <v>39</v>
      </c>
      <c r="AA1361" s="20">
        <f ca="1">RAND()</f>
        <v>2.5161367426350334E-2</v>
      </c>
      <c r="AB1361" s="18">
        <f ca="1">IF(B1361=1, ROUND(_xlfn.NORM.INV(AA1361,$C$15,$C$16), 2), ROUND(_xlfn.NORM.INV(AA1361, $D$15, $D$16), 2))</f>
        <v>2560.1</v>
      </c>
      <c r="AC1361" s="15">
        <f ca="1">MIN(G1361,Z1361)</f>
        <v>24</v>
      </c>
      <c r="AD1361" s="15">
        <f ca="1">RAND()</f>
        <v>0.49433907287134504</v>
      </c>
      <c r="AE1361" s="19">
        <f ca="1">(IF(B1361=1, $G$21+($G$22-$G$21)*AD1361, $H$21+($H$22-$H$21)*AD1361))</f>
        <v>2.4830172186140351E-2</v>
      </c>
      <c r="AF1361" s="15">
        <f ca="1">ROUND(AC1361*(1-AE1361), 0)</f>
        <v>23</v>
      </c>
      <c r="AG1361" s="20">
        <f ca="1">RAND()</f>
        <v>6.8349671123720257E-2</v>
      </c>
      <c r="AH1361" s="15">
        <f ca="1">IF(B1361=1, ROUND(_xlfn.NORM.INV(AG1361,$C$17,$C$18)*(1+$T$14), 0), ROUND(_xlfn.NORM.INV(AG1361, $D$17, $D$18)*(1+$T$14), 0))</f>
        <v>121</v>
      </c>
      <c r="AI1361" s="20">
        <f ca="1">RAND()</f>
        <v>0.16511221884776051</v>
      </c>
      <c r="AJ1361" s="18">
        <f ca="1">IF(B1361=1, ROUND(_xlfn.NORM.INV(AI1361,$C$19,$C$20), 2), ROUND(_xlfn.NORM.INV(AI1361, $D$19, $D$20), 2))</f>
        <v>1674.77</v>
      </c>
      <c r="AK1361" s="15">
        <f ca="1">MIN(ROUND(H1361*(1+$C$22),0),AH1361)</f>
        <v>121</v>
      </c>
      <c r="AL1361" s="20">
        <f ca="1">RAND()</f>
        <v>0.23506516719526405</v>
      </c>
      <c r="AM1361" s="19">
        <f ca="1">(IF(B1361=1, $G$21+($G$22-$G$21)*AL1361, $H$21+($H$22-$H$21)*AL1361))</f>
        <v>1.705195501585792E-2</v>
      </c>
      <c r="AN1361" s="15">
        <f ca="1">ROUND(AK1361*(1-AM1361), 0)</f>
        <v>119</v>
      </c>
      <c r="AO1361" s="18">
        <f ca="1">SUM(IF(AN1361&gt;H1361, (AN1361-H1361)*($G$23+AJ1361), 0),IF(AF1361&gt;G1361,(AF1361-G1361)*($G$23+AB1361),0),IF(X1361&gt;F1361,(X1361-F1361)*($G$23+T1361),0),IF(P1361&gt;E1361,(P1361-E1361)*($G$23+L1361),0))</f>
        <v>0</v>
      </c>
      <c r="AP1361" s="18">
        <f>-$C$24</f>
        <v>-313614.51120000001</v>
      </c>
      <c r="AQ1361" s="17">
        <f ca="1">L1361*P1361+T1361*X1361+AB1361*AF1361+AJ1361*AN1361-AO1361+AP1361</f>
        <v>182029.23879999999</v>
      </c>
      <c r="AS1361" s="21">
        <f ca="1">SUM(IF(AN1361&gt;H1361, (AN1361-H1361), 0),IF(AF1361&gt;G1361,(AF1361-G1361),0),IF(X1361&gt;F1361,(X1361-F1361),0),IF(P1361&gt;E1361,(P1361-E1361),0))</f>
        <v>0</v>
      </c>
    </row>
    <row r="1362" spans="1:45" x14ac:dyDescent="0.4">
      <c r="A1362" s="15">
        <v>1334</v>
      </c>
      <c r="B1362" s="15">
        <f ca="1">IF(RAND() &lt; (8/12), 0, 1)</f>
        <v>1</v>
      </c>
      <c r="C1362" s="20">
        <f ca="1">RAND()</f>
        <v>0.50500546396763857</v>
      </c>
      <c r="D1362" s="15" t="str">
        <f ca="1">LOOKUP(C1362,$H$13:$H$16,$F$13:$F$16)</f>
        <v>Airbus A380-800</v>
      </c>
      <c r="E1362" s="15">
        <f ca="1">LOOKUP(D1362,$F$6:$F$9,$I$6:$I$9)</f>
        <v>14</v>
      </c>
      <c r="F1362" s="15">
        <f ca="1">LOOKUP(D1362,$F$6:$F$9,$J$6:$J$9)</f>
        <v>76</v>
      </c>
      <c r="G1362" s="15">
        <f ca="1">LOOKUP(D1362,$F$6:$F$9,$K$6:$K$9)</f>
        <v>56</v>
      </c>
      <c r="H1362" s="15">
        <f ca="1">LOOKUP(D1362,$F$6:$F$9,$L$6:$L$9)</f>
        <v>341</v>
      </c>
      <c r="I1362" s="20">
        <f ca="1">RAND()</f>
        <v>0.87848315081290729</v>
      </c>
      <c r="J1362" s="15">
        <f ca="1">IF(B1362=1, ROUND(_xlfn.NORM.INV(I1362,$C$5,$C$6)*(1+$T$14), 0), ROUND(_xlfn.NORM.INV(I1362, $D$5, $D$6)*(1+$T$14), 0))</f>
        <v>9</v>
      </c>
      <c r="K1362" s="20">
        <f ca="1">RAND()</f>
        <v>0.53076828884976579</v>
      </c>
      <c r="L1362" s="18">
        <f ca="1">IF(B1362=1, ROUND(_xlfn.NORM.INV(K1362,$C$7,$C$8), 2), ROUND(_xlfn.NORM.INV(K1362, $D$7, $D$8), 2))</f>
        <v>13798.11</v>
      </c>
      <c r="M1362" s="15">
        <f ca="1">MIN(E1362,J1362)</f>
        <v>9</v>
      </c>
      <c r="N1362" s="15">
        <f ca="1">RAND()</f>
        <v>9.2937338231817046E-2</v>
      </c>
      <c r="O1362" s="19">
        <f ca="1">(IF(B1362=1, $G$21+($G$22-$G$21)*N1362, $H$21+($H$22-$H$21)*N1362))</f>
        <v>1.8252806838113596E-2</v>
      </c>
      <c r="P1362" s="15">
        <f ca="1">ROUND(M1362*(1-O1362), 0)</f>
        <v>9</v>
      </c>
      <c r="Q1362" s="20">
        <f ca="1">RAND()</f>
        <v>0.30754726730785253</v>
      </c>
      <c r="R1362" s="15">
        <f ca="1">IF(B1362=1, ROUND(_xlfn.NORM.INV(Q1362,$C$9,$C$10)*(1+$T$14), 0), ROUND(_xlfn.NORM.INV(Q1362, $D$9, $D$10)*(1+$T$14), 0))</f>
        <v>48</v>
      </c>
      <c r="S1362" s="20">
        <f ca="1">RAND()</f>
        <v>4.1074592352601025E-2</v>
      </c>
      <c r="T1362" s="18">
        <f ca="1">IF(B1362=1, ROUND(_xlfn.NORM.INV(S1362,$C$11,$C$12), 2), ROUND(_xlfn.NORM.INV(S1362, $D$11, $D$12), 2))</f>
        <v>5261.95</v>
      </c>
      <c r="U1362" s="15">
        <f ca="1">MIN(F1362,R1362)</f>
        <v>48</v>
      </c>
      <c r="V1362" s="15">
        <f ca="1">RAND()</f>
        <v>0.78703646432143792</v>
      </c>
      <c r="W1362" s="19">
        <f ca="1">(IF(B1362=1, $G$21+($G$22-$G$21)*V1362, $H$21+($H$22-$H$21)*V1362))</f>
        <v>4.2546276251250334E-2</v>
      </c>
      <c r="X1362" s="15">
        <f ca="1">ROUND(U1362*(1-W1362), 0)</f>
        <v>46</v>
      </c>
      <c r="Y1362" s="20">
        <f ca="1">RAND()</f>
        <v>0.52584391030519928</v>
      </c>
      <c r="Z1362" s="15">
        <f ca="1">IF(B1362=1, ROUND(_xlfn.NORM.INV(Y1362,$C$13,$C$14)*(1+$T$14), 0), ROUND(_xlfn.NORM.INV(Y1362, $D$13, $D$14)*(1+$T$14), 0))</f>
        <v>56</v>
      </c>
      <c r="AA1362" s="20">
        <f ca="1">RAND()</f>
        <v>0.18140561984975545</v>
      </c>
      <c r="AB1362" s="18">
        <f ca="1">IF(B1362=1, ROUND(_xlfn.NORM.INV(AA1362,$C$15,$C$16), 2), ROUND(_xlfn.NORM.INV(AA1362, $D$15, $D$16), 2))</f>
        <v>3204.73</v>
      </c>
      <c r="AC1362" s="15">
        <f ca="1">MIN(G1362,Z1362)</f>
        <v>56</v>
      </c>
      <c r="AD1362" s="15">
        <f ca="1">RAND()</f>
        <v>0.75763756738988719</v>
      </c>
      <c r="AE1362" s="19">
        <f ca="1">(IF(B1362=1, $G$21+($G$22-$G$21)*AD1362, $H$21+($H$22-$H$21)*AD1362))</f>
        <v>4.1517314858646057E-2</v>
      </c>
      <c r="AF1362" s="15">
        <f ca="1">ROUND(AC1362*(1-AE1362), 0)</f>
        <v>54</v>
      </c>
      <c r="AG1362" s="20">
        <f ca="1">RAND()</f>
        <v>0.21263798713533066</v>
      </c>
      <c r="AH1362" s="15">
        <f ca="1">IF(B1362=1, ROUND(_xlfn.NORM.INV(AG1362,$C$17,$C$18)*(1+$T$14), 0), ROUND(_xlfn.NORM.INV(AG1362, $D$17, $D$18)*(1+$T$14), 0))</f>
        <v>204</v>
      </c>
      <c r="AI1362" s="20">
        <f ca="1">RAND()</f>
        <v>7.2570959636875987E-2</v>
      </c>
      <c r="AJ1362" s="18">
        <f ca="1">IF(B1362=1, ROUND(_xlfn.NORM.INV(AI1362,$C$19,$C$20), 2), ROUND(_xlfn.NORM.INV(AI1362, $D$19, $D$20), 2))</f>
        <v>1838.58</v>
      </c>
      <c r="AK1362" s="15">
        <f ca="1">MIN(ROUND(H1362*(1+$C$22),0),AH1362)</f>
        <v>204</v>
      </c>
      <c r="AL1362" s="20">
        <f ca="1">RAND()</f>
        <v>0.65227054039329579</v>
      </c>
      <c r="AM1362" s="19">
        <f ca="1">(IF(B1362=1, $G$21+($G$22-$G$21)*AL1362, $H$21+($H$22-$H$21)*AL1362))</f>
        <v>3.7829468913765353E-2</v>
      </c>
      <c r="AN1362" s="15">
        <f ca="1">ROUND(AK1362*(1-AM1362), 0)</f>
        <v>196</v>
      </c>
      <c r="AO1362" s="18">
        <f ca="1">SUM(IF(AN1362&gt;H1362, (AN1362-H1362)*($G$23+AJ1362), 0),IF(AF1362&gt;G1362,(AF1362-G1362)*($G$23+AB1362),0),IF(X1362&gt;F1362,(X1362-F1362)*($G$23+T1362),0),IF(P1362&gt;E1362,(P1362-E1362)*($G$23+L1362),0))</f>
        <v>0</v>
      </c>
      <c r="AP1362" s="18">
        <f>-$C$24</f>
        <v>-313614.51120000001</v>
      </c>
      <c r="AQ1362" s="17">
        <f ca="1">L1362*P1362+T1362*X1362+AB1362*AF1362+AJ1362*AN1362-AO1362+AP1362</f>
        <v>586035.27879999997</v>
      </c>
      <c r="AS1362" s="21">
        <f ca="1">SUM(IF(AN1362&gt;H1362, (AN1362-H1362), 0),IF(AF1362&gt;G1362,(AF1362-G1362),0),IF(X1362&gt;F1362,(X1362-F1362),0),IF(P1362&gt;E1362,(P1362-E1362),0))</f>
        <v>0</v>
      </c>
    </row>
    <row r="1363" spans="1:45" x14ac:dyDescent="0.4">
      <c r="A1363" s="15">
        <v>1335</v>
      </c>
      <c r="B1363" s="15">
        <f ca="1">IF(RAND() &lt; (8/12), 0, 1)</f>
        <v>0</v>
      </c>
      <c r="C1363" s="20">
        <f ca="1">RAND()</f>
        <v>0.97649742565059738</v>
      </c>
      <c r="D1363" s="15" t="str">
        <f ca="1">LOOKUP(C1363,$H$13:$H$16,$F$13:$F$16)</f>
        <v>Boeing 777-300ER</v>
      </c>
      <c r="E1363" s="15">
        <f ca="1">LOOKUP(D1363,$F$6:$F$9,$I$6:$I$9)</f>
        <v>8</v>
      </c>
      <c r="F1363" s="15">
        <f ca="1">LOOKUP(D1363,$F$6:$F$9,$J$6:$J$9)</f>
        <v>40</v>
      </c>
      <c r="G1363" s="15">
        <f ca="1">LOOKUP(D1363,$F$6:$F$9,$K$6:$K$9)</f>
        <v>24</v>
      </c>
      <c r="H1363" s="15">
        <f ca="1">LOOKUP(D1363,$F$6:$F$9,$L$6:$L$9)</f>
        <v>260</v>
      </c>
      <c r="I1363" s="20">
        <f ca="1">RAND()</f>
        <v>0.34589937145176086</v>
      </c>
      <c r="J1363" s="15">
        <f ca="1">IF(B1363=1, ROUND(_xlfn.NORM.INV(I1363,$C$5,$C$6)*(1+$T$14), 0), ROUND(_xlfn.NORM.INV(I1363, $D$5, $D$6)*(1+$T$14), 0))</f>
        <v>4</v>
      </c>
      <c r="K1363" s="20">
        <f ca="1">RAND()</f>
        <v>0.48042176730401975</v>
      </c>
      <c r="L1363" s="18">
        <f ca="1">IF(B1363=1, ROUND(_xlfn.NORM.INV(K1363,$C$7,$C$8), 2), ROUND(_xlfn.NORM.INV(K1363, $D$7, $D$8), 2))</f>
        <v>10470</v>
      </c>
      <c r="M1363" s="15">
        <f ca="1">MIN(E1363,J1363)</f>
        <v>4</v>
      </c>
      <c r="N1363" s="15">
        <f ca="1">RAND()</f>
        <v>0.14816119118775561</v>
      </c>
      <c r="O1363" s="19">
        <f ca="1">(IF(B1363=1, $G$21+($G$22-$G$21)*N1363, $H$21+($H$22-$H$21)*N1363))</f>
        <v>1.4444835735632669E-2</v>
      </c>
      <c r="P1363" s="15">
        <f ca="1">ROUND(M1363*(1-O1363), 0)</f>
        <v>4</v>
      </c>
      <c r="Q1363" s="20">
        <f ca="1">RAND()</f>
        <v>0.74932850247180061</v>
      </c>
      <c r="R1363" s="15">
        <f ca="1">IF(B1363=1, ROUND(_xlfn.NORM.INV(Q1363,$C$9,$C$10)*(1+$T$14), 0), ROUND(_xlfn.NORM.INV(Q1363, $D$9, $D$10)*(1+$T$14), 0))</f>
        <v>47</v>
      </c>
      <c r="S1363" s="20">
        <f ca="1">RAND()</f>
        <v>0.35155344771942143</v>
      </c>
      <c r="T1363" s="18">
        <f ca="1">IF(B1363=1, ROUND(_xlfn.NORM.INV(S1363,$C$11,$C$12), 2), ROUND(_xlfn.NORM.INV(S1363, $D$11, $D$12), 2))</f>
        <v>5159.34</v>
      </c>
      <c r="U1363" s="15">
        <f ca="1">MIN(F1363,R1363)</f>
        <v>40</v>
      </c>
      <c r="V1363" s="15">
        <f ca="1">RAND()</f>
        <v>0.77488137076770847</v>
      </c>
      <c r="W1363" s="19">
        <f ca="1">(IF(B1363=1, $G$21+($G$22-$G$21)*V1363, $H$21+($H$22-$H$21)*V1363))</f>
        <v>3.3246441123031253E-2</v>
      </c>
      <c r="X1363" s="15">
        <f ca="1">ROUND(U1363*(1-W1363), 0)</f>
        <v>39</v>
      </c>
      <c r="Y1363" s="20">
        <f ca="1">RAND()</f>
        <v>0.9036758913758326</v>
      </c>
      <c r="Z1363" s="15">
        <f ca="1">IF(B1363=1, ROUND(_xlfn.NORM.INV(Y1363,$C$13,$C$14)*(1+$T$14), 0), ROUND(_xlfn.NORM.INV(Y1363, $D$13, $D$14)*(1+$T$14), 0))</f>
        <v>48</v>
      </c>
      <c r="AA1363" s="20">
        <f ca="1">RAND()</f>
        <v>0.67153734531226794</v>
      </c>
      <c r="AB1363" s="18">
        <f ca="1">IF(B1363=1, ROUND(_xlfn.NORM.INV(AA1363,$C$15,$C$16), 2), ROUND(_xlfn.NORM.INV(AA1363, $D$15, $D$16), 2))</f>
        <v>2851.95</v>
      </c>
      <c r="AC1363" s="15">
        <f ca="1">MIN(G1363,Z1363)</f>
        <v>24</v>
      </c>
      <c r="AD1363" s="15">
        <f ca="1">RAND()</f>
        <v>0.63618975710964587</v>
      </c>
      <c r="AE1363" s="19">
        <f ca="1">(IF(B1363=1, $G$21+($G$22-$G$21)*AD1363, $H$21+($H$22-$H$21)*AD1363))</f>
        <v>2.9085692713289375E-2</v>
      </c>
      <c r="AF1363" s="15">
        <f ca="1">ROUND(AC1363*(1-AE1363), 0)</f>
        <v>23</v>
      </c>
      <c r="AG1363" s="20">
        <f ca="1">RAND()</f>
        <v>1.6376594953256274E-2</v>
      </c>
      <c r="AH1363" s="15">
        <f ca="1">IF(B1363=1, ROUND(_xlfn.NORM.INV(AG1363,$C$17,$C$18)*(1+$T$14), 0), ROUND(_xlfn.NORM.INV(AG1363, $D$17, $D$18)*(1+$T$14), 0))</f>
        <v>87</v>
      </c>
      <c r="AI1363" s="20">
        <f ca="1">RAND()</f>
        <v>0.93148434329039387</v>
      </c>
      <c r="AJ1363" s="18">
        <f ca="1">IF(B1363=1, ROUND(_xlfn.NORM.INV(AI1363,$C$19,$C$20), 2), ROUND(_xlfn.NORM.INV(AI1363, $D$19, $D$20), 2))</f>
        <v>1861.68</v>
      </c>
      <c r="AK1363" s="15">
        <f ca="1">MIN(ROUND(H1363*(1+$C$22),0),AH1363)</f>
        <v>87</v>
      </c>
      <c r="AL1363" s="20">
        <f ca="1">RAND()</f>
        <v>0.45500299162201718</v>
      </c>
      <c r="AM1363" s="19">
        <f ca="1">(IF(B1363=1, $G$21+($G$22-$G$21)*AL1363, $H$21+($H$22-$H$21)*AL1363))</f>
        <v>2.3650089748660515E-2</v>
      </c>
      <c r="AN1363" s="15">
        <f ca="1">ROUND(AK1363*(1-AM1363), 0)</f>
        <v>85</v>
      </c>
      <c r="AO1363" s="18">
        <f ca="1">SUM(IF(AN1363&gt;H1363, (AN1363-H1363)*($G$23+AJ1363), 0),IF(AF1363&gt;G1363,(AF1363-G1363)*($G$23+AB1363),0),IF(X1363&gt;F1363,(X1363-F1363)*($G$23+T1363),0),IF(P1363&gt;E1363,(P1363-E1363)*($G$23+L1363),0))</f>
        <v>0</v>
      </c>
      <c r="AP1363" s="18">
        <f>-$C$24</f>
        <v>-313614.51120000001</v>
      </c>
      <c r="AQ1363" s="17">
        <f ca="1">L1363*P1363+T1363*X1363+AB1363*AF1363+AJ1363*AN1363-AO1363+AP1363</f>
        <v>153317.39880000002</v>
      </c>
      <c r="AS1363" s="21">
        <f ca="1">SUM(IF(AN1363&gt;H1363, (AN1363-H1363), 0),IF(AF1363&gt;G1363,(AF1363-G1363),0),IF(X1363&gt;F1363,(X1363-F1363),0),IF(P1363&gt;E1363,(P1363-E1363),0))</f>
        <v>0</v>
      </c>
    </row>
    <row r="1364" spans="1:45" x14ac:dyDescent="0.4">
      <c r="A1364" s="15">
        <v>1336</v>
      </c>
      <c r="B1364" s="15">
        <f ca="1">IF(RAND() &lt; (8/12), 0, 1)</f>
        <v>0</v>
      </c>
      <c r="C1364" s="20">
        <f ca="1">RAND()</f>
        <v>0.30480288017162405</v>
      </c>
      <c r="D1364" s="15" t="str">
        <f ca="1">LOOKUP(C1364,$H$13:$H$16,$F$13:$F$16)</f>
        <v>Airbus A380-800</v>
      </c>
      <c r="E1364" s="15">
        <f ca="1">LOOKUP(D1364,$F$6:$F$9,$I$6:$I$9)</f>
        <v>14</v>
      </c>
      <c r="F1364" s="15">
        <f ca="1">LOOKUP(D1364,$F$6:$F$9,$J$6:$J$9)</f>
        <v>76</v>
      </c>
      <c r="G1364" s="15">
        <f ca="1">LOOKUP(D1364,$F$6:$F$9,$K$6:$K$9)</f>
        <v>56</v>
      </c>
      <c r="H1364" s="15">
        <f ca="1">LOOKUP(D1364,$F$6:$F$9,$L$6:$L$9)</f>
        <v>341</v>
      </c>
      <c r="I1364" s="20">
        <f ca="1">RAND()</f>
        <v>0.76464509052747409</v>
      </c>
      <c r="J1364" s="15">
        <f ca="1">IF(B1364=1, ROUND(_xlfn.NORM.INV(I1364,$C$5,$C$6)*(1+$T$14), 0), ROUND(_xlfn.NORM.INV(I1364, $D$5, $D$6)*(1+$T$14), 0))</f>
        <v>5</v>
      </c>
      <c r="K1364" s="20">
        <f ca="1">RAND()</f>
        <v>0.31465468503584926</v>
      </c>
      <c r="L1364" s="18">
        <f ca="1">IF(B1364=1, ROUND(_xlfn.NORM.INV(K1364,$C$7,$C$8), 2), ROUND(_xlfn.NORM.INV(K1364, $D$7, $D$8), 2))</f>
        <v>10272.39</v>
      </c>
      <c r="M1364" s="15">
        <f ca="1">MIN(E1364,J1364)</f>
        <v>5</v>
      </c>
      <c r="N1364" s="15">
        <f ca="1">RAND()</f>
        <v>0.34636999430723392</v>
      </c>
      <c r="O1364" s="19">
        <f ca="1">(IF(B1364=1, $G$21+($G$22-$G$21)*N1364, $H$21+($H$22-$H$21)*N1364))</f>
        <v>2.0391099829217017E-2</v>
      </c>
      <c r="P1364" s="15">
        <f ca="1">ROUND(M1364*(1-O1364), 0)</f>
        <v>5</v>
      </c>
      <c r="Q1364" s="20">
        <f ca="1">RAND()</f>
        <v>0.56701895897561572</v>
      </c>
      <c r="R1364" s="15">
        <f ca="1">IF(B1364=1, ROUND(_xlfn.NORM.INV(Q1364,$C$9,$C$10)*(1+$T$14), 0), ROUND(_xlfn.NORM.INV(Q1364, $D$9, $D$10)*(1+$T$14), 0))</f>
        <v>42</v>
      </c>
      <c r="S1364" s="20">
        <f ca="1">RAND()</f>
        <v>0.11655209378947196</v>
      </c>
      <c r="T1364" s="18">
        <f ca="1">IF(B1364=1, ROUND(_xlfn.NORM.INV(S1364,$C$11,$C$12), 2), ROUND(_xlfn.NORM.INV(S1364, $D$11, $D$12), 2))</f>
        <v>4974.47</v>
      </c>
      <c r="U1364" s="15">
        <f ca="1">MIN(F1364,R1364)</f>
        <v>42</v>
      </c>
      <c r="V1364" s="15">
        <f ca="1">RAND()</f>
        <v>0.65095214992721928</v>
      </c>
      <c r="W1364" s="19">
        <f ca="1">(IF(B1364=1, $G$21+($G$22-$G$21)*V1364, $H$21+($H$22-$H$21)*V1364))</f>
        <v>2.952856449781658E-2</v>
      </c>
      <c r="X1364" s="15">
        <f ca="1">ROUND(U1364*(1-W1364), 0)</f>
        <v>41</v>
      </c>
      <c r="Y1364" s="20">
        <f ca="1">RAND()</f>
        <v>0.55080295779587141</v>
      </c>
      <c r="Z1364" s="15">
        <f ca="1">IF(B1364=1, ROUND(_xlfn.NORM.INV(Y1364,$C$13,$C$14)*(1+$T$14), 0), ROUND(_xlfn.NORM.INV(Y1364, $D$13, $D$14)*(1+$T$14), 0))</f>
        <v>37</v>
      </c>
      <c r="AA1364" s="20">
        <f ca="1">RAND()</f>
        <v>0.23711486519376301</v>
      </c>
      <c r="AB1364" s="18">
        <f ca="1">IF(B1364=1, ROUND(_xlfn.NORM.INV(AA1364,$C$15,$C$16), 2), ROUND(_xlfn.NORM.INV(AA1364, $D$15, $D$16), 2))</f>
        <v>2711</v>
      </c>
      <c r="AC1364" s="15">
        <f ca="1">MIN(G1364,Z1364)</f>
        <v>37</v>
      </c>
      <c r="AD1364" s="15">
        <f ca="1">RAND()</f>
        <v>0.86975099673742784</v>
      </c>
      <c r="AE1364" s="19">
        <f ca="1">(IF(B1364=1, $G$21+($G$22-$G$21)*AD1364, $H$21+($H$22-$H$21)*AD1364))</f>
        <v>3.6092529902122833E-2</v>
      </c>
      <c r="AF1364" s="15">
        <f ca="1">ROUND(AC1364*(1-AE1364), 0)</f>
        <v>36</v>
      </c>
      <c r="AG1364" s="20">
        <f ca="1">RAND()</f>
        <v>0.98341140391414095</v>
      </c>
      <c r="AH1364" s="15">
        <f ca="1">IF(B1364=1, ROUND(_xlfn.NORM.INV(AG1364,$C$17,$C$18)*(1+$T$14), 0), ROUND(_xlfn.NORM.INV(AG1364, $D$17, $D$18)*(1+$T$14), 0))</f>
        <v>311</v>
      </c>
      <c r="AI1364" s="20">
        <f ca="1">RAND()</f>
        <v>0.41803163852964142</v>
      </c>
      <c r="AJ1364" s="18">
        <f ca="1">IF(B1364=1, ROUND(_xlfn.NORM.INV(AI1364,$C$19,$C$20), 2), ROUND(_xlfn.NORM.INV(AI1364, $D$19, $D$20), 2))</f>
        <v>1733.01</v>
      </c>
      <c r="AK1364" s="15">
        <f ca="1">MIN(ROUND(H1364*(1+$C$22),0),AH1364)</f>
        <v>311</v>
      </c>
      <c r="AL1364" s="20">
        <f ca="1">RAND()</f>
        <v>0.18583968608310442</v>
      </c>
      <c r="AM1364" s="19">
        <f ca="1">(IF(B1364=1, $G$21+($G$22-$G$21)*AL1364, $H$21+($H$22-$H$21)*AL1364))</f>
        <v>1.5575190582493133E-2</v>
      </c>
      <c r="AN1364" s="15">
        <f ca="1">ROUND(AK1364*(1-AM1364), 0)</f>
        <v>306</v>
      </c>
      <c r="AO1364" s="18">
        <f ca="1">SUM(IF(AN1364&gt;H1364, (AN1364-H1364)*($G$23+AJ1364), 0),IF(AF1364&gt;G1364,(AF1364-G1364)*($G$23+AB1364),0),IF(X1364&gt;F1364,(X1364-F1364)*($G$23+T1364),0),IF(P1364&gt;E1364,(P1364-E1364)*($G$23+L1364),0))</f>
        <v>0</v>
      </c>
      <c r="AP1364" s="18">
        <f>-$C$24</f>
        <v>-313614.51120000001</v>
      </c>
      <c r="AQ1364" s="17">
        <f ca="1">L1364*P1364+T1364*X1364+AB1364*AF1364+AJ1364*AN1364-AO1364+AP1364</f>
        <v>569597.76879999996</v>
      </c>
      <c r="AS1364" s="21">
        <f ca="1">SUM(IF(AN1364&gt;H1364, (AN1364-H1364), 0),IF(AF1364&gt;G1364,(AF1364-G1364),0),IF(X1364&gt;F1364,(X1364-F1364),0),IF(P1364&gt;E1364,(P1364-E1364),0))</f>
        <v>0</v>
      </c>
    </row>
    <row r="1365" spans="1:45" x14ac:dyDescent="0.4">
      <c r="A1365" s="15">
        <v>1337</v>
      </c>
      <c r="B1365" s="15">
        <f ca="1">IF(RAND() &lt; (8/12), 0, 1)</f>
        <v>1</v>
      </c>
      <c r="C1365" s="20">
        <f ca="1">RAND()</f>
        <v>0.78765014719777893</v>
      </c>
      <c r="D1365" s="15" t="str">
        <f ca="1">LOOKUP(C1365,$H$13:$H$16,$F$13:$F$16)</f>
        <v>Boeing 777-300ER</v>
      </c>
      <c r="E1365" s="15">
        <f ca="1">LOOKUP(D1365,$F$6:$F$9,$I$6:$I$9)</f>
        <v>8</v>
      </c>
      <c r="F1365" s="15">
        <f ca="1">LOOKUP(D1365,$F$6:$F$9,$J$6:$J$9)</f>
        <v>40</v>
      </c>
      <c r="G1365" s="15">
        <f ca="1">LOOKUP(D1365,$F$6:$F$9,$K$6:$K$9)</f>
        <v>24</v>
      </c>
      <c r="H1365" s="15">
        <f ca="1">LOOKUP(D1365,$F$6:$F$9,$L$6:$L$9)</f>
        <v>260</v>
      </c>
      <c r="I1365" s="20">
        <f ca="1">RAND()</f>
        <v>0.39316445986851845</v>
      </c>
      <c r="J1365" s="15">
        <f ca="1">IF(B1365=1, ROUND(_xlfn.NORM.INV(I1365,$C$5,$C$6)*(1+$T$14), 0), ROUND(_xlfn.NORM.INV(I1365, $D$5, $D$6)*(1+$T$14), 0))</f>
        <v>6</v>
      </c>
      <c r="K1365" s="20">
        <f ca="1">RAND()</f>
        <v>9.1397098524866105E-2</v>
      </c>
      <c r="L1365" s="18">
        <f ca="1">IF(B1365=1, ROUND(_xlfn.NORM.INV(K1365,$C$7,$C$8), 2), ROUND(_xlfn.NORM.INV(K1365, $D$7, $D$8), 2))</f>
        <v>11256.36</v>
      </c>
      <c r="M1365" s="15">
        <f ca="1">MIN(E1365,J1365)</f>
        <v>6</v>
      </c>
      <c r="N1365" s="15">
        <f ca="1">RAND()</f>
        <v>0.83255646189633892</v>
      </c>
      <c r="O1365" s="19">
        <f ca="1">(IF(B1365=1, $G$21+($G$22-$G$21)*N1365, $H$21+($H$22-$H$21)*N1365))</f>
        <v>4.4139476166371865E-2</v>
      </c>
      <c r="P1365" s="15">
        <f ca="1">ROUND(M1365*(1-O1365), 0)</f>
        <v>6</v>
      </c>
      <c r="Q1365" s="20">
        <f ca="1">RAND()</f>
        <v>0.57986253640412422</v>
      </c>
      <c r="R1365" s="15">
        <f ca="1">IF(B1365=1, ROUND(_xlfn.NORM.INV(Q1365,$C$9,$C$10)*(1+$T$14), 0), ROUND(_xlfn.NORM.INV(Q1365, $D$9, $D$10)*(1+$T$14), 0))</f>
        <v>66</v>
      </c>
      <c r="S1365" s="20">
        <f ca="1">RAND()</f>
        <v>0.67921203030141031</v>
      </c>
      <c r="T1365" s="18">
        <f ca="1">IF(B1365=1, ROUND(_xlfn.NORM.INV(S1365,$C$11,$C$12), 2), ROUND(_xlfn.NORM.INV(S1365, $D$11, $D$12), 2))</f>
        <v>7249.18</v>
      </c>
      <c r="U1365" s="15">
        <f ca="1">MIN(F1365,R1365)</f>
        <v>40</v>
      </c>
      <c r="V1365" s="15">
        <f ca="1">RAND()</f>
        <v>0.70591314953969786</v>
      </c>
      <c r="W1365" s="19">
        <f ca="1">(IF(B1365=1, $G$21+($G$22-$G$21)*V1365, $H$21+($H$22-$H$21)*V1365))</f>
        <v>3.9706960233889428E-2</v>
      </c>
      <c r="X1365" s="15">
        <f ca="1">ROUND(U1365*(1-W1365), 0)</f>
        <v>38</v>
      </c>
      <c r="Y1365" s="20">
        <f ca="1">RAND()</f>
        <v>0.96591384137721092</v>
      </c>
      <c r="Z1365" s="15">
        <f ca="1">IF(B1365=1, ROUND(_xlfn.NORM.INV(Y1365,$C$13,$C$14)*(1+$T$14), 0), ROUND(_xlfn.NORM.INV(Y1365, $D$13, $D$14)*(1+$T$14), 0))</f>
        <v>97</v>
      </c>
      <c r="AA1365" s="20">
        <f ca="1">RAND()</f>
        <v>0.85661595304623317</v>
      </c>
      <c r="AB1365" s="18">
        <f ca="1">IF(B1365=1, ROUND(_xlfn.NORM.INV(AA1365,$C$15,$C$16), 2), ROUND(_xlfn.NORM.INV(AA1365, $D$15, $D$16), 2))</f>
        <v>4154.6499999999996</v>
      </c>
      <c r="AC1365" s="15">
        <f ca="1">MIN(G1365,Z1365)</f>
        <v>24</v>
      </c>
      <c r="AD1365" s="15">
        <f ca="1">RAND()</f>
        <v>0.46125088039001527</v>
      </c>
      <c r="AE1365" s="19">
        <f ca="1">(IF(B1365=1, $G$21+($G$22-$G$21)*AD1365, $H$21+($H$22-$H$21)*AD1365))</f>
        <v>3.1143780813650535E-2</v>
      </c>
      <c r="AF1365" s="15">
        <f ca="1">ROUND(AC1365*(1-AE1365), 0)</f>
        <v>23</v>
      </c>
      <c r="AG1365" s="20">
        <f ca="1">RAND()</f>
        <v>1.2434868829032664E-2</v>
      </c>
      <c r="AH1365" s="15">
        <f ca="1">IF(B1365=1, ROUND(_xlfn.NORM.INV(AG1365,$C$17,$C$18)*(1+$T$14), 0), ROUND(_xlfn.NORM.INV(AG1365, $D$17, $D$18)*(1+$T$14), 0))</f>
        <v>22</v>
      </c>
      <c r="AI1365" s="20">
        <f ca="1">RAND()</f>
        <v>0.35182272104931878</v>
      </c>
      <c r="AJ1365" s="18">
        <f ca="1">IF(B1365=1, ROUND(_xlfn.NORM.INV(AI1365,$C$19,$C$20), 2), ROUND(_xlfn.NORM.INV(AI1365, $D$19, $D$20), 2))</f>
        <v>2162.14</v>
      </c>
      <c r="AK1365" s="15">
        <f ca="1">MIN(ROUND(H1365*(1+$C$22),0),AH1365)</f>
        <v>22</v>
      </c>
      <c r="AL1365" s="20">
        <f ca="1">RAND()</f>
        <v>6.2877842160795727E-2</v>
      </c>
      <c r="AM1365" s="19">
        <f ca="1">(IF(B1365=1, $G$21+($G$22-$G$21)*AL1365, $H$21+($H$22-$H$21)*AL1365))</f>
        <v>1.720072447562785E-2</v>
      </c>
      <c r="AN1365" s="15">
        <f ca="1">ROUND(AK1365*(1-AM1365), 0)</f>
        <v>22</v>
      </c>
      <c r="AO1365" s="18">
        <f ca="1">SUM(IF(AN1365&gt;H1365, (AN1365-H1365)*($G$23+AJ1365), 0),IF(AF1365&gt;G1365,(AF1365-G1365)*($G$23+AB1365),0),IF(X1365&gt;F1365,(X1365-F1365)*($G$23+T1365),0),IF(P1365&gt;E1365,(P1365-E1365)*($G$23+L1365),0))</f>
        <v>0</v>
      </c>
      <c r="AP1365" s="18">
        <f>-$C$24</f>
        <v>-313614.51120000001</v>
      </c>
      <c r="AQ1365" s="17">
        <f ca="1">L1365*P1365+T1365*X1365+AB1365*AF1365+AJ1365*AN1365-AO1365+AP1365</f>
        <v>172516.51880000002</v>
      </c>
      <c r="AS1365" s="21">
        <f ca="1">SUM(IF(AN1365&gt;H1365, (AN1365-H1365), 0),IF(AF1365&gt;G1365,(AF1365-G1365),0),IF(X1365&gt;F1365,(X1365-F1365),0),IF(P1365&gt;E1365,(P1365-E1365),0))</f>
        <v>0</v>
      </c>
    </row>
    <row r="1366" spans="1:45" x14ac:dyDescent="0.4">
      <c r="A1366" s="15">
        <v>1338</v>
      </c>
      <c r="B1366" s="15">
        <f ca="1">IF(RAND() &lt; (8/12), 0, 1)</f>
        <v>1</v>
      </c>
      <c r="C1366" s="20">
        <f ca="1">RAND()</f>
        <v>0.24146215281768335</v>
      </c>
      <c r="D1366" s="15" t="str">
        <f ca="1">LOOKUP(C1366,$H$13:$H$16,$F$13:$F$16)</f>
        <v>Airbus A380-800</v>
      </c>
      <c r="E1366" s="15">
        <f ca="1">LOOKUP(D1366,$F$6:$F$9,$I$6:$I$9)</f>
        <v>14</v>
      </c>
      <c r="F1366" s="15">
        <f ca="1">LOOKUP(D1366,$F$6:$F$9,$J$6:$J$9)</f>
        <v>76</v>
      </c>
      <c r="G1366" s="15">
        <f ca="1">LOOKUP(D1366,$F$6:$F$9,$K$6:$K$9)</f>
        <v>56</v>
      </c>
      <c r="H1366" s="15">
        <f ca="1">LOOKUP(D1366,$F$6:$F$9,$L$6:$L$9)</f>
        <v>341</v>
      </c>
      <c r="I1366" s="20">
        <f ca="1">RAND()</f>
        <v>0.93980910190466549</v>
      </c>
      <c r="J1366" s="15">
        <f ca="1">IF(B1366=1, ROUND(_xlfn.NORM.INV(I1366,$C$5,$C$6)*(1+$T$14), 0), ROUND(_xlfn.NORM.INV(I1366, $D$5, $D$6)*(1+$T$14), 0))</f>
        <v>10</v>
      </c>
      <c r="K1366" s="20">
        <f ca="1">RAND()</f>
        <v>0.49830939385587414</v>
      </c>
      <c r="L1366" s="18">
        <f ca="1">IF(B1366=1, ROUND(_xlfn.NORM.INV(K1366,$C$7,$C$8), 2), ROUND(_xlfn.NORM.INV(K1366, $D$7, $D$8), 2))</f>
        <v>13651.24</v>
      </c>
      <c r="M1366" s="15">
        <f ca="1">MIN(E1366,J1366)</f>
        <v>10</v>
      </c>
      <c r="N1366" s="15">
        <f ca="1">RAND()</f>
        <v>0.22507962272688742</v>
      </c>
      <c r="O1366" s="19">
        <f ca="1">(IF(B1366=1, $G$21+($G$22-$G$21)*N1366, $H$21+($H$22-$H$21)*N1366))</f>
        <v>2.2877786795441057E-2</v>
      </c>
      <c r="P1366" s="15">
        <f ca="1">ROUND(M1366*(1-O1366), 0)</f>
        <v>10</v>
      </c>
      <c r="Q1366" s="20">
        <f ca="1">RAND()</f>
        <v>0.29464033296564507</v>
      </c>
      <c r="R1366" s="15">
        <f ca="1">IF(B1366=1, ROUND(_xlfn.NORM.INV(Q1366,$C$9,$C$10)*(1+$T$14), 0), ROUND(_xlfn.NORM.INV(Q1366, $D$9, $D$10)*(1+$T$14), 0))</f>
        <v>47</v>
      </c>
      <c r="S1366" s="20">
        <f ca="1">RAND()</f>
        <v>0.44351449318119873</v>
      </c>
      <c r="T1366" s="18">
        <f ca="1">IF(B1366=1, ROUND(_xlfn.NORM.INV(S1366,$C$11,$C$12), 2), ROUND(_xlfn.NORM.INV(S1366, $D$11, $D$12), 2))</f>
        <v>6701.34</v>
      </c>
      <c r="U1366" s="15">
        <f ca="1">MIN(F1366,R1366)</f>
        <v>47</v>
      </c>
      <c r="V1366" s="15">
        <f ca="1">RAND()</f>
        <v>0.52037822049069293</v>
      </c>
      <c r="W1366" s="19">
        <f ca="1">(IF(B1366=1, $G$21+($G$22-$G$21)*V1366, $H$21+($H$22-$H$21)*V1366))</f>
        <v>3.3213237717174257E-2</v>
      </c>
      <c r="X1366" s="15">
        <f ca="1">ROUND(U1366*(1-W1366), 0)</f>
        <v>45</v>
      </c>
      <c r="Y1366" s="20">
        <f ca="1">RAND()</f>
        <v>0.66655320130296547</v>
      </c>
      <c r="Z1366" s="15">
        <f ca="1">IF(B1366=1, ROUND(_xlfn.NORM.INV(Y1366,$C$13,$C$14)*(1+$T$14), 0), ROUND(_xlfn.NORM.INV(Y1366, $D$13, $D$14)*(1+$T$14), 0))</f>
        <v>65</v>
      </c>
      <c r="AA1366" s="20">
        <f ca="1">RAND()</f>
        <v>0.9601120668702553</v>
      </c>
      <c r="AB1366" s="18">
        <f ca="1">IF(B1366=1, ROUND(_xlfn.NORM.INV(AA1366,$C$15,$C$16), 2), ROUND(_xlfn.NORM.INV(AA1366, $D$15, $D$16), 2))</f>
        <v>4484.92</v>
      </c>
      <c r="AC1366" s="15">
        <f ca="1">MIN(G1366,Z1366)</f>
        <v>56</v>
      </c>
      <c r="AD1366" s="15">
        <f ca="1">RAND()</f>
        <v>0.27391515511817199</v>
      </c>
      <c r="AE1366" s="19">
        <f ca="1">(IF(B1366=1, $G$21+($G$22-$G$21)*AD1366, $H$21+($H$22-$H$21)*AD1366))</f>
        <v>2.4587030429136021E-2</v>
      </c>
      <c r="AF1366" s="15">
        <f ca="1">ROUND(AC1366*(1-AE1366), 0)</f>
        <v>55</v>
      </c>
      <c r="AG1366" s="20">
        <f ca="1">RAND()</f>
        <v>0.80624681070938442</v>
      </c>
      <c r="AH1366" s="15">
        <f ca="1">IF(B1366=1, ROUND(_xlfn.NORM.INV(AG1366,$C$17,$C$18)*(1+$T$14), 0), ROUND(_xlfn.NORM.INV(AG1366, $D$17, $D$18)*(1+$T$14), 0))</f>
        <v>413</v>
      </c>
      <c r="AI1366" s="20">
        <f ca="1">RAND()</f>
        <v>0.89636029555076502</v>
      </c>
      <c r="AJ1366" s="18">
        <f ca="1">IF(B1366=1, ROUND(_xlfn.NORM.INV(AI1366,$C$19,$C$20), 2), ROUND(_xlfn.NORM.INV(AI1366, $D$19, $D$20), 2))</f>
        <v>2655.52</v>
      </c>
      <c r="AK1366" s="15">
        <f ca="1">MIN(ROUND(H1366*(1+$C$22),0),AH1366)</f>
        <v>358</v>
      </c>
      <c r="AL1366" s="20">
        <f ca="1">RAND()</f>
        <v>2.1577817735815019E-3</v>
      </c>
      <c r="AM1366" s="19">
        <f ca="1">(IF(B1366=1, $G$21+($G$22-$G$21)*AL1366, $H$21+($H$22-$H$21)*AL1366))</f>
        <v>1.5075522362075352E-2</v>
      </c>
      <c r="AN1366" s="15">
        <f ca="1">ROUND(AK1366*(1-AM1366), 0)</f>
        <v>353</v>
      </c>
      <c r="AO1366" s="18">
        <f ca="1">SUM(IF(AN1366&gt;H1366, (AN1366-H1366)*($G$23+AJ1366), 0),IF(AF1366&gt;G1366,(AF1366-G1366)*($G$23+AB1366),0),IF(X1366&gt;F1366,(X1366-F1366)*($G$23+T1366),0),IF(P1366&gt;E1366,(P1366-E1366)*($G$23+L1366),0))</f>
        <v>42078.239999999998</v>
      </c>
      <c r="AP1366" s="18">
        <f>-$C$24</f>
        <v>-313614.51120000001</v>
      </c>
      <c r="AQ1366" s="17">
        <f ca="1">L1366*P1366+T1366*X1366+AB1366*AF1366+AJ1366*AN1366-AO1366+AP1366</f>
        <v>1266449.1087999998</v>
      </c>
      <c r="AS1366" s="21">
        <f ca="1">SUM(IF(AN1366&gt;H1366, (AN1366-H1366), 0),IF(AF1366&gt;G1366,(AF1366-G1366),0),IF(X1366&gt;F1366,(X1366-F1366),0),IF(P1366&gt;E1366,(P1366-E1366),0))</f>
        <v>12</v>
      </c>
    </row>
    <row r="1367" spans="1:45" x14ac:dyDescent="0.4">
      <c r="A1367" s="15">
        <v>1339</v>
      </c>
      <c r="B1367" s="15">
        <f ca="1">IF(RAND() &lt; (8/12), 0, 1)</f>
        <v>1</v>
      </c>
      <c r="C1367" s="20">
        <f ca="1">RAND()</f>
        <v>0.26488871263792357</v>
      </c>
      <c r="D1367" s="15" t="str">
        <f ca="1">LOOKUP(C1367,$H$13:$H$16,$F$13:$F$16)</f>
        <v>Airbus A380-800</v>
      </c>
      <c r="E1367" s="15">
        <f ca="1">LOOKUP(D1367,$F$6:$F$9,$I$6:$I$9)</f>
        <v>14</v>
      </c>
      <c r="F1367" s="15">
        <f ca="1">LOOKUP(D1367,$F$6:$F$9,$J$6:$J$9)</f>
        <v>76</v>
      </c>
      <c r="G1367" s="15">
        <f ca="1">LOOKUP(D1367,$F$6:$F$9,$K$6:$K$9)</f>
        <v>56</v>
      </c>
      <c r="H1367" s="15">
        <f ca="1">LOOKUP(D1367,$F$6:$F$9,$L$6:$L$9)</f>
        <v>341</v>
      </c>
      <c r="I1367" s="20">
        <f ca="1">RAND()</f>
        <v>0.41410373933467692</v>
      </c>
      <c r="J1367" s="15">
        <f ca="1">IF(B1367=1, ROUND(_xlfn.NORM.INV(I1367,$C$5,$C$6)*(1+$T$14), 0), ROUND(_xlfn.NORM.INV(I1367, $D$5, $D$6)*(1+$T$14), 0))</f>
        <v>6</v>
      </c>
      <c r="K1367" s="20">
        <f ca="1">RAND()</f>
        <v>0.4419063959040157</v>
      </c>
      <c r="L1367" s="18">
        <f ca="1">IF(B1367=1, ROUND(_xlfn.NORM.INV(K1367,$C$7,$C$8), 2), ROUND(_xlfn.NORM.INV(K1367, $D$7, $D$8), 2))</f>
        <v>13395.33</v>
      </c>
      <c r="M1367" s="15">
        <f ca="1">MIN(E1367,J1367)</f>
        <v>6</v>
      </c>
      <c r="N1367" s="15">
        <f ca="1">RAND()</f>
        <v>0.2447084770293968</v>
      </c>
      <c r="O1367" s="19">
        <f ca="1">(IF(B1367=1, $G$21+($G$22-$G$21)*N1367, $H$21+($H$22-$H$21)*N1367))</f>
        <v>2.3564796696028886E-2</v>
      </c>
      <c r="P1367" s="15">
        <f ca="1">ROUND(M1367*(1-O1367), 0)</f>
        <v>6</v>
      </c>
      <c r="Q1367" s="20">
        <f ca="1">RAND()</f>
        <v>0.56335132769044116</v>
      </c>
      <c r="R1367" s="15">
        <f ca="1">IF(B1367=1, ROUND(_xlfn.NORM.INV(Q1367,$C$9,$C$10)*(1+$T$14), 0), ROUND(_xlfn.NORM.INV(Q1367, $D$9, $D$10)*(1+$T$14), 0))</f>
        <v>65</v>
      </c>
      <c r="S1367" s="20">
        <f ca="1">RAND()</f>
        <v>0.88910404596073889</v>
      </c>
      <c r="T1367" s="18">
        <f ca="1">IF(B1367=1, ROUND(_xlfn.NORM.INV(S1367,$C$11,$C$12), 2), ROUND(_xlfn.NORM.INV(S1367, $D$11, $D$12), 2))</f>
        <v>7931.13</v>
      </c>
      <c r="U1367" s="15">
        <f ca="1">MIN(F1367,R1367)</f>
        <v>65</v>
      </c>
      <c r="V1367" s="15">
        <f ca="1">RAND()</f>
        <v>0.95916906731431573</v>
      </c>
      <c r="W1367" s="19">
        <f ca="1">(IF(B1367=1, $G$21+($G$22-$G$21)*V1367, $H$21+($H$22-$H$21)*V1367))</f>
        <v>4.8570917356001053E-2</v>
      </c>
      <c r="X1367" s="15">
        <f ca="1">ROUND(U1367*(1-W1367), 0)</f>
        <v>62</v>
      </c>
      <c r="Y1367" s="20">
        <f ca="1">RAND()</f>
        <v>0.23405471925574906</v>
      </c>
      <c r="Z1367" s="15">
        <f ca="1">IF(B1367=1, ROUND(_xlfn.NORM.INV(Y1367,$C$13,$C$14)*(1+$T$14), 0), ROUND(_xlfn.NORM.INV(Y1367, $D$13, $D$14)*(1+$T$14), 0))</f>
        <v>38</v>
      </c>
      <c r="AA1367" s="20">
        <f ca="1">RAND()</f>
        <v>0.77616663569318667</v>
      </c>
      <c r="AB1367" s="18">
        <f ca="1">IF(B1367=1, ROUND(_xlfn.NORM.INV(AA1367,$C$15,$C$16), 2), ROUND(_xlfn.NORM.INV(AA1367, $D$15, $D$16), 2))</f>
        <v>4007.53</v>
      </c>
      <c r="AC1367" s="15">
        <f ca="1">MIN(G1367,Z1367)</f>
        <v>38</v>
      </c>
      <c r="AD1367" s="15">
        <f ca="1">RAND()</f>
        <v>0.95766325181881062</v>
      </c>
      <c r="AE1367" s="19">
        <f ca="1">(IF(B1367=1, $G$21+($G$22-$G$21)*AD1367, $H$21+($H$22-$H$21)*AD1367))</f>
        <v>4.8518213813658374E-2</v>
      </c>
      <c r="AF1367" s="15">
        <f ca="1">ROUND(AC1367*(1-AE1367), 0)</f>
        <v>36</v>
      </c>
      <c r="AG1367" s="20">
        <f ca="1">RAND()</f>
        <v>0.27414842934649253</v>
      </c>
      <c r="AH1367" s="15">
        <f ca="1">IF(B1367=1, ROUND(_xlfn.NORM.INV(AG1367,$C$17,$C$18)*(1+$T$14), 0), ROUND(_xlfn.NORM.INV(AG1367, $D$17, $D$18)*(1+$T$14), 0))</f>
        <v>229</v>
      </c>
      <c r="AI1367" s="20">
        <f ca="1">RAND()</f>
        <v>0.39202994076979858</v>
      </c>
      <c r="AJ1367" s="18">
        <f ca="1">IF(B1367=1, ROUND(_xlfn.NORM.INV(AI1367,$C$19,$C$20), 2), ROUND(_xlfn.NORM.INV(AI1367, $D$19, $D$20), 2))</f>
        <v>2194.11</v>
      </c>
      <c r="AK1367" s="15">
        <f ca="1">MIN(ROUND(H1367*(1+$C$22),0),AH1367)</f>
        <v>229</v>
      </c>
      <c r="AL1367" s="20">
        <f ca="1">RAND()</f>
        <v>0.25438743892332061</v>
      </c>
      <c r="AM1367" s="19">
        <f ca="1">(IF(B1367=1, $G$21+($G$22-$G$21)*AL1367, $H$21+($H$22-$H$21)*AL1367))</f>
        <v>2.3903560362316223E-2</v>
      </c>
      <c r="AN1367" s="15">
        <f ca="1">ROUND(AK1367*(1-AM1367), 0)</f>
        <v>224</v>
      </c>
      <c r="AO1367" s="18">
        <f ca="1">SUM(IF(AN1367&gt;H1367, (AN1367-H1367)*($G$23+AJ1367), 0),IF(AF1367&gt;G1367,(AF1367-G1367)*($G$23+AB1367),0),IF(X1367&gt;F1367,(X1367-F1367)*($G$23+T1367),0),IF(P1367&gt;E1367,(P1367-E1367)*($G$23+L1367),0))</f>
        <v>0</v>
      </c>
      <c r="AP1367" s="18">
        <f>-$C$24</f>
        <v>-313614.51120000001</v>
      </c>
      <c r="AQ1367" s="17">
        <f ca="1">L1367*P1367+T1367*X1367+AB1367*AF1367+AJ1367*AN1367-AO1367+AP1367</f>
        <v>894239.24880000018</v>
      </c>
      <c r="AS1367" s="21">
        <f ca="1">SUM(IF(AN1367&gt;H1367, (AN1367-H1367), 0),IF(AF1367&gt;G1367,(AF1367-G1367),0),IF(X1367&gt;F1367,(X1367-F1367),0),IF(P1367&gt;E1367,(P1367-E1367),0))</f>
        <v>0</v>
      </c>
    </row>
    <row r="1368" spans="1:45" x14ac:dyDescent="0.4">
      <c r="A1368" s="15">
        <v>1340</v>
      </c>
      <c r="B1368" s="15">
        <f ca="1">IF(RAND() &lt; (8/12), 0, 1)</f>
        <v>0</v>
      </c>
      <c r="C1368" s="20">
        <f ca="1">RAND()</f>
        <v>0.22413114627973618</v>
      </c>
      <c r="D1368" s="15" t="str">
        <f ca="1">LOOKUP(C1368,$H$13:$H$16,$F$13:$F$16)</f>
        <v>Airbus A380-800</v>
      </c>
      <c r="E1368" s="15">
        <f ca="1">LOOKUP(D1368,$F$6:$F$9,$I$6:$I$9)</f>
        <v>14</v>
      </c>
      <c r="F1368" s="15">
        <f ca="1">LOOKUP(D1368,$F$6:$F$9,$J$6:$J$9)</f>
        <v>76</v>
      </c>
      <c r="G1368" s="15">
        <f ca="1">LOOKUP(D1368,$F$6:$F$9,$K$6:$K$9)</f>
        <v>56</v>
      </c>
      <c r="H1368" s="15">
        <f ca="1">LOOKUP(D1368,$F$6:$F$9,$L$6:$L$9)</f>
        <v>341</v>
      </c>
      <c r="I1368" s="20">
        <f ca="1">RAND()</f>
        <v>0.44422359959188185</v>
      </c>
      <c r="J1368" s="15">
        <f ca="1">IF(B1368=1, ROUND(_xlfn.NORM.INV(I1368,$C$5,$C$6)*(1+$T$14), 0), ROUND(_xlfn.NORM.INV(I1368, $D$5, $D$6)*(1+$T$14), 0))</f>
        <v>4</v>
      </c>
      <c r="K1368" s="20">
        <f ca="1">RAND()</f>
        <v>0.4792620964111276</v>
      </c>
      <c r="L1368" s="18">
        <f ca="1">IF(B1368=1, ROUND(_xlfn.NORM.INV(K1368,$C$7,$C$8), 2), ROUND(_xlfn.NORM.INV(K1368, $D$7, $D$8), 2))</f>
        <v>10468.68</v>
      </c>
      <c r="M1368" s="15">
        <f ca="1">MIN(E1368,J1368)</f>
        <v>4</v>
      </c>
      <c r="N1368" s="15">
        <f ca="1">RAND()</f>
        <v>0.31059452721314151</v>
      </c>
      <c r="O1368" s="19">
        <f ca="1">(IF(B1368=1, $G$21+($G$22-$G$21)*N1368, $H$21+($H$22-$H$21)*N1368))</f>
        <v>1.9317835816394246E-2</v>
      </c>
      <c r="P1368" s="15">
        <f ca="1">ROUND(M1368*(1-O1368), 0)</f>
        <v>4</v>
      </c>
      <c r="Q1368" s="20">
        <f ca="1">RAND()</f>
        <v>0.39024726542741284</v>
      </c>
      <c r="R1368" s="15">
        <f ca="1">IF(B1368=1, ROUND(_xlfn.NORM.INV(Q1368,$C$9,$C$10)*(1+$T$14), 0), ROUND(_xlfn.NORM.INV(Q1368, $D$9, $D$10)*(1+$T$14), 0))</f>
        <v>37</v>
      </c>
      <c r="S1368" s="20">
        <f ca="1">RAND()</f>
        <v>3.219020023467134E-2</v>
      </c>
      <c r="T1368" s="18">
        <f ca="1">IF(B1368=1, ROUND(_xlfn.NORM.INV(S1368,$C$11,$C$12), 2), ROUND(_xlfn.NORM.INV(S1368, $D$11, $D$12), 2))</f>
        <v>4824.72</v>
      </c>
      <c r="U1368" s="15">
        <f ca="1">MIN(F1368,R1368)</f>
        <v>37</v>
      </c>
      <c r="V1368" s="15">
        <f ca="1">RAND()</f>
        <v>0.92010367050044684</v>
      </c>
      <c r="W1368" s="19">
        <f ca="1">(IF(B1368=1, $G$21+($G$22-$G$21)*V1368, $H$21+($H$22-$H$21)*V1368))</f>
        <v>3.7603110115013404E-2</v>
      </c>
      <c r="X1368" s="15">
        <f ca="1">ROUND(U1368*(1-W1368), 0)</f>
        <v>36</v>
      </c>
      <c r="Y1368" s="20">
        <f ca="1">RAND()</f>
        <v>0.45256417496432044</v>
      </c>
      <c r="Z1368" s="15">
        <f ca="1">IF(B1368=1, ROUND(_xlfn.NORM.INV(Y1368,$C$13,$C$14)*(1+$T$14), 0), ROUND(_xlfn.NORM.INV(Y1368, $D$13, $D$14)*(1+$T$14), 0))</f>
        <v>35</v>
      </c>
      <c r="AA1368" s="20">
        <f ca="1">RAND()</f>
        <v>0.47119729978187641</v>
      </c>
      <c r="AB1368" s="18">
        <f ca="1">IF(B1368=1, ROUND(_xlfn.NORM.INV(AA1368,$C$15,$C$16), 2), ROUND(_xlfn.NORM.INV(AA1368, $D$15, $D$16), 2))</f>
        <v>2789.19</v>
      </c>
      <c r="AC1368" s="15">
        <f ca="1">MIN(G1368,Z1368)</f>
        <v>35</v>
      </c>
      <c r="AD1368" s="15">
        <f ca="1">RAND()</f>
        <v>0.45144635004931366</v>
      </c>
      <c r="AE1368" s="19">
        <f ca="1">(IF(B1368=1, $G$21+($G$22-$G$21)*AD1368, $H$21+($H$22-$H$21)*AD1368))</f>
        <v>2.3543390501479411E-2</v>
      </c>
      <c r="AF1368" s="15">
        <f ca="1">ROUND(AC1368*(1-AE1368), 0)</f>
        <v>34</v>
      </c>
      <c r="AG1368" s="20">
        <f ca="1">RAND()</f>
        <v>0.57071904468020307</v>
      </c>
      <c r="AH1368" s="15">
        <f ca="1">IF(B1368=1, ROUND(_xlfn.NORM.INV(AG1368,$C$17,$C$18)*(1+$T$14), 0), ROUND(_xlfn.NORM.INV(AG1368, $D$17, $D$18)*(1+$T$14), 0))</f>
        <v>209</v>
      </c>
      <c r="AI1368" s="20">
        <f ca="1">RAND()</f>
        <v>2.5687810113396492E-2</v>
      </c>
      <c r="AJ1368" s="18">
        <f ca="1">IF(B1368=1, ROUND(_xlfn.NORM.INV(AI1368,$C$19,$C$20), 2), ROUND(_xlfn.NORM.INV(AI1368, $D$19, $D$20), 2))</f>
        <v>1600.73</v>
      </c>
      <c r="AK1368" s="15">
        <f ca="1">MIN(ROUND(H1368*(1+$C$22),0),AH1368)</f>
        <v>209</v>
      </c>
      <c r="AL1368" s="20">
        <f ca="1">RAND()</f>
        <v>0.55303419860497627</v>
      </c>
      <c r="AM1368" s="19">
        <f ca="1">(IF(B1368=1, $G$21+($G$22-$G$21)*AL1368, $H$21+($H$22-$H$21)*AL1368))</f>
        <v>2.6591025958149286E-2</v>
      </c>
      <c r="AN1368" s="15">
        <f ca="1">ROUND(AK1368*(1-AM1368), 0)</f>
        <v>203</v>
      </c>
      <c r="AO1368" s="18">
        <f ca="1">SUM(IF(AN1368&gt;H1368, (AN1368-H1368)*($G$23+AJ1368), 0),IF(AF1368&gt;G1368,(AF1368-G1368)*($G$23+AB1368),0),IF(X1368&gt;F1368,(X1368-F1368)*($G$23+T1368),0),IF(P1368&gt;E1368,(P1368-E1368)*($G$23+L1368),0))</f>
        <v>0</v>
      </c>
      <c r="AP1368" s="18">
        <f>-$C$24</f>
        <v>-313614.51120000001</v>
      </c>
      <c r="AQ1368" s="17">
        <f ca="1">L1368*P1368+T1368*X1368+AB1368*AF1368+AJ1368*AN1368-AO1368+AP1368</f>
        <v>321730.77880000003</v>
      </c>
      <c r="AS1368" s="21">
        <f ca="1">SUM(IF(AN1368&gt;H1368, (AN1368-H1368), 0),IF(AF1368&gt;G1368,(AF1368-G1368),0),IF(X1368&gt;F1368,(X1368-F1368),0),IF(P1368&gt;E1368,(P1368-E1368),0))</f>
        <v>0</v>
      </c>
    </row>
    <row r="1369" spans="1:45" x14ac:dyDescent="0.4">
      <c r="A1369" s="15">
        <v>1341</v>
      </c>
      <c r="B1369" s="15">
        <f ca="1">IF(RAND() &lt; (8/12), 0, 1)</f>
        <v>1</v>
      </c>
      <c r="C1369" s="20">
        <f ca="1">RAND()</f>
        <v>0.90493658984829617</v>
      </c>
      <c r="D1369" s="15" t="str">
        <f ca="1">LOOKUP(C1369,$H$13:$H$16,$F$13:$F$16)</f>
        <v>Boeing 777-300ER</v>
      </c>
      <c r="E1369" s="15">
        <f ca="1">LOOKUP(D1369,$F$6:$F$9,$I$6:$I$9)</f>
        <v>8</v>
      </c>
      <c r="F1369" s="15">
        <f ca="1">LOOKUP(D1369,$F$6:$F$9,$J$6:$J$9)</f>
        <v>40</v>
      </c>
      <c r="G1369" s="15">
        <f ca="1">LOOKUP(D1369,$F$6:$F$9,$K$6:$K$9)</f>
        <v>24</v>
      </c>
      <c r="H1369" s="15">
        <f ca="1">LOOKUP(D1369,$F$6:$F$9,$L$6:$L$9)</f>
        <v>260</v>
      </c>
      <c r="I1369" s="20">
        <f ca="1">RAND()</f>
        <v>0.91700706508744356</v>
      </c>
      <c r="J1369" s="15">
        <f ca="1">IF(B1369=1, ROUND(_xlfn.NORM.INV(I1369,$C$5,$C$6)*(1+$T$14), 0), ROUND(_xlfn.NORM.INV(I1369, $D$5, $D$6)*(1+$T$14), 0))</f>
        <v>9</v>
      </c>
      <c r="K1369" s="20">
        <f ca="1">RAND()</f>
        <v>2.7936847757484395E-2</v>
      </c>
      <c r="L1369" s="18">
        <f ca="1">IF(B1369=1, ROUND(_xlfn.NORM.INV(K1369,$C$7,$C$8), 2), ROUND(_xlfn.NORM.INV(K1369, $D$7, $D$8), 2))</f>
        <v>10210.709999999999</v>
      </c>
      <c r="M1369" s="15">
        <f ca="1">MIN(E1369,J1369)</f>
        <v>8</v>
      </c>
      <c r="N1369" s="15">
        <f ca="1">RAND()</f>
        <v>0.59826720683312851</v>
      </c>
      <c r="O1369" s="19">
        <f ca="1">(IF(B1369=1, $G$21+($G$22-$G$21)*N1369, $H$21+($H$22-$H$21)*N1369))</f>
        <v>3.5939352239159499E-2</v>
      </c>
      <c r="P1369" s="15">
        <f ca="1">ROUND(M1369*(1-O1369), 0)</f>
        <v>8</v>
      </c>
      <c r="Q1369" s="20">
        <f ca="1">RAND()</f>
        <v>0.98691944601899673</v>
      </c>
      <c r="R1369" s="15">
        <f ca="1">IF(B1369=1, ROUND(_xlfn.NORM.INV(Q1369,$C$9,$C$10)*(1+$T$14), 0), ROUND(_xlfn.NORM.INV(Q1369, $D$9, $D$10)*(1+$T$14), 0))</f>
        <v>117</v>
      </c>
      <c r="S1369" s="20">
        <f ca="1">RAND()</f>
        <v>8.4392995237465573E-3</v>
      </c>
      <c r="T1369" s="18">
        <f ca="1">IF(B1369=1, ROUND(_xlfn.NORM.INV(S1369,$C$11,$C$12), 2), ROUND(_xlfn.NORM.INV(S1369, $D$11, $D$12), 2))</f>
        <v>4674.95</v>
      </c>
      <c r="U1369" s="15">
        <f ca="1">MIN(F1369,R1369)</f>
        <v>40</v>
      </c>
      <c r="V1369" s="15">
        <f ca="1">RAND()</f>
        <v>0.51488182185656217</v>
      </c>
      <c r="W1369" s="19">
        <f ca="1">(IF(B1369=1, $G$21+($G$22-$G$21)*V1369, $H$21+($H$22-$H$21)*V1369))</f>
        <v>3.3020863764979674E-2</v>
      </c>
      <c r="X1369" s="15">
        <f ca="1">ROUND(U1369*(1-W1369), 0)</f>
        <v>39</v>
      </c>
      <c r="Y1369" s="20">
        <f ca="1">RAND()</f>
        <v>0.81737044308685902</v>
      </c>
      <c r="Z1369" s="15">
        <f ca="1">IF(B1369=1, ROUND(_xlfn.NORM.INV(Y1369,$C$13,$C$14)*(1+$T$14), 0), ROUND(_xlfn.NORM.INV(Y1369, $D$13, $D$14)*(1+$T$14), 0))</f>
        <v>76</v>
      </c>
      <c r="AA1369" s="20">
        <f ca="1">RAND()</f>
        <v>0.44112016227350737</v>
      </c>
      <c r="AB1369" s="18">
        <f ca="1">IF(B1369=1, ROUND(_xlfn.NORM.INV(AA1369,$C$15,$C$16), 2), ROUND(_xlfn.NORM.INV(AA1369, $D$15, $D$16), 2))</f>
        <v>3571.13</v>
      </c>
      <c r="AC1369" s="15">
        <f ca="1">MIN(G1369,Z1369)</f>
        <v>24</v>
      </c>
      <c r="AD1369" s="15">
        <f ca="1">RAND()</f>
        <v>0.70064630214776924</v>
      </c>
      <c r="AE1369" s="19">
        <f ca="1">(IF(B1369=1, $G$21+($G$22-$G$21)*AD1369, $H$21+($H$22-$H$21)*AD1369))</f>
        <v>3.9522620575171925E-2</v>
      </c>
      <c r="AF1369" s="15">
        <f ca="1">ROUND(AC1369*(1-AE1369), 0)</f>
        <v>23</v>
      </c>
      <c r="AG1369" s="20">
        <f ca="1">RAND()</f>
        <v>0.94184363167238649</v>
      </c>
      <c r="AH1369" s="15">
        <f ca="1">IF(B1369=1, ROUND(_xlfn.NORM.INV(AG1369,$C$17,$C$18)*(1+$T$14), 0), ROUND(_xlfn.NORM.INV(AG1369, $D$17, $D$18)*(1+$T$14), 0))</f>
        <v>502</v>
      </c>
      <c r="AI1369" s="20">
        <f ca="1">RAND()</f>
        <v>0.30950823196928834</v>
      </c>
      <c r="AJ1369" s="18">
        <f ca="1">IF(B1369=1, ROUND(_xlfn.NORM.INV(AI1369,$C$19,$C$20), 2), ROUND(_xlfn.NORM.INV(AI1369, $D$19, $D$20), 2))</f>
        <v>2127.02</v>
      </c>
      <c r="AK1369" s="15">
        <f ca="1">MIN(ROUND(H1369*(1+$C$22),0),AH1369)</f>
        <v>273</v>
      </c>
      <c r="AL1369" s="20">
        <f ca="1">RAND()</f>
        <v>0.45200337410953884</v>
      </c>
      <c r="AM1369" s="19">
        <f ca="1">(IF(B1369=1, $G$21+($G$22-$G$21)*AL1369, $H$21+($H$22-$H$21)*AL1369))</f>
        <v>3.0820118093833861E-2</v>
      </c>
      <c r="AN1369" s="15">
        <f ca="1">ROUND(AK1369*(1-AM1369), 0)</f>
        <v>265</v>
      </c>
      <c r="AO1369" s="18">
        <f ca="1">SUM(IF(AN1369&gt;H1369, (AN1369-H1369)*($G$23+AJ1369), 0),IF(AF1369&gt;G1369,(AF1369-G1369)*($G$23+AB1369),0),IF(X1369&gt;F1369,(X1369-F1369)*($G$23+T1369),0),IF(P1369&gt;E1369,(P1369-E1369)*($G$23+L1369),0))</f>
        <v>14890.1</v>
      </c>
      <c r="AP1369" s="18">
        <f>-$C$24</f>
        <v>-313614.51120000001</v>
      </c>
      <c r="AQ1369" s="17">
        <f ca="1">L1369*P1369+T1369*X1369+AB1369*AF1369+AJ1369*AN1369-AO1369+AP1369</f>
        <v>581300.40880000009</v>
      </c>
      <c r="AS1369" s="21">
        <f ca="1">SUM(IF(AN1369&gt;H1369, (AN1369-H1369), 0),IF(AF1369&gt;G1369,(AF1369-G1369),0),IF(X1369&gt;F1369,(X1369-F1369),0),IF(P1369&gt;E1369,(P1369-E1369),0))</f>
        <v>5</v>
      </c>
    </row>
    <row r="1370" spans="1:45" x14ac:dyDescent="0.4">
      <c r="A1370" s="15">
        <v>1342</v>
      </c>
      <c r="B1370" s="15">
        <f ca="1">IF(RAND() &lt; (8/12), 0, 1)</f>
        <v>1</v>
      </c>
      <c r="C1370" s="20">
        <f ca="1">RAND()</f>
        <v>0.50966428695205845</v>
      </c>
      <c r="D1370" s="15" t="str">
        <f ca="1">LOOKUP(C1370,$H$13:$H$16,$F$13:$F$16)</f>
        <v>Airbus A380-800</v>
      </c>
      <c r="E1370" s="15">
        <f ca="1">LOOKUP(D1370,$F$6:$F$9,$I$6:$I$9)</f>
        <v>14</v>
      </c>
      <c r="F1370" s="15">
        <f ca="1">LOOKUP(D1370,$F$6:$F$9,$J$6:$J$9)</f>
        <v>76</v>
      </c>
      <c r="G1370" s="15">
        <f ca="1">LOOKUP(D1370,$F$6:$F$9,$K$6:$K$9)</f>
        <v>56</v>
      </c>
      <c r="H1370" s="15">
        <f ca="1">LOOKUP(D1370,$F$6:$F$9,$L$6:$L$9)</f>
        <v>341</v>
      </c>
      <c r="I1370" s="20">
        <f ca="1">RAND()</f>
        <v>0.40771984751528301</v>
      </c>
      <c r="J1370" s="15">
        <f ca="1">IF(B1370=1, ROUND(_xlfn.NORM.INV(I1370,$C$5,$C$6)*(1+$T$14), 0), ROUND(_xlfn.NORM.INV(I1370, $D$5, $D$6)*(1+$T$14), 0))</f>
        <v>6</v>
      </c>
      <c r="K1370" s="20">
        <f ca="1">RAND()</f>
        <v>0.78500902938803951</v>
      </c>
      <c r="L1370" s="18">
        <f ca="1">IF(B1370=1, ROUND(_xlfn.NORM.INV(K1370,$C$7,$C$8), 2), ROUND(_xlfn.NORM.INV(K1370, $D$7, $D$8), 2))</f>
        <v>15082.18</v>
      </c>
      <c r="M1370" s="15">
        <f ca="1">MIN(E1370,J1370)</f>
        <v>6</v>
      </c>
      <c r="N1370" s="15">
        <f ca="1">RAND()</f>
        <v>0.36735223837309561</v>
      </c>
      <c r="O1370" s="19">
        <f ca="1">(IF(B1370=1, $G$21+($G$22-$G$21)*N1370, $H$21+($H$22-$H$21)*N1370))</f>
        <v>2.7857328343058346E-2</v>
      </c>
      <c r="P1370" s="15">
        <f ca="1">ROUND(M1370*(1-O1370), 0)</f>
        <v>6</v>
      </c>
      <c r="Q1370" s="20">
        <f ca="1">RAND()</f>
        <v>0.98411115804394322</v>
      </c>
      <c r="R1370" s="15">
        <f ca="1">IF(B1370=1, ROUND(_xlfn.NORM.INV(Q1370,$C$9,$C$10)*(1+$T$14), 0), ROUND(_xlfn.NORM.INV(Q1370, $D$9, $D$10)*(1+$T$14), 0))</f>
        <v>115</v>
      </c>
      <c r="S1370" s="20">
        <f ca="1">RAND()</f>
        <v>0.7147448349183595</v>
      </c>
      <c r="T1370" s="18">
        <f ca="1">IF(B1370=1, ROUND(_xlfn.NORM.INV(S1370,$C$11,$C$12), 2), ROUND(_xlfn.NORM.INV(S1370, $D$11, $D$12), 2))</f>
        <v>7340.98</v>
      </c>
      <c r="U1370" s="15">
        <f ca="1">MIN(F1370,R1370)</f>
        <v>76</v>
      </c>
      <c r="V1370" s="15">
        <f ca="1">RAND()</f>
        <v>0.68837596484340058</v>
      </c>
      <c r="W1370" s="19">
        <f ca="1">(IF(B1370=1, $G$21+($G$22-$G$21)*V1370, $H$21+($H$22-$H$21)*V1370))</f>
        <v>3.9093158769519021E-2</v>
      </c>
      <c r="X1370" s="15">
        <f ca="1">ROUND(U1370*(1-W1370), 0)</f>
        <v>73</v>
      </c>
      <c r="Y1370" s="20">
        <f ca="1">RAND()</f>
        <v>0.50145281373918582</v>
      </c>
      <c r="Z1370" s="15">
        <f ca="1">IF(B1370=1, ROUND(_xlfn.NORM.INV(Y1370,$C$13,$C$14)*(1+$T$14), 0), ROUND(_xlfn.NORM.INV(Y1370, $D$13, $D$14)*(1+$T$14), 0))</f>
        <v>55</v>
      </c>
      <c r="AA1370" s="20">
        <f ca="1">RAND()</f>
        <v>0.21946642008509265</v>
      </c>
      <c r="AB1370" s="18">
        <f ca="1">IF(B1370=1, ROUND(_xlfn.NORM.INV(AA1370,$C$15,$C$16), 2), ROUND(_xlfn.NORM.INV(AA1370, $D$15, $D$16), 2))</f>
        <v>3270.14</v>
      </c>
      <c r="AC1370" s="15">
        <f ca="1">MIN(G1370,Z1370)</f>
        <v>55</v>
      </c>
      <c r="AD1370" s="15">
        <f ca="1">RAND()</f>
        <v>0.49072220857871707</v>
      </c>
      <c r="AE1370" s="19">
        <f ca="1">(IF(B1370=1, $G$21+($G$22-$G$21)*AD1370, $H$21+($H$22-$H$21)*AD1370))</f>
        <v>3.2175277300255101E-2</v>
      </c>
      <c r="AF1370" s="15">
        <f ca="1">ROUND(AC1370*(1-AE1370), 0)</f>
        <v>53</v>
      </c>
      <c r="AG1370" s="20">
        <f ca="1">RAND()</f>
        <v>0.95512198861757525</v>
      </c>
      <c r="AH1370" s="15">
        <f ca="1">IF(B1370=1, ROUND(_xlfn.NORM.INV(AG1370,$C$17,$C$18)*(1+$T$14), 0), ROUND(_xlfn.NORM.INV(AG1370, $D$17, $D$18)*(1+$T$14), 0))</f>
        <v>518</v>
      </c>
      <c r="AI1370" s="20">
        <f ca="1">RAND()</f>
        <v>0.95350622837417431</v>
      </c>
      <c r="AJ1370" s="18">
        <f ca="1">IF(B1370=1, ROUND(_xlfn.NORM.INV(AI1370,$C$19,$C$20), 2), ROUND(_xlfn.NORM.INV(AI1370, $D$19, $D$20), 2))</f>
        <v>2781.39</v>
      </c>
      <c r="AK1370" s="15">
        <f ca="1">MIN(ROUND(H1370*(1+$C$22),0),AH1370)</f>
        <v>358</v>
      </c>
      <c r="AL1370" s="20">
        <f ca="1">RAND()</f>
        <v>0.38351620989633839</v>
      </c>
      <c r="AM1370" s="19">
        <f ca="1">(IF(B1370=1, $G$21+($G$22-$G$21)*AL1370, $H$21+($H$22-$H$21)*AL1370))</f>
        <v>2.8423067346371844E-2</v>
      </c>
      <c r="AN1370" s="15">
        <f ca="1">ROUND(AK1370*(1-AM1370), 0)</f>
        <v>348</v>
      </c>
      <c r="AO1370" s="18">
        <f ca="1">SUM(IF(AN1370&gt;H1370, (AN1370-H1370)*($G$23+AJ1370), 0),IF(AF1370&gt;G1370,(AF1370-G1370)*($G$23+AB1370),0),IF(X1370&gt;F1370,(X1370-F1370)*($G$23+T1370),0),IF(P1370&gt;E1370,(P1370-E1370)*($G$23+L1370),0))</f>
        <v>25426.73</v>
      </c>
      <c r="AP1370" s="18">
        <f>-$C$24</f>
        <v>-313614.51120000001</v>
      </c>
      <c r="AQ1370" s="17">
        <f ca="1">L1370*P1370+T1370*X1370+AB1370*AF1370+AJ1370*AN1370-AO1370+AP1370</f>
        <v>1428584.5187999997</v>
      </c>
      <c r="AS1370" s="21">
        <f ca="1">SUM(IF(AN1370&gt;H1370, (AN1370-H1370), 0),IF(AF1370&gt;G1370,(AF1370-G1370),0),IF(X1370&gt;F1370,(X1370-F1370),0),IF(P1370&gt;E1370,(P1370-E1370),0))</f>
        <v>7</v>
      </c>
    </row>
    <row r="1371" spans="1:45" x14ac:dyDescent="0.4">
      <c r="A1371" s="15">
        <v>1343</v>
      </c>
      <c r="B1371" s="15">
        <f ca="1">IF(RAND() &lt; (8/12), 0, 1)</f>
        <v>1</v>
      </c>
      <c r="C1371" s="20">
        <f ca="1">RAND()</f>
        <v>0.44303519296866511</v>
      </c>
      <c r="D1371" s="15" t="str">
        <f ca="1">LOOKUP(C1371,$H$13:$H$16,$F$13:$F$16)</f>
        <v>Airbus A380-800</v>
      </c>
      <c r="E1371" s="15">
        <f ca="1">LOOKUP(D1371,$F$6:$F$9,$I$6:$I$9)</f>
        <v>14</v>
      </c>
      <c r="F1371" s="15">
        <f ca="1">LOOKUP(D1371,$F$6:$F$9,$J$6:$J$9)</f>
        <v>76</v>
      </c>
      <c r="G1371" s="15">
        <f ca="1">LOOKUP(D1371,$F$6:$F$9,$K$6:$K$9)</f>
        <v>56</v>
      </c>
      <c r="H1371" s="15">
        <f ca="1">LOOKUP(D1371,$F$6:$F$9,$L$6:$L$9)</f>
        <v>341</v>
      </c>
      <c r="I1371" s="20">
        <f ca="1">RAND()</f>
        <v>0.2394309344769171</v>
      </c>
      <c r="J1371" s="15">
        <f ca="1">IF(B1371=1, ROUND(_xlfn.NORM.INV(I1371,$C$5,$C$6)*(1+$T$14), 0), ROUND(_xlfn.NORM.INV(I1371, $D$5, $D$6)*(1+$T$14), 0))</f>
        <v>5</v>
      </c>
      <c r="K1371" s="20">
        <f ca="1">RAND()</f>
        <v>0.24359779450749797</v>
      </c>
      <c r="L1371" s="18">
        <f ca="1">IF(B1371=1, ROUND(_xlfn.NORM.INV(K1371,$C$7,$C$8), 2), ROUND(_xlfn.NORM.INV(K1371, $D$7, $D$8), 2))</f>
        <v>12405.91</v>
      </c>
      <c r="M1371" s="15">
        <f ca="1">MIN(E1371,J1371)</f>
        <v>5</v>
      </c>
      <c r="N1371" s="15">
        <f ca="1">RAND()</f>
        <v>0.96178100948342571</v>
      </c>
      <c r="O1371" s="19">
        <f ca="1">(IF(B1371=1, $G$21+($G$22-$G$21)*N1371, $H$21+($H$22-$H$21)*N1371))</f>
        <v>4.8662335331919902E-2</v>
      </c>
      <c r="P1371" s="15">
        <f ca="1">ROUND(M1371*(1-O1371), 0)</f>
        <v>5</v>
      </c>
      <c r="Q1371" s="20">
        <f ca="1">RAND()</f>
        <v>0.21354540774843056</v>
      </c>
      <c r="R1371" s="15">
        <f ca="1">IF(B1371=1, ROUND(_xlfn.NORM.INV(Q1371,$C$9,$C$10)*(1+$T$14), 0), ROUND(_xlfn.NORM.INV(Q1371, $D$9, $D$10)*(1+$T$14), 0))</f>
        <v>41</v>
      </c>
      <c r="S1371" s="20">
        <f ca="1">RAND()</f>
        <v>0.82814676304769641</v>
      </c>
      <c r="T1371" s="18">
        <f ca="1">IF(B1371=1, ROUND(_xlfn.NORM.INV(S1371,$C$11,$C$12), 2), ROUND(_xlfn.NORM.INV(S1371, $D$11, $D$12), 2))</f>
        <v>7683.24</v>
      </c>
      <c r="U1371" s="15">
        <f ca="1">MIN(F1371,R1371)</f>
        <v>41</v>
      </c>
      <c r="V1371" s="15">
        <f ca="1">RAND()</f>
        <v>0.54004173383685283</v>
      </c>
      <c r="W1371" s="19">
        <f ca="1">(IF(B1371=1, $G$21+($G$22-$G$21)*V1371, $H$21+($H$22-$H$21)*V1371))</f>
        <v>3.3901460684289855E-2</v>
      </c>
      <c r="X1371" s="15">
        <f ca="1">ROUND(U1371*(1-W1371), 0)</f>
        <v>40</v>
      </c>
      <c r="Y1371" s="20">
        <f ca="1">RAND()</f>
        <v>0.48521071496515022</v>
      </c>
      <c r="Z1371" s="15">
        <f ca="1">IF(B1371=1, ROUND(_xlfn.NORM.INV(Y1371,$C$13,$C$14)*(1+$T$14), 0), ROUND(_xlfn.NORM.INV(Y1371, $D$13, $D$14)*(1+$T$14), 0))</f>
        <v>54</v>
      </c>
      <c r="AA1371" s="20">
        <f ca="1">RAND()</f>
        <v>0.40051389729544029</v>
      </c>
      <c r="AB1371" s="18">
        <f ca="1">IF(B1371=1, ROUND(_xlfn.NORM.INV(AA1371,$C$15,$C$16), 2), ROUND(_xlfn.NORM.INV(AA1371, $D$15, $D$16), 2))</f>
        <v>3521.17</v>
      </c>
      <c r="AC1371" s="15">
        <f ca="1">MIN(G1371,Z1371)</f>
        <v>54</v>
      </c>
      <c r="AD1371" s="15">
        <f ca="1">RAND()</f>
        <v>0.98201486865537146</v>
      </c>
      <c r="AE1371" s="19">
        <f ca="1">(IF(B1371=1, $G$21+($G$22-$G$21)*AD1371, $H$21+($H$22-$H$21)*AD1371))</f>
        <v>4.9370520402938003E-2</v>
      </c>
      <c r="AF1371" s="15">
        <f ca="1">ROUND(AC1371*(1-AE1371), 0)</f>
        <v>51</v>
      </c>
      <c r="AG1371" s="20">
        <f ca="1">RAND()</f>
        <v>0.87960656171737617</v>
      </c>
      <c r="AH1371" s="15">
        <f ca="1">IF(B1371=1, ROUND(_xlfn.NORM.INV(AG1371,$C$17,$C$18)*(1+$T$14), 0), ROUND(_xlfn.NORM.INV(AG1371, $D$17, $D$18)*(1+$T$14), 0))</f>
        <v>452</v>
      </c>
      <c r="AI1371" s="20">
        <f ca="1">RAND()</f>
        <v>0.64545825231236587</v>
      </c>
      <c r="AJ1371" s="18">
        <f ca="1">IF(B1371=1, ROUND(_xlfn.NORM.INV(AI1371,$C$19,$C$20), 2), ROUND(_xlfn.NORM.INV(AI1371, $D$19, $D$20), 2))</f>
        <v>2388.62</v>
      </c>
      <c r="AK1371" s="15">
        <f ca="1">MIN(ROUND(H1371*(1+$C$22),0),AH1371)</f>
        <v>358</v>
      </c>
      <c r="AL1371" s="20">
        <f ca="1">RAND()</f>
        <v>1.1729885267932838E-2</v>
      </c>
      <c r="AM1371" s="19">
        <f ca="1">(IF(B1371=1, $G$21+($G$22-$G$21)*AL1371, $H$21+($H$22-$H$21)*AL1371))</f>
        <v>1.5410545984377648E-2</v>
      </c>
      <c r="AN1371" s="15">
        <f ca="1">ROUND(AK1371*(1-AM1371), 0)</f>
        <v>352</v>
      </c>
      <c r="AO1371" s="18">
        <f ca="1">SUM(IF(AN1371&gt;H1371, (AN1371-H1371)*($G$23+AJ1371), 0),IF(AF1371&gt;G1371,(AF1371-G1371)*($G$23+AB1371),0),IF(X1371&gt;F1371,(X1371-F1371)*($G$23+T1371),0),IF(P1371&gt;E1371,(P1371-E1371)*($G$23+L1371),0))</f>
        <v>35635.82</v>
      </c>
      <c r="AP1371" s="18">
        <f>-$C$24</f>
        <v>-313614.51120000001</v>
      </c>
      <c r="AQ1371" s="17">
        <f ca="1">L1371*P1371+T1371*X1371+AB1371*AF1371+AJ1371*AN1371-AO1371+AP1371</f>
        <v>1040482.7287999999</v>
      </c>
      <c r="AS1371" s="21">
        <f ca="1">SUM(IF(AN1371&gt;H1371, (AN1371-H1371), 0),IF(AF1371&gt;G1371,(AF1371-G1371),0),IF(X1371&gt;F1371,(X1371-F1371),0),IF(P1371&gt;E1371,(P1371-E1371),0))</f>
        <v>11</v>
      </c>
    </row>
    <row r="1372" spans="1:45" x14ac:dyDescent="0.4">
      <c r="A1372" s="15">
        <v>1344</v>
      </c>
      <c r="B1372" s="15">
        <f ca="1">IF(RAND() &lt; (8/12), 0, 1)</f>
        <v>0</v>
      </c>
      <c r="C1372" s="20">
        <f ca="1">RAND()</f>
        <v>0.27489923228504209</v>
      </c>
      <c r="D1372" s="15" t="str">
        <f ca="1">LOOKUP(C1372,$H$13:$H$16,$F$13:$F$16)</f>
        <v>Airbus A380-800</v>
      </c>
      <c r="E1372" s="15">
        <f ca="1">LOOKUP(D1372,$F$6:$F$9,$I$6:$I$9)</f>
        <v>14</v>
      </c>
      <c r="F1372" s="15">
        <f ca="1">LOOKUP(D1372,$F$6:$F$9,$J$6:$J$9)</f>
        <v>76</v>
      </c>
      <c r="G1372" s="15">
        <f ca="1">LOOKUP(D1372,$F$6:$F$9,$K$6:$K$9)</f>
        <v>56</v>
      </c>
      <c r="H1372" s="15">
        <f ca="1">LOOKUP(D1372,$F$6:$F$9,$L$6:$L$9)</f>
        <v>341</v>
      </c>
      <c r="I1372" s="20">
        <f ca="1">RAND()</f>
        <v>0.96036828325067625</v>
      </c>
      <c r="J1372" s="15">
        <f ca="1">IF(B1372=1, ROUND(_xlfn.NORM.INV(I1372,$C$5,$C$6)*(1+$T$14), 0), ROUND(_xlfn.NORM.INV(I1372, $D$5, $D$6)*(1+$T$14), 0))</f>
        <v>6</v>
      </c>
      <c r="K1372" s="20">
        <f ca="1">RAND()</f>
        <v>0.38561399920367412</v>
      </c>
      <c r="L1372" s="18">
        <f ca="1">IF(B1372=1, ROUND(_xlfn.NORM.INV(K1372,$C$7,$C$8), 2), ROUND(_xlfn.NORM.INV(K1372, $D$7, $D$8), 2))</f>
        <v>10359.86</v>
      </c>
      <c r="M1372" s="15">
        <f ca="1">MIN(E1372,J1372)</f>
        <v>6</v>
      </c>
      <c r="N1372" s="15">
        <f ca="1">RAND()</f>
        <v>0.53886574927434461</v>
      </c>
      <c r="O1372" s="19">
        <f ca="1">(IF(B1372=1, $G$21+($G$22-$G$21)*N1372, $H$21+($H$22-$H$21)*N1372))</f>
        <v>2.616597247823034E-2</v>
      </c>
      <c r="P1372" s="15">
        <f ca="1">ROUND(M1372*(1-O1372), 0)</f>
        <v>6</v>
      </c>
      <c r="Q1372" s="20">
        <f ca="1">RAND()</f>
        <v>0.84571973193083272</v>
      </c>
      <c r="R1372" s="15">
        <f ca="1">IF(B1372=1, ROUND(_xlfn.NORM.INV(Q1372,$C$9,$C$10)*(1+$T$14), 0), ROUND(_xlfn.NORM.INV(Q1372, $D$9, $D$10)*(1+$T$14), 0))</f>
        <v>51</v>
      </c>
      <c r="S1372" s="20">
        <f ca="1">RAND()</f>
        <v>0.22068666735345677</v>
      </c>
      <c r="T1372" s="18">
        <f ca="1">IF(B1372=1, ROUND(_xlfn.NORM.INV(S1372,$C$11,$C$12), 2), ROUND(_xlfn.NORM.INV(S1372, $D$11, $D$12), 2))</f>
        <v>5070.75</v>
      </c>
      <c r="U1372" s="15">
        <f ca="1">MIN(F1372,R1372)</f>
        <v>51</v>
      </c>
      <c r="V1372" s="15">
        <f ca="1">RAND()</f>
        <v>0.45095058903445973</v>
      </c>
      <c r="W1372" s="19">
        <f ca="1">(IF(B1372=1, $G$21+($G$22-$G$21)*V1372, $H$21+($H$22-$H$21)*V1372))</f>
        <v>2.352851767103379E-2</v>
      </c>
      <c r="X1372" s="15">
        <f ca="1">ROUND(U1372*(1-W1372), 0)</f>
        <v>50</v>
      </c>
      <c r="Y1372" s="20">
        <f ca="1">RAND()</f>
        <v>0.84010453466236346</v>
      </c>
      <c r="Z1372" s="15">
        <f ca="1">IF(B1372=1, ROUND(_xlfn.NORM.INV(Y1372,$C$13,$C$14)*(1+$T$14), 0), ROUND(_xlfn.NORM.INV(Y1372, $D$13, $D$14)*(1+$T$14), 0))</f>
        <v>45</v>
      </c>
      <c r="AA1372" s="20">
        <f ca="1">RAND()</f>
        <v>0.70036904621240115</v>
      </c>
      <c r="AB1372" s="18">
        <f ca="1">IF(B1372=1, ROUND(_xlfn.NORM.INV(AA1372,$C$15,$C$16), 2), ROUND(_xlfn.NORM.INV(AA1372, $D$15, $D$16), 2))</f>
        <v>2861.83</v>
      </c>
      <c r="AC1372" s="15">
        <f ca="1">MIN(G1372,Z1372)</f>
        <v>45</v>
      </c>
      <c r="AD1372" s="15">
        <f ca="1">RAND()</f>
        <v>7.0994364522240172E-2</v>
      </c>
      <c r="AE1372" s="19">
        <f ca="1">(IF(B1372=1, $G$21+($G$22-$G$21)*AD1372, $H$21+($H$22-$H$21)*AD1372))</f>
        <v>1.2129830935667205E-2</v>
      </c>
      <c r="AF1372" s="15">
        <f ca="1">ROUND(AC1372*(1-AE1372), 0)</f>
        <v>44</v>
      </c>
      <c r="AG1372" s="20">
        <f ca="1">RAND()</f>
        <v>0.21700355299446583</v>
      </c>
      <c r="AH1372" s="15">
        <f ca="1">IF(B1372=1, ROUND(_xlfn.NORM.INV(AG1372,$C$17,$C$18)*(1+$T$14), 0), ROUND(_xlfn.NORM.INV(AG1372, $D$17, $D$18)*(1+$T$14), 0))</f>
        <v>158</v>
      </c>
      <c r="AI1372" s="20">
        <f ca="1">RAND()</f>
        <v>0.55312566160350118</v>
      </c>
      <c r="AJ1372" s="18">
        <f ca="1">IF(B1372=1, ROUND(_xlfn.NORM.INV(AI1372,$C$19,$C$20), 2), ROUND(_xlfn.NORM.INV(AI1372, $D$19, $D$20), 2))</f>
        <v>1758.88</v>
      </c>
      <c r="AK1372" s="15">
        <f ca="1">MIN(ROUND(H1372*(1+$C$22),0),AH1372)</f>
        <v>158</v>
      </c>
      <c r="AL1372" s="20">
        <f ca="1">RAND()</f>
        <v>0.20049243565393493</v>
      </c>
      <c r="AM1372" s="19">
        <f ca="1">(IF(B1372=1, $G$21+($G$22-$G$21)*AL1372, $H$21+($H$22-$H$21)*AL1372))</f>
        <v>1.6014773069618047E-2</v>
      </c>
      <c r="AN1372" s="15">
        <f ca="1">ROUND(AK1372*(1-AM1372), 0)</f>
        <v>155</v>
      </c>
      <c r="AO1372" s="18">
        <f ca="1">SUM(IF(AN1372&gt;H1372, (AN1372-H1372)*($G$23+AJ1372), 0),IF(AF1372&gt;G1372,(AF1372-G1372)*($G$23+AB1372),0),IF(X1372&gt;F1372,(X1372-F1372)*($G$23+T1372),0),IF(P1372&gt;E1372,(P1372-E1372)*($G$23+L1372),0))</f>
        <v>0</v>
      </c>
      <c r="AP1372" s="18">
        <f>-$C$24</f>
        <v>-313614.51120000001</v>
      </c>
      <c r="AQ1372" s="17">
        <f ca="1">L1372*P1372+T1372*X1372+AB1372*AF1372+AJ1372*AN1372-AO1372+AP1372</f>
        <v>400629.06880000007</v>
      </c>
      <c r="AS1372" s="21">
        <f ca="1">SUM(IF(AN1372&gt;H1372, (AN1372-H1372), 0),IF(AF1372&gt;G1372,(AF1372-G1372),0),IF(X1372&gt;F1372,(X1372-F1372),0),IF(P1372&gt;E1372,(P1372-E1372),0))</f>
        <v>0</v>
      </c>
    </row>
    <row r="1373" spans="1:45" x14ac:dyDescent="0.4">
      <c r="A1373" s="15">
        <v>1345</v>
      </c>
      <c r="B1373" s="15">
        <f ca="1">IF(RAND() &lt; (8/12), 0, 1)</f>
        <v>0</v>
      </c>
      <c r="C1373" s="20">
        <f ca="1">RAND()</f>
        <v>0.37608143493289148</v>
      </c>
      <c r="D1373" s="15" t="str">
        <f ca="1">LOOKUP(C1373,$H$13:$H$16,$F$13:$F$16)</f>
        <v>Airbus A380-800</v>
      </c>
      <c r="E1373" s="15">
        <f ca="1">LOOKUP(D1373,$F$6:$F$9,$I$6:$I$9)</f>
        <v>14</v>
      </c>
      <c r="F1373" s="15">
        <f ca="1">LOOKUP(D1373,$F$6:$F$9,$J$6:$J$9)</f>
        <v>76</v>
      </c>
      <c r="G1373" s="15">
        <f ca="1">LOOKUP(D1373,$F$6:$F$9,$K$6:$K$9)</f>
        <v>56</v>
      </c>
      <c r="H1373" s="15">
        <f ca="1">LOOKUP(D1373,$F$6:$F$9,$L$6:$L$9)</f>
        <v>341</v>
      </c>
      <c r="I1373" s="20">
        <f ca="1">RAND()</f>
        <v>0.23458423818326657</v>
      </c>
      <c r="J1373" s="15">
        <f ca="1">IF(B1373=1, ROUND(_xlfn.NORM.INV(I1373,$C$5,$C$6)*(1+$T$14), 0), ROUND(_xlfn.NORM.INV(I1373, $D$5, $D$6)*(1+$T$14), 0))</f>
        <v>3</v>
      </c>
      <c r="K1373" s="20">
        <f ca="1">RAND()</f>
        <v>1.6525779527986284E-2</v>
      </c>
      <c r="L1373" s="18">
        <f ca="1">IF(B1373=1, ROUND(_xlfn.NORM.INV(K1373,$C$7,$C$8), 2), ROUND(_xlfn.NORM.INV(K1373, $D$7, $D$8), 2))</f>
        <v>9520.9500000000007</v>
      </c>
      <c r="M1373" s="15">
        <f ca="1">MIN(E1373,J1373)</f>
        <v>3</v>
      </c>
      <c r="N1373" s="15">
        <f ca="1">RAND()</f>
        <v>0.67311969591816434</v>
      </c>
      <c r="O1373" s="19">
        <f ca="1">(IF(B1373=1, $G$21+($G$22-$G$21)*N1373, $H$21+($H$22-$H$21)*N1373))</f>
        <v>3.0193590877544932E-2</v>
      </c>
      <c r="P1373" s="15">
        <f ca="1">ROUND(M1373*(1-O1373), 0)</f>
        <v>3</v>
      </c>
      <c r="Q1373" s="20">
        <f ca="1">RAND()</f>
        <v>0.93083846834536943</v>
      </c>
      <c r="R1373" s="15">
        <f ca="1">IF(B1373=1, ROUND(_xlfn.NORM.INV(Q1373,$C$9,$C$10)*(1+$T$14), 0), ROUND(_xlfn.NORM.INV(Q1373, $D$9, $D$10)*(1+$T$14), 0))</f>
        <v>55</v>
      </c>
      <c r="S1373" s="20">
        <f ca="1">RAND()</f>
        <v>0.32763415221268732</v>
      </c>
      <c r="T1373" s="18">
        <f ca="1">IF(B1373=1, ROUND(_xlfn.NORM.INV(S1373,$C$11,$C$12), 2), ROUND(_xlfn.NORM.INV(S1373, $D$11, $D$12), 2))</f>
        <v>5144.45</v>
      </c>
      <c r="U1373" s="15">
        <f ca="1">MIN(F1373,R1373)</f>
        <v>55</v>
      </c>
      <c r="V1373" s="15">
        <f ca="1">RAND()</f>
        <v>8.4111680938618427E-2</v>
      </c>
      <c r="W1373" s="19">
        <f ca="1">(IF(B1373=1, $G$21+($G$22-$G$21)*V1373, $H$21+($H$22-$H$21)*V1373))</f>
        <v>1.2523350428158553E-2</v>
      </c>
      <c r="X1373" s="15">
        <f ca="1">ROUND(U1373*(1-W1373), 0)</f>
        <v>54</v>
      </c>
      <c r="Y1373" s="20">
        <f ca="1">RAND()</f>
        <v>0.25521489917068518</v>
      </c>
      <c r="Z1373" s="15">
        <f ca="1">IF(B1373=1, ROUND(_xlfn.NORM.INV(Y1373,$C$13,$C$14)*(1+$T$14), 0), ROUND(_xlfn.NORM.INV(Y1373, $D$13, $D$14)*(1+$T$14), 0))</f>
        <v>29</v>
      </c>
      <c r="AA1373" s="20">
        <f ca="1">RAND()</f>
        <v>0.5855663280905089</v>
      </c>
      <c r="AB1373" s="18">
        <f ca="1">IF(B1373=1, ROUND(_xlfn.NORM.INV(AA1373,$C$15,$C$16), 2), ROUND(_xlfn.NORM.INV(AA1373, $D$15, $D$16), 2))</f>
        <v>2824.24</v>
      </c>
      <c r="AC1373" s="15">
        <f ca="1">MIN(G1373,Z1373)</f>
        <v>29</v>
      </c>
      <c r="AD1373" s="15">
        <f ca="1">RAND()</f>
        <v>0.50632893578914551</v>
      </c>
      <c r="AE1373" s="19">
        <f ca="1">(IF(B1373=1, $G$21+($G$22-$G$21)*AD1373, $H$21+($H$22-$H$21)*AD1373))</f>
        <v>2.5189868073674362E-2</v>
      </c>
      <c r="AF1373" s="15">
        <f ca="1">ROUND(AC1373*(1-AE1373), 0)</f>
        <v>28</v>
      </c>
      <c r="AG1373" s="20">
        <f ca="1">RAND()</f>
        <v>0.41368453925985282</v>
      </c>
      <c r="AH1373" s="15">
        <f ca="1">IF(B1373=1, ROUND(_xlfn.NORM.INV(AG1373,$C$17,$C$18)*(1+$T$14), 0), ROUND(_xlfn.NORM.INV(AG1373, $D$17, $D$18)*(1+$T$14), 0))</f>
        <v>188</v>
      </c>
      <c r="AI1373" s="20">
        <f ca="1">RAND()</f>
        <v>0.92592995304588988</v>
      </c>
      <c r="AJ1373" s="18">
        <f ca="1">IF(B1373=1, ROUND(_xlfn.NORM.INV(AI1373,$C$19,$C$20), 2), ROUND(_xlfn.NORM.INV(AI1373, $D$19, $D$20), 2))</f>
        <v>1858.58</v>
      </c>
      <c r="AK1373" s="15">
        <f ca="1">MIN(ROUND(H1373*(1+$C$22),0),AH1373)</f>
        <v>188</v>
      </c>
      <c r="AL1373" s="20">
        <f ca="1">RAND()</f>
        <v>0.69049638658150037</v>
      </c>
      <c r="AM1373" s="19">
        <f ca="1">(IF(B1373=1, $G$21+($G$22-$G$21)*AL1373, $H$21+($H$22-$H$21)*AL1373))</f>
        <v>3.0714891597445011E-2</v>
      </c>
      <c r="AN1373" s="15">
        <f ca="1">ROUND(AK1373*(1-AM1373), 0)</f>
        <v>182</v>
      </c>
      <c r="AO1373" s="18">
        <f ca="1">SUM(IF(AN1373&gt;H1373, (AN1373-H1373)*($G$23+AJ1373), 0),IF(AF1373&gt;G1373,(AF1373-G1373)*($G$23+AB1373),0),IF(X1373&gt;F1373,(X1373-F1373)*($G$23+T1373),0),IF(P1373&gt;E1373,(P1373-E1373)*($G$23+L1373),0))</f>
        <v>0</v>
      </c>
      <c r="AP1373" s="18">
        <f>-$C$24</f>
        <v>-313614.51120000001</v>
      </c>
      <c r="AQ1373" s="17">
        <f ca="1">L1373*P1373+T1373*X1373+AB1373*AF1373+AJ1373*AN1373-AO1373+AP1373</f>
        <v>410088.91879999993</v>
      </c>
      <c r="AS1373" s="21">
        <f ca="1">SUM(IF(AN1373&gt;H1373, (AN1373-H1373), 0),IF(AF1373&gt;G1373,(AF1373-G1373),0),IF(X1373&gt;F1373,(X1373-F1373),0),IF(P1373&gt;E1373,(P1373-E1373),0))</f>
        <v>0</v>
      </c>
    </row>
    <row r="1374" spans="1:45" x14ac:dyDescent="0.4">
      <c r="A1374" s="15">
        <v>1346</v>
      </c>
      <c r="B1374" s="15">
        <f ca="1">IF(RAND() &lt; (8/12), 0, 1)</f>
        <v>0</v>
      </c>
      <c r="C1374" s="20">
        <f ca="1">RAND()</f>
        <v>0.44251439028120931</v>
      </c>
      <c r="D1374" s="15" t="str">
        <f ca="1">LOOKUP(C1374,$H$13:$H$16,$F$13:$F$16)</f>
        <v>Airbus A380-800</v>
      </c>
      <c r="E1374" s="15">
        <f ca="1">LOOKUP(D1374,$F$6:$F$9,$I$6:$I$9)</f>
        <v>14</v>
      </c>
      <c r="F1374" s="15">
        <f ca="1">LOOKUP(D1374,$F$6:$F$9,$J$6:$J$9)</f>
        <v>76</v>
      </c>
      <c r="G1374" s="15">
        <f ca="1">LOOKUP(D1374,$F$6:$F$9,$K$6:$K$9)</f>
        <v>56</v>
      </c>
      <c r="H1374" s="15">
        <f ca="1">LOOKUP(D1374,$F$6:$F$9,$L$6:$L$9)</f>
        <v>341</v>
      </c>
      <c r="I1374" s="20">
        <f ca="1">RAND()</f>
        <v>0.43816319787922575</v>
      </c>
      <c r="J1374" s="15">
        <f ca="1">IF(B1374=1, ROUND(_xlfn.NORM.INV(I1374,$C$5,$C$6)*(1+$T$14), 0), ROUND(_xlfn.NORM.INV(I1374, $D$5, $D$6)*(1+$T$14), 0))</f>
        <v>4</v>
      </c>
      <c r="K1374" s="20">
        <f ca="1">RAND()</f>
        <v>0.8302791768895148</v>
      </c>
      <c r="L1374" s="18">
        <f ca="1">IF(B1374=1, ROUND(_xlfn.NORM.INV(K1374,$C$7,$C$8), 2), ROUND(_xlfn.NORM.INV(K1374, $D$7, $D$8), 2))</f>
        <v>10927.75</v>
      </c>
      <c r="M1374" s="15">
        <f ca="1">MIN(E1374,J1374)</f>
        <v>4</v>
      </c>
      <c r="N1374" s="15">
        <f ca="1">RAND()</f>
        <v>0.43377170477957305</v>
      </c>
      <c r="O1374" s="19">
        <f ca="1">(IF(B1374=1, $G$21+($G$22-$G$21)*N1374, $H$21+($H$22-$H$21)*N1374))</f>
        <v>2.3013151143387194E-2</v>
      </c>
      <c r="P1374" s="15">
        <f ca="1">ROUND(M1374*(1-O1374), 0)</f>
        <v>4</v>
      </c>
      <c r="Q1374" s="20">
        <f ca="1">RAND()</f>
        <v>0.11030402808807593</v>
      </c>
      <c r="R1374" s="15">
        <f ca="1">IF(B1374=1, ROUND(_xlfn.NORM.INV(Q1374,$C$9,$C$10)*(1+$T$14), 0), ROUND(_xlfn.NORM.INV(Q1374, $D$9, $D$10)*(1+$T$14), 0))</f>
        <v>27</v>
      </c>
      <c r="S1374" s="20">
        <f ca="1">RAND()</f>
        <v>0.14368370795980712</v>
      </c>
      <c r="T1374" s="18">
        <f ca="1">IF(B1374=1, ROUND(_xlfn.NORM.INV(S1374,$C$11,$C$12), 2), ROUND(_xlfn.NORM.INV(S1374, $D$11, $D$12), 2))</f>
        <v>5003.75</v>
      </c>
      <c r="U1374" s="15">
        <f ca="1">MIN(F1374,R1374)</f>
        <v>27</v>
      </c>
      <c r="V1374" s="15">
        <f ca="1">RAND()</f>
        <v>7.1556434412227699E-2</v>
      </c>
      <c r="W1374" s="19">
        <f ca="1">(IF(B1374=1, $G$21+($G$22-$G$21)*V1374, $H$21+($H$22-$H$21)*V1374))</f>
        <v>1.2146693032366832E-2</v>
      </c>
      <c r="X1374" s="15">
        <f ca="1">ROUND(U1374*(1-W1374), 0)</f>
        <v>27</v>
      </c>
      <c r="Y1374" s="20">
        <f ca="1">RAND()</f>
        <v>0.6026340983292422</v>
      </c>
      <c r="Z1374" s="15">
        <f ca="1">IF(B1374=1, ROUND(_xlfn.NORM.INV(Y1374,$C$13,$C$14)*(1+$T$14), 0), ROUND(_xlfn.NORM.INV(Y1374, $D$13, $D$14)*(1+$T$14), 0))</f>
        <v>38</v>
      </c>
      <c r="AA1374" s="20">
        <f ca="1">RAND()</f>
        <v>0.46066287563799468</v>
      </c>
      <c r="AB1374" s="18">
        <f ca="1">IF(B1374=1, ROUND(_xlfn.NORM.INV(AA1374,$C$15,$C$16), 2), ROUND(_xlfn.NORM.INV(AA1374, $D$15, $D$16), 2))</f>
        <v>2785.96</v>
      </c>
      <c r="AC1374" s="15">
        <f ca="1">MIN(G1374,Z1374)</f>
        <v>38</v>
      </c>
      <c r="AD1374" s="15">
        <f ca="1">RAND()</f>
        <v>0.14587216726515906</v>
      </c>
      <c r="AE1374" s="19">
        <f ca="1">(IF(B1374=1, $G$21+($G$22-$G$21)*AD1374, $H$21+($H$22-$H$21)*AD1374))</f>
        <v>1.4376165017954773E-2</v>
      </c>
      <c r="AF1374" s="15">
        <f ca="1">ROUND(AC1374*(1-AE1374), 0)</f>
        <v>37</v>
      </c>
      <c r="AG1374" s="20">
        <f ca="1">RAND()</f>
        <v>0.67682243742348625</v>
      </c>
      <c r="AH1374" s="15">
        <f ca="1">IF(B1374=1, ROUND(_xlfn.NORM.INV(AG1374,$C$17,$C$18)*(1+$T$14), 0), ROUND(_xlfn.NORM.INV(AG1374, $D$17, $D$18)*(1+$T$14), 0))</f>
        <v>224</v>
      </c>
      <c r="AI1374" s="20">
        <f ca="1">RAND()</f>
        <v>0.64183686679833274</v>
      </c>
      <c r="AJ1374" s="18">
        <f ca="1">IF(B1374=1, ROUND(_xlfn.NORM.INV(AI1374,$C$19,$C$20), 2), ROUND(_xlfn.NORM.INV(AI1374, $D$19, $D$20), 2))</f>
        <v>1776.33</v>
      </c>
      <c r="AK1374" s="15">
        <f ca="1">MIN(ROUND(H1374*(1+$C$22),0),AH1374)</f>
        <v>224</v>
      </c>
      <c r="AL1374" s="20">
        <f ca="1">RAND()</f>
        <v>0.17342174896497276</v>
      </c>
      <c r="AM1374" s="19">
        <f ca="1">(IF(B1374=1, $G$21+($G$22-$G$21)*AL1374, $H$21+($H$22-$H$21)*AL1374))</f>
        <v>1.5202652468949182E-2</v>
      </c>
      <c r="AN1374" s="15">
        <f ca="1">ROUND(AK1374*(1-AM1374), 0)</f>
        <v>221</v>
      </c>
      <c r="AO1374" s="18">
        <f ca="1">SUM(IF(AN1374&gt;H1374, (AN1374-H1374)*($G$23+AJ1374), 0),IF(AF1374&gt;G1374,(AF1374-G1374)*($G$23+AB1374),0),IF(X1374&gt;F1374,(X1374-F1374)*($G$23+T1374),0),IF(P1374&gt;E1374,(P1374-E1374)*($G$23+L1374),0))</f>
        <v>0</v>
      </c>
      <c r="AP1374" s="18">
        <f>-$C$24</f>
        <v>-313614.51120000001</v>
      </c>
      <c r="AQ1374" s="17">
        <f ca="1">L1374*P1374+T1374*X1374+AB1374*AF1374+AJ1374*AN1374-AO1374+AP1374</f>
        <v>360847.18879999995</v>
      </c>
      <c r="AS1374" s="21">
        <f ca="1">SUM(IF(AN1374&gt;H1374, (AN1374-H1374), 0),IF(AF1374&gt;G1374,(AF1374-G1374),0),IF(X1374&gt;F1374,(X1374-F1374),0),IF(P1374&gt;E1374,(P1374-E1374),0))</f>
        <v>0</v>
      </c>
    </row>
    <row r="1375" spans="1:45" x14ac:dyDescent="0.4">
      <c r="A1375" s="15">
        <v>1347</v>
      </c>
      <c r="B1375" s="15">
        <f ca="1">IF(RAND() &lt; (8/12), 0, 1)</f>
        <v>0</v>
      </c>
      <c r="C1375" s="20">
        <f ca="1">RAND()</f>
        <v>0.44722973989759318</v>
      </c>
      <c r="D1375" s="15" t="str">
        <f ca="1">LOOKUP(C1375,$H$13:$H$16,$F$13:$F$16)</f>
        <v>Airbus A380-800</v>
      </c>
      <c r="E1375" s="15">
        <f ca="1">LOOKUP(D1375,$F$6:$F$9,$I$6:$I$9)</f>
        <v>14</v>
      </c>
      <c r="F1375" s="15">
        <f ca="1">LOOKUP(D1375,$F$6:$F$9,$J$6:$J$9)</f>
        <v>76</v>
      </c>
      <c r="G1375" s="15">
        <f ca="1">LOOKUP(D1375,$F$6:$F$9,$K$6:$K$9)</f>
        <v>56</v>
      </c>
      <c r="H1375" s="15">
        <f ca="1">LOOKUP(D1375,$F$6:$F$9,$L$6:$L$9)</f>
        <v>341</v>
      </c>
      <c r="I1375" s="20">
        <f ca="1">RAND()</f>
        <v>0.8459288042679165</v>
      </c>
      <c r="J1375" s="15">
        <f ca="1">IF(B1375=1, ROUND(_xlfn.NORM.INV(I1375,$C$5,$C$6)*(1+$T$14), 0), ROUND(_xlfn.NORM.INV(I1375, $D$5, $D$6)*(1+$T$14), 0))</f>
        <v>5</v>
      </c>
      <c r="K1375" s="20">
        <f ca="1">RAND()</f>
        <v>0.81377695618654489</v>
      </c>
      <c r="L1375" s="18">
        <f ca="1">IF(B1375=1, ROUND(_xlfn.NORM.INV(K1375,$C$7,$C$8), 2), ROUND(_xlfn.NORM.INV(K1375, $D$7, $D$8), 2))</f>
        <v>10898.87</v>
      </c>
      <c r="M1375" s="15">
        <f ca="1">MIN(E1375,J1375)</f>
        <v>5</v>
      </c>
      <c r="N1375" s="15">
        <f ca="1">RAND()</f>
        <v>5.5614824106875904E-2</v>
      </c>
      <c r="O1375" s="19">
        <f ca="1">(IF(B1375=1, $G$21+($G$22-$G$21)*N1375, $H$21+($H$22-$H$21)*N1375))</f>
        <v>1.1668444723206278E-2</v>
      </c>
      <c r="P1375" s="15">
        <f ca="1">ROUND(M1375*(1-O1375), 0)</f>
        <v>5</v>
      </c>
      <c r="Q1375" s="20">
        <f ca="1">RAND()</f>
        <v>0.45979348551269372</v>
      </c>
      <c r="R1375" s="15">
        <f ca="1">IF(B1375=1, ROUND(_xlfn.NORM.INV(Q1375,$C$9,$C$10)*(1+$T$14), 0), ROUND(_xlfn.NORM.INV(Q1375, $D$9, $D$10)*(1+$T$14), 0))</f>
        <v>39</v>
      </c>
      <c r="S1375" s="20">
        <f ca="1">RAND()</f>
        <v>0.60366537085657812</v>
      </c>
      <c r="T1375" s="18">
        <f ca="1">IF(B1375=1, ROUND(_xlfn.NORM.INV(S1375,$C$11,$C$12), 2), ROUND(_xlfn.NORM.INV(S1375, $D$11, $D$12), 2))</f>
        <v>5306.09</v>
      </c>
      <c r="U1375" s="15">
        <f ca="1">MIN(F1375,R1375)</f>
        <v>39</v>
      </c>
      <c r="V1375" s="15">
        <f ca="1">RAND()</f>
        <v>0.95482944462679753</v>
      </c>
      <c r="W1375" s="19">
        <f ca="1">(IF(B1375=1, $G$21+($G$22-$G$21)*V1375, $H$21+($H$22-$H$21)*V1375))</f>
        <v>3.8644883338803927E-2</v>
      </c>
      <c r="X1375" s="15">
        <f ca="1">ROUND(U1375*(1-W1375), 0)</f>
        <v>37</v>
      </c>
      <c r="Y1375" s="20">
        <f ca="1">RAND()</f>
        <v>0.67242921207075423</v>
      </c>
      <c r="Z1375" s="15">
        <f ca="1">IF(B1375=1, ROUND(_xlfn.NORM.INV(Y1375,$C$13,$C$14)*(1+$T$14), 0), ROUND(_xlfn.NORM.INV(Y1375, $D$13, $D$14)*(1+$T$14), 0))</f>
        <v>40</v>
      </c>
      <c r="AA1375" s="20">
        <f ca="1">RAND()</f>
        <v>0.20210113134204055</v>
      </c>
      <c r="AB1375" s="18">
        <f ca="1">IF(B1375=1, ROUND(_xlfn.NORM.INV(AA1375,$C$15,$C$16), 2), ROUND(_xlfn.NORM.INV(AA1375, $D$15, $D$16), 2))</f>
        <v>2696.59</v>
      </c>
      <c r="AC1375" s="15">
        <f ca="1">MIN(G1375,Z1375)</f>
        <v>40</v>
      </c>
      <c r="AD1375" s="15">
        <f ca="1">RAND()</f>
        <v>0.36966469708561078</v>
      </c>
      <c r="AE1375" s="19">
        <f ca="1">(IF(B1375=1, $G$21+($G$22-$G$21)*AD1375, $H$21+($H$22-$H$21)*AD1375))</f>
        <v>2.1089940912568321E-2</v>
      </c>
      <c r="AF1375" s="15">
        <f ca="1">ROUND(AC1375*(1-AE1375), 0)</f>
        <v>39</v>
      </c>
      <c r="AG1375" s="20">
        <f ca="1">RAND()</f>
        <v>0.36966692926573752</v>
      </c>
      <c r="AH1375" s="15">
        <f ca="1">IF(B1375=1, ROUND(_xlfn.NORM.INV(AG1375,$C$17,$C$18)*(1+$T$14), 0), ROUND(_xlfn.NORM.INV(AG1375, $D$17, $D$18)*(1+$T$14), 0))</f>
        <v>182</v>
      </c>
      <c r="AI1375" s="20">
        <f ca="1">RAND()</f>
        <v>0.70949091968804456</v>
      </c>
      <c r="AJ1375" s="18">
        <f ca="1">IF(B1375=1, ROUND(_xlfn.NORM.INV(AI1375,$C$19,$C$20), 2), ROUND(_xlfn.NORM.INV(AI1375, $D$19, $D$20), 2))</f>
        <v>1790.65</v>
      </c>
      <c r="AK1375" s="15">
        <f ca="1">MIN(ROUND(H1375*(1+$C$22),0),AH1375)</f>
        <v>182</v>
      </c>
      <c r="AL1375" s="20">
        <f ca="1">RAND()</f>
        <v>0.13463588329455434</v>
      </c>
      <c r="AM1375" s="19">
        <f ca="1">(IF(B1375=1, $G$21+($G$22-$G$21)*AL1375, $H$21+($H$22-$H$21)*AL1375))</f>
        <v>1.4039076498836629E-2</v>
      </c>
      <c r="AN1375" s="15">
        <f ca="1">ROUND(AK1375*(1-AM1375), 0)</f>
        <v>179</v>
      </c>
      <c r="AO1375" s="18">
        <f ca="1">SUM(IF(AN1375&gt;H1375, (AN1375-H1375)*($G$23+AJ1375), 0),IF(AF1375&gt;G1375,(AF1375-G1375)*($G$23+AB1375),0),IF(X1375&gt;F1375,(X1375-F1375)*($G$23+T1375),0),IF(P1375&gt;E1375,(P1375-E1375)*($G$23+L1375),0))</f>
        <v>0</v>
      </c>
      <c r="AP1375" s="18">
        <f>-$C$24</f>
        <v>-313614.51120000001</v>
      </c>
      <c r="AQ1375" s="17">
        <f ca="1">L1375*P1375+T1375*X1375+AB1375*AF1375+AJ1375*AN1375-AO1375+AP1375</f>
        <v>362898.52880000003</v>
      </c>
      <c r="AS1375" s="21">
        <f ca="1">SUM(IF(AN1375&gt;H1375, (AN1375-H1375), 0),IF(AF1375&gt;G1375,(AF1375-G1375),0),IF(X1375&gt;F1375,(X1375-F1375),0),IF(P1375&gt;E1375,(P1375-E1375),0))</f>
        <v>0</v>
      </c>
    </row>
    <row r="1376" spans="1:45" x14ac:dyDescent="0.4">
      <c r="A1376" s="15">
        <v>1348</v>
      </c>
      <c r="B1376" s="15">
        <f ca="1">IF(RAND() &lt; (8/12), 0, 1)</f>
        <v>0</v>
      </c>
      <c r="C1376" s="20">
        <f ca="1">RAND()</f>
        <v>0.36771460175022863</v>
      </c>
      <c r="D1376" s="15" t="str">
        <f ca="1">LOOKUP(C1376,$H$13:$H$16,$F$13:$F$16)</f>
        <v>Airbus A380-800</v>
      </c>
      <c r="E1376" s="15">
        <f ca="1">LOOKUP(D1376,$F$6:$F$9,$I$6:$I$9)</f>
        <v>14</v>
      </c>
      <c r="F1376" s="15">
        <f ca="1">LOOKUP(D1376,$F$6:$F$9,$J$6:$J$9)</f>
        <v>76</v>
      </c>
      <c r="G1376" s="15">
        <f ca="1">LOOKUP(D1376,$F$6:$F$9,$K$6:$K$9)</f>
        <v>56</v>
      </c>
      <c r="H1376" s="15">
        <f ca="1">LOOKUP(D1376,$F$6:$F$9,$L$6:$L$9)</f>
        <v>341</v>
      </c>
      <c r="I1376" s="20">
        <f ca="1">RAND()</f>
        <v>0.8363109882845684</v>
      </c>
      <c r="J1376" s="15">
        <f ca="1">IF(B1376=1, ROUND(_xlfn.NORM.INV(I1376,$C$5,$C$6)*(1+$T$14), 0), ROUND(_xlfn.NORM.INV(I1376, $D$5, $D$6)*(1+$T$14), 0))</f>
        <v>5</v>
      </c>
      <c r="K1376" s="20">
        <f ca="1">RAND()</f>
        <v>0.16676926943978232</v>
      </c>
      <c r="L1376" s="18">
        <f ca="1">IF(B1376=1, ROUND(_xlfn.NORM.INV(K1376,$C$7,$C$8), 2), ROUND(_xlfn.NORM.INV(K1376, $D$7, $D$8), 2))</f>
        <v>10051.66</v>
      </c>
      <c r="M1376" s="15">
        <f ca="1">MIN(E1376,J1376)</f>
        <v>5</v>
      </c>
      <c r="N1376" s="15">
        <f ca="1">RAND()</f>
        <v>9.5183716257324913E-2</v>
      </c>
      <c r="O1376" s="19">
        <f ca="1">(IF(B1376=1, $G$21+($G$22-$G$21)*N1376, $H$21+($H$22-$H$21)*N1376))</f>
        <v>1.2855511487719747E-2</v>
      </c>
      <c r="P1376" s="15">
        <f ca="1">ROUND(M1376*(1-O1376), 0)</f>
        <v>5</v>
      </c>
      <c r="Q1376" s="20">
        <f ca="1">RAND()</f>
        <v>0.97022307624935644</v>
      </c>
      <c r="R1376" s="15">
        <f ca="1">IF(B1376=1, ROUND(_xlfn.NORM.INV(Q1376,$C$9,$C$10)*(1+$T$14), 0), ROUND(_xlfn.NORM.INV(Q1376, $D$9, $D$10)*(1+$T$14), 0))</f>
        <v>60</v>
      </c>
      <c r="S1376" s="20">
        <f ca="1">RAND()</f>
        <v>0.88843557198807466</v>
      </c>
      <c r="T1376" s="18">
        <f ca="1">IF(B1376=1, ROUND(_xlfn.NORM.INV(S1376,$C$11,$C$12), 2), ROUND(_xlfn.NORM.INV(S1376, $D$11, $D$12), 2))</f>
        <v>5523.8</v>
      </c>
      <c r="U1376" s="15">
        <f ca="1">MIN(F1376,R1376)</f>
        <v>60</v>
      </c>
      <c r="V1376" s="15">
        <f ca="1">RAND()</f>
        <v>2.7355593866366545E-2</v>
      </c>
      <c r="W1376" s="19">
        <f ca="1">(IF(B1376=1, $G$21+($G$22-$G$21)*V1376, $H$21+($H$22-$H$21)*V1376))</f>
        <v>1.0820667815990996E-2</v>
      </c>
      <c r="X1376" s="15">
        <f ca="1">ROUND(U1376*(1-W1376), 0)</f>
        <v>59</v>
      </c>
      <c r="Y1376" s="20">
        <f ca="1">RAND()</f>
        <v>0.72451278506364913</v>
      </c>
      <c r="Z1376" s="15">
        <f ca="1">IF(B1376=1, ROUND(_xlfn.NORM.INV(Y1376,$C$13,$C$14)*(1+$T$14), 0), ROUND(_xlfn.NORM.INV(Y1376, $D$13, $D$14)*(1+$T$14), 0))</f>
        <v>41</v>
      </c>
      <c r="AA1376" s="20">
        <f ca="1">RAND()</f>
        <v>0.58493787940416797</v>
      </c>
      <c r="AB1376" s="18">
        <f ca="1">IF(B1376=1, ROUND(_xlfn.NORM.INV(AA1376,$C$15,$C$16), 2), ROUND(_xlfn.NORM.INV(AA1376, $D$15, $D$16), 2))</f>
        <v>2824.04</v>
      </c>
      <c r="AC1376" s="15">
        <f ca="1">MIN(G1376,Z1376)</f>
        <v>41</v>
      </c>
      <c r="AD1376" s="15">
        <f ca="1">RAND()</f>
        <v>0.2272632663802634</v>
      </c>
      <c r="AE1376" s="19">
        <f ca="1">(IF(B1376=1, $G$21+($G$22-$G$21)*AD1376, $H$21+($H$22-$H$21)*AD1376))</f>
        <v>1.6817897991407902E-2</v>
      </c>
      <c r="AF1376" s="15">
        <f ca="1">ROUND(AC1376*(1-AE1376), 0)</f>
        <v>40</v>
      </c>
      <c r="AG1376" s="20">
        <f ca="1">RAND()</f>
        <v>0.79381359958727526</v>
      </c>
      <c r="AH1376" s="15">
        <f ca="1">IF(B1376=1, ROUND(_xlfn.NORM.INV(AG1376,$C$17,$C$18)*(1+$T$14), 0), ROUND(_xlfn.NORM.INV(AG1376, $D$17, $D$18)*(1+$T$14), 0))</f>
        <v>243</v>
      </c>
      <c r="AI1376" s="20">
        <f ca="1">RAND()</f>
        <v>0.66482095628847337</v>
      </c>
      <c r="AJ1376" s="18">
        <f ca="1">IF(B1376=1, ROUND(_xlfn.NORM.INV(AI1376,$C$19,$C$20), 2), ROUND(_xlfn.NORM.INV(AI1376, $D$19, $D$20), 2))</f>
        <v>1781.06</v>
      </c>
      <c r="AK1376" s="15">
        <f ca="1">MIN(ROUND(H1376*(1+$C$22),0),AH1376)</f>
        <v>243</v>
      </c>
      <c r="AL1376" s="20">
        <f ca="1">RAND()</f>
        <v>0.18534496724821958</v>
      </c>
      <c r="AM1376" s="19">
        <f ca="1">(IF(B1376=1, $G$21+($G$22-$G$21)*AL1376, $H$21+($H$22-$H$21)*AL1376))</f>
        <v>1.5560349017446587E-2</v>
      </c>
      <c r="AN1376" s="15">
        <f ca="1">ROUND(AK1376*(1-AM1376), 0)</f>
        <v>239</v>
      </c>
      <c r="AO1376" s="18">
        <f ca="1">SUM(IF(AN1376&gt;H1376, (AN1376-H1376)*($G$23+AJ1376), 0),IF(AF1376&gt;G1376,(AF1376-G1376)*($G$23+AB1376),0),IF(X1376&gt;F1376,(X1376-F1376)*($G$23+T1376),0),IF(P1376&gt;E1376,(P1376-E1376)*($G$23+L1376),0))</f>
        <v>0</v>
      </c>
      <c r="AP1376" s="18">
        <f>-$C$24</f>
        <v>-313614.51120000001</v>
      </c>
      <c r="AQ1376" s="17">
        <f ca="1">L1376*P1376+T1376*X1376+AB1376*AF1376+AJ1376*AN1376-AO1376+AP1376</f>
        <v>601182.92879999988</v>
      </c>
      <c r="AS1376" s="21">
        <f ca="1">SUM(IF(AN1376&gt;H1376, (AN1376-H1376), 0),IF(AF1376&gt;G1376,(AF1376-G1376),0),IF(X1376&gt;F1376,(X1376-F1376),0),IF(P1376&gt;E1376,(P1376-E1376),0))</f>
        <v>0</v>
      </c>
    </row>
    <row r="1377" spans="1:45" x14ac:dyDescent="0.4">
      <c r="A1377" s="15">
        <v>1349</v>
      </c>
      <c r="B1377" s="15">
        <f ca="1">IF(RAND() &lt; (8/12), 0, 1)</f>
        <v>1</v>
      </c>
      <c r="C1377" s="20">
        <f ca="1">RAND()</f>
        <v>0.85281564447205571</v>
      </c>
      <c r="D1377" s="15" t="str">
        <f ca="1">LOOKUP(C1377,$H$13:$H$16,$F$13:$F$16)</f>
        <v>Boeing 777-300ER</v>
      </c>
      <c r="E1377" s="15">
        <f ca="1">LOOKUP(D1377,$F$6:$F$9,$I$6:$I$9)</f>
        <v>8</v>
      </c>
      <c r="F1377" s="15">
        <f ca="1">LOOKUP(D1377,$F$6:$F$9,$J$6:$J$9)</f>
        <v>40</v>
      </c>
      <c r="G1377" s="15">
        <f ca="1">LOOKUP(D1377,$F$6:$F$9,$K$6:$K$9)</f>
        <v>24</v>
      </c>
      <c r="H1377" s="15">
        <f ca="1">LOOKUP(D1377,$F$6:$F$9,$L$6:$L$9)</f>
        <v>260</v>
      </c>
      <c r="I1377" s="20">
        <f ca="1">RAND()</f>
        <v>0.22203864407957752</v>
      </c>
      <c r="J1377" s="15">
        <f ca="1">IF(B1377=1, ROUND(_xlfn.NORM.INV(I1377,$C$5,$C$6)*(1+$T$14), 0), ROUND(_xlfn.NORM.INV(I1377, $D$5, $D$6)*(1+$T$14), 0))</f>
        <v>5</v>
      </c>
      <c r="K1377" s="20">
        <f ca="1">RAND()</f>
        <v>0.72711042156737626</v>
      </c>
      <c r="L1377" s="18">
        <f ca="1">IF(B1377=1, ROUND(_xlfn.NORM.INV(K1377,$C$7,$C$8), 2), ROUND(_xlfn.NORM.INV(K1377, $D$7, $D$8), 2))</f>
        <v>14748.32</v>
      </c>
      <c r="M1377" s="15">
        <f ca="1">MIN(E1377,J1377)</f>
        <v>5</v>
      </c>
      <c r="N1377" s="15">
        <f ca="1">RAND()</f>
        <v>8.0094801789631132E-2</v>
      </c>
      <c r="O1377" s="19">
        <f ca="1">(IF(B1377=1, $G$21+($G$22-$G$21)*N1377, $H$21+($H$22-$H$21)*N1377))</f>
        <v>1.7803318062637088E-2</v>
      </c>
      <c r="P1377" s="15">
        <f ca="1">ROUND(M1377*(1-O1377), 0)</f>
        <v>5</v>
      </c>
      <c r="Q1377" s="20">
        <f ca="1">RAND()</f>
        <v>0.86936256701811865</v>
      </c>
      <c r="R1377" s="15">
        <f ca="1">IF(B1377=1, ROUND(_xlfn.NORM.INV(Q1377,$C$9,$C$10)*(1+$T$14), 0), ROUND(_xlfn.NORM.INV(Q1377, $D$9, $D$10)*(1+$T$14), 0))</f>
        <v>89</v>
      </c>
      <c r="S1377" s="20">
        <f ca="1">RAND()</f>
        <v>0.68654173666672891</v>
      </c>
      <c r="T1377" s="18">
        <f ca="1">IF(B1377=1, ROUND(_xlfn.NORM.INV(S1377,$C$11,$C$12), 2), ROUND(_xlfn.NORM.INV(S1377, $D$11, $D$12), 2))</f>
        <v>7267.74</v>
      </c>
      <c r="U1377" s="15">
        <f ca="1">MIN(F1377,R1377)</f>
        <v>40</v>
      </c>
      <c r="V1377" s="15">
        <f ca="1">RAND()</f>
        <v>0.37068796030276163</v>
      </c>
      <c r="W1377" s="19">
        <f ca="1">(IF(B1377=1, $G$21+($G$22-$G$21)*V1377, $H$21+($H$22-$H$21)*V1377))</f>
        <v>2.7974078610596656E-2</v>
      </c>
      <c r="X1377" s="15">
        <f ca="1">ROUND(U1377*(1-W1377), 0)</f>
        <v>39</v>
      </c>
      <c r="Y1377" s="20">
        <f ca="1">RAND()</f>
        <v>0.13566279863802022</v>
      </c>
      <c r="Z1377" s="15">
        <f ca="1">IF(B1377=1, ROUND(_xlfn.NORM.INV(Y1377,$C$13,$C$14)*(1+$T$14), 0), ROUND(_xlfn.NORM.INV(Y1377, $D$13, $D$14)*(1+$T$14), 0))</f>
        <v>29</v>
      </c>
      <c r="AA1377" s="20">
        <f ca="1">RAND()</f>
        <v>0.6737502251748253</v>
      </c>
      <c r="AB1377" s="18">
        <f ca="1">IF(B1377=1, ROUND(_xlfn.NORM.INV(AA1377,$C$15,$C$16), 2), ROUND(_xlfn.NORM.INV(AA1377, $D$15, $D$16), 2))</f>
        <v>3858.92</v>
      </c>
      <c r="AC1377" s="15">
        <f ca="1">MIN(G1377,Z1377)</f>
        <v>24</v>
      </c>
      <c r="AD1377" s="15">
        <f ca="1">RAND()</f>
        <v>0.47617516339926558</v>
      </c>
      <c r="AE1377" s="19">
        <f ca="1">(IF(B1377=1, $G$21+($G$22-$G$21)*AD1377, $H$21+($H$22-$H$21)*AD1377))</f>
        <v>3.1666130718974297E-2</v>
      </c>
      <c r="AF1377" s="15">
        <f ca="1">ROUND(AC1377*(1-AE1377), 0)</f>
        <v>23</v>
      </c>
      <c r="AG1377" s="20">
        <f ca="1">RAND()</f>
        <v>0.93457466854978766</v>
      </c>
      <c r="AH1377" s="15">
        <f ca="1">IF(B1377=1, ROUND(_xlfn.NORM.INV(AG1377,$C$17,$C$18)*(1+$T$14), 0), ROUND(_xlfn.NORM.INV(AG1377, $D$17, $D$18)*(1+$T$14), 0))</f>
        <v>495</v>
      </c>
      <c r="AI1377" s="20">
        <f ca="1">RAND()</f>
        <v>0.39899159355003166</v>
      </c>
      <c r="AJ1377" s="18">
        <f ca="1">IF(B1377=1, ROUND(_xlfn.NORM.INV(AI1377,$C$19,$C$20), 2), ROUND(_xlfn.NORM.INV(AI1377, $D$19, $D$20), 2))</f>
        <v>2199.5500000000002</v>
      </c>
      <c r="AK1377" s="15">
        <f ca="1">MIN(ROUND(H1377*(1+$C$22),0),AH1377)</f>
        <v>273</v>
      </c>
      <c r="AL1377" s="20">
        <f ca="1">RAND()</f>
        <v>0.95066468389549252</v>
      </c>
      <c r="AM1377" s="19">
        <f ca="1">(IF(B1377=1, $G$21+($G$22-$G$21)*AL1377, $H$21+($H$22-$H$21)*AL1377))</f>
        <v>4.8273263936342244E-2</v>
      </c>
      <c r="AN1377" s="15">
        <f ca="1">ROUND(AK1377*(1-AM1377), 0)</f>
        <v>260</v>
      </c>
      <c r="AO1377" s="18">
        <f ca="1">SUM(IF(AN1377&gt;H1377, (AN1377-H1377)*($G$23+AJ1377), 0),IF(AF1377&gt;G1377,(AF1377-G1377)*($G$23+AB1377),0),IF(X1377&gt;F1377,(X1377-F1377)*($G$23+T1377),0),IF(P1377&gt;E1377,(P1377-E1377)*($G$23+L1377),0))</f>
        <v>0</v>
      </c>
      <c r="AP1377" s="18">
        <f>-$C$24</f>
        <v>-313614.51120000001</v>
      </c>
      <c r="AQ1377" s="17">
        <f ca="1">L1377*P1377+T1377*X1377+AB1377*AF1377+AJ1377*AN1377-AO1377+AP1377</f>
        <v>704207.10880000005</v>
      </c>
      <c r="AS1377" s="21">
        <f ca="1">SUM(IF(AN1377&gt;H1377, (AN1377-H1377), 0),IF(AF1377&gt;G1377,(AF1377-G1377),0),IF(X1377&gt;F1377,(X1377-F1377),0),IF(P1377&gt;E1377,(P1377-E1377),0))</f>
        <v>0</v>
      </c>
    </row>
    <row r="1378" spans="1:45" x14ac:dyDescent="0.4">
      <c r="A1378" s="15">
        <v>1350</v>
      </c>
      <c r="B1378" s="15">
        <f ca="1">IF(RAND() &lt; (8/12), 0, 1)</f>
        <v>0</v>
      </c>
      <c r="C1378" s="20">
        <f ca="1">RAND()</f>
        <v>0.61499359269962983</v>
      </c>
      <c r="D1378" s="15" t="str">
        <f ca="1">LOOKUP(C1378,$H$13:$H$16,$F$13:$F$16)</f>
        <v>Boeing 777-300ER</v>
      </c>
      <c r="E1378" s="15">
        <f ca="1">LOOKUP(D1378,$F$6:$F$9,$I$6:$I$9)</f>
        <v>8</v>
      </c>
      <c r="F1378" s="15">
        <f ca="1">LOOKUP(D1378,$F$6:$F$9,$J$6:$J$9)</f>
        <v>40</v>
      </c>
      <c r="G1378" s="15">
        <f ca="1">LOOKUP(D1378,$F$6:$F$9,$K$6:$K$9)</f>
        <v>24</v>
      </c>
      <c r="H1378" s="15">
        <f ca="1">LOOKUP(D1378,$F$6:$F$9,$L$6:$L$9)</f>
        <v>260</v>
      </c>
      <c r="I1378" s="20">
        <f ca="1">RAND()</f>
        <v>0.31295875367463433</v>
      </c>
      <c r="J1378" s="15">
        <f ca="1">IF(B1378=1, ROUND(_xlfn.NORM.INV(I1378,$C$5,$C$6)*(1+$T$14), 0), ROUND(_xlfn.NORM.INV(I1378, $D$5, $D$6)*(1+$T$14), 0))</f>
        <v>4</v>
      </c>
      <c r="K1378" s="20">
        <f ca="1">RAND()</f>
        <v>0.87284826896139223</v>
      </c>
      <c r="L1378" s="18">
        <f ca="1">IF(B1378=1, ROUND(_xlfn.NORM.INV(K1378,$C$7,$C$8), 2), ROUND(_xlfn.NORM.INV(K1378, $D$7, $D$8), 2))</f>
        <v>11011.93</v>
      </c>
      <c r="M1378" s="15">
        <f ca="1">MIN(E1378,J1378)</f>
        <v>4</v>
      </c>
      <c r="N1378" s="15">
        <f ca="1">RAND()</f>
        <v>0.36054137110752138</v>
      </c>
      <c r="O1378" s="19">
        <f ca="1">(IF(B1378=1, $G$21+($G$22-$G$21)*N1378, $H$21+($H$22-$H$21)*N1378))</f>
        <v>2.0816241133225642E-2</v>
      </c>
      <c r="P1378" s="15">
        <f ca="1">ROUND(M1378*(1-O1378), 0)</f>
        <v>4</v>
      </c>
      <c r="Q1378" s="20">
        <f ca="1">RAND()</f>
        <v>0.12306816977311019</v>
      </c>
      <c r="R1378" s="15">
        <f ca="1">IF(B1378=1, ROUND(_xlfn.NORM.INV(Q1378,$C$9,$C$10)*(1+$T$14), 0), ROUND(_xlfn.NORM.INV(Q1378, $D$9, $D$10)*(1+$T$14), 0))</f>
        <v>28</v>
      </c>
      <c r="S1378" s="20">
        <f ca="1">RAND()</f>
        <v>0.58376512576028827</v>
      </c>
      <c r="T1378" s="18">
        <f ca="1">IF(B1378=1, ROUND(_xlfn.NORM.INV(S1378,$C$11,$C$12), 2), ROUND(_xlfn.NORM.INV(S1378, $D$11, $D$12), 2))</f>
        <v>5294.39</v>
      </c>
      <c r="U1378" s="15">
        <f ca="1">MIN(F1378,R1378)</f>
        <v>28</v>
      </c>
      <c r="V1378" s="15">
        <f ca="1">RAND()</f>
        <v>0.20926273186628719</v>
      </c>
      <c r="W1378" s="19">
        <f ca="1">(IF(B1378=1, $G$21+($G$22-$G$21)*V1378, $H$21+($H$22-$H$21)*V1378))</f>
        <v>1.6277881955988616E-2</v>
      </c>
      <c r="X1378" s="15">
        <f ca="1">ROUND(U1378*(1-W1378), 0)</f>
        <v>28</v>
      </c>
      <c r="Y1378" s="20">
        <f ca="1">RAND()</f>
        <v>0.8166218844281965</v>
      </c>
      <c r="Z1378" s="15">
        <f ca="1">IF(B1378=1, ROUND(_xlfn.NORM.INV(Y1378,$C$13,$C$14)*(1+$T$14), 0), ROUND(_xlfn.NORM.INV(Y1378, $D$13, $D$14)*(1+$T$14), 0))</f>
        <v>44</v>
      </c>
      <c r="AA1378" s="20">
        <f ca="1">RAND()</f>
        <v>0.98217084793022613</v>
      </c>
      <c r="AB1378" s="18">
        <f ca="1">IF(B1378=1, ROUND(_xlfn.NORM.INV(AA1378,$C$15,$C$16), 2), ROUND(_xlfn.NORM.INV(AA1378, $D$15, $D$16), 2))</f>
        <v>3053.29</v>
      </c>
      <c r="AC1378" s="15">
        <f ca="1">MIN(G1378,Z1378)</f>
        <v>24</v>
      </c>
      <c r="AD1378" s="15">
        <f ca="1">RAND()</f>
        <v>0.59550261995895171</v>
      </c>
      <c r="AE1378" s="19">
        <f ca="1">(IF(B1378=1, $G$21+($G$22-$G$21)*AD1378, $H$21+($H$22-$H$21)*AD1378))</f>
        <v>2.786507859876855E-2</v>
      </c>
      <c r="AF1378" s="15">
        <f ca="1">ROUND(AC1378*(1-AE1378), 0)</f>
        <v>23</v>
      </c>
      <c r="AG1378" s="20">
        <f ca="1">RAND()</f>
        <v>0.61075582057609012</v>
      </c>
      <c r="AH1378" s="15">
        <f ca="1">IF(B1378=1, ROUND(_xlfn.NORM.INV(AG1378,$C$17,$C$18)*(1+$T$14), 0), ROUND(_xlfn.NORM.INV(AG1378, $D$17, $D$18)*(1+$T$14), 0))</f>
        <v>214</v>
      </c>
      <c r="AI1378" s="20">
        <f ca="1">RAND()</f>
        <v>0.78365249442499396</v>
      </c>
      <c r="AJ1378" s="18">
        <f ca="1">IF(B1378=1, ROUND(_xlfn.NORM.INV(AI1378,$C$19,$C$20), 2), ROUND(_xlfn.NORM.INV(AI1378, $D$19, $D$20), 2))</f>
        <v>1808.33</v>
      </c>
      <c r="AK1378" s="15">
        <f ca="1">MIN(ROUND(H1378*(1+$C$22),0),AH1378)</f>
        <v>214</v>
      </c>
      <c r="AL1378" s="20">
        <f ca="1">RAND()</f>
        <v>8.7027017034752574E-2</v>
      </c>
      <c r="AM1378" s="19">
        <f ca="1">(IF(B1378=1, $G$21+($G$22-$G$21)*AL1378, $H$21+($H$22-$H$21)*AL1378))</f>
        <v>1.2610810511042576E-2</v>
      </c>
      <c r="AN1378" s="15">
        <f ca="1">ROUND(AK1378*(1-AM1378), 0)</f>
        <v>211</v>
      </c>
      <c r="AO1378" s="18">
        <f ca="1">SUM(IF(AN1378&gt;H1378, (AN1378-H1378)*($G$23+AJ1378), 0),IF(AF1378&gt;G1378,(AF1378-G1378)*($G$23+AB1378),0),IF(X1378&gt;F1378,(X1378-F1378)*($G$23+T1378),0),IF(P1378&gt;E1378,(P1378-E1378)*($G$23+L1378),0))</f>
        <v>0</v>
      </c>
      <c r="AP1378" s="18">
        <f>-$C$24</f>
        <v>-313614.51120000001</v>
      </c>
      <c r="AQ1378" s="17">
        <f ca="1">L1378*P1378+T1378*X1378+AB1378*AF1378+AJ1378*AN1378-AO1378+AP1378</f>
        <v>330459.42879999994</v>
      </c>
      <c r="AS1378" s="21">
        <f ca="1">SUM(IF(AN1378&gt;H1378, (AN1378-H1378), 0),IF(AF1378&gt;G1378,(AF1378-G1378),0),IF(X1378&gt;F1378,(X1378-F1378),0),IF(P1378&gt;E1378,(P1378-E1378),0))</f>
        <v>0</v>
      </c>
    </row>
    <row r="1379" spans="1:45" x14ac:dyDescent="0.4">
      <c r="A1379" s="15">
        <v>1351</v>
      </c>
      <c r="B1379" s="15">
        <f ca="1">IF(RAND() &lt; (8/12), 0, 1)</f>
        <v>0</v>
      </c>
      <c r="C1379" s="20">
        <f ca="1">RAND()</f>
        <v>0.32999853847382876</v>
      </c>
      <c r="D1379" s="15" t="str">
        <f ca="1">LOOKUP(C1379,$H$13:$H$16,$F$13:$F$16)</f>
        <v>Airbus A380-800</v>
      </c>
      <c r="E1379" s="15">
        <f ca="1">LOOKUP(D1379,$F$6:$F$9,$I$6:$I$9)</f>
        <v>14</v>
      </c>
      <c r="F1379" s="15">
        <f ca="1">LOOKUP(D1379,$F$6:$F$9,$J$6:$J$9)</f>
        <v>76</v>
      </c>
      <c r="G1379" s="15">
        <f ca="1">LOOKUP(D1379,$F$6:$F$9,$K$6:$K$9)</f>
        <v>56</v>
      </c>
      <c r="H1379" s="15">
        <f ca="1">LOOKUP(D1379,$F$6:$F$9,$L$6:$L$9)</f>
        <v>341</v>
      </c>
      <c r="I1379" s="20">
        <f ca="1">RAND()</f>
        <v>0.96923642123305276</v>
      </c>
      <c r="J1379" s="15">
        <f ca="1">IF(B1379=1, ROUND(_xlfn.NORM.INV(I1379,$C$5,$C$6)*(1+$T$14), 0), ROUND(_xlfn.NORM.INV(I1379, $D$5, $D$6)*(1+$T$14), 0))</f>
        <v>6</v>
      </c>
      <c r="K1379" s="20">
        <f ca="1">RAND()</f>
        <v>0.57973163820263962</v>
      </c>
      <c r="L1379" s="18">
        <f ca="1">IF(B1379=1, ROUND(_xlfn.NORM.INV(K1379,$C$7,$C$8), 2), ROUND(_xlfn.NORM.INV(K1379, $D$7, $D$8), 2))</f>
        <v>10584.08</v>
      </c>
      <c r="M1379" s="15">
        <f ca="1">MIN(E1379,J1379)</f>
        <v>6</v>
      </c>
      <c r="N1379" s="15">
        <f ca="1">RAND()</f>
        <v>0.33692357828325703</v>
      </c>
      <c r="O1379" s="19">
        <f ca="1">(IF(B1379=1, $G$21+($G$22-$G$21)*N1379, $H$21+($H$22-$H$21)*N1379))</f>
        <v>2.0107707348497712E-2</v>
      </c>
      <c r="P1379" s="15">
        <f ca="1">ROUND(M1379*(1-O1379), 0)</f>
        <v>6</v>
      </c>
      <c r="Q1379" s="20">
        <f ca="1">RAND()</f>
        <v>0.97710830720968489</v>
      </c>
      <c r="R1379" s="15">
        <f ca="1">IF(B1379=1, ROUND(_xlfn.NORM.INV(Q1379,$C$9,$C$10)*(1+$T$14), 0), ROUND(_xlfn.NORM.INV(Q1379, $D$9, $D$10)*(1+$T$14), 0))</f>
        <v>61</v>
      </c>
      <c r="S1379" s="20">
        <f ca="1">RAND()</f>
        <v>0.48258312126080305</v>
      </c>
      <c r="T1379" s="18">
        <f ca="1">IF(B1379=1, ROUND(_xlfn.NORM.INV(S1379,$C$11,$C$12), 2), ROUND(_xlfn.NORM.INV(S1379, $D$11, $D$12), 2))</f>
        <v>5236.24</v>
      </c>
      <c r="U1379" s="15">
        <f ca="1">MIN(F1379,R1379)</f>
        <v>61</v>
      </c>
      <c r="V1379" s="15">
        <f ca="1">RAND()</f>
        <v>0.21442038403818875</v>
      </c>
      <c r="W1379" s="19">
        <f ca="1">(IF(B1379=1, $G$21+($G$22-$G$21)*V1379, $H$21+($H$22-$H$21)*V1379))</f>
        <v>1.6432611521145661E-2</v>
      </c>
      <c r="X1379" s="15">
        <f ca="1">ROUND(U1379*(1-W1379), 0)</f>
        <v>60</v>
      </c>
      <c r="Y1379" s="20">
        <f ca="1">RAND()</f>
        <v>0.92845943455887292</v>
      </c>
      <c r="Z1379" s="15">
        <f ca="1">IF(B1379=1, ROUND(_xlfn.NORM.INV(Y1379,$C$13,$C$14)*(1+$T$14), 0), ROUND(_xlfn.NORM.INV(Y1379, $D$13, $D$14)*(1+$T$14), 0))</f>
        <v>50</v>
      </c>
      <c r="AA1379" s="20">
        <f ca="1">RAND()</f>
        <v>0.9111098178183672</v>
      </c>
      <c r="AB1379" s="18">
        <f ca="1">IF(B1379=1, ROUND(_xlfn.NORM.INV(AA1379,$C$15,$C$16), 2), ROUND(_xlfn.NORM.INV(AA1379, $D$15, $D$16), 2))</f>
        <v>2961.75</v>
      </c>
      <c r="AC1379" s="15">
        <f ca="1">MIN(G1379,Z1379)</f>
        <v>50</v>
      </c>
      <c r="AD1379" s="15">
        <f ca="1">RAND()</f>
        <v>0.90501518102841894</v>
      </c>
      <c r="AE1379" s="19">
        <f ca="1">(IF(B1379=1, $G$21+($G$22-$G$21)*AD1379, $H$21+($H$22-$H$21)*AD1379))</f>
        <v>3.7150455430852568E-2</v>
      </c>
      <c r="AF1379" s="15">
        <f ca="1">ROUND(AC1379*(1-AE1379), 0)</f>
        <v>48</v>
      </c>
      <c r="AG1379" s="20">
        <f ca="1">RAND()</f>
        <v>2.4881990952354549E-2</v>
      </c>
      <c r="AH1379" s="15">
        <f ca="1">IF(B1379=1, ROUND(_xlfn.NORM.INV(AG1379,$C$17,$C$18)*(1+$T$14), 0), ROUND(_xlfn.NORM.INV(AG1379, $D$17, $D$18)*(1+$T$14), 0))</f>
        <v>96</v>
      </c>
      <c r="AI1379" s="20">
        <f ca="1">RAND()</f>
        <v>0.84103879205559062</v>
      </c>
      <c r="AJ1379" s="18">
        <f ca="1">IF(B1379=1, ROUND(_xlfn.NORM.INV(AI1379,$C$19,$C$20), 2), ROUND(_xlfn.NORM.INV(AI1379, $D$19, $D$20), 2))</f>
        <v>1824.59</v>
      </c>
      <c r="AK1379" s="15">
        <f ca="1">MIN(ROUND(H1379*(1+$C$22),0),AH1379)</f>
        <v>96</v>
      </c>
      <c r="AL1379" s="20">
        <f ca="1">RAND()</f>
        <v>6.5606905688675332E-2</v>
      </c>
      <c r="AM1379" s="19">
        <f ca="1">(IF(B1379=1, $G$21+($G$22-$G$21)*AL1379, $H$21+($H$22-$H$21)*AL1379))</f>
        <v>1.196820717066026E-2</v>
      </c>
      <c r="AN1379" s="15">
        <f ca="1">ROUND(AK1379*(1-AM1379), 0)</f>
        <v>95</v>
      </c>
      <c r="AO1379" s="18">
        <f ca="1">SUM(IF(AN1379&gt;H1379, (AN1379-H1379)*($G$23+AJ1379), 0),IF(AF1379&gt;G1379,(AF1379-G1379)*($G$23+AB1379),0),IF(X1379&gt;F1379,(X1379-F1379)*($G$23+T1379),0),IF(P1379&gt;E1379,(P1379-E1379)*($G$23+L1379),0))</f>
        <v>0</v>
      </c>
      <c r="AP1379" s="18">
        <f>-$C$24</f>
        <v>-313614.51120000001</v>
      </c>
      <c r="AQ1379" s="17">
        <f ca="1">L1379*P1379+T1379*X1379+AB1379*AF1379+AJ1379*AN1379-AO1379+AP1379</f>
        <v>379564.41879999993</v>
      </c>
      <c r="AS1379" s="21">
        <f ca="1">SUM(IF(AN1379&gt;H1379, (AN1379-H1379), 0),IF(AF1379&gt;G1379,(AF1379-G1379),0),IF(X1379&gt;F1379,(X1379-F1379),0),IF(P1379&gt;E1379,(P1379-E1379),0))</f>
        <v>0</v>
      </c>
    </row>
    <row r="1380" spans="1:45" x14ac:dyDescent="0.4">
      <c r="A1380" s="15">
        <v>1352</v>
      </c>
      <c r="B1380" s="15">
        <f ca="1">IF(RAND() &lt; (8/12), 0, 1)</f>
        <v>0</v>
      </c>
      <c r="C1380" s="20">
        <f ca="1">RAND()</f>
        <v>0.18317021620332352</v>
      </c>
      <c r="D1380" s="15" t="str">
        <f ca="1">LOOKUP(C1380,$H$13:$H$16,$F$13:$F$16)</f>
        <v>Airbus A350-900</v>
      </c>
      <c r="E1380" s="15">
        <f ca="1">LOOKUP(D1380,$F$6:$F$9,$I$6:$I$9)</f>
        <v>0</v>
      </c>
      <c r="F1380" s="15">
        <f ca="1">LOOKUP(D1380,$F$6:$F$9,$J$6:$J$9)</f>
        <v>32</v>
      </c>
      <c r="G1380" s="15">
        <f ca="1">LOOKUP(D1380,$F$6:$F$9,$K$6:$K$9)</f>
        <v>21</v>
      </c>
      <c r="H1380" s="15">
        <f ca="1">LOOKUP(D1380,$F$6:$F$9,$L$6:$L$9)</f>
        <v>259</v>
      </c>
      <c r="I1380" s="20">
        <f ca="1">RAND()</f>
        <v>0.72655060407048755</v>
      </c>
      <c r="J1380" s="15">
        <f ca="1">IF(B1380=1, ROUND(_xlfn.NORM.INV(I1380,$C$5,$C$6)*(1+$T$14), 0), ROUND(_xlfn.NORM.INV(I1380, $D$5, $D$6)*(1+$T$14), 0))</f>
        <v>5</v>
      </c>
      <c r="K1380" s="20">
        <f ca="1">RAND()</f>
        <v>0.77433317965845494</v>
      </c>
      <c r="L1380" s="18">
        <f ca="1">IF(B1380=1, ROUND(_xlfn.NORM.INV(K1380,$C$7,$C$8), 2), ROUND(_xlfn.NORM.INV(K1380, $D$7, $D$8), 2))</f>
        <v>10835.66</v>
      </c>
      <c r="M1380" s="15">
        <f ca="1">MIN(E1380,J1380)</f>
        <v>0</v>
      </c>
      <c r="N1380" s="15">
        <f ca="1">RAND()</f>
        <v>0.56645635799421168</v>
      </c>
      <c r="O1380" s="19">
        <f ca="1">(IF(B1380=1, $G$21+($G$22-$G$21)*N1380, $H$21+($H$22-$H$21)*N1380))</f>
        <v>2.6993690739826347E-2</v>
      </c>
      <c r="P1380" s="15">
        <f ca="1">ROUND(M1380*(1-O1380), 0)</f>
        <v>0</v>
      </c>
      <c r="Q1380" s="20">
        <f ca="1">RAND()</f>
        <v>0.67474777232611305</v>
      </c>
      <c r="R1380" s="15">
        <f ca="1">IF(B1380=1, ROUND(_xlfn.NORM.INV(Q1380,$C$9,$C$10)*(1+$T$14), 0), ROUND(_xlfn.NORM.INV(Q1380, $D$9, $D$10)*(1+$T$14), 0))</f>
        <v>45</v>
      </c>
      <c r="S1380" s="20">
        <f ca="1">RAND()</f>
        <v>0.23374222275752499</v>
      </c>
      <c r="T1380" s="18">
        <f ca="1">IF(B1380=1, ROUND(_xlfn.NORM.INV(S1380,$C$11,$C$12), 2), ROUND(_xlfn.NORM.INV(S1380, $D$11, $D$12), 2))</f>
        <v>5080.62</v>
      </c>
      <c r="U1380" s="15">
        <f ca="1">MIN(F1380,R1380)</f>
        <v>32</v>
      </c>
      <c r="V1380" s="15">
        <f ca="1">RAND()</f>
        <v>0.21801270252621296</v>
      </c>
      <c r="W1380" s="19">
        <f ca="1">(IF(B1380=1, $G$21+($G$22-$G$21)*V1380, $H$21+($H$22-$H$21)*V1380))</f>
        <v>1.6540381075786391E-2</v>
      </c>
      <c r="X1380" s="15">
        <f ca="1">ROUND(U1380*(1-W1380), 0)</f>
        <v>31</v>
      </c>
      <c r="Y1380" s="20">
        <f ca="1">RAND()</f>
        <v>0.68778764186792041</v>
      </c>
      <c r="Z1380" s="15">
        <f ca="1">IF(B1380=1, ROUND(_xlfn.NORM.INV(Y1380,$C$13,$C$14)*(1+$T$14), 0), ROUND(_xlfn.NORM.INV(Y1380, $D$13, $D$14)*(1+$T$14), 0))</f>
        <v>40</v>
      </c>
      <c r="AA1380" s="20">
        <f ca="1">RAND()</f>
        <v>0.53297160329431059</v>
      </c>
      <c r="AB1380" s="18">
        <f ca="1">IF(B1380=1, ROUND(_xlfn.NORM.INV(AA1380,$C$15,$C$16), 2), ROUND(_xlfn.NORM.INV(AA1380, $D$15, $D$16), 2))</f>
        <v>2808.02</v>
      </c>
      <c r="AC1380" s="15">
        <f ca="1">MIN(G1380,Z1380)</f>
        <v>21</v>
      </c>
      <c r="AD1380" s="15">
        <f ca="1">RAND()</f>
        <v>0.84844955385168397</v>
      </c>
      <c r="AE1380" s="19">
        <f ca="1">(IF(B1380=1, $G$21+($G$22-$G$21)*AD1380, $H$21+($H$22-$H$21)*AD1380))</f>
        <v>3.545348661555052E-2</v>
      </c>
      <c r="AF1380" s="15">
        <f ca="1">ROUND(AC1380*(1-AE1380), 0)</f>
        <v>20</v>
      </c>
      <c r="AG1380" s="20">
        <f ca="1">RAND()</f>
        <v>0.36796564059877823</v>
      </c>
      <c r="AH1380" s="15">
        <f ca="1">IF(B1380=1, ROUND(_xlfn.NORM.INV(AG1380,$C$17,$C$18)*(1+$T$14), 0), ROUND(_xlfn.NORM.INV(AG1380, $D$17, $D$18)*(1+$T$14), 0))</f>
        <v>182</v>
      </c>
      <c r="AI1380" s="20">
        <f ca="1">RAND()</f>
        <v>0.85359873613204185</v>
      </c>
      <c r="AJ1380" s="18">
        <f ca="1">IF(B1380=1, ROUND(_xlfn.NORM.INV(AI1380,$C$19,$C$20), 2), ROUND(_xlfn.NORM.INV(AI1380, $D$19, $D$20), 2))</f>
        <v>1828.64</v>
      </c>
      <c r="AK1380" s="15">
        <f ca="1">MIN(ROUND(H1380*(1+$C$22),0),AH1380)</f>
        <v>182</v>
      </c>
      <c r="AL1380" s="20">
        <f ca="1">RAND()</f>
        <v>0.75794917412655727</v>
      </c>
      <c r="AM1380" s="19">
        <f ca="1">(IF(B1380=1, $G$21+($G$22-$G$21)*AL1380, $H$21+($H$22-$H$21)*AL1380))</f>
        <v>3.273847522379672E-2</v>
      </c>
      <c r="AN1380" s="15">
        <f ca="1">ROUND(AK1380*(1-AM1380), 0)</f>
        <v>176</v>
      </c>
      <c r="AO1380" s="18">
        <f ca="1">SUM(IF(AN1380&gt;H1380, (AN1380-H1380)*($G$23+AJ1380), 0),IF(AF1380&gt;G1380,(AF1380-G1380)*($G$23+AB1380),0),IF(X1380&gt;F1380,(X1380-F1380)*($G$23+T1380),0),IF(P1380&gt;E1380,(P1380-E1380)*($G$23+L1380),0))</f>
        <v>0</v>
      </c>
      <c r="AP1380" s="18">
        <f>-$C$24</f>
        <v>-313614.51120000001</v>
      </c>
      <c r="AQ1380" s="17">
        <f ca="1">L1380*P1380+T1380*X1380+AB1380*AF1380+AJ1380*AN1380-AO1380+AP1380</f>
        <v>221885.7488</v>
      </c>
      <c r="AS1380" s="21">
        <f ca="1">SUM(IF(AN1380&gt;H1380, (AN1380-H1380), 0),IF(AF1380&gt;G1380,(AF1380-G1380),0),IF(X1380&gt;F1380,(X1380-F1380),0),IF(P1380&gt;E1380,(P1380-E1380),0))</f>
        <v>0</v>
      </c>
    </row>
    <row r="1381" spans="1:45" x14ac:dyDescent="0.4">
      <c r="A1381" s="15">
        <v>1353</v>
      </c>
      <c r="B1381" s="15">
        <f ca="1">IF(RAND() &lt; (8/12), 0, 1)</f>
        <v>0</v>
      </c>
      <c r="C1381" s="20">
        <f ca="1">RAND()</f>
        <v>0.7837036605573634</v>
      </c>
      <c r="D1381" s="15" t="str">
        <f ca="1">LOOKUP(C1381,$H$13:$H$16,$F$13:$F$16)</f>
        <v>Boeing 777-300ER</v>
      </c>
      <c r="E1381" s="15">
        <f ca="1">LOOKUP(D1381,$F$6:$F$9,$I$6:$I$9)</f>
        <v>8</v>
      </c>
      <c r="F1381" s="15">
        <f ca="1">LOOKUP(D1381,$F$6:$F$9,$J$6:$J$9)</f>
        <v>40</v>
      </c>
      <c r="G1381" s="15">
        <f ca="1">LOOKUP(D1381,$F$6:$F$9,$K$6:$K$9)</f>
        <v>24</v>
      </c>
      <c r="H1381" s="15">
        <f ca="1">LOOKUP(D1381,$F$6:$F$9,$L$6:$L$9)</f>
        <v>260</v>
      </c>
      <c r="I1381" s="20">
        <f ca="1">RAND()</f>
        <v>0.28346690278298714</v>
      </c>
      <c r="J1381" s="15">
        <f ca="1">IF(B1381=1, ROUND(_xlfn.NORM.INV(I1381,$C$5,$C$6)*(1+$T$14), 0), ROUND(_xlfn.NORM.INV(I1381, $D$5, $D$6)*(1+$T$14), 0))</f>
        <v>4</v>
      </c>
      <c r="K1381" s="20">
        <f ca="1">RAND()</f>
        <v>0.52403724314019284</v>
      </c>
      <c r="L1381" s="18">
        <f ca="1">IF(B1381=1, ROUND(_xlfn.NORM.INV(K1381,$C$7,$C$8), 2), ROUND(_xlfn.NORM.INV(K1381, $D$7, $D$8), 2))</f>
        <v>10519.86</v>
      </c>
      <c r="M1381" s="15">
        <f ca="1">MIN(E1381,J1381)</f>
        <v>4</v>
      </c>
      <c r="N1381" s="15">
        <f ca="1">RAND()</f>
        <v>0.67641233597461758</v>
      </c>
      <c r="O1381" s="19">
        <f ca="1">(IF(B1381=1, $G$21+($G$22-$G$21)*N1381, $H$21+($H$22-$H$21)*N1381))</f>
        <v>3.0292370079238524E-2</v>
      </c>
      <c r="P1381" s="15">
        <f ca="1">ROUND(M1381*(1-O1381), 0)</f>
        <v>4</v>
      </c>
      <c r="Q1381" s="20">
        <f ca="1">RAND()</f>
        <v>0.82778788465286135</v>
      </c>
      <c r="R1381" s="15">
        <f ca="1">IF(B1381=1, ROUND(_xlfn.NORM.INV(Q1381,$C$9,$C$10)*(1+$T$14), 0), ROUND(_xlfn.NORM.INV(Q1381, $D$9, $D$10)*(1+$T$14), 0))</f>
        <v>50</v>
      </c>
      <c r="S1381" s="20">
        <f ca="1">RAND()</f>
        <v>0.42417788649000165</v>
      </c>
      <c r="T1381" s="18">
        <f ca="1">IF(B1381=1, ROUND(_xlfn.NORM.INV(S1381,$C$11,$C$12), 2), ROUND(_xlfn.NORM.INV(S1381, $D$11, $D$12), 2))</f>
        <v>5202.62</v>
      </c>
      <c r="U1381" s="15">
        <f ca="1">MIN(F1381,R1381)</f>
        <v>40</v>
      </c>
      <c r="V1381" s="15">
        <f ca="1">RAND()</f>
        <v>0.29875306610826424</v>
      </c>
      <c r="W1381" s="19">
        <f ca="1">(IF(B1381=1, $G$21+($G$22-$G$21)*V1381, $H$21+($H$22-$H$21)*V1381))</f>
        <v>1.8962591983247928E-2</v>
      </c>
      <c r="X1381" s="15">
        <f ca="1">ROUND(U1381*(1-W1381), 0)</f>
        <v>39</v>
      </c>
      <c r="Y1381" s="20">
        <f ca="1">RAND()</f>
        <v>0.40375349743841205</v>
      </c>
      <c r="Z1381" s="15">
        <f ca="1">IF(B1381=1, ROUND(_xlfn.NORM.INV(Y1381,$C$13,$C$14)*(1+$T$14), 0), ROUND(_xlfn.NORM.INV(Y1381, $D$13, $D$14)*(1+$T$14), 0))</f>
        <v>33</v>
      </c>
      <c r="AA1381" s="20">
        <f ca="1">RAND()</f>
        <v>1.0457479538623304E-2</v>
      </c>
      <c r="AB1381" s="18">
        <f ca="1">IF(B1381=1, ROUND(_xlfn.NORM.INV(AA1381,$C$15,$C$16), 2), ROUND(_xlfn.NORM.INV(AA1381, $D$15, $D$16), 2))</f>
        <v>2517.2800000000002</v>
      </c>
      <c r="AC1381" s="15">
        <f ca="1">MIN(G1381,Z1381)</f>
        <v>24</v>
      </c>
      <c r="AD1381" s="15">
        <f ca="1">RAND()</f>
        <v>5.6877277508020962E-2</v>
      </c>
      <c r="AE1381" s="19">
        <f ca="1">(IF(B1381=1, $G$21+($G$22-$G$21)*AD1381, $H$21+($H$22-$H$21)*AD1381))</f>
        <v>1.170631832524063E-2</v>
      </c>
      <c r="AF1381" s="15">
        <f ca="1">ROUND(AC1381*(1-AE1381), 0)</f>
        <v>24</v>
      </c>
      <c r="AG1381" s="20">
        <f ca="1">RAND()</f>
        <v>0.31065425579984052</v>
      </c>
      <c r="AH1381" s="15">
        <f ca="1">IF(B1381=1, ROUND(_xlfn.NORM.INV(AG1381,$C$17,$C$18)*(1+$T$14), 0), ROUND(_xlfn.NORM.INV(AG1381, $D$17, $D$18)*(1+$T$14), 0))</f>
        <v>174</v>
      </c>
      <c r="AI1381" s="20">
        <f ca="1">RAND()</f>
        <v>0.52171349617176199</v>
      </c>
      <c r="AJ1381" s="18">
        <f ca="1">IF(B1381=1, ROUND(_xlfn.NORM.INV(AI1381,$C$19,$C$20), 2), ROUND(_xlfn.NORM.INV(AI1381, $D$19, $D$20), 2))</f>
        <v>1752.87</v>
      </c>
      <c r="AK1381" s="15">
        <f ca="1">MIN(ROUND(H1381*(1+$C$22),0),AH1381)</f>
        <v>174</v>
      </c>
      <c r="AL1381" s="20">
        <f ca="1">RAND()</f>
        <v>0.57837764462493413</v>
      </c>
      <c r="AM1381" s="19">
        <f ca="1">(IF(B1381=1, $G$21+($G$22-$G$21)*AL1381, $H$21+($H$22-$H$21)*AL1381))</f>
        <v>2.7351329338748023E-2</v>
      </c>
      <c r="AN1381" s="15">
        <f ca="1">ROUND(AK1381*(1-AM1381), 0)</f>
        <v>169</v>
      </c>
      <c r="AO1381" s="18">
        <f ca="1">SUM(IF(AN1381&gt;H1381, (AN1381-H1381)*($G$23+AJ1381), 0),IF(AF1381&gt;G1381,(AF1381-G1381)*($G$23+AB1381),0),IF(X1381&gt;F1381,(X1381-F1381)*($G$23+T1381),0),IF(P1381&gt;E1381,(P1381-E1381)*($G$23+L1381),0))</f>
        <v>0</v>
      </c>
      <c r="AP1381" s="18">
        <f>-$C$24</f>
        <v>-313614.51120000001</v>
      </c>
      <c r="AQ1381" s="17">
        <f ca="1">L1381*P1381+T1381*X1381+AB1381*AF1381+AJ1381*AN1381-AO1381+AP1381</f>
        <v>288016.85879999987</v>
      </c>
      <c r="AS1381" s="21">
        <f ca="1">SUM(IF(AN1381&gt;H1381, (AN1381-H1381), 0),IF(AF1381&gt;G1381,(AF1381-G1381),0),IF(X1381&gt;F1381,(X1381-F1381),0),IF(P1381&gt;E1381,(P1381-E1381),0))</f>
        <v>0</v>
      </c>
    </row>
    <row r="1382" spans="1:45" x14ac:dyDescent="0.4">
      <c r="A1382" s="15">
        <v>1354</v>
      </c>
      <c r="B1382" s="15">
        <f ca="1">IF(RAND() &lt; (8/12), 0, 1)</f>
        <v>0</v>
      </c>
      <c r="C1382" s="20">
        <f ca="1">RAND()</f>
        <v>0.57012772536134959</v>
      </c>
      <c r="D1382" s="15" t="str">
        <f ca="1">LOOKUP(C1382,$H$13:$H$16,$F$13:$F$16)</f>
        <v>Airbus A380-800</v>
      </c>
      <c r="E1382" s="15">
        <f ca="1">LOOKUP(D1382,$F$6:$F$9,$I$6:$I$9)</f>
        <v>14</v>
      </c>
      <c r="F1382" s="15">
        <f ca="1">LOOKUP(D1382,$F$6:$F$9,$J$6:$J$9)</f>
        <v>76</v>
      </c>
      <c r="G1382" s="15">
        <f ca="1">LOOKUP(D1382,$F$6:$F$9,$K$6:$K$9)</f>
        <v>56</v>
      </c>
      <c r="H1382" s="15">
        <f ca="1">LOOKUP(D1382,$F$6:$F$9,$L$6:$L$9)</f>
        <v>341</v>
      </c>
      <c r="I1382" s="20">
        <f ca="1">RAND()</f>
        <v>0.50869534444234543</v>
      </c>
      <c r="J1382" s="15">
        <f ca="1">IF(B1382=1, ROUND(_xlfn.NORM.INV(I1382,$C$5,$C$6)*(1+$T$14), 0), ROUND(_xlfn.NORM.INV(I1382, $D$5, $D$6)*(1+$T$14), 0))</f>
        <v>4</v>
      </c>
      <c r="K1382" s="20">
        <f ca="1">RAND()</f>
        <v>0.29621224987968164</v>
      </c>
      <c r="L1382" s="18">
        <f ca="1">IF(B1382=1, ROUND(_xlfn.NORM.INV(K1382,$C$7,$C$8), 2), ROUND(_xlfn.NORM.INV(K1382, $D$7, $D$8), 2))</f>
        <v>10248.4</v>
      </c>
      <c r="M1382" s="15">
        <f ca="1">MIN(E1382,J1382)</f>
        <v>4</v>
      </c>
      <c r="N1382" s="15">
        <f ca="1">RAND()</f>
        <v>5.5435747037734018E-2</v>
      </c>
      <c r="O1382" s="19">
        <f ca="1">(IF(B1382=1, $G$21+($G$22-$G$21)*N1382, $H$21+($H$22-$H$21)*N1382))</f>
        <v>1.1663072411132021E-2</v>
      </c>
      <c r="P1382" s="15">
        <f ca="1">ROUND(M1382*(1-O1382), 0)</f>
        <v>4</v>
      </c>
      <c r="Q1382" s="20">
        <f ca="1">RAND()</f>
        <v>0.65622388436789481</v>
      </c>
      <c r="R1382" s="15">
        <f ca="1">IF(B1382=1, ROUND(_xlfn.NORM.INV(Q1382,$C$9,$C$10)*(1+$T$14), 0), ROUND(_xlfn.NORM.INV(Q1382, $D$9, $D$10)*(1+$T$14), 0))</f>
        <v>44</v>
      </c>
      <c r="S1382" s="20">
        <f ca="1">RAND()</f>
        <v>0.97208687400346061</v>
      </c>
      <c r="T1382" s="18">
        <f ca="1">IF(B1382=1, ROUND(_xlfn.NORM.INV(S1382,$C$11,$C$12), 2), ROUND(_xlfn.NORM.INV(S1382, $D$11, $D$12), 2))</f>
        <v>5681.99</v>
      </c>
      <c r="U1382" s="15">
        <f ca="1">MIN(F1382,R1382)</f>
        <v>44</v>
      </c>
      <c r="V1382" s="15">
        <f ca="1">RAND()</f>
        <v>0.94821288728532993</v>
      </c>
      <c r="W1382" s="19">
        <f ca="1">(IF(B1382=1, $G$21+($G$22-$G$21)*V1382, $H$21+($H$22-$H$21)*V1382))</f>
        <v>3.8446386618559897E-2</v>
      </c>
      <c r="X1382" s="15">
        <f ca="1">ROUND(U1382*(1-W1382), 0)</f>
        <v>42</v>
      </c>
      <c r="Y1382" s="20">
        <f ca="1">RAND()</f>
        <v>0.89575400515166381</v>
      </c>
      <c r="Z1382" s="15">
        <f ca="1">IF(B1382=1, ROUND(_xlfn.NORM.INV(Y1382,$C$13,$C$14)*(1+$T$14), 0), ROUND(_xlfn.NORM.INV(Y1382, $D$13, $D$14)*(1+$T$14), 0))</f>
        <v>48</v>
      </c>
      <c r="AA1382" s="20">
        <f ca="1">RAND()</f>
        <v>0.15675397073303743</v>
      </c>
      <c r="AB1382" s="18">
        <f ca="1">IF(B1382=1, ROUND(_xlfn.NORM.INV(AA1382,$C$15,$C$16), 2), ROUND(_xlfn.NORM.INV(AA1382, $D$15, $D$16), 2))</f>
        <v>2675.47</v>
      </c>
      <c r="AC1382" s="15">
        <f ca="1">MIN(G1382,Z1382)</f>
        <v>48</v>
      </c>
      <c r="AD1382" s="15">
        <f ca="1">RAND()</f>
        <v>0.47454872976756035</v>
      </c>
      <c r="AE1382" s="19">
        <f ca="1">(IF(B1382=1, $G$21+($G$22-$G$21)*AD1382, $H$21+($H$22-$H$21)*AD1382))</f>
        <v>2.423646189302681E-2</v>
      </c>
      <c r="AF1382" s="15">
        <f ca="1">ROUND(AC1382*(1-AE1382), 0)</f>
        <v>47</v>
      </c>
      <c r="AG1382" s="20">
        <f ca="1">RAND()</f>
        <v>0.92678268206126835</v>
      </c>
      <c r="AH1382" s="15">
        <f ca="1">IF(B1382=1, ROUND(_xlfn.NORM.INV(AG1382,$C$17,$C$18)*(1+$T$14), 0), ROUND(_xlfn.NORM.INV(AG1382, $D$17, $D$18)*(1+$T$14), 0))</f>
        <v>276</v>
      </c>
      <c r="AI1382" s="20">
        <f ca="1">RAND()</f>
        <v>0.3214928004373494</v>
      </c>
      <c r="AJ1382" s="18">
        <f ca="1">IF(B1382=1, ROUND(_xlfn.NORM.INV(AI1382,$C$19,$C$20), 2), ROUND(_xlfn.NORM.INV(AI1382, $D$19, $D$20), 2))</f>
        <v>1713.52</v>
      </c>
      <c r="AK1382" s="15">
        <f ca="1">MIN(ROUND(H1382*(1+$C$22),0),AH1382)</f>
        <v>276</v>
      </c>
      <c r="AL1382" s="20">
        <f ca="1">RAND()</f>
        <v>0.62010270882657081</v>
      </c>
      <c r="AM1382" s="19">
        <f ca="1">(IF(B1382=1, $G$21+($G$22-$G$21)*AL1382, $H$21+($H$22-$H$21)*AL1382))</f>
        <v>2.8603081264797124E-2</v>
      </c>
      <c r="AN1382" s="15">
        <f ca="1">ROUND(AK1382*(1-AM1382), 0)</f>
        <v>268</v>
      </c>
      <c r="AO1382" s="18">
        <f ca="1">SUM(IF(AN1382&gt;H1382, (AN1382-H1382)*($G$23+AJ1382), 0),IF(AF1382&gt;G1382,(AF1382-G1382)*($G$23+AB1382),0),IF(X1382&gt;F1382,(X1382-F1382)*($G$23+T1382),0),IF(P1382&gt;E1382,(P1382-E1382)*($G$23+L1382),0))</f>
        <v>0</v>
      </c>
      <c r="AP1382" s="18">
        <f>-$C$24</f>
        <v>-313614.51120000001</v>
      </c>
      <c r="AQ1382" s="17">
        <f ca="1">L1382*P1382+T1382*X1382+AB1382*AF1382+AJ1382*AN1382-AO1382+AP1382</f>
        <v>550993.11880000005</v>
      </c>
      <c r="AS1382" s="21">
        <f ca="1">SUM(IF(AN1382&gt;H1382, (AN1382-H1382), 0),IF(AF1382&gt;G1382,(AF1382-G1382),0),IF(X1382&gt;F1382,(X1382-F1382),0),IF(P1382&gt;E1382,(P1382-E1382),0))</f>
        <v>0</v>
      </c>
    </row>
    <row r="1383" spans="1:45" x14ac:dyDescent="0.4">
      <c r="A1383" s="15">
        <v>1355</v>
      </c>
      <c r="B1383" s="15">
        <f ca="1">IF(RAND() &lt; (8/12), 0, 1)</f>
        <v>1</v>
      </c>
      <c r="C1383" s="20">
        <f ca="1">RAND()</f>
        <v>0.73876601853876889</v>
      </c>
      <c r="D1383" s="15" t="str">
        <f ca="1">LOOKUP(C1383,$H$13:$H$16,$F$13:$F$16)</f>
        <v>Boeing 777-300ER</v>
      </c>
      <c r="E1383" s="15">
        <f ca="1">LOOKUP(D1383,$F$6:$F$9,$I$6:$I$9)</f>
        <v>8</v>
      </c>
      <c r="F1383" s="15">
        <f ca="1">LOOKUP(D1383,$F$6:$F$9,$J$6:$J$9)</f>
        <v>40</v>
      </c>
      <c r="G1383" s="15">
        <f ca="1">LOOKUP(D1383,$F$6:$F$9,$K$6:$K$9)</f>
        <v>24</v>
      </c>
      <c r="H1383" s="15">
        <f ca="1">LOOKUP(D1383,$F$6:$F$9,$L$6:$L$9)</f>
        <v>260</v>
      </c>
      <c r="I1383" s="20">
        <f ca="1">RAND()</f>
        <v>0.98632442295655454</v>
      </c>
      <c r="J1383" s="15">
        <f ca="1">IF(B1383=1, ROUND(_xlfn.NORM.INV(I1383,$C$5,$C$6)*(1+$T$14), 0), ROUND(_xlfn.NORM.INV(I1383, $D$5, $D$6)*(1+$T$14), 0))</f>
        <v>11</v>
      </c>
      <c r="K1383" s="20">
        <f ca="1">RAND()</f>
        <v>0.73912417391982577</v>
      </c>
      <c r="L1383" s="18">
        <f ca="1">IF(B1383=1, ROUND(_xlfn.NORM.INV(K1383,$C$7,$C$8), 2), ROUND(_xlfn.NORM.INV(K1383, $D$7, $D$8), 2))</f>
        <v>14814.24</v>
      </c>
      <c r="M1383" s="15">
        <f ca="1">MIN(E1383,J1383)</f>
        <v>8</v>
      </c>
      <c r="N1383" s="15">
        <f ca="1">RAND()</f>
        <v>2.291534303338949E-2</v>
      </c>
      <c r="O1383" s="19">
        <f ca="1">(IF(B1383=1, $G$21+($G$22-$G$21)*N1383, $H$21+($H$22-$H$21)*N1383))</f>
        <v>1.5802037006168633E-2</v>
      </c>
      <c r="P1383" s="15">
        <f ca="1">ROUND(M1383*(1-O1383), 0)</f>
        <v>8</v>
      </c>
      <c r="Q1383" s="20">
        <f ca="1">RAND()</f>
        <v>0.94612453382582651</v>
      </c>
      <c r="R1383" s="15">
        <f ca="1">IF(B1383=1, ROUND(_xlfn.NORM.INV(Q1383,$C$9,$C$10)*(1+$T$14), 0), ROUND(_xlfn.NORM.INV(Q1383, $D$9, $D$10)*(1+$T$14), 0))</f>
        <v>101</v>
      </c>
      <c r="S1383" s="20">
        <f ca="1">RAND()</f>
        <v>2.1911909547445818E-2</v>
      </c>
      <c r="T1383" s="18">
        <f ca="1">IF(B1383=1, ROUND(_xlfn.NORM.INV(S1383,$C$11,$C$12), 2), ROUND(_xlfn.NORM.INV(S1383, $D$11, $D$12), 2))</f>
        <v>5011.8</v>
      </c>
      <c r="U1383" s="15">
        <f ca="1">MIN(F1383,R1383)</f>
        <v>40</v>
      </c>
      <c r="V1383" s="15">
        <f ca="1">RAND()</f>
        <v>0.75023477203583844</v>
      </c>
      <c r="W1383" s="19">
        <f ca="1">(IF(B1383=1, $G$21+($G$22-$G$21)*V1383, $H$21+($H$22-$H$21)*V1383))</f>
        <v>4.1258217021254345E-2</v>
      </c>
      <c r="X1383" s="15">
        <f ca="1">ROUND(U1383*(1-W1383), 0)</f>
        <v>38</v>
      </c>
      <c r="Y1383" s="20">
        <f ca="1">RAND()</f>
        <v>0.15355985139292661</v>
      </c>
      <c r="Z1383" s="15">
        <f ca="1">IF(B1383=1, ROUND(_xlfn.NORM.INV(Y1383,$C$13,$C$14)*(1+$T$14), 0), ROUND(_xlfn.NORM.INV(Y1383, $D$13, $D$14)*(1+$T$14), 0))</f>
        <v>31</v>
      </c>
      <c r="AA1383" s="20">
        <f ca="1">RAND()</f>
        <v>0.72623817658849221</v>
      </c>
      <c r="AB1383" s="18">
        <f ca="1">IF(B1383=1, ROUND(_xlfn.NORM.INV(AA1383,$C$15,$C$16), 2), ROUND(_xlfn.NORM.INV(AA1383, $D$15, $D$16), 2))</f>
        <v>3931.62</v>
      </c>
      <c r="AC1383" s="15">
        <f ca="1">MIN(G1383,Z1383)</f>
        <v>24</v>
      </c>
      <c r="AD1383" s="15">
        <f ca="1">RAND()</f>
        <v>0.224264199034375</v>
      </c>
      <c r="AE1383" s="19">
        <f ca="1">(IF(B1383=1, $G$21+($G$22-$G$21)*AD1383, $H$21+($H$22-$H$21)*AD1383))</f>
        <v>2.2849246966203125E-2</v>
      </c>
      <c r="AF1383" s="15">
        <f ca="1">ROUND(AC1383*(1-AE1383), 0)</f>
        <v>23</v>
      </c>
      <c r="AG1383" s="20">
        <f ca="1">RAND()</f>
        <v>0.20336211612233135</v>
      </c>
      <c r="AH1383" s="15">
        <f ca="1">IF(B1383=1, ROUND(_xlfn.NORM.INV(AG1383,$C$17,$C$18)*(1+$T$14), 0), ROUND(_xlfn.NORM.INV(AG1383, $D$17, $D$18)*(1+$T$14), 0))</f>
        <v>200</v>
      </c>
      <c r="AI1383" s="20">
        <f ca="1">RAND()</f>
        <v>0.12657621840270372</v>
      </c>
      <c r="AJ1383" s="18">
        <f ca="1">IF(B1383=1, ROUND(_xlfn.NORM.INV(AI1383,$C$19,$C$20), 2), ROUND(_xlfn.NORM.INV(AI1383, $D$19, $D$20), 2))</f>
        <v>1933.01</v>
      </c>
      <c r="AK1383" s="15">
        <f ca="1">MIN(ROUND(H1383*(1+$C$22),0),AH1383)</f>
        <v>200</v>
      </c>
      <c r="AL1383" s="20">
        <f ca="1">RAND()</f>
        <v>0.79204077554610652</v>
      </c>
      <c r="AM1383" s="19">
        <f ca="1">(IF(B1383=1, $G$21+($G$22-$G$21)*AL1383, $H$21+($H$22-$H$21)*AL1383))</f>
        <v>4.2721427144113727E-2</v>
      </c>
      <c r="AN1383" s="15">
        <f ca="1">ROUND(AK1383*(1-AM1383), 0)</f>
        <v>191</v>
      </c>
      <c r="AO1383" s="18">
        <f ca="1">SUM(IF(AN1383&gt;H1383, (AN1383-H1383)*($G$23+AJ1383), 0),IF(AF1383&gt;G1383,(AF1383-G1383)*($G$23+AB1383),0),IF(X1383&gt;F1383,(X1383-F1383)*($G$23+T1383),0),IF(P1383&gt;E1383,(P1383-E1383)*($G$23+L1383),0))</f>
        <v>0</v>
      </c>
      <c r="AP1383" s="18">
        <f>-$C$24</f>
        <v>-313614.51120000001</v>
      </c>
      <c r="AQ1383" s="17">
        <f ca="1">L1383*P1383+T1383*X1383+AB1383*AF1383+AJ1383*AN1383-AO1383+AP1383</f>
        <v>454979.97879999998</v>
      </c>
      <c r="AS1383" s="21">
        <f ca="1">SUM(IF(AN1383&gt;H1383, (AN1383-H1383), 0),IF(AF1383&gt;G1383,(AF1383-G1383),0),IF(X1383&gt;F1383,(X1383-F1383),0),IF(P1383&gt;E1383,(P1383-E1383),0))</f>
        <v>0</v>
      </c>
    </row>
    <row r="1384" spans="1:45" x14ac:dyDescent="0.4">
      <c r="A1384" s="15">
        <v>1356</v>
      </c>
      <c r="B1384" s="15">
        <f ca="1">IF(RAND() &lt; (8/12), 0, 1)</f>
        <v>0</v>
      </c>
      <c r="C1384" s="20">
        <f ca="1">RAND()</f>
        <v>0.36050549125289666</v>
      </c>
      <c r="D1384" s="15" t="str">
        <f ca="1">LOOKUP(C1384,$H$13:$H$16,$F$13:$F$16)</f>
        <v>Airbus A380-800</v>
      </c>
      <c r="E1384" s="15">
        <f ca="1">LOOKUP(D1384,$F$6:$F$9,$I$6:$I$9)</f>
        <v>14</v>
      </c>
      <c r="F1384" s="15">
        <f ca="1">LOOKUP(D1384,$F$6:$F$9,$J$6:$J$9)</f>
        <v>76</v>
      </c>
      <c r="G1384" s="15">
        <f ca="1">LOOKUP(D1384,$F$6:$F$9,$K$6:$K$9)</f>
        <v>56</v>
      </c>
      <c r="H1384" s="15">
        <f ca="1">LOOKUP(D1384,$F$6:$F$9,$L$6:$L$9)</f>
        <v>341</v>
      </c>
      <c r="I1384" s="20">
        <f ca="1">RAND()</f>
        <v>0.73953311449639858</v>
      </c>
      <c r="J1384" s="15">
        <f ca="1">IF(B1384=1, ROUND(_xlfn.NORM.INV(I1384,$C$5,$C$6)*(1+$T$14), 0), ROUND(_xlfn.NORM.INV(I1384, $D$5, $D$6)*(1+$T$14), 0))</f>
        <v>5</v>
      </c>
      <c r="K1384" s="20">
        <f ca="1">RAND()</f>
        <v>0.24249420583514236</v>
      </c>
      <c r="L1384" s="18">
        <f ca="1">IF(B1384=1, ROUND(_xlfn.NORM.INV(K1384,$C$7,$C$8), 2), ROUND(_xlfn.NORM.INV(K1384, $D$7, $D$8), 2))</f>
        <v>10174.120000000001</v>
      </c>
      <c r="M1384" s="15">
        <f ca="1">MIN(E1384,J1384)</f>
        <v>5</v>
      </c>
      <c r="N1384" s="15">
        <f ca="1">RAND()</f>
        <v>0.45727659724452818</v>
      </c>
      <c r="O1384" s="19">
        <f ca="1">(IF(B1384=1, $G$21+($G$22-$G$21)*N1384, $H$21+($H$22-$H$21)*N1384))</f>
        <v>2.3718297917335845E-2</v>
      </c>
      <c r="P1384" s="15">
        <f ca="1">ROUND(M1384*(1-O1384), 0)</f>
        <v>5</v>
      </c>
      <c r="Q1384" s="20">
        <f ca="1">RAND()</f>
        <v>0.51455014380077957</v>
      </c>
      <c r="R1384" s="15">
        <f ca="1">IF(B1384=1, ROUND(_xlfn.NORM.INV(Q1384,$C$9,$C$10)*(1+$T$14), 0), ROUND(_xlfn.NORM.INV(Q1384, $D$9, $D$10)*(1+$T$14), 0))</f>
        <v>40</v>
      </c>
      <c r="S1384" s="20">
        <f ca="1">RAND()</f>
        <v>3.0257791913223309E-2</v>
      </c>
      <c r="T1384" s="18">
        <f ca="1">IF(B1384=1, ROUND(_xlfn.NORM.INV(S1384,$C$11,$C$12), 2), ROUND(_xlfn.NORM.INV(S1384, $D$11, $D$12), 2))</f>
        <v>4818.46</v>
      </c>
      <c r="U1384" s="15">
        <f ca="1">MIN(F1384,R1384)</f>
        <v>40</v>
      </c>
      <c r="V1384" s="15">
        <f ca="1">RAND()</f>
        <v>0.44899604710305174</v>
      </c>
      <c r="W1384" s="19">
        <f ca="1">(IF(B1384=1, $G$21+($G$22-$G$21)*V1384, $H$21+($H$22-$H$21)*V1384))</f>
        <v>2.3469881413091552E-2</v>
      </c>
      <c r="X1384" s="15">
        <f ca="1">ROUND(U1384*(1-W1384), 0)</f>
        <v>39</v>
      </c>
      <c r="Y1384" s="20">
        <f ca="1">RAND()</f>
        <v>6.8451266300612712E-2</v>
      </c>
      <c r="Z1384" s="15">
        <f ca="1">IF(B1384=1, ROUND(_xlfn.NORM.INV(Y1384,$C$13,$C$14)*(1+$T$14), 0), ROUND(_xlfn.NORM.INV(Y1384, $D$13, $D$14)*(1+$T$14), 0))</f>
        <v>22</v>
      </c>
      <c r="AA1384" s="20">
        <f ca="1">RAND()</f>
        <v>0.31161502394492657</v>
      </c>
      <c r="AB1384" s="18">
        <f ca="1">IF(B1384=1, ROUND(_xlfn.NORM.INV(AA1384,$C$15,$C$16), 2), ROUND(_xlfn.NORM.INV(AA1384, $D$15, $D$16), 2))</f>
        <v>2738.26</v>
      </c>
      <c r="AC1384" s="15">
        <f ca="1">MIN(G1384,Z1384)</f>
        <v>22</v>
      </c>
      <c r="AD1384" s="15">
        <f ca="1">RAND()</f>
        <v>0.68228599568799442</v>
      </c>
      <c r="AE1384" s="19">
        <f ca="1">(IF(B1384=1, $G$21+($G$22-$G$21)*AD1384, $H$21+($H$22-$H$21)*AD1384))</f>
        <v>3.0468579870639834E-2</v>
      </c>
      <c r="AF1384" s="15">
        <f ca="1">ROUND(AC1384*(1-AE1384), 0)</f>
        <v>21</v>
      </c>
      <c r="AG1384" s="20">
        <f ca="1">RAND()</f>
        <v>0.20352956927406429</v>
      </c>
      <c r="AH1384" s="15">
        <f ca="1">IF(B1384=1, ROUND(_xlfn.NORM.INV(AG1384,$C$17,$C$18)*(1+$T$14), 0), ROUND(_xlfn.NORM.INV(AG1384, $D$17, $D$18)*(1+$T$14), 0))</f>
        <v>156</v>
      </c>
      <c r="AI1384" s="20">
        <f ca="1">RAND()</f>
        <v>0.71869576680922254</v>
      </c>
      <c r="AJ1384" s="18">
        <f ca="1">IF(B1384=1, ROUND(_xlfn.NORM.INV(AI1384,$C$19,$C$20), 2), ROUND(_xlfn.NORM.INV(AI1384, $D$19, $D$20), 2))</f>
        <v>1792.71</v>
      </c>
      <c r="AK1384" s="15">
        <f ca="1">MIN(ROUND(H1384*(1+$C$22),0),AH1384)</f>
        <v>156</v>
      </c>
      <c r="AL1384" s="20">
        <f ca="1">RAND()</f>
        <v>0.91861198557334778</v>
      </c>
      <c r="AM1384" s="19">
        <f ca="1">(IF(B1384=1, $G$21+($G$22-$G$21)*AL1384, $H$21+($H$22-$H$21)*AL1384))</f>
        <v>3.7558359567200432E-2</v>
      </c>
      <c r="AN1384" s="15">
        <f ca="1">ROUND(AK1384*(1-AM1384), 0)</f>
        <v>150</v>
      </c>
      <c r="AO1384" s="18">
        <f ca="1">SUM(IF(AN1384&gt;H1384, (AN1384-H1384)*($G$23+AJ1384), 0),IF(AF1384&gt;G1384,(AF1384-G1384)*($G$23+AB1384),0),IF(X1384&gt;F1384,(X1384-F1384)*($G$23+T1384),0),IF(P1384&gt;E1384,(P1384-E1384)*($G$23+L1384),0))</f>
        <v>0</v>
      </c>
      <c r="AP1384" s="18">
        <f>-$C$24</f>
        <v>-313614.51120000001</v>
      </c>
      <c r="AQ1384" s="17">
        <f ca="1">L1384*P1384+T1384*X1384+AB1384*AF1384+AJ1384*AN1384-AO1384+AP1384</f>
        <v>251585.98879999999</v>
      </c>
      <c r="AS1384" s="21">
        <f ca="1">SUM(IF(AN1384&gt;H1384, (AN1384-H1384), 0),IF(AF1384&gt;G1384,(AF1384-G1384),0),IF(X1384&gt;F1384,(X1384-F1384),0),IF(P1384&gt;E1384,(P1384-E1384),0))</f>
        <v>0</v>
      </c>
    </row>
    <row r="1385" spans="1:45" x14ac:dyDescent="0.4">
      <c r="A1385" s="15">
        <v>1357</v>
      </c>
      <c r="B1385" s="15">
        <f ca="1">IF(RAND() &lt; (8/12), 0, 1)</f>
        <v>1</v>
      </c>
      <c r="C1385" s="20">
        <f ca="1">RAND()</f>
        <v>0.99436081408945354</v>
      </c>
      <c r="D1385" s="15" t="str">
        <f ca="1">LOOKUP(C1385,$H$13:$H$16,$F$13:$F$16)</f>
        <v>Boeing 777-300ER</v>
      </c>
      <c r="E1385" s="15">
        <f ca="1">LOOKUP(D1385,$F$6:$F$9,$I$6:$I$9)</f>
        <v>8</v>
      </c>
      <c r="F1385" s="15">
        <f ca="1">LOOKUP(D1385,$F$6:$F$9,$J$6:$J$9)</f>
        <v>40</v>
      </c>
      <c r="G1385" s="15">
        <f ca="1">LOOKUP(D1385,$F$6:$F$9,$K$6:$K$9)</f>
        <v>24</v>
      </c>
      <c r="H1385" s="15">
        <f ca="1">LOOKUP(D1385,$F$6:$F$9,$L$6:$L$9)</f>
        <v>260</v>
      </c>
      <c r="I1385" s="20">
        <f ca="1">RAND()</f>
        <v>0.63428544034940904</v>
      </c>
      <c r="J1385" s="15">
        <f ca="1">IF(B1385=1, ROUND(_xlfn.NORM.INV(I1385,$C$5,$C$6)*(1+$T$14), 0), ROUND(_xlfn.NORM.INV(I1385, $D$5, $D$6)*(1+$T$14), 0))</f>
        <v>7</v>
      </c>
      <c r="K1385" s="20">
        <f ca="1">RAND()</f>
        <v>0.86266287397623498</v>
      </c>
      <c r="L1385" s="18">
        <f ca="1">IF(B1385=1, ROUND(_xlfn.NORM.INV(K1385,$C$7,$C$8), 2), ROUND(_xlfn.NORM.INV(K1385, $D$7, $D$8), 2))</f>
        <v>15628.87</v>
      </c>
      <c r="M1385" s="15">
        <f ca="1">MIN(E1385,J1385)</f>
        <v>7</v>
      </c>
      <c r="N1385" s="15">
        <f ca="1">RAND()</f>
        <v>0.72679151595668101</v>
      </c>
      <c r="O1385" s="19">
        <f ca="1">(IF(B1385=1, $G$21+($G$22-$G$21)*N1385, $H$21+($H$22-$H$21)*N1385))</f>
        <v>4.0437703058483834E-2</v>
      </c>
      <c r="P1385" s="15">
        <f ca="1">ROUND(M1385*(1-O1385), 0)</f>
        <v>7</v>
      </c>
      <c r="Q1385" s="20">
        <f ca="1">RAND()</f>
        <v>0.9696354403416213</v>
      </c>
      <c r="R1385" s="15">
        <f ca="1">IF(B1385=1, ROUND(_xlfn.NORM.INV(Q1385,$C$9,$C$10)*(1+$T$14), 0), ROUND(_xlfn.NORM.INV(Q1385, $D$9, $D$10)*(1+$T$14), 0))</f>
        <v>108</v>
      </c>
      <c r="S1385" s="20">
        <f ca="1">RAND()</f>
        <v>0.95602164629290287</v>
      </c>
      <c r="T1385" s="18">
        <f ca="1">IF(B1385=1, ROUND(_xlfn.NORM.INV(S1385,$C$11,$C$12), 2), ROUND(_xlfn.NORM.INV(S1385, $D$11, $D$12), 2))</f>
        <v>8368.01</v>
      </c>
      <c r="U1385" s="15">
        <f ca="1">MIN(F1385,R1385)</f>
        <v>40</v>
      </c>
      <c r="V1385" s="15">
        <f ca="1">RAND()</f>
        <v>0.47461373753015001</v>
      </c>
      <c r="W1385" s="19">
        <f ca="1">(IF(B1385=1, $G$21+($G$22-$G$21)*V1385, $H$21+($H$22-$H$21)*V1385))</f>
        <v>3.1611480813555248E-2</v>
      </c>
      <c r="X1385" s="15">
        <f ca="1">ROUND(U1385*(1-W1385), 0)</f>
        <v>39</v>
      </c>
      <c r="Y1385" s="20">
        <f ca="1">RAND()</f>
        <v>0.37976931992021778</v>
      </c>
      <c r="Z1385" s="15">
        <f ca="1">IF(B1385=1, ROUND(_xlfn.NORM.INV(Y1385,$C$13,$C$14)*(1+$T$14), 0), ROUND(_xlfn.NORM.INV(Y1385, $D$13, $D$14)*(1+$T$14), 0))</f>
        <v>48</v>
      </c>
      <c r="AA1385" s="20">
        <f ca="1">RAND()</f>
        <v>4.9342177517616492E-2</v>
      </c>
      <c r="AB1385" s="18">
        <f ca="1">IF(B1385=1, ROUND(_xlfn.NORM.INV(AA1385,$C$15,$C$16), 2), ROUND(_xlfn.NORM.INV(AA1385, $D$15, $D$16), 2))</f>
        <v>2848.25</v>
      </c>
      <c r="AC1385" s="15">
        <f ca="1">MIN(G1385,Z1385)</f>
        <v>24</v>
      </c>
      <c r="AD1385" s="15">
        <f ca="1">RAND()</f>
        <v>0.8183527402122257</v>
      </c>
      <c r="AE1385" s="19">
        <f ca="1">(IF(B1385=1, $G$21+($G$22-$G$21)*AD1385, $H$21+($H$22-$H$21)*AD1385))</f>
        <v>4.3642345907427903E-2</v>
      </c>
      <c r="AF1385" s="15">
        <f ca="1">ROUND(AC1385*(1-AE1385), 0)</f>
        <v>23</v>
      </c>
      <c r="AG1385" s="20">
        <f ca="1">RAND()</f>
        <v>0.89174020694485312</v>
      </c>
      <c r="AH1385" s="15">
        <f ca="1">IF(B1385=1, ROUND(_xlfn.NORM.INV(AG1385,$C$17,$C$18)*(1+$T$14), 0), ROUND(_xlfn.NORM.INV(AG1385, $D$17, $D$18)*(1+$T$14), 0))</f>
        <v>460</v>
      </c>
      <c r="AI1385" s="20">
        <f ca="1">RAND()</f>
        <v>7.3839448883874614E-2</v>
      </c>
      <c r="AJ1385" s="18">
        <f ca="1">IF(B1385=1, ROUND(_xlfn.NORM.INV(AI1385,$C$19,$C$20), 2), ROUND(_xlfn.NORM.INV(AI1385, $D$19, $D$20), 2))</f>
        <v>1841.32</v>
      </c>
      <c r="AK1385" s="15">
        <f ca="1">MIN(ROUND(H1385*(1+$C$22),0),AH1385)</f>
        <v>273</v>
      </c>
      <c r="AL1385" s="20">
        <f ca="1">RAND()</f>
        <v>0.99658531786971793</v>
      </c>
      <c r="AM1385" s="19">
        <f ca="1">(IF(B1385=1, $G$21+($G$22-$G$21)*AL1385, $H$21+($H$22-$H$21)*AL1385))</f>
        <v>4.9880486125440132E-2</v>
      </c>
      <c r="AN1385" s="15">
        <f ca="1">ROUND(AK1385*(1-AM1385), 0)</f>
        <v>259</v>
      </c>
      <c r="AO1385" s="18">
        <f ca="1">SUM(IF(AN1385&gt;H1385, (AN1385-H1385)*($G$23+AJ1385), 0),IF(AF1385&gt;G1385,(AF1385-G1385)*($G$23+AB1385),0),IF(X1385&gt;F1385,(X1385-F1385)*($G$23+T1385),0),IF(P1385&gt;E1385,(P1385-E1385)*($G$23+L1385),0))</f>
        <v>0</v>
      </c>
      <c r="AP1385" s="18">
        <f>-$C$24</f>
        <v>-313614.51120000001</v>
      </c>
      <c r="AQ1385" s="17">
        <f ca="1">L1385*P1385+T1385*X1385+AB1385*AF1385+AJ1385*AN1385-AO1385+AP1385</f>
        <v>664551.59880000004</v>
      </c>
      <c r="AS1385" s="21">
        <f ca="1">SUM(IF(AN1385&gt;H1385, (AN1385-H1385), 0),IF(AF1385&gt;G1385,(AF1385-G1385),0),IF(X1385&gt;F1385,(X1385-F1385),0),IF(P1385&gt;E1385,(P1385-E1385),0))</f>
        <v>0</v>
      </c>
    </row>
    <row r="1386" spans="1:45" x14ac:dyDescent="0.4">
      <c r="A1386" s="15">
        <v>1358</v>
      </c>
      <c r="B1386" s="15">
        <f ca="1">IF(RAND() &lt; (8/12), 0, 1)</f>
        <v>0</v>
      </c>
      <c r="C1386" s="20">
        <f ca="1">RAND()</f>
        <v>0.31096506788898648</v>
      </c>
      <c r="D1386" s="15" t="str">
        <f ca="1">LOOKUP(C1386,$H$13:$H$16,$F$13:$F$16)</f>
        <v>Airbus A380-800</v>
      </c>
      <c r="E1386" s="15">
        <f ca="1">LOOKUP(D1386,$F$6:$F$9,$I$6:$I$9)</f>
        <v>14</v>
      </c>
      <c r="F1386" s="15">
        <f ca="1">LOOKUP(D1386,$F$6:$F$9,$J$6:$J$9)</f>
        <v>76</v>
      </c>
      <c r="G1386" s="15">
        <f ca="1">LOOKUP(D1386,$F$6:$F$9,$K$6:$K$9)</f>
        <v>56</v>
      </c>
      <c r="H1386" s="15">
        <f ca="1">LOOKUP(D1386,$F$6:$F$9,$L$6:$L$9)</f>
        <v>341</v>
      </c>
      <c r="I1386" s="20">
        <f ca="1">RAND()</f>
        <v>0.9068946500018652</v>
      </c>
      <c r="J1386" s="15">
        <f ca="1">IF(B1386=1, ROUND(_xlfn.NORM.INV(I1386,$C$5,$C$6)*(1+$T$14), 0), ROUND(_xlfn.NORM.INV(I1386, $D$5, $D$6)*(1+$T$14), 0))</f>
        <v>6</v>
      </c>
      <c r="K1386" s="20">
        <f ca="1">RAND()</f>
        <v>0.61419511252991621</v>
      </c>
      <c r="L1386" s="18">
        <f ca="1">IF(B1386=1, ROUND(_xlfn.NORM.INV(K1386,$C$7,$C$8), 2), ROUND(_xlfn.NORM.INV(K1386, $D$7, $D$8), 2))</f>
        <v>10624.67</v>
      </c>
      <c r="M1386" s="15">
        <f ca="1">MIN(E1386,J1386)</f>
        <v>6</v>
      </c>
      <c r="N1386" s="15">
        <f ca="1">RAND()</f>
        <v>0.18889523995886592</v>
      </c>
      <c r="O1386" s="19">
        <f ca="1">(IF(B1386=1, $G$21+($G$22-$G$21)*N1386, $H$21+($H$22-$H$21)*N1386))</f>
        <v>1.5666857198765979E-2</v>
      </c>
      <c r="P1386" s="15">
        <f ca="1">ROUND(M1386*(1-O1386), 0)</f>
        <v>6</v>
      </c>
      <c r="Q1386" s="20">
        <f ca="1">RAND()</f>
        <v>0.29432536750773697</v>
      </c>
      <c r="R1386" s="15">
        <f ca="1">IF(B1386=1, ROUND(_xlfn.NORM.INV(Q1386,$C$9,$C$10)*(1+$T$14), 0), ROUND(_xlfn.NORM.INV(Q1386, $D$9, $D$10)*(1+$T$14), 0))</f>
        <v>34</v>
      </c>
      <c r="S1386" s="20">
        <f ca="1">RAND()</f>
        <v>0.52224174991383077</v>
      </c>
      <c r="T1386" s="18">
        <f ca="1">IF(B1386=1, ROUND(_xlfn.NORM.INV(S1386,$C$11,$C$12), 2), ROUND(_xlfn.NORM.INV(S1386, $D$11, $D$12), 2))</f>
        <v>5258.9</v>
      </c>
      <c r="U1386" s="15">
        <f ca="1">MIN(F1386,R1386)</f>
        <v>34</v>
      </c>
      <c r="V1386" s="15">
        <f ca="1">RAND()</f>
        <v>0.94196679855593601</v>
      </c>
      <c r="W1386" s="19">
        <f ca="1">(IF(B1386=1, $G$21+($G$22-$G$21)*V1386, $H$21+($H$22-$H$21)*V1386))</f>
        <v>3.8259003956678077E-2</v>
      </c>
      <c r="X1386" s="15">
        <f ca="1">ROUND(U1386*(1-W1386), 0)</f>
        <v>33</v>
      </c>
      <c r="Y1386" s="20">
        <f ca="1">RAND()</f>
        <v>0.14643536917800692</v>
      </c>
      <c r="Z1386" s="15">
        <f ca="1">IF(B1386=1, ROUND(_xlfn.NORM.INV(Y1386,$C$13,$C$14)*(1+$T$14), 0), ROUND(_xlfn.NORM.INV(Y1386, $D$13, $D$14)*(1+$T$14), 0))</f>
        <v>26</v>
      </c>
      <c r="AA1386" s="20">
        <f ca="1">RAND()</f>
        <v>0.10924122214576093</v>
      </c>
      <c r="AB1386" s="18">
        <f ca="1">IF(B1386=1, ROUND(_xlfn.NORM.INV(AA1386,$C$15,$C$16), 2), ROUND(_xlfn.NORM.INV(AA1386, $D$15, $D$16), 2))</f>
        <v>2648.41</v>
      </c>
      <c r="AC1386" s="15">
        <f ca="1">MIN(G1386,Z1386)</f>
        <v>26</v>
      </c>
      <c r="AD1386" s="15">
        <f ca="1">RAND()</f>
        <v>0.67888313048675797</v>
      </c>
      <c r="AE1386" s="19">
        <f ca="1">(IF(B1386=1, $G$21+($G$22-$G$21)*AD1386, $H$21+($H$22-$H$21)*AD1386))</f>
        <v>3.0366493914602735E-2</v>
      </c>
      <c r="AF1386" s="15">
        <f ca="1">ROUND(AC1386*(1-AE1386), 0)</f>
        <v>25</v>
      </c>
      <c r="AG1386" s="20">
        <f ca="1">RAND()</f>
        <v>0.91023390928038339</v>
      </c>
      <c r="AH1386" s="15">
        <f ca="1">IF(B1386=1, ROUND(_xlfn.NORM.INV(AG1386,$C$17,$C$18)*(1+$T$14), 0), ROUND(_xlfn.NORM.INV(AG1386, $D$17, $D$18)*(1+$T$14), 0))</f>
        <v>270</v>
      </c>
      <c r="AI1386" s="20">
        <f ca="1">RAND()</f>
        <v>0.4226987297231678</v>
      </c>
      <c r="AJ1386" s="18">
        <f ca="1">IF(B1386=1, ROUND(_xlfn.NORM.INV(AI1386,$C$19,$C$20), 2), ROUND(_xlfn.NORM.INV(AI1386, $D$19, $D$20), 2))</f>
        <v>1733.92</v>
      </c>
      <c r="AK1386" s="15">
        <f ca="1">MIN(ROUND(H1386*(1+$C$22),0),AH1386)</f>
        <v>270</v>
      </c>
      <c r="AL1386" s="20">
        <f ca="1">RAND()</f>
        <v>0.42664780251544221</v>
      </c>
      <c r="AM1386" s="19">
        <f ca="1">(IF(B1386=1, $G$21+($G$22-$G$21)*AL1386, $H$21+($H$22-$H$21)*AL1386))</f>
        <v>2.2799434075463268E-2</v>
      </c>
      <c r="AN1386" s="15">
        <f ca="1">ROUND(AK1386*(1-AM1386), 0)</f>
        <v>264</v>
      </c>
      <c r="AO1386" s="18">
        <f ca="1">SUM(IF(AN1386&gt;H1386, (AN1386-H1386)*($G$23+AJ1386), 0),IF(AF1386&gt;G1386,(AF1386-G1386)*($G$23+AB1386),0),IF(X1386&gt;F1386,(X1386-F1386)*($G$23+T1386),0),IF(P1386&gt;E1386,(P1386-E1386)*($G$23+L1386),0))</f>
        <v>0</v>
      </c>
      <c r="AP1386" s="18">
        <f>-$C$24</f>
        <v>-313614.51120000001</v>
      </c>
      <c r="AQ1386" s="17">
        <f ca="1">L1386*P1386+T1386*X1386+AB1386*AF1386+AJ1386*AN1386-AO1386+AP1386</f>
        <v>447642.33879999997</v>
      </c>
      <c r="AS1386" s="21">
        <f ca="1">SUM(IF(AN1386&gt;H1386, (AN1386-H1386), 0),IF(AF1386&gt;G1386,(AF1386-G1386),0),IF(X1386&gt;F1386,(X1386-F1386),0),IF(P1386&gt;E1386,(P1386-E1386),0))</f>
        <v>0</v>
      </c>
    </row>
    <row r="1387" spans="1:45" x14ac:dyDescent="0.4">
      <c r="A1387" s="15">
        <v>1359</v>
      </c>
      <c r="B1387" s="15">
        <f ca="1">IF(RAND() &lt; (8/12), 0, 1)</f>
        <v>0</v>
      </c>
      <c r="C1387" s="20">
        <f ca="1">RAND()</f>
        <v>8.5684915987599308E-2</v>
      </c>
      <c r="D1387" s="15" t="str">
        <f ca="1">LOOKUP(C1387,$H$13:$H$16,$F$13:$F$16)</f>
        <v>Airbus A350-900</v>
      </c>
      <c r="E1387" s="15">
        <f ca="1">LOOKUP(D1387,$F$6:$F$9,$I$6:$I$9)</f>
        <v>0</v>
      </c>
      <c r="F1387" s="15">
        <f ca="1">LOOKUP(D1387,$F$6:$F$9,$J$6:$J$9)</f>
        <v>32</v>
      </c>
      <c r="G1387" s="15">
        <f ca="1">LOOKUP(D1387,$F$6:$F$9,$K$6:$K$9)</f>
        <v>21</v>
      </c>
      <c r="H1387" s="15">
        <f ca="1">LOOKUP(D1387,$F$6:$F$9,$L$6:$L$9)</f>
        <v>259</v>
      </c>
      <c r="I1387" s="20">
        <f ca="1">RAND()</f>
        <v>0.30632619384963433</v>
      </c>
      <c r="J1387" s="15">
        <f ca="1">IF(B1387=1, ROUND(_xlfn.NORM.INV(I1387,$C$5,$C$6)*(1+$T$14), 0), ROUND(_xlfn.NORM.INV(I1387, $D$5, $D$6)*(1+$T$14), 0))</f>
        <v>4</v>
      </c>
      <c r="K1387" s="20">
        <f ca="1">RAND()</f>
        <v>0.54222102975646769</v>
      </c>
      <c r="L1387" s="18">
        <f ca="1">IF(B1387=1, ROUND(_xlfn.NORM.INV(K1387,$C$7,$C$8), 2), ROUND(_xlfn.NORM.INV(K1387, $D$7, $D$8), 2))</f>
        <v>10540.7</v>
      </c>
      <c r="M1387" s="15">
        <f ca="1">MIN(E1387,J1387)</f>
        <v>0</v>
      </c>
      <c r="N1387" s="15">
        <f ca="1">RAND()</f>
        <v>0.99381593046568584</v>
      </c>
      <c r="O1387" s="19">
        <f ca="1">(IF(B1387=1, $G$21+($G$22-$G$21)*N1387, $H$21+($H$22-$H$21)*N1387))</f>
        <v>3.9814477913970574E-2</v>
      </c>
      <c r="P1387" s="15">
        <f ca="1">ROUND(M1387*(1-O1387), 0)</f>
        <v>0</v>
      </c>
      <c r="Q1387" s="20">
        <f ca="1">RAND()</f>
        <v>0.7963955302794371</v>
      </c>
      <c r="R1387" s="15">
        <f ca="1">IF(B1387=1, ROUND(_xlfn.NORM.INV(Q1387,$C$9,$C$10)*(1+$T$14), 0), ROUND(_xlfn.NORM.INV(Q1387, $D$9, $D$10)*(1+$T$14), 0))</f>
        <v>49</v>
      </c>
      <c r="S1387" s="20">
        <f ca="1">RAND()</f>
        <v>0.90950672137636579</v>
      </c>
      <c r="T1387" s="18">
        <f ca="1">IF(B1387=1, ROUND(_xlfn.NORM.INV(S1387,$C$11,$C$12), 2), ROUND(_xlfn.NORM.INV(S1387, $D$11, $D$12), 2))</f>
        <v>5551.03</v>
      </c>
      <c r="U1387" s="15">
        <f ca="1">MIN(F1387,R1387)</f>
        <v>32</v>
      </c>
      <c r="V1387" s="15">
        <f ca="1">RAND()</f>
        <v>0.78175122323714663</v>
      </c>
      <c r="W1387" s="19">
        <f ca="1">(IF(B1387=1, $G$21+($G$22-$G$21)*V1387, $H$21+($H$22-$H$21)*V1387))</f>
        <v>3.3452536697114399E-2</v>
      </c>
      <c r="X1387" s="15">
        <f ca="1">ROUND(U1387*(1-W1387), 0)</f>
        <v>31</v>
      </c>
      <c r="Y1387" s="20">
        <f ca="1">RAND()</f>
        <v>0.94887630244533183</v>
      </c>
      <c r="Z1387" s="15">
        <f ca="1">IF(B1387=1, ROUND(_xlfn.NORM.INV(Y1387,$C$13,$C$14)*(1+$T$14), 0), ROUND(_xlfn.NORM.INV(Y1387, $D$13, $D$14)*(1+$T$14), 0))</f>
        <v>51</v>
      </c>
      <c r="AA1387" s="20">
        <f ca="1">RAND()</f>
        <v>7.9853461410482995E-2</v>
      </c>
      <c r="AB1387" s="18">
        <f ca="1">IF(B1387=1, ROUND(_xlfn.NORM.INV(AA1387,$C$15,$C$16), 2), ROUND(_xlfn.NORM.INV(AA1387, $D$15, $D$16), 2))</f>
        <v>2627.08</v>
      </c>
      <c r="AC1387" s="15">
        <f ca="1">MIN(G1387,Z1387)</f>
        <v>21</v>
      </c>
      <c r="AD1387" s="15">
        <f ca="1">RAND()</f>
        <v>0.92610801133373866</v>
      </c>
      <c r="AE1387" s="19">
        <f ca="1">(IF(B1387=1, $G$21+($G$22-$G$21)*AD1387, $H$21+($H$22-$H$21)*AD1387))</f>
        <v>3.778324034001216E-2</v>
      </c>
      <c r="AF1387" s="15">
        <f ca="1">ROUND(AC1387*(1-AE1387), 0)</f>
        <v>20</v>
      </c>
      <c r="AG1387" s="20">
        <f ca="1">RAND()</f>
        <v>0.2075116261077542</v>
      </c>
      <c r="AH1387" s="15">
        <f ca="1">IF(B1387=1, ROUND(_xlfn.NORM.INV(AG1387,$C$17,$C$18)*(1+$T$14), 0), ROUND(_xlfn.NORM.INV(AG1387, $D$17, $D$18)*(1+$T$14), 0))</f>
        <v>157</v>
      </c>
      <c r="AI1387" s="20">
        <f ca="1">RAND()</f>
        <v>0.69775860098914577</v>
      </c>
      <c r="AJ1387" s="18">
        <f ca="1">IF(B1387=1, ROUND(_xlfn.NORM.INV(AI1387,$C$19,$C$20), 2), ROUND(_xlfn.NORM.INV(AI1387, $D$19, $D$20), 2))</f>
        <v>1788.07</v>
      </c>
      <c r="AK1387" s="15">
        <f ca="1">MIN(ROUND(H1387*(1+$C$22),0),AH1387)</f>
        <v>157</v>
      </c>
      <c r="AL1387" s="20">
        <f ca="1">RAND()</f>
        <v>0.36917628783529688</v>
      </c>
      <c r="AM1387" s="19">
        <f ca="1">(IF(B1387=1, $G$21+($G$22-$G$21)*AL1387, $H$21+($H$22-$H$21)*AL1387))</f>
        <v>2.1075288635058906E-2</v>
      </c>
      <c r="AN1387" s="15">
        <f ca="1">ROUND(AK1387*(1-AM1387), 0)</f>
        <v>154</v>
      </c>
      <c r="AO1387" s="18">
        <f ca="1">SUM(IF(AN1387&gt;H1387, (AN1387-H1387)*($G$23+AJ1387), 0),IF(AF1387&gt;G1387,(AF1387-G1387)*($G$23+AB1387),0),IF(X1387&gt;F1387,(X1387-F1387)*($G$23+T1387),0),IF(P1387&gt;E1387,(P1387-E1387)*($G$23+L1387),0))</f>
        <v>0</v>
      </c>
      <c r="AP1387" s="18">
        <f>-$C$24</f>
        <v>-313614.51120000001</v>
      </c>
      <c r="AQ1387" s="17">
        <f ca="1">L1387*P1387+T1387*X1387+AB1387*AF1387+AJ1387*AN1387-AO1387+AP1387</f>
        <v>186371.79879999993</v>
      </c>
      <c r="AS1387" s="21">
        <f ca="1">SUM(IF(AN1387&gt;H1387, (AN1387-H1387), 0),IF(AF1387&gt;G1387,(AF1387-G1387),0),IF(X1387&gt;F1387,(X1387-F1387),0),IF(P1387&gt;E1387,(P1387-E1387),0))</f>
        <v>0</v>
      </c>
    </row>
    <row r="1388" spans="1:45" x14ac:dyDescent="0.4">
      <c r="A1388" s="15">
        <v>1360</v>
      </c>
      <c r="B1388" s="15">
        <f ca="1">IF(RAND() &lt; (8/12), 0, 1)</f>
        <v>0</v>
      </c>
      <c r="C1388" s="20">
        <f ca="1">RAND()</f>
        <v>1.4977773880579748E-2</v>
      </c>
      <c r="D1388" s="15" t="str">
        <f ca="1">LOOKUP(C1388,$H$13:$H$16,$F$13:$F$16)</f>
        <v>Airbus A350-900</v>
      </c>
      <c r="E1388" s="15">
        <f ca="1">LOOKUP(D1388,$F$6:$F$9,$I$6:$I$9)</f>
        <v>0</v>
      </c>
      <c r="F1388" s="15">
        <f ca="1">LOOKUP(D1388,$F$6:$F$9,$J$6:$J$9)</f>
        <v>32</v>
      </c>
      <c r="G1388" s="15">
        <f ca="1">LOOKUP(D1388,$F$6:$F$9,$K$6:$K$9)</f>
        <v>21</v>
      </c>
      <c r="H1388" s="15">
        <f ca="1">LOOKUP(D1388,$F$6:$F$9,$L$6:$L$9)</f>
        <v>259</v>
      </c>
      <c r="I1388" s="20">
        <f ca="1">RAND()</f>
        <v>0.64807311902008313</v>
      </c>
      <c r="J1388" s="15">
        <f ca="1">IF(B1388=1, ROUND(_xlfn.NORM.INV(I1388,$C$5,$C$6)*(1+$T$14), 0), ROUND(_xlfn.NORM.INV(I1388, $D$5, $D$6)*(1+$T$14), 0))</f>
        <v>5</v>
      </c>
      <c r="K1388" s="20">
        <f ca="1">RAND()</f>
        <v>2.6448136868420624E-2</v>
      </c>
      <c r="L1388" s="18">
        <f ca="1">IF(B1388=1, ROUND(_xlfn.NORM.INV(K1388,$C$7,$C$8), 2), ROUND(_xlfn.NORM.INV(K1388, $D$7, $D$8), 2))</f>
        <v>9610.1299999999992</v>
      </c>
      <c r="M1388" s="15">
        <f ca="1">MIN(E1388,J1388)</f>
        <v>0</v>
      </c>
      <c r="N1388" s="15">
        <f ca="1">RAND()</f>
        <v>0.87578259437629002</v>
      </c>
      <c r="O1388" s="19">
        <f ca="1">(IF(B1388=1, $G$21+($G$22-$G$21)*N1388, $H$21+($H$22-$H$21)*N1388))</f>
        <v>3.6273477831288703E-2</v>
      </c>
      <c r="P1388" s="15">
        <f ca="1">ROUND(M1388*(1-O1388), 0)</f>
        <v>0</v>
      </c>
      <c r="Q1388" s="20">
        <f ca="1">RAND()</f>
        <v>0.98999090302452342</v>
      </c>
      <c r="R1388" s="15">
        <f ca="1">IF(B1388=1, ROUND(_xlfn.NORM.INV(Q1388,$C$9,$C$10)*(1+$T$14), 0), ROUND(_xlfn.NORM.INV(Q1388, $D$9, $D$10)*(1+$T$14), 0))</f>
        <v>64</v>
      </c>
      <c r="S1388" s="20">
        <f ca="1">RAND()</f>
        <v>0.54765724571846974</v>
      </c>
      <c r="T1388" s="18">
        <f ca="1">IF(B1388=1, ROUND(_xlfn.NORM.INV(S1388,$C$11,$C$12), 2), ROUND(_xlfn.NORM.INV(S1388, $D$11, $D$12), 2))</f>
        <v>5273.48</v>
      </c>
      <c r="U1388" s="15">
        <f ca="1">MIN(F1388,R1388)</f>
        <v>32</v>
      </c>
      <c r="V1388" s="15">
        <f ca="1">RAND()</f>
        <v>0.95760288968911722</v>
      </c>
      <c r="W1388" s="19">
        <f ca="1">(IF(B1388=1, $G$21+($G$22-$G$21)*V1388, $H$21+($H$22-$H$21)*V1388))</f>
        <v>3.8728086690673513E-2</v>
      </c>
      <c r="X1388" s="15">
        <f ca="1">ROUND(U1388*(1-W1388), 0)</f>
        <v>31</v>
      </c>
      <c r="Y1388" s="20">
        <f ca="1">RAND()</f>
        <v>0.34323751483500853</v>
      </c>
      <c r="Z1388" s="15">
        <f ca="1">IF(B1388=1, ROUND(_xlfn.NORM.INV(Y1388,$C$13,$C$14)*(1+$T$14), 0), ROUND(_xlfn.NORM.INV(Y1388, $D$13, $D$14)*(1+$T$14), 0))</f>
        <v>32</v>
      </c>
      <c r="AA1388" s="20">
        <f ca="1">RAND()</f>
        <v>0.55420723700123875</v>
      </c>
      <c r="AB1388" s="18">
        <f ca="1">IF(B1388=1, ROUND(_xlfn.NORM.INV(AA1388,$C$15,$C$16), 2), ROUND(_xlfn.NORM.INV(AA1388, $D$15, $D$16), 2))</f>
        <v>2814.53</v>
      </c>
      <c r="AC1388" s="15">
        <f ca="1">MIN(G1388,Z1388)</f>
        <v>21</v>
      </c>
      <c r="AD1388" s="15">
        <f ca="1">RAND()</f>
        <v>0.45465478150731431</v>
      </c>
      <c r="AE1388" s="19">
        <f ca="1">(IF(B1388=1, $G$21+($G$22-$G$21)*AD1388, $H$21+($H$22-$H$21)*AD1388))</f>
        <v>2.3639643445219429E-2</v>
      </c>
      <c r="AF1388" s="15">
        <f ca="1">ROUND(AC1388*(1-AE1388), 0)</f>
        <v>21</v>
      </c>
      <c r="AG1388" s="20">
        <f ca="1">RAND()</f>
        <v>0.97027502702826307</v>
      </c>
      <c r="AH1388" s="15">
        <f ca="1">IF(B1388=1, ROUND(_xlfn.NORM.INV(AG1388,$C$17,$C$18)*(1+$T$14), 0), ROUND(_xlfn.NORM.INV(AG1388, $D$17, $D$18)*(1+$T$14), 0))</f>
        <v>298</v>
      </c>
      <c r="AI1388" s="20">
        <f ca="1">RAND()</f>
        <v>0.99887302829981439</v>
      </c>
      <c r="AJ1388" s="18">
        <f ca="1">IF(B1388=1, ROUND(_xlfn.NORM.INV(AI1388,$C$19,$C$20), 2), ROUND(_xlfn.NORM.INV(AI1388, $D$19, $D$20), 2))</f>
        <v>1980.75</v>
      </c>
      <c r="AK1388" s="15">
        <f ca="1">MIN(ROUND(H1388*(1+$C$22),0),AH1388)</f>
        <v>272</v>
      </c>
      <c r="AL1388" s="20">
        <f ca="1">RAND()</f>
        <v>0.424098312565517</v>
      </c>
      <c r="AM1388" s="19">
        <f ca="1">(IF(B1388=1, $G$21+($G$22-$G$21)*AL1388, $H$21+($H$22-$H$21)*AL1388))</f>
        <v>2.272294937696551E-2</v>
      </c>
      <c r="AN1388" s="15">
        <f ca="1">ROUND(AK1388*(1-AM1388), 0)</f>
        <v>266</v>
      </c>
      <c r="AO1388" s="18">
        <f ca="1">SUM(IF(AN1388&gt;H1388, (AN1388-H1388)*($G$23+AJ1388), 0),IF(AF1388&gt;G1388,(AF1388-G1388)*($G$23+AB1388),0),IF(X1388&gt;F1388,(X1388-F1388)*($G$23+T1388),0),IF(P1388&gt;E1388,(P1388-E1388)*($G$23+L1388),0))</f>
        <v>19822.25</v>
      </c>
      <c r="AP1388" s="18">
        <f>-$C$24</f>
        <v>-313614.51120000001</v>
      </c>
      <c r="AQ1388" s="17">
        <f ca="1">L1388*P1388+T1388*X1388+AB1388*AF1388+AJ1388*AN1388-AO1388+AP1388</f>
        <v>416025.7488</v>
      </c>
      <c r="AS1388" s="21">
        <f ca="1">SUM(IF(AN1388&gt;H1388, (AN1388-H1388), 0),IF(AF1388&gt;G1388,(AF1388-G1388),0),IF(X1388&gt;F1388,(X1388-F1388),0),IF(P1388&gt;E1388,(P1388-E1388),0))</f>
        <v>7</v>
      </c>
    </row>
    <row r="1389" spans="1:45" x14ac:dyDescent="0.4">
      <c r="A1389" s="15">
        <v>1361</v>
      </c>
      <c r="B1389" s="15">
        <f ca="1">IF(RAND() &lt; (8/12), 0, 1)</f>
        <v>0</v>
      </c>
      <c r="C1389" s="20">
        <f ca="1">RAND()</f>
        <v>0.46372789513061041</v>
      </c>
      <c r="D1389" s="15" t="str">
        <f ca="1">LOOKUP(C1389,$H$13:$H$16,$F$13:$F$16)</f>
        <v>Airbus A380-800</v>
      </c>
      <c r="E1389" s="15">
        <f ca="1">LOOKUP(D1389,$F$6:$F$9,$I$6:$I$9)</f>
        <v>14</v>
      </c>
      <c r="F1389" s="15">
        <f ca="1">LOOKUP(D1389,$F$6:$F$9,$J$6:$J$9)</f>
        <v>76</v>
      </c>
      <c r="G1389" s="15">
        <f ca="1">LOOKUP(D1389,$F$6:$F$9,$K$6:$K$9)</f>
        <v>56</v>
      </c>
      <c r="H1389" s="15">
        <f ca="1">LOOKUP(D1389,$F$6:$F$9,$L$6:$L$9)</f>
        <v>341</v>
      </c>
      <c r="I1389" s="20">
        <f ca="1">RAND()</f>
        <v>0.92857638510978657</v>
      </c>
      <c r="J1389" s="15">
        <f ca="1">IF(B1389=1, ROUND(_xlfn.NORM.INV(I1389,$C$5,$C$6)*(1+$T$14), 0), ROUND(_xlfn.NORM.INV(I1389, $D$5, $D$6)*(1+$T$14), 0))</f>
        <v>6</v>
      </c>
      <c r="K1389" s="20">
        <f ca="1">RAND()</f>
        <v>0.16419891422954169</v>
      </c>
      <c r="L1389" s="18">
        <f ca="1">IF(B1389=1, ROUND(_xlfn.NORM.INV(K1389,$C$7,$C$8), 2), ROUND(_xlfn.NORM.INV(K1389, $D$7, $D$8), 2))</f>
        <v>10046.94</v>
      </c>
      <c r="M1389" s="15">
        <f ca="1">MIN(E1389,J1389)</f>
        <v>6</v>
      </c>
      <c r="N1389" s="15">
        <f ca="1">RAND()</f>
        <v>3.4067452758233974E-2</v>
      </c>
      <c r="O1389" s="19">
        <f ca="1">(IF(B1389=1, $G$21+($G$22-$G$21)*N1389, $H$21+($H$22-$H$21)*N1389))</f>
        <v>1.102202358274702E-2</v>
      </c>
      <c r="P1389" s="15">
        <f ca="1">ROUND(M1389*(1-O1389), 0)</f>
        <v>6</v>
      </c>
      <c r="Q1389" s="20">
        <f ca="1">RAND()</f>
        <v>0.2903394002148364</v>
      </c>
      <c r="R1389" s="15">
        <f ca="1">IF(B1389=1, ROUND(_xlfn.NORM.INV(Q1389,$C$9,$C$10)*(1+$T$14), 0), ROUND(_xlfn.NORM.INV(Q1389, $D$9, $D$10)*(1+$T$14), 0))</f>
        <v>34</v>
      </c>
      <c r="S1389" s="20">
        <f ca="1">RAND()</f>
        <v>0.21904919808167156</v>
      </c>
      <c r="T1389" s="18">
        <f ca="1">IF(B1389=1, ROUND(_xlfn.NORM.INV(S1389,$C$11,$C$12), 2), ROUND(_xlfn.NORM.INV(S1389, $D$11, $D$12), 2))</f>
        <v>5069.49</v>
      </c>
      <c r="U1389" s="15">
        <f ca="1">MIN(F1389,R1389)</f>
        <v>34</v>
      </c>
      <c r="V1389" s="15">
        <f ca="1">RAND()</f>
        <v>0.68928663080472519</v>
      </c>
      <c r="W1389" s="19">
        <f ca="1">(IF(B1389=1, $G$21+($G$22-$G$21)*V1389, $H$21+($H$22-$H$21)*V1389))</f>
        <v>3.0678598924141758E-2</v>
      </c>
      <c r="X1389" s="15">
        <f ca="1">ROUND(U1389*(1-W1389), 0)</f>
        <v>33</v>
      </c>
      <c r="Y1389" s="20">
        <f ca="1">RAND()</f>
        <v>0.28082981901130855</v>
      </c>
      <c r="Z1389" s="15">
        <f ca="1">IF(B1389=1, ROUND(_xlfn.NORM.INV(Y1389,$C$13,$C$14)*(1+$T$14), 0), ROUND(_xlfn.NORM.INV(Y1389, $D$13, $D$14)*(1+$T$14), 0))</f>
        <v>30</v>
      </c>
      <c r="AA1389" s="20">
        <f ca="1">RAND()</f>
        <v>0.38236431548264038</v>
      </c>
      <c r="AB1389" s="18">
        <f ca="1">IF(B1389=1, ROUND(_xlfn.NORM.INV(AA1389,$C$15,$C$16), 2), ROUND(_xlfn.NORM.INV(AA1389, $D$15, $D$16), 2))</f>
        <v>2761.6</v>
      </c>
      <c r="AC1389" s="15">
        <f ca="1">MIN(G1389,Z1389)</f>
        <v>30</v>
      </c>
      <c r="AD1389" s="15">
        <f ca="1">RAND()</f>
        <v>0.69764599674224936</v>
      </c>
      <c r="AE1389" s="19">
        <f ca="1">(IF(B1389=1, $G$21+($G$22-$G$21)*AD1389, $H$21+($H$22-$H$21)*AD1389))</f>
        <v>3.0929379902267483E-2</v>
      </c>
      <c r="AF1389" s="15">
        <f ca="1">ROUND(AC1389*(1-AE1389), 0)</f>
        <v>29</v>
      </c>
      <c r="AG1389" s="20">
        <f ca="1">RAND()</f>
        <v>0.13579818637680419</v>
      </c>
      <c r="AH1389" s="15">
        <f ca="1">IF(B1389=1, ROUND(_xlfn.NORM.INV(AG1389,$C$17,$C$18)*(1+$T$14), 0), ROUND(_xlfn.NORM.INV(AG1389, $D$17, $D$18)*(1+$T$14), 0))</f>
        <v>142</v>
      </c>
      <c r="AI1389" s="20">
        <f ca="1">RAND()</f>
        <v>0.23641913320748942</v>
      </c>
      <c r="AJ1389" s="18">
        <f ca="1">IF(B1389=1, ROUND(_xlfn.NORM.INV(AI1389,$C$19,$C$20), 2), ROUND(_xlfn.NORM.INV(AI1389, $D$19, $D$20), 2))</f>
        <v>1694.2</v>
      </c>
      <c r="AK1389" s="15">
        <f ca="1">MIN(ROUND(H1389*(1+$C$22),0),AH1389)</f>
        <v>142</v>
      </c>
      <c r="AL1389" s="20">
        <f ca="1">RAND()</f>
        <v>0.54917536620295304</v>
      </c>
      <c r="AM1389" s="19">
        <f ca="1">(IF(B1389=1, $G$21+($G$22-$G$21)*AL1389, $H$21+($H$22-$H$21)*AL1389))</f>
        <v>2.6475260986088593E-2</v>
      </c>
      <c r="AN1389" s="15">
        <f ca="1">ROUND(AK1389*(1-AM1389), 0)</f>
        <v>138</v>
      </c>
      <c r="AO1389" s="18">
        <f ca="1">SUM(IF(AN1389&gt;H1389, (AN1389-H1389)*($G$23+AJ1389), 0),IF(AF1389&gt;G1389,(AF1389-G1389)*($G$23+AB1389),0),IF(X1389&gt;F1389,(X1389-F1389)*($G$23+T1389),0),IF(P1389&gt;E1389,(P1389-E1389)*($G$23+L1389),0))</f>
        <v>0</v>
      </c>
      <c r="AP1389" s="18">
        <f>-$C$24</f>
        <v>-313614.51120000001</v>
      </c>
      <c r="AQ1389" s="17">
        <f ca="1">L1389*P1389+T1389*X1389+AB1389*AF1389+AJ1389*AN1389-AO1389+AP1389</f>
        <v>227846.29879999993</v>
      </c>
      <c r="AS1389" s="21">
        <f ca="1">SUM(IF(AN1389&gt;H1389, (AN1389-H1389), 0),IF(AF1389&gt;G1389,(AF1389-G1389),0),IF(X1389&gt;F1389,(X1389-F1389),0),IF(P1389&gt;E1389,(P1389-E1389),0))</f>
        <v>0</v>
      </c>
    </row>
    <row r="1390" spans="1:45" x14ac:dyDescent="0.4">
      <c r="A1390" s="15">
        <v>1362</v>
      </c>
      <c r="B1390" s="15">
        <f ca="1">IF(RAND() &lt; (8/12), 0, 1)</f>
        <v>0</v>
      </c>
      <c r="C1390" s="20">
        <f ca="1">RAND()</f>
        <v>0.78129975909988003</v>
      </c>
      <c r="D1390" s="15" t="str">
        <f ca="1">LOOKUP(C1390,$H$13:$H$16,$F$13:$F$16)</f>
        <v>Boeing 777-300ER</v>
      </c>
      <c r="E1390" s="15">
        <f ca="1">LOOKUP(D1390,$F$6:$F$9,$I$6:$I$9)</f>
        <v>8</v>
      </c>
      <c r="F1390" s="15">
        <f ca="1">LOOKUP(D1390,$F$6:$F$9,$J$6:$J$9)</f>
        <v>40</v>
      </c>
      <c r="G1390" s="15">
        <f ca="1">LOOKUP(D1390,$F$6:$F$9,$K$6:$K$9)</f>
        <v>24</v>
      </c>
      <c r="H1390" s="15">
        <f ca="1">LOOKUP(D1390,$F$6:$F$9,$L$6:$L$9)</f>
        <v>260</v>
      </c>
      <c r="I1390" s="20">
        <f ca="1">RAND()</f>
        <v>0.24221750603988412</v>
      </c>
      <c r="J1390" s="15">
        <f ca="1">IF(B1390=1, ROUND(_xlfn.NORM.INV(I1390,$C$5,$C$6)*(1+$T$14), 0), ROUND(_xlfn.NORM.INV(I1390, $D$5, $D$6)*(1+$T$14), 0))</f>
        <v>3</v>
      </c>
      <c r="K1390" s="20">
        <f ca="1">RAND()</f>
        <v>0.54495650853115674</v>
      </c>
      <c r="L1390" s="18">
        <f ca="1">IF(B1390=1, ROUND(_xlfn.NORM.INV(K1390,$C$7,$C$8), 2), ROUND(_xlfn.NORM.INV(K1390, $D$7, $D$8), 2))</f>
        <v>10543.85</v>
      </c>
      <c r="M1390" s="15">
        <f ca="1">MIN(E1390,J1390)</f>
        <v>3</v>
      </c>
      <c r="N1390" s="15">
        <f ca="1">RAND()</f>
        <v>0.21930845495111262</v>
      </c>
      <c r="O1390" s="19">
        <f ca="1">(IF(B1390=1, $G$21+($G$22-$G$21)*N1390, $H$21+($H$22-$H$21)*N1390))</f>
        <v>1.6579253648533378E-2</v>
      </c>
      <c r="P1390" s="15">
        <f ca="1">ROUND(M1390*(1-O1390), 0)</f>
        <v>3</v>
      </c>
      <c r="Q1390" s="20">
        <f ca="1">RAND()</f>
        <v>0.17229973911724461</v>
      </c>
      <c r="R1390" s="15">
        <f ca="1">IF(B1390=1, ROUND(_xlfn.NORM.INV(Q1390,$C$9,$C$10)*(1+$T$14), 0), ROUND(_xlfn.NORM.INV(Q1390, $D$9, $D$10)*(1+$T$14), 0))</f>
        <v>30</v>
      </c>
      <c r="S1390" s="20">
        <f ca="1">RAND()</f>
        <v>0.20996325550106465</v>
      </c>
      <c r="T1390" s="18">
        <f ca="1">IF(B1390=1, ROUND(_xlfn.NORM.INV(S1390,$C$11,$C$12), 2), ROUND(_xlfn.NORM.INV(S1390, $D$11, $D$12), 2))</f>
        <v>5062.3900000000003</v>
      </c>
      <c r="U1390" s="15">
        <f ca="1">MIN(F1390,R1390)</f>
        <v>30</v>
      </c>
      <c r="V1390" s="15">
        <f ca="1">RAND()</f>
        <v>0.30845403844936159</v>
      </c>
      <c r="W1390" s="19">
        <f ca="1">(IF(B1390=1, $G$21+($G$22-$G$21)*V1390, $H$21+($H$22-$H$21)*V1390))</f>
        <v>1.9253621153480848E-2</v>
      </c>
      <c r="X1390" s="15">
        <f ca="1">ROUND(U1390*(1-W1390), 0)</f>
        <v>29</v>
      </c>
      <c r="Y1390" s="20">
        <f ca="1">RAND()</f>
        <v>0.52851910544953229</v>
      </c>
      <c r="Z1390" s="15">
        <f ca="1">IF(B1390=1, ROUND(_xlfn.NORM.INV(Y1390,$C$13,$C$14)*(1+$T$14), 0), ROUND(_xlfn.NORM.INV(Y1390, $D$13, $D$14)*(1+$T$14), 0))</f>
        <v>36</v>
      </c>
      <c r="AA1390" s="20">
        <f ca="1">RAND()</f>
        <v>0.93902047196523031</v>
      </c>
      <c r="AB1390" s="18">
        <f ca="1">IF(B1390=1, ROUND(_xlfn.NORM.INV(AA1390,$C$15,$C$16), 2), ROUND(_xlfn.NORM.INV(AA1390, $D$15, $D$16), 2))</f>
        <v>2985.94</v>
      </c>
      <c r="AC1390" s="15">
        <f ca="1">MIN(G1390,Z1390)</f>
        <v>24</v>
      </c>
      <c r="AD1390" s="15">
        <f ca="1">RAND()</f>
        <v>6.8251219033293564E-2</v>
      </c>
      <c r="AE1390" s="19">
        <f ca="1">(IF(B1390=1, $G$21+($G$22-$G$21)*AD1390, $H$21+($H$22-$H$21)*AD1390))</f>
        <v>1.2047536570998807E-2</v>
      </c>
      <c r="AF1390" s="15">
        <f ca="1">ROUND(AC1390*(1-AE1390), 0)</f>
        <v>24</v>
      </c>
      <c r="AG1390" s="20">
        <f ca="1">RAND()</f>
        <v>0.75723447962157675</v>
      </c>
      <c r="AH1390" s="15">
        <f ca="1">IF(B1390=1, ROUND(_xlfn.NORM.INV(AG1390,$C$17,$C$18)*(1+$T$14), 0), ROUND(_xlfn.NORM.INV(AG1390, $D$17, $D$18)*(1+$T$14), 0))</f>
        <v>236</v>
      </c>
      <c r="AI1390" s="20">
        <f ca="1">RAND()</f>
        <v>0.48867703323191625</v>
      </c>
      <c r="AJ1390" s="18">
        <f ca="1">IF(B1390=1, ROUND(_xlfn.NORM.INV(AI1390,$C$19,$C$20), 2), ROUND(_xlfn.NORM.INV(AI1390, $D$19, $D$20), 2))</f>
        <v>1746.57</v>
      </c>
      <c r="AK1390" s="15">
        <f ca="1">MIN(ROUND(H1390*(1+$C$22),0),AH1390)</f>
        <v>236</v>
      </c>
      <c r="AL1390" s="20">
        <f ca="1">RAND()</f>
        <v>0.30584985368502382</v>
      </c>
      <c r="AM1390" s="19">
        <f ca="1">(IF(B1390=1, $G$21+($G$22-$G$21)*AL1390, $H$21+($H$22-$H$21)*AL1390))</f>
        <v>1.9175495610550715E-2</v>
      </c>
      <c r="AN1390" s="15">
        <f ca="1">ROUND(AK1390*(1-AM1390), 0)</f>
        <v>231</v>
      </c>
      <c r="AO1390" s="18">
        <f ca="1">SUM(IF(AN1390&gt;H1390, (AN1390-H1390)*($G$23+AJ1390), 0),IF(AF1390&gt;G1390,(AF1390-G1390)*($G$23+AB1390),0),IF(X1390&gt;F1390,(X1390-F1390)*($G$23+T1390),0),IF(P1390&gt;E1390,(P1390-E1390)*($G$23+L1390),0))</f>
        <v>0</v>
      </c>
      <c r="AP1390" s="18">
        <f>-$C$24</f>
        <v>-313614.51120000001</v>
      </c>
      <c r="AQ1390" s="17">
        <f ca="1">L1390*P1390+T1390*X1390+AB1390*AF1390+AJ1390*AN1390-AO1390+AP1390</f>
        <v>339946.57879999996</v>
      </c>
      <c r="AS1390" s="21">
        <f ca="1">SUM(IF(AN1390&gt;H1390, (AN1390-H1390), 0),IF(AF1390&gt;G1390,(AF1390-G1390),0),IF(X1390&gt;F1390,(X1390-F1390),0),IF(P1390&gt;E1390,(P1390-E1390),0))</f>
        <v>0</v>
      </c>
    </row>
    <row r="1391" spans="1:45" x14ac:dyDescent="0.4">
      <c r="A1391" s="15">
        <v>1363</v>
      </c>
      <c r="B1391" s="15">
        <f ca="1">IF(RAND() &lt; (8/12), 0, 1)</f>
        <v>1</v>
      </c>
      <c r="C1391" s="20">
        <f ca="1">RAND()</f>
        <v>0.64430189562522888</v>
      </c>
      <c r="D1391" s="15" t="str">
        <f ca="1">LOOKUP(C1391,$H$13:$H$16,$F$13:$F$16)</f>
        <v>Boeing 777-300ER</v>
      </c>
      <c r="E1391" s="15">
        <f ca="1">LOOKUP(D1391,$F$6:$F$9,$I$6:$I$9)</f>
        <v>8</v>
      </c>
      <c r="F1391" s="15">
        <f ca="1">LOOKUP(D1391,$F$6:$F$9,$J$6:$J$9)</f>
        <v>40</v>
      </c>
      <c r="G1391" s="15">
        <f ca="1">LOOKUP(D1391,$F$6:$F$9,$K$6:$K$9)</f>
        <v>24</v>
      </c>
      <c r="H1391" s="15">
        <f ca="1">LOOKUP(D1391,$F$6:$F$9,$L$6:$L$9)</f>
        <v>260</v>
      </c>
      <c r="I1391" s="20">
        <f ca="1">RAND()</f>
        <v>0.85333789213967859</v>
      </c>
      <c r="J1391" s="15">
        <f ca="1">IF(B1391=1, ROUND(_xlfn.NORM.INV(I1391,$C$5,$C$6)*(1+$T$14), 0), ROUND(_xlfn.NORM.INV(I1391, $D$5, $D$6)*(1+$T$14), 0))</f>
        <v>9</v>
      </c>
      <c r="K1391" s="20">
        <f ca="1">RAND()</f>
        <v>0.37460485475258665</v>
      </c>
      <c r="L1391" s="18">
        <f ca="1">IF(B1391=1, ROUND(_xlfn.NORM.INV(K1391,$C$7,$C$8), 2), ROUND(_xlfn.NORM.INV(K1391, $D$7, $D$8), 2))</f>
        <v>13082.36</v>
      </c>
      <c r="M1391" s="15">
        <f ca="1">MIN(E1391,J1391)</f>
        <v>8</v>
      </c>
      <c r="N1391" s="15">
        <f ca="1">RAND()</f>
        <v>0.36300581810241161</v>
      </c>
      <c r="O1391" s="19">
        <f ca="1">(IF(B1391=1, $G$21+($G$22-$G$21)*N1391, $H$21+($H$22-$H$21)*N1391))</f>
        <v>2.7705203633584405E-2</v>
      </c>
      <c r="P1391" s="15">
        <f ca="1">ROUND(M1391*(1-O1391), 0)</f>
        <v>8</v>
      </c>
      <c r="Q1391" s="20">
        <f ca="1">RAND()</f>
        <v>0.59634682763369162</v>
      </c>
      <c r="R1391" s="15">
        <f ca="1">IF(B1391=1, ROUND(_xlfn.NORM.INV(Q1391,$C$9,$C$10)*(1+$T$14), 0), ROUND(_xlfn.NORM.INV(Q1391, $D$9, $D$10)*(1+$T$14), 0))</f>
        <v>67</v>
      </c>
      <c r="S1391" s="20">
        <f ca="1">RAND()</f>
        <v>0.84434431950387934</v>
      </c>
      <c r="T1391" s="18">
        <f ca="1">IF(B1391=1, ROUND(_xlfn.NORM.INV(S1391,$C$11,$C$12), 2), ROUND(_xlfn.NORM.INV(S1391, $D$11, $D$12), 2))</f>
        <v>7742.4</v>
      </c>
      <c r="U1391" s="15">
        <f ca="1">MIN(F1391,R1391)</f>
        <v>40</v>
      </c>
      <c r="V1391" s="15">
        <f ca="1">RAND()</f>
        <v>8.1126096512770141E-2</v>
      </c>
      <c r="W1391" s="19">
        <f ca="1">(IF(B1391=1, $G$21+($G$22-$G$21)*V1391, $H$21+($H$22-$H$21)*V1391))</f>
        <v>1.7839413377946953E-2</v>
      </c>
      <c r="X1391" s="15">
        <f ca="1">ROUND(U1391*(1-W1391), 0)</f>
        <v>39</v>
      </c>
      <c r="Y1391" s="20">
        <f ca="1">RAND()</f>
        <v>0.94050183306659496</v>
      </c>
      <c r="Z1391" s="15">
        <f ca="1">IF(B1391=1, ROUND(_xlfn.NORM.INV(Y1391,$C$13,$C$14)*(1+$T$14), 0), ROUND(_xlfn.NORM.INV(Y1391, $D$13, $D$14)*(1+$T$14), 0))</f>
        <v>91</v>
      </c>
      <c r="AA1391" s="20">
        <f ca="1">RAND()</f>
        <v>0.5627479495212615</v>
      </c>
      <c r="AB1391" s="18">
        <f ca="1">IF(B1391=1, ROUND(_xlfn.NORM.INV(AA1391,$C$15,$C$16), 2), ROUND(_xlfn.NORM.INV(AA1391, $D$15, $D$16), 2))</f>
        <v>3718.32</v>
      </c>
      <c r="AC1391" s="15">
        <f ca="1">MIN(G1391,Z1391)</f>
        <v>24</v>
      </c>
      <c r="AD1391" s="15">
        <f ca="1">RAND()</f>
        <v>0.75177208088476322</v>
      </c>
      <c r="AE1391" s="19">
        <f ca="1">(IF(B1391=1, $G$21+($G$22-$G$21)*AD1391, $H$21+($H$22-$H$21)*AD1391))</f>
        <v>4.1312022830966716E-2</v>
      </c>
      <c r="AF1391" s="15">
        <f ca="1">ROUND(AC1391*(1-AE1391), 0)</f>
        <v>23</v>
      </c>
      <c r="AG1391" s="20">
        <f ca="1">RAND()</f>
        <v>0.55659489059889444</v>
      </c>
      <c r="AH1391" s="15">
        <f ca="1">IF(B1391=1, ROUND(_xlfn.NORM.INV(AG1391,$C$17,$C$18)*(1+$T$14), 0), ROUND(_xlfn.NORM.INV(AG1391, $D$17, $D$18)*(1+$T$14), 0))</f>
        <v>322</v>
      </c>
      <c r="AI1391" s="20">
        <f ca="1">RAND()</f>
        <v>3.4881435359789381E-2</v>
      </c>
      <c r="AJ1391" s="18">
        <f ca="1">IF(B1391=1, ROUND(_xlfn.NORM.INV(AI1391,$C$19,$C$20), 2), ROUND(_xlfn.NORM.INV(AI1391, $D$19, $D$20), 2))</f>
        <v>1731.41</v>
      </c>
      <c r="AK1391" s="15">
        <f ca="1">MIN(ROUND(H1391*(1+$C$22),0),AH1391)</f>
        <v>273</v>
      </c>
      <c r="AL1391" s="20">
        <f ca="1">RAND()</f>
        <v>0.740185916975303</v>
      </c>
      <c r="AM1391" s="19">
        <f ca="1">(IF(B1391=1, $G$21+($G$22-$G$21)*AL1391, $H$21+($H$22-$H$21)*AL1391))</f>
        <v>4.0906507094135611E-2</v>
      </c>
      <c r="AN1391" s="15">
        <f ca="1">ROUND(AK1391*(1-AM1391), 0)</f>
        <v>262</v>
      </c>
      <c r="AO1391" s="18">
        <f ca="1">SUM(IF(AN1391&gt;H1391, (AN1391-H1391)*($G$23+AJ1391), 0),IF(AF1391&gt;G1391,(AF1391-G1391)*($G$23+AB1391),0),IF(X1391&gt;F1391,(X1391-F1391)*($G$23+T1391),0),IF(P1391&gt;E1391,(P1391-E1391)*($G$23+L1391),0))</f>
        <v>5164.82</v>
      </c>
      <c r="AP1391" s="18">
        <f>-$C$24</f>
        <v>-313614.51120000001</v>
      </c>
      <c r="AQ1391" s="17">
        <f ca="1">L1391*P1391+T1391*X1391+AB1391*AF1391+AJ1391*AN1391-AO1391+AP1391</f>
        <v>626983.92880000011</v>
      </c>
      <c r="AS1391" s="21">
        <f ca="1">SUM(IF(AN1391&gt;H1391, (AN1391-H1391), 0),IF(AF1391&gt;G1391,(AF1391-G1391),0),IF(X1391&gt;F1391,(X1391-F1391),0),IF(P1391&gt;E1391,(P1391-E1391),0))</f>
        <v>2</v>
      </c>
    </row>
    <row r="1392" spans="1:45" x14ac:dyDescent="0.4">
      <c r="A1392" s="15">
        <v>1364</v>
      </c>
      <c r="B1392" s="15">
        <f ca="1">IF(RAND() &lt; (8/12), 0, 1)</f>
        <v>0</v>
      </c>
      <c r="C1392" s="20">
        <f ca="1">RAND()</f>
        <v>0.30761585075508391</v>
      </c>
      <c r="D1392" s="15" t="str">
        <f ca="1">LOOKUP(C1392,$H$13:$H$16,$F$13:$F$16)</f>
        <v>Airbus A380-800</v>
      </c>
      <c r="E1392" s="15">
        <f ca="1">LOOKUP(D1392,$F$6:$F$9,$I$6:$I$9)</f>
        <v>14</v>
      </c>
      <c r="F1392" s="15">
        <f ca="1">LOOKUP(D1392,$F$6:$F$9,$J$6:$J$9)</f>
        <v>76</v>
      </c>
      <c r="G1392" s="15">
        <f ca="1">LOOKUP(D1392,$F$6:$F$9,$K$6:$K$9)</f>
        <v>56</v>
      </c>
      <c r="H1392" s="15">
        <f ca="1">LOOKUP(D1392,$F$6:$F$9,$L$6:$L$9)</f>
        <v>341</v>
      </c>
      <c r="I1392" s="20">
        <f ca="1">RAND()</f>
        <v>0.80541934114699087</v>
      </c>
      <c r="J1392" s="15">
        <f ca="1">IF(B1392=1, ROUND(_xlfn.NORM.INV(I1392,$C$5,$C$6)*(1+$T$14), 0), ROUND(_xlfn.NORM.INV(I1392, $D$5, $D$6)*(1+$T$14), 0))</f>
        <v>5</v>
      </c>
      <c r="K1392" s="20">
        <f ca="1">RAND()</f>
        <v>0.92601442774878451</v>
      </c>
      <c r="L1392" s="18">
        <f ca="1">IF(B1392=1, ROUND(_xlfn.NORM.INV(K1392,$C$7,$C$8), 2), ROUND(_xlfn.NORM.INV(K1392, $D$7, $D$8), 2))</f>
        <v>11151.74</v>
      </c>
      <c r="M1392" s="15">
        <f ca="1">MIN(E1392,J1392)</f>
        <v>5</v>
      </c>
      <c r="N1392" s="15">
        <f ca="1">RAND()</f>
        <v>0.71221865780680005</v>
      </c>
      <c r="O1392" s="19">
        <f ca="1">(IF(B1392=1, $G$21+($G$22-$G$21)*N1392, $H$21+($H$22-$H$21)*N1392))</f>
        <v>3.1366559734203998E-2</v>
      </c>
      <c r="P1392" s="15">
        <f ca="1">ROUND(M1392*(1-O1392), 0)</f>
        <v>5</v>
      </c>
      <c r="Q1392" s="20">
        <f ca="1">RAND()</f>
        <v>0.82447006213669249</v>
      </c>
      <c r="R1392" s="15">
        <f ca="1">IF(B1392=1, ROUND(_xlfn.NORM.INV(Q1392,$C$9,$C$10)*(1+$T$14), 0), ROUND(_xlfn.NORM.INV(Q1392, $D$9, $D$10)*(1+$T$14), 0))</f>
        <v>50</v>
      </c>
      <c r="S1392" s="20">
        <f ca="1">RAND()</f>
        <v>0.72390901457734691</v>
      </c>
      <c r="T1392" s="18">
        <f ca="1">IF(B1392=1, ROUND(_xlfn.NORM.INV(S1392,$C$11,$C$12), 2), ROUND(_xlfn.NORM.INV(S1392, $D$11, $D$12), 2))</f>
        <v>5381.66</v>
      </c>
      <c r="U1392" s="15">
        <f ca="1">MIN(F1392,R1392)</f>
        <v>50</v>
      </c>
      <c r="V1392" s="15">
        <f ca="1">RAND()</f>
        <v>0.72442594624337708</v>
      </c>
      <c r="W1392" s="19">
        <f ca="1">(IF(B1392=1, $G$21+($G$22-$G$21)*V1392, $H$21+($H$22-$H$21)*V1392))</f>
        <v>3.1732778387301312E-2</v>
      </c>
      <c r="X1392" s="15">
        <f ca="1">ROUND(U1392*(1-W1392), 0)</f>
        <v>48</v>
      </c>
      <c r="Y1392" s="20">
        <f ca="1">RAND()</f>
        <v>0.58661385366917462</v>
      </c>
      <c r="Z1392" s="15">
        <f ca="1">IF(B1392=1, ROUND(_xlfn.NORM.INV(Y1392,$C$13,$C$14)*(1+$T$14), 0), ROUND(_xlfn.NORM.INV(Y1392, $D$13, $D$14)*(1+$T$14), 0))</f>
        <v>38</v>
      </c>
      <c r="AA1392" s="20">
        <f ca="1">RAND()</f>
        <v>0.84094389341574038</v>
      </c>
      <c r="AB1392" s="18">
        <f ca="1">IF(B1392=1, ROUND(_xlfn.NORM.INV(AA1392,$C$15,$C$16), 2), ROUND(_xlfn.NORM.INV(AA1392, $D$15, $D$16), 2))</f>
        <v>2919.3</v>
      </c>
      <c r="AC1392" s="15">
        <f ca="1">MIN(G1392,Z1392)</f>
        <v>38</v>
      </c>
      <c r="AD1392" s="15">
        <f ca="1">RAND()</f>
        <v>0.87978778011963443</v>
      </c>
      <c r="AE1392" s="19">
        <f ca="1">(IF(B1392=1, $G$21+($G$22-$G$21)*AD1392, $H$21+($H$22-$H$21)*AD1392))</f>
        <v>3.6393633403589032E-2</v>
      </c>
      <c r="AF1392" s="15">
        <f ca="1">ROUND(AC1392*(1-AE1392), 0)</f>
        <v>37</v>
      </c>
      <c r="AG1392" s="20">
        <f ca="1">RAND()</f>
        <v>0.62102855589511585</v>
      </c>
      <c r="AH1392" s="15">
        <f ca="1">IF(B1392=1, ROUND(_xlfn.NORM.INV(AG1392,$C$17,$C$18)*(1+$T$14), 0), ROUND(_xlfn.NORM.INV(AG1392, $D$17, $D$18)*(1+$T$14), 0))</f>
        <v>216</v>
      </c>
      <c r="AI1392" s="20">
        <f ca="1">RAND()</f>
        <v>0.23979439495042687</v>
      </c>
      <c r="AJ1392" s="18">
        <f ca="1">IF(B1392=1, ROUND(_xlfn.NORM.INV(AI1392,$C$19,$C$20), 2), ROUND(_xlfn.NORM.INV(AI1392, $D$19, $D$20), 2))</f>
        <v>1695.03</v>
      </c>
      <c r="AK1392" s="15">
        <f ca="1">MIN(ROUND(H1392*(1+$C$22),0),AH1392)</f>
        <v>216</v>
      </c>
      <c r="AL1392" s="20">
        <f ca="1">RAND()</f>
        <v>9.7723188557125251E-2</v>
      </c>
      <c r="AM1392" s="19">
        <f ca="1">(IF(B1392=1, $G$21+($G$22-$G$21)*AL1392, $H$21+($H$22-$H$21)*AL1392))</f>
        <v>1.2931695656713758E-2</v>
      </c>
      <c r="AN1392" s="15">
        <f ca="1">ROUND(AK1392*(1-AM1392), 0)</f>
        <v>213</v>
      </c>
      <c r="AO1392" s="18">
        <f ca="1">SUM(IF(AN1392&gt;H1392, (AN1392-H1392)*($G$23+AJ1392), 0),IF(AF1392&gt;G1392,(AF1392-G1392)*($G$23+AB1392),0),IF(X1392&gt;F1392,(X1392-F1392)*($G$23+T1392),0),IF(P1392&gt;E1392,(P1392-E1392)*($G$23+L1392),0))</f>
        <v>0</v>
      </c>
      <c r="AP1392" s="18">
        <f>-$C$24</f>
        <v>-313614.51120000001</v>
      </c>
      <c r="AQ1392" s="17">
        <f ca="1">L1392*P1392+T1392*X1392+AB1392*AF1392+AJ1392*AN1392-AO1392+AP1392</f>
        <v>469519.35879999999</v>
      </c>
      <c r="AS1392" s="21">
        <f ca="1">SUM(IF(AN1392&gt;H1392, (AN1392-H1392), 0),IF(AF1392&gt;G1392,(AF1392-G1392),0),IF(X1392&gt;F1392,(X1392-F1392),0),IF(P1392&gt;E1392,(P1392-E1392),0))</f>
        <v>0</v>
      </c>
    </row>
    <row r="1393" spans="1:45" x14ac:dyDescent="0.4">
      <c r="A1393" s="15">
        <v>1365</v>
      </c>
      <c r="B1393" s="15">
        <f ca="1">IF(RAND() &lt; (8/12), 0, 1)</f>
        <v>0</v>
      </c>
      <c r="C1393" s="20">
        <f ca="1">RAND()</f>
        <v>0.65749745981479146</v>
      </c>
      <c r="D1393" s="15" t="str">
        <f ca="1">LOOKUP(C1393,$H$13:$H$16,$F$13:$F$16)</f>
        <v>Boeing 777-300ER</v>
      </c>
      <c r="E1393" s="15">
        <f ca="1">LOOKUP(D1393,$F$6:$F$9,$I$6:$I$9)</f>
        <v>8</v>
      </c>
      <c r="F1393" s="15">
        <f ca="1">LOOKUP(D1393,$F$6:$F$9,$J$6:$J$9)</f>
        <v>40</v>
      </c>
      <c r="G1393" s="15">
        <f ca="1">LOOKUP(D1393,$F$6:$F$9,$K$6:$K$9)</f>
        <v>24</v>
      </c>
      <c r="H1393" s="15">
        <f ca="1">LOOKUP(D1393,$F$6:$F$9,$L$6:$L$9)</f>
        <v>260</v>
      </c>
      <c r="I1393" s="20">
        <f ca="1">RAND()</f>
        <v>0.25884449546211485</v>
      </c>
      <c r="J1393" s="15">
        <f ca="1">IF(B1393=1, ROUND(_xlfn.NORM.INV(I1393,$C$5,$C$6)*(1+$T$14), 0), ROUND(_xlfn.NORM.INV(I1393, $D$5, $D$6)*(1+$T$14), 0))</f>
        <v>4</v>
      </c>
      <c r="K1393" s="20">
        <f ca="1">RAND()</f>
        <v>0.7736042976135058</v>
      </c>
      <c r="L1393" s="18">
        <f ca="1">IF(B1393=1, ROUND(_xlfn.NORM.INV(K1393,$C$7,$C$8), 2), ROUND(_xlfn.NORM.INV(K1393, $D$7, $D$8), 2))</f>
        <v>10834.55</v>
      </c>
      <c r="M1393" s="15">
        <f ca="1">MIN(E1393,J1393)</f>
        <v>4</v>
      </c>
      <c r="N1393" s="15">
        <f ca="1">RAND()</f>
        <v>0.38237595584531781</v>
      </c>
      <c r="O1393" s="19">
        <f ca="1">(IF(B1393=1, $G$21+($G$22-$G$21)*N1393, $H$21+($H$22-$H$21)*N1393))</f>
        <v>2.1471278675359536E-2</v>
      </c>
      <c r="P1393" s="15">
        <f ca="1">ROUND(M1393*(1-O1393), 0)</f>
        <v>4</v>
      </c>
      <c r="Q1393" s="20">
        <f ca="1">RAND()</f>
        <v>8.4157890674586344E-2</v>
      </c>
      <c r="R1393" s="15">
        <f ca="1">IF(B1393=1, ROUND(_xlfn.NORM.INV(Q1393,$C$9,$C$10)*(1+$T$14), 0), ROUND(_xlfn.NORM.INV(Q1393, $D$9, $D$10)*(1+$T$14), 0))</f>
        <v>25</v>
      </c>
      <c r="S1393" s="20">
        <f ca="1">RAND()</f>
        <v>0.97041927488603918</v>
      </c>
      <c r="T1393" s="18">
        <f ca="1">IF(B1393=1, ROUND(_xlfn.NORM.INV(S1393,$C$11,$C$12), 2), ROUND(_xlfn.NORM.INV(S1393, $D$11, $D$12), 2))</f>
        <v>5676.2</v>
      </c>
      <c r="U1393" s="15">
        <f ca="1">MIN(F1393,R1393)</f>
        <v>25</v>
      </c>
      <c r="V1393" s="15">
        <f ca="1">RAND()</f>
        <v>0.94770992943519827</v>
      </c>
      <c r="W1393" s="19">
        <f ca="1">(IF(B1393=1, $G$21+($G$22-$G$21)*V1393, $H$21+($H$22-$H$21)*V1393))</f>
        <v>3.8431297883055944E-2</v>
      </c>
      <c r="X1393" s="15">
        <f ca="1">ROUND(U1393*(1-W1393), 0)</f>
        <v>24</v>
      </c>
      <c r="Y1393" s="20">
        <f ca="1">RAND()</f>
        <v>1.7590600668929146E-2</v>
      </c>
      <c r="Z1393" s="15">
        <f ca="1">IF(B1393=1, ROUND(_xlfn.NORM.INV(Y1393,$C$13,$C$14)*(1+$T$14), 0), ROUND(_xlfn.NORM.INV(Y1393, $D$13, $D$14)*(1+$T$14), 0))</f>
        <v>16</v>
      </c>
      <c r="AA1393" s="20">
        <f ca="1">RAND()</f>
        <v>0.88646796848897658</v>
      </c>
      <c r="AB1393" s="18">
        <f ca="1">IF(B1393=1, ROUND(_xlfn.NORM.INV(AA1393,$C$15,$C$16), 2), ROUND(_xlfn.NORM.INV(AA1393, $D$15, $D$16), 2))</f>
        <v>2944.78</v>
      </c>
      <c r="AC1393" s="15">
        <f ca="1">MIN(G1393,Z1393)</f>
        <v>16</v>
      </c>
      <c r="AD1393" s="15">
        <f ca="1">RAND()</f>
        <v>0.51318058971995983</v>
      </c>
      <c r="AE1393" s="19">
        <f ca="1">(IF(B1393=1, $G$21+($G$22-$G$21)*AD1393, $H$21+($H$22-$H$21)*AD1393))</f>
        <v>2.5395417691598796E-2</v>
      </c>
      <c r="AF1393" s="15">
        <f ca="1">ROUND(AC1393*(1-AE1393), 0)</f>
        <v>16</v>
      </c>
      <c r="AG1393" s="20">
        <f ca="1">RAND()</f>
        <v>0.13342142220855435</v>
      </c>
      <c r="AH1393" s="15">
        <f ca="1">IF(B1393=1, ROUND(_xlfn.NORM.INV(AG1393,$C$17,$C$18)*(1+$T$14), 0), ROUND(_xlfn.NORM.INV(AG1393, $D$17, $D$18)*(1+$T$14), 0))</f>
        <v>141</v>
      </c>
      <c r="AI1393" s="20">
        <f ca="1">RAND()</f>
        <v>0.92426401010962278</v>
      </c>
      <c r="AJ1393" s="18">
        <f ca="1">IF(B1393=1, ROUND(_xlfn.NORM.INV(AI1393,$C$19,$C$20), 2), ROUND(_xlfn.NORM.INV(AI1393, $D$19, $D$20), 2))</f>
        <v>1857.68</v>
      </c>
      <c r="AK1393" s="15">
        <f ca="1">MIN(ROUND(H1393*(1+$C$22),0),AH1393)</f>
        <v>141</v>
      </c>
      <c r="AL1393" s="20">
        <f ca="1">RAND()</f>
        <v>0.29360708850756334</v>
      </c>
      <c r="AM1393" s="19">
        <f ca="1">(IF(B1393=1, $G$21+($G$22-$G$21)*AL1393, $H$21+($H$22-$H$21)*AL1393))</f>
        <v>1.8808212655226898E-2</v>
      </c>
      <c r="AN1393" s="15">
        <f ca="1">ROUND(AK1393*(1-AM1393), 0)</f>
        <v>138</v>
      </c>
      <c r="AO1393" s="18">
        <f ca="1">SUM(IF(AN1393&gt;H1393, (AN1393-H1393)*($G$23+AJ1393), 0),IF(AF1393&gt;G1393,(AF1393-G1393)*($G$23+AB1393),0),IF(X1393&gt;F1393,(X1393-F1393)*($G$23+T1393),0),IF(P1393&gt;E1393,(P1393-E1393)*($G$23+L1393),0))</f>
        <v>0</v>
      </c>
      <c r="AP1393" s="18">
        <f>-$C$24</f>
        <v>-313614.51120000001</v>
      </c>
      <c r="AQ1393" s="17">
        <f ca="1">L1393*P1393+T1393*X1393+AB1393*AF1393+AJ1393*AN1393-AO1393+AP1393</f>
        <v>169428.8088</v>
      </c>
      <c r="AS1393" s="21">
        <f ca="1">SUM(IF(AN1393&gt;H1393, (AN1393-H1393), 0),IF(AF1393&gt;G1393,(AF1393-G1393),0),IF(X1393&gt;F1393,(X1393-F1393),0),IF(P1393&gt;E1393,(P1393-E1393),0))</f>
        <v>0</v>
      </c>
    </row>
    <row r="1394" spans="1:45" x14ac:dyDescent="0.4">
      <c r="A1394" s="15">
        <v>1366</v>
      </c>
      <c r="B1394" s="15">
        <f ca="1">IF(RAND() &lt; (8/12), 0, 1)</f>
        <v>0</v>
      </c>
      <c r="C1394" s="20">
        <f ca="1">RAND()</f>
        <v>0.76755421306657978</v>
      </c>
      <c r="D1394" s="15" t="str">
        <f ca="1">LOOKUP(C1394,$H$13:$H$16,$F$13:$F$16)</f>
        <v>Boeing 777-300ER</v>
      </c>
      <c r="E1394" s="15">
        <f ca="1">LOOKUP(D1394,$F$6:$F$9,$I$6:$I$9)</f>
        <v>8</v>
      </c>
      <c r="F1394" s="15">
        <f ca="1">LOOKUP(D1394,$F$6:$F$9,$J$6:$J$9)</f>
        <v>40</v>
      </c>
      <c r="G1394" s="15">
        <f ca="1">LOOKUP(D1394,$F$6:$F$9,$K$6:$K$9)</f>
        <v>24</v>
      </c>
      <c r="H1394" s="15">
        <f ca="1">LOOKUP(D1394,$F$6:$F$9,$L$6:$L$9)</f>
        <v>260</v>
      </c>
      <c r="I1394" s="20">
        <f ca="1">RAND()</f>
        <v>0.92413588376772571</v>
      </c>
      <c r="J1394" s="15">
        <f ca="1">IF(B1394=1, ROUND(_xlfn.NORM.INV(I1394,$C$5,$C$6)*(1+$T$14), 0), ROUND(_xlfn.NORM.INV(I1394, $D$5, $D$6)*(1+$T$14), 0))</f>
        <v>6</v>
      </c>
      <c r="K1394" s="20">
        <f ca="1">RAND()</f>
        <v>0.13989342469428834</v>
      </c>
      <c r="L1394" s="18">
        <f ca="1">IF(B1394=1, ROUND(_xlfn.NORM.INV(K1394,$C$7,$C$8), 2), ROUND(_xlfn.NORM.INV(K1394, $D$7, $D$8), 2))</f>
        <v>9999.7999999999993</v>
      </c>
      <c r="M1394" s="15">
        <f ca="1">MIN(E1394,J1394)</f>
        <v>6</v>
      </c>
      <c r="N1394" s="15">
        <f ca="1">RAND()</f>
        <v>2.8188206706866947E-2</v>
      </c>
      <c r="O1394" s="19">
        <f ca="1">(IF(B1394=1, $G$21+($G$22-$G$21)*N1394, $H$21+($H$22-$H$21)*N1394))</f>
        <v>1.0845646201206009E-2</v>
      </c>
      <c r="P1394" s="15">
        <f ca="1">ROUND(M1394*(1-O1394), 0)</f>
        <v>6</v>
      </c>
      <c r="Q1394" s="20">
        <f ca="1">RAND()</f>
        <v>1.6558890632238144E-2</v>
      </c>
      <c r="R1394" s="15">
        <f ca="1">IF(B1394=1, ROUND(_xlfn.NORM.INV(Q1394,$C$9,$C$10)*(1+$T$14), 0), ROUND(_xlfn.NORM.INV(Q1394, $D$9, $D$10)*(1+$T$14), 0))</f>
        <v>18</v>
      </c>
      <c r="S1394" s="20">
        <f ca="1">RAND()</f>
        <v>0.36505699662052538</v>
      </c>
      <c r="T1394" s="18">
        <f ca="1">IF(B1394=1, ROUND(_xlfn.NORM.INV(S1394,$C$11,$C$12), 2), ROUND(_xlfn.NORM.INV(S1394, $D$11, $D$12), 2))</f>
        <v>5167.58</v>
      </c>
      <c r="U1394" s="15">
        <f ca="1">MIN(F1394,R1394)</f>
        <v>18</v>
      </c>
      <c r="V1394" s="15">
        <f ca="1">RAND()</f>
        <v>0.19323905698676813</v>
      </c>
      <c r="W1394" s="19">
        <f ca="1">(IF(B1394=1, $G$21+($G$22-$G$21)*V1394, $H$21+($H$22-$H$21)*V1394))</f>
        <v>1.5797171709603045E-2</v>
      </c>
      <c r="X1394" s="15">
        <f ca="1">ROUND(U1394*(1-W1394), 0)</f>
        <v>18</v>
      </c>
      <c r="Y1394" s="20">
        <f ca="1">RAND()</f>
        <v>0.57396550696502469</v>
      </c>
      <c r="Z1394" s="15">
        <f ca="1">IF(B1394=1, ROUND(_xlfn.NORM.INV(Y1394,$C$13,$C$14)*(1+$T$14), 0), ROUND(_xlfn.NORM.INV(Y1394, $D$13, $D$14)*(1+$T$14), 0))</f>
        <v>37</v>
      </c>
      <c r="AA1394" s="20">
        <f ca="1">RAND()</f>
        <v>0.11751776245891388</v>
      </c>
      <c r="AB1394" s="18">
        <f ca="1">IF(B1394=1, ROUND(_xlfn.NORM.INV(AA1394,$C$15,$C$16), 2), ROUND(_xlfn.NORM.INV(AA1394, $D$15, $D$16), 2))</f>
        <v>2653.65</v>
      </c>
      <c r="AC1394" s="15">
        <f ca="1">MIN(G1394,Z1394)</f>
        <v>24</v>
      </c>
      <c r="AD1394" s="15">
        <f ca="1">RAND()</f>
        <v>0.51370191020676237</v>
      </c>
      <c r="AE1394" s="19">
        <f ca="1">(IF(B1394=1, $G$21+($G$22-$G$21)*AD1394, $H$21+($H$22-$H$21)*AD1394))</f>
        <v>2.5411057306202869E-2</v>
      </c>
      <c r="AF1394" s="15">
        <f ca="1">ROUND(AC1394*(1-AE1394), 0)</f>
        <v>23</v>
      </c>
      <c r="AG1394" s="20">
        <f ca="1">RAND()</f>
        <v>0.24680236153846102</v>
      </c>
      <c r="AH1394" s="15">
        <f ca="1">IF(B1394=1, ROUND(_xlfn.NORM.INV(AG1394,$C$17,$C$18)*(1+$T$14), 0), ROUND(_xlfn.NORM.INV(AG1394, $D$17, $D$18)*(1+$T$14), 0))</f>
        <v>164</v>
      </c>
      <c r="AI1394" s="20">
        <f ca="1">RAND()</f>
        <v>0.19197658672907669</v>
      </c>
      <c r="AJ1394" s="18">
        <f ca="1">IF(B1394=1, ROUND(_xlfn.NORM.INV(AI1394,$C$19,$C$20), 2), ROUND(_xlfn.NORM.INV(AI1394, $D$19, $D$20), 2))</f>
        <v>1682.6</v>
      </c>
      <c r="AK1394" s="15">
        <f ca="1">MIN(ROUND(H1394*(1+$C$22),0),AH1394)</f>
        <v>164</v>
      </c>
      <c r="AL1394" s="20">
        <f ca="1">RAND()</f>
        <v>3.4020028494534671E-2</v>
      </c>
      <c r="AM1394" s="19">
        <f ca="1">(IF(B1394=1, $G$21+($G$22-$G$21)*AL1394, $H$21+($H$22-$H$21)*AL1394))</f>
        <v>1.1020600854836041E-2</v>
      </c>
      <c r="AN1394" s="15">
        <f ca="1">ROUND(AK1394*(1-AM1394), 0)</f>
        <v>162</v>
      </c>
      <c r="AO1394" s="18">
        <f ca="1">SUM(IF(AN1394&gt;H1394, (AN1394-H1394)*($G$23+AJ1394), 0),IF(AF1394&gt;G1394,(AF1394-G1394)*($G$23+AB1394),0),IF(X1394&gt;F1394,(X1394-F1394)*($G$23+T1394),0),IF(P1394&gt;E1394,(P1394-E1394)*($G$23+L1394),0))</f>
        <v>0</v>
      </c>
      <c r="AP1394" s="18">
        <f>-$C$24</f>
        <v>-313614.51120000001</v>
      </c>
      <c r="AQ1394" s="17">
        <f ca="1">L1394*P1394+T1394*X1394+AB1394*AF1394+AJ1394*AN1394-AO1394+AP1394</f>
        <v>173015.87880000001</v>
      </c>
      <c r="AS1394" s="21">
        <f ca="1">SUM(IF(AN1394&gt;H1394, (AN1394-H1394), 0),IF(AF1394&gt;G1394,(AF1394-G1394),0),IF(X1394&gt;F1394,(X1394-F1394),0),IF(P1394&gt;E1394,(P1394-E1394),0))</f>
        <v>0</v>
      </c>
    </row>
    <row r="1395" spans="1:45" x14ac:dyDescent="0.4">
      <c r="A1395" s="15">
        <v>1367</v>
      </c>
      <c r="B1395" s="15">
        <f ca="1">IF(RAND() &lt; (8/12), 0, 1)</f>
        <v>0</v>
      </c>
      <c r="C1395" s="20">
        <f ca="1">RAND()</f>
        <v>0.21233793273062307</v>
      </c>
      <c r="D1395" s="15" t="str">
        <f ca="1">LOOKUP(C1395,$H$13:$H$16,$F$13:$F$16)</f>
        <v>Airbus A380-800</v>
      </c>
      <c r="E1395" s="15">
        <f ca="1">LOOKUP(D1395,$F$6:$F$9,$I$6:$I$9)</f>
        <v>14</v>
      </c>
      <c r="F1395" s="15">
        <f ca="1">LOOKUP(D1395,$F$6:$F$9,$J$6:$J$9)</f>
        <v>76</v>
      </c>
      <c r="G1395" s="15">
        <f ca="1">LOOKUP(D1395,$F$6:$F$9,$K$6:$K$9)</f>
        <v>56</v>
      </c>
      <c r="H1395" s="15">
        <f ca="1">LOOKUP(D1395,$F$6:$F$9,$L$6:$L$9)</f>
        <v>341</v>
      </c>
      <c r="I1395" s="20">
        <f ca="1">RAND()</f>
        <v>0.42611471188723571</v>
      </c>
      <c r="J1395" s="15">
        <f ca="1">IF(B1395=1, ROUND(_xlfn.NORM.INV(I1395,$C$5,$C$6)*(1+$T$14), 0), ROUND(_xlfn.NORM.INV(I1395, $D$5, $D$6)*(1+$T$14), 0))</f>
        <v>4</v>
      </c>
      <c r="K1395" s="20">
        <f ca="1">RAND()</f>
        <v>0.57402257008514768</v>
      </c>
      <c r="L1395" s="18">
        <f ca="1">IF(B1395=1, ROUND(_xlfn.NORM.INV(K1395,$C$7,$C$8), 2), ROUND(_xlfn.NORM.INV(K1395, $D$7, $D$8), 2))</f>
        <v>10577.44</v>
      </c>
      <c r="M1395" s="15">
        <f ca="1">MIN(E1395,J1395)</f>
        <v>4</v>
      </c>
      <c r="N1395" s="15">
        <f ca="1">RAND()</f>
        <v>0.25778274633567111</v>
      </c>
      <c r="O1395" s="19">
        <f ca="1">(IF(B1395=1, $G$21+($G$22-$G$21)*N1395, $H$21+($H$22-$H$21)*N1395))</f>
        <v>1.7733482390070134E-2</v>
      </c>
      <c r="P1395" s="15">
        <f ca="1">ROUND(M1395*(1-O1395), 0)</f>
        <v>4</v>
      </c>
      <c r="Q1395" s="20">
        <f ca="1">RAND()</f>
        <v>0.90774940586841268</v>
      </c>
      <c r="R1395" s="15">
        <f ca="1">IF(B1395=1, ROUND(_xlfn.NORM.INV(Q1395,$C$9,$C$10)*(1+$T$14), 0), ROUND(_xlfn.NORM.INV(Q1395, $D$9, $D$10)*(1+$T$14), 0))</f>
        <v>54</v>
      </c>
      <c r="S1395" s="20">
        <f ca="1">RAND()</f>
        <v>0.17744920073784975</v>
      </c>
      <c r="T1395" s="18">
        <f ca="1">IF(B1395=1, ROUND(_xlfn.NORM.INV(S1395,$C$11,$C$12), 2), ROUND(_xlfn.NORM.INV(S1395, $D$11, $D$12), 2))</f>
        <v>5035.37</v>
      </c>
      <c r="U1395" s="15">
        <f ca="1">MIN(F1395,R1395)</f>
        <v>54</v>
      </c>
      <c r="V1395" s="15">
        <f ca="1">RAND()</f>
        <v>0.56029831013056497</v>
      </c>
      <c r="W1395" s="19">
        <f ca="1">(IF(B1395=1, $G$21+($G$22-$G$21)*V1395, $H$21+($H$22-$H$21)*V1395))</f>
        <v>2.6808949303916946E-2</v>
      </c>
      <c r="X1395" s="15">
        <f ca="1">ROUND(U1395*(1-W1395), 0)</f>
        <v>53</v>
      </c>
      <c r="Y1395" s="20">
        <f ca="1">RAND()</f>
        <v>7.7741242437298075E-2</v>
      </c>
      <c r="Z1395" s="15">
        <f ca="1">IF(B1395=1, ROUND(_xlfn.NORM.INV(Y1395,$C$13,$C$14)*(1+$T$14), 0), ROUND(_xlfn.NORM.INV(Y1395, $D$13, $D$14)*(1+$T$14), 0))</f>
        <v>22</v>
      </c>
      <c r="AA1395" s="20">
        <f ca="1">RAND()</f>
        <v>0.90332060263738578</v>
      </c>
      <c r="AB1395" s="18">
        <f ca="1">IF(B1395=1, ROUND(_xlfn.NORM.INV(AA1395,$C$15,$C$16), 2), ROUND(_xlfn.NORM.INV(AA1395, $D$15, $D$16), 2))</f>
        <v>2956.05</v>
      </c>
      <c r="AC1395" s="15">
        <f ca="1">MIN(G1395,Z1395)</f>
        <v>22</v>
      </c>
      <c r="AD1395" s="15">
        <f ca="1">RAND()</f>
        <v>0.93908248471309141</v>
      </c>
      <c r="AE1395" s="19">
        <f ca="1">(IF(B1395=1, $G$21+($G$22-$G$21)*AD1395, $H$21+($H$22-$H$21)*AD1395))</f>
        <v>3.8172474541392741E-2</v>
      </c>
      <c r="AF1395" s="15">
        <f ca="1">ROUND(AC1395*(1-AE1395), 0)</f>
        <v>21</v>
      </c>
      <c r="AG1395" s="20">
        <f ca="1">RAND()</f>
        <v>0.88807682519776066</v>
      </c>
      <c r="AH1395" s="15">
        <f ca="1">IF(B1395=1, ROUND(_xlfn.NORM.INV(AG1395,$C$17,$C$18)*(1+$T$14), 0), ROUND(_xlfn.NORM.INV(AG1395, $D$17, $D$18)*(1+$T$14), 0))</f>
        <v>263</v>
      </c>
      <c r="AI1395" s="20">
        <f ca="1">RAND()</f>
        <v>0.82101232287033465</v>
      </c>
      <c r="AJ1395" s="18">
        <f ca="1">IF(B1395=1, ROUND(_xlfn.NORM.INV(AI1395,$C$19,$C$20), 2), ROUND(_xlfn.NORM.INV(AI1395, $D$19, $D$20), 2))</f>
        <v>1818.55</v>
      </c>
      <c r="AK1395" s="15">
        <f ca="1">MIN(ROUND(H1395*(1+$C$22),0),AH1395)</f>
        <v>263</v>
      </c>
      <c r="AL1395" s="20">
        <f ca="1">RAND()</f>
        <v>0.84626123830036715</v>
      </c>
      <c r="AM1395" s="19">
        <f ca="1">(IF(B1395=1, $G$21+($G$22-$G$21)*AL1395, $H$21+($H$22-$H$21)*AL1395))</f>
        <v>3.538783714901101E-2</v>
      </c>
      <c r="AN1395" s="15">
        <f ca="1">ROUND(AK1395*(1-AM1395), 0)</f>
        <v>254</v>
      </c>
      <c r="AO1395" s="18">
        <f ca="1">SUM(IF(AN1395&gt;H1395, (AN1395-H1395)*($G$23+AJ1395), 0),IF(AF1395&gt;G1395,(AF1395-G1395)*($G$23+AB1395),0),IF(X1395&gt;F1395,(X1395-F1395)*($G$23+T1395),0),IF(P1395&gt;E1395,(P1395-E1395)*($G$23+L1395),0))</f>
        <v>0</v>
      </c>
      <c r="AP1395" s="18">
        <f>-$C$24</f>
        <v>-313614.51120000001</v>
      </c>
      <c r="AQ1395" s="17">
        <f ca="1">L1395*P1395+T1395*X1395+AB1395*AF1395+AJ1395*AN1395-AO1395+AP1395</f>
        <v>519558.60879999999</v>
      </c>
      <c r="AS1395" s="21">
        <f ca="1">SUM(IF(AN1395&gt;H1395, (AN1395-H1395), 0),IF(AF1395&gt;G1395,(AF1395-G1395),0),IF(X1395&gt;F1395,(X1395-F1395),0),IF(P1395&gt;E1395,(P1395-E1395),0))</f>
        <v>0</v>
      </c>
    </row>
    <row r="1396" spans="1:45" x14ac:dyDescent="0.4">
      <c r="A1396" s="15">
        <v>1368</v>
      </c>
      <c r="B1396" s="15">
        <f ca="1">IF(RAND() &lt; (8/12), 0, 1)</f>
        <v>0</v>
      </c>
      <c r="C1396" s="20">
        <f ca="1">RAND()</f>
        <v>0.57804738575511627</v>
      </c>
      <c r="D1396" s="15" t="str">
        <f ca="1">LOOKUP(C1396,$H$13:$H$16,$F$13:$F$16)</f>
        <v>Airbus A380-800</v>
      </c>
      <c r="E1396" s="15">
        <f ca="1">LOOKUP(D1396,$F$6:$F$9,$I$6:$I$9)</f>
        <v>14</v>
      </c>
      <c r="F1396" s="15">
        <f ca="1">LOOKUP(D1396,$F$6:$F$9,$J$6:$J$9)</f>
        <v>76</v>
      </c>
      <c r="G1396" s="15">
        <f ca="1">LOOKUP(D1396,$F$6:$F$9,$K$6:$K$9)</f>
        <v>56</v>
      </c>
      <c r="H1396" s="15">
        <f ca="1">LOOKUP(D1396,$F$6:$F$9,$L$6:$L$9)</f>
        <v>341</v>
      </c>
      <c r="I1396" s="20">
        <f ca="1">RAND()</f>
        <v>0.23937735754432066</v>
      </c>
      <c r="J1396" s="15">
        <f ca="1">IF(B1396=1, ROUND(_xlfn.NORM.INV(I1396,$C$5,$C$6)*(1+$T$14), 0), ROUND(_xlfn.NORM.INV(I1396, $D$5, $D$6)*(1+$T$14), 0))</f>
        <v>3</v>
      </c>
      <c r="K1396" s="20">
        <f ca="1">RAND()</f>
        <v>0.71474288389531648</v>
      </c>
      <c r="L1396" s="18">
        <f ca="1">IF(B1396=1, ROUND(_xlfn.NORM.INV(K1396,$C$7,$C$8), 2), ROUND(_xlfn.NORM.INV(K1396, $D$7, $D$8), 2))</f>
        <v>10750.93</v>
      </c>
      <c r="M1396" s="15">
        <f ca="1">MIN(E1396,J1396)</f>
        <v>3</v>
      </c>
      <c r="N1396" s="15">
        <f ca="1">RAND()</f>
        <v>5.4453272948432274E-2</v>
      </c>
      <c r="O1396" s="19">
        <f ca="1">(IF(B1396=1, $G$21+($G$22-$G$21)*N1396, $H$21+($H$22-$H$21)*N1396))</f>
        <v>1.1633598188452969E-2</v>
      </c>
      <c r="P1396" s="15">
        <f ca="1">ROUND(M1396*(1-O1396), 0)</f>
        <v>3</v>
      </c>
      <c r="Q1396" s="20">
        <f ca="1">RAND()</f>
        <v>0.70336628422518788</v>
      </c>
      <c r="R1396" s="15">
        <f ca="1">IF(B1396=1, ROUND(_xlfn.NORM.INV(Q1396,$C$9,$C$10)*(1+$T$14), 0), ROUND(_xlfn.NORM.INV(Q1396, $D$9, $D$10)*(1+$T$14), 0))</f>
        <v>46</v>
      </c>
      <c r="S1396" s="20">
        <f ca="1">RAND()</f>
        <v>0.36389790957254431</v>
      </c>
      <c r="T1396" s="18">
        <f ca="1">IF(B1396=1, ROUND(_xlfn.NORM.INV(S1396,$C$11,$C$12), 2), ROUND(_xlfn.NORM.INV(S1396, $D$11, $D$12), 2))</f>
        <v>5166.87</v>
      </c>
      <c r="U1396" s="15">
        <f ca="1">MIN(F1396,R1396)</f>
        <v>46</v>
      </c>
      <c r="V1396" s="15">
        <f ca="1">RAND()</f>
        <v>0.84945431822515072</v>
      </c>
      <c r="W1396" s="19">
        <f ca="1">(IF(B1396=1, $G$21+($G$22-$G$21)*V1396, $H$21+($H$22-$H$21)*V1396))</f>
        <v>3.5483629546754519E-2</v>
      </c>
      <c r="X1396" s="15">
        <f ca="1">ROUND(U1396*(1-W1396), 0)</f>
        <v>44</v>
      </c>
      <c r="Y1396" s="20">
        <f ca="1">RAND()</f>
        <v>0.51849506852289862</v>
      </c>
      <c r="Z1396" s="15">
        <f ca="1">IF(B1396=1, ROUND(_xlfn.NORM.INV(Y1396,$C$13,$C$14)*(1+$T$14), 0), ROUND(_xlfn.NORM.INV(Y1396, $D$13, $D$14)*(1+$T$14), 0))</f>
        <v>36</v>
      </c>
      <c r="AA1396" s="20">
        <f ca="1">RAND()</f>
        <v>0.47097060003976521</v>
      </c>
      <c r="AB1396" s="18">
        <f ca="1">IF(B1396=1, ROUND(_xlfn.NORM.INV(AA1396,$C$15,$C$16), 2), ROUND(_xlfn.NORM.INV(AA1396, $D$15, $D$16), 2))</f>
        <v>2789.12</v>
      </c>
      <c r="AC1396" s="15">
        <f ca="1">MIN(G1396,Z1396)</f>
        <v>36</v>
      </c>
      <c r="AD1396" s="15">
        <f ca="1">RAND()</f>
        <v>0.84430006442051875</v>
      </c>
      <c r="AE1396" s="19">
        <f ca="1">(IF(B1396=1, $G$21+($G$22-$G$21)*AD1396, $H$21+($H$22-$H$21)*AD1396))</f>
        <v>3.532900193261556E-2</v>
      </c>
      <c r="AF1396" s="15">
        <f ca="1">ROUND(AC1396*(1-AE1396), 0)</f>
        <v>35</v>
      </c>
      <c r="AG1396" s="20">
        <f ca="1">RAND()</f>
        <v>0.12893630266021194</v>
      </c>
      <c r="AH1396" s="15">
        <f ca="1">IF(B1396=1, ROUND(_xlfn.NORM.INV(AG1396,$C$17,$C$18)*(1+$T$14), 0), ROUND(_xlfn.NORM.INV(AG1396, $D$17, $D$18)*(1+$T$14), 0))</f>
        <v>140</v>
      </c>
      <c r="AI1396" s="20">
        <f ca="1">RAND()</f>
        <v>0.8630367147629382</v>
      </c>
      <c r="AJ1396" s="18">
        <f ca="1">IF(B1396=1, ROUND(_xlfn.NORM.INV(AI1396,$C$19,$C$20), 2), ROUND(_xlfn.NORM.INV(AI1396, $D$19, $D$20), 2))</f>
        <v>1831.84</v>
      </c>
      <c r="AK1396" s="15">
        <f ca="1">MIN(ROUND(H1396*(1+$C$22),0),AH1396)</f>
        <v>140</v>
      </c>
      <c r="AL1396" s="20">
        <f ca="1">RAND()</f>
        <v>7.2187272388063439E-3</v>
      </c>
      <c r="AM1396" s="19">
        <f ca="1">(IF(B1396=1, $G$21+($G$22-$G$21)*AL1396, $H$21+($H$22-$H$21)*AL1396))</f>
        <v>1.0216561817164191E-2</v>
      </c>
      <c r="AN1396" s="15">
        <f ca="1">ROUND(AK1396*(1-AM1396), 0)</f>
        <v>139</v>
      </c>
      <c r="AO1396" s="18">
        <f ca="1">SUM(IF(AN1396&gt;H1396, (AN1396-H1396)*($G$23+AJ1396), 0),IF(AF1396&gt;G1396,(AF1396-G1396)*($G$23+AB1396),0),IF(X1396&gt;F1396,(X1396-F1396)*($G$23+T1396),0),IF(P1396&gt;E1396,(P1396-E1396)*($G$23+L1396),0))</f>
        <v>0</v>
      </c>
      <c r="AP1396" s="18">
        <f>-$C$24</f>
        <v>-313614.51120000001</v>
      </c>
      <c r="AQ1396" s="17">
        <f ca="1">L1396*P1396+T1396*X1396+AB1396*AF1396+AJ1396*AN1396-AO1396+AP1396</f>
        <v>298225.51880000002</v>
      </c>
      <c r="AS1396" s="21">
        <f ca="1">SUM(IF(AN1396&gt;H1396, (AN1396-H1396), 0),IF(AF1396&gt;G1396,(AF1396-G1396),0),IF(X1396&gt;F1396,(X1396-F1396),0),IF(P1396&gt;E1396,(P1396-E1396),0))</f>
        <v>0</v>
      </c>
    </row>
    <row r="1397" spans="1:45" x14ac:dyDescent="0.4">
      <c r="A1397" s="15">
        <v>1369</v>
      </c>
      <c r="B1397" s="15">
        <f ca="1">IF(RAND() &lt; (8/12), 0, 1)</f>
        <v>1</v>
      </c>
      <c r="C1397" s="20">
        <f ca="1">RAND()</f>
        <v>0.83329849440305548</v>
      </c>
      <c r="D1397" s="15" t="str">
        <f ca="1">LOOKUP(C1397,$H$13:$H$16,$F$13:$F$16)</f>
        <v>Boeing 777-300ER</v>
      </c>
      <c r="E1397" s="15">
        <f ca="1">LOOKUP(D1397,$F$6:$F$9,$I$6:$I$9)</f>
        <v>8</v>
      </c>
      <c r="F1397" s="15">
        <f ca="1">LOOKUP(D1397,$F$6:$F$9,$J$6:$J$9)</f>
        <v>40</v>
      </c>
      <c r="G1397" s="15">
        <f ca="1">LOOKUP(D1397,$F$6:$F$9,$K$6:$K$9)</f>
        <v>24</v>
      </c>
      <c r="H1397" s="15">
        <f ca="1">LOOKUP(D1397,$F$6:$F$9,$L$6:$L$9)</f>
        <v>260</v>
      </c>
      <c r="I1397" s="20">
        <f ca="1">RAND()</f>
        <v>0.8569401533715294</v>
      </c>
      <c r="J1397" s="15">
        <f ca="1">IF(B1397=1, ROUND(_xlfn.NORM.INV(I1397,$C$5,$C$6)*(1+$T$14), 0), ROUND(_xlfn.NORM.INV(I1397, $D$5, $D$6)*(1+$T$14), 0))</f>
        <v>9</v>
      </c>
      <c r="K1397" s="20">
        <f ca="1">RAND()</f>
        <v>0.65707820143873563</v>
      </c>
      <c r="L1397" s="18">
        <f ca="1">IF(B1397=1, ROUND(_xlfn.NORM.INV(K1397,$C$7,$C$8), 2), ROUND(_xlfn.NORM.INV(K1397, $D$7, $D$8), 2))</f>
        <v>14388.37</v>
      </c>
      <c r="M1397" s="15">
        <f ca="1">MIN(E1397,J1397)</f>
        <v>8</v>
      </c>
      <c r="N1397" s="15">
        <f ca="1">RAND()</f>
        <v>0.95702958235849722</v>
      </c>
      <c r="O1397" s="19">
        <f ca="1">(IF(B1397=1, $G$21+($G$22-$G$21)*N1397, $H$21+($H$22-$H$21)*N1397))</f>
        <v>4.8496035382547403E-2</v>
      </c>
      <c r="P1397" s="15">
        <f ca="1">ROUND(M1397*(1-O1397), 0)</f>
        <v>8</v>
      </c>
      <c r="Q1397" s="20">
        <f ca="1">RAND()</f>
        <v>0.64017344749579408</v>
      </c>
      <c r="R1397" s="15">
        <f ca="1">IF(B1397=1, ROUND(_xlfn.NORM.INV(Q1397,$C$9,$C$10)*(1+$T$14), 0), ROUND(_xlfn.NORM.INV(Q1397, $D$9, $D$10)*(1+$T$14), 0))</f>
        <v>70</v>
      </c>
      <c r="S1397" s="20">
        <f ca="1">RAND()</f>
        <v>0.94312802686954289</v>
      </c>
      <c r="T1397" s="18">
        <f ca="1">IF(B1397=1, ROUND(_xlfn.NORM.INV(S1397,$C$11,$C$12), 2), ROUND(_xlfn.NORM.INV(S1397, $D$11, $D$12), 2))</f>
        <v>8255.57</v>
      </c>
      <c r="U1397" s="15">
        <f ca="1">MIN(F1397,R1397)</f>
        <v>40</v>
      </c>
      <c r="V1397" s="15">
        <f ca="1">RAND()</f>
        <v>0.28390662298459468</v>
      </c>
      <c r="W1397" s="19">
        <f ca="1">(IF(B1397=1, $G$21+($G$22-$G$21)*V1397, $H$21+($H$22-$H$21)*V1397))</f>
        <v>2.4936731804460814E-2</v>
      </c>
      <c r="X1397" s="15">
        <f ca="1">ROUND(U1397*(1-W1397), 0)</f>
        <v>39</v>
      </c>
      <c r="Y1397" s="20">
        <f ca="1">RAND()</f>
        <v>0.84304620578865397</v>
      </c>
      <c r="Z1397" s="15">
        <f ca="1">IF(B1397=1, ROUND(_xlfn.NORM.INV(Y1397,$C$13,$C$14)*(1+$T$14), 0), ROUND(_xlfn.NORM.INV(Y1397, $D$13, $D$14)*(1+$T$14), 0))</f>
        <v>78</v>
      </c>
      <c r="AA1397" s="20">
        <f ca="1">RAND()</f>
        <v>7.0057410145317744E-3</v>
      </c>
      <c r="AB1397" s="18">
        <f ca="1">IF(B1397=1, ROUND(_xlfn.NORM.INV(AA1397,$C$15,$C$16), 2), ROUND(_xlfn.NORM.INV(AA1397, $D$15, $D$16), 2))</f>
        <v>2460.7800000000002</v>
      </c>
      <c r="AC1397" s="15">
        <f ca="1">MIN(G1397,Z1397)</f>
        <v>24</v>
      </c>
      <c r="AD1397" s="15">
        <f ca="1">RAND()</f>
        <v>0.51849072464181478</v>
      </c>
      <c r="AE1397" s="19">
        <f ca="1">(IF(B1397=1, $G$21+($G$22-$G$21)*AD1397, $H$21+($H$22-$H$21)*AD1397))</f>
        <v>3.3147175362463518E-2</v>
      </c>
      <c r="AF1397" s="15">
        <f ca="1">ROUND(AC1397*(1-AE1397), 0)</f>
        <v>23</v>
      </c>
      <c r="AG1397" s="20">
        <f ca="1">RAND()</f>
        <v>0.16785665218663892</v>
      </c>
      <c r="AH1397" s="15">
        <f ca="1">IF(B1397=1, ROUND(_xlfn.NORM.INV(AG1397,$C$17,$C$18)*(1+$T$14), 0), ROUND(_xlfn.NORM.INV(AG1397, $D$17, $D$18)*(1+$T$14), 0))</f>
        <v>183</v>
      </c>
      <c r="AI1397" s="20">
        <f ca="1">RAND()</f>
        <v>0.2765876096587544</v>
      </c>
      <c r="AJ1397" s="18">
        <f ca="1">IF(B1397=1, ROUND(_xlfn.NORM.INV(AI1397,$C$19,$C$20), 2), ROUND(_xlfn.NORM.INV(AI1397, $D$19, $D$20), 2))</f>
        <v>2098.2399999999998</v>
      </c>
      <c r="AK1397" s="15">
        <f ca="1">MIN(ROUND(H1397*(1+$C$22),0),AH1397)</f>
        <v>183</v>
      </c>
      <c r="AL1397" s="20">
        <f ca="1">RAND()</f>
        <v>0.73252834142665002</v>
      </c>
      <c r="AM1397" s="19">
        <f ca="1">(IF(B1397=1, $G$21+($G$22-$G$21)*AL1397, $H$21+($H$22-$H$21)*AL1397))</f>
        <v>4.0638491949932756E-2</v>
      </c>
      <c r="AN1397" s="15">
        <f ca="1">ROUND(AK1397*(1-AM1397), 0)</f>
        <v>176</v>
      </c>
      <c r="AO1397" s="18">
        <f ca="1">SUM(IF(AN1397&gt;H1397, (AN1397-H1397)*($G$23+AJ1397), 0),IF(AF1397&gt;G1397,(AF1397-G1397)*($G$23+AB1397),0),IF(X1397&gt;F1397,(X1397-F1397)*($G$23+T1397),0),IF(P1397&gt;E1397,(P1397-E1397)*($G$23+L1397),0))</f>
        <v>0</v>
      </c>
      <c r="AP1397" s="18">
        <f>-$C$24</f>
        <v>-313614.51120000001</v>
      </c>
      <c r="AQ1397" s="17">
        <f ca="1">L1397*P1397+T1397*X1397+AB1397*AF1397+AJ1397*AN1397-AO1397+AP1397</f>
        <v>549347.85880000005</v>
      </c>
      <c r="AS1397" s="21">
        <f ca="1">SUM(IF(AN1397&gt;H1397, (AN1397-H1397), 0),IF(AF1397&gt;G1397,(AF1397-G1397),0),IF(X1397&gt;F1397,(X1397-F1397),0),IF(P1397&gt;E1397,(P1397-E1397),0))</f>
        <v>0</v>
      </c>
    </row>
    <row r="1398" spans="1:45" x14ac:dyDescent="0.4">
      <c r="A1398" s="15">
        <v>1370</v>
      </c>
      <c r="B1398" s="15">
        <f ca="1">IF(RAND() &lt; (8/12), 0, 1)</f>
        <v>0</v>
      </c>
      <c r="C1398" s="20">
        <f ca="1">RAND()</f>
        <v>5.9106683958152773E-2</v>
      </c>
      <c r="D1398" s="15" t="str">
        <f ca="1">LOOKUP(C1398,$H$13:$H$16,$F$13:$F$16)</f>
        <v>Airbus A350-900</v>
      </c>
      <c r="E1398" s="15">
        <f ca="1">LOOKUP(D1398,$F$6:$F$9,$I$6:$I$9)</f>
        <v>0</v>
      </c>
      <c r="F1398" s="15">
        <f ca="1">LOOKUP(D1398,$F$6:$F$9,$J$6:$J$9)</f>
        <v>32</v>
      </c>
      <c r="G1398" s="15">
        <f ca="1">LOOKUP(D1398,$F$6:$F$9,$K$6:$K$9)</f>
        <v>21</v>
      </c>
      <c r="H1398" s="15">
        <f ca="1">LOOKUP(D1398,$F$6:$F$9,$L$6:$L$9)</f>
        <v>259</v>
      </c>
      <c r="I1398" s="20">
        <f ca="1">RAND()</f>
        <v>0.36498928158338295</v>
      </c>
      <c r="J1398" s="15">
        <f ca="1">IF(B1398=1, ROUND(_xlfn.NORM.INV(I1398,$C$5,$C$6)*(1+$T$14), 0), ROUND(_xlfn.NORM.INV(I1398, $D$5, $D$6)*(1+$T$14), 0))</f>
        <v>4</v>
      </c>
      <c r="K1398" s="20">
        <f ca="1">RAND()</f>
        <v>0.56206421693906328</v>
      </c>
      <c r="L1398" s="18">
        <f ca="1">IF(B1398=1, ROUND(_xlfn.NORM.INV(K1398,$C$7,$C$8), 2), ROUND(_xlfn.NORM.INV(K1398, $D$7, $D$8), 2))</f>
        <v>10563.57</v>
      </c>
      <c r="M1398" s="15">
        <f ca="1">MIN(E1398,J1398)</f>
        <v>0</v>
      </c>
      <c r="N1398" s="15">
        <f ca="1">RAND()</f>
        <v>0.89897599574787346</v>
      </c>
      <c r="O1398" s="19">
        <f ca="1">(IF(B1398=1, $G$21+($G$22-$G$21)*N1398, $H$21+($H$22-$H$21)*N1398))</f>
        <v>3.69692798724362E-2</v>
      </c>
      <c r="P1398" s="15">
        <f ca="1">ROUND(M1398*(1-O1398), 0)</f>
        <v>0</v>
      </c>
      <c r="Q1398" s="20">
        <f ca="1">RAND()</f>
        <v>0.7112948738580297</v>
      </c>
      <c r="R1398" s="15">
        <f ca="1">IF(B1398=1, ROUND(_xlfn.NORM.INV(Q1398,$C$9,$C$10)*(1+$T$14), 0), ROUND(_xlfn.NORM.INV(Q1398, $D$9, $D$10)*(1+$T$14), 0))</f>
        <v>46</v>
      </c>
      <c r="S1398" s="20">
        <f ca="1">RAND()</f>
        <v>0.68009927617225674</v>
      </c>
      <c r="T1398" s="18">
        <f ca="1">IF(B1398=1, ROUND(_xlfn.NORM.INV(S1398,$C$11,$C$12), 2), ROUND(_xlfn.NORM.INV(S1398, $D$11, $D$12), 2))</f>
        <v>5352.83</v>
      </c>
      <c r="U1398" s="15">
        <f ca="1">MIN(F1398,R1398)</f>
        <v>32</v>
      </c>
      <c r="V1398" s="15">
        <f ca="1">RAND()</f>
        <v>0.45587451899166764</v>
      </c>
      <c r="W1398" s="19">
        <f ca="1">(IF(B1398=1, $G$21+($G$22-$G$21)*V1398, $H$21+($H$22-$H$21)*V1398))</f>
        <v>2.3676235569750029E-2</v>
      </c>
      <c r="X1398" s="15">
        <f ca="1">ROUND(U1398*(1-W1398), 0)</f>
        <v>31</v>
      </c>
      <c r="Y1398" s="20">
        <f ca="1">RAND()</f>
        <v>0.3430220613925522</v>
      </c>
      <c r="Z1398" s="15">
        <f ca="1">IF(B1398=1, ROUND(_xlfn.NORM.INV(Y1398,$C$13,$C$14)*(1+$T$14), 0), ROUND(_xlfn.NORM.INV(Y1398, $D$13, $D$14)*(1+$T$14), 0))</f>
        <v>32</v>
      </c>
      <c r="AA1398" s="20">
        <f ca="1">RAND()</f>
        <v>0.15863125255176891</v>
      </c>
      <c r="AB1398" s="18">
        <f ca="1">IF(B1398=1, ROUND(_xlfn.NORM.INV(AA1398,$C$15,$C$16), 2), ROUND(_xlfn.NORM.INV(AA1398, $D$15, $D$16), 2))</f>
        <v>2676.42</v>
      </c>
      <c r="AC1398" s="15">
        <f ca="1">MIN(G1398,Z1398)</f>
        <v>21</v>
      </c>
      <c r="AD1398" s="15">
        <f ca="1">RAND()</f>
        <v>4.1538795191029765E-2</v>
      </c>
      <c r="AE1398" s="19">
        <f ca="1">(IF(B1398=1, $G$21+($G$22-$G$21)*AD1398, $H$21+($H$22-$H$21)*AD1398))</f>
        <v>1.1246163855730892E-2</v>
      </c>
      <c r="AF1398" s="15">
        <f ca="1">ROUND(AC1398*(1-AE1398), 0)</f>
        <v>21</v>
      </c>
      <c r="AG1398" s="20">
        <f ca="1">RAND()</f>
        <v>0.30388864174583341</v>
      </c>
      <c r="AH1398" s="15">
        <f ca="1">IF(B1398=1, ROUND(_xlfn.NORM.INV(AG1398,$C$17,$C$18)*(1+$T$14), 0), ROUND(_xlfn.NORM.INV(AG1398, $D$17, $D$18)*(1+$T$14), 0))</f>
        <v>173</v>
      </c>
      <c r="AI1398" s="20">
        <f ca="1">RAND()</f>
        <v>0.8988234307277474</v>
      </c>
      <c r="AJ1398" s="18">
        <f ca="1">IF(B1398=1, ROUND(_xlfn.NORM.INV(AI1398,$C$19,$C$20), 2), ROUND(_xlfn.NORM.INV(AI1398, $D$19, $D$20), 2))</f>
        <v>1845.57</v>
      </c>
      <c r="AK1398" s="15">
        <f ca="1">MIN(ROUND(H1398*(1+$C$22),0),AH1398)</f>
        <v>173</v>
      </c>
      <c r="AL1398" s="20">
        <f ca="1">RAND()</f>
        <v>0.44830802784317458</v>
      </c>
      <c r="AM1398" s="19">
        <f ca="1">(IF(B1398=1, $G$21+($G$22-$G$21)*AL1398, $H$21+($H$22-$H$21)*AL1398))</f>
        <v>2.3449240835295239E-2</v>
      </c>
      <c r="AN1398" s="15">
        <f ca="1">ROUND(AK1398*(1-AM1398), 0)</f>
        <v>169</v>
      </c>
      <c r="AO1398" s="18">
        <f ca="1">SUM(IF(AN1398&gt;H1398, (AN1398-H1398)*($G$23+AJ1398), 0),IF(AF1398&gt;G1398,(AF1398-G1398)*($G$23+AB1398),0),IF(X1398&gt;F1398,(X1398-F1398)*($G$23+T1398),0),IF(P1398&gt;E1398,(P1398-E1398)*($G$23+L1398),0))</f>
        <v>0</v>
      </c>
      <c r="AP1398" s="18">
        <f>-$C$24</f>
        <v>-313614.51120000001</v>
      </c>
      <c r="AQ1398" s="17">
        <f ca="1">L1398*P1398+T1398*X1398+AB1398*AF1398+AJ1398*AN1398-AO1398+AP1398</f>
        <v>220429.3688</v>
      </c>
      <c r="AS1398" s="21">
        <f ca="1">SUM(IF(AN1398&gt;H1398, (AN1398-H1398), 0),IF(AF1398&gt;G1398,(AF1398-G1398),0),IF(X1398&gt;F1398,(X1398-F1398),0),IF(P1398&gt;E1398,(P1398-E1398),0))</f>
        <v>0</v>
      </c>
    </row>
    <row r="1399" spans="1:45" x14ac:dyDescent="0.4">
      <c r="A1399" s="15">
        <v>1371</v>
      </c>
      <c r="B1399" s="15">
        <f ca="1">IF(RAND() &lt; (8/12), 0, 1)</f>
        <v>1</v>
      </c>
      <c r="C1399" s="20">
        <f ca="1">RAND()</f>
        <v>0.15645848616097269</v>
      </c>
      <c r="D1399" s="15" t="str">
        <f ca="1">LOOKUP(C1399,$H$13:$H$16,$F$13:$F$16)</f>
        <v>Airbus A350-900</v>
      </c>
      <c r="E1399" s="15">
        <f ca="1">LOOKUP(D1399,$F$6:$F$9,$I$6:$I$9)</f>
        <v>0</v>
      </c>
      <c r="F1399" s="15">
        <f ca="1">LOOKUP(D1399,$F$6:$F$9,$J$6:$J$9)</f>
        <v>32</v>
      </c>
      <c r="G1399" s="15">
        <f ca="1">LOOKUP(D1399,$F$6:$F$9,$K$6:$K$9)</f>
        <v>21</v>
      </c>
      <c r="H1399" s="15">
        <f ca="1">LOOKUP(D1399,$F$6:$F$9,$L$6:$L$9)</f>
        <v>259</v>
      </c>
      <c r="I1399" s="20">
        <f ca="1">RAND()</f>
        <v>0.97926223336172036</v>
      </c>
      <c r="J1399" s="15">
        <f ca="1">IF(B1399=1, ROUND(_xlfn.NORM.INV(I1399,$C$5,$C$6)*(1+$T$14), 0), ROUND(_xlfn.NORM.INV(I1399, $D$5, $D$6)*(1+$T$14), 0))</f>
        <v>11</v>
      </c>
      <c r="K1399" s="20">
        <f ca="1">RAND()</f>
        <v>0.3037144585867656</v>
      </c>
      <c r="L1399" s="18">
        <f ca="1">IF(B1399=1, ROUND(_xlfn.NORM.INV(K1399,$C$7,$C$8), 2), ROUND(_xlfn.NORM.INV(K1399, $D$7, $D$8), 2))</f>
        <v>12732.38</v>
      </c>
      <c r="M1399" s="15">
        <f ca="1">MIN(E1399,J1399)</f>
        <v>0</v>
      </c>
      <c r="N1399" s="15">
        <f ca="1">RAND()</f>
        <v>0.63516047816952026</v>
      </c>
      <c r="O1399" s="19">
        <f ca="1">(IF(B1399=1, $G$21+($G$22-$G$21)*N1399, $H$21+($H$22-$H$21)*N1399))</f>
        <v>3.7230616735933211E-2</v>
      </c>
      <c r="P1399" s="15">
        <f ca="1">ROUND(M1399*(1-O1399), 0)</f>
        <v>0</v>
      </c>
      <c r="Q1399" s="20">
        <f ca="1">RAND()</f>
        <v>0.54528082061582994</v>
      </c>
      <c r="R1399" s="15">
        <f ca="1">IF(B1399=1, ROUND(_xlfn.NORM.INV(Q1399,$C$9,$C$10)*(1+$T$14), 0), ROUND(_xlfn.NORM.INV(Q1399, $D$9, $D$10)*(1+$T$14), 0))</f>
        <v>64</v>
      </c>
      <c r="S1399" s="20">
        <f ca="1">RAND()</f>
        <v>0.81007124759201543</v>
      </c>
      <c r="T1399" s="18">
        <f ca="1">IF(B1399=1, ROUND(_xlfn.NORM.INV(S1399,$C$11,$C$12), 2), ROUND(_xlfn.NORM.INV(S1399, $D$11, $D$12), 2))</f>
        <v>7621.28</v>
      </c>
      <c r="U1399" s="15">
        <f ca="1">MIN(F1399,R1399)</f>
        <v>32</v>
      </c>
      <c r="V1399" s="15">
        <f ca="1">RAND()</f>
        <v>0.19868719036644389</v>
      </c>
      <c r="W1399" s="19">
        <f ca="1">(IF(B1399=1, $G$21+($G$22-$G$21)*V1399, $H$21+($H$22-$H$21)*V1399))</f>
        <v>2.1954051662825536E-2</v>
      </c>
      <c r="X1399" s="15">
        <f ca="1">ROUND(U1399*(1-W1399), 0)</f>
        <v>31</v>
      </c>
      <c r="Y1399" s="20">
        <f ca="1">RAND()</f>
        <v>0.37580626927379779</v>
      </c>
      <c r="Z1399" s="15">
        <f ca="1">IF(B1399=1, ROUND(_xlfn.NORM.INV(Y1399,$C$13,$C$14)*(1+$T$14), 0), ROUND(_xlfn.NORM.INV(Y1399, $D$13, $D$14)*(1+$T$14), 0))</f>
        <v>47</v>
      </c>
      <c r="AA1399" s="20">
        <f ca="1">RAND()</f>
        <v>0.50329821699274846</v>
      </c>
      <c r="AB1399" s="18">
        <f ca="1">IF(B1399=1, ROUND(_xlfn.NORM.INV(AA1399,$C$15,$C$16), 2), ROUND(_xlfn.NORM.INV(AA1399, $D$15, $D$16), 2))</f>
        <v>3646.34</v>
      </c>
      <c r="AC1399" s="15">
        <f ca="1">MIN(G1399,Z1399)</f>
        <v>21</v>
      </c>
      <c r="AD1399" s="15">
        <f ca="1">RAND()</f>
        <v>7.3529618790285634E-3</v>
      </c>
      <c r="AE1399" s="19">
        <f ca="1">(IF(B1399=1, $G$21+($G$22-$G$21)*AD1399, $H$21+($H$22-$H$21)*AD1399))</f>
        <v>1.5257353665765999E-2</v>
      </c>
      <c r="AF1399" s="15">
        <f ca="1">ROUND(AC1399*(1-AE1399), 0)</f>
        <v>21</v>
      </c>
      <c r="AG1399" s="20">
        <f ca="1">RAND()</f>
        <v>0.25941906813681537</v>
      </c>
      <c r="AH1399" s="15">
        <f ca="1">IF(B1399=1, ROUND(_xlfn.NORM.INV(AG1399,$C$17,$C$18)*(1+$T$14), 0), ROUND(_xlfn.NORM.INV(AG1399, $D$17, $D$18)*(1+$T$14), 0))</f>
        <v>223</v>
      </c>
      <c r="AI1399" s="20">
        <f ca="1">RAND()</f>
        <v>0.72297840075993913</v>
      </c>
      <c r="AJ1399" s="18">
        <f ca="1">IF(B1399=1, ROUND(_xlfn.NORM.INV(AI1399,$C$19,$C$20), 2), ROUND(_xlfn.NORM.INV(AI1399, $D$19, $D$20), 2))</f>
        <v>2454.33</v>
      </c>
      <c r="AK1399" s="15">
        <f ca="1">MIN(ROUND(H1399*(1+$C$22),0),AH1399)</f>
        <v>223</v>
      </c>
      <c r="AL1399" s="20">
        <f ca="1">RAND()</f>
        <v>0.46054530744861677</v>
      </c>
      <c r="AM1399" s="19">
        <f ca="1">(IF(B1399=1, $G$21+($G$22-$G$21)*AL1399, $H$21+($H$22-$H$21)*AL1399))</f>
        <v>3.1119085760701586E-2</v>
      </c>
      <c r="AN1399" s="15">
        <f ca="1">ROUND(AK1399*(1-AM1399), 0)</f>
        <v>216</v>
      </c>
      <c r="AO1399" s="18">
        <f ca="1">SUM(IF(AN1399&gt;H1399, (AN1399-H1399)*($G$23+AJ1399), 0),IF(AF1399&gt;G1399,(AF1399-G1399)*($G$23+AB1399),0),IF(X1399&gt;F1399,(X1399-F1399)*($G$23+T1399),0),IF(P1399&gt;E1399,(P1399-E1399)*($G$23+L1399),0))</f>
        <v>0</v>
      </c>
      <c r="AP1399" s="18">
        <f>-$C$24</f>
        <v>-313614.51120000001</v>
      </c>
      <c r="AQ1399" s="17">
        <f ca="1">L1399*P1399+T1399*X1399+AB1399*AF1399+AJ1399*AN1399-AO1399+AP1399</f>
        <v>529353.58880000003</v>
      </c>
      <c r="AS1399" s="21">
        <f ca="1">SUM(IF(AN1399&gt;H1399, (AN1399-H1399), 0),IF(AF1399&gt;G1399,(AF1399-G1399),0),IF(X1399&gt;F1399,(X1399-F1399),0),IF(P1399&gt;E1399,(P1399-E1399),0))</f>
        <v>0</v>
      </c>
    </row>
    <row r="1400" spans="1:45" x14ac:dyDescent="0.4">
      <c r="A1400" s="15">
        <v>1372</v>
      </c>
      <c r="B1400" s="15">
        <f ca="1">IF(RAND() &lt; (8/12), 0, 1)</f>
        <v>1</v>
      </c>
      <c r="C1400" s="20">
        <f ca="1">RAND()</f>
        <v>0.23351857359960382</v>
      </c>
      <c r="D1400" s="15" t="str">
        <f ca="1">LOOKUP(C1400,$H$13:$H$16,$F$13:$F$16)</f>
        <v>Airbus A380-800</v>
      </c>
      <c r="E1400" s="15">
        <f ca="1">LOOKUP(D1400,$F$6:$F$9,$I$6:$I$9)</f>
        <v>14</v>
      </c>
      <c r="F1400" s="15">
        <f ca="1">LOOKUP(D1400,$F$6:$F$9,$J$6:$J$9)</f>
        <v>76</v>
      </c>
      <c r="G1400" s="15">
        <f ca="1">LOOKUP(D1400,$F$6:$F$9,$K$6:$K$9)</f>
        <v>56</v>
      </c>
      <c r="H1400" s="15">
        <f ca="1">LOOKUP(D1400,$F$6:$F$9,$L$6:$L$9)</f>
        <v>341</v>
      </c>
      <c r="I1400" s="20">
        <f ca="1">RAND()</f>
        <v>0.7003318262083178</v>
      </c>
      <c r="J1400" s="15">
        <f ca="1">IF(B1400=1, ROUND(_xlfn.NORM.INV(I1400,$C$5,$C$6)*(1+$T$14), 0), ROUND(_xlfn.NORM.INV(I1400, $D$5, $D$6)*(1+$T$14), 0))</f>
        <v>7</v>
      </c>
      <c r="K1400" s="20">
        <f ca="1">RAND()</f>
        <v>0.60643433615719344</v>
      </c>
      <c r="L1400" s="18">
        <f ca="1">IF(B1400=1, ROUND(_xlfn.NORM.INV(K1400,$C$7,$C$8), 2), ROUND(_xlfn.NORM.INV(K1400, $D$7, $D$8), 2))</f>
        <v>14145.87</v>
      </c>
      <c r="M1400" s="15">
        <f ca="1">MIN(E1400,J1400)</f>
        <v>7</v>
      </c>
      <c r="N1400" s="15">
        <f ca="1">RAND()</f>
        <v>0.76422885152693021</v>
      </c>
      <c r="O1400" s="19">
        <f ca="1">(IF(B1400=1, $G$21+($G$22-$G$21)*N1400, $H$21+($H$22-$H$21)*N1400))</f>
        <v>4.1748009803442558E-2</v>
      </c>
      <c r="P1400" s="15">
        <f ca="1">ROUND(M1400*(1-O1400), 0)</f>
        <v>7</v>
      </c>
      <c r="Q1400" s="20">
        <f ca="1">RAND()</f>
        <v>0.39000395602396509</v>
      </c>
      <c r="R1400" s="15">
        <f ca="1">IF(B1400=1, ROUND(_xlfn.NORM.INV(Q1400,$C$9,$C$10)*(1+$T$14), 0), ROUND(_xlfn.NORM.INV(Q1400, $D$9, $D$10)*(1+$T$14), 0))</f>
        <v>54</v>
      </c>
      <c r="S1400" s="20">
        <f ca="1">RAND()</f>
        <v>0.45091409699359042</v>
      </c>
      <c r="T1400" s="18">
        <f ca="1">IF(B1400=1, ROUND(_xlfn.NORM.INV(S1400,$C$11,$C$12), 2), ROUND(_xlfn.NORM.INV(S1400, $D$11, $D$12), 2))</f>
        <v>6718.21</v>
      </c>
      <c r="U1400" s="15">
        <f ca="1">MIN(F1400,R1400)</f>
        <v>54</v>
      </c>
      <c r="V1400" s="15">
        <f ca="1">RAND()</f>
        <v>0.83355633803601159</v>
      </c>
      <c r="W1400" s="19">
        <f ca="1">(IF(B1400=1, $G$21+($G$22-$G$21)*V1400, $H$21+($H$22-$H$21)*V1400))</f>
        <v>4.4174471831260408E-2</v>
      </c>
      <c r="X1400" s="15">
        <f ca="1">ROUND(U1400*(1-W1400), 0)</f>
        <v>52</v>
      </c>
      <c r="Y1400" s="20">
        <f ca="1">RAND()</f>
        <v>7.312220051087992E-2</v>
      </c>
      <c r="Z1400" s="15">
        <f ca="1">IF(B1400=1, ROUND(_xlfn.NORM.INV(Y1400,$C$13,$C$14)*(1+$T$14), 0), ROUND(_xlfn.NORM.INV(Y1400, $D$13, $D$14)*(1+$T$14), 0))</f>
        <v>21</v>
      </c>
      <c r="AA1400" s="20">
        <f ca="1">RAND()</f>
        <v>6.1321928460742581E-2</v>
      </c>
      <c r="AB1400" s="18">
        <f ca="1">IF(B1400=1, ROUND(_xlfn.NORM.INV(AA1400,$C$15,$C$16), 2), ROUND(_xlfn.NORM.INV(AA1400, $D$15, $D$16), 2))</f>
        <v>2899.95</v>
      </c>
      <c r="AC1400" s="15">
        <f ca="1">MIN(G1400,Z1400)</f>
        <v>21</v>
      </c>
      <c r="AD1400" s="15">
        <f ca="1">RAND()</f>
        <v>0.98056894640594661</v>
      </c>
      <c r="AE1400" s="19">
        <f ca="1">(IF(B1400=1, $G$21+($G$22-$G$21)*AD1400, $H$21+($H$22-$H$21)*AD1400))</f>
        <v>4.9319913124208137E-2</v>
      </c>
      <c r="AF1400" s="15">
        <f ca="1">ROUND(AC1400*(1-AE1400), 0)</f>
        <v>20</v>
      </c>
      <c r="AG1400" s="20">
        <f ca="1">RAND()</f>
        <v>0.93865105719660058</v>
      </c>
      <c r="AH1400" s="15">
        <f ca="1">IF(B1400=1, ROUND(_xlfn.NORM.INV(AG1400,$C$17,$C$18)*(1+$T$14), 0), ROUND(_xlfn.NORM.INV(AG1400, $D$17, $D$18)*(1+$T$14), 0))</f>
        <v>499</v>
      </c>
      <c r="AI1400" s="20">
        <f ca="1">RAND()</f>
        <v>0.23740686504704001</v>
      </c>
      <c r="AJ1400" s="18">
        <f ca="1">IF(B1400=1, ROUND(_xlfn.NORM.INV(AI1400,$C$19,$C$20), 2), ROUND(_xlfn.NORM.INV(AI1400, $D$19, $D$20), 2))</f>
        <v>2061.67</v>
      </c>
      <c r="AK1400" s="15">
        <f ca="1">MIN(ROUND(H1400*(1+$C$22),0),AH1400)</f>
        <v>358</v>
      </c>
      <c r="AL1400" s="20">
        <f ca="1">RAND()</f>
        <v>0.30064968166245976</v>
      </c>
      <c r="AM1400" s="19">
        <f ca="1">(IF(B1400=1, $G$21+($G$22-$G$21)*AL1400, $H$21+($H$22-$H$21)*AL1400))</f>
        <v>2.5522738858186091E-2</v>
      </c>
      <c r="AN1400" s="15">
        <f ca="1">ROUND(AK1400*(1-AM1400), 0)</f>
        <v>349</v>
      </c>
      <c r="AO1400" s="18">
        <f ca="1">SUM(IF(AN1400&gt;H1400, (AN1400-H1400)*($G$23+AJ1400), 0),IF(AF1400&gt;G1400,(AF1400-G1400)*($G$23+AB1400),0),IF(X1400&gt;F1400,(X1400-F1400)*($G$23+T1400),0),IF(P1400&gt;E1400,(P1400-E1400)*($G$23+L1400),0))</f>
        <v>23301.360000000001</v>
      </c>
      <c r="AP1400" s="18">
        <f>-$C$24</f>
        <v>-313614.51120000001</v>
      </c>
      <c r="AQ1400" s="17">
        <f ca="1">L1400*P1400+T1400*X1400+AB1400*AF1400+AJ1400*AN1400-AO1400+AP1400</f>
        <v>888973.96879999992</v>
      </c>
      <c r="AS1400" s="21">
        <f ca="1">SUM(IF(AN1400&gt;H1400, (AN1400-H1400), 0),IF(AF1400&gt;G1400,(AF1400-G1400),0),IF(X1400&gt;F1400,(X1400-F1400),0),IF(P1400&gt;E1400,(P1400-E1400),0))</f>
        <v>8</v>
      </c>
    </row>
    <row r="1401" spans="1:45" x14ac:dyDescent="0.4">
      <c r="A1401" s="15">
        <v>1373</v>
      </c>
      <c r="B1401" s="15">
        <f ca="1">IF(RAND() &lt; (8/12), 0, 1)</f>
        <v>0</v>
      </c>
      <c r="C1401" s="20">
        <f ca="1">RAND()</f>
        <v>0.94104904614507456</v>
      </c>
      <c r="D1401" s="15" t="str">
        <f ca="1">LOOKUP(C1401,$H$13:$H$16,$F$13:$F$16)</f>
        <v>Boeing 777-300ER</v>
      </c>
      <c r="E1401" s="15">
        <f ca="1">LOOKUP(D1401,$F$6:$F$9,$I$6:$I$9)</f>
        <v>8</v>
      </c>
      <c r="F1401" s="15">
        <f ca="1">LOOKUP(D1401,$F$6:$F$9,$J$6:$J$9)</f>
        <v>40</v>
      </c>
      <c r="G1401" s="15">
        <f ca="1">LOOKUP(D1401,$F$6:$F$9,$K$6:$K$9)</f>
        <v>24</v>
      </c>
      <c r="H1401" s="15">
        <f ca="1">LOOKUP(D1401,$F$6:$F$9,$L$6:$L$9)</f>
        <v>260</v>
      </c>
      <c r="I1401" s="20">
        <f ca="1">RAND()</f>
        <v>0.41793267637534581</v>
      </c>
      <c r="J1401" s="15">
        <f ca="1">IF(B1401=1, ROUND(_xlfn.NORM.INV(I1401,$C$5,$C$6)*(1+$T$14), 0), ROUND(_xlfn.NORM.INV(I1401, $D$5, $D$6)*(1+$T$14), 0))</f>
        <v>4</v>
      </c>
      <c r="K1401" s="20">
        <f ca="1">RAND()</f>
        <v>0.62926458843777644</v>
      </c>
      <c r="L1401" s="18">
        <f ca="1">IF(B1401=1, ROUND(_xlfn.NORM.INV(K1401,$C$7,$C$8), 2), ROUND(_xlfn.NORM.INV(K1401, $D$7, $D$8), 2))</f>
        <v>10642.74</v>
      </c>
      <c r="M1401" s="15">
        <f ca="1">MIN(E1401,J1401)</f>
        <v>4</v>
      </c>
      <c r="N1401" s="15">
        <f ca="1">RAND()</f>
        <v>0.90735795441548595</v>
      </c>
      <c r="O1401" s="19">
        <f ca="1">(IF(B1401=1, $G$21+($G$22-$G$21)*N1401, $H$21+($H$22-$H$21)*N1401))</f>
        <v>3.7220738632464577E-2</v>
      </c>
      <c r="P1401" s="15">
        <f ca="1">ROUND(M1401*(1-O1401), 0)</f>
        <v>4</v>
      </c>
      <c r="Q1401" s="20">
        <f ca="1">RAND()</f>
        <v>0.87273118611240097</v>
      </c>
      <c r="R1401" s="15">
        <f ca="1">IF(B1401=1, ROUND(_xlfn.NORM.INV(Q1401,$C$9,$C$10)*(1+$T$14), 0), ROUND(_xlfn.NORM.INV(Q1401, $D$9, $D$10)*(1+$T$14), 0))</f>
        <v>52</v>
      </c>
      <c r="S1401" s="20">
        <f ca="1">RAND()</f>
        <v>0.41380718730659094</v>
      </c>
      <c r="T1401" s="18">
        <f ca="1">IF(B1401=1, ROUND(_xlfn.NORM.INV(S1401,$C$11,$C$12), 2), ROUND(_xlfn.NORM.INV(S1401, $D$11, $D$12), 2))</f>
        <v>5196.57</v>
      </c>
      <c r="U1401" s="15">
        <f ca="1">MIN(F1401,R1401)</f>
        <v>40</v>
      </c>
      <c r="V1401" s="15">
        <f ca="1">RAND()</f>
        <v>7.6803288556600013E-2</v>
      </c>
      <c r="W1401" s="19">
        <f ca="1">(IF(B1401=1, $G$21+($G$22-$G$21)*V1401, $H$21+($H$22-$H$21)*V1401))</f>
        <v>1.2304098656698001E-2</v>
      </c>
      <c r="X1401" s="15">
        <f ca="1">ROUND(U1401*(1-W1401), 0)</f>
        <v>40</v>
      </c>
      <c r="Y1401" s="20">
        <f ca="1">RAND()</f>
        <v>0.5664170338095923</v>
      </c>
      <c r="Z1401" s="15">
        <f ca="1">IF(B1401=1, ROUND(_xlfn.NORM.INV(Y1401,$C$13,$C$14)*(1+$T$14), 0), ROUND(_xlfn.NORM.INV(Y1401, $D$13, $D$14)*(1+$T$14), 0))</f>
        <v>37</v>
      </c>
      <c r="AA1401" s="20">
        <f ca="1">RAND()</f>
        <v>0.41644453982794216</v>
      </c>
      <c r="AB1401" s="18">
        <f ca="1">IF(B1401=1, ROUND(_xlfn.NORM.INV(AA1401,$C$15,$C$16), 2), ROUND(_xlfn.NORM.INV(AA1401, $D$15, $D$16), 2))</f>
        <v>2772.32</v>
      </c>
      <c r="AC1401" s="15">
        <f ca="1">MIN(G1401,Z1401)</f>
        <v>24</v>
      </c>
      <c r="AD1401" s="15">
        <f ca="1">RAND()</f>
        <v>0.7819051779446784</v>
      </c>
      <c r="AE1401" s="19">
        <f ca="1">(IF(B1401=1, $G$21+($G$22-$G$21)*AD1401, $H$21+($H$22-$H$21)*AD1401))</f>
        <v>3.3457155338340351E-2</v>
      </c>
      <c r="AF1401" s="15">
        <f ca="1">ROUND(AC1401*(1-AE1401), 0)</f>
        <v>23</v>
      </c>
      <c r="AG1401" s="20">
        <f ca="1">RAND()</f>
        <v>0.59168867636022993</v>
      </c>
      <c r="AH1401" s="15">
        <f ca="1">IF(B1401=1, ROUND(_xlfn.NORM.INV(AG1401,$C$17,$C$18)*(1+$T$14), 0), ROUND(_xlfn.NORM.INV(AG1401, $D$17, $D$18)*(1+$T$14), 0))</f>
        <v>212</v>
      </c>
      <c r="AI1401" s="20">
        <f ca="1">RAND()</f>
        <v>0.81913346870522441</v>
      </c>
      <c r="AJ1401" s="18">
        <f ca="1">IF(B1401=1, ROUND(_xlfn.NORM.INV(AI1401,$C$19,$C$20), 2), ROUND(_xlfn.NORM.INV(AI1401, $D$19, $D$20), 2))</f>
        <v>1818.01</v>
      </c>
      <c r="AK1401" s="15">
        <f ca="1">MIN(ROUND(H1401*(1+$C$22),0),AH1401)</f>
        <v>212</v>
      </c>
      <c r="AL1401" s="20">
        <f ca="1">RAND()</f>
        <v>0.9849789967271646</v>
      </c>
      <c r="AM1401" s="19">
        <f ca="1">(IF(B1401=1, $G$21+($G$22-$G$21)*AL1401, $H$21+($H$22-$H$21)*AL1401))</f>
        <v>3.9549369901814936E-2</v>
      </c>
      <c r="AN1401" s="15">
        <f ca="1">ROUND(AK1401*(1-AM1401), 0)</f>
        <v>204</v>
      </c>
      <c r="AO1401" s="18">
        <f ca="1">SUM(IF(AN1401&gt;H1401, (AN1401-H1401)*($G$23+AJ1401), 0),IF(AF1401&gt;G1401,(AF1401-G1401)*($G$23+AB1401),0),IF(X1401&gt;F1401,(X1401-F1401)*($G$23+T1401),0),IF(P1401&gt;E1401,(P1401-E1401)*($G$23+L1401),0))</f>
        <v>0</v>
      </c>
      <c r="AP1401" s="18">
        <f>-$C$24</f>
        <v>-313614.51120000001</v>
      </c>
      <c r="AQ1401" s="17">
        <f ca="1">L1401*P1401+T1401*X1401+AB1401*AF1401+AJ1401*AN1401-AO1401+AP1401</f>
        <v>371456.64879999991</v>
      </c>
      <c r="AS1401" s="21">
        <f ca="1">SUM(IF(AN1401&gt;H1401, (AN1401-H1401), 0),IF(AF1401&gt;G1401,(AF1401-G1401),0),IF(X1401&gt;F1401,(X1401-F1401),0),IF(P1401&gt;E1401,(P1401-E1401),0))</f>
        <v>0</v>
      </c>
    </row>
    <row r="1402" spans="1:45" x14ac:dyDescent="0.4">
      <c r="A1402" s="15">
        <v>1374</v>
      </c>
      <c r="B1402" s="15">
        <f ca="1">IF(RAND() &lt; (8/12), 0, 1)</f>
        <v>0</v>
      </c>
      <c r="C1402" s="20">
        <f ca="1">RAND()</f>
        <v>0.24708878674519741</v>
      </c>
      <c r="D1402" s="15" t="str">
        <f ca="1">LOOKUP(C1402,$H$13:$H$16,$F$13:$F$16)</f>
        <v>Airbus A380-800</v>
      </c>
      <c r="E1402" s="15">
        <f ca="1">LOOKUP(D1402,$F$6:$F$9,$I$6:$I$9)</f>
        <v>14</v>
      </c>
      <c r="F1402" s="15">
        <f ca="1">LOOKUP(D1402,$F$6:$F$9,$J$6:$J$9)</f>
        <v>76</v>
      </c>
      <c r="G1402" s="15">
        <f ca="1">LOOKUP(D1402,$F$6:$F$9,$K$6:$K$9)</f>
        <v>56</v>
      </c>
      <c r="H1402" s="15">
        <f ca="1">LOOKUP(D1402,$F$6:$F$9,$L$6:$L$9)</f>
        <v>341</v>
      </c>
      <c r="I1402" s="20">
        <f ca="1">RAND()</f>
        <v>0.81385836508553533</v>
      </c>
      <c r="J1402" s="15">
        <f ca="1">IF(B1402=1, ROUND(_xlfn.NORM.INV(I1402,$C$5,$C$6)*(1+$T$14), 0), ROUND(_xlfn.NORM.INV(I1402, $D$5, $D$6)*(1+$T$14), 0))</f>
        <v>5</v>
      </c>
      <c r="K1402" s="20">
        <f ca="1">RAND()</f>
        <v>0.54090802885347145</v>
      </c>
      <c r="L1402" s="18">
        <f ca="1">IF(B1402=1, ROUND(_xlfn.NORM.INV(K1402,$C$7,$C$8), 2), ROUND(_xlfn.NORM.INV(K1402, $D$7, $D$8), 2))</f>
        <v>10539.2</v>
      </c>
      <c r="M1402" s="15">
        <f ca="1">MIN(E1402,J1402)</f>
        <v>5</v>
      </c>
      <c r="N1402" s="15">
        <f ca="1">RAND()</f>
        <v>0.35618752787323038</v>
      </c>
      <c r="O1402" s="19">
        <f ca="1">(IF(B1402=1, $G$21+($G$22-$G$21)*N1402, $H$21+($H$22-$H$21)*N1402))</f>
        <v>2.0685625836196909E-2</v>
      </c>
      <c r="P1402" s="15">
        <f ca="1">ROUND(M1402*(1-O1402), 0)</f>
        <v>5</v>
      </c>
      <c r="Q1402" s="20">
        <f ca="1">RAND()</f>
        <v>0.16241364609806463</v>
      </c>
      <c r="R1402" s="15">
        <f ca="1">IF(B1402=1, ROUND(_xlfn.NORM.INV(Q1402,$C$9,$C$10)*(1+$T$14), 0), ROUND(_xlfn.NORM.INV(Q1402, $D$9, $D$10)*(1+$T$14), 0))</f>
        <v>30</v>
      </c>
      <c r="S1402" s="20">
        <f ca="1">RAND()</f>
        <v>0.17788258335667706</v>
      </c>
      <c r="T1402" s="18">
        <f ca="1">IF(B1402=1, ROUND(_xlfn.NORM.INV(S1402,$C$11,$C$12), 2), ROUND(_xlfn.NORM.INV(S1402, $D$11, $D$12), 2))</f>
        <v>5035.75</v>
      </c>
      <c r="U1402" s="15">
        <f ca="1">MIN(F1402,R1402)</f>
        <v>30</v>
      </c>
      <c r="V1402" s="15">
        <f ca="1">RAND()</f>
        <v>0.56598005323775247</v>
      </c>
      <c r="W1402" s="19">
        <f ca="1">(IF(B1402=1, $G$21+($G$22-$G$21)*V1402, $H$21+($H$22-$H$21)*V1402))</f>
        <v>2.6979401597132573E-2</v>
      </c>
      <c r="X1402" s="15">
        <f ca="1">ROUND(U1402*(1-W1402), 0)</f>
        <v>29</v>
      </c>
      <c r="Y1402" s="20">
        <f ca="1">RAND()</f>
        <v>0.81527718667659244</v>
      </c>
      <c r="Z1402" s="15">
        <f ca="1">IF(B1402=1, ROUND(_xlfn.NORM.INV(Y1402,$C$13,$C$14)*(1+$T$14), 0), ROUND(_xlfn.NORM.INV(Y1402, $D$13, $D$14)*(1+$T$14), 0))</f>
        <v>44</v>
      </c>
      <c r="AA1402" s="20">
        <f ca="1">RAND()</f>
        <v>0.93627689388800384</v>
      </c>
      <c r="AB1402" s="18">
        <f ca="1">IF(B1402=1, ROUND(_xlfn.NORM.INV(AA1402,$C$15,$C$16), 2), ROUND(_xlfn.NORM.INV(AA1402, $D$15, $D$16), 2))</f>
        <v>2983.22</v>
      </c>
      <c r="AC1402" s="15">
        <f ca="1">MIN(G1402,Z1402)</f>
        <v>44</v>
      </c>
      <c r="AD1402" s="15">
        <f ca="1">RAND()</f>
        <v>0.52344814331005207</v>
      </c>
      <c r="AE1402" s="19">
        <f ca="1">(IF(B1402=1, $G$21+($G$22-$G$21)*AD1402, $H$21+($H$22-$H$21)*AD1402))</f>
        <v>2.5703444299301562E-2</v>
      </c>
      <c r="AF1402" s="15">
        <f ca="1">ROUND(AC1402*(1-AE1402), 0)</f>
        <v>43</v>
      </c>
      <c r="AG1402" s="20">
        <f ca="1">RAND()</f>
        <v>0.86632916174762997</v>
      </c>
      <c r="AH1402" s="15">
        <f ca="1">IF(B1402=1, ROUND(_xlfn.NORM.INV(AG1402,$C$17,$C$18)*(1+$T$14), 0), ROUND(_xlfn.NORM.INV(AG1402, $D$17, $D$18)*(1+$T$14), 0))</f>
        <v>258</v>
      </c>
      <c r="AI1402" s="20">
        <f ca="1">RAND()</f>
        <v>0.57993632005586004</v>
      </c>
      <c r="AJ1402" s="18">
        <f ca="1">IF(B1402=1, ROUND(_xlfn.NORM.INV(AI1402,$C$19,$C$20), 2), ROUND(_xlfn.NORM.INV(AI1402, $D$19, $D$20), 2))</f>
        <v>1764.05</v>
      </c>
      <c r="AK1402" s="15">
        <f ca="1">MIN(ROUND(H1402*(1+$C$22),0),AH1402)</f>
        <v>258</v>
      </c>
      <c r="AL1402" s="20">
        <f ca="1">RAND()</f>
        <v>0.7625060940084738</v>
      </c>
      <c r="AM1402" s="19">
        <f ca="1">(IF(B1402=1, $G$21+($G$22-$G$21)*AL1402, $H$21+($H$22-$H$21)*AL1402))</f>
        <v>3.2875182820254215E-2</v>
      </c>
      <c r="AN1402" s="15">
        <f ca="1">ROUND(AK1402*(1-AM1402), 0)</f>
        <v>250</v>
      </c>
      <c r="AO1402" s="18">
        <f ca="1">SUM(IF(AN1402&gt;H1402, (AN1402-H1402)*($G$23+AJ1402), 0),IF(AF1402&gt;G1402,(AF1402-G1402)*($G$23+AB1402),0),IF(X1402&gt;F1402,(X1402-F1402)*($G$23+T1402),0),IF(P1402&gt;E1402,(P1402-E1402)*($G$23+L1402),0))</f>
        <v>0</v>
      </c>
      <c r="AP1402" s="18">
        <f>-$C$24</f>
        <v>-313614.51120000001</v>
      </c>
      <c r="AQ1402" s="17">
        <f ca="1">L1402*P1402+T1402*X1402+AB1402*AF1402+AJ1402*AN1402-AO1402+AP1402</f>
        <v>454409.19879999995</v>
      </c>
      <c r="AS1402" s="21">
        <f ca="1">SUM(IF(AN1402&gt;H1402, (AN1402-H1402), 0),IF(AF1402&gt;G1402,(AF1402-G1402),0),IF(X1402&gt;F1402,(X1402-F1402),0),IF(P1402&gt;E1402,(P1402-E1402),0))</f>
        <v>0</v>
      </c>
    </row>
    <row r="1403" spans="1:45" x14ac:dyDescent="0.4">
      <c r="A1403" s="15">
        <v>1375</v>
      </c>
      <c r="B1403" s="15">
        <f ca="1">IF(RAND() &lt; (8/12), 0, 1)</f>
        <v>1</v>
      </c>
      <c r="C1403" s="20">
        <f ca="1">RAND()</f>
        <v>0.25655932401344217</v>
      </c>
      <c r="D1403" s="15" t="str">
        <f ca="1">LOOKUP(C1403,$H$13:$H$16,$F$13:$F$16)</f>
        <v>Airbus A380-800</v>
      </c>
      <c r="E1403" s="15">
        <f ca="1">LOOKUP(D1403,$F$6:$F$9,$I$6:$I$9)</f>
        <v>14</v>
      </c>
      <c r="F1403" s="15">
        <f ca="1">LOOKUP(D1403,$F$6:$F$9,$J$6:$J$9)</f>
        <v>76</v>
      </c>
      <c r="G1403" s="15">
        <f ca="1">LOOKUP(D1403,$F$6:$F$9,$K$6:$K$9)</f>
        <v>56</v>
      </c>
      <c r="H1403" s="15">
        <f ca="1">LOOKUP(D1403,$F$6:$F$9,$L$6:$L$9)</f>
        <v>341</v>
      </c>
      <c r="I1403" s="20">
        <f ca="1">RAND()</f>
        <v>0.69115008000126843</v>
      </c>
      <c r="J1403" s="15">
        <f ca="1">IF(B1403=1, ROUND(_xlfn.NORM.INV(I1403,$C$5,$C$6)*(1+$T$14), 0), ROUND(_xlfn.NORM.INV(I1403, $D$5, $D$6)*(1+$T$14), 0))</f>
        <v>7</v>
      </c>
      <c r="K1403" s="20">
        <f ca="1">RAND()</f>
        <v>0.82353222389320246</v>
      </c>
      <c r="L1403" s="18">
        <f ca="1">IF(B1403=1, ROUND(_xlfn.NORM.INV(K1403,$C$7,$C$8), 2), ROUND(_xlfn.NORM.INV(K1403, $D$7, $D$8), 2))</f>
        <v>15334.1</v>
      </c>
      <c r="M1403" s="15">
        <f ca="1">MIN(E1403,J1403)</f>
        <v>7</v>
      </c>
      <c r="N1403" s="15">
        <f ca="1">RAND()</f>
        <v>0.91613920784326075</v>
      </c>
      <c r="O1403" s="19">
        <f ca="1">(IF(B1403=1, $G$21+($G$22-$G$21)*N1403, $H$21+($H$22-$H$21)*N1403))</f>
        <v>4.7064872274514127E-2</v>
      </c>
      <c r="P1403" s="15">
        <f ca="1">ROUND(M1403*(1-O1403), 0)</f>
        <v>7</v>
      </c>
      <c r="Q1403" s="20">
        <f ca="1">RAND()</f>
        <v>0.55974030712876433</v>
      </c>
      <c r="R1403" s="15">
        <f ca="1">IF(B1403=1, ROUND(_xlfn.NORM.INV(Q1403,$C$9,$C$10)*(1+$T$14), 0), ROUND(_xlfn.NORM.INV(Q1403, $D$9, $D$10)*(1+$T$14), 0))</f>
        <v>65</v>
      </c>
      <c r="S1403" s="20">
        <f ca="1">RAND()</f>
        <v>0.48494993697670918</v>
      </c>
      <c r="T1403" s="18">
        <f ca="1">IF(B1403=1, ROUND(_xlfn.NORM.INV(S1403,$C$11,$C$12), 2), ROUND(_xlfn.NORM.INV(S1403, $D$11, $D$12), 2))</f>
        <v>6795.41</v>
      </c>
      <c r="U1403" s="15">
        <f ca="1">MIN(F1403,R1403)</f>
        <v>65</v>
      </c>
      <c r="V1403" s="15">
        <f ca="1">RAND()</f>
        <v>0.19497331218252634</v>
      </c>
      <c r="W1403" s="19">
        <f ca="1">(IF(B1403=1, $G$21+($G$22-$G$21)*V1403, $H$21+($H$22-$H$21)*V1403))</f>
        <v>2.1824065926388421E-2</v>
      </c>
      <c r="X1403" s="15">
        <f ca="1">ROUND(U1403*(1-W1403), 0)</f>
        <v>64</v>
      </c>
      <c r="Y1403" s="20">
        <f ca="1">RAND()</f>
        <v>0.2111420216474289</v>
      </c>
      <c r="Z1403" s="15">
        <f ca="1">IF(B1403=1, ROUND(_xlfn.NORM.INV(Y1403,$C$13,$C$14)*(1+$T$14), 0), ROUND(_xlfn.NORM.INV(Y1403, $D$13, $D$14)*(1+$T$14), 0))</f>
        <v>36</v>
      </c>
      <c r="AA1403" s="20">
        <f ca="1">RAND()</f>
        <v>0.94177354678170577</v>
      </c>
      <c r="AB1403" s="18">
        <f ca="1">IF(B1403=1, ROUND(_xlfn.NORM.INV(AA1403,$C$15,$C$16), 2), ROUND(_xlfn.NORM.INV(AA1403, $D$15, $D$16), 2))</f>
        <v>4397.32</v>
      </c>
      <c r="AC1403" s="15">
        <f ca="1">MIN(G1403,Z1403)</f>
        <v>36</v>
      </c>
      <c r="AD1403" s="15">
        <f ca="1">RAND()</f>
        <v>0.82034180896932996</v>
      </c>
      <c r="AE1403" s="19">
        <f ca="1">(IF(B1403=1, $G$21+($G$22-$G$21)*AD1403, $H$21+($H$22-$H$21)*AD1403))</f>
        <v>4.3711963313926551E-2</v>
      </c>
      <c r="AF1403" s="15">
        <f ca="1">ROUND(AC1403*(1-AE1403), 0)</f>
        <v>34</v>
      </c>
      <c r="AG1403" s="20">
        <f ca="1">RAND()</f>
        <v>0.65258217879180858</v>
      </c>
      <c r="AH1403" s="15">
        <f ca="1">IF(B1403=1, ROUND(_xlfn.NORM.INV(AG1403,$C$17,$C$18)*(1+$T$14), 0), ROUND(_xlfn.NORM.INV(AG1403, $D$17, $D$18)*(1+$T$14), 0))</f>
        <v>354</v>
      </c>
      <c r="AI1403" s="20">
        <f ca="1">RAND()</f>
        <v>0.45437010166146907</v>
      </c>
      <c r="AJ1403" s="18">
        <f ca="1">IF(B1403=1, ROUND(_xlfn.NORM.INV(AI1403,$C$19,$C$20), 2), ROUND(_xlfn.NORM.INV(AI1403, $D$19, $D$20), 2))</f>
        <v>2242.0300000000002</v>
      </c>
      <c r="AK1403" s="15">
        <f ca="1">MIN(ROUND(H1403*(1+$C$22),0),AH1403)</f>
        <v>354</v>
      </c>
      <c r="AL1403" s="20">
        <f ca="1">RAND()</f>
        <v>0.76944811366275723</v>
      </c>
      <c r="AM1403" s="19">
        <f ca="1">(IF(B1403=1, $G$21+($G$22-$G$21)*AL1403, $H$21+($H$22-$H$21)*AL1403))</f>
        <v>4.1930683978196506E-2</v>
      </c>
      <c r="AN1403" s="15">
        <f ca="1">ROUND(AK1403*(1-AM1403), 0)</f>
        <v>339</v>
      </c>
      <c r="AO1403" s="18">
        <f ca="1">SUM(IF(AN1403&gt;H1403, (AN1403-H1403)*($G$23+AJ1403), 0),IF(AF1403&gt;G1403,(AF1403-G1403)*($G$23+AB1403),0),IF(X1403&gt;F1403,(X1403-F1403)*($G$23+T1403),0),IF(P1403&gt;E1403,(P1403-E1403)*($G$23+L1403),0))</f>
        <v>0</v>
      </c>
      <c r="AP1403" s="18">
        <f>-$C$24</f>
        <v>-313614.51120000001</v>
      </c>
      <c r="AQ1403" s="17">
        <f ca="1">L1403*P1403+T1403*X1403+AB1403*AF1403+AJ1403*AN1403-AO1403+AP1403</f>
        <v>1138187.4787999999</v>
      </c>
      <c r="AS1403" s="21">
        <f ca="1">SUM(IF(AN1403&gt;H1403, (AN1403-H1403), 0),IF(AF1403&gt;G1403,(AF1403-G1403),0),IF(X1403&gt;F1403,(X1403-F1403),0),IF(P1403&gt;E1403,(P1403-E1403),0))</f>
        <v>0</v>
      </c>
    </row>
    <row r="1404" spans="1:45" x14ac:dyDescent="0.4">
      <c r="A1404" s="15">
        <v>1376</v>
      </c>
      <c r="B1404" s="15">
        <f ca="1">IF(RAND() &lt; (8/12), 0, 1)</f>
        <v>0</v>
      </c>
      <c r="C1404" s="20">
        <f ca="1">RAND()</f>
        <v>0.4885809623893953</v>
      </c>
      <c r="D1404" s="15" t="str">
        <f ca="1">LOOKUP(C1404,$H$13:$H$16,$F$13:$F$16)</f>
        <v>Airbus A380-800</v>
      </c>
      <c r="E1404" s="15">
        <f ca="1">LOOKUP(D1404,$F$6:$F$9,$I$6:$I$9)</f>
        <v>14</v>
      </c>
      <c r="F1404" s="15">
        <f ca="1">LOOKUP(D1404,$F$6:$F$9,$J$6:$J$9)</f>
        <v>76</v>
      </c>
      <c r="G1404" s="15">
        <f ca="1">LOOKUP(D1404,$F$6:$F$9,$K$6:$K$9)</f>
        <v>56</v>
      </c>
      <c r="H1404" s="15">
        <f ca="1">LOOKUP(D1404,$F$6:$F$9,$L$6:$L$9)</f>
        <v>341</v>
      </c>
      <c r="I1404" s="20">
        <f ca="1">RAND()</f>
        <v>0.93258109741585071</v>
      </c>
      <c r="J1404" s="15">
        <f ca="1">IF(B1404=1, ROUND(_xlfn.NORM.INV(I1404,$C$5,$C$6)*(1+$T$14), 0), ROUND(_xlfn.NORM.INV(I1404, $D$5, $D$6)*(1+$T$14), 0))</f>
        <v>6</v>
      </c>
      <c r="K1404" s="20">
        <f ca="1">RAND()</f>
        <v>0.4620661346118986</v>
      </c>
      <c r="L1404" s="18">
        <f ca="1">IF(B1404=1, ROUND(_xlfn.NORM.INV(K1404,$C$7,$C$8), 2), ROUND(_xlfn.NORM.INV(K1404, $D$7, $D$8), 2))</f>
        <v>10448.98</v>
      </c>
      <c r="M1404" s="15">
        <f ca="1">MIN(E1404,J1404)</f>
        <v>6</v>
      </c>
      <c r="N1404" s="15">
        <f ca="1">RAND()</f>
        <v>0.49380340605690742</v>
      </c>
      <c r="O1404" s="19">
        <f ca="1">(IF(B1404=1, $G$21+($G$22-$G$21)*N1404, $H$21+($H$22-$H$21)*N1404))</f>
        <v>2.4814102181707223E-2</v>
      </c>
      <c r="P1404" s="15">
        <f ca="1">ROUND(M1404*(1-O1404), 0)</f>
        <v>6</v>
      </c>
      <c r="Q1404" s="20">
        <f ca="1">RAND()</f>
        <v>0.72213230069876178</v>
      </c>
      <c r="R1404" s="15">
        <f ca="1">IF(B1404=1, ROUND(_xlfn.NORM.INV(Q1404,$C$9,$C$10)*(1+$T$14), 0), ROUND(_xlfn.NORM.INV(Q1404, $D$9, $D$10)*(1+$T$14), 0))</f>
        <v>46</v>
      </c>
      <c r="S1404" s="20">
        <f ca="1">RAND()</f>
        <v>0.25770525292590707</v>
      </c>
      <c r="T1404" s="18">
        <f ca="1">IF(B1404=1, ROUND(_xlfn.NORM.INV(S1404,$C$11,$C$12), 2), ROUND(_xlfn.NORM.INV(S1404, $D$11, $D$12), 2))</f>
        <v>5097.97</v>
      </c>
      <c r="U1404" s="15">
        <f ca="1">MIN(F1404,R1404)</f>
        <v>46</v>
      </c>
      <c r="V1404" s="15">
        <f ca="1">RAND()</f>
        <v>0.35606769279640116</v>
      </c>
      <c r="W1404" s="19">
        <f ca="1">(IF(B1404=1, $G$21+($G$22-$G$21)*V1404, $H$21+($H$22-$H$21)*V1404))</f>
        <v>2.0682030783892035E-2</v>
      </c>
      <c r="X1404" s="15">
        <f ca="1">ROUND(U1404*(1-W1404), 0)</f>
        <v>45</v>
      </c>
      <c r="Y1404" s="20">
        <f ca="1">RAND()</f>
        <v>0.32838922068859588</v>
      </c>
      <c r="Z1404" s="15">
        <f ca="1">IF(B1404=1, ROUND(_xlfn.NORM.INV(Y1404,$C$13,$C$14)*(1+$T$14), 0), ROUND(_xlfn.NORM.INV(Y1404, $D$13, $D$14)*(1+$T$14), 0))</f>
        <v>32</v>
      </c>
      <c r="AA1404" s="20">
        <f ca="1">RAND()</f>
        <v>0.71761962319589312</v>
      </c>
      <c r="AB1404" s="18">
        <f ca="1">IF(B1404=1, ROUND(_xlfn.NORM.INV(AA1404,$C$15,$C$16), 2), ROUND(_xlfn.NORM.INV(AA1404, $D$15, $D$16), 2))</f>
        <v>2867.95</v>
      </c>
      <c r="AC1404" s="15">
        <f ca="1">MIN(G1404,Z1404)</f>
        <v>32</v>
      </c>
      <c r="AD1404" s="15">
        <f ca="1">RAND()</f>
        <v>0.29233427291353775</v>
      </c>
      <c r="AE1404" s="19">
        <f ca="1">(IF(B1404=1, $G$21+($G$22-$G$21)*AD1404, $H$21+($H$22-$H$21)*AD1404))</f>
        <v>1.8770028187406133E-2</v>
      </c>
      <c r="AF1404" s="15">
        <f ca="1">ROUND(AC1404*(1-AE1404), 0)</f>
        <v>31</v>
      </c>
      <c r="AG1404" s="20">
        <f ca="1">RAND()</f>
        <v>0.72418531822531573</v>
      </c>
      <c r="AH1404" s="15">
        <f ca="1">IF(B1404=1, ROUND(_xlfn.NORM.INV(AG1404,$C$17,$C$18)*(1+$T$14), 0), ROUND(_xlfn.NORM.INV(AG1404, $D$17, $D$18)*(1+$T$14), 0))</f>
        <v>231</v>
      </c>
      <c r="AI1404" s="20">
        <f ca="1">RAND()</f>
        <v>0.41826990120147411</v>
      </c>
      <c r="AJ1404" s="18">
        <f ca="1">IF(B1404=1, ROUND(_xlfn.NORM.INV(AI1404,$C$19,$C$20), 2), ROUND(_xlfn.NORM.INV(AI1404, $D$19, $D$20), 2))</f>
        <v>1733.06</v>
      </c>
      <c r="AK1404" s="15">
        <f ca="1">MIN(ROUND(H1404*(1+$C$22),0),AH1404)</f>
        <v>231</v>
      </c>
      <c r="AL1404" s="20">
        <f ca="1">RAND()</f>
        <v>0.40225636925687414</v>
      </c>
      <c r="AM1404" s="19">
        <f ca="1">(IF(B1404=1, $G$21+($G$22-$G$21)*AL1404, $H$21+($H$22-$H$21)*AL1404))</f>
        <v>2.2067691077706224E-2</v>
      </c>
      <c r="AN1404" s="15">
        <f ca="1">ROUND(AK1404*(1-AM1404), 0)</f>
        <v>226</v>
      </c>
      <c r="AO1404" s="18">
        <f ca="1">SUM(IF(AN1404&gt;H1404, (AN1404-H1404)*($G$23+AJ1404), 0),IF(AF1404&gt;G1404,(AF1404-G1404)*($G$23+AB1404),0),IF(X1404&gt;F1404,(X1404-F1404)*($G$23+T1404),0),IF(P1404&gt;E1404,(P1404-E1404)*($G$23+L1404),0))</f>
        <v>0</v>
      </c>
      <c r="AP1404" s="18">
        <f>-$C$24</f>
        <v>-313614.51120000001</v>
      </c>
      <c r="AQ1404" s="17">
        <f ca="1">L1404*P1404+T1404*X1404+AB1404*AF1404+AJ1404*AN1404-AO1404+AP1404</f>
        <v>459066.02880000003</v>
      </c>
      <c r="AS1404" s="21">
        <f ca="1">SUM(IF(AN1404&gt;H1404, (AN1404-H1404), 0),IF(AF1404&gt;G1404,(AF1404-G1404),0),IF(X1404&gt;F1404,(X1404-F1404),0),IF(P1404&gt;E1404,(P1404-E1404),0))</f>
        <v>0</v>
      </c>
    </row>
    <row r="1405" spans="1:45" x14ac:dyDescent="0.4">
      <c r="A1405" s="15">
        <v>1377</v>
      </c>
      <c r="B1405" s="15">
        <f ca="1">IF(RAND() &lt; (8/12), 0, 1)</f>
        <v>1</v>
      </c>
      <c r="C1405" s="20">
        <f ca="1">RAND()</f>
        <v>0.13068761190476696</v>
      </c>
      <c r="D1405" s="15" t="str">
        <f ca="1">LOOKUP(C1405,$H$13:$H$16,$F$13:$F$16)</f>
        <v>Airbus A350-900</v>
      </c>
      <c r="E1405" s="15">
        <f ca="1">LOOKUP(D1405,$F$6:$F$9,$I$6:$I$9)</f>
        <v>0</v>
      </c>
      <c r="F1405" s="15">
        <f ca="1">LOOKUP(D1405,$F$6:$F$9,$J$6:$J$9)</f>
        <v>32</v>
      </c>
      <c r="G1405" s="15">
        <f ca="1">LOOKUP(D1405,$F$6:$F$9,$K$6:$K$9)</f>
        <v>21</v>
      </c>
      <c r="H1405" s="15">
        <f ca="1">LOOKUP(D1405,$F$6:$F$9,$L$6:$L$9)</f>
        <v>259</v>
      </c>
      <c r="I1405" s="20">
        <f ca="1">RAND()</f>
        <v>0.42999876793028458</v>
      </c>
      <c r="J1405" s="15">
        <f ca="1">IF(B1405=1, ROUND(_xlfn.NORM.INV(I1405,$C$5,$C$6)*(1+$T$14), 0), ROUND(_xlfn.NORM.INV(I1405, $D$5, $D$6)*(1+$T$14), 0))</f>
        <v>6</v>
      </c>
      <c r="K1405" s="20">
        <f ca="1">RAND()</f>
        <v>0.62130836394098143</v>
      </c>
      <c r="L1405" s="18">
        <f ca="1">IF(B1405=1, ROUND(_xlfn.NORM.INV(K1405,$C$7,$C$8), 2), ROUND(_xlfn.NORM.INV(K1405, $D$7, $D$8), 2))</f>
        <v>14215.99</v>
      </c>
      <c r="M1405" s="15">
        <f ca="1">MIN(E1405,J1405)</f>
        <v>0</v>
      </c>
      <c r="N1405" s="15">
        <f ca="1">RAND()</f>
        <v>0.69910428543024183</v>
      </c>
      <c r="O1405" s="19">
        <f ca="1">(IF(B1405=1, $G$21+($G$22-$G$21)*N1405, $H$21+($H$22-$H$21)*N1405))</f>
        <v>3.9468649990058467E-2</v>
      </c>
      <c r="P1405" s="15">
        <f ca="1">ROUND(M1405*(1-O1405), 0)</f>
        <v>0</v>
      </c>
      <c r="Q1405" s="20">
        <f ca="1">RAND()</f>
        <v>1.4233920949336731E-2</v>
      </c>
      <c r="R1405" s="15">
        <f ca="1">IF(B1405=1, ROUND(_xlfn.NORM.INV(Q1405,$C$9,$C$10)*(1+$T$14), 0), ROUND(_xlfn.NORM.INV(Q1405, $D$9, $D$10)*(1+$T$14), 0))</f>
        <v>6</v>
      </c>
      <c r="S1405" s="20">
        <f ca="1">RAND()</f>
        <v>0.64612158437522571</v>
      </c>
      <c r="T1405" s="18">
        <f ca="1">IF(B1405=1, ROUND(_xlfn.NORM.INV(S1405,$C$11,$C$12), 2), ROUND(_xlfn.NORM.INV(S1405, $D$11, $D$12), 2))</f>
        <v>7167.46</v>
      </c>
      <c r="U1405" s="15">
        <f ca="1">MIN(F1405,R1405)</f>
        <v>6</v>
      </c>
      <c r="V1405" s="15">
        <f ca="1">RAND()</f>
        <v>0.99476855654937502</v>
      </c>
      <c r="W1405" s="19">
        <f ca="1">(IF(B1405=1, $G$21+($G$22-$G$21)*V1405, $H$21+($H$22-$H$21)*V1405))</f>
        <v>4.9816899479228127E-2</v>
      </c>
      <c r="X1405" s="15">
        <f ca="1">ROUND(U1405*(1-W1405), 0)</f>
        <v>6</v>
      </c>
      <c r="Y1405" s="20">
        <f ca="1">RAND()</f>
        <v>0.87152620965776018</v>
      </c>
      <c r="Z1405" s="15">
        <f ca="1">IF(B1405=1, ROUND(_xlfn.NORM.INV(Y1405,$C$13,$C$14)*(1+$T$14), 0), ROUND(_xlfn.NORM.INV(Y1405, $D$13, $D$14)*(1+$T$14), 0))</f>
        <v>81</v>
      </c>
      <c r="AA1405" s="20">
        <f ca="1">RAND()</f>
        <v>0.31316295861942844</v>
      </c>
      <c r="AB1405" s="18">
        <f ca="1">IF(B1405=1, ROUND(_xlfn.NORM.INV(AA1405,$C$15,$C$16), 2), ROUND(_xlfn.NORM.INV(AA1405, $D$15, $D$16), 2))</f>
        <v>3408.21</v>
      </c>
      <c r="AC1405" s="15">
        <f ca="1">MIN(G1405,Z1405)</f>
        <v>21</v>
      </c>
      <c r="AD1405" s="15">
        <f ca="1">RAND()</f>
        <v>1.2390028593508573E-3</v>
      </c>
      <c r="AE1405" s="19">
        <f ca="1">(IF(B1405=1, $G$21+($G$22-$G$21)*AD1405, $H$21+($H$22-$H$21)*AD1405))</f>
        <v>1.5043365100077279E-2</v>
      </c>
      <c r="AF1405" s="15">
        <f ca="1">ROUND(AC1405*(1-AE1405), 0)</f>
        <v>21</v>
      </c>
      <c r="AG1405" s="20">
        <f ca="1">RAND()</f>
        <v>0.85389838960730136</v>
      </c>
      <c r="AH1405" s="15">
        <f ca="1">IF(B1405=1, ROUND(_xlfn.NORM.INV(AG1405,$C$17,$C$18)*(1+$T$14), 0), ROUND(_xlfn.NORM.INV(AG1405, $D$17, $D$18)*(1+$T$14), 0))</f>
        <v>437</v>
      </c>
      <c r="AI1405" s="20">
        <f ca="1">RAND()</f>
        <v>0.94169972094585663</v>
      </c>
      <c r="AJ1405" s="18">
        <f ca="1">IF(B1405=1, ROUND(_xlfn.NORM.INV(AI1405,$C$19,$C$20), 2), ROUND(_xlfn.NORM.INV(AI1405, $D$19, $D$20), 2))</f>
        <v>2748.14</v>
      </c>
      <c r="AK1405" s="15">
        <f ca="1">MIN(ROUND(H1405*(1+$C$22),0),AH1405)</f>
        <v>272</v>
      </c>
      <c r="AL1405" s="20">
        <f ca="1">RAND()</f>
        <v>0.38514751875410536</v>
      </c>
      <c r="AM1405" s="19">
        <f ca="1">(IF(B1405=1, $G$21+($G$22-$G$21)*AL1405, $H$21+($H$22-$H$21)*AL1405))</f>
        <v>2.8480163156393689E-2</v>
      </c>
      <c r="AN1405" s="15">
        <f ca="1">ROUND(AK1405*(1-AM1405), 0)</f>
        <v>264</v>
      </c>
      <c r="AO1405" s="18">
        <f ca="1">SUM(IF(AN1405&gt;H1405, (AN1405-H1405)*($G$23+AJ1405), 0),IF(AF1405&gt;G1405,(AF1405-G1405)*($G$23+AB1405),0),IF(X1405&gt;F1405,(X1405-F1405)*($G$23+T1405),0),IF(P1405&gt;E1405,(P1405-E1405)*($G$23+L1405),0))</f>
        <v>17995.7</v>
      </c>
      <c r="AP1405" s="18">
        <f>-$C$24</f>
        <v>-313614.51120000001</v>
      </c>
      <c r="AQ1405" s="17">
        <f ca="1">L1405*P1405+T1405*X1405+AB1405*AF1405+AJ1405*AN1405-AO1405+AP1405</f>
        <v>508475.91880000004</v>
      </c>
      <c r="AS1405" s="21">
        <f ca="1">SUM(IF(AN1405&gt;H1405, (AN1405-H1405), 0),IF(AF1405&gt;G1405,(AF1405-G1405),0),IF(X1405&gt;F1405,(X1405-F1405),0),IF(P1405&gt;E1405,(P1405-E1405),0))</f>
        <v>5</v>
      </c>
    </row>
    <row r="1406" spans="1:45" x14ac:dyDescent="0.4">
      <c r="A1406" s="15">
        <v>1378</v>
      </c>
      <c r="B1406" s="15">
        <f ca="1">IF(RAND() &lt; (8/12), 0, 1)</f>
        <v>0</v>
      </c>
      <c r="C1406" s="20">
        <f ca="1">RAND()</f>
        <v>0.35392468249086462</v>
      </c>
      <c r="D1406" s="15" t="str">
        <f ca="1">LOOKUP(C1406,$H$13:$H$16,$F$13:$F$16)</f>
        <v>Airbus A380-800</v>
      </c>
      <c r="E1406" s="15">
        <f ca="1">LOOKUP(D1406,$F$6:$F$9,$I$6:$I$9)</f>
        <v>14</v>
      </c>
      <c r="F1406" s="15">
        <f ca="1">LOOKUP(D1406,$F$6:$F$9,$J$6:$J$9)</f>
        <v>76</v>
      </c>
      <c r="G1406" s="15">
        <f ca="1">LOOKUP(D1406,$F$6:$F$9,$K$6:$K$9)</f>
        <v>56</v>
      </c>
      <c r="H1406" s="15">
        <f ca="1">LOOKUP(D1406,$F$6:$F$9,$L$6:$L$9)</f>
        <v>341</v>
      </c>
      <c r="I1406" s="20">
        <f ca="1">RAND()</f>
        <v>0.68560534331595835</v>
      </c>
      <c r="J1406" s="15">
        <f ca="1">IF(B1406=1, ROUND(_xlfn.NORM.INV(I1406,$C$5,$C$6)*(1+$T$14), 0), ROUND(_xlfn.NORM.INV(I1406, $D$5, $D$6)*(1+$T$14), 0))</f>
        <v>5</v>
      </c>
      <c r="K1406" s="20">
        <f ca="1">RAND()</f>
        <v>0.37652472692251793</v>
      </c>
      <c r="L1406" s="18">
        <f ca="1">IF(B1406=1, ROUND(_xlfn.NORM.INV(K1406,$C$7,$C$8), 2), ROUND(_xlfn.NORM.INV(K1406, $D$7, $D$8), 2))</f>
        <v>10348.99</v>
      </c>
      <c r="M1406" s="15">
        <f ca="1">MIN(E1406,J1406)</f>
        <v>5</v>
      </c>
      <c r="N1406" s="15">
        <f ca="1">RAND()</f>
        <v>0.64988048205425286</v>
      </c>
      <c r="O1406" s="19">
        <f ca="1">(IF(B1406=1, $G$21+($G$22-$G$21)*N1406, $H$21+($H$22-$H$21)*N1406))</f>
        <v>2.9496414461627582E-2</v>
      </c>
      <c r="P1406" s="15">
        <f ca="1">ROUND(M1406*(1-O1406), 0)</f>
        <v>5</v>
      </c>
      <c r="Q1406" s="20">
        <f ca="1">RAND()</f>
        <v>0.63448275001799603</v>
      </c>
      <c r="R1406" s="15">
        <f ca="1">IF(B1406=1, ROUND(_xlfn.NORM.INV(Q1406,$C$9,$C$10)*(1+$T$14), 0), ROUND(_xlfn.NORM.INV(Q1406, $D$9, $D$10)*(1+$T$14), 0))</f>
        <v>44</v>
      </c>
      <c r="S1406" s="20">
        <f ca="1">RAND()</f>
        <v>0.43207325996429402</v>
      </c>
      <c r="T1406" s="18">
        <f ca="1">IF(B1406=1, ROUND(_xlfn.NORM.INV(S1406,$C$11,$C$12), 2), ROUND(_xlfn.NORM.INV(S1406, $D$11, $D$12), 2))</f>
        <v>5207.2</v>
      </c>
      <c r="U1406" s="15">
        <f ca="1">MIN(F1406,R1406)</f>
        <v>44</v>
      </c>
      <c r="V1406" s="15">
        <f ca="1">RAND()</f>
        <v>0.38462002384299365</v>
      </c>
      <c r="W1406" s="19">
        <f ca="1">(IF(B1406=1, $G$21+($G$22-$G$21)*V1406, $H$21+($H$22-$H$21)*V1406))</f>
        <v>2.1538600715289812E-2</v>
      </c>
      <c r="X1406" s="15">
        <f ca="1">ROUND(U1406*(1-W1406), 0)</f>
        <v>43</v>
      </c>
      <c r="Y1406" s="20">
        <f ca="1">RAND()</f>
        <v>0.68808124322186537</v>
      </c>
      <c r="Z1406" s="15">
        <f ca="1">IF(B1406=1, ROUND(_xlfn.NORM.INV(Y1406,$C$13,$C$14)*(1+$T$14), 0), ROUND(_xlfn.NORM.INV(Y1406, $D$13, $D$14)*(1+$T$14), 0))</f>
        <v>40</v>
      </c>
      <c r="AA1406" s="20">
        <f ca="1">RAND()</f>
        <v>0.7545531625175993</v>
      </c>
      <c r="AB1406" s="18">
        <f ca="1">IF(B1406=1, ROUND(_xlfn.NORM.INV(AA1406,$C$15,$C$16), 2), ROUND(_xlfn.NORM.INV(AA1406, $D$15, $D$16), 2))</f>
        <v>2881.69</v>
      </c>
      <c r="AC1406" s="15">
        <f ca="1">MIN(G1406,Z1406)</f>
        <v>40</v>
      </c>
      <c r="AD1406" s="15">
        <f ca="1">RAND()</f>
        <v>0.42283272625318646</v>
      </c>
      <c r="AE1406" s="19">
        <f ca="1">(IF(B1406=1, $G$21+($G$22-$G$21)*AD1406, $H$21+($H$22-$H$21)*AD1406))</f>
        <v>2.2684981787595593E-2</v>
      </c>
      <c r="AF1406" s="15">
        <f ca="1">ROUND(AC1406*(1-AE1406), 0)</f>
        <v>39</v>
      </c>
      <c r="AG1406" s="20">
        <f ca="1">RAND()</f>
        <v>0.26502608036105624</v>
      </c>
      <c r="AH1406" s="15">
        <f ca="1">IF(B1406=1, ROUND(_xlfn.NORM.INV(AG1406,$C$17,$C$18)*(1+$T$14), 0), ROUND(_xlfn.NORM.INV(AG1406, $D$17, $D$18)*(1+$T$14), 0))</f>
        <v>167</v>
      </c>
      <c r="AI1406" s="20">
        <f ca="1">RAND()</f>
        <v>0.51964778762694885</v>
      </c>
      <c r="AJ1406" s="18">
        <f ca="1">IF(B1406=1, ROUND(_xlfn.NORM.INV(AI1406,$C$19,$C$20), 2), ROUND(_xlfn.NORM.INV(AI1406, $D$19, $D$20), 2))</f>
        <v>1752.47</v>
      </c>
      <c r="AK1406" s="15">
        <f ca="1">MIN(ROUND(H1406*(1+$C$22),0),AH1406)</f>
        <v>167</v>
      </c>
      <c r="AL1406" s="20">
        <f ca="1">RAND()</f>
        <v>0.88360618812847791</v>
      </c>
      <c r="AM1406" s="19">
        <f ca="1">(IF(B1406=1, $G$21+($G$22-$G$21)*AL1406, $H$21+($H$22-$H$21)*AL1406))</f>
        <v>3.6508185643854336E-2</v>
      </c>
      <c r="AN1406" s="15">
        <f ca="1">ROUND(AK1406*(1-AM1406), 0)</f>
        <v>161</v>
      </c>
      <c r="AO1406" s="18">
        <f ca="1">SUM(IF(AN1406&gt;H1406, (AN1406-H1406)*($G$23+AJ1406), 0),IF(AF1406&gt;G1406,(AF1406-G1406)*($G$23+AB1406),0),IF(X1406&gt;F1406,(X1406-F1406)*($G$23+T1406),0),IF(P1406&gt;E1406,(P1406-E1406)*($G$23+L1406),0))</f>
        <v>0</v>
      </c>
      <c r="AP1406" s="18">
        <f>-$C$24</f>
        <v>-313614.51120000001</v>
      </c>
      <c r="AQ1406" s="17">
        <f ca="1">L1406*P1406+T1406*X1406+AB1406*AF1406+AJ1406*AN1406-AO1406+AP1406</f>
        <v>356573.61879999988</v>
      </c>
      <c r="AS1406" s="21">
        <f ca="1">SUM(IF(AN1406&gt;H1406, (AN1406-H1406), 0),IF(AF1406&gt;G1406,(AF1406-G1406),0),IF(X1406&gt;F1406,(X1406-F1406),0),IF(P1406&gt;E1406,(P1406-E1406),0))</f>
        <v>0</v>
      </c>
    </row>
    <row r="1407" spans="1:45" x14ac:dyDescent="0.4">
      <c r="A1407" s="15">
        <v>1379</v>
      </c>
      <c r="B1407" s="15">
        <f ca="1">IF(RAND() &lt; (8/12), 0, 1)</f>
        <v>0</v>
      </c>
      <c r="C1407" s="20">
        <f ca="1">RAND()</f>
        <v>0.6166125101150266</v>
      </c>
      <c r="D1407" s="15" t="str">
        <f ca="1">LOOKUP(C1407,$H$13:$H$16,$F$13:$F$16)</f>
        <v>Boeing 777-300ER</v>
      </c>
      <c r="E1407" s="15">
        <f ca="1">LOOKUP(D1407,$F$6:$F$9,$I$6:$I$9)</f>
        <v>8</v>
      </c>
      <c r="F1407" s="15">
        <f ca="1">LOOKUP(D1407,$F$6:$F$9,$J$6:$J$9)</f>
        <v>40</v>
      </c>
      <c r="G1407" s="15">
        <f ca="1">LOOKUP(D1407,$F$6:$F$9,$K$6:$K$9)</f>
        <v>24</v>
      </c>
      <c r="H1407" s="15">
        <f ca="1">LOOKUP(D1407,$F$6:$F$9,$L$6:$L$9)</f>
        <v>260</v>
      </c>
      <c r="I1407" s="20">
        <f ca="1">RAND()</f>
        <v>0.91421504746343829</v>
      </c>
      <c r="J1407" s="15">
        <f ca="1">IF(B1407=1, ROUND(_xlfn.NORM.INV(I1407,$C$5,$C$6)*(1+$T$14), 0), ROUND(_xlfn.NORM.INV(I1407, $D$5, $D$6)*(1+$T$14), 0))</f>
        <v>6</v>
      </c>
      <c r="K1407" s="20">
        <f ca="1">RAND()</f>
        <v>0.52955326091773514</v>
      </c>
      <c r="L1407" s="18">
        <f ca="1">IF(B1407=1, ROUND(_xlfn.NORM.INV(K1407,$C$7,$C$8), 2), ROUND(_xlfn.NORM.INV(K1407, $D$7, $D$8), 2))</f>
        <v>10526.17</v>
      </c>
      <c r="M1407" s="15">
        <f ca="1">MIN(E1407,J1407)</f>
        <v>6</v>
      </c>
      <c r="N1407" s="15">
        <f ca="1">RAND()</f>
        <v>0.95247623764159028</v>
      </c>
      <c r="O1407" s="19">
        <f ca="1">(IF(B1407=1, $G$21+($G$22-$G$21)*N1407, $H$21+($H$22-$H$21)*N1407))</f>
        <v>3.8574287129247709E-2</v>
      </c>
      <c r="P1407" s="15">
        <f ca="1">ROUND(M1407*(1-O1407), 0)</f>
        <v>6</v>
      </c>
      <c r="Q1407" s="20">
        <f ca="1">RAND()</f>
        <v>0.54122633387235997</v>
      </c>
      <c r="R1407" s="15">
        <f ca="1">IF(B1407=1, ROUND(_xlfn.NORM.INV(Q1407,$C$9,$C$10)*(1+$T$14), 0), ROUND(_xlfn.NORM.INV(Q1407, $D$9, $D$10)*(1+$T$14), 0))</f>
        <v>41</v>
      </c>
      <c r="S1407" s="20">
        <f ca="1">RAND()</f>
        <v>0.62989644046723114</v>
      </c>
      <c r="T1407" s="18">
        <f ca="1">IF(B1407=1, ROUND(_xlfn.NORM.INV(S1407,$C$11,$C$12), 2), ROUND(_xlfn.NORM.INV(S1407, $D$11, $D$12), 2))</f>
        <v>5321.75</v>
      </c>
      <c r="U1407" s="15">
        <f ca="1">MIN(F1407,R1407)</f>
        <v>40</v>
      </c>
      <c r="V1407" s="15">
        <f ca="1">RAND()</f>
        <v>0.46453349649349684</v>
      </c>
      <c r="W1407" s="19">
        <f ca="1">(IF(B1407=1, $G$21+($G$22-$G$21)*V1407, $H$21+($H$22-$H$21)*V1407))</f>
        <v>2.3936004894804908E-2</v>
      </c>
      <c r="X1407" s="15">
        <f ca="1">ROUND(U1407*(1-W1407), 0)</f>
        <v>39</v>
      </c>
      <c r="Y1407" s="20">
        <f ca="1">RAND()</f>
        <v>0.53481143356806304</v>
      </c>
      <c r="Z1407" s="15">
        <f ca="1">IF(B1407=1, ROUND(_xlfn.NORM.INV(Y1407,$C$13,$C$14)*(1+$T$14), 0), ROUND(_xlfn.NORM.INV(Y1407, $D$13, $D$14)*(1+$T$14), 0))</f>
        <v>37</v>
      </c>
      <c r="AA1407" s="20">
        <f ca="1">RAND()</f>
        <v>0.75276514727067945</v>
      </c>
      <c r="AB1407" s="18">
        <f ca="1">IF(B1407=1, ROUND(_xlfn.NORM.INV(AA1407,$C$15,$C$16), 2), ROUND(_xlfn.NORM.INV(AA1407, $D$15, $D$16), 2))</f>
        <v>2881</v>
      </c>
      <c r="AC1407" s="15">
        <f ca="1">MIN(G1407,Z1407)</f>
        <v>24</v>
      </c>
      <c r="AD1407" s="15">
        <f ca="1">RAND()</f>
        <v>0.53367817331352319</v>
      </c>
      <c r="AE1407" s="19">
        <f ca="1">(IF(B1407=1, $G$21+($G$22-$G$21)*AD1407, $H$21+($H$22-$H$21)*AD1407))</f>
        <v>2.6010345199405698E-2</v>
      </c>
      <c r="AF1407" s="15">
        <f ca="1">ROUND(AC1407*(1-AE1407), 0)</f>
        <v>23</v>
      </c>
      <c r="AG1407" s="20">
        <f ca="1">RAND()</f>
        <v>0.39771826929859122</v>
      </c>
      <c r="AH1407" s="15">
        <f ca="1">IF(B1407=1, ROUND(_xlfn.NORM.INV(AG1407,$C$17,$C$18)*(1+$T$14), 0), ROUND(_xlfn.NORM.INV(AG1407, $D$17, $D$18)*(1+$T$14), 0))</f>
        <v>186</v>
      </c>
      <c r="AI1407" s="20">
        <f ca="1">RAND()</f>
        <v>0.31079675575274113</v>
      </c>
      <c r="AJ1407" s="18">
        <f ca="1">IF(B1407=1, ROUND(_xlfn.NORM.INV(AI1407,$C$19,$C$20), 2), ROUND(_xlfn.NORM.INV(AI1407, $D$19, $D$20), 2))</f>
        <v>1711.24</v>
      </c>
      <c r="AK1407" s="15">
        <f ca="1">MIN(ROUND(H1407*(1+$C$22),0),AH1407)</f>
        <v>186</v>
      </c>
      <c r="AL1407" s="20">
        <f ca="1">RAND()</f>
        <v>0.60388525791572067</v>
      </c>
      <c r="AM1407" s="19">
        <f ca="1">(IF(B1407=1, $G$21+($G$22-$G$21)*AL1407, $H$21+($H$22-$H$21)*AL1407))</f>
        <v>2.8116557737471619E-2</v>
      </c>
      <c r="AN1407" s="15">
        <f ca="1">ROUND(AK1407*(1-AM1407), 0)</f>
        <v>181</v>
      </c>
      <c r="AO1407" s="18">
        <f ca="1">SUM(IF(AN1407&gt;H1407, (AN1407-H1407)*($G$23+AJ1407), 0),IF(AF1407&gt;G1407,(AF1407-G1407)*($G$23+AB1407),0),IF(X1407&gt;F1407,(X1407-F1407)*($G$23+T1407),0),IF(P1407&gt;E1407,(P1407-E1407)*($G$23+L1407),0))</f>
        <v>0</v>
      </c>
      <c r="AP1407" s="18">
        <f>-$C$24</f>
        <v>-313614.51120000001</v>
      </c>
      <c r="AQ1407" s="17">
        <f ca="1">L1407*P1407+T1407*X1407+AB1407*AF1407+AJ1407*AN1407-AO1407+AP1407</f>
        <v>333088.19879999995</v>
      </c>
      <c r="AS1407" s="21">
        <f ca="1">SUM(IF(AN1407&gt;H1407, (AN1407-H1407), 0),IF(AF1407&gt;G1407,(AF1407-G1407),0),IF(X1407&gt;F1407,(X1407-F1407),0),IF(P1407&gt;E1407,(P1407-E1407),0))</f>
        <v>0</v>
      </c>
    </row>
    <row r="1408" spans="1:45" x14ac:dyDescent="0.4">
      <c r="A1408" s="15">
        <v>1380</v>
      </c>
      <c r="B1408" s="15">
        <f ca="1">IF(RAND() &lt; (8/12), 0, 1)</f>
        <v>0</v>
      </c>
      <c r="C1408" s="20">
        <f ca="1">RAND()</f>
        <v>0.53125907104044645</v>
      </c>
      <c r="D1408" s="15" t="str">
        <f ca="1">LOOKUP(C1408,$H$13:$H$16,$F$13:$F$16)</f>
        <v>Airbus A380-800</v>
      </c>
      <c r="E1408" s="15">
        <f ca="1">LOOKUP(D1408,$F$6:$F$9,$I$6:$I$9)</f>
        <v>14</v>
      </c>
      <c r="F1408" s="15">
        <f ca="1">LOOKUP(D1408,$F$6:$F$9,$J$6:$J$9)</f>
        <v>76</v>
      </c>
      <c r="G1408" s="15">
        <f ca="1">LOOKUP(D1408,$F$6:$F$9,$K$6:$K$9)</f>
        <v>56</v>
      </c>
      <c r="H1408" s="15">
        <f ca="1">LOOKUP(D1408,$F$6:$F$9,$L$6:$L$9)</f>
        <v>341</v>
      </c>
      <c r="I1408" s="20">
        <f ca="1">RAND()</f>
        <v>0.24944893342998753</v>
      </c>
      <c r="J1408" s="15">
        <f ca="1">IF(B1408=1, ROUND(_xlfn.NORM.INV(I1408,$C$5,$C$6)*(1+$T$14), 0), ROUND(_xlfn.NORM.INV(I1408, $D$5, $D$6)*(1+$T$14), 0))</f>
        <v>3</v>
      </c>
      <c r="K1408" s="20">
        <f ca="1">RAND()</f>
        <v>0.3127450506043048</v>
      </c>
      <c r="L1408" s="18">
        <f ca="1">IF(B1408=1, ROUND(_xlfn.NORM.INV(K1408,$C$7,$C$8), 2), ROUND(_xlfn.NORM.INV(K1408, $D$7, $D$8), 2))</f>
        <v>10269.93</v>
      </c>
      <c r="M1408" s="15">
        <f ca="1">MIN(E1408,J1408)</f>
        <v>3</v>
      </c>
      <c r="N1408" s="15">
        <f ca="1">RAND()</f>
        <v>0.25725694945992905</v>
      </c>
      <c r="O1408" s="19">
        <f ca="1">(IF(B1408=1, $G$21+($G$22-$G$21)*N1408, $H$21+($H$22-$H$21)*N1408))</f>
        <v>1.7717708483797872E-2</v>
      </c>
      <c r="P1408" s="15">
        <f ca="1">ROUND(M1408*(1-O1408), 0)</f>
        <v>3</v>
      </c>
      <c r="Q1408" s="20">
        <f ca="1">RAND()</f>
        <v>0.53198580140591567</v>
      </c>
      <c r="R1408" s="15">
        <f ca="1">IF(B1408=1, ROUND(_xlfn.NORM.INV(Q1408,$C$9,$C$10)*(1+$T$14), 0), ROUND(_xlfn.NORM.INV(Q1408, $D$9, $D$10)*(1+$T$14), 0))</f>
        <v>41</v>
      </c>
      <c r="S1408" s="20">
        <f ca="1">RAND()</f>
        <v>0.75616669244439938</v>
      </c>
      <c r="T1408" s="18">
        <f ca="1">IF(B1408=1, ROUND(_xlfn.NORM.INV(S1408,$C$11,$C$12), 2), ROUND(_xlfn.NORM.INV(S1408, $D$11, $D$12), 2))</f>
        <v>5404.34</v>
      </c>
      <c r="U1408" s="15">
        <f ca="1">MIN(F1408,R1408)</f>
        <v>41</v>
      </c>
      <c r="V1408" s="15">
        <f ca="1">RAND()</f>
        <v>0.8308336177473552</v>
      </c>
      <c r="W1408" s="19">
        <f ca="1">(IF(B1408=1, $G$21+($G$22-$G$21)*V1408, $H$21+($H$22-$H$21)*V1408))</f>
        <v>3.4925008532420657E-2</v>
      </c>
      <c r="X1408" s="15">
        <f ca="1">ROUND(U1408*(1-W1408), 0)</f>
        <v>40</v>
      </c>
      <c r="Y1408" s="20">
        <f ca="1">RAND()</f>
        <v>0.87015786710211562</v>
      </c>
      <c r="Z1408" s="15">
        <f ca="1">IF(B1408=1, ROUND(_xlfn.NORM.INV(Y1408,$C$13,$C$14)*(1+$T$14), 0), ROUND(_xlfn.NORM.INV(Y1408, $D$13, $D$14)*(1+$T$14), 0))</f>
        <v>46</v>
      </c>
      <c r="AA1408" s="20">
        <f ca="1">RAND()</f>
        <v>0.65729337178091618</v>
      </c>
      <c r="AB1408" s="18">
        <f ca="1">IF(B1408=1, ROUND(_xlfn.NORM.INV(AA1408,$C$15,$C$16), 2), ROUND(_xlfn.NORM.INV(AA1408, $D$15, $D$16), 2))</f>
        <v>2847.2</v>
      </c>
      <c r="AC1408" s="15">
        <f ca="1">MIN(G1408,Z1408)</f>
        <v>46</v>
      </c>
      <c r="AD1408" s="15">
        <f ca="1">RAND()</f>
        <v>0.76076544583680639</v>
      </c>
      <c r="AE1408" s="19">
        <f ca="1">(IF(B1408=1, $G$21+($G$22-$G$21)*AD1408, $H$21+($H$22-$H$21)*AD1408))</f>
        <v>3.2822963375104194E-2</v>
      </c>
      <c r="AF1408" s="15">
        <f ca="1">ROUND(AC1408*(1-AE1408), 0)</f>
        <v>44</v>
      </c>
      <c r="AG1408" s="20">
        <f ca="1">RAND()</f>
        <v>0.87894104331872636</v>
      </c>
      <c r="AH1408" s="15">
        <f ca="1">IF(B1408=1, ROUND(_xlfn.NORM.INV(AG1408,$C$17,$C$18)*(1+$T$14), 0), ROUND(_xlfn.NORM.INV(AG1408, $D$17, $D$18)*(1+$T$14), 0))</f>
        <v>261</v>
      </c>
      <c r="AI1408" s="20">
        <f ca="1">RAND()</f>
        <v>0.31841817031520891</v>
      </c>
      <c r="AJ1408" s="18">
        <f ca="1">IF(B1408=1, ROUND(_xlfn.NORM.INV(AI1408,$C$19,$C$20), 2), ROUND(_xlfn.NORM.INV(AI1408, $D$19, $D$20), 2))</f>
        <v>1712.87</v>
      </c>
      <c r="AK1408" s="15">
        <f ca="1">MIN(ROUND(H1408*(1+$C$22),0),AH1408)</f>
        <v>261</v>
      </c>
      <c r="AL1408" s="20">
        <f ca="1">RAND()</f>
        <v>6.5746168526049753E-2</v>
      </c>
      <c r="AM1408" s="19">
        <f ca="1">(IF(B1408=1, $G$21+($G$22-$G$21)*AL1408, $H$21+($H$22-$H$21)*AL1408))</f>
        <v>1.1972385055781493E-2</v>
      </c>
      <c r="AN1408" s="15">
        <f ca="1">ROUND(AK1408*(1-AM1408), 0)</f>
        <v>258</v>
      </c>
      <c r="AO1408" s="18">
        <f ca="1">SUM(IF(AN1408&gt;H1408, (AN1408-H1408)*($G$23+AJ1408), 0),IF(AF1408&gt;G1408,(AF1408-G1408)*($G$23+AB1408),0),IF(X1408&gt;F1408,(X1408-F1408)*($G$23+T1408),0),IF(P1408&gt;E1408,(P1408-E1408)*($G$23+L1408),0))</f>
        <v>0</v>
      </c>
      <c r="AP1408" s="18">
        <f>-$C$24</f>
        <v>-313614.51120000001</v>
      </c>
      <c r="AQ1408" s="17">
        <f ca="1">L1408*P1408+T1408*X1408+AB1408*AF1408+AJ1408*AN1408-AO1408+AP1408</f>
        <v>500566.1387999999</v>
      </c>
      <c r="AS1408" s="21">
        <f ca="1">SUM(IF(AN1408&gt;H1408, (AN1408-H1408), 0),IF(AF1408&gt;G1408,(AF1408-G1408),0),IF(X1408&gt;F1408,(X1408-F1408),0),IF(P1408&gt;E1408,(P1408-E1408),0))</f>
        <v>0</v>
      </c>
    </row>
    <row r="1409" spans="1:45" x14ac:dyDescent="0.4">
      <c r="A1409" s="15">
        <v>1381</v>
      </c>
      <c r="B1409" s="15">
        <f ca="1">IF(RAND() &lt; (8/12), 0, 1)</f>
        <v>0</v>
      </c>
      <c r="C1409" s="20">
        <f ca="1">RAND()</f>
        <v>0.51941762255929436</v>
      </c>
      <c r="D1409" s="15" t="str">
        <f ca="1">LOOKUP(C1409,$H$13:$H$16,$F$13:$F$16)</f>
        <v>Airbus A380-800</v>
      </c>
      <c r="E1409" s="15">
        <f ca="1">LOOKUP(D1409,$F$6:$F$9,$I$6:$I$9)</f>
        <v>14</v>
      </c>
      <c r="F1409" s="15">
        <f ca="1">LOOKUP(D1409,$F$6:$F$9,$J$6:$J$9)</f>
        <v>76</v>
      </c>
      <c r="G1409" s="15">
        <f ca="1">LOOKUP(D1409,$F$6:$F$9,$K$6:$K$9)</f>
        <v>56</v>
      </c>
      <c r="H1409" s="15">
        <f ca="1">LOOKUP(D1409,$F$6:$F$9,$L$6:$L$9)</f>
        <v>341</v>
      </c>
      <c r="I1409" s="20">
        <f ca="1">RAND()</f>
        <v>0.91468313626614595</v>
      </c>
      <c r="J1409" s="15">
        <f ca="1">IF(B1409=1, ROUND(_xlfn.NORM.INV(I1409,$C$5,$C$6)*(1+$T$14), 0), ROUND(_xlfn.NORM.INV(I1409, $D$5, $D$6)*(1+$T$14), 0))</f>
        <v>6</v>
      </c>
      <c r="K1409" s="20">
        <f ca="1">RAND()</f>
        <v>0.96894616848459036</v>
      </c>
      <c r="L1409" s="18">
        <f ca="1">IF(B1409=1, ROUND(_xlfn.NORM.INV(K1409,$C$7,$C$8), 2), ROUND(_xlfn.NORM.INV(K1409, $D$7, $D$8), 2))</f>
        <v>11342.61</v>
      </c>
      <c r="M1409" s="15">
        <f ca="1">MIN(E1409,J1409)</f>
        <v>6</v>
      </c>
      <c r="N1409" s="15">
        <f ca="1">RAND()</f>
        <v>0.9897166385406444</v>
      </c>
      <c r="O1409" s="19">
        <f ca="1">(IF(B1409=1, $G$21+($G$22-$G$21)*N1409, $H$21+($H$22-$H$21)*N1409))</f>
        <v>3.9691499156219334E-2</v>
      </c>
      <c r="P1409" s="15">
        <f ca="1">ROUND(M1409*(1-O1409), 0)</f>
        <v>6</v>
      </c>
      <c r="Q1409" s="20">
        <f ca="1">RAND()</f>
        <v>0.91808755335377012</v>
      </c>
      <c r="R1409" s="15">
        <f ca="1">IF(B1409=1, ROUND(_xlfn.NORM.INV(Q1409,$C$9,$C$10)*(1+$T$14), 0), ROUND(_xlfn.NORM.INV(Q1409, $D$9, $D$10)*(1+$T$14), 0))</f>
        <v>55</v>
      </c>
      <c r="S1409" s="20">
        <f ca="1">RAND()</f>
        <v>0.94855299661895665</v>
      </c>
      <c r="T1409" s="18">
        <f ca="1">IF(B1409=1, ROUND(_xlfn.NORM.INV(S1409,$C$11,$C$12), 2), ROUND(_xlfn.NORM.INV(S1409, $D$11, $D$12), 2))</f>
        <v>5617.86</v>
      </c>
      <c r="U1409" s="15">
        <f ca="1">MIN(F1409,R1409)</f>
        <v>55</v>
      </c>
      <c r="V1409" s="15">
        <f ca="1">RAND()</f>
        <v>0.75703657922068979</v>
      </c>
      <c r="W1409" s="19">
        <f ca="1">(IF(B1409=1, $G$21+($G$22-$G$21)*V1409, $H$21+($H$22-$H$21)*V1409))</f>
        <v>3.2711097376620694E-2</v>
      </c>
      <c r="X1409" s="15">
        <f ca="1">ROUND(U1409*(1-W1409), 0)</f>
        <v>53</v>
      </c>
      <c r="Y1409" s="20">
        <f ca="1">RAND()</f>
        <v>0.14545137319248291</v>
      </c>
      <c r="Z1409" s="15">
        <f ca="1">IF(B1409=1, ROUND(_xlfn.NORM.INV(Y1409,$C$13,$C$14)*(1+$T$14), 0), ROUND(_xlfn.NORM.INV(Y1409, $D$13, $D$14)*(1+$T$14), 0))</f>
        <v>26</v>
      </c>
      <c r="AA1409" s="20">
        <f ca="1">RAND()</f>
        <v>0.52298762326960513</v>
      </c>
      <c r="AB1409" s="18">
        <f ca="1">IF(B1409=1, ROUND(_xlfn.NORM.INV(AA1409,$C$15,$C$16), 2), ROUND(_xlfn.NORM.INV(AA1409, $D$15, $D$16), 2))</f>
        <v>2804.97</v>
      </c>
      <c r="AC1409" s="15">
        <f ca="1">MIN(G1409,Z1409)</f>
        <v>26</v>
      </c>
      <c r="AD1409" s="15">
        <f ca="1">RAND()</f>
        <v>0.87463630583632868</v>
      </c>
      <c r="AE1409" s="19">
        <f ca="1">(IF(B1409=1, $G$21+($G$22-$G$21)*AD1409, $H$21+($H$22-$H$21)*AD1409))</f>
        <v>3.6239089175089861E-2</v>
      </c>
      <c r="AF1409" s="15">
        <f ca="1">ROUND(AC1409*(1-AE1409), 0)</f>
        <v>25</v>
      </c>
      <c r="AG1409" s="20">
        <f ca="1">RAND()</f>
        <v>0.4784642147303847</v>
      </c>
      <c r="AH1409" s="15">
        <f ca="1">IF(B1409=1, ROUND(_xlfn.NORM.INV(AG1409,$C$17,$C$18)*(1+$T$14), 0), ROUND(_xlfn.NORM.INV(AG1409, $D$17, $D$18)*(1+$T$14), 0))</f>
        <v>197</v>
      </c>
      <c r="AI1409" s="20">
        <f ca="1">RAND()</f>
        <v>0.81213503275601906</v>
      </c>
      <c r="AJ1409" s="18">
        <f ca="1">IF(B1409=1, ROUND(_xlfn.NORM.INV(AI1409,$C$19,$C$20), 2), ROUND(_xlfn.NORM.INV(AI1409, $D$19, $D$20), 2))</f>
        <v>1816.01</v>
      </c>
      <c r="AK1409" s="15">
        <f ca="1">MIN(ROUND(H1409*(1+$C$22),0),AH1409)</f>
        <v>197</v>
      </c>
      <c r="AL1409" s="20">
        <f ca="1">RAND()</f>
        <v>9.4795862132940889E-2</v>
      </c>
      <c r="AM1409" s="19">
        <f ca="1">(IF(B1409=1, $G$21+($G$22-$G$21)*AL1409, $H$21+($H$22-$H$21)*AL1409))</f>
        <v>1.2843875863988226E-2</v>
      </c>
      <c r="AN1409" s="15">
        <f ca="1">ROUND(AK1409*(1-AM1409), 0)</f>
        <v>194</v>
      </c>
      <c r="AO1409" s="18">
        <f ca="1">SUM(IF(AN1409&gt;H1409, (AN1409-H1409)*($G$23+AJ1409), 0),IF(AF1409&gt;G1409,(AF1409-G1409)*($G$23+AB1409),0),IF(X1409&gt;F1409,(X1409-F1409)*($G$23+T1409),0),IF(P1409&gt;E1409,(P1409-E1409)*($G$23+L1409),0))</f>
        <v>0</v>
      </c>
      <c r="AP1409" s="18">
        <f>-$C$24</f>
        <v>-313614.51120000001</v>
      </c>
      <c r="AQ1409" s="17">
        <f ca="1">L1409*P1409+T1409*X1409+AB1409*AF1409+AJ1409*AN1409-AO1409+AP1409</f>
        <v>474617.91879999993</v>
      </c>
      <c r="AS1409" s="21">
        <f ca="1">SUM(IF(AN1409&gt;H1409, (AN1409-H1409), 0),IF(AF1409&gt;G1409,(AF1409-G1409),0),IF(X1409&gt;F1409,(X1409-F1409),0),IF(P1409&gt;E1409,(P1409-E1409),0))</f>
        <v>0</v>
      </c>
    </row>
    <row r="1410" spans="1:45" x14ac:dyDescent="0.4">
      <c r="A1410" s="15">
        <v>1382</v>
      </c>
      <c r="B1410" s="15">
        <f ca="1">IF(RAND() &lt; (8/12), 0, 1)</f>
        <v>0</v>
      </c>
      <c r="C1410" s="20">
        <f ca="1">RAND()</f>
        <v>0.20907752429573279</v>
      </c>
      <c r="D1410" s="15" t="str">
        <f ca="1">LOOKUP(C1410,$H$13:$H$16,$F$13:$F$16)</f>
        <v>Airbus A380-800</v>
      </c>
      <c r="E1410" s="15">
        <f ca="1">LOOKUP(D1410,$F$6:$F$9,$I$6:$I$9)</f>
        <v>14</v>
      </c>
      <c r="F1410" s="15">
        <f ca="1">LOOKUP(D1410,$F$6:$F$9,$J$6:$J$9)</f>
        <v>76</v>
      </c>
      <c r="G1410" s="15">
        <f ca="1">LOOKUP(D1410,$F$6:$F$9,$K$6:$K$9)</f>
        <v>56</v>
      </c>
      <c r="H1410" s="15">
        <f ca="1">LOOKUP(D1410,$F$6:$F$9,$L$6:$L$9)</f>
        <v>341</v>
      </c>
      <c r="I1410" s="20">
        <f ca="1">RAND()</f>
        <v>0.93626219334139127</v>
      </c>
      <c r="J1410" s="15">
        <f ca="1">IF(B1410=1, ROUND(_xlfn.NORM.INV(I1410,$C$5,$C$6)*(1+$T$14), 0), ROUND(_xlfn.NORM.INV(I1410, $D$5, $D$6)*(1+$T$14), 0))</f>
        <v>6</v>
      </c>
      <c r="K1410" s="20">
        <f ca="1">RAND()</f>
        <v>0.26903391389281894</v>
      </c>
      <c r="L1410" s="18">
        <f ca="1">IF(B1410=1, ROUND(_xlfn.NORM.INV(K1410,$C$7,$C$8), 2), ROUND(_xlfn.NORM.INV(K1410, $D$7, $D$8), 2))</f>
        <v>10211.75</v>
      </c>
      <c r="M1410" s="15">
        <f ca="1">MIN(E1410,J1410)</f>
        <v>6</v>
      </c>
      <c r="N1410" s="15">
        <f ca="1">RAND()</f>
        <v>4.820595836263486E-2</v>
      </c>
      <c r="O1410" s="19">
        <f ca="1">(IF(B1410=1, $G$21+($G$22-$G$21)*N1410, $H$21+($H$22-$H$21)*N1410))</f>
        <v>1.1446178750879046E-2</v>
      </c>
      <c r="P1410" s="15">
        <f ca="1">ROUND(M1410*(1-O1410), 0)</f>
        <v>6</v>
      </c>
      <c r="Q1410" s="20">
        <f ca="1">RAND()</f>
        <v>0.95173507471965835</v>
      </c>
      <c r="R1410" s="15">
        <f ca="1">IF(B1410=1, ROUND(_xlfn.NORM.INV(Q1410,$C$9,$C$10)*(1+$T$14), 0), ROUND(_xlfn.NORM.INV(Q1410, $D$9, $D$10)*(1+$T$14), 0))</f>
        <v>57</v>
      </c>
      <c r="S1410" s="20">
        <f ca="1">RAND()</f>
        <v>0.75930745047738168</v>
      </c>
      <c r="T1410" s="18">
        <f ca="1">IF(B1410=1, ROUND(_xlfn.NORM.INV(S1410,$C$11,$C$12), 2), ROUND(_xlfn.NORM.INV(S1410, $D$11, $D$12), 2))</f>
        <v>5406.63</v>
      </c>
      <c r="U1410" s="15">
        <f ca="1">MIN(F1410,R1410)</f>
        <v>57</v>
      </c>
      <c r="V1410" s="15">
        <f ca="1">RAND()</f>
        <v>0.2552443846543857</v>
      </c>
      <c r="W1410" s="19">
        <f ca="1">(IF(B1410=1, $G$21+($G$22-$G$21)*V1410, $H$21+($H$22-$H$21)*V1410))</f>
        <v>1.765733153963157E-2</v>
      </c>
      <c r="X1410" s="15">
        <f ca="1">ROUND(U1410*(1-W1410), 0)</f>
        <v>56</v>
      </c>
      <c r="Y1410" s="20">
        <f ca="1">RAND()</f>
        <v>0.71913599177778464</v>
      </c>
      <c r="Z1410" s="15">
        <f ca="1">IF(B1410=1, ROUND(_xlfn.NORM.INV(Y1410,$C$13,$C$14)*(1+$T$14), 0), ROUND(_xlfn.NORM.INV(Y1410, $D$13, $D$14)*(1+$T$14), 0))</f>
        <v>41</v>
      </c>
      <c r="AA1410" s="20">
        <f ca="1">RAND()</f>
        <v>0.61652703939779319</v>
      </c>
      <c r="AB1410" s="18">
        <f ca="1">IF(B1410=1, ROUND(_xlfn.NORM.INV(AA1410,$C$15,$C$16), 2), ROUND(_xlfn.NORM.INV(AA1410, $D$15, $D$16), 2))</f>
        <v>2833.99</v>
      </c>
      <c r="AC1410" s="15">
        <f ca="1">MIN(G1410,Z1410)</f>
        <v>41</v>
      </c>
      <c r="AD1410" s="15">
        <f ca="1">RAND()</f>
        <v>0.36109344392623111</v>
      </c>
      <c r="AE1410" s="19">
        <f ca="1">(IF(B1410=1, $G$21+($G$22-$G$21)*AD1410, $H$21+($H$22-$H$21)*AD1410))</f>
        <v>2.0832803317786933E-2</v>
      </c>
      <c r="AF1410" s="15">
        <f ca="1">ROUND(AC1410*(1-AE1410), 0)</f>
        <v>40</v>
      </c>
      <c r="AG1410" s="20">
        <f ca="1">RAND()</f>
        <v>0.77278386843153968</v>
      </c>
      <c r="AH1410" s="15">
        <f ca="1">IF(B1410=1, ROUND(_xlfn.NORM.INV(AG1410,$C$17,$C$18)*(1+$T$14), 0), ROUND(_xlfn.NORM.INV(AG1410, $D$17, $D$18)*(1+$T$14), 0))</f>
        <v>239</v>
      </c>
      <c r="AI1410" s="20">
        <f ca="1">RAND()</f>
        <v>0.65693098369088387</v>
      </c>
      <c r="AJ1410" s="18">
        <f ca="1">IF(B1410=1, ROUND(_xlfn.NORM.INV(AI1410,$C$19,$C$20), 2), ROUND(_xlfn.NORM.INV(AI1410, $D$19, $D$20), 2))</f>
        <v>1779.43</v>
      </c>
      <c r="AK1410" s="15">
        <f ca="1">MIN(ROUND(H1410*(1+$C$22),0),AH1410)</f>
        <v>239</v>
      </c>
      <c r="AL1410" s="20">
        <f ca="1">RAND()</f>
        <v>0.76843851345894953</v>
      </c>
      <c r="AM1410" s="19">
        <f ca="1">(IF(B1410=1, $G$21+($G$22-$G$21)*AL1410, $H$21+($H$22-$H$21)*AL1410))</f>
        <v>3.3053155403768485E-2</v>
      </c>
      <c r="AN1410" s="15">
        <f ca="1">ROUND(AK1410*(1-AM1410), 0)</f>
        <v>231</v>
      </c>
      <c r="AO1410" s="18">
        <f ca="1">SUM(IF(AN1410&gt;H1410, (AN1410-H1410)*($G$23+AJ1410), 0),IF(AF1410&gt;G1410,(AF1410-G1410)*($G$23+AB1410),0),IF(X1410&gt;F1410,(X1410-F1410)*($G$23+T1410),0),IF(P1410&gt;E1410,(P1410-E1410)*($G$23+L1410),0))</f>
        <v>0</v>
      </c>
      <c r="AP1410" s="18">
        <f>-$C$24</f>
        <v>-313614.51120000001</v>
      </c>
      <c r="AQ1410" s="17">
        <f ca="1">L1410*P1410+T1410*X1410+AB1410*AF1410+AJ1410*AN1410-AO1410+AP1410</f>
        <v>574835.1987999999</v>
      </c>
      <c r="AS1410" s="21">
        <f ca="1">SUM(IF(AN1410&gt;H1410, (AN1410-H1410), 0),IF(AF1410&gt;G1410,(AF1410-G1410),0),IF(X1410&gt;F1410,(X1410-F1410),0),IF(P1410&gt;E1410,(P1410-E1410),0))</f>
        <v>0</v>
      </c>
    </row>
    <row r="1411" spans="1:45" x14ac:dyDescent="0.4">
      <c r="A1411" s="15">
        <v>1383</v>
      </c>
      <c r="B1411" s="15">
        <f ca="1">IF(RAND() &lt; (8/12), 0, 1)</f>
        <v>0</v>
      </c>
      <c r="C1411" s="20">
        <f ca="1">RAND()</f>
        <v>0.40022440196493747</v>
      </c>
      <c r="D1411" s="15" t="str">
        <f ca="1">LOOKUP(C1411,$H$13:$H$16,$F$13:$F$16)</f>
        <v>Airbus A380-800</v>
      </c>
      <c r="E1411" s="15">
        <f ca="1">LOOKUP(D1411,$F$6:$F$9,$I$6:$I$9)</f>
        <v>14</v>
      </c>
      <c r="F1411" s="15">
        <f ca="1">LOOKUP(D1411,$F$6:$F$9,$J$6:$J$9)</f>
        <v>76</v>
      </c>
      <c r="G1411" s="15">
        <f ca="1">LOOKUP(D1411,$F$6:$F$9,$K$6:$K$9)</f>
        <v>56</v>
      </c>
      <c r="H1411" s="15">
        <f ca="1">LOOKUP(D1411,$F$6:$F$9,$L$6:$L$9)</f>
        <v>341</v>
      </c>
      <c r="I1411" s="20">
        <f ca="1">RAND()</f>
        <v>0.95608635363395966</v>
      </c>
      <c r="J1411" s="15">
        <f ca="1">IF(B1411=1, ROUND(_xlfn.NORM.INV(I1411,$C$5,$C$6)*(1+$T$14), 0), ROUND(_xlfn.NORM.INV(I1411, $D$5, $D$6)*(1+$T$14), 0))</f>
        <v>6</v>
      </c>
      <c r="K1411" s="20">
        <f ca="1">RAND()</f>
        <v>0.45671691955777993</v>
      </c>
      <c r="L1411" s="18">
        <f ca="1">IF(B1411=1, ROUND(_xlfn.NORM.INV(K1411,$C$7,$C$8), 2), ROUND(_xlfn.NORM.INV(K1411, $D$7, $D$8), 2))</f>
        <v>10442.84</v>
      </c>
      <c r="M1411" s="15">
        <f ca="1">MIN(E1411,J1411)</f>
        <v>6</v>
      </c>
      <c r="N1411" s="15">
        <f ca="1">RAND()</f>
        <v>0.94559930136870041</v>
      </c>
      <c r="O1411" s="19">
        <f ca="1">(IF(B1411=1, $G$21+($G$22-$G$21)*N1411, $H$21+($H$22-$H$21)*N1411))</f>
        <v>3.8367979041061012E-2</v>
      </c>
      <c r="P1411" s="15">
        <f ca="1">ROUND(M1411*(1-O1411), 0)</f>
        <v>6</v>
      </c>
      <c r="Q1411" s="20">
        <f ca="1">RAND()</f>
        <v>0.22407616453071499</v>
      </c>
      <c r="R1411" s="15">
        <f ca="1">IF(B1411=1, ROUND(_xlfn.NORM.INV(Q1411,$C$9,$C$10)*(1+$T$14), 0), ROUND(_xlfn.NORM.INV(Q1411, $D$9, $D$10)*(1+$T$14), 0))</f>
        <v>32</v>
      </c>
      <c r="S1411" s="20">
        <f ca="1">RAND()</f>
        <v>0.81317893938428232</v>
      </c>
      <c r="T1411" s="18">
        <f ca="1">IF(B1411=1, ROUND(_xlfn.NORM.INV(S1411,$C$11,$C$12), 2), ROUND(_xlfn.NORM.INV(S1411, $D$11, $D$12), 2))</f>
        <v>5448.93</v>
      </c>
      <c r="U1411" s="15">
        <f ca="1">MIN(F1411,R1411)</f>
        <v>32</v>
      </c>
      <c r="V1411" s="15">
        <f ca="1">RAND()</f>
        <v>0.24027796676567259</v>
      </c>
      <c r="W1411" s="19">
        <f ca="1">(IF(B1411=1, $G$21+($G$22-$G$21)*V1411, $H$21+($H$22-$H$21)*V1411))</f>
        <v>1.7208339002970176E-2</v>
      </c>
      <c r="X1411" s="15">
        <f ca="1">ROUND(U1411*(1-W1411), 0)</f>
        <v>31</v>
      </c>
      <c r="Y1411" s="20">
        <f ca="1">RAND()</f>
        <v>0.55372645459782333</v>
      </c>
      <c r="Z1411" s="15">
        <f ca="1">IF(B1411=1, ROUND(_xlfn.NORM.INV(Y1411,$C$13,$C$14)*(1+$T$14), 0), ROUND(_xlfn.NORM.INV(Y1411, $D$13, $D$14)*(1+$T$14), 0))</f>
        <v>37</v>
      </c>
      <c r="AA1411" s="20">
        <f ca="1">RAND()</f>
        <v>0.50249945480110503</v>
      </c>
      <c r="AB1411" s="18">
        <f ca="1">IF(B1411=1, ROUND(_xlfn.NORM.INV(AA1411,$C$15,$C$16), 2), ROUND(_xlfn.NORM.INV(AA1411, $D$15, $D$16), 2))</f>
        <v>2798.73</v>
      </c>
      <c r="AC1411" s="15">
        <f ca="1">MIN(G1411,Z1411)</f>
        <v>37</v>
      </c>
      <c r="AD1411" s="15">
        <f ca="1">RAND()</f>
        <v>0.22121617496505264</v>
      </c>
      <c r="AE1411" s="19">
        <f ca="1">(IF(B1411=1, $G$21+($G$22-$G$21)*AD1411, $H$21+($H$22-$H$21)*AD1411))</f>
        <v>1.6636485248951581E-2</v>
      </c>
      <c r="AF1411" s="15">
        <f ca="1">ROUND(AC1411*(1-AE1411), 0)</f>
        <v>36</v>
      </c>
      <c r="AG1411" s="20">
        <f ca="1">RAND()</f>
        <v>0.10494177740604149</v>
      </c>
      <c r="AH1411" s="15">
        <f ca="1">IF(B1411=1, ROUND(_xlfn.NORM.INV(AG1411,$C$17,$C$18)*(1+$T$14), 0), ROUND(_xlfn.NORM.INV(AG1411, $D$17, $D$18)*(1+$T$14), 0))</f>
        <v>134</v>
      </c>
      <c r="AI1411" s="20">
        <f ca="1">RAND()</f>
        <v>0.64933940655001876</v>
      </c>
      <c r="AJ1411" s="18">
        <f ca="1">IF(B1411=1, ROUND(_xlfn.NORM.INV(AI1411,$C$19,$C$20), 2), ROUND(_xlfn.NORM.INV(AI1411, $D$19, $D$20), 2))</f>
        <v>1777.86</v>
      </c>
      <c r="AK1411" s="15">
        <f ca="1">MIN(ROUND(H1411*(1+$C$22),0),AH1411)</f>
        <v>134</v>
      </c>
      <c r="AL1411" s="20">
        <f ca="1">RAND()</f>
        <v>0.55002674000841467</v>
      </c>
      <c r="AM1411" s="19">
        <f ca="1">(IF(B1411=1, $G$21+($G$22-$G$21)*AL1411, $H$21+($H$22-$H$21)*AL1411))</f>
        <v>2.6500802200252437E-2</v>
      </c>
      <c r="AN1411" s="15">
        <f ca="1">ROUND(AK1411*(1-AM1411), 0)</f>
        <v>130</v>
      </c>
      <c r="AO1411" s="18">
        <f ca="1">SUM(IF(AN1411&gt;H1411, (AN1411-H1411)*($G$23+AJ1411), 0),IF(AF1411&gt;G1411,(AF1411-G1411)*($G$23+AB1411),0),IF(X1411&gt;F1411,(X1411-F1411)*($G$23+T1411),0),IF(P1411&gt;E1411,(P1411-E1411)*($G$23+L1411),0))</f>
        <v>0</v>
      </c>
      <c r="AP1411" s="18">
        <f>-$C$24</f>
        <v>-313614.51120000001</v>
      </c>
      <c r="AQ1411" s="17">
        <f ca="1">L1411*P1411+T1411*X1411+AB1411*AF1411+AJ1411*AN1411-AO1411+AP1411</f>
        <v>249835.43879999995</v>
      </c>
      <c r="AS1411" s="21">
        <f ca="1">SUM(IF(AN1411&gt;H1411, (AN1411-H1411), 0),IF(AF1411&gt;G1411,(AF1411-G1411),0),IF(X1411&gt;F1411,(X1411-F1411),0),IF(P1411&gt;E1411,(P1411-E1411),0))</f>
        <v>0</v>
      </c>
    </row>
    <row r="1412" spans="1:45" x14ac:dyDescent="0.4">
      <c r="A1412" s="15">
        <v>1384</v>
      </c>
      <c r="B1412" s="15">
        <f ca="1">IF(RAND() &lt; (8/12), 0, 1)</f>
        <v>0</v>
      </c>
      <c r="C1412" s="20">
        <f ca="1">RAND()</f>
        <v>0.73562902335504188</v>
      </c>
      <c r="D1412" s="15" t="str">
        <f ca="1">LOOKUP(C1412,$H$13:$H$16,$F$13:$F$16)</f>
        <v>Boeing 777-300ER</v>
      </c>
      <c r="E1412" s="15">
        <f ca="1">LOOKUP(D1412,$F$6:$F$9,$I$6:$I$9)</f>
        <v>8</v>
      </c>
      <c r="F1412" s="15">
        <f ca="1">LOOKUP(D1412,$F$6:$F$9,$J$6:$J$9)</f>
        <v>40</v>
      </c>
      <c r="G1412" s="15">
        <f ca="1">LOOKUP(D1412,$F$6:$F$9,$K$6:$K$9)</f>
        <v>24</v>
      </c>
      <c r="H1412" s="15">
        <f ca="1">LOOKUP(D1412,$F$6:$F$9,$L$6:$L$9)</f>
        <v>260</v>
      </c>
      <c r="I1412" s="20">
        <f ca="1">RAND()</f>
        <v>0.2030573624270543</v>
      </c>
      <c r="J1412" s="15">
        <f ca="1">IF(B1412=1, ROUND(_xlfn.NORM.INV(I1412,$C$5,$C$6)*(1+$T$14), 0), ROUND(_xlfn.NORM.INV(I1412, $D$5, $D$6)*(1+$T$14), 0))</f>
        <v>3</v>
      </c>
      <c r="K1412" s="20">
        <f ca="1">RAND()</f>
        <v>0.94876972337840659</v>
      </c>
      <c r="L1412" s="18">
        <f ca="1">IF(B1412=1, ROUND(_xlfn.NORM.INV(K1412,$C$7,$C$8), 2), ROUND(_xlfn.NORM.INV(K1412, $D$7, $D$8), 2))</f>
        <v>11236.65</v>
      </c>
      <c r="M1412" s="15">
        <f ca="1">MIN(E1412,J1412)</f>
        <v>3</v>
      </c>
      <c r="N1412" s="15">
        <f ca="1">RAND()</f>
        <v>0.15836484816725527</v>
      </c>
      <c r="O1412" s="19">
        <f ca="1">(IF(B1412=1, $G$21+($G$22-$G$21)*N1412, $H$21+($H$22-$H$21)*N1412))</f>
        <v>1.4750945445017658E-2</v>
      </c>
      <c r="P1412" s="15">
        <f ca="1">ROUND(M1412*(1-O1412), 0)</f>
        <v>3</v>
      </c>
      <c r="Q1412" s="20">
        <f ca="1">RAND()</f>
        <v>0.68823819863261892</v>
      </c>
      <c r="R1412" s="15">
        <f ca="1">IF(B1412=1, ROUND(_xlfn.NORM.INV(Q1412,$C$9,$C$10)*(1+$T$14), 0), ROUND(_xlfn.NORM.INV(Q1412, $D$9, $D$10)*(1+$T$14), 0))</f>
        <v>45</v>
      </c>
      <c r="S1412" s="20">
        <f ca="1">RAND()</f>
        <v>0.91578239948087781</v>
      </c>
      <c r="T1412" s="18">
        <f ca="1">IF(B1412=1, ROUND(_xlfn.NORM.INV(S1412,$C$11,$C$12), 2), ROUND(_xlfn.NORM.INV(S1412, $D$11, $D$12), 2))</f>
        <v>5560.04</v>
      </c>
      <c r="U1412" s="15">
        <f ca="1">MIN(F1412,R1412)</f>
        <v>40</v>
      </c>
      <c r="V1412" s="15">
        <f ca="1">RAND()</f>
        <v>0.510120127429464</v>
      </c>
      <c r="W1412" s="19">
        <f ca="1">(IF(B1412=1, $G$21+($G$22-$G$21)*V1412, $H$21+($H$22-$H$21)*V1412))</f>
        <v>2.5303603822883922E-2</v>
      </c>
      <c r="X1412" s="15">
        <f ca="1">ROUND(U1412*(1-W1412), 0)</f>
        <v>39</v>
      </c>
      <c r="Y1412" s="20">
        <f ca="1">RAND()</f>
        <v>0.57828792410247987</v>
      </c>
      <c r="Z1412" s="15">
        <f ca="1">IF(B1412=1, ROUND(_xlfn.NORM.INV(Y1412,$C$13,$C$14)*(1+$T$14), 0), ROUND(_xlfn.NORM.INV(Y1412, $D$13, $D$14)*(1+$T$14), 0))</f>
        <v>38</v>
      </c>
      <c r="AA1412" s="20">
        <f ca="1">RAND()</f>
        <v>0.69365648882243069</v>
      </c>
      <c r="AB1412" s="18">
        <f ca="1">IF(B1412=1, ROUND(_xlfn.NORM.INV(AA1412,$C$15,$C$16), 2), ROUND(_xlfn.NORM.INV(AA1412, $D$15, $D$16), 2))</f>
        <v>2859.49</v>
      </c>
      <c r="AC1412" s="15">
        <f ca="1">MIN(G1412,Z1412)</f>
        <v>24</v>
      </c>
      <c r="AD1412" s="15">
        <f ca="1">RAND()</f>
        <v>0.88692360150557392</v>
      </c>
      <c r="AE1412" s="19">
        <f ca="1">(IF(B1412=1, $G$21+($G$22-$G$21)*AD1412, $H$21+($H$22-$H$21)*AD1412))</f>
        <v>3.660770804516722E-2</v>
      </c>
      <c r="AF1412" s="15">
        <f ca="1">ROUND(AC1412*(1-AE1412), 0)</f>
        <v>23</v>
      </c>
      <c r="AG1412" s="20">
        <f ca="1">RAND()</f>
        <v>9.2096637038500462E-2</v>
      </c>
      <c r="AH1412" s="15">
        <f ca="1">IF(B1412=1, ROUND(_xlfn.NORM.INV(AG1412,$C$17,$C$18)*(1+$T$14), 0), ROUND(_xlfn.NORM.INV(AG1412, $D$17, $D$18)*(1+$T$14), 0))</f>
        <v>130</v>
      </c>
      <c r="AI1412" s="20">
        <f ca="1">RAND()</f>
        <v>0.60709408979392043</v>
      </c>
      <c r="AJ1412" s="18">
        <f ca="1">IF(B1412=1, ROUND(_xlfn.NORM.INV(AI1412,$C$19,$C$20), 2), ROUND(_xlfn.NORM.INV(AI1412, $D$19, $D$20), 2))</f>
        <v>1769.37</v>
      </c>
      <c r="AK1412" s="15">
        <f ca="1">MIN(ROUND(H1412*(1+$C$22),0),AH1412)</f>
        <v>130</v>
      </c>
      <c r="AL1412" s="20">
        <f ca="1">RAND()</f>
        <v>0.9278172279342729</v>
      </c>
      <c r="AM1412" s="19">
        <f ca="1">(IF(B1412=1, $G$21+($G$22-$G$21)*AL1412, $H$21+($H$22-$H$21)*AL1412))</f>
        <v>3.7834516838028187E-2</v>
      </c>
      <c r="AN1412" s="15">
        <f ca="1">ROUND(AK1412*(1-AM1412), 0)</f>
        <v>125</v>
      </c>
      <c r="AO1412" s="18">
        <f ca="1">SUM(IF(AN1412&gt;H1412, (AN1412-H1412)*($G$23+AJ1412), 0),IF(AF1412&gt;G1412,(AF1412-G1412)*($G$23+AB1412),0),IF(X1412&gt;F1412,(X1412-F1412)*($G$23+T1412),0),IF(P1412&gt;E1412,(P1412-E1412)*($G$23+L1412),0))</f>
        <v>0</v>
      </c>
      <c r="AP1412" s="18">
        <f>-$C$24</f>
        <v>-313614.51120000001</v>
      </c>
      <c r="AQ1412" s="17">
        <f ca="1">L1412*P1412+T1412*X1412+AB1412*AF1412+AJ1412*AN1412-AO1412+AP1412</f>
        <v>223876.51880000002</v>
      </c>
      <c r="AS1412" s="21">
        <f ca="1">SUM(IF(AN1412&gt;H1412, (AN1412-H1412), 0),IF(AF1412&gt;G1412,(AF1412-G1412),0),IF(X1412&gt;F1412,(X1412-F1412),0),IF(P1412&gt;E1412,(P1412-E1412),0))</f>
        <v>0</v>
      </c>
    </row>
    <row r="1413" spans="1:45" x14ac:dyDescent="0.4">
      <c r="A1413" s="15">
        <v>1385</v>
      </c>
      <c r="B1413" s="15">
        <f ca="1">IF(RAND() &lt; (8/12), 0, 1)</f>
        <v>1</v>
      </c>
      <c r="C1413" s="20">
        <f ca="1">RAND()</f>
        <v>0.30168600880118057</v>
      </c>
      <c r="D1413" s="15" t="str">
        <f ca="1">LOOKUP(C1413,$H$13:$H$16,$F$13:$F$16)</f>
        <v>Airbus A380-800</v>
      </c>
      <c r="E1413" s="15">
        <f ca="1">LOOKUP(D1413,$F$6:$F$9,$I$6:$I$9)</f>
        <v>14</v>
      </c>
      <c r="F1413" s="15">
        <f ca="1">LOOKUP(D1413,$F$6:$F$9,$J$6:$J$9)</f>
        <v>76</v>
      </c>
      <c r="G1413" s="15">
        <f ca="1">LOOKUP(D1413,$F$6:$F$9,$K$6:$K$9)</f>
        <v>56</v>
      </c>
      <c r="H1413" s="15">
        <f ca="1">LOOKUP(D1413,$F$6:$F$9,$L$6:$L$9)</f>
        <v>341</v>
      </c>
      <c r="I1413" s="20">
        <f ca="1">RAND()</f>
        <v>9.0202727511554004E-2</v>
      </c>
      <c r="J1413" s="15">
        <f ca="1">IF(B1413=1, ROUND(_xlfn.NORM.INV(I1413,$C$5,$C$6)*(1+$T$14), 0), ROUND(_xlfn.NORM.INV(I1413, $D$5, $D$6)*(1+$T$14), 0))</f>
        <v>3</v>
      </c>
      <c r="K1413" s="20">
        <f ca="1">RAND()</f>
        <v>0.43493036664749474</v>
      </c>
      <c r="L1413" s="18">
        <f ca="1">IF(B1413=1, ROUND(_xlfn.NORM.INV(K1413,$C$7,$C$8), 2), ROUND(_xlfn.NORM.INV(K1413, $D$7, $D$8), 2))</f>
        <v>13363.42</v>
      </c>
      <c r="M1413" s="15">
        <f ca="1">MIN(E1413,J1413)</f>
        <v>3</v>
      </c>
      <c r="N1413" s="15">
        <f ca="1">RAND()</f>
        <v>0.19270147167671436</v>
      </c>
      <c r="O1413" s="19">
        <f ca="1">(IF(B1413=1, $G$21+($G$22-$G$21)*N1413, $H$21+($H$22-$H$21)*N1413))</f>
        <v>2.1744551508685005E-2</v>
      </c>
      <c r="P1413" s="15">
        <f ca="1">ROUND(M1413*(1-O1413), 0)</f>
        <v>3</v>
      </c>
      <c r="Q1413" s="20">
        <f ca="1">RAND()</f>
        <v>0.84328336664110037</v>
      </c>
      <c r="R1413" s="15">
        <f ca="1">IF(B1413=1, ROUND(_xlfn.NORM.INV(Q1413,$C$9,$C$10)*(1+$T$14), 0), ROUND(_xlfn.NORM.INV(Q1413, $D$9, $D$10)*(1+$T$14), 0))</f>
        <v>86</v>
      </c>
      <c r="S1413" s="20">
        <f ca="1">RAND()</f>
        <v>0.90995139079807774</v>
      </c>
      <c r="T1413" s="18">
        <f ca="1">IF(B1413=1, ROUND(_xlfn.NORM.INV(S1413,$C$11,$C$12), 2), ROUND(_xlfn.NORM.INV(S1413, $D$11, $D$12), 2))</f>
        <v>8038.14</v>
      </c>
      <c r="U1413" s="15">
        <f ca="1">MIN(F1413,R1413)</f>
        <v>76</v>
      </c>
      <c r="V1413" s="15">
        <f ca="1">RAND()</f>
        <v>0.24658338223170773</v>
      </c>
      <c r="W1413" s="19">
        <f ca="1">(IF(B1413=1, $G$21+($G$22-$G$21)*V1413, $H$21+($H$22-$H$21)*V1413))</f>
        <v>2.3630418378109773E-2</v>
      </c>
      <c r="X1413" s="15">
        <f ca="1">ROUND(U1413*(1-W1413), 0)</f>
        <v>74</v>
      </c>
      <c r="Y1413" s="20">
        <f ca="1">RAND()</f>
        <v>0.37022760633843332</v>
      </c>
      <c r="Z1413" s="15">
        <f ca="1">IF(B1413=1, ROUND(_xlfn.NORM.INV(Y1413,$C$13,$C$14)*(1+$T$14), 0), ROUND(_xlfn.NORM.INV(Y1413, $D$13, $D$14)*(1+$T$14), 0))</f>
        <v>47</v>
      </c>
      <c r="AA1413" s="20">
        <f ca="1">RAND()</f>
        <v>0.2881275114227061</v>
      </c>
      <c r="AB1413" s="18">
        <f ca="1">IF(B1413=1, ROUND(_xlfn.NORM.INV(AA1413,$C$15,$C$16), 2), ROUND(_xlfn.NORM.INV(AA1413, $D$15, $D$16), 2))</f>
        <v>3373.6</v>
      </c>
      <c r="AC1413" s="15">
        <f ca="1">MIN(G1413,Z1413)</f>
        <v>47</v>
      </c>
      <c r="AD1413" s="15">
        <f ca="1">RAND()</f>
        <v>0.11222594734273694</v>
      </c>
      <c r="AE1413" s="19">
        <f ca="1">(IF(B1413=1, $G$21+($G$22-$G$21)*AD1413, $H$21+($H$22-$H$21)*AD1413))</f>
        <v>1.8927908156995792E-2</v>
      </c>
      <c r="AF1413" s="15">
        <f ca="1">ROUND(AC1413*(1-AE1413), 0)</f>
        <v>46</v>
      </c>
      <c r="AG1413" s="20">
        <f ca="1">RAND()</f>
        <v>0.13324418963185614</v>
      </c>
      <c r="AH1413" s="15">
        <f ca="1">IF(B1413=1, ROUND(_xlfn.NORM.INV(AG1413,$C$17,$C$18)*(1+$T$14), 0), ROUND(_xlfn.NORM.INV(AG1413, $D$17, $D$18)*(1+$T$14), 0))</f>
        <v>164</v>
      </c>
      <c r="AI1413" s="20">
        <f ca="1">RAND()</f>
        <v>0.49735074263141277</v>
      </c>
      <c r="AJ1413" s="18">
        <f ca="1">IF(B1413=1, ROUND(_xlfn.NORM.INV(AI1413,$C$19,$C$20), 2), ROUND(_xlfn.NORM.INV(AI1413, $D$19, $D$20), 2))</f>
        <v>2274.48</v>
      </c>
      <c r="AK1413" s="15">
        <f ca="1">MIN(ROUND(H1413*(1+$C$22),0),AH1413)</f>
        <v>164</v>
      </c>
      <c r="AL1413" s="20">
        <f ca="1">RAND()</f>
        <v>0.10257057756200227</v>
      </c>
      <c r="AM1413" s="19">
        <f ca="1">(IF(B1413=1, $G$21+($G$22-$G$21)*AL1413, $H$21+($H$22-$H$21)*AL1413))</f>
        <v>1.8589970214670078E-2</v>
      </c>
      <c r="AN1413" s="15">
        <f ca="1">ROUND(AK1413*(1-AM1413), 0)</f>
        <v>161</v>
      </c>
      <c r="AO1413" s="18">
        <f ca="1">SUM(IF(AN1413&gt;H1413, (AN1413-H1413)*($G$23+AJ1413), 0),IF(AF1413&gt;G1413,(AF1413-G1413)*($G$23+AB1413),0),IF(X1413&gt;F1413,(X1413-F1413)*($G$23+T1413),0),IF(P1413&gt;E1413,(P1413-E1413)*($G$23+L1413),0))</f>
        <v>0</v>
      </c>
      <c r="AP1413" s="18">
        <f>-$C$24</f>
        <v>-313614.51120000001</v>
      </c>
      <c r="AQ1413" s="17">
        <f ca="1">L1413*P1413+T1413*X1413+AB1413*AF1413+AJ1413*AN1413-AO1413+AP1413</f>
        <v>842674.98879999993</v>
      </c>
      <c r="AS1413" s="21">
        <f ca="1">SUM(IF(AN1413&gt;H1413, (AN1413-H1413), 0),IF(AF1413&gt;G1413,(AF1413-G1413),0),IF(X1413&gt;F1413,(X1413-F1413),0),IF(P1413&gt;E1413,(P1413-E1413),0))</f>
        <v>0</v>
      </c>
    </row>
    <row r="1414" spans="1:45" x14ac:dyDescent="0.4">
      <c r="A1414" s="15">
        <v>1386</v>
      </c>
      <c r="B1414" s="15">
        <f ca="1">IF(RAND() &lt; (8/12), 0, 1)</f>
        <v>1</v>
      </c>
      <c r="C1414" s="20">
        <f ca="1">RAND()</f>
        <v>0.35588148723185697</v>
      </c>
      <c r="D1414" s="15" t="str">
        <f ca="1">LOOKUP(C1414,$H$13:$H$16,$F$13:$F$16)</f>
        <v>Airbus A380-800</v>
      </c>
      <c r="E1414" s="15">
        <f ca="1">LOOKUP(D1414,$F$6:$F$9,$I$6:$I$9)</f>
        <v>14</v>
      </c>
      <c r="F1414" s="15">
        <f ca="1">LOOKUP(D1414,$F$6:$F$9,$J$6:$J$9)</f>
        <v>76</v>
      </c>
      <c r="G1414" s="15">
        <f ca="1">LOOKUP(D1414,$F$6:$F$9,$K$6:$K$9)</f>
        <v>56</v>
      </c>
      <c r="H1414" s="15">
        <f ca="1">LOOKUP(D1414,$F$6:$F$9,$L$6:$L$9)</f>
        <v>341</v>
      </c>
      <c r="I1414" s="20">
        <f ca="1">RAND()</f>
        <v>0.10131551668783567</v>
      </c>
      <c r="J1414" s="15">
        <f ca="1">IF(B1414=1, ROUND(_xlfn.NORM.INV(I1414,$C$5,$C$6)*(1+$T$14), 0), ROUND(_xlfn.NORM.INV(I1414, $D$5, $D$6)*(1+$T$14), 0))</f>
        <v>4</v>
      </c>
      <c r="K1414" s="20">
        <f ca="1">RAND()</f>
        <v>0.60092765572834783</v>
      </c>
      <c r="L1414" s="18">
        <f ca="1">IF(B1414=1, ROUND(_xlfn.NORM.INV(K1414,$C$7,$C$8), 2), ROUND(_xlfn.NORM.INV(K1414, $D$7, $D$8), 2))</f>
        <v>14120.1</v>
      </c>
      <c r="M1414" s="15">
        <f ca="1">MIN(E1414,J1414)</f>
        <v>4</v>
      </c>
      <c r="N1414" s="15">
        <f ca="1">RAND()</f>
        <v>0.67859585004907663</v>
      </c>
      <c r="O1414" s="19">
        <f ca="1">(IF(B1414=1, $G$21+($G$22-$G$21)*N1414, $H$21+($H$22-$H$21)*N1414))</f>
        <v>3.8750854751717682E-2</v>
      </c>
      <c r="P1414" s="15">
        <f ca="1">ROUND(M1414*(1-O1414), 0)</f>
        <v>4</v>
      </c>
      <c r="Q1414" s="20">
        <f ca="1">RAND()</f>
        <v>0.20871381973118597</v>
      </c>
      <c r="R1414" s="15">
        <f ca="1">IF(B1414=1, ROUND(_xlfn.NORM.INV(Q1414,$C$9,$C$10)*(1+$T$14), 0), ROUND(_xlfn.NORM.INV(Q1414, $D$9, $D$10)*(1+$T$14), 0))</f>
        <v>40</v>
      </c>
      <c r="S1414" s="20">
        <f ca="1">RAND()</f>
        <v>0.74432576437292342</v>
      </c>
      <c r="T1414" s="18">
        <f ca="1">IF(B1414=1, ROUND(_xlfn.NORM.INV(S1414,$C$11,$C$12), 2), ROUND(_xlfn.NORM.INV(S1414, $D$11, $D$12), 2))</f>
        <v>7421.63</v>
      </c>
      <c r="U1414" s="15">
        <f ca="1">MIN(F1414,R1414)</f>
        <v>40</v>
      </c>
      <c r="V1414" s="15">
        <f ca="1">RAND()</f>
        <v>0.59965818732366127</v>
      </c>
      <c r="W1414" s="19">
        <f ca="1">(IF(B1414=1, $G$21+($G$22-$G$21)*V1414, $H$21+($H$22-$H$21)*V1414))</f>
        <v>3.5988036556328144E-2</v>
      </c>
      <c r="X1414" s="15">
        <f ca="1">ROUND(U1414*(1-W1414), 0)</f>
        <v>39</v>
      </c>
      <c r="Y1414" s="20">
        <f ca="1">RAND()</f>
        <v>0.61179409110059468</v>
      </c>
      <c r="Z1414" s="15">
        <f ca="1">IF(B1414=1, ROUND(_xlfn.NORM.INV(Y1414,$C$13,$C$14)*(1+$T$14), 0), ROUND(_xlfn.NORM.INV(Y1414, $D$13, $D$14)*(1+$T$14), 0))</f>
        <v>61</v>
      </c>
      <c r="AA1414" s="20">
        <f ca="1">RAND()</f>
        <v>2.541815357341326E-3</v>
      </c>
      <c r="AB1414" s="18">
        <f ca="1">IF(B1414=1, ROUND(_xlfn.NORM.INV(AA1414,$C$15,$C$16), 2), ROUND(_xlfn.NORM.INV(AA1414, $D$15, $D$16), 2))</f>
        <v>2295</v>
      </c>
      <c r="AC1414" s="15">
        <f ca="1">MIN(G1414,Z1414)</f>
        <v>56</v>
      </c>
      <c r="AD1414" s="15">
        <f ca="1">RAND()</f>
        <v>0.4737237917118734</v>
      </c>
      <c r="AE1414" s="19">
        <f ca="1">(IF(B1414=1, $G$21+($G$22-$G$21)*AD1414, $H$21+($H$22-$H$21)*AD1414))</f>
        <v>3.1580332709915573E-2</v>
      </c>
      <c r="AF1414" s="15">
        <f ca="1">ROUND(AC1414*(1-AE1414), 0)</f>
        <v>54</v>
      </c>
      <c r="AG1414" s="20">
        <f ca="1">RAND()</f>
        <v>0.34489496087072236</v>
      </c>
      <c r="AH1414" s="15">
        <f ca="1">IF(B1414=1, ROUND(_xlfn.NORM.INV(AG1414,$C$17,$C$18)*(1+$T$14), 0), ROUND(_xlfn.NORM.INV(AG1414, $D$17, $D$18)*(1+$T$14), 0))</f>
        <v>254</v>
      </c>
      <c r="AI1414" s="20">
        <f ca="1">RAND()</f>
        <v>0.97929804846903756</v>
      </c>
      <c r="AJ1414" s="18">
        <f ca="1">IF(B1414=1, ROUND(_xlfn.NORM.INV(AI1414,$C$19,$C$20), 2), ROUND(_xlfn.NORM.INV(AI1414, $D$19, $D$20), 2))</f>
        <v>2889.48</v>
      </c>
      <c r="AK1414" s="15">
        <f ca="1">MIN(ROUND(H1414*(1+$C$22),0),AH1414)</f>
        <v>254</v>
      </c>
      <c r="AL1414" s="20">
        <f ca="1">RAND()</f>
        <v>0.78311584863919237</v>
      </c>
      <c r="AM1414" s="19">
        <f ca="1">(IF(B1414=1, $G$21+($G$22-$G$21)*AL1414, $H$21+($H$22-$H$21)*AL1414))</f>
        <v>4.2409054702371732E-2</v>
      </c>
      <c r="AN1414" s="15">
        <f ca="1">ROUND(AK1414*(1-AM1414), 0)</f>
        <v>243</v>
      </c>
      <c r="AO1414" s="18">
        <f ca="1">SUM(IF(AN1414&gt;H1414, (AN1414-H1414)*($G$23+AJ1414), 0),IF(AF1414&gt;G1414,(AF1414-G1414)*($G$23+AB1414),0),IF(X1414&gt;F1414,(X1414-F1414)*($G$23+T1414),0),IF(P1414&gt;E1414,(P1414-E1414)*($G$23+L1414),0))</f>
        <v>0</v>
      </c>
      <c r="AP1414" s="18">
        <f>-$C$24</f>
        <v>-313614.51120000001</v>
      </c>
      <c r="AQ1414" s="17">
        <f ca="1">L1414*P1414+T1414*X1414+AB1414*AF1414+AJ1414*AN1414-AO1414+AP1414</f>
        <v>858383.09880000004</v>
      </c>
      <c r="AS1414" s="21">
        <f ca="1">SUM(IF(AN1414&gt;H1414, (AN1414-H1414), 0),IF(AF1414&gt;G1414,(AF1414-G1414),0),IF(X1414&gt;F1414,(X1414-F1414),0),IF(P1414&gt;E1414,(P1414-E1414),0))</f>
        <v>0</v>
      </c>
    </row>
    <row r="1415" spans="1:45" x14ac:dyDescent="0.4">
      <c r="A1415" s="15">
        <v>1387</v>
      </c>
      <c r="B1415" s="15">
        <f ca="1">IF(RAND() &lt; (8/12), 0, 1)</f>
        <v>0</v>
      </c>
      <c r="C1415" s="20">
        <f ca="1">RAND()</f>
        <v>0.30295725329014045</v>
      </c>
      <c r="D1415" s="15" t="str">
        <f ca="1">LOOKUP(C1415,$H$13:$H$16,$F$13:$F$16)</f>
        <v>Airbus A380-800</v>
      </c>
      <c r="E1415" s="15">
        <f ca="1">LOOKUP(D1415,$F$6:$F$9,$I$6:$I$9)</f>
        <v>14</v>
      </c>
      <c r="F1415" s="15">
        <f ca="1">LOOKUP(D1415,$F$6:$F$9,$J$6:$J$9)</f>
        <v>76</v>
      </c>
      <c r="G1415" s="15">
        <f ca="1">LOOKUP(D1415,$F$6:$F$9,$K$6:$K$9)</f>
        <v>56</v>
      </c>
      <c r="H1415" s="15">
        <f ca="1">LOOKUP(D1415,$F$6:$F$9,$L$6:$L$9)</f>
        <v>341</v>
      </c>
      <c r="I1415" s="20">
        <f ca="1">RAND()</f>
        <v>0.41952017458453561</v>
      </c>
      <c r="J1415" s="15">
        <f ca="1">IF(B1415=1, ROUND(_xlfn.NORM.INV(I1415,$C$5,$C$6)*(1+$T$14), 0), ROUND(_xlfn.NORM.INV(I1415, $D$5, $D$6)*(1+$T$14), 0))</f>
        <v>4</v>
      </c>
      <c r="K1415" s="20">
        <f ca="1">RAND()</f>
        <v>0.1575575792362226</v>
      </c>
      <c r="L1415" s="18">
        <f ca="1">IF(B1415=1, ROUND(_xlfn.NORM.INV(K1415,$C$7,$C$8), 2), ROUND(_xlfn.NORM.INV(K1415, $D$7, $D$8), 2))</f>
        <v>10034.549999999999</v>
      </c>
      <c r="M1415" s="15">
        <f ca="1">MIN(E1415,J1415)</f>
        <v>4</v>
      </c>
      <c r="N1415" s="15">
        <f ca="1">RAND()</f>
        <v>0.74093291105930981</v>
      </c>
      <c r="O1415" s="19">
        <f ca="1">(IF(B1415=1, $G$21+($G$22-$G$21)*N1415, $H$21+($H$22-$H$21)*N1415))</f>
        <v>3.2227987331779291E-2</v>
      </c>
      <c r="P1415" s="15">
        <f ca="1">ROUND(M1415*(1-O1415), 0)</f>
        <v>4</v>
      </c>
      <c r="Q1415" s="20">
        <f ca="1">RAND()</f>
        <v>0.80651353037165774</v>
      </c>
      <c r="R1415" s="15">
        <f ca="1">IF(B1415=1, ROUND(_xlfn.NORM.INV(Q1415,$C$9,$C$10)*(1+$T$14), 0), ROUND(_xlfn.NORM.INV(Q1415, $D$9, $D$10)*(1+$T$14), 0))</f>
        <v>49</v>
      </c>
      <c r="S1415" s="20">
        <f ca="1">RAND()</f>
        <v>0.53540933142944902</v>
      </c>
      <c r="T1415" s="18">
        <f ca="1">IF(B1415=1, ROUND(_xlfn.NORM.INV(S1415,$C$11,$C$12), 2), ROUND(_xlfn.NORM.INV(S1415, $D$11, $D$12), 2))</f>
        <v>5266.44</v>
      </c>
      <c r="U1415" s="15">
        <f ca="1">MIN(F1415,R1415)</f>
        <v>49</v>
      </c>
      <c r="V1415" s="15">
        <f ca="1">RAND()</f>
        <v>0.13383766277655273</v>
      </c>
      <c r="W1415" s="19">
        <f ca="1">(IF(B1415=1, $G$21+($G$22-$G$21)*V1415, $H$21+($H$22-$H$21)*V1415))</f>
        <v>1.4015129883296583E-2</v>
      </c>
      <c r="X1415" s="15">
        <f ca="1">ROUND(U1415*(1-W1415), 0)</f>
        <v>48</v>
      </c>
      <c r="Y1415" s="20">
        <f ca="1">RAND()</f>
        <v>0.30676390371519102</v>
      </c>
      <c r="Z1415" s="15">
        <f ca="1">IF(B1415=1, ROUND(_xlfn.NORM.INV(Y1415,$C$13,$C$14)*(1+$T$14), 0), ROUND(_xlfn.NORM.INV(Y1415, $D$13, $D$14)*(1+$T$14), 0))</f>
        <v>31</v>
      </c>
      <c r="AA1415" s="20">
        <f ca="1">RAND()</f>
        <v>0.25555920294354739</v>
      </c>
      <c r="AB1415" s="18">
        <f ca="1">IF(B1415=1, ROUND(_xlfn.NORM.INV(AA1415,$C$15,$C$16), 2), ROUND(_xlfn.NORM.INV(AA1415, $D$15, $D$16), 2))</f>
        <v>2718.11</v>
      </c>
      <c r="AC1415" s="15">
        <f ca="1">MIN(G1415,Z1415)</f>
        <v>31</v>
      </c>
      <c r="AD1415" s="15">
        <f ca="1">RAND()</f>
        <v>0.5479994794225147</v>
      </c>
      <c r="AE1415" s="19">
        <f ca="1">(IF(B1415=1, $G$21+($G$22-$G$21)*AD1415, $H$21+($H$22-$H$21)*AD1415))</f>
        <v>2.643998438267544E-2</v>
      </c>
      <c r="AF1415" s="15">
        <f ca="1">ROUND(AC1415*(1-AE1415), 0)</f>
        <v>30</v>
      </c>
      <c r="AG1415" s="20">
        <f ca="1">RAND()</f>
        <v>0.54828435047544644</v>
      </c>
      <c r="AH1415" s="15">
        <f ca="1">IF(B1415=1, ROUND(_xlfn.NORM.INV(AG1415,$C$17,$C$18)*(1+$T$14), 0), ROUND(_xlfn.NORM.INV(AG1415, $D$17, $D$18)*(1+$T$14), 0))</f>
        <v>206</v>
      </c>
      <c r="AI1415" s="20">
        <f ca="1">RAND()</f>
        <v>0.80324638549616412</v>
      </c>
      <c r="AJ1415" s="18">
        <f ca="1">IF(B1415=1, ROUND(_xlfn.NORM.INV(AI1415,$C$19,$C$20), 2), ROUND(_xlfn.NORM.INV(AI1415, $D$19, $D$20), 2))</f>
        <v>1813.54</v>
      </c>
      <c r="AK1415" s="15">
        <f ca="1">MIN(ROUND(H1415*(1+$C$22),0),AH1415)</f>
        <v>206</v>
      </c>
      <c r="AL1415" s="20">
        <f ca="1">RAND()</f>
        <v>0.19304988774935983</v>
      </c>
      <c r="AM1415" s="19">
        <f ca="1">(IF(B1415=1, $G$21+($G$22-$G$21)*AL1415, $H$21+($H$22-$H$21)*AL1415))</f>
        <v>1.5791496632480796E-2</v>
      </c>
      <c r="AN1415" s="15">
        <f ca="1">ROUND(AK1415*(1-AM1415), 0)</f>
        <v>203</v>
      </c>
      <c r="AO1415" s="18">
        <f ca="1">SUM(IF(AN1415&gt;H1415, (AN1415-H1415)*($G$23+AJ1415), 0),IF(AF1415&gt;G1415,(AF1415-G1415)*($G$23+AB1415),0),IF(X1415&gt;F1415,(X1415-F1415)*($G$23+T1415),0),IF(P1415&gt;E1415,(P1415-E1415)*($G$23+L1415),0))</f>
        <v>0</v>
      </c>
      <c r="AP1415" s="18">
        <f>-$C$24</f>
        <v>-313614.51120000001</v>
      </c>
      <c r="AQ1415" s="17">
        <f ca="1">L1415*P1415+T1415*X1415+AB1415*AF1415+AJ1415*AN1415-AO1415+AP1415</f>
        <v>429004.72879999998</v>
      </c>
      <c r="AS1415" s="21">
        <f ca="1">SUM(IF(AN1415&gt;H1415, (AN1415-H1415), 0),IF(AF1415&gt;G1415,(AF1415-G1415),0),IF(X1415&gt;F1415,(X1415-F1415),0),IF(P1415&gt;E1415,(P1415-E1415),0))</f>
        <v>0</v>
      </c>
    </row>
    <row r="1416" spans="1:45" x14ac:dyDescent="0.4">
      <c r="A1416" s="15">
        <v>1388</v>
      </c>
      <c r="B1416" s="15">
        <f ca="1">IF(RAND() &lt; (8/12), 0, 1)</f>
        <v>0</v>
      </c>
      <c r="C1416" s="20">
        <f ca="1">RAND()</f>
        <v>0.78546483772699516</v>
      </c>
      <c r="D1416" s="15" t="str">
        <f ca="1">LOOKUP(C1416,$H$13:$H$16,$F$13:$F$16)</f>
        <v>Boeing 777-300ER</v>
      </c>
      <c r="E1416" s="15">
        <f ca="1">LOOKUP(D1416,$F$6:$F$9,$I$6:$I$9)</f>
        <v>8</v>
      </c>
      <c r="F1416" s="15">
        <f ca="1">LOOKUP(D1416,$F$6:$F$9,$J$6:$J$9)</f>
        <v>40</v>
      </c>
      <c r="G1416" s="15">
        <f ca="1">LOOKUP(D1416,$F$6:$F$9,$K$6:$K$9)</f>
        <v>24</v>
      </c>
      <c r="H1416" s="15">
        <f ca="1">LOOKUP(D1416,$F$6:$F$9,$L$6:$L$9)</f>
        <v>260</v>
      </c>
      <c r="I1416" s="20">
        <f ca="1">RAND()</f>
        <v>0.34181066431829765</v>
      </c>
      <c r="J1416" s="15">
        <f ca="1">IF(B1416=1, ROUND(_xlfn.NORM.INV(I1416,$C$5,$C$6)*(1+$T$14), 0), ROUND(_xlfn.NORM.INV(I1416, $D$5, $D$6)*(1+$T$14), 0))</f>
        <v>4</v>
      </c>
      <c r="K1416" s="20">
        <f ca="1">RAND()</f>
        <v>0.57642346267247668</v>
      </c>
      <c r="L1416" s="18">
        <f ca="1">IF(B1416=1, ROUND(_xlfn.NORM.INV(K1416,$C$7,$C$8), 2), ROUND(_xlfn.NORM.INV(K1416, $D$7, $D$8), 2))</f>
        <v>10580.23</v>
      </c>
      <c r="M1416" s="15">
        <f ca="1">MIN(E1416,J1416)</f>
        <v>4</v>
      </c>
      <c r="N1416" s="15">
        <f ca="1">RAND()</f>
        <v>0.25047327549542964</v>
      </c>
      <c r="O1416" s="19">
        <f ca="1">(IF(B1416=1, $G$21+($G$22-$G$21)*N1416, $H$21+($H$22-$H$21)*N1416))</f>
        <v>1.751419826486289E-2</v>
      </c>
      <c r="P1416" s="15">
        <f ca="1">ROUND(M1416*(1-O1416), 0)</f>
        <v>4</v>
      </c>
      <c r="Q1416" s="20">
        <f ca="1">RAND()</f>
        <v>0.95293075791871262</v>
      </c>
      <c r="R1416" s="15">
        <f ca="1">IF(B1416=1, ROUND(_xlfn.NORM.INV(Q1416,$C$9,$C$10)*(1+$T$14), 0), ROUND(_xlfn.NORM.INV(Q1416, $D$9, $D$10)*(1+$T$14), 0))</f>
        <v>57</v>
      </c>
      <c r="S1416" s="20">
        <f ca="1">RAND()</f>
        <v>9.0028776021996881E-2</v>
      </c>
      <c r="T1416" s="18">
        <f ca="1">IF(B1416=1, ROUND(_xlfn.NORM.INV(S1416,$C$11,$C$12), 2), ROUND(_xlfn.NORM.INV(S1416, $D$11, $D$12), 2))</f>
        <v>4940.7</v>
      </c>
      <c r="U1416" s="15">
        <f ca="1">MIN(F1416,R1416)</f>
        <v>40</v>
      </c>
      <c r="V1416" s="15">
        <f ca="1">RAND()</f>
        <v>0.39706500399150846</v>
      </c>
      <c r="W1416" s="19">
        <f ca="1">(IF(B1416=1, $G$21+($G$22-$G$21)*V1416, $H$21+($H$22-$H$21)*V1416))</f>
        <v>2.1911950119745255E-2</v>
      </c>
      <c r="X1416" s="15">
        <f ca="1">ROUND(U1416*(1-W1416), 0)</f>
        <v>39</v>
      </c>
      <c r="Y1416" s="20">
        <f ca="1">RAND()</f>
        <v>0.24114771536671864</v>
      </c>
      <c r="Z1416" s="15">
        <f ca="1">IF(B1416=1, ROUND(_xlfn.NORM.INV(Y1416,$C$13,$C$14)*(1+$T$14), 0), ROUND(_xlfn.NORM.INV(Y1416, $D$13, $D$14)*(1+$T$14), 0))</f>
        <v>29</v>
      </c>
      <c r="AA1416" s="20">
        <f ca="1">RAND()</f>
        <v>0.46550077817358715</v>
      </c>
      <c r="AB1416" s="18">
        <f ca="1">IF(B1416=1, ROUND(_xlfn.NORM.INV(AA1416,$C$15,$C$16), 2), ROUND(_xlfn.NORM.INV(AA1416, $D$15, $D$16), 2))</f>
        <v>2787.44</v>
      </c>
      <c r="AC1416" s="15">
        <f ca="1">MIN(G1416,Z1416)</f>
        <v>24</v>
      </c>
      <c r="AD1416" s="15">
        <f ca="1">RAND()</f>
        <v>1.7361475333427689E-2</v>
      </c>
      <c r="AE1416" s="19">
        <f ca="1">(IF(B1416=1, $G$21+($G$22-$G$21)*AD1416, $H$21+($H$22-$H$21)*AD1416))</f>
        <v>1.0520844260002831E-2</v>
      </c>
      <c r="AF1416" s="15">
        <f ca="1">ROUND(AC1416*(1-AE1416), 0)</f>
        <v>24</v>
      </c>
      <c r="AG1416" s="20">
        <f ca="1">RAND()</f>
        <v>0.93711737522405536</v>
      </c>
      <c r="AH1416" s="15">
        <f ca="1">IF(B1416=1, ROUND(_xlfn.NORM.INV(AG1416,$C$17,$C$18)*(1+$T$14), 0), ROUND(_xlfn.NORM.INV(AG1416, $D$17, $D$18)*(1+$T$14), 0))</f>
        <v>280</v>
      </c>
      <c r="AI1416" s="20">
        <f ca="1">RAND()</f>
        <v>0.4920868175565305</v>
      </c>
      <c r="AJ1416" s="18">
        <f ca="1">IF(B1416=1, ROUND(_xlfn.NORM.INV(AI1416,$C$19,$C$20), 2), ROUND(_xlfn.NORM.INV(AI1416, $D$19, $D$20), 2))</f>
        <v>1747.22</v>
      </c>
      <c r="AK1416" s="15">
        <f ca="1">MIN(ROUND(H1416*(1+$C$22),0),AH1416)</f>
        <v>273</v>
      </c>
      <c r="AL1416" s="20">
        <f ca="1">RAND()</f>
        <v>9.1449614923258316E-2</v>
      </c>
      <c r="AM1416" s="19">
        <f ca="1">(IF(B1416=1, $G$21+($G$22-$G$21)*AL1416, $H$21+($H$22-$H$21)*AL1416))</f>
        <v>1.2743488447697749E-2</v>
      </c>
      <c r="AN1416" s="15">
        <f ca="1">ROUND(AK1416*(1-AM1416), 0)</f>
        <v>270</v>
      </c>
      <c r="AO1416" s="18">
        <f ca="1">SUM(IF(AN1416&gt;H1416, (AN1416-H1416)*($G$23+AJ1416), 0),IF(AF1416&gt;G1416,(AF1416-G1416)*($G$23+AB1416),0),IF(X1416&gt;F1416,(X1416-F1416)*($G$23+T1416),0),IF(P1416&gt;E1416,(P1416-E1416)*($G$23+L1416),0))</f>
        <v>25982.200000000004</v>
      </c>
      <c r="AP1416" s="18">
        <f>-$C$24</f>
        <v>-313614.51120000001</v>
      </c>
      <c r="AQ1416" s="17">
        <f ca="1">L1416*P1416+T1416*X1416+AB1416*AF1416+AJ1416*AN1416-AO1416+AP1416</f>
        <v>434059.46879999997</v>
      </c>
      <c r="AS1416" s="21">
        <f ca="1">SUM(IF(AN1416&gt;H1416, (AN1416-H1416), 0),IF(AF1416&gt;G1416,(AF1416-G1416),0),IF(X1416&gt;F1416,(X1416-F1416),0),IF(P1416&gt;E1416,(P1416-E1416),0))</f>
        <v>10</v>
      </c>
    </row>
    <row r="1417" spans="1:45" x14ac:dyDescent="0.4">
      <c r="A1417" s="15">
        <v>1389</v>
      </c>
      <c r="B1417" s="15">
        <f ca="1">IF(RAND() &lt; (8/12), 0, 1)</f>
        <v>0</v>
      </c>
      <c r="C1417" s="20">
        <f ca="1">RAND()</f>
        <v>0.23286239961161481</v>
      </c>
      <c r="D1417" s="15" t="str">
        <f ca="1">LOOKUP(C1417,$H$13:$H$16,$F$13:$F$16)</f>
        <v>Airbus A380-800</v>
      </c>
      <c r="E1417" s="15">
        <f ca="1">LOOKUP(D1417,$F$6:$F$9,$I$6:$I$9)</f>
        <v>14</v>
      </c>
      <c r="F1417" s="15">
        <f ca="1">LOOKUP(D1417,$F$6:$F$9,$J$6:$J$9)</f>
        <v>76</v>
      </c>
      <c r="G1417" s="15">
        <f ca="1">LOOKUP(D1417,$F$6:$F$9,$K$6:$K$9)</f>
        <v>56</v>
      </c>
      <c r="H1417" s="15">
        <f ca="1">LOOKUP(D1417,$F$6:$F$9,$L$6:$L$9)</f>
        <v>341</v>
      </c>
      <c r="I1417" s="20">
        <f ca="1">RAND()</f>
        <v>0.13280690360168745</v>
      </c>
      <c r="J1417" s="15">
        <f ca="1">IF(B1417=1, ROUND(_xlfn.NORM.INV(I1417,$C$5,$C$6)*(1+$T$14), 0), ROUND(_xlfn.NORM.INV(I1417, $D$5, $D$6)*(1+$T$14), 0))</f>
        <v>3</v>
      </c>
      <c r="K1417" s="20">
        <f ca="1">RAND()</f>
        <v>0.5735594588786761</v>
      </c>
      <c r="L1417" s="18">
        <f ca="1">IF(B1417=1, ROUND(_xlfn.NORM.INV(K1417,$C$7,$C$8), 2), ROUND(_xlfn.NORM.INV(K1417, $D$7, $D$8), 2))</f>
        <v>10576.9</v>
      </c>
      <c r="M1417" s="15">
        <f ca="1">MIN(E1417,J1417)</f>
        <v>3</v>
      </c>
      <c r="N1417" s="15">
        <f ca="1">RAND()</f>
        <v>0.57614971710535567</v>
      </c>
      <c r="O1417" s="19">
        <f ca="1">(IF(B1417=1, $G$21+($G$22-$G$21)*N1417, $H$21+($H$22-$H$21)*N1417))</f>
        <v>2.7284491513160668E-2</v>
      </c>
      <c r="P1417" s="15">
        <f ca="1">ROUND(M1417*(1-O1417), 0)</f>
        <v>3</v>
      </c>
      <c r="Q1417" s="20">
        <f ca="1">RAND()</f>
        <v>0.22281442685806041</v>
      </c>
      <c r="R1417" s="15">
        <f ca="1">IF(B1417=1, ROUND(_xlfn.NORM.INV(Q1417,$C$9,$C$10)*(1+$T$14), 0), ROUND(_xlfn.NORM.INV(Q1417, $D$9, $D$10)*(1+$T$14), 0))</f>
        <v>32</v>
      </c>
      <c r="S1417" s="20">
        <f ca="1">RAND()</f>
        <v>0.66749863271230336</v>
      </c>
      <c r="T1417" s="18">
        <f ca="1">IF(B1417=1, ROUND(_xlfn.NORM.INV(S1417,$C$11,$C$12), 2), ROUND(_xlfn.NORM.INV(S1417, $D$11, $D$12), 2))</f>
        <v>5344.87</v>
      </c>
      <c r="U1417" s="15">
        <f ca="1">MIN(F1417,R1417)</f>
        <v>32</v>
      </c>
      <c r="V1417" s="15">
        <f ca="1">RAND()</f>
        <v>0.66737862028931894</v>
      </c>
      <c r="W1417" s="19">
        <f ca="1">(IF(B1417=1, $G$21+($G$22-$G$21)*V1417, $H$21+($H$22-$H$21)*V1417))</f>
        <v>3.002135860867957E-2</v>
      </c>
      <c r="X1417" s="15">
        <f ca="1">ROUND(U1417*(1-W1417), 0)</f>
        <v>31</v>
      </c>
      <c r="Y1417" s="20">
        <f ca="1">RAND()</f>
        <v>0.76503719866381248</v>
      </c>
      <c r="Z1417" s="15">
        <f ca="1">IF(B1417=1, ROUND(_xlfn.NORM.INV(Y1417,$C$13,$C$14)*(1+$T$14), 0), ROUND(_xlfn.NORM.INV(Y1417, $D$13, $D$14)*(1+$T$14), 0))</f>
        <v>43</v>
      </c>
      <c r="AA1417" s="20">
        <f ca="1">RAND()</f>
        <v>9.9323167197943651E-2</v>
      </c>
      <c r="AB1417" s="18">
        <f ca="1">IF(B1417=1, ROUND(_xlfn.NORM.INV(AA1417,$C$15,$C$16), 2), ROUND(_xlfn.NORM.INV(AA1417, $D$15, $D$16), 2))</f>
        <v>2641.74</v>
      </c>
      <c r="AC1417" s="15">
        <f ca="1">MIN(G1417,Z1417)</f>
        <v>43</v>
      </c>
      <c r="AD1417" s="15">
        <f ca="1">RAND()</f>
        <v>6.8942235202759994E-2</v>
      </c>
      <c r="AE1417" s="19">
        <f ca="1">(IF(B1417=1, $G$21+($G$22-$G$21)*AD1417, $H$21+($H$22-$H$21)*AD1417))</f>
        <v>1.20682670560828E-2</v>
      </c>
      <c r="AF1417" s="15">
        <f ca="1">ROUND(AC1417*(1-AE1417), 0)</f>
        <v>42</v>
      </c>
      <c r="AG1417" s="20">
        <f ca="1">RAND()</f>
        <v>0.54492879580136577</v>
      </c>
      <c r="AH1417" s="15">
        <f ca="1">IF(B1417=1, ROUND(_xlfn.NORM.INV(AG1417,$C$17,$C$18)*(1+$T$14), 0), ROUND(_xlfn.NORM.INV(AG1417, $D$17, $D$18)*(1+$T$14), 0))</f>
        <v>205</v>
      </c>
      <c r="AI1417" s="20">
        <f ca="1">RAND()</f>
        <v>0.35465602757611125</v>
      </c>
      <c r="AJ1417" s="18">
        <f ca="1">IF(B1417=1, ROUND(_xlfn.NORM.INV(AI1417,$C$19,$C$20), 2), ROUND(_xlfn.NORM.INV(AI1417, $D$19, $D$20), 2))</f>
        <v>1720.41</v>
      </c>
      <c r="AK1417" s="15">
        <f ca="1">MIN(ROUND(H1417*(1+$C$22),0),AH1417)</f>
        <v>205</v>
      </c>
      <c r="AL1417" s="20">
        <f ca="1">RAND()</f>
        <v>0.16101234014529953</v>
      </c>
      <c r="AM1417" s="19">
        <f ca="1">(IF(B1417=1, $G$21+($G$22-$G$21)*AL1417, $H$21+($H$22-$H$21)*AL1417))</f>
        <v>1.4830370204358987E-2</v>
      </c>
      <c r="AN1417" s="15">
        <f ca="1">ROUND(AK1417*(1-AM1417), 0)</f>
        <v>202</v>
      </c>
      <c r="AO1417" s="18">
        <f ca="1">SUM(IF(AN1417&gt;H1417, (AN1417-H1417)*($G$23+AJ1417), 0),IF(AF1417&gt;G1417,(AF1417-G1417)*($G$23+AB1417),0),IF(X1417&gt;F1417,(X1417-F1417)*($G$23+T1417),0),IF(P1417&gt;E1417,(P1417-E1417)*($G$23+L1417),0))</f>
        <v>0</v>
      </c>
      <c r="AP1417" s="18">
        <f>-$C$24</f>
        <v>-313614.51120000001</v>
      </c>
      <c r="AQ1417" s="17">
        <f ca="1">L1417*P1417+T1417*X1417+AB1417*AF1417+AJ1417*AN1417-AO1417+AP1417</f>
        <v>342283.05880000006</v>
      </c>
      <c r="AS1417" s="21">
        <f ca="1">SUM(IF(AN1417&gt;H1417, (AN1417-H1417), 0),IF(AF1417&gt;G1417,(AF1417-G1417),0),IF(X1417&gt;F1417,(X1417-F1417),0),IF(P1417&gt;E1417,(P1417-E1417),0))</f>
        <v>0</v>
      </c>
    </row>
    <row r="1418" spans="1:45" x14ac:dyDescent="0.4">
      <c r="A1418" s="15">
        <v>1390</v>
      </c>
      <c r="B1418" s="15">
        <f ca="1">IF(RAND() &lt; (8/12), 0, 1)</f>
        <v>0</v>
      </c>
      <c r="C1418" s="20">
        <f ca="1">RAND()</f>
        <v>0.24985556937173281</v>
      </c>
      <c r="D1418" s="15" t="str">
        <f ca="1">LOOKUP(C1418,$H$13:$H$16,$F$13:$F$16)</f>
        <v>Airbus A380-800</v>
      </c>
      <c r="E1418" s="15">
        <f ca="1">LOOKUP(D1418,$F$6:$F$9,$I$6:$I$9)</f>
        <v>14</v>
      </c>
      <c r="F1418" s="15">
        <f ca="1">LOOKUP(D1418,$F$6:$F$9,$J$6:$J$9)</f>
        <v>76</v>
      </c>
      <c r="G1418" s="15">
        <f ca="1">LOOKUP(D1418,$F$6:$F$9,$K$6:$K$9)</f>
        <v>56</v>
      </c>
      <c r="H1418" s="15">
        <f ca="1">LOOKUP(D1418,$F$6:$F$9,$L$6:$L$9)</f>
        <v>341</v>
      </c>
      <c r="I1418" s="20">
        <f ca="1">RAND()</f>
        <v>0.22791849692639787</v>
      </c>
      <c r="J1418" s="15">
        <f ca="1">IF(B1418=1, ROUND(_xlfn.NORM.INV(I1418,$C$5,$C$6)*(1+$T$14), 0), ROUND(_xlfn.NORM.INV(I1418, $D$5, $D$6)*(1+$T$14), 0))</f>
        <v>3</v>
      </c>
      <c r="K1418" s="20">
        <f ca="1">RAND()</f>
        <v>0.49869844599052615</v>
      </c>
      <c r="L1418" s="18">
        <f ca="1">IF(B1418=1, ROUND(_xlfn.NORM.INV(K1418,$C$7,$C$8), 2), ROUND(_xlfn.NORM.INV(K1418, $D$7, $D$8), 2))</f>
        <v>10490.89</v>
      </c>
      <c r="M1418" s="15">
        <f ca="1">MIN(E1418,J1418)</f>
        <v>3</v>
      </c>
      <c r="N1418" s="15">
        <f ca="1">RAND()</f>
        <v>0.71888530615022883</v>
      </c>
      <c r="O1418" s="19">
        <f ca="1">(IF(B1418=1, $G$21+($G$22-$G$21)*N1418, $H$21+($H$22-$H$21)*N1418))</f>
        <v>3.1566559184506862E-2</v>
      </c>
      <c r="P1418" s="15">
        <f ca="1">ROUND(M1418*(1-O1418), 0)</f>
        <v>3</v>
      </c>
      <c r="Q1418" s="20">
        <f ca="1">RAND()</f>
        <v>0.99420784927429939</v>
      </c>
      <c r="R1418" s="15">
        <f ca="1">IF(B1418=1, ROUND(_xlfn.NORM.INV(Q1418,$C$9,$C$10)*(1+$T$14), 0), ROUND(_xlfn.NORM.INV(Q1418, $D$9, $D$10)*(1+$T$14), 0))</f>
        <v>66</v>
      </c>
      <c r="S1418" s="20">
        <f ca="1">RAND()</f>
        <v>0.29635577262271184</v>
      </c>
      <c r="T1418" s="18">
        <f ca="1">IF(B1418=1, ROUND(_xlfn.NORM.INV(S1418,$C$11,$C$12), 2), ROUND(_xlfn.NORM.INV(S1418, $D$11, $D$12), 2))</f>
        <v>5124.29</v>
      </c>
      <c r="U1418" s="15">
        <f ca="1">MIN(F1418,R1418)</f>
        <v>66</v>
      </c>
      <c r="V1418" s="15">
        <f ca="1">RAND()</f>
        <v>0.38001967147164828</v>
      </c>
      <c r="W1418" s="19">
        <f ca="1">(IF(B1418=1, $G$21+($G$22-$G$21)*V1418, $H$21+($H$22-$H$21)*V1418))</f>
        <v>2.1400590144149446E-2</v>
      </c>
      <c r="X1418" s="15">
        <f ca="1">ROUND(U1418*(1-W1418), 0)</f>
        <v>65</v>
      </c>
      <c r="Y1418" s="20">
        <f ca="1">RAND()</f>
        <v>0.89798057531358844</v>
      </c>
      <c r="Z1418" s="15">
        <f ca="1">IF(B1418=1, ROUND(_xlfn.NORM.INV(Y1418,$C$13,$C$14)*(1+$T$14), 0), ROUND(_xlfn.NORM.INV(Y1418, $D$13, $D$14)*(1+$T$14), 0))</f>
        <v>48</v>
      </c>
      <c r="AA1418" s="20">
        <f ca="1">RAND()</f>
        <v>0.50225117076241277</v>
      </c>
      <c r="AB1418" s="18">
        <f ca="1">IF(B1418=1, ROUND(_xlfn.NORM.INV(AA1418,$C$15,$C$16), 2), ROUND(_xlfn.NORM.INV(AA1418, $D$15, $D$16), 2))</f>
        <v>2798.65</v>
      </c>
      <c r="AC1418" s="15">
        <f ca="1">MIN(G1418,Z1418)</f>
        <v>48</v>
      </c>
      <c r="AD1418" s="15">
        <f ca="1">RAND()</f>
        <v>0.98540126717972909</v>
      </c>
      <c r="AE1418" s="19">
        <f ca="1">(IF(B1418=1, $G$21+($G$22-$G$21)*AD1418, $H$21+($H$22-$H$21)*AD1418))</f>
        <v>3.9562038015391869E-2</v>
      </c>
      <c r="AF1418" s="15">
        <f ca="1">ROUND(AC1418*(1-AE1418), 0)</f>
        <v>46</v>
      </c>
      <c r="AG1418" s="20">
        <f ca="1">RAND()</f>
        <v>0.22250249876899664</v>
      </c>
      <c r="AH1418" s="15">
        <f ca="1">IF(B1418=1, ROUND(_xlfn.NORM.INV(AG1418,$C$17,$C$18)*(1+$T$14), 0), ROUND(_xlfn.NORM.INV(AG1418, $D$17, $D$18)*(1+$T$14), 0))</f>
        <v>159</v>
      </c>
      <c r="AI1418" s="20">
        <f ca="1">RAND()</f>
        <v>0.94158701913353038</v>
      </c>
      <c r="AJ1418" s="18">
        <f ca="1">IF(B1418=1, ROUND(_xlfn.NORM.INV(AI1418,$C$19,$C$20), 2), ROUND(_xlfn.NORM.INV(AI1418, $D$19, $D$20), 2))</f>
        <v>1867.85</v>
      </c>
      <c r="AK1418" s="15">
        <f ca="1">MIN(ROUND(H1418*(1+$C$22),0),AH1418)</f>
        <v>159</v>
      </c>
      <c r="AL1418" s="20">
        <f ca="1">RAND()</f>
        <v>3.6328039219723163E-2</v>
      </c>
      <c r="AM1418" s="19">
        <f ca="1">(IF(B1418=1, $G$21+($G$22-$G$21)*AL1418, $H$21+($H$22-$H$21)*AL1418))</f>
        <v>1.1089841176591696E-2</v>
      </c>
      <c r="AN1418" s="15">
        <f ca="1">ROUND(AK1418*(1-AM1418), 0)</f>
        <v>157</v>
      </c>
      <c r="AO1418" s="18">
        <f ca="1">SUM(IF(AN1418&gt;H1418, (AN1418-H1418)*($G$23+AJ1418), 0),IF(AF1418&gt;G1418,(AF1418-G1418)*($G$23+AB1418),0),IF(X1418&gt;F1418,(X1418-F1418)*($G$23+T1418),0),IF(P1418&gt;E1418,(P1418-E1418)*($G$23+L1418),0))</f>
        <v>0</v>
      </c>
      <c r="AP1418" s="18">
        <f>-$C$24</f>
        <v>-313614.51120000001</v>
      </c>
      <c r="AQ1418" s="17">
        <f ca="1">L1418*P1418+T1418*X1418+AB1418*AF1418+AJ1418*AN1418-AO1418+AP1418</f>
        <v>472927.35879999999</v>
      </c>
      <c r="AS1418" s="21">
        <f ca="1">SUM(IF(AN1418&gt;H1418, (AN1418-H1418), 0),IF(AF1418&gt;G1418,(AF1418-G1418),0),IF(X1418&gt;F1418,(X1418-F1418),0),IF(P1418&gt;E1418,(P1418-E1418),0))</f>
        <v>0</v>
      </c>
    </row>
    <row r="1419" spans="1:45" x14ac:dyDescent="0.4">
      <c r="A1419" s="15">
        <v>1391</v>
      </c>
      <c r="B1419" s="15">
        <f ca="1">IF(RAND() &lt; (8/12), 0, 1)</f>
        <v>0</v>
      </c>
      <c r="C1419" s="20">
        <f ca="1">RAND()</f>
        <v>0.72685106347847217</v>
      </c>
      <c r="D1419" s="15" t="str">
        <f ca="1">LOOKUP(C1419,$H$13:$H$16,$F$13:$F$16)</f>
        <v>Boeing 777-300ER</v>
      </c>
      <c r="E1419" s="15">
        <f ca="1">LOOKUP(D1419,$F$6:$F$9,$I$6:$I$9)</f>
        <v>8</v>
      </c>
      <c r="F1419" s="15">
        <f ca="1">LOOKUP(D1419,$F$6:$F$9,$J$6:$J$9)</f>
        <v>40</v>
      </c>
      <c r="G1419" s="15">
        <f ca="1">LOOKUP(D1419,$F$6:$F$9,$K$6:$K$9)</f>
        <v>24</v>
      </c>
      <c r="H1419" s="15">
        <f ca="1">LOOKUP(D1419,$F$6:$F$9,$L$6:$L$9)</f>
        <v>260</v>
      </c>
      <c r="I1419" s="20">
        <f ca="1">RAND()</f>
        <v>0.27304888377461378</v>
      </c>
      <c r="J1419" s="15">
        <f ca="1">IF(B1419=1, ROUND(_xlfn.NORM.INV(I1419,$C$5,$C$6)*(1+$T$14), 0), ROUND(_xlfn.NORM.INV(I1419, $D$5, $D$6)*(1+$T$14), 0))</f>
        <v>4</v>
      </c>
      <c r="K1419" s="20">
        <f ca="1">RAND()</f>
        <v>0.1213419564504109</v>
      </c>
      <c r="L1419" s="18">
        <f ca="1">IF(B1419=1, ROUND(_xlfn.NORM.INV(K1419,$C$7,$C$8), 2), ROUND(_xlfn.NORM.INV(K1419, $D$7, $D$8), 2))</f>
        <v>9959.91</v>
      </c>
      <c r="M1419" s="15">
        <f ca="1">MIN(E1419,J1419)</f>
        <v>4</v>
      </c>
      <c r="N1419" s="15">
        <f ca="1">RAND()</f>
        <v>0.79977865255925684</v>
      </c>
      <c r="O1419" s="19">
        <f ca="1">(IF(B1419=1, $G$21+($G$22-$G$21)*N1419, $H$21+($H$22-$H$21)*N1419))</f>
        <v>3.3993359576777703E-2</v>
      </c>
      <c r="P1419" s="15">
        <f ca="1">ROUND(M1419*(1-O1419), 0)</f>
        <v>4</v>
      </c>
      <c r="Q1419" s="20">
        <f ca="1">RAND()</f>
        <v>0.81912149124530342</v>
      </c>
      <c r="R1419" s="15">
        <f ca="1">IF(B1419=1, ROUND(_xlfn.NORM.INV(Q1419,$C$9,$C$10)*(1+$T$14), 0), ROUND(_xlfn.NORM.INV(Q1419, $D$9, $D$10)*(1+$T$14), 0))</f>
        <v>49</v>
      </c>
      <c r="S1419" s="20">
        <f ca="1">RAND()</f>
        <v>0.60759716771559846</v>
      </c>
      <c r="T1419" s="18">
        <f ca="1">IF(B1419=1, ROUND(_xlfn.NORM.INV(S1419,$C$11,$C$12), 2), ROUND(_xlfn.NORM.INV(S1419, $D$11, $D$12), 2))</f>
        <v>5308.42</v>
      </c>
      <c r="U1419" s="15">
        <f ca="1">MIN(F1419,R1419)</f>
        <v>40</v>
      </c>
      <c r="V1419" s="15">
        <f ca="1">RAND()</f>
        <v>0.50831790898971407</v>
      </c>
      <c r="W1419" s="19">
        <f ca="1">(IF(B1419=1, $G$21+($G$22-$G$21)*V1419, $H$21+($H$22-$H$21)*V1419))</f>
        <v>2.5249537269691424E-2</v>
      </c>
      <c r="X1419" s="15">
        <f ca="1">ROUND(U1419*(1-W1419), 0)</f>
        <v>39</v>
      </c>
      <c r="Y1419" s="20">
        <f ca="1">RAND()</f>
        <v>0.1046435086035038</v>
      </c>
      <c r="Z1419" s="15">
        <f ca="1">IF(B1419=1, ROUND(_xlfn.NORM.INV(Y1419,$C$13,$C$14)*(1+$T$14), 0), ROUND(_xlfn.NORM.INV(Y1419, $D$13, $D$14)*(1+$T$14), 0))</f>
        <v>24</v>
      </c>
      <c r="AA1419" s="20">
        <f ca="1">RAND()</f>
        <v>0.32539491553395539</v>
      </c>
      <c r="AB1419" s="18">
        <f ca="1">IF(B1419=1, ROUND(_xlfn.NORM.INV(AA1419,$C$15,$C$16), 2), ROUND(_xlfn.NORM.INV(AA1419, $D$15, $D$16), 2))</f>
        <v>2742.95</v>
      </c>
      <c r="AC1419" s="15">
        <f ca="1">MIN(G1419,Z1419)</f>
        <v>24</v>
      </c>
      <c r="AD1419" s="15">
        <f ca="1">RAND()</f>
        <v>0.62290431008061731</v>
      </c>
      <c r="AE1419" s="19">
        <f ca="1">(IF(B1419=1, $G$21+($G$22-$G$21)*AD1419, $H$21+($H$22-$H$21)*AD1419))</f>
        <v>2.8687129302418519E-2</v>
      </c>
      <c r="AF1419" s="15">
        <f ca="1">ROUND(AC1419*(1-AE1419), 0)</f>
        <v>23</v>
      </c>
      <c r="AG1419" s="20">
        <f ca="1">RAND()</f>
        <v>0.44757634898862531</v>
      </c>
      <c r="AH1419" s="15">
        <f ca="1">IF(B1419=1, ROUND(_xlfn.NORM.INV(AG1419,$C$17,$C$18)*(1+$T$14), 0), ROUND(_xlfn.NORM.INV(AG1419, $D$17, $D$18)*(1+$T$14), 0))</f>
        <v>193</v>
      </c>
      <c r="AI1419" s="20">
        <f ca="1">RAND()</f>
        <v>0.77588994256781452</v>
      </c>
      <c r="AJ1419" s="18">
        <f ca="1">IF(B1419=1, ROUND(_xlfn.NORM.INV(AI1419,$C$19,$C$20), 2), ROUND(_xlfn.NORM.INV(AI1419, $D$19, $D$20), 2))</f>
        <v>1806.34</v>
      </c>
      <c r="AK1419" s="15">
        <f ca="1">MIN(ROUND(H1419*(1+$C$22),0),AH1419)</f>
        <v>193</v>
      </c>
      <c r="AL1419" s="20">
        <f ca="1">RAND()</f>
        <v>0.62796620190219965</v>
      </c>
      <c r="AM1419" s="19">
        <f ca="1">(IF(B1419=1, $G$21+($G$22-$G$21)*AL1419, $H$21+($H$22-$H$21)*AL1419))</f>
        <v>2.8838986057065988E-2</v>
      </c>
      <c r="AN1419" s="15">
        <f ca="1">ROUND(AK1419*(1-AM1419), 0)</f>
        <v>187</v>
      </c>
      <c r="AO1419" s="18">
        <f ca="1">SUM(IF(AN1419&gt;H1419, (AN1419-H1419)*($G$23+AJ1419), 0),IF(AF1419&gt;G1419,(AF1419-G1419)*($G$23+AB1419),0),IF(X1419&gt;F1419,(X1419-F1419)*($G$23+T1419),0),IF(P1419&gt;E1419,(P1419-E1419)*($G$23+L1419),0))</f>
        <v>0</v>
      </c>
      <c r="AP1419" s="18">
        <f>-$C$24</f>
        <v>-313614.51120000001</v>
      </c>
      <c r="AQ1419" s="17">
        <f ca="1">L1419*P1419+T1419*X1419+AB1419*AF1419+AJ1419*AN1419-AO1419+AP1419</f>
        <v>334126.93879999995</v>
      </c>
      <c r="AS1419" s="21">
        <f ca="1">SUM(IF(AN1419&gt;H1419, (AN1419-H1419), 0),IF(AF1419&gt;G1419,(AF1419-G1419),0),IF(X1419&gt;F1419,(X1419-F1419),0),IF(P1419&gt;E1419,(P1419-E1419),0))</f>
        <v>0</v>
      </c>
    </row>
    <row r="1420" spans="1:45" x14ac:dyDescent="0.4">
      <c r="A1420" s="15">
        <v>1392</v>
      </c>
      <c r="B1420" s="15">
        <f ca="1">IF(RAND() &lt; (8/12), 0, 1)</f>
        <v>0</v>
      </c>
      <c r="C1420" s="20">
        <f ca="1">RAND()</f>
        <v>0.11405289231740934</v>
      </c>
      <c r="D1420" s="15" t="str">
        <f ca="1">LOOKUP(C1420,$H$13:$H$16,$F$13:$F$16)</f>
        <v>Airbus A350-900</v>
      </c>
      <c r="E1420" s="15">
        <f ca="1">LOOKUP(D1420,$F$6:$F$9,$I$6:$I$9)</f>
        <v>0</v>
      </c>
      <c r="F1420" s="15">
        <f ca="1">LOOKUP(D1420,$F$6:$F$9,$J$6:$J$9)</f>
        <v>32</v>
      </c>
      <c r="G1420" s="15">
        <f ca="1">LOOKUP(D1420,$F$6:$F$9,$K$6:$K$9)</f>
        <v>21</v>
      </c>
      <c r="H1420" s="15">
        <f ca="1">LOOKUP(D1420,$F$6:$F$9,$L$6:$L$9)</f>
        <v>259</v>
      </c>
      <c r="I1420" s="20">
        <f ca="1">RAND()</f>
        <v>0.55763737362423282</v>
      </c>
      <c r="J1420" s="15">
        <f ca="1">IF(B1420=1, ROUND(_xlfn.NORM.INV(I1420,$C$5,$C$6)*(1+$T$14), 0), ROUND(_xlfn.NORM.INV(I1420, $D$5, $D$6)*(1+$T$14), 0))</f>
        <v>4</v>
      </c>
      <c r="K1420" s="20">
        <f ca="1">RAND()</f>
        <v>0.97960090360517682</v>
      </c>
      <c r="L1420" s="18">
        <f ca="1">IF(B1420=1, ROUND(_xlfn.NORM.INV(K1420,$C$7,$C$8), 2), ROUND(_xlfn.NORM.INV(K1420, $D$7, $D$8), 2))</f>
        <v>11424.67</v>
      </c>
      <c r="M1420" s="15">
        <f ca="1">MIN(E1420,J1420)</f>
        <v>0</v>
      </c>
      <c r="N1420" s="15">
        <f ca="1">RAND()</f>
        <v>0.80096643734248096</v>
      </c>
      <c r="O1420" s="19">
        <f ca="1">(IF(B1420=1, $G$21+($G$22-$G$21)*N1420, $H$21+($H$22-$H$21)*N1420))</f>
        <v>3.402899312027443E-2</v>
      </c>
      <c r="P1420" s="15">
        <f ca="1">ROUND(M1420*(1-O1420), 0)</f>
        <v>0</v>
      </c>
      <c r="Q1420" s="20">
        <f ca="1">RAND()</f>
        <v>0.46401473832701801</v>
      </c>
      <c r="R1420" s="15">
        <f ca="1">IF(B1420=1, ROUND(_xlfn.NORM.INV(Q1420,$C$9,$C$10)*(1+$T$14), 0), ROUND(_xlfn.NORM.INV(Q1420, $D$9, $D$10)*(1+$T$14), 0))</f>
        <v>39</v>
      </c>
      <c r="S1420" s="20">
        <f ca="1">RAND()</f>
        <v>0.96152940572283241</v>
      </c>
      <c r="T1420" s="18">
        <f ca="1">IF(B1420=1, ROUND(_xlfn.NORM.INV(S1420,$C$11,$C$12), 2), ROUND(_xlfn.NORM.INV(S1420, $D$11, $D$12), 2))</f>
        <v>5649.25</v>
      </c>
      <c r="U1420" s="15">
        <f ca="1">MIN(F1420,R1420)</f>
        <v>32</v>
      </c>
      <c r="V1420" s="15">
        <f ca="1">RAND()</f>
        <v>6.2428545226412835E-2</v>
      </c>
      <c r="W1420" s="19">
        <f ca="1">(IF(B1420=1, $G$21+($G$22-$G$21)*V1420, $H$21+($H$22-$H$21)*V1420))</f>
        <v>1.1872856356792385E-2</v>
      </c>
      <c r="X1420" s="15">
        <f ca="1">ROUND(U1420*(1-W1420), 0)</f>
        <v>32</v>
      </c>
      <c r="Y1420" s="20">
        <f ca="1">RAND()</f>
        <v>0.89189158074174124</v>
      </c>
      <c r="Z1420" s="15">
        <f ca="1">IF(B1420=1, ROUND(_xlfn.NORM.INV(Y1420,$C$13,$C$14)*(1+$T$14), 0), ROUND(_xlfn.NORM.INV(Y1420, $D$13, $D$14)*(1+$T$14), 0))</f>
        <v>47</v>
      </c>
      <c r="AA1420" s="20">
        <f ca="1">RAND()</f>
        <v>0.29489418139967438</v>
      </c>
      <c r="AB1420" s="18">
        <f ca="1">IF(B1420=1, ROUND(_xlfn.NORM.INV(AA1420,$C$15,$C$16), 2), ROUND(_xlfn.NORM.INV(AA1420, $D$15, $D$16), 2))</f>
        <v>2732.44</v>
      </c>
      <c r="AC1420" s="15">
        <f ca="1">MIN(G1420,Z1420)</f>
        <v>21</v>
      </c>
      <c r="AD1420" s="15">
        <f ca="1">RAND()</f>
        <v>0.24385458831491336</v>
      </c>
      <c r="AE1420" s="19">
        <f ca="1">(IF(B1420=1, $G$21+($G$22-$G$21)*AD1420, $H$21+($H$22-$H$21)*AD1420))</f>
        <v>1.73156376494474E-2</v>
      </c>
      <c r="AF1420" s="15">
        <f ca="1">ROUND(AC1420*(1-AE1420), 0)</f>
        <v>21</v>
      </c>
      <c r="AG1420" s="20">
        <f ca="1">RAND()</f>
        <v>0.92505673049721038</v>
      </c>
      <c r="AH1420" s="15">
        <f ca="1">IF(B1420=1, ROUND(_xlfn.NORM.INV(AG1420,$C$17,$C$18)*(1+$T$14), 0), ROUND(_xlfn.NORM.INV(AG1420, $D$17, $D$18)*(1+$T$14), 0))</f>
        <v>275</v>
      </c>
      <c r="AI1420" s="20">
        <f ca="1">RAND()</f>
        <v>0.12274358590959433</v>
      </c>
      <c r="AJ1420" s="18">
        <f ca="1">IF(B1420=1, ROUND(_xlfn.NORM.INV(AI1420,$C$19,$C$20), 2), ROUND(_xlfn.NORM.INV(AI1420, $D$19, $D$20), 2))</f>
        <v>1660.51</v>
      </c>
      <c r="AK1420" s="15">
        <f ca="1">MIN(ROUND(H1420*(1+$C$22),0),AH1420)</f>
        <v>272</v>
      </c>
      <c r="AL1420" s="20">
        <f ca="1">RAND()</f>
        <v>3.4483535728337178E-2</v>
      </c>
      <c r="AM1420" s="19">
        <f ca="1">(IF(B1420=1, $G$21+($G$22-$G$21)*AL1420, $H$21+($H$22-$H$21)*AL1420))</f>
        <v>1.1034506071850116E-2</v>
      </c>
      <c r="AN1420" s="15">
        <f ca="1">ROUND(AK1420*(1-AM1420), 0)</f>
        <v>269</v>
      </c>
      <c r="AO1420" s="18">
        <f ca="1">SUM(IF(AN1420&gt;H1420, (AN1420-H1420)*($G$23+AJ1420), 0),IF(AF1420&gt;G1420,(AF1420-G1420)*($G$23+AB1420),0),IF(X1420&gt;F1420,(X1420-F1420)*($G$23+T1420),0),IF(P1420&gt;E1420,(P1420-E1420)*($G$23+L1420),0))</f>
        <v>25115.100000000002</v>
      </c>
      <c r="AP1420" s="18">
        <f>-$C$24</f>
        <v>-313614.51120000001</v>
      </c>
      <c r="AQ1420" s="17">
        <f ca="1">L1420*P1420+T1420*X1420+AB1420*AF1420+AJ1420*AN1420-AO1420+AP1420</f>
        <v>346104.81879999995</v>
      </c>
      <c r="AS1420" s="21">
        <f ca="1">SUM(IF(AN1420&gt;H1420, (AN1420-H1420), 0),IF(AF1420&gt;G1420,(AF1420-G1420),0),IF(X1420&gt;F1420,(X1420-F1420),0),IF(P1420&gt;E1420,(P1420-E1420),0))</f>
        <v>10</v>
      </c>
    </row>
    <row r="1421" spans="1:45" x14ac:dyDescent="0.4">
      <c r="A1421" s="15">
        <v>1393</v>
      </c>
      <c r="B1421" s="15">
        <f ca="1">IF(RAND() &lt; (8/12), 0, 1)</f>
        <v>1</v>
      </c>
      <c r="C1421" s="20">
        <f ca="1">RAND()</f>
        <v>0.33843449549341542</v>
      </c>
      <c r="D1421" s="15" t="str">
        <f ca="1">LOOKUP(C1421,$H$13:$H$16,$F$13:$F$16)</f>
        <v>Airbus A380-800</v>
      </c>
      <c r="E1421" s="15">
        <f ca="1">LOOKUP(D1421,$F$6:$F$9,$I$6:$I$9)</f>
        <v>14</v>
      </c>
      <c r="F1421" s="15">
        <f ca="1">LOOKUP(D1421,$F$6:$F$9,$J$6:$J$9)</f>
        <v>76</v>
      </c>
      <c r="G1421" s="15">
        <f ca="1">LOOKUP(D1421,$F$6:$F$9,$K$6:$K$9)</f>
        <v>56</v>
      </c>
      <c r="H1421" s="15">
        <f ca="1">LOOKUP(D1421,$F$6:$F$9,$L$6:$L$9)</f>
        <v>341</v>
      </c>
      <c r="I1421" s="20">
        <f ca="1">RAND()</f>
        <v>0.17934580780295861</v>
      </c>
      <c r="J1421" s="15">
        <f ca="1">IF(B1421=1, ROUND(_xlfn.NORM.INV(I1421,$C$5,$C$6)*(1+$T$14), 0), ROUND(_xlfn.NORM.INV(I1421, $D$5, $D$6)*(1+$T$14), 0))</f>
        <v>4</v>
      </c>
      <c r="K1421" s="20">
        <f ca="1">RAND()</f>
        <v>0.93619507480875686</v>
      </c>
      <c r="L1421" s="18">
        <f ca="1">IF(B1421=1, ROUND(_xlfn.NORM.INV(K1421,$C$7,$C$8), 2), ROUND(_xlfn.NORM.INV(K1421, $D$7, $D$8), 2))</f>
        <v>16406.560000000001</v>
      </c>
      <c r="M1421" s="15">
        <f ca="1">MIN(E1421,J1421)</f>
        <v>4</v>
      </c>
      <c r="N1421" s="15">
        <f ca="1">RAND()</f>
        <v>0.70749996400008985</v>
      </c>
      <c r="O1421" s="19">
        <f ca="1">(IF(B1421=1, $G$21+($G$22-$G$21)*N1421, $H$21+($H$22-$H$21)*N1421))</f>
        <v>3.9762498740003149E-2</v>
      </c>
      <c r="P1421" s="15">
        <f ca="1">ROUND(M1421*(1-O1421), 0)</f>
        <v>4</v>
      </c>
      <c r="Q1421" s="20">
        <f ca="1">RAND()</f>
        <v>3.4819625372570773E-2</v>
      </c>
      <c r="R1421" s="15">
        <f ca="1">IF(B1421=1, ROUND(_xlfn.NORM.INV(Q1421,$C$9,$C$10)*(1+$T$14), 0), ROUND(_xlfn.NORM.INV(Q1421, $D$9, $D$10)*(1+$T$14), 0))</f>
        <v>15</v>
      </c>
      <c r="S1421" s="20">
        <f ca="1">RAND()</f>
        <v>0.90527839688414524</v>
      </c>
      <c r="T1421" s="18">
        <f ca="1">IF(B1421=1, ROUND(_xlfn.NORM.INV(S1421,$C$11,$C$12), 2), ROUND(_xlfn.NORM.INV(S1421, $D$11, $D$12), 2))</f>
        <v>8012.69</v>
      </c>
      <c r="U1421" s="15">
        <f ca="1">MIN(F1421,R1421)</f>
        <v>15</v>
      </c>
      <c r="V1421" s="15">
        <f ca="1">RAND()</f>
        <v>0.40615762204770656</v>
      </c>
      <c r="W1421" s="19">
        <f ca="1">(IF(B1421=1, $G$21+($G$22-$G$21)*V1421, $H$21+($H$22-$H$21)*V1421))</f>
        <v>2.9215516771669732E-2</v>
      </c>
      <c r="X1421" s="15">
        <f ca="1">ROUND(U1421*(1-W1421), 0)</f>
        <v>15</v>
      </c>
      <c r="Y1421" s="20">
        <f ca="1">RAND()</f>
        <v>0.6583888087140265</v>
      </c>
      <c r="Z1421" s="15">
        <f ca="1">IF(B1421=1, ROUND(_xlfn.NORM.INV(Y1421,$C$13,$C$14)*(1+$T$14), 0), ROUND(_xlfn.NORM.INV(Y1421, $D$13, $D$14)*(1+$T$14), 0))</f>
        <v>64</v>
      </c>
      <c r="AA1421" s="20">
        <f ca="1">RAND()</f>
        <v>0.30948921889203518</v>
      </c>
      <c r="AB1421" s="18">
        <f ca="1">IF(B1421=1, ROUND(_xlfn.NORM.INV(AA1421,$C$15,$C$16), 2), ROUND(_xlfn.NORM.INV(AA1421, $D$15, $D$16), 2))</f>
        <v>3403.21</v>
      </c>
      <c r="AC1421" s="15">
        <f ca="1">MIN(G1421,Z1421)</f>
        <v>56</v>
      </c>
      <c r="AD1421" s="15">
        <f ca="1">RAND()</f>
        <v>5.3466081009328259E-2</v>
      </c>
      <c r="AE1421" s="19">
        <f ca="1">(IF(B1421=1, $G$21+($G$22-$G$21)*AD1421, $H$21+($H$22-$H$21)*AD1421))</f>
        <v>1.6871312835326488E-2</v>
      </c>
      <c r="AF1421" s="15">
        <f ca="1">ROUND(AC1421*(1-AE1421), 0)</f>
        <v>55</v>
      </c>
      <c r="AG1421" s="20">
        <f ca="1">RAND()</f>
        <v>0.22386826255006287</v>
      </c>
      <c r="AH1421" s="15">
        <f ca="1">IF(B1421=1, ROUND(_xlfn.NORM.INV(AG1421,$C$17,$C$18)*(1+$T$14), 0), ROUND(_xlfn.NORM.INV(AG1421, $D$17, $D$18)*(1+$T$14), 0))</f>
        <v>209</v>
      </c>
      <c r="AI1421" s="20">
        <f ca="1">RAND()</f>
        <v>0.10667877490953648</v>
      </c>
      <c r="AJ1421" s="18">
        <f ca="1">IF(B1421=1, ROUND(_xlfn.NORM.INV(AI1421,$C$19,$C$20), 2), ROUND(_xlfn.NORM.INV(AI1421, $D$19, $D$20), 2))</f>
        <v>1902.45</v>
      </c>
      <c r="AK1421" s="15">
        <f ca="1">MIN(ROUND(H1421*(1+$C$22),0),AH1421)</f>
        <v>209</v>
      </c>
      <c r="AL1421" s="20">
        <f ca="1">RAND()</f>
        <v>0.57832541466890497</v>
      </c>
      <c r="AM1421" s="19">
        <f ca="1">(IF(B1421=1, $G$21+($G$22-$G$21)*AL1421, $H$21+($H$22-$H$21)*AL1421))</f>
        <v>3.5241389513411672E-2</v>
      </c>
      <c r="AN1421" s="15">
        <f ca="1">ROUND(AK1421*(1-AM1421), 0)</f>
        <v>202</v>
      </c>
      <c r="AO1421" s="18">
        <f ca="1">SUM(IF(AN1421&gt;H1421, (AN1421-H1421)*($G$23+AJ1421), 0),IF(AF1421&gt;G1421,(AF1421-G1421)*($G$23+AB1421),0),IF(X1421&gt;F1421,(X1421-F1421)*($G$23+T1421),0),IF(P1421&gt;E1421,(P1421-E1421)*($G$23+L1421),0))</f>
        <v>0</v>
      </c>
      <c r="AP1421" s="18">
        <f>-$C$24</f>
        <v>-313614.51120000001</v>
      </c>
      <c r="AQ1421" s="17">
        <f ca="1">L1421*P1421+T1421*X1421+AB1421*AF1421+AJ1421*AN1421-AO1421+AP1421</f>
        <v>443673.52880000003</v>
      </c>
      <c r="AS1421" s="21">
        <f ca="1">SUM(IF(AN1421&gt;H1421, (AN1421-H1421), 0),IF(AF1421&gt;G1421,(AF1421-G1421),0),IF(X1421&gt;F1421,(X1421-F1421),0),IF(P1421&gt;E1421,(P1421-E1421),0))</f>
        <v>0</v>
      </c>
    </row>
    <row r="1422" spans="1:45" x14ac:dyDescent="0.4">
      <c r="A1422" s="15">
        <v>1394</v>
      </c>
      <c r="B1422" s="15">
        <f ca="1">IF(RAND() &lt; (8/12), 0, 1)</f>
        <v>0</v>
      </c>
      <c r="C1422" s="20">
        <f ca="1">RAND()</f>
        <v>0.47436274702114578</v>
      </c>
      <c r="D1422" s="15" t="str">
        <f ca="1">LOOKUP(C1422,$H$13:$H$16,$F$13:$F$16)</f>
        <v>Airbus A380-800</v>
      </c>
      <c r="E1422" s="15">
        <f ca="1">LOOKUP(D1422,$F$6:$F$9,$I$6:$I$9)</f>
        <v>14</v>
      </c>
      <c r="F1422" s="15">
        <f ca="1">LOOKUP(D1422,$F$6:$F$9,$J$6:$J$9)</f>
        <v>76</v>
      </c>
      <c r="G1422" s="15">
        <f ca="1">LOOKUP(D1422,$F$6:$F$9,$K$6:$K$9)</f>
        <v>56</v>
      </c>
      <c r="H1422" s="15">
        <f ca="1">LOOKUP(D1422,$F$6:$F$9,$L$6:$L$9)</f>
        <v>341</v>
      </c>
      <c r="I1422" s="20">
        <f ca="1">RAND()</f>
        <v>0.46778605911064608</v>
      </c>
      <c r="J1422" s="15">
        <f ca="1">IF(B1422=1, ROUND(_xlfn.NORM.INV(I1422,$C$5,$C$6)*(1+$T$14), 0), ROUND(_xlfn.NORM.INV(I1422, $D$5, $D$6)*(1+$T$14), 0))</f>
        <v>4</v>
      </c>
      <c r="K1422" s="20">
        <f ca="1">RAND()</f>
        <v>0.69803860632669679</v>
      </c>
      <c r="L1422" s="18">
        <f ca="1">IF(B1422=1, ROUND(_xlfn.NORM.INV(K1422,$C$7,$C$8), 2), ROUND(_xlfn.NORM.INV(K1422, $D$7, $D$8), 2))</f>
        <v>10728.81</v>
      </c>
      <c r="M1422" s="15">
        <f ca="1">MIN(E1422,J1422)</f>
        <v>4</v>
      </c>
      <c r="N1422" s="15">
        <f ca="1">RAND()</f>
        <v>0.77505384726355553</v>
      </c>
      <c r="O1422" s="19">
        <f ca="1">(IF(B1422=1, $G$21+($G$22-$G$21)*N1422, $H$21+($H$22-$H$21)*N1422))</f>
        <v>3.3251615417906666E-2</v>
      </c>
      <c r="P1422" s="15">
        <f ca="1">ROUND(M1422*(1-O1422), 0)</f>
        <v>4</v>
      </c>
      <c r="Q1422" s="20">
        <f ca="1">RAND()</f>
        <v>0.99314804259234657</v>
      </c>
      <c r="R1422" s="15">
        <f ca="1">IF(B1422=1, ROUND(_xlfn.NORM.INV(Q1422,$C$9,$C$10)*(1+$T$14), 0), ROUND(_xlfn.NORM.INV(Q1422, $D$9, $D$10)*(1+$T$14), 0))</f>
        <v>66</v>
      </c>
      <c r="S1422" s="20">
        <f ca="1">RAND()</f>
        <v>3.3576578947783098E-2</v>
      </c>
      <c r="T1422" s="18">
        <f ca="1">IF(B1422=1, ROUND(_xlfn.NORM.INV(S1422,$C$11,$C$12), 2), ROUND(_xlfn.NORM.INV(S1422, $D$11, $D$12), 2))</f>
        <v>4829.0200000000004</v>
      </c>
      <c r="U1422" s="15">
        <f ca="1">MIN(F1422,R1422)</f>
        <v>66</v>
      </c>
      <c r="V1422" s="15">
        <f ca="1">RAND()</f>
        <v>0.5376589429487465</v>
      </c>
      <c r="W1422" s="19">
        <f ca="1">(IF(B1422=1, $G$21+($G$22-$G$21)*V1422, $H$21+($H$22-$H$21)*V1422))</f>
        <v>2.6129768288462397E-2</v>
      </c>
      <c r="X1422" s="15">
        <f ca="1">ROUND(U1422*(1-W1422), 0)</f>
        <v>64</v>
      </c>
      <c r="Y1422" s="20">
        <f ca="1">RAND()</f>
        <v>0.79079498079213084</v>
      </c>
      <c r="Z1422" s="15">
        <f ca="1">IF(B1422=1, ROUND(_xlfn.NORM.INV(Y1422,$C$13,$C$14)*(1+$T$14), 0), ROUND(_xlfn.NORM.INV(Y1422, $D$13, $D$14)*(1+$T$14), 0))</f>
        <v>43</v>
      </c>
      <c r="AA1422" s="20">
        <f ca="1">RAND()</f>
        <v>0.9316792698652695</v>
      </c>
      <c r="AB1422" s="18">
        <f ca="1">IF(B1422=1, ROUND(_xlfn.NORM.INV(AA1422,$C$15,$C$16), 2), ROUND(_xlfn.NORM.INV(AA1422, $D$15, $D$16), 2))</f>
        <v>2978.86</v>
      </c>
      <c r="AC1422" s="15">
        <f ca="1">MIN(G1422,Z1422)</f>
        <v>43</v>
      </c>
      <c r="AD1422" s="15">
        <f ca="1">RAND()</f>
        <v>0.31480804731017631</v>
      </c>
      <c r="AE1422" s="19">
        <f ca="1">(IF(B1422=1, $G$21+($G$22-$G$21)*AD1422, $H$21+($H$22-$H$21)*AD1422))</f>
        <v>1.9444241419305289E-2</v>
      </c>
      <c r="AF1422" s="15">
        <f ca="1">ROUND(AC1422*(1-AE1422), 0)</f>
        <v>42</v>
      </c>
      <c r="AG1422" s="20">
        <f ca="1">RAND()</f>
        <v>0.46383513770591733</v>
      </c>
      <c r="AH1422" s="15">
        <f ca="1">IF(B1422=1, ROUND(_xlfn.NORM.INV(AG1422,$C$17,$C$18)*(1+$T$14), 0), ROUND(_xlfn.NORM.INV(AG1422, $D$17, $D$18)*(1+$T$14), 0))</f>
        <v>195</v>
      </c>
      <c r="AI1422" s="20">
        <f ca="1">RAND()</f>
        <v>0.10313739649978471</v>
      </c>
      <c r="AJ1422" s="18">
        <f ca="1">IF(B1422=1, ROUND(_xlfn.NORM.INV(AI1422,$C$19,$C$20), 2), ROUND(_xlfn.NORM.INV(AI1422, $D$19, $D$20), 2))</f>
        <v>1652.73</v>
      </c>
      <c r="AK1422" s="15">
        <f ca="1">MIN(ROUND(H1422*(1+$C$22),0),AH1422)</f>
        <v>195</v>
      </c>
      <c r="AL1422" s="20">
        <f ca="1">RAND()</f>
        <v>0.71703054424027812</v>
      </c>
      <c r="AM1422" s="19">
        <f ca="1">(IF(B1422=1, $G$21+($G$22-$G$21)*AL1422, $H$21+($H$22-$H$21)*AL1422))</f>
        <v>3.1510916327208344E-2</v>
      </c>
      <c r="AN1422" s="15">
        <f ca="1">ROUND(AK1422*(1-AM1422), 0)</f>
        <v>189</v>
      </c>
      <c r="AO1422" s="18">
        <f ca="1">SUM(IF(AN1422&gt;H1422, (AN1422-H1422)*($G$23+AJ1422), 0),IF(AF1422&gt;G1422,(AF1422-G1422)*($G$23+AB1422),0),IF(X1422&gt;F1422,(X1422-F1422)*($G$23+T1422),0),IF(P1422&gt;E1422,(P1422-E1422)*($G$23+L1422),0))</f>
        <v>0</v>
      </c>
      <c r="AP1422" s="18">
        <f>-$C$24</f>
        <v>-313614.51120000001</v>
      </c>
      <c r="AQ1422" s="17">
        <f ca="1">L1422*P1422+T1422*X1422+AB1422*AF1422+AJ1422*AN1422-AO1422+AP1422</f>
        <v>475836.09880000009</v>
      </c>
      <c r="AS1422" s="21">
        <f ca="1">SUM(IF(AN1422&gt;H1422, (AN1422-H1422), 0),IF(AF1422&gt;G1422,(AF1422-G1422),0),IF(X1422&gt;F1422,(X1422-F1422),0),IF(P1422&gt;E1422,(P1422-E1422),0))</f>
        <v>0</v>
      </c>
    </row>
    <row r="1423" spans="1:45" x14ac:dyDescent="0.4">
      <c r="A1423" s="15">
        <v>1395</v>
      </c>
      <c r="B1423" s="15">
        <f ca="1">IF(RAND() &lt; (8/12), 0, 1)</f>
        <v>1</v>
      </c>
      <c r="C1423" s="20">
        <f ca="1">RAND()</f>
        <v>0.52122628257005887</v>
      </c>
      <c r="D1423" s="15" t="str">
        <f ca="1">LOOKUP(C1423,$H$13:$H$16,$F$13:$F$16)</f>
        <v>Airbus A380-800</v>
      </c>
      <c r="E1423" s="15">
        <f ca="1">LOOKUP(D1423,$F$6:$F$9,$I$6:$I$9)</f>
        <v>14</v>
      </c>
      <c r="F1423" s="15">
        <f ca="1">LOOKUP(D1423,$F$6:$F$9,$J$6:$J$9)</f>
        <v>76</v>
      </c>
      <c r="G1423" s="15">
        <f ca="1">LOOKUP(D1423,$F$6:$F$9,$K$6:$K$9)</f>
        <v>56</v>
      </c>
      <c r="H1423" s="15">
        <f ca="1">LOOKUP(D1423,$F$6:$F$9,$L$6:$L$9)</f>
        <v>341</v>
      </c>
      <c r="I1423" s="20">
        <f ca="1">RAND()</f>
        <v>0.62910678991660796</v>
      </c>
      <c r="J1423" s="15">
        <f ca="1">IF(B1423=1, ROUND(_xlfn.NORM.INV(I1423,$C$5,$C$6)*(1+$T$14), 0), ROUND(_xlfn.NORM.INV(I1423, $D$5, $D$6)*(1+$T$14), 0))</f>
        <v>7</v>
      </c>
      <c r="K1423" s="20">
        <f ca="1">RAND()</f>
        <v>9.7534706587809272E-2</v>
      </c>
      <c r="L1423" s="18">
        <f ca="1">IF(B1423=1, ROUND(_xlfn.NORM.INV(K1423,$C$7,$C$8), 2), ROUND(_xlfn.NORM.INV(K1423, $D$7, $D$8), 2))</f>
        <v>11322.14</v>
      </c>
      <c r="M1423" s="15">
        <f ca="1">MIN(E1423,J1423)</f>
        <v>7</v>
      </c>
      <c r="N1423" s="15">
        <f ca="1">RAND()</f>
        <v>0.86147393891235968</v>
      </c>
      <c r="O1423" s="19">
        <f ca="1">(IF(B1423=1, $G$21+($G$22-$G$21)*N1423, $H$21+($H$22-$H$21)*N1423))</f>
        <v>4.5151587861932588E-2</v>
      </c>
      <c r="P1423" s="15">
        <f ca="1">ROUND(M1423*(1-O1423), 0)</f>
        <v>7</v>
      </c>
      <c r="Q1423" s="20">
        <f ca="1">RAND()</f>
        <v>0.96636015384495455</v>
      </c>
      <c r="R1423" s="15">
        <f ca="1">IF(B1423=1, ROUND(_xlfn.NORM.INV(Q1423,$C$9,$C$10)*(1+$T$14), 0), ROUND(_xlfn.NORM.INV(Q1423, $D$9, $D$10)*(1+$T$14), 0))</f>
        <v>107</v>
      </c>
      <c r="S1423" s="20">
        <f ca="1">RAND()</f>
        <v>0.32867272350647014</v>
      </c>
      <c r="T1423" s="18">
        <f ca="1">IF(B1423=1, ROUND(_xlfn.NORM.INV(S1423,$C$11,$C$12), 2), ROUND(_xlfn.NORM.INV(S1423, $D$11, $D$12), 2))</f>
        <v>6429.46</v>
      </c>
      <c r="U1423" s="15">
        <f ca="1">MIN(F1423,R1423)</f>
        <v>76</v>
      </c>
      <c r="V1423" s="15">
        <f ca="1">RAND()</f>
        <v>0.51141460080885537</v>
      </c>
      <c r="W1423" s="19">
        <f ca="1">(IF(B1423=1, $G$21+($G$22-$G$21)*V1423, $H$21+($H$22-$H$21)*V1423))</f>
        <v>3.2899511028309944E-2</v>
      </c>
      <c r="X1423" s="15">
        <f ca="1">ROUND(U1423*(1-W1423), 0)</f>
        <v>73</v>
      </c>
      <c r="Y1423" s="20">
        <f ca="1">RAND()</f>
        <v>0.89552828974660181</v>
      </c>
      <c r="Z1423" s="15">
        <f ca="1">IF(B1423=1, ROUND(_xlfn.NORM.INV(Y1423,$C$13,$C$14)*(1+$T$14), 0), ROUND(_xlfn.NORM.INV(Y1423, $D$13, $D$14)*(1+$T$14), 0))</f>
        <v>84</v>
      </c>
      <c r="AA1423" s="20">
        <f ca="1">RAND()</f>
        <v>0.40290629212526496</v>
      </c>
      <c r="AB1423" s="18">
        <f ca="1">IF(B1423=1, ROUND(_xlfn.NORM.INV(AA1423,$C$15,$C$16), 2), ROUND(_xlfn.NORM.INV(AA1423, $D$15, $D$16), 2))</f>
        <v>3524.14</v>
      </c>
      <c r="AC1423" s="15">
        <f ca="1">MIN(G1423,Z1423)</f>
        <v>56</v>
      </c>
      <c r="AD1423" s="15">
        <f ca="1">RAND()</f>
        <v>0.11309095389176915</v>
      </c>
      <c r="AE1423" s="19">
        <f ca="1">(IF(B1423=1, $G$21+($G$22-$G$21)*AD1423, $H$21+($H$22-$H$21)*AD1423))</f>
        <v>1.895818338621192E-2</v>
      </c>
      <c r="AF1423" s="15">
        <f ca="1">ROUND(AC1423*(1-AE1423), 0)</f>
        <v>55</v>
      </c>
      <c r="AG1423" s="20">
        <f ca="1">RAND()</f>
        <v>0.21812346661880022</v>
      </c>
      <c r="AH1423" s="15">
        <f ca="1">IF(B1423=1, ROUND(_xlfn.NORM.INV(AG1423,$C$17,$C$18)*(1+$T$14), 0), ROUND(_xlfn.NORM.INV(AG1423, $D$17, $D$18)*(1+$T$14), 0))</f>
        <v>206</v>
      </c>
      <c r="AI1423" s="20">
        <f ca="1">RAND()</f>
        <v>1.1969937252773732E-3</v>
      </c>
      <c r="AJ1423" s="18">
        <f ca="1">IF(B1423=1, ROUND(_xlfn.NORM.INV(AI1423,$C$19,$C$20), 2), ROUND(_xlfn.NORM.INV(AI1423, $D$19, $D$20), 2))</f>
        <v>1363.82</v>
      </c>
      <c r="AK1423" s="15">
        <f ca="1">MIN(ROUND(H1423*(1+$C$22),0),AH1423)</f>
        <v>206</v>
      </c>
      <c r="AL1423" s="20">
        <f ca="1">RAND()</f>
        <v>0.27084111244984743</v>
      </c>
      <c r="AM1423" s="19">
        <f ca="1">(IF(B1423=1, $G$21+($G$22-$G$21)*AL1423, $H$21+($H$22-$H$21)*AL1423))</f>
        <v>2.4479438935744662E-2</v>
      </c>
      <c r="AN1423" s="15">
        <f ca="1">ROUND(AK1423*(1-AM1423), 0)</f>
        <v>201</v>
      </c>
      <c r="AO1423" s="18">
        <f ca="1">SUM(IF(AN1423&gt;H1423, (AN1423-H1423)*($G$23+AJ1423), 0),IF(AF1423&gt;G1423,(AF1423-G1423)*($G$23+AB1423),0),IF(X1423&gt;F1423,(X1423-F1423)*($G$23+T1423),0),IF(P1423&gt;E1423,(P1423-E1423)*($G$23+L1423),0))</f>
        <v>0</v>
      </c>
      <c r="AP1423" s="18">
        <f>-$C$24</f>
        <v>-313614.51120000001</v>
      </c>
      <c r="AQ1423" s="17">
        <f ca="1">L1423*P1423+T1423*X1423+AB1423*AF1423+AJ1423*AN1423-AO1423+AP1423</f>
        <v>702946.56880000001</v>
      </c>
      <c r="AS1423" s="21">
        <f ca="1">SUM(IF(AN1423&gt;H1423, (AN1423-H1423), 0),IF(AF1423&gt;G1423,(AF1423-G1423),0),IF(X1423&gt;F1423,(X1423-F1423),0),IF(P1423&gt;E1423,(P1423-E1423),0))</f>
        <v>0</v>
      </c>
    </row>
    <row r="1424" spans="1:45" x14ac:dyDescent="0.4">
      <c r="A1424" s="15">
        <v>1396</v>
      </c>
      <c r="B1424" s="15">
        <f ca="1">IF(RAND() &lt; (8/12), 0, 1)</f>
        <v>0</v>
      </c>
      <c r="C1424" s="20">
        <f ca="1">RAND()</f>
        <v>0.83796594359697418</v>
      </c>
      <c r="D1424" s="15" t="str">
        <f ca="1">LOOKUP(C1424,$H$13:$H$16,$F$13:$F$16)</f>
        <v>Boeing 777-300ER</v>
      </c>
      <c r="E1424" s="15">
        <f ca="1">LOOKUP(D1424,$F$6:$F$9,$I$6:$I$9)</f>
        <v>8</v>
      </c>
      <c r="F1424" s="15">
        <f ca="1">LOOKUP(D1424,$F$6:$F$9,$J$6:$J$9)</f>
        <v>40</v>
      </c>
      <c r="G1424" s="15">
        <f ca="1">LOOKUP(D1424,$F$6:$F$9,$K$6:$K$9)</f>
        <v>24</v>
      </c>
      <c r="H1424" s="15">
        <f ca="1">LOOKUP(D1424,$F$6:$F$9,$L$6:$L$9)</f>
        <v>260</v>
      </c>
      <c r="I1424" s="20">
        <f ca="1">RAND()</f>
        <v>0.55294203996097946</v>
      </c>
      <c r="J1424" s="15">
        <f ca="1">IF(B1424=1, ROUND(_xlfn.NORM.INV(I1424,$C$5,$C$6)*(1+$T$14), 0), ROUND(_xlfn.NORM.INV(I1424, $D$5, $D$6)*(1+$T$14), 0))</f>
        <v>4</v>
      </c>
      <c r="K1424" s="20">
        <f ca="1">RAND()</f>
        <v>0.35061612477002013</v>
      </c>
      <c r="L1424" s="18">
        <f ca="1">IF(B1424=1, ROUND(_xlfn.NORM.INV(K1424,$C$7,$C$8), 2), ROUND(_xlfn.NORM.INV(K1424, $D$7, $D$8), 2))</f>
        <v>10317.52</v>
      </c>
      <c r="M1424" s="15">
        <f ca="1">MIN(E1424,J1424)</f>
        <v>4</v>
      </c>
      <c r="N1424" s="15">
        <f ca="1">RAND()</f>
        <v>0.57522772882134188</v>
      </c>
      <c r="O1424" s="19">
        <f ca="1">(IF(B1424=1, $G$21+($G$22-$G$21)*N1424, $H$21+($H$22-$H$21)*N1424))</f>
        <v>2.7256831864640257E-2</v>
      </c>
      <c r="P1424" s="15">
        <f ca="1">ROUND(M1424*(1-O1424), 0)</f>
        <v>4</v>
      </c>
      <c r="Q1424" s="20">
        <f ca="1">RAND()</f>
        <v>0.51456962816656782</v>
      </c>
      <c r="R1424" s="15">
        <f ca="1">IF(B1424=1, ROUND(_xlfn.NORM.INV(Q1424,$C$9,$C$10)*(1+$T$14), 0), ROUND(_xlfn.NORM.INV(Q1424, $D$9, $D$10)*(1+$T$14), 0))</f>
        <v>40</v>
      </c>
      <c r="S1424" s="20">
        <f ca="1">RAND()</f>
        <v>0.10541630673256519</v>
      </c>
      <c r="T1424" s="18">
        <f ca="1">IF(B1424=1, ROUND(_xlfn.NORM.INV(S1424,$C$11,$C$12), 2), ROUND(_xlfn.NORM.INV(S1424, $D$11, $D$12), 2))</f>
        <v>4961.05</v>
      </c>
      <c r="U1424" s="15">
        <f ca="1">MIN(F1424,R1424)</f>
        <v>40</v>
      </c>
      <c r="V1424" s="15">
        <f ca="1">RAND()</f>
        <v>0.64295155034233786</v>
      </c>
      <c r="W1424" s="19">
        <f ca="1">(IF(B1424=1, $G$21+($G$22-$G$21)*V1424, $H$21+($H$22-$H$21)*V1424))</f>
        <v>2.9288546510270137E-2</v>
      </c>
      <c r="X1424" s="15">
        <f ca="1">ROUND(U1424*(1-W1424), 0)</f>
        <v>39</v>
      </c>
      <c r="Y1424" s="20">
        <f ca="1">RAND()</f>
        <v>0.64840674496962691</v>
      </c>
      <c r="Z1424" s="15">
        <f ca="1">IF(B1424=1, ROUND(_xlfn.NORM.INV(Y1424,$C$13,$C$14)*(1+$T$14), 0), ROUND(_xlfn.NORM.INV(Y1424, $D$13, $D$14)*(1+$T$14), 0))</f>
        <v>39</v>
      </c>
      <c r="AA1424" s="20">
        <f ca="1">RAND()</f>
        <v>0.95801182105283744</v>
      </c>
      <c r="AB1424" s="18">
        <f ca="1">IF(B1424=1, ROUND(_xlfn.NORM.INV(AA1424,$C$15,$C$16), 2), ROUND(_xlfn.NORM.INV(AA1424, $D$15, $D$16), 2))</f>
        <v>3007.99</v>
      </c>
      <c r="AC1424" s="15">
        <f ca="1">MIN(G1424,Z1424)</f>
        <v>24</v>
      </c>
      <c r="AD1424" s="15">
        <f ca="1">RAND()</f>
        <v>0.62949330637035916</v>
      </c>
      <c r="AE1424" s="19">
        <f ca="1">(IF(B1424=1, $G$21+($G$22-$G$21)*AD1424, $H$21+($H$22-$H$21)*AD1424))</f>
        <v>2.8884799191110776E-2</v>
      </c>
      <c r="AF1424" s="15">
        <f ca="1">ROUND(AC1424*(1-AE1424), 0)</f>
        <v>23</v>
      </c>
      <c r="AG1424" s="20">
        <f ca="1">RAND()</f>
        <v>0.50186805406151924</v>
      </c>
      <c r="AH1424" s="15">
        <f ca="1">IF(B1424=1, ROUND(_xlfn.NORM.INV(AG1424,$C$17,$C$18)*(1+$T$14), 0), ROUND(_xlfn.NORM.INV(AG1424, $D$17, $D$18)*(1+$T$14), 0))</f>
        <v>200</v>
      </c>
      <c r="AI1424" s="20">
        <f ca="1">RAND()</f>
        <v>0.68562118534421745</v>
      </c>
      <c r="AJ1424" s="18">
        <f ca="1">IF(B1424=1, ROUND(_xlfn.NORM.INV(AI1424,$C$19,$C$20), 2), ROUND(_xlfn.NORM.INV(AI1424, $D$19, $D$20), 2))</f>
        <v>1785.45</v>
      </c>
      <c r="AK1424" s="15">
        <f ca="1">MIN(ROUND(H1424*(1+$C$22),0),AH1424)</f>
        <v>200</v>
      </c>
      <c r="AL1424" s="20">
        <f ca="1">RAND()</f>
        <v>5.1387055939917325E-2</v>
      </c>
      <c r="AM1424" s="19">
        <f ca="1">(IF(B1424=1, $G$21+($G$22-$G$21)*AL1424, $H$21+($H$22-$H$21)*AL1424))</f>
        <v>1.1541611678197519E-2</v>
      </c>
      <c r="AN1424" s="15">
        <f ca="1">ROUND(AK1424*(1-AM1424), 0)</f>
        <v>198</v>
      </c>
      <c r="AO1424" s="18">
        <f ca="1">SUM(IF(AN1424&gt;H1424, (AN1424-H1424)*($G$23+AJ1424), 0),IF(AF1424&gt;G1424,(AF1424-G1424)*($G$23+AB1424),0),IF(X1424&gt;F1424,(X1424-F1424)*($G$23+T1424),0),IF(P1424&gt;E1424,(P1424-E1424)*($G$23+L1424),0))</f>
        <v>0</v>
      </c>
      <c r="AP1424" s="18">
        <f>-$C$24</f>
        <v>-313614.51120000001</v>
      </c>
      <c r="AQ1424" s="17">
        <f ca="1">L1424*P1424+T1424*X1424+AB1424*AF1424+AJ1424*AN1424-AO1424+AP1424</f>
        <v>343839.38880000013</v>
      </c>
      <c r="AS1424" s="21">
        <f ca="1">SUM(IF(AN1424&gt;H1424, (AN1424-H1424), 0),IF(AF1424&gt;G1424,(AF1424-G1424),0),IF(X1424&gt;F1424,(X1424-F1424),0),IF(P1424&gt;E1424,(P1424-E1424),0))</f>
        <v>0</v>
      </c>
    </row>
    <row r="1425" spans="1:45" x14ac:dyDescent="0.4">
      <c r="A1425" s="15">
        <v>1397</v>
      </c>
      <c r="B1425" s="15">
        <f ca="1">IF(RAND() &lt; (8/12), 0, 1)</f>
        <v>0</v>
      </c>
      <c r="C1425" s="20">
        <f ca="1">RAND()</f>
        <v>0.73824681826428851</v>
      </c>
      <c r="D1425" s="15" t="str">
        <f ca="1">LOOKUP(C1425,$H$13:$H$16,$F$13:$F$16)</f>
        <v>Boeing 777-300ER</v>
      </c>
      <c r="E1425" s="15">
        <f ca="1">LOOKUP(D1425,$F$6:$F$9,$I$6:$I$9)</f>
        <v>8</v>
      </c>
      <c r="F1425" s="15">
        <f ca="1">LOOKUP(D1425,$F$6:$F$9,$J$6:$J$9)</f>
        <v>40</v>
      </c>
      <c r="G1425" s="15">
        <f ca="1">LOOKUP(D1425,$F$6:$F$9,$K$6:$K$9)</f>
        <v>24</v>
      </c>
      <c r="H1425" s="15">
        <f ca="1">LOOKUP(D1425,$F$6:$F$9,$L$6:$L$9)</f>
        <v>260</v>
      </c>
      <c r="I1425" s="20">
        <f ca="1">RAND()</f>
        <v>0.90757873690871038</v>
      </c>
      <c r="J1425" s="15">
        <f ca="1">IF(B1425=1, ROUND(_xlfn.NORM.INV(I1425,$C$5,$C$6)*(1+$T$14), 0), ROUND(_xlfn.NORM.INV(I1425, $D$5, $D$6)*(1+$T$14), 0))</f>
        <v>6</v>
      </c>
      <c r="K1425" s="20">
        <f ca="1">RAND()</f>
        <v>0.32494343920885582</v>
      </c>
      <c r="L1425" s="18">
        <f ca="1">IF(B1425=1, ROUND(_xlfn.NORM.INV(K1425,$C$7,$C$8), 2), ROUND(_xlfn.NORM.INV(K1425, $D$7, $D$8), 2))</f>
        <v>10285.5</v>
      </c>
      <c r="M1425" s="15">
        <f ca="1">MIN(E1425,J1425)</f>
        <v>6</v>
      </c>
      <c r="N1425" s="15">
        <f ca="1">RAND()</f>
        <v>0.47335114754218965</v>
      </c>
      <c r="O1425" s="19">
        <f ca="1">(IF(B1425=1, $G$21+($G$22-$G$21)*N1425, $H$21+($H$22-$H$21)*N1425))</f>
        <v>2.4200534426265689E-2</v>
      </c>
      <c r="P1425" s="15">
        <f ca="1">ROUND(M1425*(1-O1425), 0)</f>
        <v>6</v>
      </c>
      <c r="Q1425" s="20">
        <f ca="1">RAND()</f>
        <v>0.6441140503017645</v>
      </c>
      <c r="R1425" s="15">
        <f ca="1">IF(B1425=1, ROUND(_xlfn.NORM.INV(Q1425,$C$9,$C$10)*(1+$T$14), 0), ROUND(_xlfn.NORM.INV(Q1425, $D$9, $D$10)*(1+$T$14), 0))</f>
        <v>44</v>
      </c>
      <c r="S1425" s="20">
        <f ca="1">RAND()</f>
        <v>0.78745173470290331</v>
      </c>
      <c r="T1425" s="18">
        <f ca="1">IF(B1425=1, ROUND(_xlfn.NORM.INV(S1425,$C$11,$C$12), 2), ROUND(_xlfn.NORM.INV(S1425, $D$11, $D$12), 2))</f>
        <v>5427.95</v>
      </c>
      <c r="U1425" s="15">
        <f ca="1">MIN(F1425,R1425)</f>
        <v>40</v>
      </c>
      <c r="V1425" s="15">
        <f ca="1">RAND()</f>
        <v>0.74304994788736234</v>
      </c>
      <c r="W1425" s="19">
        <f ca="1">(IF(B1425=1, $G$21+($G$22-$G$21)*V1425, $H$21+($H$22-$H$21)*V1425))</f>
        <v>3.2291498436620866E-2</v>
      </c>
      <c r="X1425" s="15">
        <f ca="1">ROUND(U1425*(1-W1425), 0)</f>
        <v>39</v>
      </c>
      <c r="Y1425" s="20">
        <f ca="1">RAND()</f>
        <v>0.12021019786221476</v>
      </c>
      <c r="Z1425" s="15">
        <f ca="1">IF(B1425=1, ROUND(_xlfn.NORM.INV(Y1425,$C$13,$C$14)*(1+$T$14), 0), ROUND(_xlfn.NORM.INV(Y1425, $D$13, $D$14)*(1+$T$14), 0))</f>
        <v>25</v>
      </c>
      <c r="AA1425" s="20">
        <f ca="1">RAND()</f>
        <v>0.57107604853816507</v>
      </c>
      <c r="AB1425" s="18">
        <f ca="1">IF(B1425=1, ROUND(_xlfn.NORM.INV(AA1425,$C$15,$C$16), 2), ROUND(_xlfn.NORM.INV(AA1425, $D$15, $D$16), 2))</f>
        <v>2819.74</v>
      </c>
      <c r="AC1425" s="15">
        <f ca="1">MIN(G1425,Z1425)</f>
        <v>24</v>
      </c>
      <c r="AD1425" s="15">
        <f ca="1">RAND()</f>
        <v>0.80604911490722775</v>
      </c>
      <c r="AE1425" s="19">
        <f ca="1">(IF(B1425=1, $G$21+($G$22-$G$21)*AD1425, $H$21+($H$22-$H$21)*AD1425))</f>
        <v>3.418147344721683E-2</v>
      </c>
      <c r="AF1425" s="15">
        <f ca="1">ROUND(AC1425*(1-AE1425), 0)</f>
        <v>23</v>
      </c>
      <c r="AG1425" s="20">
        <f ca="1">RAND()</f>
        <v>0.87966844439221636</v>
      </c>
      <c r="AH1425" s="15">
        <f ca="1">IF(B1425=1, ROUND(_xlfn.NORM.INV(AG1425,$C$17,$C$18)*(1+$T$14), 0), ROUND(_xlfn.NORM.INV(AG1425, $D$17, $D$18)*(1+$T$14), 0))</f>
        <v>261</v>
      </c>
      <c r="AI1425" s="20">
        <f ca="1">RAND()</f>
        <v>0.70217619474177351</v>
      </c>
      <c r="AJ1425" s="18">
        <f ca="1">IF(B1425=1, ROUND(_xlfn.NORM.INV(AI1425,$C$19,$C$20), 2), ROUND(_xlfn.NORM.INV(AI1425, $D$19, $D$20), 2))</f>
        <v>1789.04</v>
      </c>
      <c r="AK1425" s="15">
        <f ca="1">MIN(ROUND(H1425*(1+$C$22),0),AH1425)</f>
        <v>261</v>
      </c>
      <c r="AL1425" s="20">
        <f ca="1">RAND()</f>
        <v>0.42000309267566427</v>
      </c>
      <c r="AM1425" s="19">
        <f ca="1">(IF(B1425=1, $G$21+($G$22-$G$21)*AL1425, $H$21+($H$22-$H$21)*AL1425))</f>
        <v>2.2600092780269927E-2</v>
      </c>
      <c r="AN1425" s="15">
        <f ca="1">ROUND(AK1425*(1-AM1425), 0)</f>
        <v>255</v>
      </c>
      <c r="AO1425" s="18">
        <f ca="1">SUM(IF(AN1425&gt;H1425, (AN1425-H1425)*($G$23+AJ1425), 0),IF(AF1425&gt;G1425,(AF1425-G1425)*($G$23+AB1425),0),IF(X1425&gt;F1425,(X1425-F1425)*($G$23+T1425),0),IF(P1425&gt;E1425,(P1425-E1425)*($G$23+L1425),0))</f>
        <v>0</v>
      </c>
      <c r="AP1425" s="18">
        <f>-$C$24</f>
        <v>-313614.51120000001</v>
      </c>
      <c r="AQ1425" s="17">
        <f ca="1">L1425*P1425+T1425*X1425+AB1425*AF1425+AJ1425*AN1425-AO1425+AP1425</f>
        <v>480847.75880000001</v>
      </c>
      <c r="AS1425" s="21">
        <f ca="1">SUM(IF(AN1425&gt;H1425, (AN1425-H1425), 0),IF(AF1425&gt;G1425,(AF1425-G1425),0),IF(X1425&gt;F1425,(X1425-F1425),0),IF(P1425&gt;E1425,(P1425-E1425),0))</f>
        <v>0</v>
      </c>
    </row>
    <row r="1426" spans="1:45" x14ac:dyDescent="0.4">
      <c r="A1426" s="15">
        <v>1398</v>
      </c>
      <c r="B1426" s="15">
        <f ca="1">IF(RAND() &lt; (8/12), 0, 1)</f>
        <v>0</v>
      </c>
      <c r="C1426" s="20">
        <f ca="1">RAND()</f>
        <v>6.3270974445805872E-2</v>
      </c>
      <c r="D1426" s="15" t="str">
        <f ca="1">LOOKUP(C1426,$H$13:$H$16,$F$13:$F$16)</f>
        <v>Airbus A350-900</v>
      </c>
      <c r="E1426" s="15">
        <f ca="1">LOOKUP(D1426,$F$6:$F$9,$I$6:$I$9)</f>
        <v>0</v>
      </c>
      <c r="F1426" s="15">
        <f ca="1">LOOKUP(D1426,$F$6:$F$9,$J$6:$J$9)</f>
        <v>32</v>
      </c>
      <c r="G1426" s="15">
        <f ca="1">LOOKUP(D1426,$F$6:$F$9,$K$6:$K$9)</f>
        <v>21</v>
      </c>
      <c r="H1426" s="15">
        <f ca="1">LOOKUP(D1426,$F$6:$F$9,$L$6:$L$9)</f>
        <v>259</v>
      </c>
      <c r="I1426" s="20">
        <f ca="1">RAND()</f>
        <v>0.31480307954924147</v>
      </c>
      <c r="J1426" s="15">
        <f ca="1">IF(B1426=1, ROUND(_xlfn.NORM.INV(I1426,$C$5,$C$6)*(1+$T$14), 0), ROUND(_xlfn.NORM.INV(I1426, $D$5, $D$6)*(1+$T$14), 0))</f>
        <v>4</v>
      </c>
      <c r="K1426" s="20">
        <f ca="1">RAND()</f>
        <v>0.47153209481872294</v>
      </c>
      <c r="L1426" s="18">
        <f ca="1">IF(B1426=1, ROUND(_xlfn.NORM.INV(K1426,$C$7,$C$8), 2), ROUND(_xlfn.NORM.INV(K1426, $D$7, $D$8), 2))</f>
        <v>10459.83</v>
      </c>
      <c r="M1426" s="15">
        <f ca="1">MIN(E1426,J1426)</f>
        <v>0</v>
      </c>
      <c r="N1426" s="15">
        <f ca="1">RAND()</f>
        <v>0.37859079973251941</v>
      </c>
      <c r="O1426" s="19">
        <f ca="1">(IF(B1426=1, $G$21+($G$22-$G$21)*N1426, $H$21+($H$22-$H$21)*N1426))</f>
        <v>2.135772399197558E-2</v>
      </c>
      <c r="P1426" s="15">
        <f ca="1">ROUND(M1426*(1-O1426), 0)</f>
        <v>0</v>
      </c>
      <c r="Q1426" s="20">
        <f ca="1">RAND()</f>
        <v>0.22151470503502302</v>
      </c>
      <c r="R1426" s="15">
        <f ca="1">IF(B1426=1, ROUND(_xlfn.NORM.INV(Q1426,$C$9,$C$10)*(1+$T$14), 0), ROUND(_xlfn.NORM.INV(Q1426, $D$9, $D$10)*(1+$T$14), 0))</f>
        <v>32</v>
      </c>
      <c r="S1426" s="20">
        <f ca="1">RAND()</f>
        <v>0.2123955571327375</v>
      </c>
      <c r="T1426" s="18">
        <f ca="1">IF(B1426=1, ROUND(_xlfn.NORM.INV(S1426,$C$11,$C$12), 2), ROUND(_xlfn.NORM.INV(S1426, $D$11, $D$12), 2))</f>
        <v>5064.3100000000004</v>
      </c>
      <c r="U1426" s="15">
        <f ca="1">MIN(F1426,R1426)</f>
        <v>32</v>
      </c>
      <c r="V1426" s="15">
        <f ca="1">RAND()</f>
        <v>0.84339837189308997</v>
      </c>
      <c r="W1426" s="19">
        <f ca="1">(IF(B1426=1, $G$21+($G$22-$G$21)*V1426, $H$21+($H$22-$H$21)*V1426))</f>
        <v>3.5301951156792695E-2</v>
      </c>
      <c r="X1426" s="15">
        <f ca="1">ROUND(U1426*(1-W1426), 0)</f>
        <v>31</v>
      </c>
      <c r="Y1426" s="20">
        <f ca="1">RAND()</f>
        <v>0.99544991689018625</v>
      </c>
      <c r="Z1426" s="15">
        <f ca="1">IF(B1426=1, ROUND(_xlfn.NORM.INV(Y1426,$C$13,$C$14)*(1+$T$14), 0), ROUND(_xlfn.NORM.INV(Y1426, $D$13, $D$14)*(1+$T$14), 0))</f>
        <v>60</v>
      </c>
      <c r="AA1426" s="20">
        <f ca="1">RAND()</f>
        <v>0.27449750545593565</v>
      </c>
      <c r="AB1426" s="18">
        <f ca="1">IF(B1426=1, ROUND(_xlfn.NORM.INV(AA1426,$C$15,$C$16), 2), ROUND(_xlfn.NORM.INV(AA1426, $D$15, $D$16), 2))</f>
        <v>2725.14</v>
      </c>
      <c r="AC1426" s="15">
        <f ca="1">MIN(G1426,Z1426)</f>
        <v>21</v>
      </c>
      <c r="AD1426" s="15">
        <f ca="1">RAND()</f>
        <v>0.18149318849773899</v>
      </c>
      <c r="AE1426" s="19">
        <f ca="1">(IF(B1426=1, $G$21+($G$22-$G$21)*AD1426, $H$21+($H$22-$H$21)*AD1426))</f>
        <v>1.544479565493217E-2</v>
      </c>
      <c r="AF1426" s="15">
        <f ca="1">ROUND(AC1426*(1-AE1426), 0)</f>
        <v>21</v>
      </c>
      <c r="AG1426" s="20">
        <f ca="1">RAND()</f>
        <v>0.52552979545095302</v>
      </c>
      <c r="AH1426" s="15">
        <f ca="1">IF(B1426=1, ROUND(_xlfn.NORM.INV(AG1426,$C$17,$C$18)*(1+$T$14), 0), ROUND(_xlfn.NORM.INV(AG1426, $D$17, $D$18)*(1+$T$14), 0))</f>
        <v>203</v>
      </c>
      <c r="AI1426" s="20">
        <f ca="1">RAND()</f>
        <v>0.49865954199364049</v>
      </c>
      <c r="AJ1426" s="18">
        <f ca="1">IF(B1426=1, ROUND(_xlfn.NORM.INV(AI1426,$C$19,$C$20), 2), ROUND(_xlfn.NORM.INV(AI1426, $D$19, $D$20), 2))</f>
        <v>1748.47</v>
      </c>
      <c r="AK1426" s="15">
        <f ca="1">MIN(ROUND(H1426*(1+$C$22),0),AH1426)</f>
        <v>203</v>
      </c>
      <c r="AL1426" s="20">
        <f ca="1">RAND()</f>
        <v>0.30281108102573628</v>
      </c>
      <c r="AM1426" s="19">
        <f ca="1">(IF(B1426=1, $G$21+($G$22-$G$21)*AL1426, $H$21+($H$22-$H$21)*AL1426))</f>
        <v>1.9084332430772087E-2</v>
      </c>
      <c r="AN1426" s="15">
        <f ca="1">ROUND(AK1426*(1-AM1426), 0)</f>
        <v>199</v>
      </c>
      <c r="AO1426" s="18">
        <f ca="1">SUM(IF(AN1426&gt;H1426, (AN1426-H1426)*($G$23+AJ1426), 0),IF(AF1426&gt;G1426,(AF1426-G1426)*($G$23+AB1426),0),IF(X1426&gt;F1426,(X1426-F1426)*($G$23+T1426),0),IF(P1426&gt;E1426,(P1426-E1426)*($G$23+L1426),0))</f>
        <v>0</v>
      </c>
      <c r="AP1426" s="18">
        <f>-$C$24</f>
        <v>-313614.51120000001</v>
      </c>
      <c r="AQ1426" s="17">
        <f ca="1">L1426*P1426+T1426*X1426+AB1426*AF1426+AJ1426*AN1426-AO1426+AP1426</f>
        <v>248552.56880000007</v>
      </c>
      <c r="AS1426" s="21">
        <f ca="1">SUM(IF(AN1426&gt;H1426, (AN1426-H1426), 0),IF(AF1426&gt;G1426,(AF1426-G1426),0),IF(X1426&gt;F1426,(X1426-F1426),0),IF(P1426&gt;E1426,(P1426-E1426),0))</f>
        <v>0</v>
      </c>
    </row>
    <row r="1427" spans="1:45" x14ac:dyDescent="0.4">
      <c r="A1427" s="15">
        <v>1399</v>
      </c>
      <c r="B1427" s="15">
        <f ca="1">IF(RAND() &lt; (8/12), 0, 1)</f>
        <v>0</v>
      </c>
      <c r="C1427" s="20">
        <f ca="1">RAND()</f>
        <v>4.9901616486947131E-2</v>
      </c>
      <c r="D1427" s="15" t="str">
        <f ca="1">LOOKUP(C1427,$H$13:$H$16,$F$13:$F$16)</f>
        <v>Airbus A350-900</v>
      </c>
      <c r="E1427" s="15">
        <f ca="1">LOOKUP(D1427,$F$6:$F$9,$I$6:$I$9)</f>
        <v>0</v>
      </c>
      <c r="F1427" s="15">
        <f ca="1">LOOKUP(D1427,$F$6:$F$9,$J$6:$J$9)</f>
        <v>32</v>
      </c>
      <c r="G1427" s="15">
        <f ca="1">LOOKUP(D1427,$F$6:$F$9,$K$6:$K$9)</f>
        <v>21</v>
      </c>
      <c r="H1427" s="15">
        <f ca="1">LOOKUP(D1427,$F$6:$F$9,$L$6:$L$9)</f>
        <v>259</v>
      </c>
      <c r="I1427" s="20">
        <f ca="1">RAND()</f>
        <v>1.2170350203648872E-2</v>
      </c>
      <c r="J1427" s="15">
        <f ca="1">IF(B1427=1, ROUND(_xlfn.NORM.INV(I1427,$C$5,$C$6)*(1+$T$14), 0), ROUND(_xlfn.NORM.INV(I1427, $D$5, $D$6)*(1+$T$14), 0))</f>
        <v>2</v>
      </c>
      <c r="K1427" s="20">
        <f ca="1">RAND()</f>
        <v>0.9221168035372187</v>
      </c>
      <c r="L1427" s="18">
        <f ca="1">IF(B1427=1, ROUND(_xlfn.NORM.INV(K1427,$C$7,$C$8), 2), ROUND(_xlfn.NORM.INV(K1427, $D$7, $D$8), 2))</f>
        <v>11139.31</v>
      </c>
      <c r="M1427" s="15">
        <f ca="1">MIN(E1427,J1427)</f>
        <v>0</v>
      </c>
      <c r="N1427" s="15">
        <f ca="1">RAND()</f>
        <v>0.50289148107393644</v>
      </c>
      <c r="O1427" s="19">
        <f ca="1">(IF(B1427=1, $G$21+($G$22-$G$21)*N1427, $H$21+($H$22-$H$21)*N1427))</f>
        <v>2.5086744432218092E-2</v>
      </c>
      <c r="P1427" s="15">
        <f ca="1">ROUND(M1427*(1-O1427), 0)</f>
        <v>0</v>
      </c>
      <c r="Q1427" s="20">
        <f ca="1">RAND()</f>
        <v>0.75321798645159321</v>
      </c>
      <c r="R1427" s="15">
        <f ca="1">IF(B1427=1, ROUND(_xlfn.NORM.INV(Q1427,$C$9,$C$10)*(1+$T$14), 0), ROUND(_xlfn.NORM.INV(Q1427, $D$9, $D$10)*(1+$T$14), 0))</f>
        <v>47</v>
      </c>
      <c r="S1427" s="20">
        <f ca="1">RAND()</f>
        <v>0.13939908676960744</v>
      </c>
      <c r="T1427" s="18">
        <f ca="1">IF(B1427=1, ROUND(_xlfn.NORM.INV(S1427,$C$11,$C$12), 2), ROUND(_xlfn.NORM.INV(S1427, $D$11, $D$12), 2))</f>
        <v>4999.3900000000003</v>
      </c>
      <c r="U1427" s="15">
        <f ca="1">MIN(F1427,R1427)</f>
        <v>32</v>
      </c>
      <c r="V1427" s="15">
        <f ca="1">RAND()</f>
        <v>0.88264558765849976</v>
      </c>
      <c r="W1427" s="19">
        <f ca="1">(IF(B1427=1, $G$21+($G$22-$G$21)*V1427, $H$21+($H$22-$H$21)*V1427))</f>
        <v>3.647936762975499E-2</v>
      </c>
      <c r="X1427" s="15">
        <f ca="1">ROUND(U1427*(1-W1427), 0)</f>
        <v>31</v>
      </c>
      <c r="Y1427" s="20">
        <f ca="1">RAND()</f>
        <v>0.99433909654629304</v>
      </c>
      <c r="Z1427" s="15">
        <f ca="1">IF(B1427=1, ROUND(_xlfn.NORM.INV(Y1427,$C$13,$C$14)*(1+$T$14), 0), ROUND(_xlfn.NORM.INV(Y1427, $D$13, $D$14)*(1+$T$14), 0))</f>
        <v>60</v>
      </c>
      <c r="AA1427" s="20">
        <f ca="1">RAND()</f>
        <v>0.43037529285634446</v>
      </c>
      <c r="AB1427" s="18">
        <f ca="1">IF(B1427=1, ROUND(_xlfn.NORM.INV(AA1427,$C$15,$C$16), 2), ROUND(_xlfn.NORM.INV(AA1427, $D$15, $D$16), 2))</f>
        <v>2776.65</v>
      </c>
      <c r="AC1427" s="15">
        <f ca="1">MIN(G1427,Z1427)</f>
        <v>21</v>
      </c>
      <c r="AD1427" s="15">
        <f ca="1">RAND()</f>
        <v>0.3054551517087627</v>
      </c>
      <c r="AE1427" s="19">
        <f ca="1">(IF(B1427=1, $G$21+($G$22-$G$21)*AD1427, $H$21+($H$22-$H$21)*AD1427))</f>
        <v>1.9163654551262881E-2</v>
      </c>
      <c r="AF1427" s="15">
        <f ca="1">ROUND(AC1427*(1-AE1427), 0)</f>
        <v>21</v>
      </c>
      <c r="AG1427" s="20">
        <f ca="1">RAND()</f>
        <v>0.28371002478465279</v>
      </c>
      <c r="AH1427" s="15">
        <f ca="1">IF(B1427=1, ROUND(_xlfn.NORM.INV(AG1427,$C$17,$C$18)*(1+$T$14), 0), ROUND(_xlfn.NORM.INV(AG1427, $D$17, $D$18)*(1+$T$14), 0))</f>
        <v>169</v>
      </c>
      <c r="AI1427" s="20">
        <f ca="1">RAND()</f>
        <v>0.72196578183701143</v>
      </c>
      <c r="AJ1427" s="18">
        <f ca="1">IF(B1427=1, ROUND(_xlfn.NORM.INV(AI1427,$C$19,$C$20), 2), ROUND(_xlfn.NORM.INV(AI1427, $D$19, $D$20), 2))</f>
        <v>1793.45</v>
      </c>
      <c r="AK1427" s="15">
        <f ca="1">MIN(ROUND(H1427*(1+$C$22),0),AH1427)</f>
        <v>169</v>
      </c>
      <c r="AL1427" s="20">
        <f ca="1">RAND()</f>
        <v>0.69255279125650615</v>
      </c>
      <c r="AM1427" s="19">
        <f ca="1">(IF(B1427=1, $G$21+($G$22-$G$21)*AL1427, $H$21+($H$22-$H$21)*AL1427))</f>
        <v>3.0776583737695186E-2</v>
      </c>
      <c r="AN1427" s="15">
        <f ca="1">ROUND(AK1427*(1-AM1427), 0)</f>
        <v>164</v>
      </c>
      <c r="AO1427" s="18">
        <f ca="1">SUM(IF(AN1427&gt;H1427, (AN1427-H1427)*($G$23+AJ1427), 0),IF(AF1427&gt;G1427,(AF1427-G1427)*($G$23+AB1427),0),IF(X1427&gt;F1427,(X1427-F1427)*($G$23+T1427),0),IF(P1427&gt;E1427,(P1427-E1427)*($G$23+L1427),0))</f>
        <v>0</v>
      </c>
      <c r="AP1427" s="18">
        <f>-$C$24</f>
        <v>-313614.51120000001</v>
      </c>
      <c r="AQ1427" s="17">
        <f ca="1">L1427*P1427+T1427*X1427+AB1427*AF1427+AJ1427*AN1427-AO1427+AP1427</f>
        <v>193802.02879999997</v>
      </c>
      <c r="AS1427" s="21">
        <f ca="1">SUM(IF(AN1427&gt;H1427, (AN1427-H1427), 0),IF(AF1427&gt;G1427,(AF1427-G1427),0),IF(X1427&gt;F1427,(X1427-F1427),0),IF(P1427&gt;E1427,(P1427-E1427),0))</f>
        <v>0</v>
      </c>
    </row>
    <row r="1428" spans="1:45" x14ac:dyDescent="0.4">
      <c r="A1428" s="15">
        <v>1400</v>
      </c>
      <c r="B1428" s="15">
        <f ca="1">IF(RAND() &lt; (8/12), 0, 1)</f>
        <v>0</v>
      </c>
      <c r="C1428" s="20">
        <f ca="1">RAND()</f>
        <v>0.34061513208845873</v>
      </c>
      <c r="D1428" s="15" t="str">
        <f ca="1">LOOKUP(C1428,$H$13:$H$16,$F$13:$F$16)</f>
        <v>Airbus A380-800</v>
      </c>
      <c r="E1428" s="15">
        <f ca="1">LOOKUP(D1428,$F$6:$F$9,$I$6:$I$9)</f>
        <v>14</v>
      </c>
      <c r="F1428" s="15">
        <f ca="1">LOOKUP(D1428,$F$6:$F$9,$J$6:$J$9)</f>
        <v>76</v>
      </c>
      <c r="G1428" s="15">
        <f ca="1">LOOKUP(D1428,$F$6:$F$9,$K$6:$K$9)</f>
        <v>56</v>
      </c>
      <c r="H1428" s="15">
        <f ca="1">LOOKUP(D1428,$F$6:$F$9,$L$6:$L$9)</f>
        <v>341</v>
      </c>
      <c r="I1428" s="20">
        <f ca="1">RAND()</f>
        <v>0.61725770063729413</v>
      </c>
      <c r="J1428" s="15">
        <f ca="1">IF(B1428=1, ROUND(_xlfn.NORM.INV(I1428,$C$5,$C$6)*(1+$T$14), 0), ROUND(_xlfn.NORM.INV(I1428, $D$5, $D$6)*(1+$T$14), 0))</f>
        <v>5</v>
      </c>
      <c r="K1428" s="20">
        <f ca="1">RAND()</f>
        <v>0.91672532248709115</v>
      </c>
      <c r="L1428" s="18">
        <f ca="1">IF(B1428=1, ROUND(_xlfn.NORM.INV(K1428,$C$7,$C$8), 2), ROUND(_xlfn.NORM.INV(K1428, $D$7, $D$8), 2))</f>
        <v>11122.87</v>
      </c>
      <c r="M1428" s="15">
        <f ca="1">MIN(E1428,J1428)</f>
        <v>5</v>
      </c>
      <c r="N1428" s="15">
        <f ca="1">RAND()</f>
        <v>0.87994117314025755</v>
      </c>
      <c r="O1428" s="19">
        <f ca="1">(IF(B1428=1, $G$21+($G$22-$G$21)*N1428, $H$21+($H$22-$H$21)*N1428))</f>
        <v>3.6398235194207727E-2</v>
      </c>
      <c r="P1428" s="15">
        <f ca="1">ROUND(M1428*(1-O1428), 0)</f>
        <v>5</v>
      </c>
      <c r="Q1428" s="20">
        <f ca="1">RAND()</f>
        <v>0.29927841200997329</v>
      </c>
      <c r="R1428" s="15">
        <f ca="1">IF(B1428=1, ROUND(_xlfn.NORM.INV(Q1428,$C$9,$C$10)*(1+$T$14), 0), ROUND(_xlfn.NORM.INV(Q1428, $D$9, $D$10)*(1+$T$14), 0))</f>
        <v>34</v>
      </c>
      <c r="S1428" s="20">
        <f ca="1">RAND()</f>
        <v>0.11497250123842828</v>
      </c>
      <c r="T1428" s="18">
        <f ca="1">IF(B1428=1, ROUND(_xlfn.NORM.INV(S1428,$C$11,$C$12), 2), ROUND(_xlfn.NORM.INV(S1428, $D$11, $D$12), 2))</f>
        <v>4972.62</v>
      </c>
      <c r="U1428" s="15">
        <f ca="1">MIN(F1428,R1428)</f>
        <v>34</v>
      </c>
      <c r="V1428" s="15">
        <f ca="1">RAND()</f>
        <v>0.13061283118352707</v>
      </c>
      <c r="W1428" s="19">
        <f ca="1">(IF(B1428=1, $G$21+($G$22-$G$21)*V1428, $H$21+($H$22-$H$21)*V1428))</f>
        <v>1.3918384935505812E-2</v>
      </c>
      <c r="X1428" s="15">
        <f ca="1">ROUND(U1428*(1-W1428), 0)</f>
        <v>34</v>
      </c>
      <c r="Y1428" s="20">
        <f ca="1">RAND()</f>
        <v>0.13315825128595071</v>
      </c>
      <c r="Z1428" s="15">
        <f ca="1">IF(B1428=1, ROUND(_xlfn.NORM.INV(Y1428,$C$13,$C$14)*(1+$T$14), 0), ROUND(_xlfn.NORM.INV(Y1428, $D$13, $D$14)*(1+$T$14), 0))</f>
        <v>25</v>
      </c>
      <c r="AA1428" s="20">
        <f ca="1">RAND()</f>
        <v>0.43513055203480733</v>
      </c>
      <c r="AB1428" s="18">
        <f ca="1">IF(B1428=1, ROUND(_xlfn.NORM.INV(AA1428,$C$15,$C$16), 2), ROUND(_xlfn.NORM.INV(AA1428, $D$15, $D$16), 2))</f>
        <v>2778.12</v>
      </c>
      <c r="AC1428" s="15">
        <f ca="1">MIN(G1428,Z1428)</f>
        <v>25</v>
      </c>
      <c r="AD1428" s="15">
        <f ca="1">RAND()</f>
        <v>0.79758102311552559</v>
      </c>
      <c r="AE1428" s="19">
        <f ca="1">(IF(B1428=1, $G$21+($G$22-$G$21)*AD1428, $H$21+($H$22-$H$21)*AD1428))</f>
        <v>3.3927430693465765E-2</v>
      </c>
      <c r="AF1428" s="15">
        <f ca="1">ROUND(AC1428*(1-AE1428), 0)</f>
        <v>24</v>
      </c>
      <c r="AG1428" s="20">
        <f ca="1">RAND()</f>
        <v>0.31433071031705473</v>
      </c>
      <c r="AH1428" s="15">
        <f ca="1">IF(B1428=1, ROUND(_xlfn.NORM.INV(AG1428,$C$17,$C$18)*(1+$T$14), 0), ROUND(_xlfn.NORM.INV(AG1428, $D$17, $D$18)*(1+$T$14), 0))</f>
        <v>174</v>
      </c>
      <c r="AI1428" s="20">
        <f ca="1">RAND()</f>
        <v>0.19800238599656972</v>
      </c>
      <c r="AJ1428" s="18">
        <f ca="1">IF(B1428=1, ROUND(_xlfn.NORM.INV(AI1428,$C$19,$C$20), 2), ROUND(_xlfn.NORM.INV(AI1428, $D$19, $D$20), 2))</f>
        <v>1684.26</v>
      </c>
      <c r="AK1428" s="15">
        <f ca="1">MIN(ROUND(H1428*(1+$C$22),0),AH1428)</f>
        <v>174</v>
      </c>
      <c r="AL1428" s="20">
        <f ca="1">RAND()</f>
        <v>0.69405393772287283</v>
      </c>
      <c r="AM1428" s="19">
        <f ca="1">(IF(B1428=1, $G$21+($G$22-$G$21)*AL1428, $H$21+($H$22-$H$21)*AL1428))</f>
        <v>3.0821618131686185E-2</v>
      </c>
      <c r="AN1428" s="15">
        <f ca="1">ROUND(AK1428*(1-AM1428), 0)</f>
        <v>169</v>
      </c>
      <c r="AO1428" s="18">
        <f ca="1">SUM(IF(AN1428&gt;H1428, (AN1428-H1428)*($G$23+AJ1428), 0),IF(AF1428&gt;G1428,(AF1428-G1428)*($G$23+AB1428),0),IF(X1428&gt;F1428,(X1428-F1428)*($G$23+T1428),0),IF(P1428&gt;E1428,(P1428-E1428)*($G$23+L1428),0))</f>
        <v>0</v>
      </c>
      <c r="AP1428" s="18">
        <f>-$C$24</f>
        <v>-313614.51120000001</v>
      </c>
      <c r="AQ1428" s="17">
        <f ca="1">L1428*P1428+T1428*X1428+AB1428*AF1428+AJ1428*AN1428-AO1428+AP1428</f>
        <v>262383.73879999999</v>
      </c>
      <c r="AS1428" s="21">
        <f ca="1">SUM(IF(AN1428&gt;H1428, (AN1428-H1428), 0),IF(AF1428&gt;G1428,(AF1428-G1428),0),IF(X1428&gt;F1428,(X1428-F1428),0),IF(P1428&gt;E1428,(P1428-E1428),0))</f>
        <v>0</v>
      </c>
    </row>
    <row r="1429" spans="1:45" x14ac:dyDescent="0.4">
      <c r="A1429" s="15">
        <v>1401</v>
      </c>
      <c r="B1429" s="15">
        <f ca="1">IF(RAND() &lt; (8/12), 0, 1)</f>
        <v>1</v>
      </c>
      <c r="C1429" s="20">
        <f ca="1">RAND()</f>
        <v>0.96871211181647821</v>
      </c>
      <c r="D1429" s="15" t="str">
        <f ca="1">LOOKUP(C1429,$H$13:$H$16,$F$13:$F$16)</f>
        <v>Boeing 777-300ER</v>
      </c>
      <c r="E1429" s="15">
        <f ca="1">LOOKUP(D1429,$F$6:$F$9,$I$6:$I$9)</f>
        <v>8</v>
      </c>
      <c r="F1429" s="15">
        <f ca="1">LOOKUP(D1429,$F$6:$F$9,$J$6:$J$9)</f>
        <v>40</v>
      </c>
      <c r="G1429" s="15">
        <f ca="1">LOOKUP(D1429,$F$6:$F$9,$K$6:$K$9)</f>
        <v>24</v>
      </c>
      <c r="H1429" s="15">
        <f ca="1">LOOKUP(D1429,$F$6:$F$9,$L$6:$L$9)</f>
        <v>260</v>
      </c>
      <c r="I1429" s="20">
        <f ca="1">RAND()</f>
        <v>0.89471964095107559</v>
      </c>
      <c r="J1429" s="15">
        <f ca="1">IF(B1429=1, ROUND(_xlfn.NORM.INV(I1429,$C$5,$C$6)*(1+$T$14), 0), ROUND(_xlfn.NORM.INV(I1429, $D$5, $D$6)*(1+$T$14), 0))</f>
        <v>9</v>
      </c>
      <c r="K1429" s="20">
        <f ca="1">RAND()</f>
        <v>0.96319661180006078</v>
      </c>
      <c r="L1429" s="18">
        <f ca="1">IF(B1429=1, ROUND(_xlfn.NORM.INV(K1429,$C$7,$C$8), 2), ROUND(_xlfn.NORM.INV(K1429, $D$7, $D$8), 2))</f>
        <v>16885.29</v>
      </c>
      <c r="M1429" s="15">
        <f ca="1">MIN(E1429,J1429)</f>
        <v>8</v>
      </c>
      <c r="N1429" s="15">
        <f ca="1">RAND()</f>
        <v>1.8951691855403241E-2</v>
      </c>
      <c r="O1429" s="19">
        <f ca="1">(IF(B1429=1, $G$21+($G$22-$G$21)*N1429, $H$21+($H$22-$H$21)*N1429))</f>
        <v>1.5663309214939112E-2</v>
      </c>
      <c r="P1429" s="15">
        <f ca="1">ROUND(M1429*(1-O1429), 0)</f>
        <v>8</v>
      </c>
      <c r="Q1429" s="20">
        <f ca="1">RAND()</f>
        <v>0.34808513125265794</v>
      </c>
      <c r="R1429" s="15">
        <f ca="1">IF(B1429=1, ROUND(_xlfn.NORM.INV(Q1429,$C$9,$C$10)*(1+$T$14), 0), ROUND(_xlfn.NORM.INV(Q1429, $D$9, $D$10)*(1+$T$14), 0))</f>
        <v>51</v>
      </c>
      <c r="S1429" s="20">
        <f ca="1">RAND()</f>
        <v>0.38157025928695143</v>
      </c>
      <c r="T1429" s="18">
        <f ca="1">IF(B1429=1, ROUND(_xlfn.NORM.INV(S1429,$C$11,$C$12), 2), ROUND(_xlfn.NORM.INV(S1429, $D$11, $D$12), 2))</f>
        <v>6557.7</v>
      </c>
      <c r="U1429" s="15">
        <f ca="1">MIN(F1429,R1429)</f>
        <v>40</v>
      </c>
      <c r="V1429" s="15">
        <f ca="1">RAND()</f>
        <v>0.4797207309077004</v>
      </c>
      <c r="W1429" s="19">
        <f ca="1">(IF(B1429=1, $G$21+($G$22-$G$21)*V1429, $H$21+($H$22-$H$21)*V1429))</f>
        <v>3.1790225581769513E-2</v>
      </c>
      <c r="X1429" s="15">
        <f ca="1">ROUND(U1429*(1-W1429), 0)</f>
        <v>39</v>
      </c>
      <c r="Y1429" s="20">
        <f ca="1">RAND()</f>
        <v>0.78588500374936154</v>
      </c>
      <c r="Z1429" s="15">
        <f ca="1">IF(B1429=1, ROUND(_xlfn.NORM.INV(Y1429,$C$13,$C$14)*(1+$T$14), 0), ROUND(_xlfn.NORM.INV(Y1429, $D$13, $D$14)*(1+$T$14), 0))</f>
        <v>73</v>
      </c>
      <c r="AA1429" s="20">
        <f ca="1">RAND()</f>
        <v>7.2767741909252059E-4</v>
      </c>
      <c r="AB1429" s="18">
        <f ca="1">IF(B1429=1, ROUND(_xlfn.NORM.INV(AA1429,$C$15,$C$16), 2), ROUND(_xlfn.NORM.INV(AA1429, $D$15, $D$16), 2))</f>
        <v>2111.41</v>
      </c>
      <c r="AC1429" s="15">
        <f ca="1">MIN(G1429,Z1429)</f>
        <v>24</v>
      </c>
      <c r="AD1429" s="15">
        <f ca="1">RAND()</f>
        <v>0.66826779886427812</v>
      </c>
      <c r="AE1429" s="19">
        <f ca="1">(IF(B1429=1, $G$21+($G$22-$G$21)*AD1429, $H$21+($H$22-$H$21)*AD1429))</f>
        <v>3.8389372960249732E-2</v>
      </c>
      <c r="AF1429" s="15">
        <f ca="1">ROUND(AC1429*(1-AE1429), 0)</f>
        <v>23</v>
      </c>
      <c r="AG1429" s="20">
        <f ca="1">RAND()</f>
        <v>0.29574849023691585</v>
      </c>
      <c r="AH1429" s="15">
        <f ca="1">IF(B1429=1, ROUND(_xlfn.NORM.INV(AG1429,$C$17,$C$18)*(1+$T$14), 0), ROUND(_xlfn.NORM.INV(AG1429, $D$17, $D$18)*(1+$T$14), 0))</f>
        <v>237</v>
      </c>
      <c r="AI1429" s="20">
        <f ca="1">RAND()</f>
        <v>0.66567430425201202</v>
      </c>
      <c r="AJ1429" s="18">
        <f ca="1">IF(B1429=1, ROUND(_xlfn.NORM.INV(AI1429,$C$19,$C$20), 2), ROUND(_xlfn.NORM.INV(AI1429, $D$19, $D$20), 2))</f>
        <v>2405.12</v>
      </c>
      <c r="AK1429" s="15">
        <f ca="1">MIN(ROUND(H1429*(1+$C$22),0),AH1429)</f>
        <v>237</v>
      </c>
      <c r="AL1429" s="20">
        <f ca="1">RAND()</f>
        <v>0.34084979140069815</v>
      </c>
      <c r="AM1429" s="19">
        <f ca="1">(IF(B1429=1, $G$21+($G$22-$G$21)*AL1429, $H$21+($H$22-$H$21)*AL1429))</f>
        <v>2.6929742699024435E-2</v>
      </c>
      <c r="AN1429" s="15">
        <f ca="1">ROUND(AK1429*(1-AM1429), 0)</f>
        <v>231</v>
      </c>
      <c r="AO1429" s="18">
        <f ca="1">SUM(IF(AN1429&gt;H1429, (AN1429-H1429)*($G$23+AJ1429), 0),IF(AF1429&gt;G1429,(AF1429-G1429)*($G$23+AB1429),0),IF(X1429&gt;F1429,(X1429-F1429)*($G$23+T1429),0),IF(P1429&gt;E1429,(P1429-E1429)*($G$23+L1429),0))</f>
        <v>0</v>
      </c>
      <c r="AP1429" s="18">
        <f>-$C$24</f>
        <v>-313614.51120000001</v>
      </c>
      <c r="AQ1429" s="17">
        <f ca="1">L1429*P1429+T1429*X1429+AB1429*AF1429+AJ1429*AN1429-AO1429+AP1429</f>
        <v>681363.25879999995</v>
      </c>
      <c r="AS1429" s="21">
        <f ca="1">SUM(IF(AN1429&gt;H1429, (AN1429-H1429), 0),IF(AF1429&gt;G1429,(AF1429-G1429),0),IF(X1429&gt;F1429,(X1429-F1429),0),IF(P1429&gt;E1429,(P1429-E1429),0))</f>
        <v>0</v>
      </c>
    </row>
    <row r="1430" spans="1:45" x14ac:dyDescent="0.4">
      <c r="A1430" s="15">
        <v>1402</v>
      </c>
      <c r="B1430" s="15">
        <f ca="1">IF(RAND() &lt; (8/12), 0, 1)</f>
        <v>0</v>
      </c>
      <c r="C1430" s="20">
        <f ca="1">RAND()</f>
        <v>0.43935281056247477</v>
      </c>
      <c r="D1430" s="15" t="str">
        <f ca="1">LOOKUP(C1430,$H$13:$H$16,$F$13:$F$16)</f>
        <v>Airbus A380-800</v>
      </c>
      <c r="E1430" s="15">
        <f ca="1">LOOKUP(D1430,$F$6:$F$9,$I$6:$I$9)</f>
        <v>14</v>
      </c>
      <c r="F1430" s="15">
        <f ca="1">LOOKUP(D1430,$F$6:$F$9,$J$6:$J$9)</f>
        <v>76</v>
      </c>
      <c r="G1430" s="15">
        <f ca="1">LOOKUP(D1430,$F$6:$F$9,$K$6:$K$9)</f>
        <v>56</v>
      </c>
      <c r="H1430" s="15">
        <f ca="1">LOOKUP(D1430,$F$6:$F$9,$L$6:$L$9)</f>
        <v>341</v>
      </c>
      <c r="I1430" s="20">
        <f ca="1">RAND()</f>
        <v>0.50910462759410424</v>
      </c>
      <c r="J1430" s="15">
        <f ca="1">IF(B1430=1, ROUND(_xlfn.NORM.INV(I1430,$C$5,$C$6)*(1+$T$14), 0), ROUND(_xlfn.NORM.INV(I1430, $D$5, $D$6)*(1+$T$14), 0))</f>
        <v>4</v>
      </c>
      <c r="K1430" s="20">
        <f ca="1">RAND()</f>
        <v>0.51352399820520966</v>
      </c>
      <c r="L1430" s="18">
        <f ca="1">IF(B1430=1, ROUND(_xlfn.NORM.INV(K1430,$C$7,$C$8), 2), ROUND(_xlfn.NORM.INV(K1430, $D$7, $D$8), 2))</f>
        <v>10507.83</v>
      </c>
      <c r="M1430" s="15">
        <f ca="1">MIN(E1430,J1430)</f>
        <v>4</v>
      </c>
      <c r="N1430" s="15">
        <f ca="1">RAND()</f>
        <v>0.72838786685400081</v>
      </c>
      <c r="O1430" s="19">
        <f ca="1">(IF(B1430=1, $G$21+($G$22-$G$21)*N1430, $H$21+($H$22-$H$21)*N1430))</f>
        <v>3.1851636005620021E-2</v>
      </c>
      <c r="P1430" s="15">
        <f ca="1">ROUND(M1430*(1-O1430), 0)</f>
        <v>4</v>
      </c>
      <c r="Q1430" s="20">
        <f ca="1">RAND()</f>
        <v>3.1700938363519726E-2</v>
      </c>
      <c r="R1430" s="15">
        <f ca="1">IF(B1430=1, ROUND(_xlfn.NORM.INV(Q1430,$C$9,$C$10)*(1+$T$14), 0), ROUND(_xlfn.NORM.INV(Q1430, $D$9, $D$10)*(1+$T$14), 0))</f>
        <v>20</v>
      </c>
      <c r="S1430" s="20">
        <f ca="1">RAND()</f>
        <v>0.42444696123121339</v>
      </c>
      <c r="T1430" s="18">
        <f ca="1">IF(B1430=1, ROUND(_xlfn.NORM.INV(S1430,$C$11,$C$12), 2), ROUND(_xlfn.NORM.INV(S1430, $D$11, $D$12), 2))</f>
        <v>5202.7700000000004</v>
      </c>
      <c r="U1430" s="15">
        <f ca="1">MIN(F1430,R1430)</f>
        <v>20</v>
      </c>
      <c r="V1430" s="15">
        <f ca="1">RAND()</f>
        <v>0.33319830428874508</v>
      </c>
      <c r="W1430" s="19">
        <f ca="1">(IF(B1430=1, $G$21+($G$22-$G$21)*V1430, $H$21+($H$22-$H$21)*V1430))</f>
        <v>1.9995949128662351E-2</v>
      </c>
      <c r="X1430" s="15">
        <f ca="1">ROUND(U1430*(1-W1430), 0)</f>
        <v>20</v>
      </c>
      <c r="Y1430" s="20">
        <f ca="1">RAND()</f>
        <v>0.94088995254238228</v>
      </c>
      <c r="Z1430" s="15">
        <f ca="1">IF(B1430=1, ROUND(_xlfn.NORM.INV(Y1430,$C$13,$C$14)*(1+$T$14), 0), ROUND(_xlfn.NORM.INV(Y1430, $D$13, $D$14)*(1+$T$14), 0))</f>
        <v>50</v>
      </c>
      <c r="AA1430" s="20">
        <f ca="1">RAND()</f>
        <v>0.68067612016307799</v>
      </c>
      <c r="AB1430" s="18">
        <f ca="1">IF(B1430=1, ROUND(_xlfn.NORM.INV(AA1430,$C$15,$C$16), 2), ROUND(_xlfn.NORM.INV(AA1430, $D$15, $D$16), 2))</f>
        <v>2855.04</v>
      </c>
      <c r="AC1430" s="15">
        <f ca="1">MIN(G1430,Z1430)</f>
        <v>50</v>
      </c>
      <c r="AD1430" s="15">
        <f ca="1">RAND()</f>
        <v>0.65274652065413941</v>
      </c>
      <c r="AE1430" s="19">
        <f ca="1">(IF(B1430=1, $G$21+($G$22-$G$21)*AD1430, $H$21+($H$22-$H$21)*AD1430))</f>
        <v>2.9582395619624183E-2</v>
      </c>
      <c r="AF1430" s="15">
        <f ca="1">ROUND(AC1430*(1-AE1430), 0)</f>
        <v>49</v>
      </c>
      <c r="AG1430" s="20">
        <f ca="1">RAND()</f>
        <v>0.47504325683457538</v>
      </c>
      <c r="AH1430" s="15">
        <f ca="1">IF(B1430=1, ROUND(_xlfn.NORM.INV(AG1430,$C$17,$C$18)*(1+$T$14), 0), ROUND(_xlfn.NORM.INV(AG1430, $D$17, $D$18)*(1+$T$14), 0))</f>
        <v>196</v>
      </c>
      <c r="AI1430" s="20">
        <f ca="1">RAND()</f>
        <v>0.8947219577001807</v>
      </c>
      <c r="AJ1430" s="18">
        <f ca="1">IF(B1430=1, ROUND(_xlfn.NORM.INV(AI1430,$C$19,$C$20), 2), ROUND(_xlfn.NORM.INV(AI1430, $D$19, $D$20), 2))</f>
        <v>1843.83</v>
      </c>
      <c r="AK1430" s="15">
        <f ca="1">MIN(ROUND(H1430*(1+$C$22),0),AH1430)</f>
        <v>196</v>
      </c>
      <c r="AL1430" s="20">
        <f ca="1">RAND()</f>
        <v>0.50438951064926718</v>
      </c>
      <c r="AM1430" s="19">
        <f ca="1">(IF(B1430=1, $G$21+($G$22-$G$21)*AL1430, $H$21+($H$22-$H$21)*AL1430))</f>
        <v>2.5131685319478014E-2</v>
      </c>
      <c r="AN1430" s="15">
        <f ca="1">ROUND(AK1430*(1-AM1430), 0)</f>
        <v>191</v>
      </c>
      <c r="AO1430" s="18">
        <f ca="1">SUM(IF(AN1430&gt;H1430, (AN1430-H1430)*($G$23+AJ1430), 0),IF(AF1430&gt;G1430,(AF1430-G1430)*($G$23+AB1430),0),IF(X1430&gt;F1430,(X1430-F1430)*($G$23+T1430),0),IF(P1430&gt;E1430,(P1430-E1430)*($G$23+L1430),0))</f>
        <v>0</v>
      </c>
      <c r="AP1430" s="18">
        <f>-$C$24</f>
        <v>-313614.51120000001</v>
      </c>
      <c r="AQ1430" s="17">
        <f ca="1">L1430*P1430+T1430*X1430+AB1430*AF1430+AJ1430*AN1430-AO1430+AP1430</f>
        <v>324540.69879999995</v>
      </c>
      <c r="AS1430" s="21">
        <f ca="1">SUM(IF(AN1430&gt;H1430, (AN1430-H1430), 0),IF(AF1430&gt;G1430,(AF1430-G1430),0),IF(X1430&gt;F1430,(X1430-F1430),0),IF(P1430&gt;E1430,(P1430-E1430),0))</f>
        <v>0</v>
      </c>
    </row>
    <row r="1431" spans="1:45" x14ac:dyDescent="0.4">
      <c r="A1431" s="15">
        <v>1403</v>
      </c>
      <c r="B1431" s="15">
        <f ca="1">IF(RAND() &lt; (8/12), 0, 1)</f>
        <v>1</v>
      </c>
      <c r="C1431" s="20">
        <f ca="1">RAND()</f>
        <v>0.4854292089424187</v>
      </c>
      <c r="D1431" s="15" t="str">
        <f ca="1">LOOKUP(C1431,$H$13:$H$16,$F$13:$F$16)</f>
        <v>Airbus A380-800</v>
      </c>
      <c r="E1431" s="15">
        <f ca="1">LOOKUP(D1431,$F$6:$F$9,$I$6:$I$9)</f>
        <v>14</v>
      </c>
      <c r="F1431" s="15">
        <f ca="1">LOOKUP(D1431,$F$6:$F$9,$J$6:$J$9)</f>
        <v>76</v>
      </c>
      <c r="G1431" s="15">
        <f ca="1">LOOKUP(D1431,$F$6:$F$9,$K$6:$K$9)</f>
        <v>56</v>
      </c>
      <c r="H1431" s="15">
        <f ca="1">LOOKUP(D1431,$F$6:$F$9,$L$6:$L$9)</f>
        <v>341</v>
      </c>
      <c r="I1431" s="20">
        <f ca="1">RAND()</f>
        <v>0.24958771819749714</v>
      </c>
      <c r="J1431" s="15">
        <f ca="1">IF(B1431=1, ROUND(_xlfn.NORM.INV(I1431,$C$5,$C$6)*(1+$T$14), 0), ROUND(_xlfn.NORM.INV(I1431, $D$5, $D$6)*(1+$T$14), 0))</f>
        <v>5</v>
      </c>
      <c r="K1431" s="20">
        <f ca="1">RAND()</f>
        <v>0.30232875085334832</v>
      </c>
      <c r="L1431" s="18">
        <f ca="1">IF(B1431=1, ROUND(_xlfn.NORM.INV(K1431,$C$7,$C$8), 2), ROUND(_xlfn.NORM.INV(K1431, $D$7, $D$8), 2))</f>
        <v>12725.22</v>
      </c>
      <c r="M1431" s="15">
        <f ca="1">MIN(E1431,J1431)</f>
        <v>5</v>
      </c>
      <c r="N1431" s="15">
        <f ca="1">RAND()</f>
        <v>0.11987153035718501</v>
      </c>
      <c r="O1431" s="19">
        <f ca="1">(IF(B1431=1, $G$21+($G$22-$G$21)*N1431, $H$21+($H$22-$H$21)*N1431))</f>
        <v>1.9195503562501475E-2</v>
      </c>
      <c r="P1431" s="15">
        <f ca="1">ROUND(M1431*(1-O1431), 0)</f>
        <v>5</v>
      </c>
      <c r="Q1431" s="20">
        <f ca="1">RAND()</f>
        <v>0.81851000128595375</v>
      </c>
      <c r="R1431" s="15">
        <f ca="1">IF(B1431=1, ROUND(_xlfn.NORM.INV(Q1431,$C$9,$C$10)*(1+$T$14), 0), ROUND(_xlfn.NORM.INV(Q1431, $D$9, $D$10)*(1+$T$14), 0))</f>
        <v>84</v>
      </c>
      <c r="S1431" s="20">
        <f ca="1">RAND()</f>
        <v>0.26139261091492716</v>
      </c>
      <c r="T1431" s="18">
        <f ca="1">IF(B1431=1, ROUND(_xlfn.NORM.INV(S1431,$C$11,$C$12), 2), ROUND(_xlfn.NORM.INV(S1431, $D$11, $D$12), 2))</f>
        <v>6253.2</v>
      </c>
      <c r="U1431" s="15">
        <f ca="1">MIN(F1431,R1431)</f>
        <v>76</v>
      </c>
      <c r="V1431" s="15">
        <f ca="1">RAND()</f>
        <v>0.40195833582257612</v>
      </c>
      <c r="W1431" s="19">
        <f ca="1">(IF(B1431=1, $G$21+($G$22-$G$21)*V1431, $H$21+($H$22-$H$21)*V1431))</f>
        <v>2.9068541753790166E-2</v>
      </c>
      <c r="X1431" s="15">
        <f ca="1">ROUND(U1431*(1-W1431), 0)</f>
        <v>74</v>
      </c>
      <c r="Y1431" s="20">
        <f ca="1">RAND()</f>
        <v>0.36712917318033811</v>
      </c>
      <c r="Z1431" s="15">
        <f ca="1">IF(B1431=1, ROUND(_xlfn.NORM.INV(Y1431,$C$13,$C$14)*(1+$T$14), 0), ROUND(_xlfn.NORM.INV(Y1431, $D$13, $D$14)*(1+$T$14), 0))</f>
        <v>47</v>
      </c>
      <c r="AA1431" s="20">
        <f ca="1">RAND()</f>
        <v>0.81910290509342976</v>
      </c>
      <c r="AB1431" s="18">
        <f ca="1">IF(B1431=1, ROUND(_xlfn.NORM.INV(AA1431,$C$15,$C$16), 2), ROUND(_xlfn.NORM.INV(AA1431, $D$15, $D$16), 2))</f>
        <v>4080.94</v>
      </c>
      <c r="AC1431" s="15">
        <f ca="1">MIN(G1431,Z1431)</f>
        <v>47</v>
      </c>
      <c r="AD1431" s="15">
        <f ca="1">RAND()</f>
        <v>0.70427978055438256</v>
      </c>
      <c r="AE1431" s="19">
        <f ca="1">(IF(B1431=1, $G$21+($G$22-$G$21)*AD1431, $H$21+($H$22-$H$21)*AD1431))</f>
        <v>3.9649792319403396E-2</v>
      </c>
      <c r="AF1431" s="15">
        <f ca="1">ROUND(AC1431*(1-AE1431), 0)</f>
        <v>45</v>
      </c>
      <c r="AG1431" s="20">
        <f ca="1">RAND()</f>
        <v>0.40933944562736368</v>
      </c>
      <c r="AH1431" s="15">
        <f ca="1">IF(B1431=1, ROUND(_xlfn.NORM.INV(AG1431,$C$17,$C$18)*(1+$T$14), 0), ROUND(_xlfn.NORM.INV(AG1431, $D$17, $D$18)*(1+$T$14), 0))</f>
        <v>276</v>
      </c>
      <c r="AI1431" s="20">
        <f ca="1">RAND()</f>
        <v>0.37381299011725244</v>
      </c>
      <c r="AJ1431" s="18">
        <f ca="1">IF(B1431=1, ROUND(_xlfn.NORM.INV(AI1431,$C$19,$C$20), 2), ROUND(_xlfn.NORM.INV(AI1431, $D$19, $D$20), 2))</f>
        <v>2179.77</v>
      </c>
      <c r="AK1431" s="15">
        <f ca="1">MIN(ROUND(H1431*(1+$C$22),0),AH1431)</f>
        <v>276</v>
      </c>
      <c r="AL1431" s="20">
        <f ca="1">RAND()</f>
        <v>0.79995318483427547</v>
      </c>
      <c r="AM1431" s="19">
        <f ca="1">(IF(B1431=1, $G$21+($G$22-$G$21)*AL1431, $H$21+($H$22-$H$21)*AL1431))</f>
        <v>4.2998361469199643E-2</v>
      </c>
      <c r="AN1431" s="15">
        <f ca="1">ROUND(AK1431*(1-AM1431), 0)</f>
        <v>264</v>
      </c>
      <c r="AO1431" s="18">
        <f ca="1">SUM(IF(AN1431&gt;H1431, (AN1431-H1431)*($G$23+AJ1431), 0),IF(AF1431&gt;G1431,(AF1431-G1431)*($G$23+AB1431),0),IF(X1431&gt;F1431,(X1431-F1431)*($G$23+T1431),0),IF(P1431&gt;E1431,(P1431-E1431)*($G$23+L1431),0))</f>
        <v>0</v>
      </c>
      <c r="AP1431" s="18">
        <f>-$C$24</f>
        <v>-313614.51120000001</v>
      </c>
      <c r="AQ1431" s="17">
        <f ca="1">L1431*P1431+T1431*X1431+AB1431*AF1431+AJ1431*AN1431-AO1431+AP1431</f>
        <v>971849.96879999992</v>
      </c>
      <c r="AS1431" s="21">
        <f ca="1">SUM(IF(AN1431&gt;H1431, (AN1431-H1431), 0),IF(AF1431&gt;G1431,(AF1431-G1431),0),IF(X1431&gt;F1431,(X1431-F1431),0),IF(P1431&gt;E1431,(P1431-E1431),0))</f>
        <v>0</v>
      </c>
    </row>
    <row r="1432" spans="1:45" x14ac:dyDescent="0.4">
      <c r="A1432" s="15">
        <v>1404</v>
      </c>
      <c r="B1432" s="15">
        <f ca="1">IF(RAND() &lt; (8/12), 0, 1)</f>
        <v>1</v>
      </c>
      <c r="C1432" s="20">
        <f ca="1">RAND()</f>
        <v>0.59682872055170499</v>
      </c>
      <c r="D1432" s="15" t="str">
        <f ca="1">LOOKUP(C1432,$H$13:$H$16,$F$13:$F$16)</f>
        <v>Boeing 777-200LR</v>
      </c>
      <c r="E1432" s="15">
        <f ca="1">LOOKUP(D1432,$F$6:$F$9,$I$6:$I$9)</f>
        <v>0</v>
      </c>
      <c r="F1432" s="15">
        <f ca="1">LOOKUP(D1432,$F$6:$F$9,$J$6:$J$9)</f>
        <v>38</v>
      </c>
      <c r="G1432" s="15">
        <f ca="1">LOOKUP(D1432,$F$6:$F$9,$K$6:$K$9)</f>
        <v>0</v>
      </c>
      <c r="H1432" s="15">
        <f ca="1">LOOKUP(D1432,$F$6:$F$9,$L$6:$L$9)</f>
        <v>264</v>
      </c>
      <c r="I1432" s="20">
        <f ca="1">RAND()</f>
        <v>0.98511346522178911</v>
      </c>
      <c r="J1432" s="15">
        <f ca="1">IF(B1432=1, ROUND(_xlfn.NORM.INV(I1432,$C$5,$C$6)*(1+$T$14), 0), ROUND(_xlfn.NORM.INV(I1432, $D$5, $D$6)*(1+$T$14), 0))</f>
        <v>11</v>
      </c>
      <c r="K1432" s="20">
        <f ca="1">RAND()</f>
        <v>0.97379152576408434</v>
      </c>
      <c r="L1432" s="18">
        <f ca="1">IF(B1432=1, ROUND(_xlfn.NORM.INV(K1432,$C$7,$C$8), 2), ROUND(_xlfn.NORM.INV(K1432, $D$7, $D$8), 2))</f>
        <v>17156.96</v>
      </c>
      <c r="M1432" s="15">
        <f ca="1">MIN(E1432,J1432)</f>
        <v>0</v>
      </c>
      <c r="N1432" s="15">
        <f ca="1">RAND()</f>
        <v>0.47021449958306683</v>
      </c>
      <c r="O1432" s="19">
        <f ca="1">(IF(B1432=1, $G$21+($G$22-$G$21)*N1432, $H$21+($H$22-$H$21)*N1432))</f>
        <v>3.1457507485407335E-2</v>
      </c>
      <c r="P1432" s="15">
        <f ca="1">ROUND(M1432*(1-O1432), 0)</f>
        <v>0</v>
      </c>
      <c r="Q1432" s="20">
        <f ca="1">RAND()</f>
        <v>0.87450835852380115</v>
      </c>
      <c r="R1432" s="15">
        <f ca="1">IF(B1432=1, ROUND(_xlfn.NORM.INV(Q1432,$C$9,$C$10)*(1+$T$14), 0), ROUND(_xlfn.NORM.INV(Q1432, $D$9, $D$10)*(1+$T$14), 0))</f>
        <v>90</v>
      </c>
      <c r="S1432" s="20">
        <f ca="1">RAND()</f>
        <v>0.39156149222946057</v>
      </c>
      <c r="T1432" s="18">
        <f ca="1">IF(B1432=1, ROUND(_xlfn.NORM.INV(S1432,$C$11,$C$12), 2), ROUND(_xlfn.NORM.INV(S1432, $D$11, $D$12), 2))</f>
        <v>6581.24</v>
      </c>
      <c r="U1432" s="15">
        <f ca="1">MIN(F1432,R1432)</f>
        <v>38</v>
      </c>
      <c r="V1432" s="15">
        <f ca="1">RAND()</f>
        <v>0.52353065335793991</v>
      </c>
      <c r="W1432" s="19">
        <f ca="1">(IF(B1432=1, $G$21+($G$22-$G$21)*V1432, $H$21+($H$22-$H$21)*V1432))</f>
        <v>3.3323572867527899E-2</v>
      </c>
      <c r="X1432" s="15">
        <f ca="1">ROUND(U1432*(1-W1432), 0)</f>
        <v>37</v>
      </c>
      <c r="Y1432" s="20">
        <f ca="1">RAND()</f>
        <v>0.41437620315603896</v>
      </c>
      <c r="Z1432" s="15">
        <f ca="1">IF(B1432=1, ROUND(_xlfn.NORM.INV(Y1432,$C$13,$C$14)*(1+$T$14), 0), ROUND(_xlfn.NORM.INV(Y1432, $D$13, $D$14)*(1+$T$14), 0))</f>
        <v>50</v>
      </c>
      <c r="AA1432" s="20">
        <f ca="1">RAND()</f>
        <v>0.4031309407488044</v>
      </c>
      <c r="AB1432" s="18">
        <f ca="1">IF(B1432=1, ROUND(_xlfn.NORM.INV(AA1432,$C$15,$C$16), 2), ROUND(_xlfn.NORM.INV(AA1432, $D$15, $D$16), 2))</f>
        <v>3524.42</v>
      </c>
      <c r="AC1432" s="15">
        <f ca="1">MIN(G1432,Z1432)</f>
        <v>0</v>
      </c>
      <c r="AD1432" s="15">
        <f ca="1">RAND()</f>
        <v>0.57352331963558012</v>
      </c>
      <c r="AE1432" s="19">
        <f ca="1">(IF(B1432=1, $G$21+($G$22-$G$21)*AD1432, $H$21+($H$22-$H$21)*AD1432))</f>
        <v>3.507331618724531E-2</v>
      </c>
      <c r="AF1432" s="15">
        <f ca="1">ROUND(AC1432*(1-AE1432), 0)</f>
        <v>0</v>
      </c>
      <c r="AG1432" s="20">
        <f ca="1">RAND()</f>
        <v>0.5823799813008147</v>
      </c>
      <c r="AH1432" s="15">
        <f ca="1">IF(B1432=1, ROUND(_xlfn.NORM.INV(AG1432,$C$17,$C$18)*(1+$T$14), 0), ROUND(_xlfn.NORM.INV(AG1432, $D$17, $D$18)*(1+$T$14), 0))</f>
        <v>331</v>
      </c>
      <c r="AI1432" s="20">
        <f ca="1">RAND()</f>
        <v>0.9009139802273417</v>
      </c>
      <c r="AJ1432" s="18">
        <f ca="1">IF(B1432=1, ROUND(_xlfn.NORM.INV(AI1432,$C$19,$C$20), 2), ROUND(_xlfn.NORM.INV(AI1432, $D$19, $D$20), 2))</f>
        <v>2663.25</v>
      </c>
      <c r="AK1432" s="15">
        <f ca="1">MIN(ROUND(H1432*(1+$C$22),0),AH1432)</f>
        <v>277</v>
      </c>
      <c r="AL1432" s="20">
        <f ca="1">RAND()</f>
        <v>0.71793200207097074</v>
      </c>
      <c r="AM1432" s="19">
        <f ca="1">(IF(B1432=1, $G$21+($G$22-$G$21)*AL1432, $H$21+($H$22-$H$21)*AL1432))</f>
        <v>4.012762007248398E-2</v>
      </c>
      <c r="AN1432" s="15">
        <f ca="1">ROUND(AK1432*(1-AM1432), 0)</f>
        <v>266</v>
      </c>
      <c r="AO1432" s="18">
        <f ca="1">SUM(IF(AN1432&gt;H1432, (AN1432-H1432)*($G$23+AJ1432), 0),IF(AF1432&gt;G1432,(AF1432-G1432)*($G$23+AB1432),0),IF(X1432&gt;F1432,(X1432-F1432)*($G$23+T1432),0),IF(P1432&gt;E1432,(P1432-E1432)*($G$23+L1432),0))</f>
        <v>7028.5</v>
      </c>
      <c r="AP1432" s="18">
        <f>-$C$24</f>
        <v>-313614.51120000001</v>
      </c>
      <c r="AQ1432" s="17">
        <f ca="1">L1432*P1432+T1432*X1432+AB1432*AF1432+AJ1432*AN1432-AO1432+AP1432</f>
        <v>631287.36880000005</v>
      </c>
      <c r="AS1432" s="21">
        <f ca="1">SUM(IF(AN1432&gt;H1432, (AN1432-H1432), 0),IF(AF1432&gt;G1432,(AF1432-G1432),0),IF(X1432&gt;F1432,(X1432-F1432),0),IF(P1432&gt;E1432,(P1432-E1432),0))</f>
        <v>2</v>
      </c>
    </row>
    <row r="1433" spans="1:45" x14ac:dyDescent="0.4">
      <c r="A1433" s="15">
        <v>1405</v>
      </c>
      <c r="B1433" s="15">
        <f ca="1">IF(RAND() &lt; (8/12), 0, 1)</f>
        <v>0</v>
      </c>
      <c r="C1433" s="20">
        <f ca="1">RAND()</f>
        <v>0.99686698148679043</v>
      </c>
      <c r="D1433" s="15" t="str">
        <f ca="1">LOOKUP(C1433,$H$13:$H$16,$F$13:$F$16)</f>
        <v>Boeing 777-300ER</v>
      </c>
      <c r="E1433" s="15">
        <f ca="1">LOOKUP(D1433,$F$6:$F$9,$I$6:$I$9)</f>
        <v>8</v>
      </c>
      <c r="F1433" s="15">
        <f ca="1">LOOKUP(D1433,$F$6:$F$9,$J$6:$J$9)</f>
        <v>40</v>
      </c>
      <c r="G1433" s="15">
        <f ca="1">LOOKUP(D1433,$F$6:$F$9,$K$6:$K$9)</f>
        <v>24</v>
      </c>
      <c r="H1433" s="15">
        <f ca="1">LOOKUP(D1433,$F$6:$F$9,$L$6:$L$9)</f>
        <v>260</v>
      </c>
      <c r="I1433" s="20">
        <f ca="1">RAND()</f>
        <v>0.82444313015116133</v>
      </c>
      <c r="J1433" s="15">
        <f ca="1">IF(B1433=1, ROUND(_xlfn.NORM.INV(I1433,$C$5,$C$6)*(1+$T$14), 0), ROUND(_xlfn.NORM.INV(I1433, $D$5, $D$6)*(1+$T$14), 0))</f>
        <v>5</v>
      </c>
      <c r="K1433" s="20">
        <f ca="1">RAND()</f>
        <v>0.82461062223376014</v>
      </c>
      <c r="L1433" s="18">
        <f ca="1">IF(B1433=1, ROUND(_xlfn.NORM.INV(K1433,$C$7,$C$8), 2), ROUND(_xlfn.NORM.INV(K1433, $D$7, $D$8), 2))</f>
        <v>10917.64</v>
      </c>
      <c r="M1433" s="15">
        <f ca="1">MIN(E1433,J1433)</f>
        <v>5</v>
      </c>
      <c r="N1433" s="15">
        <f ca="1">RAND()</f>
        <v>0.56327602242837882</v>
      </c>
      <c r="O1433" s="19">
        <f ca="1">(IF(B1433=1, $G$21+($G$22-$G$21)*N1433, $H$21+($H$22-$H$21)*N1433))</f>
        <v>2.6898280672851362E-2</v>
      </c>
      <c r="P1433" s="15">
        <f ca="1">ROUND(M1433*(1-O1433), 0)</f>
        <v>5</v>
      </c>
      <c r="Q1433" s="20">
        <f ca="1">RAND()</f>
        <v>2.3229287067042081E-2</v>
      </c>
      <c r="R1433" s="15">
        <f ca="1">IF(B1433=1, ROUND(_xlfn.NORM.INV(Q1433,$C$9,$C$10)*(1+$T$14), 0), ROUND(_xlfn.NORM.INV(Q1433, $D$9, $D$10)*(1+$T$14), 0))</f>
        <v>19</v>
      </c>
      <c r="S1433" s="20">
        <f ca="1">RAND()</f>
        <v>0.51374877392895613</v>
      </c>
      <c r="T1433" s="18">
        <f ca="1">IF(B1433=1, ROUND(_xlfn.NORM.INV(S1433,$C$11,$C$12), 2), ROUND(_xlfn.NORM.INV(S1433, $D$11, $D$12), 2))</f>
        <v>5254.04</v>
      </c>
      <c r="U1433" s="15">
        <f ca="1">MIN(F1433,R1433)</f>
        <v>19</v>
      </c>
      <c r="V1433" s="15">
        <f ca="1">RAND()</f>
        <v>0.76020131825639747</v>
      </c>
      <c r="W1433" s="19">
        <f ca="1">(IF(B1433=1, $G$21+($G$22-$G$21)*V1433, $H$21+($H$22-$H$21)*V1433))</f>
        <v>3.2806039547691922E-2</v>
      </c>
      <c r="X1433" s="15">
        <f ca="1">ROUND(U1433*(1-W1433), 0)</f>
        <v>18</v>
      </c>
      <c r="Y1433" s="20">
        <f ca="1">RAND()</f>
        <v>0.77503868410697829</v>
      </c>
      <c r="Z1433" s="15">
        <f ca="1">IF(B1433=1, ROUND(_xlfn.NORM.INV(Y1433,$C$13,$C$14)*(1+$T$14), 0), ROUND(_xlfn.NORM.INV(Y1433, $D$13, $D$14)*(1+$T$14), 0))</f>
        <v>43</v>
      </c>
      <c r="AA1433" s="20">
        <f ca="1">RAND()</f>
        <v>0.60168079160323995</v>
      </c>
      <c r="AB1433" s="18">
        <f ca="1">IF(B1433=1, ROUND(_xlfn.NORM.INV(AA1433,$C$15,$C$16), 2), ROUND(_xlfn.NORM.INV(AA1433, $D$15, $D$16), 2))</f>
        <v>2829.29</v>
      </c>
      <c r="AC1433" s="15">
        <f ca="1">MIN(G1433,Z1433)</f>
        <v>24</v>
      </c>
      <c r="AD1433" s="15">
        <f ca="1">RAND()</f>
        <v>0.43438369378869346</v>
      </c>
      <c r="AE1433" s="19">
        <f ca="1">(IF(B1433=1, $G$21+($G$22-$G$21)*AD1433, $H$21+($H$22-$H$21)*AD1433))</f>
        <v>2.3031510813660803E-2</v>
      </c>
      <c r="AF1433" s="15">
        <f ca="1">ROUND(AC1433*(1-AE1433), 0)</f>
        <v>23</v>
      </c>
      <c r="AG1433" s="20">
        <f ca="1">RAND()</f>
        <v>0.15572231513411683</v>
      </c>
      <c r="AH1433" s="15">
        <f ca="1">IF(B1433=1, ROUND(_xlfn.NORM.INV(AG1433,$C$17,$C$18)*(1+$T$14), 0), ROUND(_xlfn.NORM.INV(AG1433, $D$17, $D$18)*(1+$T$14), 0))</f>
        <v>146</v>
      </c>
      <c r="AI1433" s="20">
        <f ca="1">RAND()</f>
        <v>0.35656394114715173</v>
      </c>
      <c r="AJ1433" s="18">
        <f ca="1">IF(B1433=1, ROUND(_xlfn.NORM.INV(AI1433,$C$19,$C$20), 2), ROUND(_xlfn.NORM.INV(AI1433, $D$19, $D$20), 2))</f>
        <v>1720.8</v>
      </c>
      <c r="AK1433" s="15">
        <f ca="1">MIN(ROUND(H1433*(1+$C$22),0),AH1433)</f>
        <v>146</v>
      </c>
      <c r="AL1433" s="20">
        <f ca="1">RAND()</f>
        <v>0.54946337952473345</v>
      </c>
      <c r="AM1433" s="19">
        <f ca="1">(IF(B1433=1, $G$21+($G$22-$G$21)*AL1433, $H$21+($H$22-$H$21)*AL1433))</f>
        <v>2.6483901385742005E-2</v>
      </c>
      <c r="AN1433" s="15">
        <f ca="1">ROUND(AK1433*(1-AM1433), 0)</f>
        <v>142</v>
      </c>
      <c r="AO1433" s="18">
        <f ca="1">SUM(IF(AN1433&gt;H1433, (AN1433-H1433)*($G$23+AJ1433), 0),IF(AF1433&gt;G1433,(AF1433-G1433)*($G$23+AB1433),0),IF(X1433&gt;F1433,(X1433-F1433)*($G$23+T1433),0),IF(P1433&gt;E1433,(P1433-E1433)*($G$23+L1433),0))</f>
        <v>0</v>
      </c>
      <c r="AP1433" s="18">
        <f>-$C$24</f>
        <v>-313614.51120000001</v>
      </c>
      <c r="AQ1433" s="17">
        <f ca="1">L1433*P1433+T1433*X1433+AB1433*AF1433+AJ1433*AN1433-AO1433+AP1433</f>
        <v>144973.67879999994</v>
      </c>
      <c r="AS1433" s="21">
        <f ca="1">SUM(IF(AN1433&gt;H1433, (AN1433-H1433), 0),IF(AF1433&gt;G1433,(AF1433-G1433),0),IF(X1433&gt;F1433,(X1433-F1433),0),IF(P1433&gt;E1433,(P1433-E1433),0))</f>
        <v>0</v>
      </c>
    </row>
    <row r="1434" spans="1:45" x14ac:dyDescent="0.4">
      <c r="A1434" s="15">
        <v>1406</v>
      </c>
      <c r="B1434" s="15">
        <f ca="1">IF(RAND() &lt; (8/12), 0, 1)</f>
        <v>1</v>
      </c>
      <c r="C1434" s="20">
        <f ca="1">RAND()</f>
        <v>0.61655995808588904</v>
      </c>
      <c r="D1434" s="15" t="str">
        <f ca="1">LOOKUP(C1434,$H$13:$H$16,$F$13:$F$16)</f>
        <v>Boeing 777-300ER</v>
      </c>
      <c r="E1434" s="15">
        <f ca="1">LOOKUP(D1434,$F$6:$F$9,$I$6:$I$9)</f>
        <v>8</v>
      </c>
      <c r="F1434" s="15">
        <f ca="1">LOOKUP(D1434,$F$6:$F$9,$J$6:$J$9)</f>
        <v>40</v>
      </c>
      <c r="G1434" s="15">
        <f ca="1">LOOKUP(D1434,$F$6:$F$9,$K$6:$K$9)</f>
        <v>24</v>
      </c>
      <c r="H1434" s="15">
        <f ca="1">LOOKUP(D1434,$F$6:$F$9,$L$6:$L$9)</f>
        <v>260</v>
      </c>
      <c r="I1434" s="20">
        <f ca="1">RAND()</f>
        <v>0.18256138891250162</v>
      </c>
      <c r="J1434" s="15">
        <f ca="1">IF(B1434=1, ROUND(_xlfn.NORM.INV(I1434,$C$5,$C$6)*(1+$T$14), 0), ROUND(_xlfn.NORM.INV(I1434, $D$5, $D$6)*(1+$T$14), 0))</f>
        <v>4</v>
      </c>
      <c r="K1434" s="20">
        <f ca="1">RAND()</f>
        <v>0.11317569557102913</v>
      </c>
      <c r="L1434" s="18">
        <f ca="1">IF(B1434=1, ROUND(_xlfn.NORM.INV(K1434,$C$7,$C$8), 2), ROUND(_xlfn.NORM.INV(K1434, $D$7, $D$8), 2))</f>
        <v>11477.08</v>
      </c>
      <c r="M1434" s="15">
        <f ca="1">MIN(E1434,J1434)</f>
        <v>4</v>
      </c>
      <c r="N1434" s="15">
        <f ca="1">RAND()</f>
        <v>0.7767147462042584</v>
      </c>
      <c r="O1434" s="19">
        <f ca="1">(IF(B1434=1, $G$21+($G$22-$G$21)*N1434, $H$21+($H$22-$H$21)*N1434))</f>
        <v>4.2185016117149046E-2</v>
      </c>
      <c r="P1434" s="15">
        <f ca="1">ROUND(M1434*(1-O1434), 0)</f>
        <v>4</v>
      </c>
      <c r="Q1434" s="20">
        <f ca="1">RAND()</f>
        <v>0.26454345178317018</v>
      </c>
      <c r="R1434" s="15">
        <f ca="1">IF(B1434=1, ROUND(_xlfn.NORM.INV(Q1434,$C$9,$C$10)*(1+$T$14), 0), ROUND(_xlfn.NORM.INV(Q1434, $D$9, $D$10)*(1+$T$14), 0))</f>
        <v>45</v>
      </c>
      <c r="S1434" s="20">
        <f ca="1">RAND()</f>
        <v>0.75447950326683932</v>
      </c>
      <c r="T1434" s="18">
        <f ca="1">IF(B1434=1, ROUND(_xlfn.NORM.INV(S1434,$C$11,$C$12), 2), ROUND(_xlfn.NORM.INV(S1434, $D$11, $D$12), 2))</f>
        <v>7450.41</v>
      </c>
      <c r="U1434" s="15">
        <f ca="1">MIN(F1434,R1434)</f>
        <v>40</v>
      </c>
      <c r="V1434" s="15">
        <f ca="1">RAND()</f>
        <v>0.31590266058651384</v>
      </c>
      <c r="W1434" s="19">
        <f ca="1">(IF(B1434=1, $G$21+($G$22-$G$21)*V1434, $H$21+($H$22-$H$21)*V1434))</f>
        <v>2.6056593120527986E-2</v>
      </c>
      <c r="X1434" s="15">
        <f ca="1">ROUND(U1434*(1-W1434), 0)</f>
        <v>39</v>
      </c>
      <c r="Y1434" s="20">
        <f ca="1">RAND()</f>
        <v>0.51765286090690454</v>
      </c>
      <c r="Z1434" s="15">
        <f ca="1">IF(B1434=1, ROUND(_xlfn.NORM.INV(Y1434,$C$13,$C$14)*(1+$T$14), 0), ROUND(_xlfn.NORM.INV(Y1434, $D$13, $D$14)*(1+$T$14), 0))</f>
        <v>56</v>
      </c>
      <c r="AA1434" s="20">
        <f ca="1">RAND()</f>
        <v>0.39386254301579959</v>
      </c>
      <c r="AB1434" s="18">
        <f ca="1">IF(B1434=1, ROUND(_xlfn.NORM.INV(AA1434,$C$15,$C$16), 2), ROUND(_xlfn.NORM.INV(AA1434, $D$15, $D$16), 2))</f>
        <v>3512.87</v>
      </c>
      <c r="AC1434" s="15">
        <f ca="1">MIN(G1434,Z1434)</f>
        <v>24</v>
      </c>
      <c r="AD1434" s="15">
        <f ca="1">RAND()</f>
        <v>0.24327980381111469</v>
      </c>
      <c r="AE1434" s="19">
        <f ca="1">(IF(B1434=1, $G$21+($G$22-$G$21)*AD1434, $H$21+($H$22-$H$21)*AD1434))</f>
        <v>2.3514793133389014E-2</v>
      </c>
      <c r="AF1434" s="15">
        <f ca="1">ROUND(AC1434*(1-AE1434), 0)</f>
        <v>23</v>
      </c>
      <c r="AG1434" s="20">
        <f ca="1">RAND()</f>
        <v>0.41634758680602657</v>
      </c>
      <c r="AH1434" s="15">
        <f ca="1">IF(B1434=1, ROUND(_xlfn.NORM.INV(AG1434,$C$17,$C$18)*(1+$T$14), 0), ROUND(_xlfn.NORM.INV(AG1434, $D$17, $D$18)*(1+$T$14), 0))</f>
        <v>278</v>
      </c>
      <c r="AI1434" s="20">
        <f ca="1">RAND()</f>
        <v>0.8853159821289398</v>
      </c>
      <c r="AJ1434" s="18">
        <f ca="1">IF(B1434=1, ROUND(_xlfn.NORM.INV(AI1434,$C$19,$C$20), 2), ROUND(_xlfn.NORM.INV(AI1434, $D$19, $D$20), 2))</f>
        <v>2637.76</v>
      </c>
      <c r="AK1434" s="15">
        <f ca="1">MIN(ROUND(H1434*(1+$C$22),0),AH1434)</f>
        <v>273</v>
      </c>
      <c r="AL1434" s="20">
        <f ca="1">RAND()</f>
        <v>0.19214776130504163</v>
      </c>
      <c r="AM1434" s="19">
        <f ca="1">(IF(B1434=1, $G$21+($G$22-$G$21)*AL1434, $H$21+($H$22-$H$21)*AL1434))</f>
        <v>2.1725171645676458E-2</v>
      </c>
      <c r="AN1434" s="15">
        <f ca="1">ROUND(AK1434*(1-AM1434), 0)</f>
        <v>267</v>
      </c>
      <c r="AO1434" s="18">
        <f ca="1">SUM(IF(AN1434&gt;H1434, (AN1434-H1434)*($G$23+AJ1434), 0),IF(AF1434&gt;G1434,(AF1434-G1434)*($G$23+AB1434),0),IF(X1434&gt;F1434,(X1434-F1434)*($G$23+T1434),0),IF(P1434&gt;E1434,(P1434-E1434)*($G$23+L1434),0))</f>
        <v>24421.32</v>
      </c>
      <c r="AP1434" s="18">
        <f>-$C$24</f>
        <v>-313614.51120000001</v>
      </c>
      <c r="AQ1434" s="17">
        <f ca="1">L1434*P1434+T1434*X1434+AB1434*AF1434+AJ1434*AN1434-AO1434+AP1434</f>
        <v>783516.40879999986</v>
      </c>
      <c r="AS1434" s="21">
        <f ca="1">SUM(IF(AN1434&gt;H1434, (AN1434-H1434), 0),IF(AF1434&gt;G1434,(AF1434-G1434),0),IF(X1434&gt;F1434,(X1434-F1434),0),IF(P1434&gt;E1434,(P1434-E1434),0))</f>
        <v>7</v>
      </c>
    </row>
    <row r="1435" spans="1:45" x14ac:dyDescent="0.4">
      <c r="A1435" s="15">
        <v>1407</v>
      </c>
      <c r="B1435" s="15">
        <f ca="1">IF(RAND() &lt; (8/12), 0, 1)</f>
        <v>0</v>
      </c>
      <c r="C1435" s="20">
        <f ca="1">RAND()</f>
        <v>0.93497745959027778</v>
      </c>
      <c r="D1435" s="15" t="str">
        <f ca="1">LOOKUP(C1435,$H$13:$H$16,$F$13:$F$16)</f>
        <v>Boeing 777-300ER</v>
      </c>
      <c r="E1435" s="15">
        <f ca="1">LOOKUP(D1435,$F$6:$F$9,$I$6:$I$9)</f>
        <v>8</v>
      </c>
      <c r="F1435" s="15">
        <f ca="1">LOOKUP(D1435,$F$6:$F$9,$J$6:$J$9)</f>
        <v>40</v>
      </c>
      <c r="G1435" s="15">
        <f ca="1">LOOKUP(D1435,$F$6:$F$9,$K$6:$K$9)</f>
        <v>24</v>
      </c>
      <c r="H1435" s="15">
        <f ca="1">LOOKUP(D1435,$F$6:$F$9,$L$6:$L$9)</f>
        <v>260</v>
      </c>
      <c r="I1435" s="20">
        <f ca="1">RAND()</f>
        <v>0.82090614599170997</v>
      </c>
      <c r="J1435" s="15">
        <f ca="1">IF(B1435=1, ROUND(_xlfn.NORM.INV(I1435,$C$5,$C$6)*(1+$T$14), 0), ROUND(_xlfn.NORM.INV(I1435, $D$5, $D$6)*(1+$T$14), 0))</f>
        <v>5</v>
      </c>
      <c r="K1435" s="20">
        <f ca="1">RAND()</f>
        <v>0.58408631776113129</v>
      </c>
      <c r="L1435" s="18">
        <f ca="1">IF(B1435=1, ROUND(_xlfn.NORM.INV(K1435,$C$7,$C$8), 2), ROUND(_xlfn.NORM.INV(K1435, $D$7, $D$8), 2))</f>
        <v>10589.16</v>
      </c>
      <c r="M1435" s="15">
        <f ca="1">MIN(E1435,J1435)</f>
        <v>5</v>
      </c>
      <c r="N1435" s="15">
        <f ca="1">RAND()</f>
        <v>0.24120039942968707</v>
      </c>
      <c r="O1435" s="19">
        <f ca="1">(IF(B1435=1, $G$21+($G$22-$G$21)*N1435, $H$21+($H$22-$H$21)*N1435))</f>
        <v>1.7236011982890612E-2</v>
      </c>
      <c r="P1435" s="15">
        <f ca="1">ROUND(M1435*(1-O1435), 0)</f>
        <v>5</v>
      </c>
      <c r="Q1435" s="20">
        <f ca="1">RAND()</f>
        <v>0.78552450230471194</v>
      </c>
      <c r="R1435" s="15">
        <f ca="1">IF(B1435=1, ROUND(_xlfn.NORM.INV(Q1435,$C$9,$C$10)*(1+$T$14), 0), ROUND(_xlfn.NORM.INV(Q1435, $D$9, $D$10)*(1+$T$14), 0))</f>
        <v>48</v>
      </c>
      <c r="S1435" s="20">
        <f ca="1">RAND()</f>
        <v>0.84843005324184173</v>
      </c>
      <c r="T1435" s="18">
        <f ca="1">IF(B1435=1, ROUND(_xlfn.NORM.INV(S1435,$C$11,$C$12), 2), ROUND(_xlfn.NORM.INV(S1435, $D$11, $D$12), 2))</f>
        <v>5480.84</v>
      </c>
      <c r="U1435" s="15">
        <f ca="1">MIN(F1435,R1435)</f>
        <v>40</v>
      </c>
      <c r="V1435" s="15">
        <f ca="1">RAND()</f>
        <v>0.51979053847475909</v>
      </c>
      <c r="W1435" s="19">
        <f ca="1">(IF(B1435=1, $G$21+($G$22-$G$21)*V1435, $H$21+($H$22-$H$21)*V1435))</f>
        <v>2.5593716154242774E-2</v>
      </c>
      <c r="X1435" s="15">
        <f ca="1">ROUND(U1435*(1-W1435), 0)</f>
        <v>39</v>
      </c>
      <c r="Y1435" s="20">
        <f ca="1">RAND()</f>
        <v>0.63472129278853451</v>
      </c>
      <c r="Z1435" s="15">
        <f ca="1">IF(B1435=1, ROUND(_xlfn.NORM.INV(Y1435,$C$13,$C$14)*(1+$T$14), 0), ROUND(_xlfn.NORM.INV(Y1435, $D$13, $D$14)*(1+$T$14), 0))</f>
        <v>39</v>
      </c>
      <c r="AA1435" s="20">
        <f ca="1">RAND()</f>
        <v>0.59415469645880281</v>
      </c>
      <c r="AB1435" s="18">
        <f ca="1">IF(B1435=1, ROUND(_xlfn.NORM.INV(AA1435,$C$15,$C$16), 2), ROUND(_xlfn.NORM.INV(AA1435, $D$15, $D$16), 2))</f>
        <v>2826.92</v>
      </c>
      <c r="AC1435" s="15">
        <f ca="1">MIN(G1435,Z1435)</f>
        <v>24</v>
      </c>
      <c r="AD1435" s="15">
        <f ca="1">RAND()</f>
        <v>0.79577958251233527</v>
      </c>
      <c r="AE1435" s="19">
        <f ca="1">(IF(B1435=1, $G$21+($G$22-$G$21)*AD1435, $H$21+($H$22-$H$21)*AD1435))</f>
        <v>3.3873387475370061E-2</v>
      </c>
      <c r="AF1435" s="15">
        <f ca="1">ROUND(AC1435*(1-AE1435), 0)</f>
        <v>23</v>
      </c>
      <c r="AG1435" s="20">
        <f ca="1">RAND()</f>
        <v>0.47509086754984964</v>
      </c>
      <c r="AH1435" s="15">
        <f ca="1">IF(B1435=1, ROUND(_xlfn.NORM.INV(AG1435,$C$17,$C$18)*(1+$T$14), 0), ROUND(_xlfn.NORM.INV(AG1435, $D$17, $D$18)*(1+$T$14), 0))</f>
        <v>196</v>
      </c>
      <c r="AI1435" s="20">
        <f ca="1">RAND()</f>
        <v>0.94937561868204867</v>
      </c>
      <c r="AJ1435" s="18">
        <f ca="1">IF(B1435=1, ROUND(_xlfn.NORM.INV(AI1435,$C$19,$C$20), 2), ROUND(_xlfn.NORM.INV(AI1435, $D$19, $D$20), 2))</f>
        <v>1873.22</v>
      </c>
      <c r="AK1435" s="15">
        <f ca="1">MIN(ROUND(H1435*(1+$C$22),0),AH1435)</f>
        <v>196</v>
      </c>
      <c r="AL1435" s="20">
        <f ca="1">RAND()</f>
        <v>0.58624559200592108</v>
      </c>
      <c r="AM1435" s="19">
        <f ca="1">(IF(B1435=1, $G$21+($G$22-$G$21)*AL1435, $H$21+($H$22-$H$21)*AL1435))</f>
        <v>2.7587367760177631E-2</v>
      </c>
      <c r="AN1435" s="15">
        <f ca="1">ROUND(AK1435*(1-AM1435), 0)</f>
        <v>191</v>
      </c>
      <c r="AO1435" s="18">
        <f ca="1">SUM(IF(AN1435&gt;H1435, (AN1435-H1435)*($G$23+AJ1435), 0),IF(AF1435&gt;G1435,(AF1435-G1435)*($G$23+AB1435),0),IF(X1435&gt;F1435,(X1435-F1435)*($G$23+T1435),0),IF(P1435&gt;E1435,(P1435-E1435)*($G$23+L1435),0))</f>
        <v>0</v>
      </c>
      <c r="AP1435" s="18">
        <f>-$C$24</f>
        <v>-313614.51120000001</v>
      </c>
      <c r="AQ1435" s="17">
        <f ca="1">L1435*P1435+T1435*X1435+AB1435*AF1435+AJ1435*AN1435-AO1435+AP1435</f>
        <v>375888.22879999998</v>
      </c>
      <c r="AS1435" s="21">
        <f ca="1">SUM(IF(AN1435&gt;H1435, (AN1435-H1435), 0),IF(AF1435&gt;G1435,(AF1435-G1435),0),IF(X1435&gt;F1435,(X1435-F1435),0),IF(P1435&gt;E1435,(P1435-E1435),0))</f>
        <v>0</v>
      </c>
    </row>
    <row r="1436" spans="1:45" x14ac:dyDescent="0.4">
      <c r="A1436" s="15">
        <v>1408</v>
      </c>
      <c r="B1436" s="15">
        <f ca="1">IF(RAND() &lt; (8/12), 0, 1)</f>
        <v>0</v>
      </c>
      <c r="C1436" s="20">
        <f ca="1">RAND()</f>
        <v>0.61186817216904443</v>
      </c>
      <c r="D1436" s="15" t="str">
        <f ca="1">LOOKUP(C1436,$H$13:$H$16,$F$13:$F$16)</f>
        <v>Boeing 777-300ER</v>
      </c>
      <c r="E1436" s="15">
        <f ca="1">LOOKUP(D1436,$F$6:$F$9,$I$6:$I$9)</f>
        <v>8</v>
      </c>
      <c r="F1436" s="15">
        <f ca="1">LOOKUP(D1436,$F$6:$F$9,$J$6:$J$9)</f>
        <v>40</v>
      </c>
      <c r="G1436" s="15">
        <f ca="1">LOOKUP(D1436,$F$6:$F$9,$K$6:$K$9)</f>
        <v>24</v>
      </c>
      <c r="H1436" s="15">
        <f ca="1">LOOKUP(D1436,$F$6:$F$9,$L$6:$L$9)</f>
        <v>260</v>
      </c>
      <c r="I1436" s="20">
        <f ca="1">RAND()</f>
        <v>0.86693296254139718</v>
      </c>
      <c r="J1436" s="15">
        <f ca="1">IF(B1436=1, ROUND(_xlfn.NORM.INV(I1436,$C$5,$C$6)*(1+$T$14), 0), ROUND(_xlfn.NORM.INV(I1436, $D$5, $D$6)*(1+$T$14), 0))</f>
        <v>5</v>
      </c>
      <c r="K1436" s="20">
        <f ca="1">RAND()</f>
        <v>2.2879278556946714E-2</v>
      </c>
      <c r="L1436" s="18">
        <f ca="1">IF(B1436=1, ROUND(_xlfn.NORM.INV(K1436,$C$7,$C$8), 2), ROUND(_xlfn.NORM.INV(K1436, $D$7, $D$8), 2))</f>
        <v>9581.9500000000007</v>
      </c>
      <c r="M1436" s="15">
        <f ca="1">MIN(E1436,J1436)</f>
        <v>5</v>
      </c>
      <c r="N1436" s="15">
        <f ca="1">RAND()</f>
        <v>0.11563294225557053</v>
      </c>
      <c r="O1436" s="19">
        <f ca="1">(IF(B1436=1, $G$21+($G$22-$G$21)*N1436, $H$21+($H$22-$H$21)*N1436))</f>
        <v>1.3468988267667115E-2</v>
      </c>
      <c r="P1436" s="15">
        <f ca="1">ROUND(M1436*(1-O1436), 0)</f>
        <v>5</v>
      </c>
      <c r="Q1436" s="20">
        <f ca="1">RAND()</f>
        <v>6.1446244530363847E-2</v>
      </c>
      <c r="R1436" s="15">
        <f ca="1">IF(B1436=1, ROUND(_xlfn.NORM.INV(Q1436,$C$9,$C$10)*(1+$T$14), 0), ROUND(_xlfn.NORM.INV(Q1436, $D$9, $D$10)*(1+$T$14), 0))</f>
        <v>24</v>
      </c>
      <c r="S1436" s="20">
        <f ca="1">RAND()</f>
        <v>0.83664110897702704</v>
      </c>
      <c r="T1436" s="18">
        <f ca="1">IF(B1436=1, ROUND(_xlfn.NORM.INV(S1436,$C$11,$C$12), 2), ROUND(_xlfn.NORM.INV(S1436, $D$11, $D$12), 2))</f>
        <v>5469.68</v>
      </c>
      <c r="U1436" s="15">
        <f ca="1">MIN(F1436,R1436)</f>
        <v>24</v>
      </c>
      <c r="V1436" s="15">
        <f ca="1">RAND()</f>
        <v>0.69684769135352587</v>
      </c>
      <c r="W1436" s="19">
        <f ca="1">(IF(B1436=1, $G$21+($G$22-$G$21)*V1436, $H$21+($H$22-$H$21)*V1436))</f>
        <v>3.0905430740605776E-2</v>
      </c>
      <c r="X1436" s="15">
        <f ca="1">ROUND(U1436*(1-W1436), 0)</f>
        <v>23</v>
      </c>
      <c r="Y1436" s="20">
        <f ca="1">RAND()</f>
        <v>0.89641626311954259</v>
      </c>
      <c r="Z1436" s="15">
        <f ca="1">IF(B1436=1, ROUND(_xlfn.NORM.INV(Y1436,$C$13,$C$14)*(1+$T$14), 0), ROUND(_xlfn.NORM.INV(Y1436, $D$13, $D$14)*(1+$T$14), 0))</f>
        <v>48</v>
      </c>
      <c r="AA1436" s="20">
        <f ca="1">RAND()</f>
        <v>0.62745200491617448</v>
      </c>
      <c r="AB1436" s="18">
        <f ca="1">IF(B1436=1, ROUND(_xlfn.NORM.INV(AA1436,$C$15,$C$16), 2), ROUND(_xlfn.NORM.INV(AA1436, $D$15, $D$16), 2))</f>
        <v>2837.48</v>
      </c>
      <c r="AC1436" s="15">
        <f ca="1">MIN(G1436,Z1436)</f>
        <v>24</v>
      </c>
      <c r="AD1436" s="15">
        <f ca="1">RAND()</f>
        <v>0.28458459033589367</v>
      </c>
      <c r="AE1436" s="19">
        <f ca="1">(IF(B1436=1, $G$21+($G$22-$G$21)*AD1436, $H$21+($H$22-$H$21)*AD1436))</f>
        <v>1.853753771007681E-2</v>
      </c>
      <c r="AF1436" s="15">
        <f ca="1">ROUND(AC1436*(1-AE1436), 0)</f>
        <v>24</v>
      </c>
      <c r="AG1436" s="20">
        <f ca="1">RAND()</f>
        <v>0.13758851111377934</v>
      </c>
      <c r="AH1436" s="15">
        <f ca="1">IF(B1436=1, ROUND(_xlfn.NORM.INV(AG1436,$C$17,$C$18)*(1+$T$14), 0), ROUND(_xlfn.NORM.INV(AG1436, $D$17, $D$18)*(1+$T$14), 0))</f>
        <v>142</v>
      </c>
      <c r="AI1436" s="20">
        <f ca="1">RAND()</f>
        <v>0.85194130837244786</v>
      </c>
      <c r="AJ1436" s="18">
        <f ca="1">IF(B1436=1, ROUND(_xlfn.NORM.INV(AI1436,$C$19,$C$20), 2), ROUND(_xlfn.NORM.INV(AI1436, $D$19, $D$20), 2))</f>
        <v>1828.09</v>
      </c>
      <c r="AK1436" s="15">
        <f ca="1">MIN(ROUND(H1436*(1+$C$22),0),AH1436)</f>
        <v>142</v>
      </c>
      <c r="AL1436" s="20">
        <f ca="1">RAND()</f>
        <v>0.28925253295294939</v>
      </c>
      <c r="AM1436" s="19">
        <f ca="1">(IF(B1436=1, $G$21+($G$22-$G$21)*AL1436, $H$21+($H$22-$H$21)*AL1436))</f>
        <v>1.8677575988588484E-2</v>
      </c>
      <c r="AN1436" s="15">
        <f ca="1">ROUND(AK1436*(1-AM1436), 0)</f>
        <v>139</v>
      </c>
      <c r="AO1436" s="18">
        <f ca="1">SUM(IF(AN1436&gt;H1436, (AN1436-H1436)*($G$23+AJ1436), 0),IF(AF1436&gt;G1436,(AF1436-G1436)*($G$23+AB1436),0),IF(X1436&gt;F1436,(X1436-F1436)*($G$23+T1436),0),IF(P1436&gt;E1436,(P1436-E1436)*($G$23+L1436),0))</f>
        <v>0</v>
      </c>
      <c r="AP1436" s="18">
        <f>-$C$24</f>
        <v>-313614.51120000001</v>
      </c>
      <c r="AQ1436" s="17">
        <f ca="1">L1436*P1436+T1436*X1436+AB1436*AF1436+AJ1436*AN1436-AO1436+AP1436</f>
        <v>182301.90880000003</v>
      </c>
      <c r="AS1436" s="21">
        <f ca="1">SUM(IF(AN1436&gt;H1436, (AN1436-H1436), 0),IF(AF1436&gt;G1436,(AF1436-G1436),0),IF(X1436&gt;F1436,(X1436-F1436),0),IF(P1436&gt;E1436,(P1436-E1436),0))</f>
        <v>0</v>
      </c>
    </row>
    <row r="1437" spans="1:45" x14ac:dyDescent="0.4">
      <c r="A1437" s="15">
        <v>1409</v>
      </c>
      <c r="B1437" s="15">
        <f ca="1">IF(RAND() &lt; (8/12), 0, 1)</f>
        <v>0</v>
      </c>
      <c r="C1437" s="20">
        <f ca="1">RAND()</f>
        <v>9.7716521437044901E-2</v>
      </c>
      <c r="D1437" s="15" t="str">
        <f ca="1">LOOKUP(C1437,$H$13:$H$16,$F$13:$F$16)</f>
        <v>Airbus A350-900</v>
      </c>
      <c r="E1437" s="15">
        <f ca="1">LOOKUP(D1437,$F$6:$F$9,$I$6:$I$9)</f>
        <v>0</v>
      </c>
      <c r="F1437" s="15">
        <f ca="1">LOOKUP(D1437,$F$6:$F$9,$J$6:$J$9)</f>
        <v>32</v>
      </c>
      <c r="G1437" s="15">
        <f ca="1">LOOKUP(D1437,$F$6:$F$9,$K$6:$K$9)</f>
        <v>21</v>
      </c>
      <c r="H1437" s="15">
        <f ca="1">LOOKUP(D1437,$F$6:$F$9,$L$6:$L$9)</f>
        <v>259</v>
      </c>
      <c r="I1437" s="20">
        <f ca="1">RAND()</f>
        <v>0.84681621699506826</v>
      </c>
      <c r="J1437" s="15">
        <f ca="1">IF(B1437=1, ROUND(_xlfn.NORM.INV(I1437,$C$5,$C$6)*(1+$T$14), 0), ROUND(_xlfn.NORM.INV(I1437, $D$5, $D$6)*(1+$T$14), 0))</f>
        <v>5</v>
      </c>
      <c r="K1437" s="20">
        <f ca="1">RAND()</f>
        <v>0.81108756090561673</v>
      </c>
      <c r="L1437" s="18">
        <f ca="1">IF(B1437=1, ROUND(_xlfn.NORM.INV(K1437,$C$7,$C$8), 2), ROUND(_xlfn.NORM.INV(K1437, $D$7, $D$8), 2))</f>
        <v>10894.32</v>
      </c>
      <c r="M1437" s="15">
        <f ca="1">MIN(E1437,J1437)</f>
        <v>0</v>
      </c>
      <c r="N1437" s="15">
        <f ca="1">RAND()</f>
        <v>0.50558062044500762</v>
      </c>
      <c r="O1437" s="19">
        <f ca="1">(IF(B1437=1, $G$21+($G$22-$G$21)*N1437, $H$21+($H$22-$H$21)*N1437))</f>
        <v>2.5167418613350229E-2</v>
      </c>
      <c r="P1437" s="15">
        <f ca="1">ROUND(M1437*(1-O1437), 0)</f>
        <v>0</v>
      </c>
      <c r="Q1437" s="20">
        <f ca="1">RAND()</f>
        <v>0.9529703640527053</v>
      </c>
      <c r="R1437" s="15">
        <f ca="1">IF(B1437=1, ROUND(_xlfn.NORM.INV(Q1437,$C$9,$C$10)*(1+$T$14), 0), ROUND(_xlfn.NORM.INV(Q1437, $D$9, $D$10)*(1+$T$14), 0))</f>
        <v>57</v>
      </c>
      <c r="S1437" s="20">
        <f ca="1">RAND()</f>
        <v>0.62935763687632928</v>
      </c>
      <c r="T1437" s="18">
        <f ca="1">IF(B1437=1, ROUND(_xlfn.NORM.INV(S1437,$C$11,$C$12), 2), ROUND(_xlfn.NORM.INV(S1437, $D$11, $D$12), 2))</f>
        <v>5321.43</v>
      </c>
      <c r="U1437" s="15">
        <f ca="1">MIN(F1437,R1437)</f>
        <v>32</v>
      </c>
      <c r="V1437" s="15">
        <f ca="1">RAND()</f>
        <v>0.20291650600949984</v>
      </c>
      <c r="W1437" s="19">
        <f ca="1">(IF(B1437=1, $G$21+($G$22-$G$21)*V1437, $H$21+($H$22-$H$21)*V1437))</f>
        <v>1.6087495180284996E-2</v>
      </c>
      <c r="X1437" s="15">
        <f ca="1">ROUND(U1437*(1-W1437), 0)</f>
        <v>31</v>
      </c>
      <c r="Y1437" s="20">
        <f ca="1">RAND()</f>
        <v>6.0691951056113247E-4</v>
      </c>
      <c r="Z1437" s="15">
        <f ca="1">IF(B1437=1, ROUND(_xlfn.NORM.INV(Y1437,$C$13,$C$14)*(1+$T$14), 0), ROUND(_xlfn.NORM.INV(Y1437, $D$13, $D$14)*(1+$T$14), 0))</f>
        <v>5</v>
      </c>
      <c r="AA1437" s="20">
        <f ca="1">RAND()</f>
        <v>0.41652616666350928</v>
      </c>
      <c r="AB1437" s="18">
        <f ca="1">IF(B1437=1, ROUND(_xlfn.NORM.INV(AA1437,$C$15,$C$16), 2), ROUND(_xlfn.NORM.INV(AA1437, $D$15, $D$16), 2))</f>
        <v>2772.35</v>
      </c>
      <c r="AC1437" s="15">
        <f ca="1">MIN(G1437,Z1437)</f>
        <v>5</v>
      </c>
      <c r="AD1437" s="15">
        <f ca="1">RAND()</f>
        <v>0.71424449531798229</v>
      </c>
      <c r="AE1437" s="19">
        <f ca="1">(IF(B1437=1, $G$21+($G$22-$G$21)*AD1437, $H$21+($H$22-$H$21)*AD1437))</f>
        <v>3.1427334859539469E-2</v>
      </c>
      <c r="AF1437" s="15">
        <f ca="1">ROUND(AC1437*(1-AE1437), 0)</f>
        <v>5</v>
      </c>
      <c r="AG1437" s="20">
        <f ca="1">RAND()</f>
        <v>0.12115800870663906</v>
      </c>
      <c r="AH1437" s="15">
        <f ca="1">IF(B1437=1, ROUND(_xlfn.NORM.INV(AG1437,$C$17,$C$18)*(1+$T$14), 0), ROUND(_xlfn.NORM.INV(AG1437, $D$17, $D$18)*(1+$T$14), 0))</f>
        <v>138</v>
      </c>
      <c r="AI1437" s="20">
        <f ca="1">RAND()</f>
        <v>0.39814021558527746</v>
      </c>
      <c r="AJ1437" s="18">
        <f ca="1">IF(B1437=1, ROUND(_xlfn.NORM.INV(AI1437,$C$19,$C$20), 2), ROUND(_xlfn.NORM.INV(AI1437, $D$19, $D$20), 2))</f>
        <v>1729.12</v>
      </c>
      <c r="AK1437" s="15">
        <f ca="1">MIN(ROUND(H1437*(1+$C$22),0),AH1437)</f>
        <v>138</v>
      </c>
      <c r="AL1437" s="20">
        <f ca="1">RAND()</f>
        <v>0.65884487735050767</v>
      </c>
      <c r="AM1437" s="19">
        <f ca="1">(IF(B1437=1, $G$21+($G$22-$G$21)*AL1437, $H$21+($H$22-$H$21)*AL1437))</f>
        <v>2.976534632051523E-2</v>
      </c>
      <c r="AN1437" s="15">
        <f ca="1">ROUND(AK1437*(1-AM1437), 0)</f>
        <v>134</v>
      </c>
      <c r="AO1437" s="18">
        <f ca="1">SUM(IF(AN1437&gt;H1437, (AN1437-H1437)*($G$23+AJ1437), 0),IF(AF1437&gt;G1437,(AF1437-G1437)*($G$23+AB1437),0),IF(X1437&gt;F1437,(X1437-F1437)*($G$23+T1437),0),IF(P1437&gt;E1437,(P1437-E1437)*($G$23+L1437),0))</f>
        <v>0</v>
      </c>
      <c r="AP1437" s="18">
        <f>-$C$24</f>
        <v>-313614.51120000001</v>
      </c>
      <c r="AQ1437" s="17">
        <f ca="1">L1437*P1437+T1437*X1437+AB1437*AF1437+AJ1437*AN1437-AO1437+AP1437</f>
        <v>96913.648800000024</v>
      </c>
      <c r="AS1437" s="21">
        <f ca="1">SUM(IF(AN1437&gt;H1437, (AN1437-H1437), 0),IF(AF1437&gt;G1437,(AF1437-G1437),0),IF(X1437&gt;F1437,(X1437-F1437),0),IF(P1437&gt;E1437,(P1437-E1437),0))</f>
        <v>0</v>
      </c>
    </row>
    <row r="1438" spans="1:45" x14ac:dyDescent="0.4">
      <c r="A1438" s="15">
        <v>1410</v>
      </c>
      <c r="B1438" s="15">
        <f ca="1">IF(RAND() &lt; (8/12), 0, 1)</f>
        <v>0</v>
      </c>
      <c r="C1438" s="20">
        <f ca="1">RAND()</f>
        <v>0.40814865013418666</v>
      </c>
      <c r="D1438" s="15" t="str">
        <f ca="1">LOOKUP(C1438,$H$13:$H$16,$F$13:$F$16)</f>
        <v>Airbus A380-800</v>
      </c>
      <c r="E1438" s="15">
        <f ca="1">LOOKUP(D1438,$F$6:$F$9,$I$6:$I$9)</f>
        <v>14</v>
      </c>
      <c r="F1438" s="15">
        <f ca="1">LOOKUP(D1438,$F$6:$F$9,$J$6:$J$9)</f>
        <v>76</v>
      </c>
      <c r="G1438" s="15">
        <f ca="1">LOOKUP(D1438,$F$6:$F$9,$K$6:$K$9)</f>
        <v>56</v>
      </c>
      <c r="H1438" s="15">
        <f ca="1">LOOKUP(D1438,$F$6:$F$9,$L$6:$L$9)</f>
        <v>341</v>
      </c>
      <c r="I1438" s="20">
        <f ca="1">RAND()</f>
        <v>0.89019750748044535</v>
      </c>
      <c r="J1438" s="15">
        <f ca="1">IF(B1438=1, ROUND(_xlfn.NORM.INV(I1438,$C$5,$C$6)*(1+$T$14), 0), ROUND(_xlfn.NORM.INV(I1438, $D$5, $D$6)*(1+$T$14), 0))</f>
        <v>5</v>
      </c>
      <c r="K1438" s="20">
        <f ca="1">RAND()</f>
        <v>0.35440446205089327</v>
      </c>
      <c r="L1438" s="18">
        <f ca="1">IF(B1438=1, ROUND(_xlfn.NORM.INV(K1438,$C$7,$C$8), 2), ROUND(_xlfn.NORM.INV(K1438, $D$7, $D$8), 2))</f>
        <v>10322.17</v>
      </c>
      <c r="M1438" s="15">
        <f ca="1">MIN(E1438,J1438)</f>
        <v>5</v>
      </c>
      <c r="N1438" s="15">
        <f ca="1">RAND()</f>
        <v>0.94797345251436993</v>
      </c>
      <c r="O1438" s="19">
        <f ca="1">(IF(B1438=1, $G$21+($G$22-$G$21)*N1438, $H$21+($H$22-$H$21)*N1438))</f>
        <v>3.8439203575431097E-2</v>
      </c>
      <c r="P1438" s="15">
        <f ca="1">ROUND(M1438*(1-O1438), 0)</f>
        <v>5</v>
      </c>
      <c r="Q1438" s="20">
        <f ca="1">RAND()</f>
        <v>0.94263792382010114</v>
      </c>
      <c r="R1438" s="15">
        <f ca="1">IF(B1438=1, ROUND(_xlfn.NORM.INV(Q1438,$C$9,$C$10)*(1+$T$14), 0), ROUND(_xlfn.NORM.INV(Q1438, $D$9, $D$10)*(1+$T$14), 0))</f>
        <v>56</v>
      </c>
      <c r="S1438" s="20">
        <f ca="1">RAND()</f>
        <v>0.71945729690897253</v>
      </c>
      <c r="T1438" s="18">
        <f ca="1">IF(B1438=1, ROUND(_xlfn.NORM.INV(S1438,$C$11,$C$12), 2), ROUND(_xlfn.NORM.INV(S1438, $D$11, $D$12), 2))</f>
        <v>5378.64</v>
      </c>
      <c r="U1438" s="15">
        <f ca="1">MIN(F1438,R1438)</f>
        <v>56</v>
      </c>
      <c r="V1438" s="15">
        <f ca="1">RAND()</f>
        <v>0.40988115863864227</v>
      </c>
      <c r="W1438" s="19">
        <f ca="1">(IF(B1438=1, $G$21+($G$22-$G$21)*V1438, $H$21+($H$22-$H$21)*V1438))</f>
        <v>2.2296434759159267E-2</v>
      </c>
      <c r="X1438" s="15">
        <f ca="1">ROUND(U1438*(1-W1438), 0)</f>
        <v>55</v>
      </c>
      <c r="Y1438" s="20">
        <f ca="1">RAND()</f>
        <v>0.53891005033324357</v>
      </c>
      <c r="Z1438" s="15">
        <f ca="1">IF(B1438=1, ROUND(_xlfn.NORM.INV(Y1438,$C$13,$C$14)*(1+$T$14), 0), ROUND(_xlfn.NORM.INV(Y1438, $D$13, $D$14)*(1+$T$14), 0))</f>
        <v>37</v>
      </c>
      <c r="AA1438" s="20">
        <f ca="1">RAND()</f>
        <v>0.51677146721529466</v>
      </c>
      <c r="AB1438" s="18">
        <f ca="1">IF(B1438=1, ROUND(_xlfn.NORM.INV(AA1438,$C$15,$C$16), 2), ROUND(_xlfn.NORM.INV(AA1438, $D$15, $D$16), 2))</f>
        <v>2803.08</v>
      </c>
      <c r="AC1438" s="15">
        <f ca="1">MIN(G1438,Z1438)</f>
        <v>37</v>
      </c>
      <c r="AD1438" s="15">
        <f ca="1">RAND()</f>
        <v>0.98309167535327391</v>
      </c>
      <c r="AE1438" s="19">
        <f ca="1">(IF(B1438=1, $G$21+($G$22-$G$21)*AD1438, $H$21+($H$22-$H$21)*AD1438))</f>
        <v>3.9492750260598217E-2</v>
      </c>
      <c r="AF1438" s="15">
        <f ca="1">ROUND(AC1438*(1-AE1438), 0)</f>
        <v>36</v>
      </c>
      <c r="AG1438" s="20">
        <f ca="1">RAND()</f>
        <v>0.49444064868206417</v>
      </c>
      <c r="AH1438" s="15">
        <f ca="1">IF(B1438=1, ROUND(_xlfn.NORM.INV(AG1438,$C$17,$C$18)*(1+$T$14), 0), ROUND(_xlfn.NORM.INV(AG1438, $D$17, $D$18)*(1+$T$14), 0))</f>
        <v>199</v>
      </c>
      <c r="AI1438" s="20">
        <f ca="1">RAND()</f>
        <v>0.68468007494159044</v>
      </c>
      <c r="AJ1438" s="18">
        <f ca="1">IF(B1438=1, ROUND(_xlfn.NORM.INV(AI1438,$C$19,$C$20), 2), ROUND(_xlfn.NORM.INV(AI1438, $D$19, $D$20), 2))</f>
        <v>1785.25</v>
      </c>
      <c r="AK1438" s="15">
        <f ca="1">MIN(ROUND(H1438*(1+$C$22),0),AH1438)</f>
        <v>199</v>
      </c>
      <c r="AL1438" s="20">
        <f ca="1">RAND()</f>
        <v>0.26104914418791481</v>
      </c>
      <c r="AM1438" s="19">
        <f ca="1">(IF(B1438=1, $G$21+($G$22-$G$21)*AL1438, $H$21+($H$22-$H$21)*AL1438))</f>
        <v>1.7831474325637444E-2</v>
      </c>
      <c r="AN1438" s="15">
        <f ca="1">ROUND(AK1438*(1-AM1438), 0)</f>
        <v>195</v>
      </c>
      <c r="AO1438" s="18">
        <f ca="1">SUM(IF(AN1438&gt;H1438, (AN1438-H1438)*($G$23+AJ1438), 0),IF(AF1438&gt;G1438,(AF1438-G1438)*($G$23+AB1438),0),IF(X1438&gt;F1438,(X1438-F1438)*($G$23+T1438),0),IF(P1438&gt;E1438,(P1438-E1438)*($G$23+L1438),0))</f>
        <v>0</v>
      </c>
      <c r="AP1438" s="18">
        <f>-$C$24</f>
        <v>-313614.51120000001</v>
      </c>
      <c r="AQ1438" s="17">
        <f ca="1">L1438*P1438+T1438*X1438+AB1438*AF1438+AJ1438*AN1438-AO1438+AP1438</f>
        <v>482856.16879999993</v>
      </c>
      <c r="AS1438" s="21">
        <f ca="1">SUM(IF(AN1438&gt;H1438, (AN1438-H1438), 0),IF(AF1438&gt;G1438,(AF1438-G1438),0),IF(X1438&gt;F1438,(X1438-F1438),0),IF(P1438&gt;E1438,(P1438-E1438),0))</f>
        <v>0</v>
      </c>
    </row>
    <row r="1439" spans="1:45" x14ac:dyDescent="0.4">
      <c r="A1439" s="15">
        <v>1411</v>
      </c>
      <c r="B1439" s="15">
        <f ca="1">IF(RAND() &lt; (8/12), 0, 1)</f>
        <v>1</v>
      </c>
      <c r="C1439" s="20">
        <f ca="1">RAND()</f>
        <v>0.87041527269974739</v>
      </c>
      <c r="D1439" s="15" t="str">
        <f ca="1">LOOKUP(C1439,$H$13:$H$16,$F$13:$F$16)</f>
        <v>Boeing 777-300ER</v>
      </c>
      <c r="E1439" s="15">
        <f ca="1">LOOKUP(D1439,$F$6:$F$9,$I$6:$I$9)</f>
        <v>8</v>
      </c>
      <c r="F1439" s="15">
        <f ca="1">LOOKUP(D1439,$F$6:$F$9,$J$6:$J$9)</f>
        <v>40</v>
      </c>
      <c r="G1439" s="15">
        <f ca="1">LOOKUP(D1439,$F$6:$F$9,$K$6:$K$9)</f>
        <v>24</v>
      </c>
      <c r="H1439" s="15">
        <f ca="1">LOOKUP(D1439,$F$6:$F$9,$L$6:$L$9)</f>
        <v>260</v>
      </c>
      <c r="I1439" s="20">
        <f ca="1">RAND()</f>
        <v>0.53939796565335285</v>
      </c>
      <c r="J1439" s="15">
        <f ca="1">IF(B1439=1, ROUND(_xlfn.NORM.INV(I1439,$C$5,$C$6)*(1+$T$14), 0), ROUND(_xlfn.NORM.INV(I1439, $D$5, $D$6)*(1+$T$14), 0))</f>
        <v>7</v>
      </c>
      <c r="K1439" s="20">
        <f ca="1">RAND()</f>
        <v>0.62200368547137763</v>
      </c>
      <c r="L1439" s="18">
        <f ca="1">IF(B1439=1, ROUND(_xlfn.NORM.INV(K1439,$C$7,$C$8), 2), ROUND(_xlfn.NORM.INV(K1439, $D$7, $D$8), 2))</f>
        <v>14219.29</v>
      </c>
      <c r="M1439" s="15">
        <f ca="1">MIN(E1439,J1439)</f>
        <v>7</v>
      </c>
      <c r="N1439" s="15">
        <f ca="1">RAND()</f>
        <v>0.7697527679344689</v>
      </c>
      <c r="O1439" s="19">
        <f ca="1">(IF(B1439=1, $G$21+($G$22-$G$21)*N1439, $H$21+($H$22-$H$21)*N1439))</f>
        <v>4.1941346877706412E-2</v>
      </c>
      <c r="P1439" s="15">
        <f ca="1">ROUND(M1439*(1-O1439), 0)</f>
        <v>7</v>
      </c>
      <c r="Q1439" s="20">
        <f ca="1">RAND()</f>
        <v>0.32529334010845201</v>
      </c>
      <c r="R1439" s="15">
        <f ca="1">IF(B1439=1, ROUND(_xlfn.NORM.INV(Q1439,$C$9,$C$10)*(1+$T$14), 0), ROUND(_xlfn.NORM.INV(Q1439, $D$9, $D$10)*(1+$T$14), 0))</f>
        <v>49</v>
      </c>
      <c r="S1439" s="20">
        <f ca="1">RAND()</f>
        <v>0.98480787874182174</v>
      </c>
      <c r="T1439" s="18">
        <f ca="1">IF(B1439=1, ROUND(_xlfn.NORM.INV(S1439,$C$11,$C$12), 2), ROUND(_xlfn.NORM.INV(S1439, $D$11, $D$12), 2))</f>
        <v>8781.68</v>
      </c>
      <c r="U1439" s="15">
        <f ca="1">MIN(F1439,R1439)</f>
        <v>40</v>
      </c>
      <c r="V1439" s="15">
        <f ca="1">RAND()</f>
        <v>0.20374105742617954</v>
      </c>
      <c r="W1439" s="19">
        <f ca="1">(IF(B1439=1, $G$21+($G$22-$G$21)*V1439, $H$21+($H$22-$H$21)*V1439))</f>
        <v>2.2130937009916283E-2</v>
      </c>
      <c r="X1439" s="15">
        <f ca="1">ROUND(U1439*(1-W1439), 0)</f>
        <v>39</v>
      </c>
      <c r="Y1439" s="20">
        <f ca="1">RAND()</f>
        <v>0.31676188003764882</v>
      </c>
      <c r="Z1439" s="15">
        <f ca="1">IF(B1439=1, ROUND(_xlfn.NORM.INV(Y1439,$C$13,$C$14)*(1+$T$14), 0), ROUND(_xlfn.NORM.INV(Y1439, $D$13, $D$14)*(1+$T$14), 0))</f>
        <v>44</v>
      </c>
      <c r="AA1439" s="20">
        <f ca="1">RAND()</f>
        <v>0.45139262506904587</v>
      </c>
      <c r="AB1439" s="18">
        <f ca="1">IF(B1439=1, ROUND(_xlfn.NORM.INV(AA1439,$C$15,$C$16), 2), ROUND(_xlfn.NORM.INV(AA1439, $D$15, $D$16), 2))</f>
        <v>3583.63</v>
      </c>
      <c r="AC1439" s="15">
        <f ca="1">MIN(G1439,Z1439)</f>
        <v>24</v>
      </c>
      <c r="AD1439" s="15">
        <f ca="1">RAND()</f>
        <v>0.77377019285888882</v>
      </c>
      <c r="AE1439" s="19">
        <f ca="1">(IF(B1439=1, $G$21+($G$22-$G$21)*AD1439, $H$21+($H$22-$H$21)*AD1439))</f>
        <v>4.2081956750061114E-2</v>
      </c>
      <c r="AF1439" s="15">
        <f ca="1">ROUND(AC1439*(1-AE1439), 0)</f>
        <v>23</v>
      </c>
      <c r="AG1439" s="20">
        <f ca="1">RAND()</f>
        <v>0.75910121169011335</v>
      </c>
      <c r="AH1439" s="15">
        <f ca="1">IF(B1439=1, ROUND(_xlfn.NORM.INV(AG1439,$C$17,$C$18)*(1+$T$14), 0), ROUND(_xlfn.NORM.INV(AG1439, $D$17, $D$18)*(1+$T$14), 0))</f>
        <v>393</v>
      </c>
      <c r="AI1439" s="20">
        <f ca="1">RAND()</f>
        <v>0.21647550922267778</v>
      </c>
      <c r="AJ1439" s="18">
        <f ca="1">IF(B1439=1, ROUND(_xlfn.NORM.INV(AI1439,$C$19,$C$20), 2), ROUND(_xlfn.NORM.INV(AI1439, $D$19, $D$20), 2))</f>
        <v>2040.79</v>
      </c>
      <c r="AK1439" s="15">
        <f ca="1">MIN(ROUND(H1439*(1+$C$22),0),AH1439)</f>
        <v>273</v>
      </c>
      <c r="AL1439" s="20">
        <f ca="1">RAND()</f>
        <v>0.65175609084480512</v>
      </c>
      <c r="AM1439" s="19">
        <f ca="1">(IF(B1439=1, $G$21+($G$22-$G$21)*AL1439, $H$21+($H$22-$H$21)*AL1439))</f>
        <v>3.7811463179568183E-2</v>
      </c>
      <c r="AN1439" s="15">
        <f ca="1">ROUND(AK1439*(1-AM1439), 0)</f>
        <v>263</v>
      </c>
      <c r="AO1439" s="18">
        <f ca="1">SUM(IF(AN1439&gt;H1439, (AN1439-H1439)*($G$23+AJ1439), 0),IF(AF1439&gt;G1439,(AF1439-G1439)*($G$23+AB1439),0),IF(X1439&gt;F1439,(X1439-F1439)*($G$23+T1439),0),IF(P1439&gt;E1439,(P1439-E1439)*($G$23+L1439),0))</f>
        <v>8675.369999999999</v>
      </c>
      <c r="AP1439" s="18">
        <f>-$C$24</f>
        <v>-313614.51120000001</v>
      </c>
      <c r="AQ1439" s="17">
        <f ca="1">L1439*P1439+T1439*X1439+AB1439*AF1439+AJ1439*AN1439-AO1439+AP1439</f>
        <v>738881.92879999988</v>
      </c>
      <c r="AS1439" s="21">
        <f ca="1">SUM(IF(AN1439&gt;H1439, (AN1439-H1439), 0),IF(AF1439&gt;G1439,(AF1439-G1439),0),IF(X1439&gt;F1439,(X1439-F1439),0),IF(P1439&gt;E1439,(P1439-E1439),0))</f>
        <v>3</v>
      </c>
    </row>
    <row r="1440" spans="1:45" x14ac:dyDescent="0.4">
      <c r="A1440" s="15">
        <v>1412</v>
      </c>
      <c r="B1440" s="15">
        <f ca="1">IF(RAND() &lt; (8/12), 0, 1)</f>
        <v>0</v>
      </c>
      <c r="C1440" s="20">
        <f ca="1">RAND()</f>
        <v>0.39029227413966949</v>
      </c>
      <c r="D1440" s="15" t="str">
        <f ca="1">LOOKUP(C1440,$H$13:$H$16,$F$13:$F$16)</f>
        <v>Airbus A380-800</v>
      </c>
      <c r="E1440" s="15">
        <f ca="1">LOOKUP(D1440,$F$6:$F$9,$I$6:$I$9)</f>
        <v>14</v>
      </c>
      <c r="F1440" s="15">
        <f ca="1">LOOKUP(D1440,$F$6:$F$9,$J$6:$J$9)</f>
        <v>76</v>
      </c>
      <c r="G1440" s="15">
        <f ca="1">LOOKUP(D1440,$F$6:$F$9,$K$6:$K$9)</f>
        <v>56</v>
      </c>
      <c r="H1440" s="15">
        <f ca="1">LOOKUP(D1440,$F$6:$F$9,$L$6:$L$9)</f>
        <v>341</v>
      </c>
      <c r="I1440" s="20">
        <f ca="1">RAND()</f>
        <v>0.72240773958451598</v>
      </c>
      <c r="J1440" s="15">
        <f ca="1">IF(B1440=1, ROUND(_xlfn.NORM.INV(I1440,$C$5,$C$6)*(1+$T$14), 0), ROUND(_xlfn.NORM.INV(I1440, $D$5, $D$6)*(1+$T$14), 0))</f>
        <v>5</v>
      </c>
      <c r="K1440" s="20">
        <f ca="1">RAND()</f>
        <v>0.91892783320955074</v>
      </c>
      <c r="L1440" s="18">
        <f ca="1">IF(B1440=1, ROUND(_xlfn.NORM.INV(K1440,$C$7,$C$8), 2), ROUND(_xlfn.NORM.INV(K1440, $D$7, $D$8), 2))</f>
        <v>11129.49</v>
      </c>
      <c r="M1440" s="15">
        <f ca="1">MIN(E1440,J1440)</f>
        <v>5</v>
      </c>
      <c r="N1440" s="15">
        <f ca="1">RAND()</f>
        <v>0.7501672232522093</v>
      </c>
      <c r="O1440" s="19">
        <f ca="1">(IF(B1440=1, $G$21+($G$22-$G$21)*N1440, $H$21+($H$22-$H$21)*N1440))</f>
        <v>3.250501669756628E-2</v>
      </c>
      <c r="P1440" s="15">
        <f ca="1">ROUND(M1440*(1-O1440), 0)</f>
        <v>5</v>
      </c>
      <c r="Q1440" s="20">
        <f ca="1">RAND()</f>
        <v>0.26798781562249474</v>
      </c>
      <c r="R1440" s="15">
        <f ca="1">IF(B1440=1, ROUND(_xlfn.NORM.INV(Q1440,$C$9,$C$10)*(1+$T$14), 0), ROUND(_xlfn.NORM.INV(Q1440, $D$9, $D$10)*(1+$T$14), 0))</f>
        <v>33</v>
      </c>
      <c r="S1440" s="20">
        <f ca="1">RAND()</f>
        <v>0.78169608387683831</v>
      </c>
      <c r="T1440" s="18">
        <f ca="1">IF(B1440=1, ROUND(_xlfn.NORM.INV(S1440,$C$11,$C$12), 2), ROUND(_xlfn.NORM.INV(S1440, $D$11, $D$12), 2))</f>
        <v>5423.47</v>
      </c>
      <c r="U1440" s="15">
        <f ca="1">MIN(F1440,R1440)</f>
        <v>33</v>
      </c>
      <c r="V1440" s="15">
        <f ca="1">RAND()</f>
        <v>0.41495702760870989</v>
      </c>
      <c r="W1440" s="19">
        <f ca="1">(IF(B1440=1, $G$21+($G$22-$G$21)*V1440, $H$21+($H$22-$H$21)*V1440))</f>
        <v>2.2448710828261297E-2</v>
      </c>
      <c r="X1440" s="15">
        <f ca="1">ROUND(U1440*(1-W1440), 0)</f>
        <v>32</v>
      </c>
      <c r="Y1440" s="20">
        <f ca="1">RAND()</f>
        <v>0.88115387395349631</v>
      </c>
      <c r="Z1440" s="15">
        <f ca="1">IF(B1440=1, ROUND(_xlfn.NORM.INV(Y1440,$C$13,$C$14)*(1+$T$14), 0), ROUND(_xlfn.NORM.INV(Y1440, $D$13, $D$14)*(1+$T$14), 0))</f>
        <v>47</v>
      </c>
      <c r="AA1440" s="20">
        <f ca="1">RAND()</f>
        <v>9.6812008510145708E-2</v>
      </c>
      <c r="AB1440" s="18">
        <f ca="1">IF(B1440=1, ROUND(_xlfn.NORM.INV(AA1440,$C$15,$C$16), 2), ROUND(_xlfn.NORM.INV(AA1440, $D$15, $D$16), 2))</f>
        <v>2639.98</v>
      </c>
      <c r="AC1440" s="15">
        <f ca="1">MIN(G1440,Z1440)</f>
        <v>47</v>
      </c>
      <c r="AD1440" s="15">
        <f ca="1">RAND()</f>
        <v>0.83758774472638609</v>
      </c>
      <c r="AE1440" s="19">
        <f ca="1">(IF(B1440=1, $G$21+($G$22-$G$21)*AD1440, $H$21+($H$22-$H$21)*AD1440))</f>
        <v>3.512763234179158E-2</v>
      </c>
      <c r="AF1440" s="15">
        <f ca="1">ROUND(AC1440*(1-AE1440), 0)</f>
        <v>45</v>
      </c>
      <c r="AG1440" s="20">
        <f ca="1">RAND()</f>
        <v>0.14777308220679441</v>
      </c>
      <c r="AH1440" s="15">
        <f ca="1">IF(B1440=1, ROUND(_xlfn.NORM.INV(AG1440,$C$17,$C$18)*(1+$T$14), 0), ROUND(_xlfn.NORM.INV(AG1440, $D$17, $D$18)*(1+$T$14), 0))</f>
        <v>145</v>
      </c>
      <c r="AI1440" s="20">
        <f ca="1">RAND()</f>
        <v>0.37486909329402363</v>
      </c>
      <c r="AJ1440" s="18">
        <f ca="1">IF(B1440=1, ROUND(_xlfn.NORM.INV(AI1440,$C$19,$C$20), 2), ROUND(_xlfn.NORM.INV(AI1440, $D$19, $D$20), 2))</f>
        <v>1724.5</v>
      </c>
      <c r="AK1440" s="15">
        <f ca="1">MIN(ROUND(H1440*(1+$C$22),0),AH1440)</f>
        <v>145</v>
      </c>
      <c r="AL1440" s="20">
        <f ca="1">RAND()</f>
        <v>0.45697821419887608</v>
      </c>
      <c r="AM1440" s="19">
        <f ca="1">(IF(B1440=1, $G$21+($G$22-$G$21)*AL1440, $H$21+($H$22-$H$21)*AL1440))</f>
        <v>2.3709346425966282E-2</v>
      </c>
      <c r="AN1440" s="15">
        <f ca="1">ROUND(AK1440*(1-AM1440), 0)</f>
        <v>142</v>
      </c>
      <c r="AO1440" s="18">
        <f ca="1">SUM(IF(AN1440&gt;H1440, (AN1440-H1440)*($G$23+AJ1440), 0),IF(AF1440&gt;G1440,(AF1440-G1440)*($G$23+AB1440),0),IF(X1440&gt;F1440,(X1440-F1440)*($G$23+T1440),0),IF(P1440&gt;E1440,(P1440-E1440)*($G$23+L1440),0))</f>
        <v>0</v>
      </c>
      <c r="AP1440" s="18">
        <f>-$C$24</f>
        <v>-313614.51120000001</v>
      </c>
      <c r="AQ1440" s="17">
        <f ca="1">L1440*P1440+T1440*X1440+AB1440*AF1440+AJ1440*AN1440-AO1440+AP1440</f>
        <v>279262.07879999996</v>
      </c>
      <c r="AS1440" s="21">
        <f ca="1">SUM(IF(AN1440&gt;H1440, (AN1440-H1440), 0),IF(AF1440&gt;G1440,(AF1440-G1440),0),IF(X1440&gt;F1440,(X1440-F1440),0),IF(P1440&gt;E1440,(P1440-E1440),0))</f>
        <v>0</v>
      </c>
    </row>
    <row r="1441" spans="1:45" x14ac:dyDescent="0.4">
      <c r="A1441" s="15">
        <v>1413</v>
      </c>
      <c r="B1441" s="15">
        <f ca="1">IF(RAND() &lt; (8/12), 0, 1)</f>
        <v>1</v>
      </c>
      <c r="C1441" s="20">
        <f ca="1">RAND()</f>
        <v>0.98450210356099366</v>
      </c>
      <c r="D1441" s="15" t="str">
        <f ca="1">LOOKUP(C1441,$H$13:$H$16,$F$13:$F$16)</f>
        <v>Boeing 777-300ER</v>
      </c>
      <c r="E1441" s="15">
        <f ca="1">LOOKUP(D1441,$F$6:$F$9,$I$6:$I$9)</f>
        <v>8</v>
      </c>
      <c r="F1441" s="15">
        <f ca="1">LOOKUP(D1441,$F$6:$F$9,$J$6:$J$9)</f>
        <v>40</v>
      </c>
      <c r="G1441" s="15">
        <f ca="1">LOOKUP(D1441,$F$6:$F$9,$K$6:$K$9)</f>
        <v>24</v>
      </c>
      <c r="H1441" s="15">
        <f ca="1">LOOKUP(D1441,$F$6:$F$9,$L$6:$L$9)</f>
        <v>260</v>
      </c>
      <c r="I1441" s="20">
        <f ca="1">RAND()</f>
        <v>0.40904828754419953</v>
      </c>
      <c r="J1441" s="15">
        <f ca="1">IF(B1441=1, ROUND(_xlfn.NORM.INV(I1441,$C$5,$C$6)*(1+$T$14), 0), ROUND(_xlfn.NORM.INV(I1441, $D$5, $D$6)*(1+$T$14), 0))</f>
        <v>6</v>
      </c>
      <c r="K1441" s="20">
        <f ca="1">RAND()</f>
        <v>6.7609939419927212E-2</v>
      </c>
      <c r="L1441" s="18">
        <f ca="1">IF(B1441=1, ROUND(_xlfn.NORM.INV(K1441,$C$7,$C$8), 2), ROUND(_xlfn.NORM.INV(K1441, $D$7, $D$8), 2))</f>
        <v>10964.88</v>
      </c>
      <c r="M1441" s="15">
        <f ca="1">MIN(E1441,J1441)</f>
        <v>6</v>
      </c>
      <c r="N1441" s="15">
        <f ca="1">RAND()</f>
        <v>1.5333348907821676E-2</v>
      </c>
      <c r="O1441" s="19">
        <f ca="1">(IF(B1441=1, $G$21+($G$22-$G$21)*N1441, $H$21+($H$22-$H$21)*N1441))</f>
        <v>1.5536667211773759E-2</v>
      </c>
      <c r="P1441" s="15">
        <f ca="1">ROUND(M1441*(1-O1441), 0)</f>
        <v>6</v>
      </c>
      <c r="Q1441" s="20">
        <f ca="1">RAND()</f>
        <v>0.96255338403527935</v>
      </c>
      <c r="R1441" s="15">
        <f ca="1">IF(B1441=1, ROUND(_xlfn.NORM.INV(Q1441,$C$9,$C$10)*(1+$T$14), 0), ROUND(_xlfn.NORM.INV(Q1441, $D$9, $D$10)*(1+$T$14), 0))</f>
        <v>106</v>
      </c>
      <c r="S1441" s="20">
        <f ca="1">RAND()</f>
        <v>0.1523718343207382</v>
      </c>
      <c r="T1441" s="18">
        <f ca="1">IF(B1441=1, ROUND(_xlfn.NORM.INV(S1441,$C$11,$C$12), 2), ROUND(_xlfn.NORM.INV(S1441, $D$11, $D$12), 2))</f>
        <v>5904</v>
      </c>
      <c r="U1441" s="15">
        <f ca="1">MIN(F1441,R1441)</f>
        <v>40</v>
      </c>
      <c r="V1441" s="15">
        <f ca="1">RAND()</f>
        <v>0.82364784032207228</v>
      </c>
      <c r="W1441" s="19">
        <f ca="1">(IF(B1441=1, $G$21+($G$22-$G$21)*V1441, $H$21+($H$22-$H$21)*V1441))</f>
        <v>4.3827674411272527E-2</v>
      </c>
      <c r="X1441" s="15">
        <f ca="1">ROUND(U1441*(1-W1441), 0)</f>
        <v>38</v>
      </c>
      <c r="Y1441" s="20">
        <f ca="1">RAND()</f>
        <v>0.39056485116898287</v>
      </c>
      <c r="Z1441" s="15">
        <f ca="1">IF(B1441=1, ROUND(_xlfn.NORM.INV(Y1441,$C$13,$C$14)*(1+$T$14), 0), ROUND(_xlfn.NORM.INV(Y1441, $D$13, $D$14)*(1+$T$14), 0))</f>
        <v>48</v>
      </c>
      <c r="AA1441" s="20">
        <f ca="1">RAND()</f>
        <v>0.35816373316064054</v>
      </c>
      <c r="AB1441" s="18">
        <f ca="1">IF(B1441=1, ROUND(_xlfn.NORM.INV(AA1441,$C$15,$C$16), 2), ROUND(_xlfn.NORM.INV(AA1441, $D$15, $D$16), 2))</f>
        <v>3467.62</v>
      </c>
      <c r="AC1441" s="15">
        <f ca="1">MIN(G1441,Z1441)</f>
        <v>24</v>
      </c>
      <c r="AD1441" s="15">
        <f ca="1">RAND()</f>
        <v>0.38527975670115699</v>
      </c>
      <c r="AE1441" s="19">
        <f ca="1">(IF(B1441=1, $G$21+($G$22-$G$21)*AD1441, $H$21+($H$22-$H$21)*AD1441))</f>
        <v>2.8484791484540493E-2</v>
      </c>
      <c r="AF1441" s="15">
        <f ca="1">ROUND(AC1441*(1-AE1441), 0)</f>
        <v>23</v>
      </c>
      <c r="AG1441" s="20">
        <f ca="1">RAND()</f>
        <v>0.11091141174956776</v>
      </c>
      <c r="AH1441" s="15">
        <f ca="1">IF(B1441=1, ROUND(_xlfn.NORM.INV(AG1441,$C$17,$C$18)*(1+$T$14), 0), ROUND(_xlfn.NORM.INV(AG1441, $D$17, $D$18)*(1+$T$14), 0))</f>
        <v>151</v>
      </c>
      <c r="AI1441" s="20">
        <f ca="1">RAND()</f>
        <v>0.53930996112722096</v>
      </c>
      <c r="AJ1441" s="18">
        <f ca="1">IF(B1441=1, ROUND(_xlfn.NORM.INV(AI1441,$C$19,$C$20), 2), ROUND(_xlfn.NORM.INV(AI1441, $D$19, $D$20), 2))</f>
        <v>2306.14</v>
      </c>
      <c r="AK1441" s="15">
        <f ca="1">MIN(ROUND(H1441*(1+$C$22),0),AH1441)</f>
        <v>151</v>
      </c>
      <c r="AL1441" s="20">
        <f ca="1">RAND()</f>
        <v>8.5448681445456143E-2</v>
      </c>
      <c r="AM1441" s="19">
        <f ca="1">(IF(B1441=1, $G$21+($G$22-$G$21)*AL1441, $H$21+($H$22-$H$21)*AL1441))</f>
        <v>1.7990703850590966E-2</v>
      </c>
      <c r="AN1441" s="15">
        <f ca="1">ROUND(AK1441*(1-AM1441), 0)</f>
        <v>148</v>
      </c>
      <c r="AO1441" s="18">
        <f ca="1">SUM(IF(AN1441&gt;H1441, (AN1441-H1441)*($G$23+AJ1441), 0),IF(AF1441&gt;G1441,(AF1441-G1441)*($G$23+AB1441),0),IF(X1441&gt;F1441,(X1441-F1441)*($G$23+T1441),0),IF(P1441&gt;E1441,(P1441-E1441)*($G$23+L1441),0))</f>
        <v>0</v>
      </c>
      <c r="AP1441" s="18">
        <f>-$C$24</f>
        <v>-313614.51120000001</v>
      </c>
      <c r="AQ1441" s="17">
        <f ca="1">L1441*P1441+T1441*X1441+AB1441*AF1441+AJ1441*AN1441-AO1441+AP1441</f>
        <v>397590.7488</v>
      </c>
      <c r="AS1441" s="21">
        <f ca="1">SUM(IF(AN1441&gt;H1441, (AN1441-H1441), 0),IF(AF1441&gt;G1441,(AF1441-G1441),0),IF(X1441&gt;F1441,(X1441-F1441),0),IF(P1441&gt;E1441,(P1441-E1441),0))</f>
        <v>0</v>
      </c>
    </row>
    <row r="1442" spans="1:45" x14ac:dyDescent="0.4">
      <c r="A1442" s="15">
        <v>1414</v>
      </c>
      <c r="B1442" s="15">
        <f ca="1">IF(RAND() &lt; (8/12), 0, 1)</f>
        <v>0</v>
      </c>
      <c r="C1442" s="20">
        <f ca="1">RAND()</f>
        <v>9.7044111421172752E-2</v>
      </c>
      <c r="D1442" s="15" t="str">
        <f ca="1">LOOKUP(C1442,$H$13:$H$16,$F$13:$F$16)</f>
        <v>Airbus A350-900</v>
      </c>
      <c r="E1442" s="15">
        <f ca="1">LOOKUP(D1442,$F$6:$F$9,$I$6:$I$9)</f>
        <v>0</v>
      </c>
      <c r="F1442" s="15">
        <f ca="1">LOOKUP(D1442,$F$6:$F$9,$J$6:$J$9)</f>
        <v>32</v>
      </c>
      <c r="G1442" s="15">
        <f ca="1">LOOKUP(D1442,$F$6:$F$9,$K$6:$K$9)</f>
        <v>21</v>
      </c>
      <c r="H1442" s="15">
        <f ca="1">LOOKUP(D1442,$F$6:$F$9,$L$6:$L$9)</f>
        <v>259</v>
      </c>
      <c r="I1442" s="20">
        <f ca="1">RAND()</f>
        <v>0.11352577775586914</v>
      </c>
      <c r="J1442" s="15">
        <f ca="1">IF(B1442=1, ROUND(_xlfn.NORM.INV(I1442,$C$5,$C$6)*(1+$T$14), 0), ROUND(_xlfn.NORM.INV(I1442, $D$5, $D$6)*(1+$T$14), 0))</f>
        <v>3</v>
      </c>
      <c r="K1442" s="20">
        <f ca="1">RAND()</f>
        <v>0.3621092582519353</v>
      </c>
      <c r="L1442" s="18">
        <f ca="1">IF(B1442=1, ROUND(_xlfn.NORM.INV(K1442,$C$7,$C$8), 2), ROUND(_xlfn.NORM.INV(K1442, $D$7, $D$8), 2))</f>
        <v>10331.58</v>
      </c>
      <c r="M1442" s="15">
        <f ca="1">MIN(E1442,J1442)</f>
        <v>0</v>
      </c>
      <c r="N1442" s="15">
        <f ca="1">RAND()</f>
        <v>0.17879218848747658</v>
      </c>
      <c r="O1442" s="19">
        <f ca="1">(IF(B1442=1, $G$21+($G$22-$G$21)*N1442, $H$21+($H$22-$H$21)*N1442))</f>
        <v>1.5363765654624297E-2</v>
      </c>
      <c r="P1442" s="15">
        <f ca="1">ROUND(M1442*(1-O1442), 0)</f>
        <v>0</v>
      </c>
      <c r="Q1442" s="20">
        <f ca="1">RAND()</f>
        <v>0.42672773658404228</v>
      </c>
      <c r="R1442" s="15">
        <f ca="1">IF(B1442=1, ROUND(_xlfn.NORM.INV(Q1442,$C$9,$C$10)*(1+$T$14), 0), ROUND(_xlfn.NORM.INV(Q1442, $D$9, $D$10)*(1+$T$14), 0))</f>
        <v>38</v>
      </c>
      <c r="S1442" s="20">
        <f ca="1">RAND()</f>
        <v>0.96507121219384717</v>
      </c>
      <c r="T1442" s="18">
        <f ca="1">IF(B1442=1, ROUND(_xlfn.NORM.INV(S1442,$C$11,$C$12), 2), ROUND(_xlfn.NORM.INV(S1442, $D$11, $D$12), 2))</f>
        <v>5659.3</v>
      </c>
      <c r="U1442" s="15">
        <f ca="1">MIN(F1442,R1442)</f>
        <v>32</v>
      </c>
      <c r="V1442" s="15">
        <f ca="1">RAND()</f>
        <v>0.11510423599751685</v>
      </c>
      <c r="W1442" s="19">
        <f ca="1">(IF(B1442=1, $G$21+($G$22-$G$21)*V1442, $H$21+($H$22-$H$21)*V1442))</f>
        <v>1.3453127079925506E-2</v>
      </c>
      <c r="X1442" s="15">
        <f ca="1">ROUND(U1442*(1-W1442), 0)</f>
        <v>32</v>
      </c>
      <c r="Y1442" s="20">
        <f ca="1">RAND()</f>
        <v>0.49416907126572418</v>
      </c>
      <c r="Z1442" s="15">
        <f ca="1">IF(B1442=1, ROUND(_xlfn.NORM.INV(Y1442,$C$13,$C$14)*(1+$T$14), 0), ROUND(_xlfn.NORM.INV(Y1442, $D$13, $D$14)*(1+$T$14), 0))</f>
        <v>36</v>
      </c>
      <c r="AA1442" s="20">
        <f ca="1">RAND()</f>
        <v>0.79617380259647974</v>
      </c>
      <c r="AB1442" s="18">
        <f ca="1">IF(B1442=1, ROUND(_xlfn.NORM.INV(AA1442,$C$15,$C$16), 2), ROUND(_xlfn.NORM.INV(AA1442, $D$15, $D$16), 2))</f>
        <v>2898.6</v>
      </c>
      <c r="AC1442" s="15">
        <f ca="1">MIN(G1442,Z1442)</f>
        <v>21</v>
      </c>
      <c r="AD1442" s="15">
        <f ca="1">RAND()</f>
        <v>0.21081207035081539</v>
      </c>
      <c r="AE1442" s="19">
        <f ca="1">(IF(B1442=1, $G$21+($G$22-$G$21)*AD1442, $H$21+($H$22-$H$21)*AD1442))</f>
        <v>1.6324362110524463E-2</v>
      </c>
      <c r="AF1442" s="15">
        <f ca="1">ROUND(AC1442*(1-AE1442), 0)</f>
        <v>21</v>
      </c>
      <c r="AG1442" s="20">
        <f ca="1">RAND()</f>
        <v>4.7164345825858489E-2</v>
      </c>
      <c r="AH1442" s="15">
        <f ca="1">IF(B1442=1, ROUND(_xlfn.NORM.INV(AG1442,$C$17,$C$18)*(1+$T$14), 0), ROUND(_xlfn.NORM.INV(AG1442, $D$17, $D$18)*(1+$T$14), 0))</f>
        <v>112</v>
      </c>
      <c r="AI1442" s="20">
        <f ca="1">RAND()</f>
        <v>0.88371497812781885</v>
      </c>
      <c r="AJ1442" s="18">
        <f ca="1">IF(B1442=1, ROUND(_xlfn.NORM.INV(AI1442,$C$19,$C$20), 2), ROUND(_xlfn.NORM.INV(AI1442, $D$19, $D$20), 2))</f>
        <v>1839.41</v>
      </c>
      <c r="AK1442" s="15">
        <f ca="1">MIN(ROUND(H1442*(1+$C$22),0),AH1442)</f>
        <v>112</v>
      </c>
      <c r="AL1442" s="20">
        <f ca="1">RAND()</f>
        <v>0.62376973722339746</v>
      </c>
      <c r="AM1442" s="19">
        <f ca="1">(IF(B1442=1, $G$21+($G$22-$G$21)*AL1442, $H$21+($H$22-$H$21)*AL1442))</f>
        <v>2.8713092116701922E-2</v>
      </c>
      <c r="AN1442" s="15">
        <f ca="1">ROUND(AK1442*(1-AM1442), 0)</f>
        <v>109</v>
      </c>
      <c r="AO1442" s="18">
        <f ca="1">SUM(IF(AN1442&gt;H1442, (AN1442-H1442)*($G$23+AJ1442), 0),IF(AF1442&gt;G1442,(AF1442-G1442)*($G$23+AB1442),0),IF(X1442&gt;F1442,(X1442-F1442)*($G$23+T1442),0),IF(P1442&gt;E1442,(P1442-E1442)*($G$23+L1442),0))</f>
        <v>0</v>
      </c>
      <c r="AP1442" s="18">
        <f>-$C$24</f>
        <v>-313614.51120000001</v>
      </c>
      <c r="AQ1442" s="17">
        <f ca="1">L1442*P1442+T1442*X1442+AB1442*AF1442+AJ1442*AN1442-AO1442+AP1442</f>
        <v>128849.37880000001</v>
      </c>
      <c r="AS1442" s="21">
        <f ca="1">SUM(IF(AN1442&gt;H1442, (AN1442-H1442), 0),IF(AF1442&gt;G1442,(AF1442-G1442),0),IF(X1442&gt;F1442,(X1442-F1442),0),IF(P1442&gt;E1442,(P1442-E1442),0))</f>
        <v>0</v>
      </c>
    </row>
    <row r="1443" spans="1:45" x14ac:dyDescent="0.4">
      <c r="A1443" s="15">
        <v>1415</v>
      </c>
      <c r="B1443" s="15">
        <f ca="1">IF(RAND() &lt; (8/12), 0, 1)</f>
        <v>0</v>
      </c>
      <c r="C1443" s="20">
        <f ca="1">RAND()</f>
        <v>7.4110749753640293E-2</v>
      </c>
      <c r="D1443" s="15" t="str">
        <f ca="1">LOOKUP(C1443,$H$13:$H$16,$F$13:$F$16)</f>
        <v>Airbus A350-900</v>
      </c>
      <c r="E1443" s="15">
        <f ca="1">LOOKUP(D1443,$F$6:$F$9,$I$6:$I$9)</f>
        <v>0</v>
      </c>
      <c r="F1443" s="15">
        <f ca="1">LOOKUP(D1443,$F$6:$F$9,$J$6:$J$9)</f>
        <v>32</v>
      </c>
      <c r="G1443" s="15">
        <f ca="1">LOOKUP(D1443,$F$6:$F$9,$K$6:$K$9)</f>
        <v>21</v>
      </c>
      <c r="H1443" s="15">
        <f ca="1">LOOKUP(D1443,$F$6:$F$9,$L$6:$L$9)</f>
        <v>259</v>
      </c>
      <c r="I1443" s="20">
        <f ca="1">RAND()</f>
        <v>0.90168531201860258</v>
      </c>
      <c r="J1443" s="15">
        <f ca="1">IF(B1443=1, ROUND(_xlfn.NORM.INV(I1443,$C$5,$C$6)*(1+$T$14), 0), ROUND(_xlfn.NORM.INV(I1443, $D$5, $D$6)*(1+$T$14), 0))</f>
        <v>6</v>
      </c>
      <c r="K1443" s="20">
        <f ca="1">RAND()</f>
        <v>0.1740104588267718</v>
      </c>
      <c r="L1443" s="18">
        <f ca="1">IF(B1443=1, ROUND(_xlfn.NORM.INV(K1443,$C$7,$C$8), 2), ROUND(_xlfn.NORM.INV(K1443, $D$7, $D$8), 2))</f>
        <v>10064.68</v>
      </c>
      <c r="M1443" s="15">
        <f ca="1">MIN(E1443,J1443)</f>
        <v>0</v>
      </c>
      <c r="N1443" s="15">
        <f ca="1">RAND()</f>
        <v>0.30206103122939265</v>
      </c>
      <c r="O1443" s="19">
        <f ca="1">(IF(B1443=1, $G$21+($G$22-$G$21)*N1443, $H$21+($H$22-$H$21)*N1443))</f>
        <v>1.9061830936881779E-2</v>
      </c>
      <c r="P1443" s="15">
        <f ca="1">ROUND(M1443*(1-O1443), 0)</f>
        <v>0</v>
      </c>
      <c r="Q1443" s="20">
        <f ca="1">RAND()</f>
        <v>0.56106988311796813</v>
      </c>
      <c r="R1443" s="15">
        <f ca="1">IF(B1443=1, ROUND(_xlfn.NORM.INV(Q1443,$C$9,$C$10)*(1+$T$14), 0), ROUND(_xlfn.NORM.INV(Q1443, $D$9, $D$10)*(1+$T$14), 0))</f>
        <v>42</v>
      </c>
      <c r="S1443" s="20">
        <f ca="1">RAND()</f>
        <v>0.94451781884326835</v>
      </c>
      <c r="T1443" s="18">
        <f ca="1">IF(B1443=1, ROUND(_xlfn.NORM.INV(S1443,$C$11,$C$12), 2), ROUND(_xlfn.NORM.INV(S1443, $D$11, $D$12), 2))</f>
        <v>5609.4</v>
      </c>
      <c r="U1443" s="15">
        <f ca="1">MIN(F1443,R1443)</f>
        <v>32</v>
      </c>
      <c r="V1443" s="15">
        <f ca="1">RAND()</f>
        <v>0.25948735486458996</v>
      </c>
      <c r="W1443" s="19">
        <f ca="1">(IF(B1443=1, $G$21+($G$22-$G$21)*V1443, $H$21+($H$22-$H$21)*V1443))</f>
        <v>1.77846206459377E-2</v>
      </c>
      <c r="X1443" s="15">
        <f ca="1">ROUND(U1443*(1-W1443), 0)</f>
        <v>31</v>
      </c>
      <c r="Y1443" s="20">
        <f ca="1">RAND()</f>
        <v>0.4193593391885122</v>
      </c>
      <c r="Z1443" s="15">
        <f ca="1">IF(B1443=1, ROUND(_xlfn.NORM.INV(Y1443,$C$13,$C$14)*(1+$T$14), 0), ROUND(_xlfn.NORM.INV(Y1443, $D$13, $D$14)*(1+$T$14), 0))</f>
        <v>34</v>
      </c>
      <c r="AA1443" s="20">
        <f ca="1">RAND()</f>
        <v>0.5363175556804689</v>
      </c>
      <c r="AB1443" s="18">
        <f ca="1">IF(B1443=1, ROUND(_xlfn.NORM.INV(AA1443,$C$15,$C$16), 2), ROUND(_xlfn.NORM.INV(AA1443, $D$15, $D$16), 2))</f>
        <v>2809.05</v>
      </c>
      <c r="AC1443" s="15">
        <f ca="1">MIN(G1443,Z1443)</f>
        <v>21</v>
      </c>
      <c r="AD1443" s="15">
        <f ca="1">RAND()</f>
        <v>0.65017988229262669</v>
      </c>
      <c r="AE1443" s="19">
        <f ca="1">(IF(B1443=1, $G$21+($G$22-$G$21)*AD1443, $H$21+($H$22-$H$21)*AD1443))</f>
        <v>2.9505396468778797E-2</v>
      </c>
      <c r="AF1443" s="15">
        <f ca="1">ROUND(AC1443*(1-AE1443), 0)</f>
        <v>20</v>
      </c>
      <c r="AG1443" s="20">
        <f ca="1">RAND()</f>
        <v>0.27869711857648838</v>
      </c>
      <c r="AH1443" s="15">
        <f ca="1">IF(B1443=1, ROUND(_xlfn.NORM.INV(AG1443,$C$17,$C$18)*(1+$T$14), 0), ROUND(_xlfn.NORM.INV(AG1443, $D$17, $D$18)*(1+$T$14), 0))</f>
        <v>169</v>
      </c>
      <c r="AI1443" s="20">
        <f ca="1">RAND()</f>
        <v>4.2635836725332554E-2</v>
      </c>
      <c r="AJ1443" s="18">
        <f ca="1">IF(B1443=1, ROUND(_xlfn.NORM.INV(AI1443,$C$19,$C$20), 2), ROUND(_xlfn.NORM.INV(AI1443, $D$19, $D$20), 2))</f>
        <v>1618.01</v>
      </c>
      <c r="AK1443" s="15">
        <f ca="1">MIN(ROUND(H1443*(1+$C$22),0),AH1443)</f>
        <v>169</v>
      </c>
      <c r="AL1443" s="20">
        <f ca="1">RAND()</f>
        <v>0.90787589141346736</v>
      </c>
      <c r="AM1443" s="19">
        <f ca="1">(IF(B1443=1, $G$21+($G$22-$G$21)*AL1443, $H$21+($H$22-$H$21)*AL1443))</f>
        <v>3.7236276742404019E-2</v>
      </c>
      <c r="AN1443" s="15">
        <f ca="1">ROUND(AK1443*(1-AM1443), 0)</f>
        <v>163</v>
      </c>
      <c r="AO1443" s="18">
        <f ca="1">SUM(IF(AN1443&gt;H1443, (AN1443-H1443)*($G$23+AJ1443), 0),IF(AF1443&gt;G1443,(AF1443-G1443)*($G$23+AB1443),0),IF(X1443&gt;F1443,(X1443-F1443)*($G$23+T1443),0),IF(P1443&gt;E1443,(P1443-E1443)*($G$23+L1443),0))</f>
        <v>0</v>
      </c>
      <c r="AP1443" s="18">
        <f>-$C$24</f>
        <v>-313614.51120000001</v>
      </c>
      <c r="AQ1443" s="17">
        <f ca="1">L1443*P1443+T1443*X1443+AB1443*AF1443+AJ1443*AN1443-AO1443+AP1443</f>
        <v>180193.51880000002</v>
      </c>
      <c r="AS1443" s="21">
        <f ca="1">SUM(IF(AN1443&gt;H1443, (AN1443-H1443), 0),IF(AF1443&gt;G1443,(AF1443-G1443),0),IF(X1443&gt;F1443,(X1443-F1443),0),IF(P1443&gt;E1443,(P1443-E1443),0))</f>
        <v>0</v>
      </c>
    </row>
    <row r="1444" spans="1:45" x14ac:dyDescent="0.4">
      <c r="A1444" s="15">
        <v>1416</v>
      </c>
      <c r="B1444" s="15">
        <f ca="1">IF(RAND() &lt; (8/12), 0, 1)</f>
        <v>0</v>
      </c>
      <c r="C1444" s="20">
        <f ca="1">RAND()</f>
        <v>0.76271823257276727</v>
      </c>
      <c r="D1444" s="15" t="str">
        <f ca="1">LOOKUP(C1444,$H$13:$H$16,$F$13:$F$16)</f>
        <v>Boeing 777-300ER</v>
      </c>
      <c r="E1444" s="15">
        <f ca="1">LOOKUP(D1444,$F$6:$F$9,$I$6:$I$9)</f>
        <v>8</v>
      </c>
      <c r="F1444" s="15">
        <f ca="1">LOOKUP(D1444,$F$6:$F$9,$J$6:$J$9)</f>
        <v>40</v>
      </c>
      <c r="G1444" s="15">
        <f ca="1">LOOKUP(D1444,$F$6:$F$9,$K$6:$K$9)</f>
        <v>24</v>
      </c>
      <c r="H1444" s="15">
        <f ca="1">LOOKUP(D1444,$F$6:$F$9,$L$6:$L$9)</f>
        <v>260</v>
      </c>
      <c r="I1444" s="20">
        <f ca="1">RAND()</f>
        <v>0.8011794296052468</v>
      </c>
      <c r="J1444" s="15">
        <f ca="1">IF(B1444=1, ROUND(_xlfn.NORM.INV(I1444,$C$5,$C$6)*(1+$T$14), 0), ROUND(_xlfn.NORM.INV(I1444, $D$5, $D$6)*(1+$T$14), 0))</f>
        <v>5</v>
      </c>
      <c r="K1444" s="20">
        <f ca="1">RAND()</f>
        <v>0.27536691091663801</v>
      </c>
      <c r="L1444" s="18">
        <f ca="1">IF(B1444=1, ROUND(_xlfn.NORM.INV(K1444,$C$7,$C$8), 2), ROUND(_xlfn.NORM.INV(K1444, $D$7, $D$8), 2))</f>
        <v>10220.450000000001</v>
      </c>
      <c r="M1444" s="15">
        <f ca="1">MIN(E1444,J1444)</f>
        <v>5</v>
      </c>
      <c r="N1444" s="15">
        <f ca="1">RAND()</f>
        <v>0.33511658629291496</v>
      </c>
      <c r="O1444" s="19">
        <f ca="1">(IF(B1444=1, $G$21+($G$22-$G$21)*N1444, $H$21+($H$22-$H$21)*N1444))</f>
        <v>2.0053497588787449E-2</v>
      </c>
      <c r="P1444" s="15">
        <f ca="1">ROUND(M1444*(1-O1444), 0)</f>
        <v>5</v>
      </c>
      <c r="Q1444" s="20">
        <f ca="1">RAND()</f>
        <v>0.58399528029068448</v>
      </c>
      <c r="R1444" s="15">
        <f ca="1">IF(B1444=1, ROUND(_xlfn.NORM.INV(Q1444,$C$9,$C$10)*(1+$T$14), 0), ROUND(_xlfn.NORM.INV(Q1444, $D$9, $D$10)*(1+$T$14), 0))</f>
        <v>42</v>
      </c>
      <c r="S1444" s="20">
        <f ca="1">RAND()</f>
        <v>0.8180777838331057</v>
      </c>
      <c r="T1444" s="18">
        <f ca="1">IF(B1444=1, ROUND(_xlfn.NORM.INV(S1444,$C$11,$C$12), 2), ROUND(_xlfn.NORM.INV(S1444, $D$11, $D$12), 2))</f>
        <v>5453.12</v>
      </c>
      <c r="U1444" s="15">
        <f ca="1">MIN(F1444,R1444)</f>
        <v>40</v>
      </c>
      <c r="V1444" s="15">
        <f ca="1">RAND()</f>
        <v>0.87159328937071934</v>
      </c>
      <c r="W1444" s="19">
        <f ca="1">(IF(B1444=1, $G$21+($G$22-$G$21)*V1444, $H$21+($H$22-$H$21)*V1444))</f>
        <v>3.6147798681121578E-2</v>
      </c>
      <c r="X1444" s="15">
        <f ca="1">ROUND(U1444*(1-W1444), 0)</f>
        <v>39</v>
      </c>
      <c r="Y1444" s="20">
        <f ca="1">RAND()</f>
        <v>0.84281332219750205</v>
      </c>
      <c r="Z1444" s="15">
        <f ca="1">IF(B1444=1, ROUND(_xlfn.NORM.INV(Y1444,$C$13,$C$14)*(1+$T$14), 0), ROUND(_xlfn.NORM.INV(Y1444, $D$13, $D$14)*(1+$T$14), 0))</f>
        <v>45</v>
      </c>
      <c r="AA1444" s="20">
        <f ca="1">RAND()</f>
        <v>0.20305108039378628</v>
      </c>
      <c r="AB1444" s="18">
        <f ca="1">IF(B1444=1, ROUND(_xlfn.NORM.INV(AA1444,$C$15,$C$16), 2), ROUND(_xlfn.NORM.INV(AA1444, $D$15, $D$16), 2))</f>
        <v>2697</v>
      </c>
      <c r="AC1444" s="15">
        <f ca="1">MIN(G1444,Z1444)</f>
        <v>24</v>
      </c>
      <c r="AD1444" s="15">
        <f ca="1">RAND()</f>
        <v>0.59000663496405814</v>
      </c>
      <c r="AE1444" s="19">
        <f ca="1">(IF(B1444=1, $G$21+($G$22-$G$21)*AD1444, $H$21+($H$22-$H$21)*AD1444))</f>
        <v>2.7700199048921743E-2</v>
      </c>
      <c r="AF1444" s="15">
        <f ca="1">ROUND(AC1444*(1-AE1444), 0)</f>
        <v>23</v>
      </c>
      <c r="AG1444" s="20">
        <f ca="1">RAND()</f>
        <v>0.48368097989457159</v>
      </c>
      <c r="AH1444" s="15">
        <f ca="1">IF(B1444=1, ROUND(_xlfn.NORM.INV(AG1444,$C$17,$C$18)*(1+$T$14), 0), ROUND(_xlfn.NORM.INV(AG1444, $D$17, $D$18)*(1+$T$14), 0))</f>
        <v>197</v>
      </c>
      <c r="AI1444" s="20">
        <f ca="1">RAND()</f>
        <v>0.98916493104071268</v>
      </c>
      <c r="AJ1444" s="18">
        <f ca="1">IF(B1444=1, ROUND(_xlfn.NORM.INV(AI1444,$C$19,$C$20), 2), ROUND(_xlfn.NORM.INV(AI1444, $D$19, $D$20), 2))</f>
        <v>1923.14</v>
      </c>
      <c r="AK1444" s="15">
        <f ca="1">MIN(ROUND(H1444*(1+$C$22),0),AH1444)</f>
        <v>197</v>
      </c>
      <c r="AL1444" s="20">
        <f ca="1">RAND()</f>
        <v>0.1217008208831013</v>
      </c>
      <c r="AM1444" s="19">
        <f ca="1">(IF(B1444=1, $G$21+($G$22-$G$21)*AL1444, $H$21+($H$22-$H$21)*AL1444))</f>
        <v>1.3651024626493039E-2</v>
      </c>
      <c r="AN1444" s="15">
        <f ca="1">ROUND(AK1444*(1-AM1444), 0)</f>
        <v>194</v>
      </c>
      <c r="AO1444" s="18">
        <f ca="1">SUM(IF(AN1444&gt;H1444, (AN1444-H1444)*($G$23+AJ1444), 0),IF(AF1444&gt;G1444,(AF1444-G1444)*($G$23+AB1444),0),IF(X1444&gt;F1444,(X1444-F1444)*($G$23+T1444),0),IF(P1444&gt;E1444,(P1444-E1444)*($G$23+L1444),0))</f>
        <v>0</v>
      </c>
      <c r="AP1444" s="18">
        <f>-$C$24</f>
        <v>-313614.51120000001</v>
      </c>
      <c r="AQ1444" s="17">
        <f ca="1">L1444*P1444+T1444*X1444+AB1444*AF1444+AJ1444*AN1444-AO1444+AP1444</f>
        <v>385279.57880000008</v>
      </c>
      <c r="AS1444" s="21">
        <f ca="1">SUM(IF(AN1444&gt;H1444, (AN1444-H1444), 0),IF(AF1444&gt;G1444,(AF1444-G1444),0),IF(X1444&gt;F1444,(X1444-F1444),0),IF(P1444&gt;E1444,(P1444-E1444),0))</f>
        <v>0</v>
      </c>
    </row>
    <row r="1445" spans="1:45" x14ac:dyDescent="0.4">
      <c r="A1445" s="15">
        <v>1417</v>
      </c>
      <c r="B1445" s="15">
        <f ca="1">IF(RAND() &lt; (8/12), 0, 1)</f>
        <v>0</v>
      </c>
      <c r="C1445" s="20">
        <f ca="1">RAND()</f>
        <v>0.23039990158955093</v>
      </c>
      <c r="D1445" s="15" t="str">
        <f ca="1">LOOKUP(C1445,$H$13:$H$16,$F$13:$F$16)</f>
        <v>Airbus A380-800</v>
      </c>
      <c r="E1445" s="15">
        <f ca="1">LOOKUP(D1445,$F$6:$F$9,$I$6:$I$9)</f>
        <v>14</v>
      </c>
      <c r="F1445" s="15">
        <f ca="1">LOOKUP(D1445,$F$6:$F$9,$J$6:$J$9)</f>
        <v>76</v>
      </c>
      <c r="G1445" s="15">
        <f ca="1">LOOKUP(D1445,$F$6:$F$9,$K$6:$K$9)</f>
        <v>56</v>
      </c>
      <c r="H1445" s="15">
        <f ca="1">LOOKUP(D1445,$F$6:$F$9,$L$6:$L$9)</f>
        <v>341</v>
      </c>
      <c r="I1445" s="20">
        <f ca="1">RAND()</f>
        <v>0.92600414609414861</v>
      </c>
      <c r="J1445" s="15">
        <f ca="1">IF(B1445=1, ROUND(_xlfn.NORM.INV(I1445,$C$5,$C$6)*(1+$T$14), 0), ROUND(_xlfn.NORM.INV(I1445, $D$5, $D$6)*(1+$T$14), 0))</f>
        <v>6</v>
      </c>
      <c r="K1445" s="20">
        <f ca="1">RAND()</f>
        <v>0.38909429801491913</v>
      </c>
      <c r="L1445" s="18">
        <f ca="1">IF(B1445=1, ROUND(_xlfn.NORM.INV(K1445,$C$7,$C$8), 2), ROUND(_xlfn.NORM.INV(K1445, $D$7, $D$8), 2))</f>
        <v>10364</v>
      </c>
      <c r="M1445" s="15">
        <f ca="1">MIN(E1445,J1445)</f>
        <v>6</v>
      </c>
      <c r="N1445" s="15">
        <f ca="1">RAND()</f>
        <v>0.58416620718727719</v>
      </c>
      <c r="O1445" s="19">
        <f ca="1">(IF(B1445=1, $G$21+($G$22-$G$21)*N1445, $H$21+($H$22-$H$21)*N1445))</f>
        <v>2.7524986215618316E-2</v>
      </c>
      <c r="P1445" s="15">
        <f ca="1">ROUND(M1445*(1-O1445), 0)</f>
        <v>6</v>
      </c>
      <c r="Q1445" s="20">
        <f ca="1">RAND()</f>
        <v>0.33844777782334534</v>
      </c>
      <c r="R1445" s="15">
        <f ca="1">IF(B1445=1, ROUND(_xlfn.NORM.INV(Q1445,$C$9,$C$10)*(1+$T$14), 0), ROUND(_xlfn.NORM.INV(Q1445, $D$9, $D$10)*(1+$T$14), 0))</f>
        <v>36</v>
      </c>
      <c r="S1445" s="20">
        <f ca="1">RAND()</f>
        <v>0.32892472983119658</v>
      </c>
      <c r="T1445" s="18">
        <f ca="1">IF(B1445=1, ROUND(_xlfn.NORM.INV(S1445,$C$11,$C$12), 2), ROUND(_xlfn.NORM.INV(S1445, $D$11, $D$12), 2))</f>
        <v>5145.2700000000004</v>
      </c>
      <c r="U1445" s="15">
        <f ca="1">MIN(F1445,R1445)</f>
        <v>36</v>
      </c>
      <c r="V1445" s="15">
        <f ca="1">RAND()</f>
        <v>0.86542671893803214</v>
      </c>
      <c r="W1445" s="19">
        <f ca="1">(IF(B1445=1, $G$21+($G$22-$G$21)*V1445, $H$21+($H$22-$H$21)*V1445))</f>
        <v>3.596280156814096E-2</v>
      </c>
      <c r="X1445" s="15">
        <f ca="1">ROUND(U1445*(1-W1445), 0)</f>
        <v>35</v>
      </c>
      <c r="Y1445" s="20">
        <f ca="1">RAND()</f>
        <v>0.12492559769181832</v>
      </c>
      <c r="Z1445" s="15">
        <f ca="1">IF(B1445=1, ROUND(_xlfn.NORM.INV(Y1445,$C$13,$C$14)*(1+$T$14), 0), ROUND(_xlfn.NORM.INV(Y1445, $D$13, $D$14)*(1+$T$14), 0))</f>
        <v>25</v>
      </c>
      <c r="AA1445" s="20">
        <f ca="1">RAND()</f>
        <v>0.38104033275046034</v>
      </c>
      <c r="AB1445" s="18">
        <f ca="1">IF(B1445=1, ROUND(_xlfn.NORM.INV(AA1445,$C$15,$C$16), 2), ROUND(_xlfn.NORM.INV(AA1445, $D$15, $D$16), 2))</f>
        <v>2761.17</v>
      </c>
      <c r="AC1445" s="15">
        <f ca="1">MIN(G1445,Z1445)</f>
        <v>25</v>
      </c>
      <c r="AD1445" s="15">
        <f ca="1">RAND()</f>
        <v>0.19919433112867047</v>
      </c>
      <c r="AE1445" s="19">
        <f ca="1">(IF(B1445=1, $G$21+($G$22-$G$21)*AD1445, $H$21+($H$22-$H$21)*AD1445))</f>
        <v>1.5975829933860115E-2</v>
      </c>
      <c r="AF1445" s="15">
        <f ca="1">ROUND(AC1445*(1-AE1445), 0)</f>
        <v>25</v>
      </c>
      <c r="AG1445" s="20">
        <f ca="1">RAND()</f>
        <v>0.14705932472302885</v>
      </c>
      <c r="AH1445" s="15">
        <f ca="1">IF(B1445=1, ROUND(_xlfn.NORM.INV(AG1445,$C$17,$C$18)*(1+$T$14), 0), ROUND(_xlfn.NORM.INV(AG1445, $D$17, $D$18)*(1+$T$14), 0))</f>
        <v>144</v>
      </c>
      <c r="AI1445" s="20">
        <f ca="1">RAND()</f>
        <v>7.6111943710976515E-2</v>
      </c>
      <c r="AJ1445" s="18">
        <f ca="1">IF(B1445=1, ROUND(_xlfn.NORM.INV(AI1445,$C$19,$C$20), 2), ROUND(_xlfn.NORM.INV(AI1445, $D$19, $D$20), 2))</f>
        <v>1639.98</v>
      </c>
      <c r="AK1445" s="15">
        <f ca="1">MIN(ROUND(H1445*(1+$C$22),0),AH1445)</f>
        <v>144</v>
      </c>
      <c r="AL1445" s="20">
        <f ca="1">RAND()</f>
        <v>0.1210973971459679</v>
      </c>
      <c r="AM1445" s="19">
        <f ca="1">(IF(B1445=1, $G$21+($G$22-$G$21)*AL1445, $H$21+($H$22-$H$21)*AL1445))</f>
        <v>1.3632921914379037E-2</v>
      </c>
      <c r="AN1445" s="15">
        <f ca="1">ROUND(AK1445*(1-AM1445), 0)</f>
        <v>142</v>
      </c>
      <c r="AO1445" s="18">
        <f ca="1">SUM(IF(AN1445&gt;H1445, (AN1445-H1445)*($G$23+AJ1445), 0),IF(AF1445&gt;G1445,(AF1445-G1445)*($G$23+AB1445),0),IF(X1445&gt;F1445,(X1445-F1445)*($G$23+T1445),0),IF(P1445&gt;E1445,(P1445-E1445)*($G$23+L1445),0))</f>
        <v>0</v>
      </c>
      <c r="AP1445" s="18">
        <f>-$C$24</f>
        <v>-313614.51120000001</v>
      </c>
      <c r="AQ1445" s="17">
        <f ca="1">L1445*P1445+T1445*X1445+AB1445*AF1445+AJ1445*AN1445-AO1445+AP1445</f>
        <v>230560.34879999998</v>
      </c>
      <c r="AS1445" s="21">
        <f ca="1">SUM(IF(AN1445&gt;H1445, (AN1445-H1445), 0),IF(AF1445&gt;G1445,(AF1445-G1445),0),IF(X1445&gt;F1445,(X1445-F1445),0),IF(P1445&gt;E1445,(P1445-E1445),0))</f>
        <v>0</v>
      </c>
    </row>
    <row r="1446" spans="1:45" x14ac:dyDescent="0.4">
      <c r="A1446" s="15">
        <v>1418</v>
      </c>
      <c r="B1446" s="15">
        <f ca="1">IF(RAND() &lt; (8/12), 0, 1)</f>
        <v>0</v>
      </c>
      <c r="C1446" s="20">
        <f ca="1">RAND()</f>
        <v>9.524073976409797E-2</v>
      </c>
      <c r="D1446" s="15" t="str">
        <f ca="1">LOOKUP(C1446,$H$13:$H$16,$F$13:$F$16)</f>
        <v>Airbus A350-900</v>
      </c>
      <c r="E1446" s="15">
        <f ca="1">LOOKUP(D1446,$F$6:$F$9,$I$6:$I$9)</f>
        <v>0</v>
      </c>
      <c r="F1446" s="15">
        <f ca="1">LOOKUP(D1446,$F$6:$F$9,$J$6:$J$9)</f>
        <v>32</v>
      </c>
      <c r="G1446" s="15">
        <f ca="1">LOOKUP(D1446,$F$6:$F$9,$K$6:$K$9)</f>
        <v>21</v>
      </c>
      <c r="H1446" s="15">
        <f ca="1">LOOKUP(D1446,$F$6:$F$9,$L$6:$L$9)</f>
        <v>259</v>
      </c>
      <c r="I1446" s="20">
        <f ca="1">RAND()</f>
        <v>0.93124969826739934</v>
      </c>
      <c r="J1446" s="15">
        <f ca="1">IF(B1446=1, ROUND(_xlfn.NORM.INV(I1446,$C$5,$C$6)*(1+$T$14), 0), ROUND(_xlfn.NORM.INV(I1446, $D$5, $D$6)*(1+$T$14), 0))</f>
        <v>6</v>
      </c>
      <c r="K1446" s="20">
        <f ca="1">RAND()</f>
        <v>0.21443596806826182</v>
      </c>
      <c r="L1446" s="18">
        <f ca="1">IF(B1446=1, ROUND(_xlfn.NORM.INV(K1446,$C$7,$C$8), 2), ROUND(_xlfn.NORM.INV(K1446, $D$7, $D$8), 2))</f>
        <v>10131.82</v>
      </c>
      <c r="M1446" s="15">
        <f ca="1">MIN(E1446,J1446)</f>
        <v>0</v>
      </c>
      <c r="N1446" s="15">
        <f ca="1">RAND()</f>
        <v>0.54572258673746488</v>
      </c>
      <c r="O1446" s="19">
        <f ca="1">(IF(B1446=1, $G$21+($G$22-$G$21)*N1446, $H$21+($H$22-$H$21)*N1446))</f>
        <v>2.6371677602123944E-2</v>
      </c>
      <c r="P1446" s="15">
        <f ca="1">ROUND(M1446*(1-O1446), 0)</f>
        <v>0</v>
      </c>
      <c r="Q1446" s="20">
        <f ca="1">RAND()</f>
        <v>0.1873315385263401</v>
      </c>
      <c r="R1446" s="15">
        <f ca="1">IF(B1446=1, ROUND(_xlfn.NORM.INV(Q1446,$C$9,$C$10)*(1+$T$14), 0), ROUND(_xlfn.NORM.INV(Q1446, $D$9, $D$10)*(1+$T$14), 0))</f>
        <v>31</v>
      </c>
      <c r="S1446" s="20">
        <f ca="1">RAND()</f>
        <v>0.42168263040761034</v>
      </c>
      <c r="T1446" s="18">
        <f ca="1">IF(B1446=1, ROUND(_xlfn.NORM.INV(S1446,$C$11,$C$12), 2), ROUND(_xlfn.NORM.INV(S1446, $D$11, $D$12), 2))</f>
        <v>5201.16</v>
      </c>
      <c r="U1446" s="15">
        <f ca="1">MIN(F1446,R1446)</f>
        <v>31</v>
      </c>
      <c r="V1446" s="15">
        <f ca="1">RAND()</f>
        <v>0.45428383254735094</v>
      </c>
      <c r="W1446" s="19">
        <f ca="1">(IF(B1446=1, $G$21+($G$22-$G$21)*V1446, $H$21+($H$22-$H$21)*V1446))</f>
        <v>2.3628514976420528E-2</v>
      </c>
      <c r="X1446" s="15">
        <f ca="1">ROUND(U1446*(1-W1446), 0)</f>
        <v>30</v>
      </c>
      <c r="Y1446" s="20">
        <f ca="1">RAND()</f>
        <v>0.81254775417393377</v>
      </c>
      <c r="Z1446" s="15">
        <f ca="1">IF(B1446=1, ROUND(_xlfn.NORM.INV(Y1446,$C$13,$C$14)*(1+$T$14), 0), ROUND(_xlfn.NORM.INV(Y1446, $D$13, $D$14)*(1+$T$14), 0))</f>
        <v>44</v>
      </c>
      <c r="AA1446" s="20">
        <f ca="1">RAND()</f>
        <v>0.11780253199497637</v>
      </c>
      <c r="AB1446" s="18">
        <f ca="1">IF(B1446=1, ROUND(_xlfn.NORM.INV(AA1446,$C$15,$C$16), 2), ROUND(_xlfn.NORM.INV(AA1446, $D$15, $D$16), 2))</f>
        <v>2653.82</v>
      </c>
      <c r="AC1446" s="15">
        <f ca="1">MIN(G1446,Z1446)</f>
        <v>21</v>
      </c>
      <c r="AD1446" s="15">
        <f ca="1">RAND()</f>
        <v>0.11241045480603473</v>
      </c>
      <c r="AE1446" s="19">
        <f ca="1">(IF(B1446=1, $G$21+($G$22-$G$21)*AD1446, $H$21+($H$22-$H$21)*AD1446))</f>
        <v>1.3372313644181042E-2</v>
      </c>
      <c r="AF1446" s="15">
        <f ca="1">ROUND(AC1446*(1-AE1446), 0)</f>
        <v>21</v>
      </c>
      <c r="AG1446" s="20">
        <f ca="1">RAND()</f>
        <v>0.99884792942954748</v>
      </c>
      <c r="AH1446" s="15">
        <f ca="1">IF(B1446=1, ROUND(_xlfn.NORM.INV(AG1446,$C$17,$C$18)*(1+$T$14), 0), ROUND(_xlfn.NORM.INV(AG1446, $D$17, $D$18)*(1+$T$14), 0))</f>
        <v>360</v>
      </c>
      <c r="AI1446" s="20">
        <f ca="1">RAND()</f>
        <v>0.12467332412713539</v>
      </c>
      <c r="AJ1446" s="18">
        <f ca="1">IF(B1446=1, ROUND(_xlfn.NORM.INV(AI1446,$C$19,$C$20), 2), ROUND(_xlfn.NORM.INV(AI1446, $D$19, $D$20), 2))</f>
        <v>1661.23</v>
      </c>
      <c r="AK1446" s="15">
        <f ca="1">MIN(ROUND(H1446*(1+$C$22),0),AH1446)</f>
        <v>272</v>
      </c>
      <c r="AL1446" s="20">
        <f ca="1">RAND()</f>
        <v>4.9693607002524787E-2</v>
      </c>
      <c r="AM1446" s="19">
        <f ca="1">(IF(B1446=1, $G$21+($G$22-$G$21)*AL1446, $H$21+($H$22-$H$21)*AL1446))</f>
        <v>1.1490808210075743E-2</v>
      </c>
      <c r="AN1446" s="15">
        <f ca="1">ROUND(AK1446*(1-AM1446), 0)</f>
        <v>269</v>
      </c>
      <c r="AO1446" s="18">
        <f ca="1">SUM(IF(AN1446&gt;H1446, (AN1446-H1446)*($G$23+AJ1446), 0),IF(AF1446&gt;G1446,(AF1446-G1446)*($G$23+AB1446),0),IF(X1446&gt;F1446,(X1446-F1446)*($G$23+T1446),0),IF(P1446&gt;E1446,(P1446-E1446)*($G$23+L1446),0))</f>
        <v>25122.3</v>
      </c>
      <c r="AP1446" s="18">
        <f>-$C$24</f>
        <v>-313614.51120000001</v>
      </c>
      <c r="AQ1446" s="17">
        <f ca="1">L1446*P1446+T1446*X1446+AB1446*AF1446+AJ1446*AN1446-AO1446+AP1446</f>
        <v>319899.07879999996</v>
      </c>
      <c r="AS1446" s="21">
        <f ca="1">SUM(IF(AN1446&gt;H1446, (AN1446-H1446), 0),IF(AF1446&gt;G1446,(AF1446-G1446),0),IF(X1446&gt;F1446,(X1446-F1446),0),IF(P1446&gt;E1446,(P1446-E1446),0))</f>
        <v>10</v>
      </c>
    </row>
    <row r="1447" spans="1:45" x14ac:dyDescent="0.4">
      <c r="A1447" s="15">
        <v>1419</v>
      </c>
      <c r="B1447" s="15">
        <f ca="1">IF(RAND() &lt; (8/12), 0, 1)</f>
        <v>0</v>
      </c>
      <c r="C1447" s="20">
        <f ca="1">RAND()</f>
        <v>0.68119822747271164</v>
      </c>
      <c r="D1447" s="15" t="str">
        <f ca="1">LOOKUP(C1447,$H$13:$H$16,$F$13:$F$16)</f>
        <v>Boeing 777-300ER</v>
      </c>
      <c r="E1447" s="15">
        <f ca="1">LOOKUP(D1447,$F$6:$F$9,$I$6:$I$9)</f>
        <v>8</v>
      </c>
      <c r="F1447" s="15">
        <f ca="1">LOOKUP(D1447,$F$6:$F$9,$J$6:$J$9)</f>
        <v>40</v>
      </c>
      <c r="G1447" s="15">
        <f ca="1">LOOKUP(D1447,$F$6:$F$9,$K$6:$K$9)</f>
        <v>24</v>
      </c>
      <c r="H1447" s="15">
        <f ca="1">LOOKUP(D1447,$F$6:$F$9,$L$6:$L$9)</f>
        <v>260</v>
      </c>
      <c r="I1447" s="20">
        <f ca="1">RAND()</f>
        <v>0.26175318508438017</v>
      </c>
      <c r="J1447" s="15">
        <f ca="1">IF(B1447=1, ROUND(_xlfn.NORM.INV(I1447,$C$5,$C$6)*(1+$T$14), 0), ROUND(_xlfn.NORM.INV(I1447, $D$5, $D$6)*(1+$T$14), 0))</f>
        <v>4</v>
      </c>
      <c r="K1447" s="20">
        <f ca="1">RAND()</f>
        <v>0.44135491378379255</v>
      </c>
      <c r="L1447" s="18">
        <f ca="1">IF(B1447=1, ROUND(_xlfn.NORM.INV(K1447,$C$7,$C$8), 2), ROUND(_xlfn.NORM.INV(K1447, $D$7, $D$8), 2))</f>
        <v>10425.14</v>
      </c>
      <c r="M1447" s="15">
        <f ca="1">MIN(E1447,J1447)</f>
        <v>4</v>
      </c>
      <c r="N1447" s="15">
        <f ca="1">RAND()</f>
        <v>0.23317266761412569</v>
      </c>
      <c r="O1447" s="19">
        <f ca="1">(IF(B1447=1, $G$21+($G$22-$G$21)*N1447, $H$21+($H$22-$H$21)*N1447))</f>
        <v>1.6995180028423769E-2</v>
      </c>
      <c r="P1447" s="15">
        <f ca="1">ROUND(M1447*(1-O1447), 0)</f>
        <v>4</v>
      </c>
      <c r="Q1447" s="20">
        <f ca="1">RAND()</f>
        <v>0.56382625781330276</v>
      </c>
      <c r="R1447" s="15">
        <f ca="1">IF(B1447=1, ROUND(_xlfn.NORM.INV(Q1447,$C$9,$C$10)*(1+$T$14), 0), ROUND(_xlfn.NORM.INV(Q1447, $D$9, $D$10)*(1+$T$14), 0))</f>
        <v>42</v>
      </c>
      <c r="S1447" s="20">
        <f ca="1">RAND()</f>
        <v>9.3829600080979403E-2</v>
      </c>
      <c r="T1447" s="18">
        <f ca="1">IF(B1447=1, ROUND(_xlfn.NORM.INV(S1447,$C$11,$C$12), 2), ROUND(_xlfn.NORM.INV(S1447, $D$11, $D$12), 2))</f>
        <v>4945.95</v>
      </c>
      <c r="U1447" s="15">
        <f ca="1">MIN(F1447,R1447)</f>
        <v>40</v>
      </c>
      <c r="V1447" s="15">
        <f ca="1">RAND()</f>
        <v>0.33316748531234286</v>
      </c>
      <c r="W1447" s="19">
        <f ca="1">(IF(B1447=1, $G$21+($G$22-$G$21)*V1447, $H$21+($H$22-$H$21)*V1447))</f>
        <v>1.9995024559370286E-2</v>
      </c>
      <c r="X1447" s="15">
        <f ca="1">ROUND(U1447*(1-W1447), 0)</f>
        <v>39</v>
      </c>
      <c r="Y1447" s="20">
        <f ca="1">RAND()</f>
        <v>0.35548390143273079</v>
      </c>
      <c r="Z1447" s="15">
        <f ca="1">IF(B1447=1, ROUND(_xlfn.NORM.INV(Y1447,$C$13,$C$14)*(1+$T$14), 0), ROUND(_xlfn.NORM.INV(Y1447, $D$13, $D$14)*(1+$T$14), 0))</f>
        <v>32</v>
      </c>
      <c r="AA1447" s="20">
        <f ca="1">RAND()</f>
        <v>0.53835296981460012</v>
      </c>
      <c r="AB1447" s="18">
        <f ca="1">IF(B1447=1, ROUND(_xlfn.NORM.INV(AA1447,$C$15,$C$16), 2), ROUND(_xlfn.NORM.INV(AA1447, $D$15, $D$16), 2))</f>
        <v>2809.67</v>
      </c>
      <c r="AC1447" s="15">
        <f ca="1">MIN(G1447,Z1447)</f>
        <v>24</v>
      </c>
      <c r="AD1447" s="15">
        <f ca="1">RAND()</f>
        <v>0.86383535988380933</v>
      </c>
      <c r="AE1447" s="19">
        <f ca="1">(IF(B1447=1, $G$21+($G$22-$G$21)*AD1447, $H$21+($H$22-$H$21)*AD1447))</f>
        <v>3.5915060796514277E-2</v>
      </c>
      <c r="AF1447" s="15">
        <f ca="1">ROUND(AC1447*(1-AE1447), 0)</f>
        <v>23</v>
      </c>
      <c r="AG1447" s="20">
        <f ca="1">RAND()</f>
        <v>0.33103749570239671</v>
      </c>
      <c r="AH1447" s="15">
        <f ca="1">IF(B1447=1, ROUND(_xlfn.NORM.INV(AG1447,$C$17,$C$18)*(1+$T$14), 0), ROUND(_xlfn.NORM.INV(AG1447, $D$17, $D$18)*(1+$T$14), 0))</f>
        <v>177</v>
      </c>
      <c r="AI1447" s="20">
        <f ca="1">RAND()</f>
        <v>0.48342344011456517</v>
      </c>
      <c r="AJ1447" s="18">
        <f ca="1">IF(B1447=1, ROUND(_xlfn.NORM.INV(AI1447,$C$19,$C$20), 2), ROUND(_xlfn.NORM.INV(AI1447, $D$19, $D$20), 2))</f>
        <v>1745.57</v>
      </c>
      <c r="AK1447" s="15">
        <f ca="1">MIN(ROUND(H1447*(1+$C$22),0),AH1447)</f>
        <v>177</v>
      </c>
      <c r="AL1447" s="20">
        <f ca="1">RAND()</f>
        <v>0.4499667082312766</v>
      </c>
      <c r="AM1447" s="19">
        <f ca="1">(IF(B1447=1, $G$21+($G$22-$G$21)*AL1447, $H$21+($H$22-$H$21)*AL1447))</f>
        <v>2.3499001246938298E-2</v>
      </c>
      <c r="AN1447" s="15">
        <f ca="1">ROUND(AK1447*(1-AM1447), 0)</f>
        <v>173</v>
      </c>
      <c r="AO1447" s="18">
        <f ca="1">SUM(IF(AN1447&gt;H1447, (AN1447-H1447)*($G$23+AJ1447), 0),IF(AF1447&gt;G1447,(AF1447-G1447)*($G$23+AB1447),0),IF(X1447&gt;F1447,(X1447-F1447)*($G$23+T1447),0),IF(P1447&gt;E1447,(P1447-E1447)*($G$23+L1447),0))</f>
        <v>0</v>
      </c>
      <c r="AP1447" s="18">
        <f>-$C$24</f>
        <v>-313614.51120000001</v>
      </c>
      <c r="AQ1447" s="17">
        <f ca="1">L1447*P1447+T1447*X1447+AB1447*AF1447+AJ1447*AN1447-AO1447+AP1447</f>
        <v>287584.1188</v>
      </c>
      <c r="AS1447" s="21">
        <f ca="1">SUM(IF(AN1447&gt;H1447, (AN1447-H1447), 0),IF(AF1447&gt;G1447,(AF1447-G1447),0),IF(X1447&gt;F1447,(X1447-F1447),0),IF(P1447&gt;E1447,(P1447-E1447),0))</f>
        <v>0</v>
      </c>
    </row>
    <row r="1448" spans="1:45" x14ac:dyDescent="0.4">
      <c r="A1448" s="15">
        <v>1420</v>
      </c>
      <c r="B1448" s="15">
        <f ca="1">IF(RAND() &lt; (8/12), 0, 1)</f>
        <v>0</v>
      </c>
      <c r="C1448" s="20">
        <f ca="1">RAND()</f>
        <v>0.95529833302848488</v>
      </c>
      <c r="D1448" s="15" t="str">
        <f ca="1">LOOKUP(C1448,$H$13:$H$16,$F$13:$F$16)</f>
        <v>Boeing 777-300ER</v>
      </c>
      <c r="E1448" s="15">
        <f ca="1">LOOKUP(D1448,$F$6:$F$9,$I$6:$I$9)</f>
        <v>8</v>
      </c>
      <c r="F1448" s="15">
        <f ca="1">LOOKUP(D1448,$F$6:$F$9,$J$6:$J$9)</f>
        <v>40</v>
      </c>
      <c r="G1448" s="15">
        <f ca="1">LOOKUP(D1448,$F$6:$F$9,$K$6:$K$9)</f>
        <v>24</v>
      </c>
      <c r="H1448" s="15">
        <f ca="1">LOOKUP(D1448,$F$6:$F$9,$L$6:$L$9)</f>
        <v>260</v>
      </c>
      <c r="I1448" s="20">
        <f ca="1">RAND()</f>
        <v>0.57945404577883419</v>
      </c>
      <c r="J1448" s="15">
        <f ca="1">IF(B1448=1, ROUND(_xlfn.NORM.INV(I1448,$C$5,$C$6)*(1+$T$14), 0), ROUND(_xlfn.NORM.INV(I1448, $D$5, $D$6)*(1+$T$14), 0))</f>
        <v>4</v>
      </c>
      <c r="K1448" s="20">
        <f ca="1">RAND()</f>
        <v>0.37033743669026808</v>
      </c>
      <c r="L1448" s="18">
        <f ca="1">IF(B1448=1, ROUND(_xlfn.NORM.INV(K1448,$C$7,$C$8), 2), ROUND(_xlfn.NORM.INV(K1448, $D$7, $D$8), 2))</f>
        <v>10341.540000000001</v>
      </c>
      <c r="M1448" s="15">
        <f ca="1">MIN(E1448,J1448)</f>
        <v>4</v>
      </c>
      <c r="N1448" s="15">
        <f ca="1">RAND()</f>
        <v>0.35378025312016148</v>
      </c>
      <c r="O1448" s="19">
        <f ca="1">(IF(B1448=1, $G$21+($G$22-$G$21)*N1448, $H$21+($H$22-$H$21)*N1448))</f>
        <v>2.0613407593604846E-2</v>
      </c>
      <c r="P1448" s="15">
        <f ca="1">ROUND(M1448*(1-O1448), 0)</f>
        <v>4</v>
      </c>
      <c r="Q1448" s="20">
        <f ca="1">RAND()</f>
        <v>0.31845059741689041</v>
      </c>
      <c r="R1448" s="15">
        <f ca="1">IF(B1448=1, ROUND(_xlfn.NORM.INV(Q1448,$C$9,$C$10)*(1+$T$14), 0), ROUND(_xlfn.NORM.INV(Q1448, $D$9, $D$10)*(1+$T$14), 0))</f>
        <v>35</v>
      </c>
      <c r="S1448" s="20">
        <f ca="1">RAND()</f>
        <v>0.19929473740956316</v>
      </c>
      <c r="T1448" s="18">
        <f ca="1">IF(B1448=1, ROUND(_xlfn.NORM.INV(S1448,$C$11,$C$12), 2), ROUND(_xlfn.NORM.INV(S1448, $D$11, $D$12), 2))</f>
        <v>5053.83</v>
      </c>
      <c r="U1448" s="15">
        <f ca="1">MIN(F1448,R1448)</f>
        <v>35</v>
      </c>
      <c r="V1448" s="15">
        <f ca="1">RAND()</f>
        <v>0.68716411917084841</v>
      </c>
      <c r="W1448" s="19">
        <f ca="1">(IF(B1448=1, $G$21+($G$22-$G$21)*V1448, $H$21+($H$22-$H$21)*V1448))</f>
        <v>3.0614923575125449E-2</v>
      </c>
      <c r="X1448" s="15">
        <f ca="1">ROUND(U1448*(1-W1448), 0)</f>
        <v>34</v>
      </c>
      <c r="Y1448" s="20">
        <f ca="1">RAND()</f>
        <v>0.23310167047628327</v>
      </c>
      <c r="Z1448" s="15">
        <f ca="1">IF(B1448=1, ROUND(_xlfn.NORM.INV(Y1448,$C$13,$C$14)*(1+$T$14), 0), ROUND(_xlfn.NORM.INV(Y1448, $D$13, $D$14)*(1+$T$14), 0))</f>
        <v>29</v>
      </c>
      <c r="AA1448" s="20">
        <f ca="1">RAND()</f>
        <v>0.99330090777714986</v>
      </c>
      <c r="AB1448" s="18">
        <f ca="1">IF(B1448=1, ROUND(_xlfn.NORM.INV(AA1448,$C$15,$C$16), 2), ROUND(_xlfn.NORM.INV(AA1448, $D$15, $D$16), 2))</f>
        <v>3098.53</v>
      </c>
      <c r="AC1448" s="15">
        <f ca="1">MIN(G1448,Z1448)</f>
        <v>24</v>
      </c>
      <c r="AD1448" s="15">
        <f ca="1">RAND()</f>
        <v>0.35419448962480549</v>
      </c>
      <c r="AE1448" s="19">
        <f ca="1">(IF(B1448=1, $G$21+($G$22-$G$21)*AD1448, $H$21+($H$22-$H$21)*AD1448))</f>
        <v>2.0625834688744165E-2</v>
      </c>
      <c r="AF1448" s="15">
        <f ca="1">ROUND(AC1448*(1-AE1448), 0)</f>
        <v>24</v>
      </c>
      <c r="AG1448" s="20">
        <f ca="1">RAND()</f>
        <v>0.57225396932626915</v>
      </c>
      <c r="AH1448" s="15">
        <f ca="1">IF(B1448=1, ROUND(_xlfn.NORM.INV(AG1448,$C$17,$C$18)*(1+$T$14), 0), ROUND(_xlfn.NORM.INV(AG1448, $D$17, $D$18)*(1+$T$14), 0))</f>
        <v>209</v>
      </c>
      <c r="AI1448" s="20">
        <f ca="1">RAND()</f>
        <v>0.71860167636711347</v>
      </c>
      <c r="AJ1448" s="18">
        <f ca="1">IF(B1448=1, ROUND(_xlfn.NORM.INV(AI1448,$C$19,$C$20), 2), ROUND(_xlfn.NORM.INV(AI1448, $D$19, $D$20), 2))</f>
        <v>1792.69</v>
      </c>
      <c r="AK1448" s="15">
        <f ca="1">MIN(ROUND(H1448*(1+$C$22),0),AH1448)</f>
        <v>209</v>
      </c>
      <c r="AL1448" s="20">
        <f ca="1">RAND()</f>
        <v>0.65452506306508695</v>
      </c>
      <c r="AM1448" s="19">
        <f ca="1">(IF(B1448=1, $G$21+($G$22-$G$21)*AL1448, $H$21+($H$22-$H$21)*AL1448))</f>
        <v>2.9635751891952611E-2</v>
      </c>
      <c r="AN1448" s="15">
        <f ca="1">ROUND(AK1448*(1-AM1448), 0)</f>
        <v>203</v>
      </c>
      <c r="AO1448" s="18">
        <f ca="1">SUM(IF(AN1448&gt;H1448, (AN1448-H1448)*($G$23+AJ1448), 0),IF(AF1448&gt;G1448,(AF1448-G1448)*($G$23+AB1448),0),IF(X1448&gt;F1448,(X1448-F1448)*($G$23+T1448),0),IF(P1448&gt;E1448,(P1448-E1448)*($G$23+L1448),0))</f>
        <v>0</v>
      </c>
      <c r="AP1448" s="18">
        <f>-$C$24</f>
        <v>-313614.51120000001</v>
      </c>
      <c r="AQ1448" s="17">
        <f ca="1">L1448*P1448+T1448*X1448+AB1448*AF1448+AJ1448*AN1448-AO1448+AP1448</f>
        <v>337862.65879999992</v>
      </c>
      <c r="AS1448" s="21">
        <f ca="1">SUM(IF(AN1448&gt;H1448, (AN1448-H1448), 0),IF(AF1448&gt;G1448,(AF1448-G1448),0),IF(X1448&gt;F1448,(X1448-F1448),0),IF(P1448&gt;E1448,(P1448-E1448),0))</f>
        <v>0</v>
      </c>
    </row>
    <row r="1449" spans="1:45" x14ac:dyDescent="0.4">
      <c r="A1449" s="15">
        <v>1421</v>
      </c>
      <c r="B1449" s="15">
        <f ca="1">IF(RAND() &lt; (8/12), 0, 1)</f>
        <v>0</v>
      </c>
      <c r="C1449" s="20">
        <f ca="1">RAND()</f>
        <v>0.63619442884220234</v>
      </c>
      <c r="D1449" s="15" t="str">
        <f ca="1">LOOKUP(C1449,$H$13:$H$16,$F$13:$F$16)</f>
        <v>Boeing 777-300ER</v>
      </c>
      <c r="E1449" s="15">
        <f ca="1">LOOKUP(D1449,$F$6:$F$9,$I$6:$I$9)</f>
        <v>8</v>
      </c>
      <c r="F1449" s="15">
        <f ca="1">LOOKUP(D1449,$F$6:$F$9,$J$6:$J$9)</f>
        <v>40</v>
      </c>
      <c r="G1449" s="15">
        <f ca="1">LOOKUP(D1449,$F$6:$F$9,$K$6:$K$9)</f>
        <v>24</v>
      </c>
      <c r="H1449" s="15">
        <f ca="1">LOOKUP(D1449,$F$6:$F$9,$L$6:$L$9)</f>
        <v>260</v>
      </c>
      <c r="I1449" s="20">
        <f ca="1">RAND()</f>
        <v>0.86015224165612403</v>
      </c>
      <c r="J1449" s="15">
        <f ca="1">IF(B1449=1, ROUND(_xlfn.NORM.INV(I1449,$C$5,$C$6)*(1+$T$14), 0), ROUND(_xlfn.NORM.INV(I1449, $D$5, $D$6)*(1+$T$14), 0))</f>
        <v>5</v>
      </c>
      <c r="K1449" s="20">
        <f ca="1">RAND()</f>
        <v>0.82189287384446574</v>
      </c>
      <c r="L1449" s="18">
        <f ca="1">IF(B1449=1, ROUND(_xlfn.NORM.INV(K1449,$C$7,$C$8), 2), ROUND(_xlfn.NORM.INV(K1449, $D$7, $D$8), 2))</f>
        <v>10912.87</v>
      </c>
      <c r="M1449" s="15">
        <f ca="1">MIN(E1449,J1449)</f>
        <v>5</v>
      </c>
      <c r="N1449" s="15">
        <f ca="1">RAND()</f>
        <v>0.33639891852158366</v>
      </c>
      <c r="O1449" s="19">
        <f ca="1">(IF(B1449=1, $G$21+($G$22-$G$21)*N1449, $H$21+($H$22-$H$21)*N1449))</f>
        <v>2.0091967555647509E-2</v>
      </c>
      <c r="P1449" s="15">
        <f ca="1">ROUND(M1449*(1-O1449), 0)</f>
        <v>5</v>
      </c>
      <c r="Q1449" s="20">
        <f ca="1">RAND()</f>
        <v>0.66036670665841202</v>
      </c>
      <c r="R1449" s="15">
        <f ca="1">IF(B1449=1, ROUND(_xlfn.NORM.INV(Q1449,$C$9,$C$10)*(1+$T$14), 0), ROUND(_xlfn.NORM.INV(Q1449, $D$9, $D$10)*(1+$T$14), 0))</f>
        <v>44</v>
      </c>
      <c r="S1449" s="20">
        <f ca="1">RAND()</f>
        <v>0.86839861153356301</v>
      </c>
      <c r="T1449" s="18">
        <f ca="1">IF(B1449=1, ROUND(_xlfn.NORM.INV(S1449,$C$11,$C$12), 2), ROUND(_xlfn.NORM.INV(S1449, $D$11, $D$12), 2))</f>
        <v>5501.15</v>
      </c>
      <c r="U1449" s="15">
        <f ca="1">MIN(F1449,R1449)</f>
        <v>40</v>
      </c>
      <c r="V1449" s="15">
        <f ca="1">RAND()</f>
        <v>0.24636858007049234</v>
      </c>
      <c r="W1449" s="19">
        <f ca="1">(IF(B1449=1, $G$21+($G$22-$G$21)*V1449, $H$21+($H$22-$H$21)*V1449))</f>
        <v>1.739105740211477E-2</v>
      </c>
      <c r="X1449" s="15">
        <f ca="1">ROUND(U1449*(1-W1449), 0)</f>
        <v>39</v>
      </c>
      <c r="Y1449" s="20">
        <f ca="1">RAND()</f>
        <v>7.4011767117940108E-2</v>
      </c>
      <c r="Z1449" s="15">
        <f ca="1">IF(B1449=1, ROUND(_xlfn.NORM.INV(Y1449,$C$13,$C$14)*(1+$T$14), 0), ROUND(_xlfn.NORM.INV(Y1449, $D$13, $D$14)*(1+$T$14), 0))</f>
        <v>22</v>
      </c>
      <c r="AA1449" s="20">
        <f ca="1">RAND()</f>
        <v>0.81072812533796768</v>
      </c>
      <c r="AB1449" s="18">
        <f ca="1">IF(B1449=1, ROUND(_xlfn.NORM.INV(AA1449,$C$15,$C$16), 2), ROUND(_xlfn.NORM.INV(AA1449, $D$15, $D$16), 2))</f>
        <v>2904.99</v>
      </c>
      <c r="AC1449" s="15">
        <f ca="1">MIN(G1449,Z1449)</f>
        <v>22</v>
      </c>
      <c r="AD1449" s="15">
        <f ca="1">RAND()</f>
        <v>0.83148951433797835</v>
      </c>
      <c r="AE1449" s="19">
        <f ca="1">(IF(B1449=1, $G$21+($G$22-$G$21)*AD1449, $H$21+($H$22-$H$21)*AD1449))</f>
        <v>3.4944685430139351E-2</v>
      </c>
      <c r="AF1449" s="15">
        <f ca="1">ROUND(AC1449*(1-AE1449), 0)</f>
        <v>21</v>
      </c>
      <c r="AG1449" s="20">
        <f ca="1">RAND()</f>
        <v>0.53617731814890146</v>
      </c>
      <c r="AH1449" s="15">
        <f ca="1">IF(B1449=1, ROUND(_xlfn.NORM.INV(AG1449,$C$17,$C$18)*(1+$T$14), 0), ROUND(_xlfn.NORM.INV(AG1449, $D$17, $D$18)*(1+$T$14), 0))</f>
        <v>204</v>
      </c>
      <c r="AI1449" s="20">
        <f ca="1">RAND()</f>
        <v>0.12075185201007799</v>
      </c>
      <c r="AJ1449" s="18">
        <f ca="1">IF(B1449=1, ROUND(_xlfn.NORM.INV(AI1449,$C$19,$C$20), 2), ROUND(_xlfn.NORM.INV(AI1449, $D$19, $D$20), 2))</f>
        <v>1659.76</v>
      </c>
      <c r="AK1449" s="15">
        <f ca="1">MIN(ROUND(H1449*(1+$C$22),0),AH1449)</f>
        <v>204</v>
      </c>
      <c r="AL1449" s="20">
        <f ca="1">RAND()</f>
        <v>0.36400340389821018</v>
      </c>
      <c r="AM1449" s="19">
        <f ca="1">(IF(B1449=1, $G$21+($G$22-$G$21)*AL1449, $H$21+($H$22-$H$21)*AL1449))</f>
        <v>2.0920102116946303E-2</v>
      </c>
      <c r="AN1449" s="15">
        <f ca="1">ROUND(AK1449*(1-AM1449), 0)</f>
        <v>200</v>
      </c>
      <c r="AO1449" s="18">
        <f ca="1">SUM(IF(AN1449&gt;H1449, (AN1449-H1449)*($G$23+AJ1449), 0),IF(AF1449&gt;G1449,(AF1449-G1449)*($G$23+AB1449),0),IF(X1449&gt;F1449,(X1449-F1449)*($G$23+T1449),0),IF(P1449&gt;E1449,(P1449-E1449)*($G$23+L1449),0))</f>
        <v>0</v>
      </c>
      <c r="AP1449" s="18">
        <f>-$C$24</f>
        <v>-313614.51120000001</v>
      </c>
      <c r="AQ1449" s="17">
        <f ca="1">L1449*P1449+T1449*X1449+AB1449*AF1449+AJ1449*AN1449-AO1449+AP1449</f>
        <v>348451.47879999998</v>
      </c>
      <c r="AS1449" s="21">
        <f ca="1">SUM(IF(AN1449&gt;H1449, (AN1449-H1449), 0),IF(AF1449&gt;G1449,(AF1449-G1449),0),IF(X1449&gt;F1449,(X1449-F1449),0),IF(P1449&gt;E1449,(P1449-E1449),0))</f>
        <v>0</v>
      </c>
    </row>
    <row r="1450" spans="1:45" x14ac:dyDescent="0.4">
      <c r="A1450" s="15">
        <v>1422</v>
      </c>
      <c r="B1450" s="15">
        <f ca="1">IF(RAND() &lt; (8/12), 0, 1)</f>
        <v>1</v>
      </c>
      <c r="C1450" s="20">
        <f ca="1">RAND()</f>
        <v>0.10926647619605157</v>
      </c>
      <c r="D1450" s="15" t="str">
        <f ca="1">LOOKUP(C1450,$H$13:$H$16,$F$13:$F$16)</f>
        <v>Airbus A350-900</v>
      </c>
      <c r="E1450" s="15">
        <f ca="1">LOOKUP(D1450,$F$6:$F$9,$I$6:$I$9)</f>
        <v>0</v>
      </c>
      <c r="F1450" s="15">
        <f ca="1">LOOKUP(D1450,$F$6:$F$9,$J$6:$J$9)</f>
        <v>32</v>
      </c>
      <c r="G1450" s="15">
        <f ca="1">LOOKUP(D1450,$F$6:$F$9,$K$6:$K$9)</f>
        <v>21</v>
      </c>
      <c r="H1450" s="15">
        <f ca="1">LOOKUP(D1450,$F$6:$F$9,$L$6:$L$9)</f>
        <v>259</v>
      </c>
      <c r="I1450" s="20">
        <f ca="1">RAND()</f>
        <v>0.56068203522885629</v>
      </c>
      <c r="J1450" s="15">
        <f ca="1">IF(B1450=1, ROUND(_xlfn.NORM.INV(I1450,$C$5,$C$6)*(1+$T$14), 0), ROUND(_xlfn.NORM.INV(I1450, $D$5, $D$6)*(1+$T$14), 0))</f>
        <v>7</v>
      </c>
      <c r="K1450" s="20">
        <f ca="1">RAND()</f>
        <v>0.95605354934121078</v>
      </c>
      <c r="L1450" s="18">
        <f ca="1">IF(B1450=1, ROUND(_xlfn.NORM.INV(K1450,$C$7,$C$8), 2), ROUND(_xlfn.NORM.INV(K1450, $D$7, $D$8), 2))</f>
        <v>16736.63</v>
      </c>
      <c r="M1450" s="15">
        <f ca="1">MIN(E1450,J1450)</f>
        <v>0</v>
      </c>
      <c r="N1450" s="15">
        <f ca="1">RAND()</f>
        <v>0.95384539175718974</v>
      </c>
      <c r="O1450" s="19">
        <f ca="1">(IF(B1450=1, $G$21+($G$22-$G$21)*N1450, $H$21+($H$22-$H$21)*N1450))</f>
        <v>4.8384588711501642E-2</v>
      </c>
      <c r="P1450" s="15">
        <f ca="1">ROUND(M1450*(1-O1450), 0)</f>
        <v>0</v>
      </c>
      <c r="Q1450" s="20">
        <f ca="1">RAND()</f>
        <v>0.15717414479692249</v>
      </c>
      <c r="R1450" s="15">
        <f ca="1">IF(B1450=1, ROUND(_xlfn.NORM.INV(Q1450,$C$9,$C$10)*(1+$T$14), 0), ROUND(_xlfn.NORM.INV(Q1450, $D$9, $D$10)*(1+$T$14), 0))</f>
        <v>36</v>
      </c>
      <c r="S1450" s="20">
        <f ca="1">RAND()</f>
        <v>0.63403992442023716</v>
      </c>
      <c r="T1450" s="18">
        <f ca="1">IF(B1450=1, ROUND(_xlfn.NORM.INV(S1450,$C$11,$C$12), 2), ROUND(_xlfn.NORM.INV(S1450, $D$11, $D$12), 2))</f>
        <v>7138.34</v>
      </c>
      <c r="U1450" s="15">
        <f ca="1">MIN(F1450,R1450)</f>
        <v>32</v>
      </c>
      <c r="V1450" s="15">
        <f ca="1">RAND()</f>
        <v>0.98072983384417733</v>
      </c>
      <c r="W1450" s="19">
        <f ca="1">(IF(B1450=1, $G$21+($G$22-$G$21)*V1450, $H$21+($H$22-$H$21)*V1450))</f>
        <v>4.9325544184546211E-2</v>
      </c>
      <c r="X1450" s="15">
        <f ca="1">ROUND(U1450*(1-W1450), 0)</f>
        <v>30</v>
      </c>
      <c r="Y1450" s="20">
        <f ca="1">RAND()</f>
        <v>0.33801857981363115</v>
      </c>
      <c r="Z1450" s="15">
        <f ca="1">IF(B1450=1, ROUND(_xlfn.NORM.INV(Y1450,$C$13,$C$14)*(1+$T$14), 0), ROUND(_xlfn.NORM.INV(Y1450, $D$13, $D$14)*(1+$T$14), 0))</f>
        <v>45</v>
      </c>
      <c r="AA1450" s="20">
        <f ca="1">RAND()</f>
        <v>0.89864213702793394</v>
      </c>
      <c r="AB1450" s="18">
        <f ca="1">IF(B1450=1, ROUND(_xlfn.NORM.INV(AA1450,$C$15,$C$16), 2), ROUND(_xlfn.NORM.INV(AA1450, $D$15, $D$16), 2))</f>
        <v>4254.9799999999996</v>
      </c>
      <c r="AC1450" s="15">
        <f ca="1">MIN(G1450,Z1450)</f>
        <v>21</v>
      </c>
      <c r="AD1450" s="15">
        <f ca="1">RAND()</f>
        <v>0.6364032461669642</v>
      </c>
      <c r="AE1450" s="19">
        <f ca="1">(IF(B1450=1, $G$21+($G$22-$G$21)*AD1450, $H$21+($H$22-$H$21)*AD1450))</f>
        <v>3.7274113615843749E-2</v>
      </c>
      <c r="AF1450" s="15">
        <f ca="1">ROUND(AC1450*(1-AE1450), 0)</f>
        <v>20</v>
      </c>
      <c r="AG1450" s="20">
        <f ca="1">RAND()</f>
        <v>0.77045738899464222</v>
      </c>
      <c r="AH1450" s="15">
        <f ca="1">IF(B1450=1, ROUND(_xlfn.NORM.INV(AG1450,$C$17,$C$18)*(1+$T$14), 0), ROUND(_xlfn.NORM.INV(AG1450, $D$17, $D$18)*(1+$T$14), 0))</f>
        <v>398</v>
      </c>
      <c r="AI1450" s="20">
        <f ca="1">RAND()</f>
        <v>0.98694310612428127</v>
      </c>
      <c r="AJ1450" s="18">
        <f ca="1">IF(B1450=1, ROUND(_xlfn.NORM.INV(AI1450,$C$19,$C$20), 2), ROUND(_xlfn.NORM.INV(AI1450, $D$19, $D$20), 2))</f>
        <v>2945.1</v>
      </c>
      <c r="AK1450" s="15">
        <f ca="1">MIN(ROUND(H1450*(1+$C$22),0),AH1450)</f>
        <v>272</v>
      </c>
      <c r="AL1450" s="20">
        <f ca="1">RAND()</f>
        <v>0.32621990896656505</v>
      </c>
      <c r="AM1450" s="19">
        <f ca="1">(IF(B1450=1, $G$21+($G$22-$G$21)*AL1450, $H$21+($H$22-$H$21)*AL1450))</f>
        <v>2.6417696813829779E-2</v>
      </c>
      <c r="AN1450" s="15">
        <f ca="1">ROUND(AK1450*(1-AM1450), 0)</f>
        <v>265</v>
      </c>
      <c r="AO1450" s="18">
        <f ca="1">SUM(IF(AN1450&gt;H1450, (AN1450-H1450)*($G$23+AJ1450), 0),IF(AF1450&gt;G1450,(AF1450-G1450)*($G$23+AB1450),0),IF(X1450&gt;F1450,(X1450-F1450)*($G$23+T1450),0),IF(P1450&gt;E1450,(P1450-E1450)*($G$23+L1450),0))</f>
        <v>22776.6</v>
      </c>
      <c r="AP1450" s="18">
        <f>-$C$24</f>
        <v>-313614.51120000001</v>
      </c>
      <c r="AQ1450" s="17">
        <f ca="1">L1450*P1450+T1450*X1450+AB1450*AF1450+AJ1450*AN1450-AO1450+AP1450</f>
        <v>743310.18879999989</v>
      </c>
      <c r="AS1450" s="21">
        <f ca="1">SUM(IF(AN1450&gt;H1450, (AN1450-H1450), 0),IF(AF1450&gt;G1450,(AF1450-G1450),0),IF(X1450&gt;F1450,(X1450-F1450),0),IF(P1450&gt;E1450,(P1450-E1450),0))</f>
        <v>6</v>
      </c>
    </row>
    <row r="1451" spans="1:45" x14ac:dyDescent="0.4">
      <c r="A1451" s="15">
        <v>1423</v>
      </c>
      <c r="B1451" s="15">
        <f ca="1">IF(RAND() &lt; (8/12), 0, 1)</f>
        <v>1</v>
      </c>
      <c r="C1451" s="20">
        <f ca="1">RAND()</f>
        <v>0.13393740921185493</v>
      </c>
      <c r="D1451" s="15" t="str">
        <f ca="1">LOOKUP(C1451,$H$13:$H$16,$F$13:$F$16)</f>
        <v>Airbus A350-900</v>
      </c>
      <c r="E1451" s="15">
        <f ca="1">LOOKUP(D1451,$F$6:$F$9,$I$6:$I$9)</f>
        <v>0</v>
      </c>
      <c r="F1451" s="15">
        <f ca="1">LOOKUP(D1451,$F$6:$F$9,$J$6:$J$9)</f>
        <v>32</v>
      </c>
      <c r="G1451" s="15">
        <f ca="1">LOOKUP(D1451,$F$6:$F$9,$K$6:$K$9)</f>
        <v>21</v>
      </c>
      <c r="H1451" s="15">
        <f ca="1">LOOKUP(D1451,$F$6:$F$9,$L$6:$L$9)</f>
        <v>259</v>
      </c>
      <c r="I1451" s="20">
        <f ca="1">RAND()</f>
        <v>0.48015779571005879</v>
      </c>
      <c r="J1451" s="15">
        <f ca="1">IF(B1451=1, ROUND(_xlfn.NORM.INV(I1451,$C$5,$C$6)*(1+$T$14), 0), ROUND(_xlfn.NORM.INV(I1451, $D$5, $D$6)*(1+$T$14), 0))</f>
        <v>6</v>
      </c>
      <c r="K1451" s="20">
        <f ca="1">RAND()</f>
        <v>0.39270334794890394</v>
      </c>
      <c r="L1451" s="18">
        <f ca="1">IF(B1451=1, ROUND(_xlfn.NORM.INV(K1451,$C$7,$C$8), 2), ROUND(_xlfn.NORM.INV(K1451, $D$7, $D$8), 2))</f>
        <v>13167.84</v>
      </c>
      <c r="M1451" s="15">
        <f ca="1">MIN(E1451,J1451)</f>
        <v>0</v>
      </c>
      <c r="N1451" s="15">
        <f ca="1">RAND()</f>
        <v>0.32173020284517873</v>
      </c>
      <c r="O1451" s="19">
        <f ca="1">(IF(B1451=1, $G$21+($G$22-$G$21)*N1451, $H$21+($H$22-$H$21)*N1451))</f>
        <v>2.6260557099581257E-2</v>
      </c>
      <c r="P1451" s="15">
        <f ca="1">ROUND(M1451*(1-O1451), 0)</f>
        <v>0</v>
      </c>
      <c r="Q1451" s="20">
        <f ca="1">RAND()</f>
        <v>2.0627595522428877E-2</v>
      </c>
      <c r="R1451" s="15">
        <f ca="1">IF(B1451=1, ROUND(_xlfn.NORM.INV(Q1451,$C$9,$C$10)*(1+$T$14), 0), ROUND(_xlfn.NORM.INV(Q1451, $D$9, $D$10)*(1+$T$14), 0))</f>
        <v>9</v>
      </c>
      <c r="S1451" s="20">
        <f ca="1">RAND()</f>
        <v>0.4309599580267518</v>
      </c>
      <c r="T1451" s="18">
        <f ca="1">IF(B1451=1, ROUND(_xlfn.NORM.INV(S1451,$C$11,$C$12), 2), ROUND(_xlfn.NORM.INV(S1451, $D$11, $D$12), 2))</f>
        <v>6672.6</v>
      </c>
      <c r="U1451" s="15">
        <f ca="1">MIN(F1451,R1451)</f>
        <v>9</v>
      </c>
      <c r="V1451" s="15">
        <f ca="1">RAND()</f>
        <v>0.56129832945677594</v>
      </c>
      <c r="W1451" s="19">
        <f ca="1">(IF(B1451=1, $G$21+($G$22-$G$21)*V1451, $H$21+($H$22-$H$21)*V1451))</f>
        <v>3.4645441530987156E-2</v>
      </c>
      <c r="X1451" s="15">
        <f ca="1">ROUND(U1451*(1-W1451), 0)</f>
        <v>9</v>
      </c>
      <c r="Y1451" s="20">
        <f ca="1">RAND()</f>
        <v>0.59376523232789402</v>
      </c>
      <c r="Z1451" s="15">
        <f ca="1">IF(B1451=1, ROUND(_xlfn.NORM.INV(Y1451,$C$13,$C$14)*(1+$T$14), 0), ROUND(_xlfn.NORM.INV(Y1451, $D$13, $D$14)*(1+$T$14), 0))</f>
        <v>60</v>
      </c>
      <c r="AA1451" s="20">
        <f ca="1">RAND()</f>
        <v>0.59338940842117271</v>
      </c>
      <c r="AB1451" s="18">
        <f ca="1">IF(B1451=1, ROUND(_xlfn.NORM.INV(AA1451,$C$15,$C$16), 2), ROUND(_xlfn.NORM.INV(AA1451, $D$15, $D$16), 2))</f>
        <v>3755.99</v>
      </c>
      <c r="AC1451" s="15">
        <f ca="1">MIN(G1451,Z1451)</f>
        <v>21</v>
      </c>
      <c r="AD1451" s="15">
        <f ca="1">RAND()</f>
        <v>0.33709168265909562</v>
      </c>
      <c r="AE1451" s="19">
        <f ca="1">(IF(B1451=1, $G$21+($G$22-$G$21)*AD1451, $H$21+($H$22-$H$21)*AD1451))</f>
        <v>2.6798208893068345E-2</v>
      </c>
      <c r="AF1451" s="15">
        <f ca="1">ROUND(AC1451*(1-AE1451), 0)</f>
        <v>20</v>
      </c>
      <c r="AG1451" s="20">
        <f ca="1">RAND()</f>
        <v>0.43875971708465633</v>
      </c>
      <c r="AH1451" s="15">
        <f ca="1">IF(B1451=1, ROUND(_xlfn.NORM.INV(AG1451,$C$17,$C$18)*(1+$T$14), 0), ROUND(_xlfn.NORM.INV(AG1451, $D$17, $D$18)*(1+$T$14), 0))</f>
        <v>285</v>
      </c>
      <c r="AI1451" s="20">
        <f ca="1">RAND()</f>
        <v>0.59503131988624114</v>
      </c>
      <c r="AJ1451" s="18">
        <f ca="1">IF(B1451=1, ROUND(_xlfn.NORM.INV(AI1451,$C$19,$C$20), 2), ROUND(_xlfn.NORM.INV(AI1451, $D$19, $D$20), 2))</f>
        <v>2348.77</v>
      </c>
      <c r="AK1451" s="15">
        <f ca="1">MIN(ROUND(H1451*(1+$C$22),0),AH1451)</f>
        <v>272</v>
      </c>
      <c r="AL1451" s="20">
        <f ca="1">RAND()</f>
        <v>0.29362380239733321</v>
      </c>
      <c r="AM1451" s="19">
        <f ca="1">(IF(B1451=1, $G$21+($G$22-$G$21)*AL1451, $H$21+($H$22-$H$21)*AL1451))</f>
        <v>2.5276833083906665E-2</v>
      </c>
      <c r="AN1451" s="15">
        <f ca="1">ROUND(AK1451*(1-AM1451), 0)</f>
        <v>265</v>
      </c>
      <c r="AO1451" s="18">
        <f ca="1">SUM(IF(AN1451&gt;H1451, (AN1451-H1451)*($G$23+AJ1451), 0),IF(AF1451&gt;G1451,(AF1451-G1451)*($G$23+AB1451),0),IF(X1451&gt;F1451,(X1451-F1451)*($G$23+T1451),0),IF(P1451&gt;E1451,(P1451-E1451)*($G$23+L1451),0))</f>
        <v>19198.62</v>
      </c>
      <c r="AP1451" s="18">
        <f>-$C$24</f>
        <v>-313614.51120000001</v>
      </c>
      <c r="AQ1451" s="17">
        <f ca="1">L1451*P1451+T1451*X1451+AB1451*AF1451+AJ1451*AN1451-AO1451+AP1451</f>
        <v>424784.1188</v>
      </c>
      <c r="AS1451" s="21">
        <f ca="1">SUM(IF(AN1451&gt;H1451, (AN1451-H1451), 0),IF(AF1451&gt;G1451,(AF1451-G1451),0),IF(X1451&gt;F1451,(X1451-F1451),0),IF(P1451&gt;E1451,(P1451-E1451),0))</f>
        <v>6</v>
      </c>
    </row>
    <row r="1452" spans="1:45" x14ac:dyDescent="0.4">
      <c r="A1452" s="15">
        <v>1424</v>
      </c>
      <c r="B1452" s="15">
        <f ca="1">IF(RAND() &lt; (8/12), 0, 1)</f>
        <v>0</v>
      </c>
      <c r="C1452" s="20">
        <f ca="1">RAND()</f>
        <v>0.6309960838756703</v>
      </c>
      <c r="D1452" s="15" t="str">
        <f ca="1">LOOKUP(C1452,$H$13:$H$16,$F$13:$F$16)</f>
        <v>Boeing 777-300ER</v>
      </c>
      <c r="E1452" s="15">
        <f ca="1">LOOKUP(D1452,$F$6:$F$9,$I$6:$I$9)</f>
        <v>8</v>
      </c>
      <c r="F1452" s="15">
        <f ca="1">LOOKUP(D1452,$F$6:$F$9,$J$6:$J$9)</f>
        <v>40</v>
      </c>
      <c r="G1452" s="15">
        <f ca="1">LOOKUP(D1452,$F$6:$F$9,$K$6:$K$9)</f>
        <v>24</v>
      </c>
      <c r="H1452" s="15">
        <f ca="1">LOOKUP(D1452,$F$6:$F$9,$L$6:$L$9)</f>
        <v>260</v>
      </c>
      <c r="I1452" s="20">
        <f ca="1">RAND()</f>
        <v>0.36170742088684016</v>
      </c>
      <c r="J1452" s="15">
        <f ca="1">IF(B1452=1, ROUND(_xlfn.NORM.INV(I1452,$C$5,$C$6)*(1+$T$14), 0), ROUND(_xlfn.NORM.INV(I1452, $D$5, $D$6)*(1+$T$14), 0))</f>
        <v>4</v>
      </c>
      <c r="K1452" s="20">
        <f ca="1">RAND()</f>
        <v>2.6939304879880832E-2</v>
      </c>
      <c r="L1452" s="18">
        <f ca="1">IF(B1452=1, ROUND(_xlfn.NORM.INV(K1452,$C$7,$C$8), 2), ROUND(_xlfn.NORM.INV(K1452, $D$7, $D$8), 2))</f>
        <v>9613.76</v>
      </c>
      <c r="M1452" s="15">
        <f ca="1">MIN(E1452,J1452)</f>
        <v>4</v>
      </c>
      <c r="N1452" s="15">
        <f ca="1">RAND()</f>
        <v>0.98548203960702874</v>
      </c>
      <c r="O1452" s="19">
        <f ca="1">(IF(B1452=1, $G$21+($G$22-$G$21)*N1452, $H$21+($H$22-$H$21)*N1452))</f>
        <v>3.9564461188210859E-2</v>
      </c>
      <c r="P1452" s="15">
        <f ca="1">ROUND(M1452*(1-O1452), 0)</f>
        <v>4</v>
      </c>
      <c r="Q1452" s="20">
        <f ca="1">RAND()</f>
        <v>0.55218294516550093</v>
      </c>
      <c r="R1452" s="15">
        <f ca="1">IF(B1452=1, ROUND(_xlfn.NORM.INV(Q1452,$C$9,$C$10)*(1+$T$14), 0), ROUND(_xlfn.NORM.INV(Q1452, $D$9, $D$10)*(1+$T$14), 0))</f>
        <v>41</v>
      </c>
      <c r="S1452" s="20">
        <f ca="1">RAND()</f>
        <v>0.8868058208203955</v>
      </c>
      <c r="T1452" s="18">
        <f ca="1">IF(B1452=1, ROUND(_xlfn.NORM.INV(S1452,$C$11,$C$12), 2), ROUND(_xlfn.NORM.INV(S1452, $D$11, $D$12), 2))</f>
        <v>5521.86</v>
      </c>
      <c r="U1452" s="15">
        <f ca="1">MIN(F1452,R1452)</f>
        <v>40</v>
      </c>
      <c r="V1452" s="15">
        <f ca="1">RAND()</f>
        <v>0.11906247691163696</v>
      </c>
      <c r="W1452" s="19">
        <f ca="1">(IF(B1452=1, $G$21+($G$22-$G$21)*V1452, $H$21+($H$22-$H$21)*V1452))</f>
        <v>1.3571874307349109E-2</v>
      </c>
      <c r="X1452" s="15">
        <f ca="1">ROUND(U1452*(1-W1452), 0)</f>
        <v>39</v>
      </c>
      <c r="Y1452" s="20">
        <f ca="1">RAND()</f>
        <v>0.63073867055890032</v>
      </c>
      <c r="Z1452" s="15">
        <f ca="1">IF(B1452=1, ROUND(_xlfn.NORM.INV(Y1452,$C$13,$C$14)*(1+$T$14), 0), ROUND(_xlfn.NORM.INV(Y1452, $D$13, $D$14)*(1+$T$14), 0))</f>
        <v>39</v>
      </c>
      <c r="AA1452" s="20">
        <f ca="1">RAND()</f>
        <v>0.35582084072532327</v>
      </c>
      <c r="AB1452" s="18">
        <f ca="1">IF(B1452=1, ROUND(_xlfn.NORM.INV(AA1452,$C$15,$C$16), 2), ROUND(_xlfn.NORM.INV(AA1452, $D$15, $D$16), 2))</f>
        <v>2753.04</v>
      </c>
      <c r="AC1452" s="15">
        <f ca="1">MIN(G1452,Z1452)</f>
        <v>24</v>
      </c>
      <c r="AD1452" s="15">
        <f ca="1">RAND()</f>
        <v>0.13502135855010577</v>
      </c>
      <c r="AE1452" s="19">
        <f ca="1">(IF(B1452=1, $G$21+($G$22-$G$21)*AD1452, $H$21+($H$22-$H$21)*AD1452))</f>
        <v>1.4050640756503172E-2</v>
      </c>
      <c r="AF1452" s="15">
        <f ca="1">ROUND(AC1452*(1-AE1452), 0)</f>
        <v>24</v>
      </c>
      <c r="AG1452" s="20">
        <f ca="1">RAND()</f>
        <v>4.8448686391198037E-2</v>
      </c>
      <c r="AH1452" s="15">
        <f ca="1">IF(B1452=1, ROUND(_xlfn.NORM.INV(AG1452,$C$17,$C$18)*(1+$T$14), 0), ROUND(_xlfn.NORM.INV(AG1452, $D$17, $D$18)*(1+$T$14), 0))</f>
        <v>112</v>
      </c>
      <c r="AI1452" s="20">
        <f ca="1">RAND()</f>
        <v>3.1245119974817936E-2</v>
      </c>
      <c r="AJ1452" s="18">
        <f ca="1">IF(B1452=1, ROUND(_xlfn.NORM.INV(AI1452,$C$19,$C$20), 2), ROUND(_xlfn.NORM.INV(AI1452, $D$19, $D$20), 2))</f>
        <v>1607.23</v>
      </c>
      <c r="AK1452" s="15">
        <f ca="1">MIN(ROUND(H1452*(1+$C$22),0),AH1452)</f>
        <v>112</v>
      </c>
      <c r="AL1452" s="20">
        <f ca="1">RAND()</f>
        <v>0.96283947474193887</v>
      </c>
      <c r="AM1452" s="19">
        <f ca="1">(IF(B1452=1, $G$21+($G$22-$G$21)*AL1452, $H$21+($H$22-$H$21)*AL1452))</f>
        <v>3.8885184242258168E-2</v>
      </c>
      <c r="AN1452" s="15">
        <f ca="1">ROUND(AK1452*(1-AM1452), 0)</f>
        <v>108</v>
      </c>
      <c r="AO1452" s="18">
        <f ca="1">SUM(IF(AN1452&gt;H1452, (AN1452-H1452)*($G$23+AJ1452), 0),IF(AF1452&gt;G1452,(AF1452-G1452)*($G$23+AB1452),0),IF(X1452&gt;F1452,(X1452-F1452)*($G$23+T1452),0),IF(P1452&gt;E1452,(P1452-E1452)*($G$23+L1452),0))</f>
        <v>0</v>
      </c>
      <c r="AP1452" s="18">
        <f>-$C$24</f>
        <v>-313614.51120000001</v>
      </c>
      <c r="AQ1452" s="17">
        <f ca="1">L1452*P1452+T1452*X1452+AB1452*AF1452+AJ1452*AN1452-AO1452+AP1452</f>
        <v>179846.8688</v>
      </c>
      <c r="AS1452" s="21">
        <f ca="1">SUM(IF(AN1452&gt;H1452, (AN1452-H1452), 0),IF(AF1452&gt;G1452,(AF1452-G1452),0),IF(X1452&gt;F1452,(X1452-F1452),0),IF(P1452&gt;E1452,(P1452-E1452),0))</f>
        <v>0</v>
      </c>
    </row>
    <row r="1453" spans="1:45" x14ac:dyDescent="0.4">
      <c r="A1453" s="15">
        <v>1425</v>
      </c>
      <c r="B1453" s="15">
        <f ca="1">IF(RAND() &lt; (8/12), 0, 1)</f>
        <v>0</v>
      </c>
      <c r="C1453" s="20">
        <f ca="1">RAND()</f>
        <v>0.28531268326084336</v>
      </c>
      <c r="D1453" s="15" t="str">
        <f ca="1">LOOKUP(C1453,$H$13:$H$16,$F$13:$F$16)</f>
        <v>Airbus A380-800</v>
      </c>
      <c r="E1453" s="15">
        <f ca="1">LOOKUP(D1453,$F$6:$F$9,$I$6:$I$9)</f>
        <v>14</v>
      </c>
      <c r="F1453" s="15">
        <f ca="1">LOOKUP(D1453,$F$6:$F$9,$J$6:$J$9)</f>
        <v>76</v>
      </c>
      <c r="G1453" s="15">
        <f ca="1">LOOKUP(D1453,$F$6:$F$9,$K$6:$K$9)</f>
        <v>56</v>
      </c>
      <c r="H1453" s="15">
        <f ca="1">LOOKUP(D1453,$F$6:$F$9,$L$6:$L$9)</f>
        <v>341</v>
      </c>
      <c r="I1453" s="20">
        <f ca="1">RAND()</f>
        <v>0.15385297397322517</v>
      </c>
      <c r="J1453" s="15">
        <f ca="1">IF(B1453=1, ROUND(_xlfn.NORM.INV(I1453,$C$5,$C$6)*(1+$T$14), 0), ROUND(_xlfn.NORM.INV(I1453, $D$5, $D$6)*(1+$T$14), 0))</f>
        <v>3</v>
      </c>
      <c r="K1453" s="20">
        <f ca="1">RAND()</f>
        <v>0.41443606512258513</v>
      </c>
      <c r="L1453" s="18">
        <f ca="1">IF(B1453=1, ROUND(_xlfn.NORM.INV(K1453,$C$7,$C$8), 2), ROUND(_xlfn.NORM.INV(K1453, $D$7, $D$8), 2))</f>
        <v>10393.870000000001</v>
      </c>
      <c r="M1453" s="15">
        <f ca="1">MIN(E1453,J1453)</f>
        <v>3</v>
      </c>
      <c r="N1453" s="15">
        <f ca="1">RAND()</f>
        <v>0.1821408033859786</v>
      </c>
      <c r="O1453" s="19">
        <f ca="1">(IF(B1453=1, $G$21+($G$22-$G$21)*N1453, $H$21+($H$22-$H$21)*N1453))</f>
        <v>1.5464224101579358E-2</v>
      </c>
      <c r="P1453" s="15">
        <f ca="1">ROUND(M1453*(1-O1453), 0)</f>
        <v>3</v>
      </c>
      <c r="Q1453" s="20">
        <f ca="1">RAND()</f>
        <v>0.94665164455689543</v>
      </c>
      <c r="R1453" s="15">
        <f ca="1">IF(B1453=1, ROUND(_xlfn.NORM.INV(Q1453,$C$9,$C$10)*(1+$T$14), 0), ROUND(_xlfn.NORM.INV(Q1453, $D$9, $D$10)*(1+$T$14), 0))</f>
        <v>57</v>
      </c>
      <c r="S1453" s="20">
        <f ca="1">RAND()</f>
        <v>3.8041109491403935E-2</v>
      </c>
      <c r="T1453" s="18">
        <f ca="1">IF(B1453=1, ROUND(_xlfn.NORM.INV(S1453,$C$11,$C$12), 2), ROUND(_xlfn.NORM.INV(S1453, $D$11, $D$12), 2))</f>
        <v>4841.96</v>
      </c>
      <c r="U1453" s="15">
        <f ca="1">MIN(F1453,R1453)</f>
        <v>57</v>
      </c>
      <c r="V1453" s="15">
        <f ca="1">RAND()</f>
        <v>0.77348051777966242</v>
      </c>
      <c r="W1453" s="19">
        <f ca="1">(IF(B1453=1, $G$21+($G$22-$G$21)*V1453, $H$21+($H$22-$H$21)*V1453))</f>
        <v>3.3204415533389875E-2</v>
      </c>
      <c r="X1453" s="15">
        <f ca="1">ROUND(U1453*(1-W1453), 0)</f>
        <v>55</v>
      </c>
      <c r="Y1453" s="20">
        <f ca="1">RAND()</f>
        <v>0.43034688371617924</v>
      </c>
      <c r="Z1453" s="15">
        <f ca="1">IF(B1453=1, ROUND(_xlfn.NORM.INV(Y1453,$C$13,$C$14)*(1+$T$14), 0), ROUND(_xlfn.NORM.INV(Y1453, $D$13, $D$14)*(1+$T$14), 0))</f>
        <v>34</v>
      </c>
      <c r="AA1453" s="20">
        <f ca="1">RAND()</f>
        <v>0.9803172673945606</v>
      </c>
      <c r="AB1453" s="18">
        <f ca="1">IF(B1453=1, ROUND(_xlfn.NORM.INV(AA1453,$C$15,$C$16), 2), ROUND(_xlfn.NORM.INV(AA1453, $D$15, $D$16), 2))</f>
        <v>3048.37</v>
      </c>
      <c r="AC1453" s="15">
        <f ca="1">MIN(G1453,Z1453)</f>
        <v>34</v>
      </c>
      <c r="AD1453" s="15">
        <f ca="1">RAND()</f>
        <v>0.13390610086612453</v>
      </c>
      <c r="AE1453" s="19">
        <f ca="1">(IF(B1453=1, $G$21+($G$22-$G$21)*AD1453, $H$21+($H$22-$H$21)*AD1453))</f>
        <v>1.4017183025983735E-2</v>
      </c>
      <c r="AF1453" s="15">
        <f ca="1">ROUND(AC1453*(1-AE1453), 0)</f>
        <v>34</v>
      </c>
      <c r="AG1453" s="20">
        <f ca="1">RAND()</f>
        <v>1.1843843403468779E-2</v>
      </c>
      <c r="AH1453" s="15">
        <f ca="1">IF(B1453=1, ROUND(_xlfn.NORM.INV(AG1453,$C$17,$C$18)*(1+$T$14), 0), ROUND(_xlfn.NORM.INV(AG1453, $D$17, $D$18)*(1+$T$14), 0))</f>
        <v>81</v>
      </c>
      <c r="AI1453" s="20">
        <f ca="1">RAND()</f>
        <v>0.29970095316545919</v>
      </c>
      <c r="AJ1453" s="18">
        <f ca="1">IF(B1453=1, ROUND(_xlfn.NORM.INV(AI1453,$C$19,$C$20), 2), ROUND(_xlfn.NORM.INV(AI1453, $D$19, $D$20), 2))</f>
        <v>1708.83</v>
      </c>
      <c r="AK1453" s="15">
        <f ca="1">MIN(ROUND(H1453*(1+$C$22),0),AH1453)</f>
        <v>81</v>
      </c>
      <c r="AL1453" s="20">
        <f ca="1">RAND()</f>
        <v>0.38717735309991896</v>
      </c>
      <c r="AM1453" s="19">
        <f ca="1">(IF(B1453=1, $G$21+($G$22-$G$21)*AL1453, $H$21+($H$22-$H$21)*AL1453))</f>
        <v>2.1615320592997568E-2</v>
      </c>
      <c r="AN1453" s="15">
        <f ca="1">ROUND(AK1453*(1-AM1453), 0)</f>
        <v>79</v>
      </c>
      <c r="AO1453" s="18">
        <f ca="1">SUM(IF(AN1453&gt;H1453, (AN1453-H1453)*($G$23+AJ1453), 0),IF(AF1453&gt;G1453,(AF1453-G1453)*($G$23+AB1453),0),IF(X1453&gt;F1453,(X1453-F1453)*($G$23+T1453),0),IF(P1453&gt;E1453,(P1453-E1453)*($G$23+L1453),0))</f>
        <v>0</v>
      </c>
      <c r="AP1453" s="18">
        <f>-$C$24</f>
        <v>-313614.51120000001</v>
      </c>
      <c r="AQ1453" s="17">
        <f ca="1">L1453*P1453+T1453*X1453+AB1453*AF1453+AJ1453*AN1453-AO1453+AP1453</f>
        <v>222517.04880000005</v>
      </c>
      <c r="AS1453" s="21">
        <f ca="1">SUM(IF(AN1453&gt;H1453, (AN1453-H1453), 0),IF(AF1453&gt;G1453,(AF1453-G1453),0),IF(X1453&gt;F1453,(X1453-F1453),0),IF(P1453&gt;E1453,(P1453-E1453),0))</f>
        <v>0</v>
      </c>
    </row>
    <row r="1454" spans="1:45" x14ac:dyDescent="0.4">
      <c r="A1454" s="15">
        <v>1426</v>
      </c>
      <c r="B1454" s="15">
        <f ca="1">IF(RAND() &lt; (8/12), 0, 1)</f>
        <v>0</v>
      </c>
      <c r="C1454" s="20">
        <f ca="1">RAND()</f>
        <v>0.7847949279426506</v>
      </c>
      <c r="D1454" s="15" t="str">
        <f ca="1">LOOKUP(C1454,$H$13:$H$16,$F$13:$F$16)</f>
        <v>Boeing 777-300ER</v>
      </c>
      <c r="E1454" s="15">
        <f ca="1">LOOKUP(D1454,$F$6:$F$9,$I$6:$I$9)</f>
        <v>8</v>
      </c>
      <c r="F1454" s="15">
        <f ca="1">LOOKUP(D1454,$F$6:$F$9,$J$6:$J$9)</f>
        <v>40</v>
      </c>
      <c r="G1454" s="15">
        <f ca="1">LOOKUP(D1454,$F$6:$F$9,$K$6:$K$9)</f>
        <v>24</v>
      </c>
      <c r="H1454" s="15">
        <f ca="1">LOOKUP(D1454,$F$6:$F$9,$L$6:$L$9)</f>
        <v>260</v>
      </c>
      <c r="I1454" s="20">
        <f ca="1">RAND()</f>
        <v>0.12000012546717254</v>
      </c>
      <c r="J1454" s="15">
        <f ca="1">IF(B1454=1, ROUND(_xlfn.NORM.INV(I1454,$C$5,$C$6)*(1+$T$14), 0), ROUND(_xlfn.NORM.INV(I1454, $D$5, $D$6)*(1+$T$14), 0))</f>
        <v>3</v>
      </c>
      <c r="K1454" s="20">
        <f ca="1">RAND()</f>
        <v>0.24405495636729424</v>
      </c>
      <c r="L1454" s="18">
        <f ca="1">IF(B1454=1, ROUND(_xlfn.NORM.INV(K1454,$C$7,$C$8), 2), ROUND(_xlfn.NORM.INV(K1454, $D$7, $D$8), 2))</f>
        <v>10176.39</v>
      </c>
      <c r="M1454" s="15">
        <f ca="1">MIN(E1454,J1454)</f>
        <v>3</v>
      </c>
      <c r="N1454" s="15">
        <f ca="1">RAND()</f>
        <v>0.55061364478596131</v>
      </c>
      <c r="O1454" s="19">
        <f ca="1">(IF(B1454=1, $G$21+($G$22-$G$21)*N1454, $H$21+($H$22-$H$21)*N1454))</f>
        <v>2.6518409343578839E-2</v>
      </c>
      <c r="P1454" s="15">
        <f ca="1">ROUND(M1454*(1-O1454), 0)</f>
        <v>3</v>
      </c>
      <c r="Q1454" s="20">
        <f ca="1">RAND()</f>
        <v>0.78346391089766709</v>
      </c>
      <c r="R1454" s="15">
        <f ca="1">IF(B1454=1, ROUND(_xlfn.NORM.INV(Q1454,$C$9,$C$10)*(1+$T$14), 0), ROUND(_xlfn.NORM.INV(Q1454, $D$9, $D$10)*(1+$T$14), 0))</f>
        <v>48</v>
      </c>
      <c r="S1454" s="20">
        <f ca="1">RAND()</f>
        <v>0.92976254147587822</v>
      </c>
      <c r="T1454" s="18">
        <f ca="1">IF(B1454=1, ROUND(_xlfn.NORM.INV(S1454,$C$11,$C$12), 2), ROUND(_xlfn.NORM.INV(S1454, $D$11, $D$12), 2))</f>
        <v>5582.09</v>
      </c>
      <c r="U1454" s="15">
        <f ca="1">MIN(F1454,R1454)</f>
        <v>40</v>
      </c>
      <c r="V1454" s="15">
        <f ca="1">RAND()</f>
        <v>0.8703892988250943</v>
      </c>
      <c r="W1454" s="19">
        <f ca="1">(IF(B1454=1, $G$21+($G$22-$G$21)*V1454, $H$21+($H$22-$H$21)*V1454))</f>
        <v>3.6111678964752827E-2</v>
      </c>
      <c r="X1454" s="15">
        <f ca="1">ROUND(U1454*(1-W1454), 0)</f>
        <v>39</v>
      </c>
      <c r="Y1454" s="20">
        <f ca="1">RAND()</f>
        <v>0.45614557848031212</v>
      </c>
      <c r="Z1454" s="15">
        <f ca="1">IF(B1454=1, ROUND(_xlfn.NORM.INV(Y1454,$C$13,$C$14)*(1+$T$14), 0), ROUND(_xlfn.NORM.INV(Y1454, $D$13, $D$14)*(1+$T$14), 0))</f>
        <v>35</v>
      </c>
      <c r="AA1454" s="20">
        <f ca="1">RAND()</f>
        <v>0.41049532752697815</v>
      </c>
      <c r="AB1454" s="18">
        <f ca="1">IF(B1454=1, ROUND(_xlfn.NORM.INV(AA1454,$C$15,$C$16), 2), ROUND(_xlfn.NORM.INV(AA1454, $D$15, $D$16), 2))</f>
        <v>2770.47</v>
      </c>
      <c r="AC1454" s="15">
        <f ca="1">MIN(G1454,Z1454)</f>
        <v>24</v>
      </c>
      <c r="AD1454" s="15">
        <f ca="1">RAND()</f>
        <v>0.13873481426752921</v>
      </c>
      <c r="AE1454" s="19">
        <f ca="1">(IF(B1454=1, $G$21+($G$22-$G$21)*AD1454, $H$21+($H$22-$H$21)*AD1454))</f>
        <v>1.4162044428025877E-2</v>
      </c>
      <c r="AF1454" s="15">
        <f ca="1">ROUND(AC1454*(1-AE1454), 0)</f>
        <v>24</v>
      </c>
      <c r="AG1454" s="20">
        <f ca="1">RAND()</f>
        <v>0.50842206699373316</v>
      </c>
      <c r="AH1454" s="15">
        <f ca="1">IF(B1454=1, ROUND(_xlfn.NORM.INV(AG1454,$C$17,$C$18)*(1+$T$14), 0), ROUND(_xlfn.NORM.INV(AG1454, $D$17, $D$18)*(1+$T$14), 0))</f>
        <v>201</v>
      </c>
      <c r="AI1454" s="20">
        <f ca="1">RAND()</f>
        <v>0.18682382221091298</v>
      </c>
      <c r="AJ1454" s="18">
        <f ca="1">IF(B1454=1, ROUND(_xlfn.NORM.INV(AI1454,$C$19,$C$20), 2), ROUND(_xlfn.NORM.INV(AI1454, $D$19, $D$20), 2))</f>
        <v>1681.15</v>
      </c>
      <c r="AK1454" s="15">
        <f ca="1">MIN(ROUND(H1454*(1+$C$22),0),AH1454)</f>
        <v>201</v>
      </c>
      <c r="AL1454" s="20">
        <f ca="1">RAND()</f>
        <v>0.29261562827522347</v>
      </c>
      <c r="AM1454" s="19">
        <f ca="1">(IF(B1454=1, $G$21+($G$22-$G$21)*AL1454, $H$21+($H$22-$H$21)*AL1454))</f>
        <v>1.8778468848256704E-2</v>
      </c>
      <c r="AN1454" s="15">
        <f ca="1">ROUND(AK1454*(1-AM1454), 0)</f>
        <v>197</v>
      </c>
      <c r="AO1454" s="18">
        <f ca="1">SUM(IF(AN1454&gt;H1454, (AN1454-H1454)*($G$23+AJ1454), 0),IF(AF1454&gt;G1454,(AF1454-G1454)*($G$23+AB1454),0),IF(X1454&gt;F1454,(X1454-F1454)*($G$23+T1454),0),IF(P1454&gt;E1454,(P1454-E1454)*($G$23+L1454),0))</f>
        <v>0</v>
      </c>
      <c r="AP1454" s="18">
        <f>-$C$24</f>
        <v>-313614.51120000001</v>
      </c>
      <c r="AQ1454" s="17">
        <f ca="1">L1454*P1454+T1454*X1454+AB1454*AF1454+AJ1454*AN1454-AO1454+AP1454</f>
        <v>332293.9988</v>
      </c>
      <c r="AS1454" s="21">
        <f ca="1">SUM(IF(AN1454&gt;H1454, (AN1454-H1454), 0),IF(AF1454&gt;G1454,(AF1454-G1454),0),IF(X1454&gt;F1454,(X1454-F1454),0),IF(P1454&gt;E1454,(P1454-E1454),0))</f>
        <v>0</v>
      </c>
    </row>
    <row r="1455" spans="1:45" x14ac:dyDescent="0.4">
      <c r="A1455" s="15">
        <v>1427</v>
      </c>
      <c r="B1455" s="15">
        <f ca="1">IF(RAND() &lt; (8/12), 0, 1)</f>
        <v>1</v>
      </c>
      <c r="C1455" s="20">
        <f ca="1">RAND()</f>
        <v>0.40728168216995586</v>
      </c>
      <c r="D1455" s="15" t="str">
        <f ca="1">LOOKUP(C1455,$H$13:$H$16,$F$13:$F$16)</f>
        <v>Airbus A380-800</v>
      </c>
      <c r="E1455" s="15">
        <f ca="1">LOOKUP(D1455,$F$6:$F$9,$I$6:$I$9)</f>
        <v>14</v>
      </c>
      <c r="F1455" s="15">
        <f ca="1">LOOKUP(D1455,$F$6:$F$9,$J$6:$J$9)</f>
        <v>76</v>
      </c>
      <c r="G1455" s="15">
        <f ca="1">LOOKUP(D1455,$F$6:$F$9,$K$6:$K$9)</f>
        <v>56</v>
      </c>
      <c r="H1455" s="15">
        <f ca="1">LOOKUP(D1455,$F$6:$F$9,$L$6:$L$9)</f>
        <v>341</v>
      </c>
      <c r="I1455" s="20">
        <f ca="1">RAND()</f>
        <v>0.80516949340635979</v>
      </c>
      <c r="J1455" s="15">
        <f ca="1">IF(B1455=1, ROUND(_xlfn.NORM.INV(I1455,$C$5,$C$6)*(1+$T$14), 0), ROUND(_xlfn.NORM.INV(I1455, $D$5, $D$6)*(1+$T$14), 0))</f>
        <v>8</v>
      </c>
      <c r="K1455" s="20">
        <f ca="1">RAND()</f>
        <v>0.40737847508643843</v>
      </c>
      <c r="L1455" s="18">
        <f ca="1">IF(B1455=1, ROUND(_xlfn.NORM.INV(K1455,$C$7,$C$8), 2), ROUND(_xlfn.NORM.INV(K1455, $D$7, $D$8), 2))</f>
        <v>13236.35</v>
      </c>
      <c r="M1455" s="15">
        <f ca="1">MIN(E1455,J1455)</f>
        <v>8</v>
      </c>
      <c r="N1455" s="15">
        <f ca="1">RAND()</f>
        <v>8.0616418495163433E-2</v>
      </c>
      <c r="O1455" s="19">
        <f ca="1">(IF(B1455=1, $G$21+($G$22-$G$21)*N1455, $H$21+($H$22-$H$21)*N1455))</f>
        <v>1.782157464733072E-2</v>
      </c>
      <c r="P1455" s="15">
        <f ca="1">ROUND(M1455*(1-O1455), 0)</f>
        <v>8</v>
      </c>
      <c r="Q1455" s="20">
        <f ca="1">RAND()</f>
        <v>0.67101348413644069</v>
      </c>
      <c r="R1455" s="15">
        <f ca="1">IF(B1455=1, ROUND(_xlfn.NORM.INV(Q1455,$C$9,$C$10)*(1+$T$14), 0), ROUND(_xlfn.NORM.INV(Q1455, $D$9, $D$10)*(1+$T$14), 0))</f>
        <v>72</v>
      </c>
      <c r="S1455" s="20">
        <f ca="1">RAND()</f>
        <v>0.60752985619794819</v>
      </c>
      <c r="T1455" s="18">
        <f ca="1">IF(B1455=1, ROUND(_xlfn.NORM.INV(S1455,$C$11,$C$12), 2), ROUND(_xlfn.NORM.INV(S1455, $D$11, $D$12), 2))</f>
        <v>7075.5</v>
      </c>
      <c r="U1455" s="15">
        <f ca="1">MIN(F1455,R1455)</f>
        <v>72</v>
      </c>
      <c r="V1455" s="15">
        <f ca="1">RAND()</f>
        <v>0.92493201983419404</v>
      </c>
      <c r="W1455" s="19">
        <f ca="1">(IF(B1455=1, $G$21+($G$22-$G$21)*V1455, $H$21+($H$22-$H$21)*V1455))</f>
        <v>4.7372620694196794E-2</v>
      </c>
      <c r="X1455" s="15">
        <f ca="1">ROUND(U1455*(1-W1455), 0)</f>
        <v>69</v>
      </c>
      <c r="Y1455" s="20">
        <f ca="1">RAND()</f>
        <v>9.7054663775828276E-2</v>
      </c>
      <c r="Z1455" s="15">
        <f ca="1">IF(B1455=1, ROUND(_xlfn.NORM.INV(Y1455,$C$13,$C$14)*(1+$T$14), 0), ROUND(_xlfn.NORM.INV(Y1455, $D$13, $D$14)*(1+$T$14), 0))</f>
        <v>25</v>
      </c>
      <c r="AA1455" s="20">
        <f ca="1">RAND()</f>
        <v>0.3973453406247176</v>
      </c>
      <c r="AB1455" s="18">
        <f ca="1">IF(B1455=1, ROUND(_xlfn.NORM.INV(AA1455,$C$15,$C$16), 2), ROUND(_xlfn.NORM.INV(AA1455, $D$15, $D$16), 2))</f>
        <v>3517.22</v>
      </c>
      <c r="AC1455" s="15">
        <f ca="1">MIN(G1455,Z1455)</f>
        <v>25</v>
      </c>
      <c r="AD1455" s="15">
        <f ca="1">RAND()</f>
        <v>0.59373215995580886</v>
      </c>
      <c r="AE1455" s="19">
        <f ca="1">(IF(B1455=1, $G$21+($G$22-$G$21)*AD1455, $H$21+($H$22-$H$21)*AD1455))</f>
        <v>3.5780625598453311E-2</v>
      </c>
      <c r="AF1455" s="15">
        <f ca="1">ROUND(AC1455*(1-AE1455), 0)</f>
        <v>24</v>
      </c>
      <c r="AG1455" s="20">
        <f ca="1">RAND()</f>
        <v>0.28207220393481935</v>
      </c>
      <c r="AH1455" s="15">
        <f ca="1">IF(B1455=1, ROUND(_xlfn.NORM.INV(AG1455,$C$17,$C$18)*(1+$T$14), 0), ROUND(_xlfn.NORM.INV(AG1455, $D$17, $D$18)*(1+$T$14), 0))</f>
        <v>232</v>
      </c>
      <c r="AI1455" s="20">
        <f ca="1">RAND()</f>
        <v>0.99460189332131343</v>
      </c>
      <c r="AJ1455" s="18">
        <f ca="1">IF(B1455=1, ROUND(_xlfn.NORM.INV(AI1455,$C$19,$C$20), 2), ROUND(_xlfn.NORM.INV(AI1455, $D$19, $D$20), 2))</f>
        <v>3042.7</v>
      </c>
      <c r="AK1455" s="15">
        <f ca="1">MIN(ROUND(H1455*(1+$C$22),0),AH1455)</f>
        <v>232</v>
      </c>
      <c r="AL1455" s="20">
        <f ca="1">RAND()</f>
        <v>0.37135174973725371</v>
      </c>
      <c r="AM1455" s="19">
        <f ca="1">(IF(B1455=1, $G$21+($G$22-$G$21)*AL1455, $H$21+($H$22-$H$21)*AL1455))</f>
        <v>2.7997311240803881E-2</v>
      </c>
      <c r="AN1455" s="15">
        <f ca="1">ROUND(AK1455*(1-AM1455), 0)</f>
        <v>226</v>
      </c>
      <c r="AO1455" s="18">
        <f ca="1">SUM(IF(AN1455&gt;H1455, (AN1455-H1455)*($G$23+AJ1455), 0),IF(AF1455&gt;G1455,(AF1455-G1455)*($G$23+AB1455),0),IF(X1455&gt;F1455,(X1455-F1455)*($G$23+T1455),0),IF(P1455&gt;E1455,(P1455-E1455)*($G$23+L1455),0))</f>
        <v>0</v>
      </c>
      <c r="AP1455" s="18">
        <f>-$C$24</f>
        <v>-313614.51120000001</v>
      </c>
      <c r="AQ1455" s="17">
        <f ca="1">L1455*P1455+T1455*X1455+AB1455*AF1455+AJ1455*AN1455-AO1455+AP1455</f>
        <v>1052549.2688</v>
      </c>
      <c r="AS1455" s="21">
        <f ca="1">SUM(IF(AN1455&gt;H1455, (AN1455-H1455), 0),IF(AF1455&gt;G1455,(AF1455-G1455),0),IF(X1455&gt;F1455,(X1455-F1455),0),IF(P1455&gt;E1455,(P1455-E1455),0))</f>
        <v>0</v>
      </c>
    </row>
    <row r="1456" spans="1:45" x14ac:dyDescent="0.4">
      <c r="A1456" s="15">
        <v>1428</v>
      </c>
      <c r="B1456" s="15">
        <f ca="1">IF(RAND() &lt; (8/12), 0, 1)</f>
        <v>1</v>
      </c>
      <c r="C1456" s="20">
        <f ca="1">RAND()</f>
        <v>0.44312254950542429</v>
      </c>
      <c r="D1456" s="15" t="str">
        <f ca="1">LOOKUP(C1456,$H$13:$H$16,$F$13:$F$16)</f>
        <v>Airbus A380-800</v>
      </c>
      <c r="E1456" s="15">
        <f ca="1">LOOKUP(D1456,$F$6:$F$9,$I$6:$I$9)</f>
        <v>14</v>
      </c>
      <c r="F1456" s="15">
        <f ca="1">LOOKUP(D1456,$F$6:$F$9,$J$6:$J$9)</f>
        <v>76</v>
      </c>
      <c r="G1456" s="15">
        <f ca="1">LOOKUP(D1456,$F$6:$F$9,$K$6:$K$9)</f>
        <v>56</v>
      </c>
      <c r="H1456" s="15">
        <f ca="1">LOOKUP(D1456,$F$6:$F$9,$L$6:$L$9)</f>
        <v>341</v>
      </c>
      <c r="I1456" s="20">
        <f ca="1">RAND()</f>
        <v>0.51775214834814232</v>
      </c>
      <c r="J1456" s="15">
        <f ca="1">IF(B1456=1, ROUND(_xlfn.NORM.INV(I1456,$C$5,$C$6)*(1+$T$14), 0), ROUND(_xlfn.NORM.INV(I1456, $D$5, $D$6)*(1+$T$14), 0))</f>
        <v>6</v>
      </c>
      <c r="K1456" s="20">
        <f ca="1">RAND()</f>
        <v>0.33593286219946017</v>
      </c>
      <c r="L1456" s="18">
        <f ca="1">IF(B1456=1, ROUND(_xlfn.NORM.INV(K1456,$C$7,$C$8), 2), ROUND(_xlfn.NORM.INV(K1456, $D$7, $D$8), 2))</f>
        <v>12894.97</v>
      </c>
      <c r="M1456" s="15">
        <f ca="1">MIN(E1456,J1456)</f>
        <v>6</v>
      </c>
      <c r="N1456" s="15">
        <f ca="1">RAND()</f>
        <v>0.96672829523949311</v>
      </c>
      <c r="O1456" s="19">
        <f ca="1">(IF(B1456=1, $G$21+($G$22-$G$21)*N1456, $H$21+($H$22-$H$21)*N1456))</f>
        <v>4.8835490333382262E-2</v>
      </c>
      <c r="P1456" s="15">
        <f ca="1">ROUND(M1456*(1-O1456), 0)</f>
        <v>6</v>
      </c>
      <c r="Q1456" s="20">
        <f ca="1">RAND()</f>
        <v>0.3360482559168928</v>
      </c>
      <c r="R1456" s="15">
        <f ca="1">IF(B1456=1, ROUND(_xlfn.NORM.INV(Q1456,$C$9,$C$10)*(1+$T$14), 0), ROUND(_xlfn.NORM.INV(Q1456, $D$9, $D$10)*(1+$T$14), 0))</f>
        <v>50</v>
      </c>
      <c r="S1456" s="20">
        <f ca="1">RAND()</f>
        <v>0.74349840706795367</v>
      </c>
      <c r="T1456" s="18">
        <f ca="1">IF(B1456=1, ROUND(_xlfn.NORM.INV(S1456,$C$11,$C$12), 2), ROUND(_xlfn.NORM.INV(S1456, $D$11, $D$12), 2))</f>
        <v>7419.31</v>
      </c>
      <c r="U1456" s="15">
        <f ca="1">MIN(F1456,R1456)</f>
        <v>50</v>
      </c>
      <c r="V1456" s="15">
        <f ca="1">RAND()</f>
        <v>0.9939091003234265</v>
      </c>
      <c r="W1456" s="19">
        <f ca="1">(IF(B1456=1, $G$21+($G$22-$G$21)*V1456, $H$21+($H$22-$H$21)*V1456))</f>
        <v>4.9786818511319927E-2</v>
      </c>
      <c r="X1456" s="15">
        <f ca="1">ROUND(U1456*(1-W1456), 0)</f>
        <v>48</v>
      </c>
      <c r="Y1456" s="20">
        <f ca="1">RAND()</f>
        <v>0.11367429142191376</v>
      </c>
      <c r="Z1456" s="15">
        <f ca="1">IF(B1456=1, ROUND(_xlfn.NORM.INV(Y1456,$C$13,$C$14)*(1+$T$14), 0), ROUND(_xlfn.NORM.INV(Y1456, $D$13, $D$14)*(1+$T$14), 0))</f>
        <v>27</v>
      </c>
      <c r="AA1456" s="20">
        <f ca="1">RAND()</f>
        <v>4.5851633862548979E-2</v>
      </c>
      <c r="AB1456" s="18">
        <f ca="1">IF(B1456=1, ROUND(_xlfn.NORM.INV(AA1456,$C$15,$C$16), 2), ROUND(_xlfn.NORM.INV(AA1456, $D$15, $D$16), 2))</f>
        <v>2831.32</v>
      </c>
      <c r="AC1456" s="15">
        <f ca="1">MIN(G1456,Z1456)</f>
        <v>27</v>
      </c>
      <c r="AD1456" s="15">
        <f ca="1">RAND()</f>
        <v>0.41369990055889749</v>
      </c>
      <c r="AE1456" s="19">
        <f ca="1">(IF(B1456=1, $G$21+($G$22-$G$21)*AD1456, $H$21+($H$22-$H$21)*AD1456))</f>
        <v>2.9479496519561416E-2</v>
      </c>
      <c r="AF1456" s="15">
        <f ca="1">ROUND(AC1456*(1-AE1456), 0)</f>
        <v>26</v>
      </c>
      <c r="AG1456" s="20">
        <f ca="1">RAND()</f>
        <v>4.9564564837735414E-2</v>
      </c>
      <c r="AH1456" s="15">
        <f ca="1">IF(B1456=1, ROUND(_xlfn.NORM.INV(AG1456,$C$17,$C$18)*(1+$T$14), 0), ROUND(_xlfn.NORM.INV(AG1456, $D$17, $D$18)*(1+$T$14), 0))</f>
        <v>97</v>
      </c>
      <c r="AI1456" s="20">
        <f ca="1">RAND()</f>
        <v>0.58702814846823559</v>
      </c>
      <c r="AJ1456" s="18">
        <f ca="1">IF(B1456=1, ROUND(_xlfn.NORM.INV(AI1456,$C$19,$C$20), 2), ROUND(_xlfn.NORM.INV(AI1456, $D$19, $D$20), 2))</f>
        <v>2342.58</v>
      </c>
      <c r="AK1456" s="15">
        <f ca="1">MIN(ROUND(H1456*(1+$C$22),0),AH1456)</f>
        <v>97</v>
      </c>
      <c r="AL1456" s="20">
        <f ca="1">RAND()</f>
        <v>0.5257515598947694</v>
      </c>
      <c r="AM1456" s="19">
        <f ca="1">(IF(B1456=1, $G$21+($G$22-$G$21)*AL1456, $H$21+($H$22-$H$21)*AL1456))</f>
        <v>3.3401304596316933E-2</v>
      </c>
      <c r="AN1456" s="15">
        <f ca="1">ROUND(AK1456*(1-AM1456), 0)</f>
        <v>94</v>
      </c>
      <c r="AO1456" s="18">
        <f ca="1">SUM(IF(AN1456&gt;H1456, (AN1456-H1456)*($G$23+AJ1456), 0),IF(AF1456&gt;G1456,(AF1456-G1456)*($G$23+AB1456),0),IF(X1456&gt;F1456,(X1456-F1456)*($G$23+T1456),0),IF(P1456&gt;E1456,(P1456-E1456)*($G$23+L1456),0))</f>
        <v>0</v>
      </c>
      <c r="AP1456" s="18">
        <f>-$C$24</f>
        <v>-313614.51120000001</v>
      </c>
      <c r="AQ1456" s="17">
        <f ca="1">L1456*P1456+T1456*X1456+AB1456*AF1456+AJ1456*AN1456-AO1456+AP1456</f>
        <v>413699.02880000003</v>
      </c>
      <c r="AS1456" s="21">
        <f ca="1">SUM(IF(AN1456&gt;H1456, (AN1456-H1456), 0),IF(AF1456&gt;G1456,(AF1456-G1456),0),IF(X1456&gt;F1456,(X1456-F1456),0),IF(P1456&gt;E1456,(P1456-E1456),0))</f>
        <v>0</v>
      </c>
    </row>
    <row r="1457" spans="1:45" x14ac:dyDescent="0.4">
      <c r="A1457" s="15">
        <v>1429</v>
      </c>
      <c r="B1457" s="15">
        <f ca="1">IF(RAND() &lt; (8/12), 0, 1)</f>
        <v>0</v>
      </c>
      <c r="C1457" s="20">
        <f ca="1">RAND()</f>
        <v>0.47038499152763413</v>
      </c>
      <c r="D1457" s="15" t="str">
        <f ca="1">LOOKUP(C1457,$H$13:$H$16,$F$13:$F$16)</f>
        <v>Airbus A380-800</v>
      </c>
      <c r="E1457" s="15">
        <f ca="1">LOOKUP(D1457,$F$6:$F$9,$I$6:$I$9)</f>
        <v>14</v>
      </c>
      <c r="F1457" s="15">
        <f ca="1">LOOKUP(D1457,$F$6:$F$9,$J$6:$J$9)</f>
        <v>76</v>
      </c>
      <c r="G1457" s="15">
        <f ca="1">LOOKUP(D1457,$F$6:$F$9,$K$6:$K$9)</f>
        <v>56</v>
      </c>
      <c r="H1457" s="15">
        <f ca="1">LOOKUP(D1457,$F$6:$F$9,$L$6:$L$9)</f>
        <v>341</v>
      </c>
      <c r="I1457" s="20">
        <f ca="1">RAND()</f>
        <v>2.5350832129159229E-2</v>
      </c>
      <c r="J1457" s="15">
        <f ca="1">IF(B1457=1, ROUND(_xlfn.NORM.INV(I1457,$C$5,$C$6)*(1+$T$14), 0), ROUND(_xlfn.NORM.INV(I1457, $D$5, $D$6)*(1+$T$14), 0))</f>
        <v>2</v>
      </c>
      <c r="K1457" s="20">
        <f ca="1">RAND()</f>
        <v>0.62432401556737627</v>
      </c>
      <c r="L1457" s="18">
        <f ca="1">IF(B1457=1, ROUND(_xlfn.NORM.INV(K1457,$C$7,$C$8), 2), ROUND(_xlfn.NORM.INV(K1457, $D$7, $D$8), 2))</f>
        <v>10636.79</v>
      </c>
      <c r="M1457" s="15">
        <f ca="1">MIN(E1457,J1457)</f>
        <v>2</v>
      </c>
      <c r="N1457" s="15">
        <f ca="1">RAND()</f>
        <v>0.68734678842254071</v>
      </c>
      <c r="O1457" s="19">
        <f ca="1">(IF(B1457=1, $G$21+($G$22-$G$21)*N1457, $H$21+($H$22-$H$21)*N1457))</f>
        <v>3.0620403652676223E-2</v>
      </c>
      <c r="P1457" s="15">
        <f ca="1">ROUND(M1457*(1-O1457), 0)</f>
        <v>2</v>
      </c>
      <c r="Q1457" s="20">
        <f ca="1">RAND()</f>
        <v>0.97073760140602094</v>
      </c>
      <c r="R1457" s="15">
        <f ca="1">IF(B1457=1, ROUND(_xlfn.NORM.INV(Q1457,$C$9,$C$10)*(1+$T$14), 0), ROUND(_xlfn.NORM.INV(Q1457, $D$9, $D$10)*(1+$T$14), 0))</f>
        <v>60</v>
      </c>
      <c r="S1457" s="20">
        <f ca="1">RAND()</f>
        <v>0.10535538242647347</v>
      </c>
      <c r="T1457" s="18">
        <f ca="1">IF(B1457=1, ROUND(_xlfn.NORM.INV(S1457,$C$11,$C$12), 2), ROUND(_xlfn.NORM.INV(S1457, $D$11, $D$12), 2))</f>
        <v>4960.97</v>
      </c>
      <c r="U1457" s="15">
        <f ca="1">MIN(F1457,R1457)</f>
        <v>60</v>
      </c>
      <c r="V1457" s="15">
        <f ca="1">RAND()</f>
        <v>0.75364913915331511</v>
      </c>
      <c r="W1457" s="19">
        <f ca="1">(IF(B1457=1, $G$21+($G$22-$G$21)*V1457, $H$21+($H$22-$H$21)*V1457))</f>
        <v>3.2609474174599452E-2</v>
      </c>
      <c r="X1457" s="15">
        <f ca="1">ROUND(U1457*(1-W1457), 0)</f>
        <v>58</v>
      </c>
      <c r="Y1457" s="20">
        <f ca="1">RAND()</f>
        <v>0.91643483284547855</v>
      </c>
      <c r="Z1457" s="15">
        <f ca="1">IF(B1457=1, ROUND(_xlfn.NORM.INV(Y1457,$C$13,$C$14)*(1+$T$14), 0), ROUND(_xlfn.NORM.INV(Y1457, $D$13, $D$14)*(1+$T$14), 0))</f>
        <v>49</v>
      </c>
      <c r="AA1457" s="20">
        <f ca="1">RAND()</f>
        <v>0.28250132363838976</v>
      </c>
      <c r="AB1457" s="18">
        <f ca="1">IF(B1457=1, ROUND(_xlfn.NORM.INV(AA1457,$C$15,$C$16), 2), ROUND(_xlfn.NORM.INV(AA1457, $D$15, $D$16), 2))</f>
        <v>2728.03</v>
      </c>
      <c r="AC1457" s="15">
        <f ca="1">MIN(G1457,Z1457)</f>
        <v>49</v>
      </c>
      <c r="AD1457" s="15">
        <f ca="1">RAND()</f>
        <v>0.96516780966340321</v>
      </c>
      <c r="AE1457" s="19">
        <f ca="1">(IF(B1457=1, $G$21+($G$22-$G$21)*AD1457, $H$21+($H$22-$H$21)*AD1457))</f>
        <v>3.8955034289902095E-2</v>
      </c>
      <c r="AF1457" s="15">
        <f ca="1">ROUND(AC1457*(1-AE1457), 0)</f>
        <v>47</v>
      </c>
      <c r="AG1457" s="20">
        <f ca="1">RAND()</f>
        <v>0.4580628833391478</v>
      </c>
      <c r="AH1457" s="15">
        <f ca="1">IF(B1457=1, ROUND(_xlfn.NORM.INV(AG1457,$C$17,$C$18)*(1+$T$14), 0), ROUND(_xlfn.NORM.INV(AG1457, $D$17, $D$18)*(1+$T$14), 0))</f>
        <v>194</v>
      </c>
      <c r="AI1457" s="20">
        <f ca="1">RAND()</f>
        <v>0.72215632362691817</v>
      </c>
      <c r="AJ1457" s="18">
        <f ca="1">IF(B1457=1, ROUND(_xlfn.NORM.INV(AI1457,$C$19,$C$20), 2), ROUND(_xlfn.NORM.INV(AI1457, $D$19, $D$20), 2))</f>
        <v>1793.49</v>
      </c>
      <c r="AK1457" s="15">
        <f ca="1">MIN(ROUND(H1457*(1+$C$22),0),AH1457)</f>
        <v>194</v>
      </c>
      <c r="AL1457" s="20">
        <f ca="1">RAND()</f>
        <v>0.50385759742272473</v>
      </c>
      <c r="AM1457" s="19">
        <f ca="1">(IF(B1457=1, $G$21+($G$22-$G$21)*AL1457, $H$21+($H$22-$H$21)*AL1457))</f>
        <v>2.5115727922681741E-2</v>
      </c>
      <c r="AN1457" s="15">
        <f ca="1">ROUND(AK1457*(1-AM1457), 0)</f>
        <v>189</v>
      </c>
      <c r="AO1457" s="18">
        <f ca="1">SUM(IF(AN1457&gt;H1457, (AN1457-H1457)*($G$23+AJ1457), 0),IF(AF1457&gt;G1457,(AF1457-G1457)*($G$23+AB1457),0),IF(X1457&gt;F1457,(X1457-F1457)*($G$23+T1457),0),IF(P1457&gt;E1457,(P1457-E1457)*($G$23+L1457),0))</f>
        <v>0</v>
      </c>
      <c r="AP1457" s="18">
        <f>-$C$24</f>
        <v>-313614.51120000001</v>
      </c>
      <c r="AQ1457" s="17">
        <f ca="1">L1457*P1457+T1457*X1457+AB1457*AF1457+AJ1457*AN1457-AO1457+AP1457</f>
        <v>462582.34879999998</v>
      </c>
      <c r="AS1457" s="21">
        <f ca="1">SUM(IF(AN1457&gt;H1457, (AN1457-H1457), 0),IF(AF1457&gt;G1457,(AF1457-G1457),0),IF(X1457&gt;F1457,(X1457-F1457),0),IF(P1457&gt;E1457,(P1457-E1457),0))</f>
        <v>0</v>
      </c>
    </row>
    <row r="1458" spans="1:45" x14ac:dyDescent="0.4">
      <c r="A1458" s="15">
        <v>1430</v>
      </c>
      <c r="B1458" s="15">
        <f ca="1">IF(RAND() &lt; (8/12), 0, 1)</f>
        <v>1</v>
      </c>
      <c r="C1458" s="20">
        <f ca="1">RAND()</f>
        <v>0.41295290220247982</v>
      </c>
      <c r="D1458" s="15" t="str">
        <f ca="1">LOOKUP(C1458,$H$13:$H$16,$F$13:$F$16)</f>
        <v>Airbus A380-800</v>
      </c>
      <c r="E1458" s="15">
        <f ca="1">LOOKUP(D1458,$F$6:$F$9,$I$6:$I$9)</f>
        <v>14</v>
      </c>
      <c r="F1458" s="15">
        <f ca="1">LOOKUP(D1458,$F$6:$F$9,$J$6:$J$9)</f>
        <v>76</v>
      </c>
      <c r="G1458" s="15">
        <f ca="1">LOOKUP(D1458,$F$6:$F$9,$K$6:$K$9)</f>
        <v>56</v>
      </c>
      <c r="H1458" s="15">
        <f ca="1">LOOKUP(D1458,$F$6:$F$9,$L$6:$L$9)</f>
        <v>341</v>
      </c>
      <c r="I1458" s="20">
        <f ca="1">RAND()</f>
        <v>0.13278099287900214</v>
      </c>
      <c r="J1458" s="15">
        <f ca="1">IF(B1458=1, ROUND(_xlfn.NORM.INV(I1458,$C$5,$C$6)*(1+$T$14), 0), ROUND(_xlfn.NORM.INV(I1458, $D$5, $D$6)*(1+$T$14), 0))</f>
        <v>4</v>
      </c>
      <c r="K1458" s="20">
        <f ca="1">RAND()</f>
        <v>0.31395733986138785</v>
      </c>
      <c r="L1458" s="18">
        <f ca="1">IF(B1458=1, ROUND(_xlfn.NORM.INV(K1458,$C$7,$C$8), 2), ROUND(_xlfn.NORM.INV(K1458, $D$7, $D$8), 2))</f>
        <v>12784.83</v>
      </c>
      <c r="M1458" s="15">
        <f ca="1">MIN(E1458,J1458)</f>
        <v>4</v>
      </c>
      <c r="N1458" s="15">
        <f ca="1">RAND()</f>
        <v>7.3042783177908133E-2</v>
      </c>
      <c r="O1458" s="19">
        <f ca="1">(IF(B1458=1, $G$21+($G$22-$G$21)*N1458, $H$21+($H$22-$H$21)*N1458))</f>
        <v>1.7556497411226786E-2</v>
      </c>
      <c r="P1458" s="15">
        <f ca="1">ROUND(M1458*(1-O1458), 0)</f>
        <v>4</v>
      </c>
      <c r="Q1458" s="20">
        <f ca="1">RAND()</f>
        <v>0.84334275563756933</v>
      </c>
      <c r="R1458" s="15">
        <f ca="1">IF(B1458=1, ROUND(_xlfn.NORM.INV(Q1458,$C$9,$C$10)*(1+$T$14), 0), ROUND(_xlfn.NORM.INV(Q1458, $D$9, $D$10)*(1+$T$14), 0))</f>
        <v>86</v>
      </c>
      <c r="S1458" s="20">
        <f ca="1">RAND()</f>
        <v>0.7691067176690557</v>
      </c>
      <c r="T1458" s="18">
        <f ca="1">IF(B1458=1, ROUND(_xlfn.NORM.INV(S1458,$C$11,$C$12), 2), ROUND(_xlfn.NORM.INV(S1458, $D$11, $D$12), 2))</f>
        <v>7493.02</v>
      </c>
      <c r="U1458" s="15">
        <f ca="1">MIN(F1458,R1458)</f>
        <v>76</v>
      </c>
      <c r="V1458" s="15">
        <f ca="1">RAND()</f>
        <v>0.55386080052963027</v>
      </c>
      <c r="W1458" s="19">
        <f ca="1">(IF(B1458=1, $G$21+($G$22-$G$21)*V1458, $H$21+($H$22-$H$21)*V1458))</f>
        <v>3.4385128018537062E-2</v>
      </c>
      <c r="X1458" s="15">
        <f ca="1">ROUND(U1458*(1-W1458), 0)</f>
        <v>73</v>
      </c>
      <c r="Y1458" s="20">
        <f ca="1">RAND()</f>
        <v>0.53748506916835326</v>
      </c>
      <c r="Z1458" s="15">
        <f ca="1">IF(B1458=1, ROUND(_xlfn.NORM.INV(Y1458,$C$13,$C$14)*(1+$T$14), 0), ROUND(_xlfn.NORM.INV(Y1458, $D$13, $D$14)*(1+$T$14), 0))</f>
        <v>57</v>
      </c>
      <c r="AA1458" s="20">
        <f ca="1">RAND()</f>
        <v>0.69967801106662475</v>
      </c>
      <c r="AB1458" s="18">
        <f ca="1">IF(B1458=1, ROUND(_xlfn.NORM.INV(AA1458,$C$15,$C$16), 2), ROUND(_xlfn.NORM.INV(AA1458, $D$15, $D$16), 2))</f>
        <v>3894.11</v>
      </c>
      <c r="AC1458" s="15">
        <f ca="1">MIN(G1458,Z1458)</f>
        <v>56</v>
      </c>
      <c r="AD1458" s="15">
        <f ca="1">RAND()</f>
        <v>0.48451123066423529</v>
      </c>
      <c r="AE1458" s="19">
        <f ca="1">(IF(B1458=1, $G$21+($G$22-$G$21)*AD1458, $H$21+($H$22-$H$21)*AD1458))</f>
        <v>3.1957893073248235E-2</v>
      </c>
      <c r="AF1458" s="15">
        <f ca="1">ROUND(AC1458*(1-AE1458), 0)</f>
        <v>54</v>
      </c>
      <c r="AG1458" s="20">
        <f ca="1">RAND()</f>
        <v>0.5583451627276762</v>
      </c>
      <c r="AH1458" s="15">
        <f ca="1">IF(B1458=1, ROUND(_xlfn.NORM.INV(AG1458,$C$17,$C$18)*(1+$T$14), 0), ROUND(_xlfn.NORM.INV(AG1458, $D$17, $D$18)*(1+$T$14), 0))</f>
        <v>323</v>
      </c>
      <c r="AI1458" s="20">
        <f ca="1">RAND()</f>
        <v>0.78667866642364626</v>
      </c>
      <c r="AJ1458" s="18">
        <f ca="1">IF(B1458=1, ROUND(_xlfn.NORM.INV(AI1458,$C$19,$C$20), 2), ROUND(_xlfn.NORM.INV(AI1458, $D$19, $D$20), 2))</f>
        <v>2515.42</v>
      </c>
      <c r="AK1458" s="15">
        <f ca="1">MIN(ROUND(H1458*(1+$C$22),0),AH1458)</f>
        <v>323</v>
      </c>
      <c r="AL1458" s="20">
        <f ca="1">RAND()</f>
        <v>0.83105032824065139</v>
      </c>
      <c r="AM1458" s="19">
        <f ca="1">(IF(B1458=1, $G$21+($G$22-$G$21)*AL1458, $H$21+($H$22-$H$21)*AL1458))</f>
        <v>4.4086761488422804E-2</v>
      </c>
      <c r="AN1458" s="15">
        <f ca="1">ROUND(AK1458*(1-AM1458), 0)</f>
        <v>309</v>
      </c>
      <c r="AO1458" s="18">
        <f ca="1">SUM(IF(AN1458&gt;H1458, (AN1458-H1458)*($G$23+AJ1458), 0),IF(AF1458&gt;G1458,(AF1458-G1458)*($G$23+AB1458),0),IF(X1458&gt;F1458,(X1458-F1458)*($G$23+T1458),0),IF(P1458&gt;E1458,(P1458-E1458)*($G$23+L1458),0))</f>
        <v>0</v>
      </c>
      <c r="AP1458" s="18">
        <f>-$C$24</f>
        <v>-313614.51120000001</v>
      </c>
      <c r="AQ1458" s="17">
        <f ca="1">L1458*P1458+T1458*X1458+AB1458*AF1458+AJ1458*AN1458-AO1458+AP1458</f>
        <v>1272061.9887999999</v>
      </c>
      <c r="AS1458" s="21">
        <f ca="1">SUM(IF(AN1458&gt;H1458, (AN1458-H1458), 0),IF(AF1458&gt;G1458,(AF1458-G1458),0),IF(X1458&gt;F1458,(X1458-F1458),0),IF(P1458&gt;E1458,(P1458-E1458),0))</f>
        <v>0</v>
      </c>
    </row>
    <row r="1459" spans="1:45" x14ac:dyDescent="0.4">
      <c r="A1459" s="15">
        <v>1431</v>
      </c>
      <c r="B1459" s="15">
        <f ca="1">IF(RAND() &lt; (8/12), 0, 1)</f>
        <v>0</v>
      </c>
      <c r="C1459" s="20">
        <f ca="1">RAND()</f>
        <v>0.73409078257060767</v>
      </c>
      <c r="D1459" s="15" t="str">
        <f ca="1">LOOKUP(C1459,$H$13:$H$16,$F$13:$F$16)</f>
        <v>Boeing 777-300ER</v>
      </c>
      <c r="E1459" s="15">
        <f ca="1">LOOKUP(D1459,$F$6:$F$9,$I$6:$I$9)</f>
        <v>8</v>
      </c>
      <c r="F1459" s="15">
        <f ca="1">LOOKUP(D1459,$F$6:$F$9,$J$6:$J$9)</f>
        <v>40</v>
      </c>
      <c r="G1459" s="15">
        <f ca="1">LOOKUP(D1459,$F$6:$F$9,$K$6:$K$9)</f>
        <v>24</v>
      </c>
      <c r="H1459" s="15">
        <f ca="1">LOOKUP(D1459,$F$6:$F$9,$L$6:$L$9)</f>
        <v>260</v>
      </c>
      <c r="I1459" s="20">
        <f ca="1">RAND()</f>
        <v>0.52188808643849038</v>
      </c>
      <c r="J1459" s="15">
        <f ca="1">IF(B1459=1, ROUND(_xlfn.NORM.INV(I1459,$C$5,$C$6)*(1+$T$14), 0), ROUND(_xlfn.NORM.INV(I1459, $D$5, $D$6)*(1+$T$14), 0))</f>
        <v>4</v>
      </c>
      <c r="K1459" s="20">
        <f ca="1">RAND()</f>
        <v>0.57923923047998249</v>
      </c>
      <c r="L1459" s="18">
        <f ca="1">IF(B1459=1, ROUND(_xlfn.NORM.INV(K1459,$C$7,$C$8), 2), ROUND(_xlfn.NORM.INV(K1459, $D$7, $D$8), 2))</f>
        <v>10583.51</v>
      </c>
      <c r="M1459" s="15">
        <f ca="1">MIN(E1459,J1459)</f>
        <v>4</v>
      </c>
      <c r="N1459" s="15">
        <f ca="1">RAND()</f>
        <v>0.56879494880275328</v>
      </c>
      <c r="O1459" s="19">
        <f ca="1">(IF(B1459=1, $G$21+($G$22-$G$21)*N1459, $H$21+($H$22-$H$21)*N1459))</f>
        <v>2.70638484640826E-2</v>
      </c>
      <c r="P1459" s="15">
        <f ca="1">ROUND(M1459*(1-O1459), 0)</f>
        <v>4</v>
      </c>
      <c r="Q1459" s="20">
        <f ca="1">RAND()</f>
        <v>0.9732304708169216</v>
      </c>
      <c r="R1459" s="15">
        <f ca="1">IF(B1459=1, ROUND(_xlfn.NORM.INV(Q1459,$C$9,$C$10)*(1+$T$14), 0), ROUND(_xlfn.NORM.INV(Q1459, $D$9, $D$10)*(1+$T$14), 0))</f>
        <v>60</v>
      </c>
      <c r="S1459" s="20">
        <f ca="1">RAND()</f>
        <v>0.97838612334162545</v>
      </c>
      <c r="T1459" s="18">
        <f ca="1">IF(B1459=1, ROUND(_xlfn.NORM.INV(S1459,$C$11,$C$12), 2), ROUND(_xlfn.NORM.INV(S1459, $D$11, $D$12), 2))</f>
        <v>5706.85</v>
      </c>
      <c r="U1459" s="15">
        <f ca="1">MIN(F1459,R1459)</f>
        <v>40</v>
      </c>
      <c r="V1459" s="15">
        <f ca="1">RAND()</f>
        <v>0.16346079020573479</v>
      </c>
      <c r="W1459" s="19">
        <f ca="1">(IF(B1459=1, $G$21+($G$22-$G$21)*V1459, $H$21+($H$22-$H$21)*V1459))</f>
        <v>1.4903823706172045E-2</v>
      </c>
      <c r="X1459" s="15">
        <f ca="1">ROUND(U1459*(1-W1459), 0)</f>
        <v>39</v>
      </c>
      <c r="Y1459" s="20">
        <f ca="1">RAND()</f>
        <v>0.66575025479152006</v>
      </c>
      <c r="Z1459" s="15">
        <f ca="1">IF(B1459=1, ROUND(_xlfn.NORM.INV(Y1459,$C$13,$C$14)*(1+$T$14), 0), ROUND(_xlfn.NORM.INV(Y1459, $D$13, $D$14)*(1+$T$14), 0))</f>
        <v>40</v>
      </c>
      <c r="AA1459" s="20">
        <f ca="1">RAND()</f>
        <v>6.3739209694486432E-2</v>
      </c>
      <c r="AB1459" s="18">
        <f ca="1">IF(B1459=1, ROUND(_xlfn.NORM.INV(AA1459,$C$15,$C$16), 2), ROUND(_xlfn.NORM.INV(AA1459, $D$15, $D$16), 2))</f>
        <v>2612.73</v>
      </c>
      <c r="AC1459" s="15">
        <f ca="1">MIN(G1459,Z1459)</f>
        <v>24</v>
      </c>
      <c r="AD1459" s="15">
        <f ca="1">RAND()</f>
        <v>0.27986857298584122</v>
      </c>
      <c r="AE1459" s="19">
        <f ca="1">(IF(B1459=1, $G$21+($G$22-$G$21)*AD1459, $H$21+($H$22-$H$21)*AD1459))</f>
        <v>1.8396057189575238E-2</v>
      </c>
      <c r="AF1459" s="15">
        <f ca="1">ROUND(AC1459*(1-AE1459), 0)</f>
        <v>24</v>
      </c>
      <c r="AG1459" s="20">
        <f ca="1">RAND()</f>
        <v>0.12303403870358087</v>
      </c>
      <c r="AH1459" s="15">
        <f ca="1">IF(B1459=1, ROUND(_xlfn.NORM.INV(AG1459,$C$17,$C$18)*(1+$T$14), 0), ROUND(_xlfn.NORM.INV(AG1459, $D$17, $D$18)*(1+$T$14), 0))</f>
        <v>139</v>
      </c>
      <c r="AI1459" s="20">
        <f ca="1">RAND()</f>
        <v>0.42958325644983097</v>
      </c>
      <c r="AJ1459" s="18">
        <f ca="1">IF(B1459=1, ROUND(_xlfn.NORM.INV(AI1459,$C$19,$C$20), 2), ROUND(_xlfn.NORM.INV(AI1459, $D$19, $D$20), 2))</f>
        <v>1735.25</v>
      </c>
      <c r="AK1459" s="15">
        <f ca="1">MIN(ROUND(H1459*(1+$C$22),0),AH1459)</f>
        <v>139</v>
      </c>
      <c r="AL1459" s="20">
        <f ca="1">RAND()</f>
        <v>0.43579944298001716</v>
      </c>
      <c r="AM1459" s="19">
        <f ca="1">(IF(B1459=1, $G$21+($G$22-$G$21)*AL1459, $H$21+($H$22-$H$21)*AL1459))</f>
        <v>2.3073983289400517E-2</v>
      </c>
      <c r="AN1459" s="15">
        <f ca="1">ROUND(AK1459*(1-AM1459), 0)</f>
        <v>136</v>
      </c>
      <c r="AO1459" s="18">
        <f ca="1">SUM(IF(AN1459&gt;H1459, (AN1459-H1459)*($G$23+AJ1459), 0),IF(AF1459&gt;G1459,(AF1459-G1459)*($G$23+AB1459),0),IF(X1459&gt;F1459,(X1459-F1459)*($G$23+T1459),0),IF(P1459&gt;E1459,(P1459-E1459)*($G$23+L1459),0))</f>
        <v>0</v>
      </c>
      <c r="AP1459" s="18">
        <f>-$C$24</f>
        <v>-313614.51120000001</v>
      </c>
      <c r="AQ1459" s="17">
        <f ca="1">L1459*P1459+T1459*X1459+AB1459*AF1459+AJ1459*AN1459-AO1459+AP1459</f>
        <v>249986.19879999995</v>
      </c>
      <c r="AS1459" s="21">
        <f ca="1">SUM(IF(AN1459&gt;H1459, (AN1459-H1459), 0),IF(AF1459&gt;G1459,(AF1459-G1459),0),IF(X1459&gt;F1459,(X1459-F1459),0),IF(P1459&gt;E1459,(P1459-E1459),0))</f>
        <v>0</v>
      </c>
    </row>
    <row r="1460" spans="1:45" x14ac:dyDescent="0.4">
      <c r="A1460" s="15">
        <v>1432</v>
      </c>
      <c r="B1460" s="15">
        <f ca="1">IF(RAND() &lt; (8/12), 0, 1)</f>
        <v>0</v>
      </c>
      <c r="C1460" s="20">
        <f ca="1">RAND()</f>
        <v>0.93287073535281162</v>
      </c>
      <c r="D1460" s="15" t="str">
        <f ca="1">LOOKUP(C1460,$H$13:$H$16,$F$13:$F$16)</f>
        <v>Boeing 777-300ER</v>
      </c>
      <c r="E1460" s="15">
        <f ca="1">LOOKUP(D1460,$F$6:$F$9,$I$6:$I$9)</f>
        <v>8</v>
      </c>
      <c r="F1460" s="15">
        <f ca="1">LOOKUP(D1460,$F$6:$F$9,$J$6:$J$9)</f>
        <v>40</v>
      </c>
      <c r="G1460" s="15">
        <f ca="1">LOOKUP(D1460,$F$6:$F$9,$K$6:$K$9)</f>
        <v>24</v>
      </c>
      <c r="H1460" s="15">
        <f ca="1">LOOKUP(D1460,$F$6:$F$9,$L$6:$L$9)</f>
        <v>260</v>
      </c>
      <c r="I1460" s="20">
        <f ca="1">RAND()</f>
        <v>2.0537194920248192E-2</v>
      </c>
      <c r="J1460" s="15">
        <f ca="1">IF(B1460=1, ROUND(_xlfn.NORM.INV(I1460,$C$5,$C$6)*(1+$T$14), 0), ROUND(_xlfn.NORM.INV(I1460, $D$5, $D$6)*(1+$T$14), 0))</f>
        <v>2</v>
      </c>
      <c r="K1460" s="20">
        <f ca="1">RAND()</f>
        <v>0.219247569763935</v>
      </c>
      <c r="L1460" s="18">
        <f ca="1">IF(B1460=1, ROUND(_xlfn.NORM.INV(K1460,$C$7,$C$8), 2), ROUND(_xlfn.NORM.INV(K1460, $D$7, $D$8), 2))</f>
        <v>10139.290000000001</v>
      </c>
      <c r="M1460" s="15">
        <f ca="1">MIN(E1460,J1460)</f>
        <v>2</v>
      </c>
      <c r="N1460" s="15">
        <f ca="1">RAND()</f>
        <v>0.3757636877741195</v>
      </c>
      <c r="O1460" s="19">
        <f ca="1">(IF(B1460=1, $G$21+($G$22-$G$21)*N1460, $H$21+($H$22-$H$21)*N1460))</f>
        <v>2.1272910633223584E-2</v>
      </c>
      <c r="P1460" s="15">
        <f ca="1">ROUND(M1460*(1-O1460), 0)</f>
        <v>2</v>
      </c>
      <c r="Q1460" s="20">
        <f ca="1">RAND()</f>
        <v>0.24919573557161323</v>
      </c>
      <c r="R1460" s="15">
        <f ca="1">IF(B1460=1, ROUND(_xlfn.NORM.INV(Q1460,$C$9,$C$10)*(1+$T$14), 0), ROUND(_xlfn.NORM.INV(Q1460, $D$9, $D$10)*(1+$T$14), 0))</f>
        <v>33</v>
      </c>
      <c r="S1460" s="20">
        <f ca="1">RAND()</f>
        <v>0.14053318796105552</v>
      </c>
      <c r="T1460" s="18">
        <f ca="1">IF(B1460=1, ROUND(_xlfn.NORM.INV(S1460,$C$11,$C$12), 2), ROUND(_xlfn.NORM.INV(S1460, $D$11, $D$12), 2))</f>
        <v>5000.55</v>
      </c>
      <c r="U1460" s="15">
        <f ca="1">MIN(F1460,R1460)</f>
        <v>33</v>
      </c>
      <c r="V1460" s="15">
        <f ca="1">RAND()</f>
        <v>0.16553884906838401</v>
      </c>
      <c r="W1460" s="19">
        <f ca="1">(IF(B1460=1, $G$21+($G$22-$G$21)*V1460, $H$21+($H$22-$H$21)*V1460))</f>
        <v>1.4966165472051519E-2</v>
      </c>
      <c r="X1460" s="15">
        <f ca="1">ROUND(U1460*(1-W1460), 0)</f>
        <v>33</v>
      </c>
      <c r="Y1460" s="20">
        <f ca="1">RAND()</f>
        <v>0.62770237923809979</v>
      </c>
      <c r="Z1460" s="15">
        <f ca="1">IF(B1460=1, ROUND(_xlfn.NORM.INV(Y1460,$C$13,$C$14)*(1+$T$14), 0), ROUND(_xlfn.NORM.INV(Y1460, $D$13, $D$14)*(1+$T$14), 0))</f>
        <v>39</v>
      </c>
      <c r="AA1460" s="20">
        <f ca="1">RAND()</f>
        <v>0.46379299666893115</v>
      </c>
      <c r="AB1460" s="18">
        <f ca="1">IF(B1460=1, ROUND(_xlfn.NORM.INV(AA1460,$C$15,$C$16), 2), ROUND(_xlfn.NORM.INV(AA1460, $D$15, $D$16), 2))</f>
        <v>2786.92</v>
      </c>
      <c r="AC1460" s="15">
        <f ca="1">MIN(G1460,Z1460)</f>
        <v>24</v>
      </c>
      <c r="AD1460" s="15">
        <f ca="1">RAND()</f>
        <v>0.95370747430575242</v>
      </c>
      <c r="AE1460" s="19">
        <f ca="1">(IF(B1460=1, $G$21+($G$22-$G$21)*AD1460, $H$21+($H$22-$H$21)*AD1460))</f>
        <v>3.8611224229172569E-2</v>
      </c>
      <c r="AF1460" s="15">
        <f ca="1">ROUND(AC1460*(1-AE1460), 0)</f>
        <v>23</v>
      </c>
      <c r="AG1460" s="20">
        <f ca="1">RAND()</f>
        <v>0.16387966462845849</v>
      </c>
      <c r="AH1460" s="15">
        <f ca="1">IF(B1460=1, ROUND(_xlfn.NORM.INV(AG1460,$C$17,$C$18)*(1+$T$14), 0), ROUND(_xlfn.NORM.INV(AG1460, $D$17, $D$18)*(1+$T$14), 0))</f>
        <v>148</v>
      </c>
      <c r="AI1460" s="20">
        <f ca="1">RAND()</f>
        <v>0.69157960945302466</v>
      </c>
      <c r="AJ1460" s="18">
        <f ca="1">IF(B1460=1, ROUND(_xlfn.NORM.INV(AI1460,$C$19,$C$20), 2), ROUND(_xlfn.NORM.INV(AI1460, $D$19, $D$20), 2))</f>
        <v>1786.74</v>
      </c>
      <c r="AK1460" s="15">
        <f ca="1">MIN(ROUND(H1460*(1+$C$22),0),AH1460)</f>
        <v>148</v>
      </c>
      <c r="AL1460" s="20">
        <f ca="1">RAND()</f>
        <v>0.95824062244906871</v>
      </c>
      <c r="AM1460" s="19">
        <f ca="1">(IF(B1460=1, $G$21+($G$22-$G$21)*AL1460, $H$21+($H$22-$H$21)*AL1460))</f>
        <v>3.8747218673472063E-2</v>
      </c>
      <c r="AN1460" s="15">
        <f ca="1">ROUND(AK1460*(1-AM1460), 0)</f>
        <v>142</v>
      </c>
      <c r="AO1460" s="18">
        <f ca="1">SUM(IF(AN1460&gt;H1460, (AN1460-H1460)*($G$23+AJ1460), 0),IF(AF1460&gt;G1460,(AF1460-G1460)*($G$23+AB1460),0),IF(X1460&gt;F1460,(X1460-F1460)*($G$23+T1460),0),IF(P1460&gt;E1460,(P1460-E1460)*($G$23+L1460),0))</f>
        <v>0</v>
      </c>
      <c r="AP1460" s="18">
        <f>-$C$24</f>
        <v>-313614.51120000001</v>
      </c>
      <c r="AQ1460" s="17">
        <f ca="1">L1460*P1460+T1460*X1460+AB1460*AF1460+AJ1460*AN1460-AO1460+AP1460</f>
        <v>189498.45879999996</v>
      </c>
      <c r="AS1460" s="21">
        <f ca="1">SUM(IF(AN1460&gt;H1460, (AN1460-H1460), 0),IF(AF1460&gt;G1460,(AF1460-G1460),0),IF(X1460&gt;F1460,(X1460-F1460),0),IF(P1460&gt;E1460,(P1460-E1460),0))</f>
        <v>0</v>
      </c>
    </row>
    <row r="1461" spans="1:45" x14ac:dyDescent="0.4">
      <c r="A1461" s="15">
        <v>1433</v>
      </c>
      <c r="B1461" s="15">
        <f ca="1">IF(RAND() &lt; (8/12), 0, 1)</f>
        <v>0</v>
      </c>
      <c r="C1461" s="20">
        <f ca="1">RAND()</f>
        <v>0.78592051018813558</v>
      </c>
      <c r="D1461" s="15" t="str">
        <f ca="1">LOOKUP(C1461,$H$13:$H$16,$F$13:$F$16)</f>
        <v>Boeing 777-300ER</v>
      </c>
      <c r="E1461" s="15">
        <f ca="1">LOOKUP(D1461,$F$6:$F$9,$I$6:$I$9)</f>
        <v>8</v>
      </c>
      <c r="F1461" s="15">
        <f ca="1">LOOKUP(D1461,$F$6:$F$9,$J$6:$J$9)</f>
        <v>40</v>
      </c>
      <c r="G1461" s="15">
        <f ca="1">LOOKUP(D1461,$F$6:$F$9,$K$6:$K$9)</f>
        <v>24</v>
      </c>
      <c r="H1461" s="15">
        <f ca="1">LOOKUP(D1461,$F$6:$F$9,$L$6:$L$9)</f>
        <v>260</v>
      </c>
      <c r="I1461" s="20">
        <f ca="1">RAND()</f>
        <v>0.74472471705915289</v>
      </c>
      <c r="J1461" s="15">
        <f ca="1">IF(B1461=1, ROUND(_xlfn.NORM.INV(I1461,$C$5,$C$6)*(1+$T$14), 0), ROUND(_xlfn.NORM.INV(I1461, $D$5, $D$6)*(1+$T$14), 0))</f>
        <v>5</v>
      </c>
      <c r="K1461" s="20">
        <f ca="1">RAND()</f>
        <v>0.96475361423566253</v>
      </c>
      <c r="L1461" s="18">
        <f ca="1">IF(B1461=1, ROUND(_xlfn.NORM.INV(K1461,$C$7,$C$8), 2), ROUND(_xlfn.NORM.INV(K1461, $D$7, $D$8), 2))</f>
        <v>11316.73</v>
      </c>
      <c r="M1461" s="15">
        <f ca="1">MIN(E1461,J1461)</f>
        <v>5</v>
      </c>
      <c r="N1461" s="15">
        <f ca="1">RAND()</f>
        <v>5.4974744333641135E-2</v>
      </c>
      <c r="O1461" s="19">
        <f ca="1">(IF(B1461=1, $G$21+($G$22-$G$21)*N1461, $H$21+($H$22-$H$21)*N1461))</f>
        <v>1.1649242330009234E-2</v>
      </c>
      <c r="P1461" s="15">
        <f ca="1">ROUND(M1461*(1-O1461), 0)</f>
        <v>5</v>
      </c>
      <c r="Q1461" s="20">
        <f ca="1">RAND()</f>
        <v>0.86312756366199117</v>
      </c>
      <c r="R1461" s="15">
        <f ca="1">IF(B1461=1, ROUND(_xlfn.NORM.INV(Q1461,$C$9,$C$10)*(1+$T$14), 0), ROUND(_xlfn.NORM.INV(Q1461, $D$9, $D$10)*(1+$T$14), 0))</f>
        <v>51</v>
      </c>
      <c r="S1461" s="20">
        <f ca="1">RAND()</f>
        <v>6.7340157896984554E-3</v>
      </c>
      <c r="T1461" s="18">
        <f ca="1">IF(B1461=1, ROUND(_xlfn.NORM.INV(S1461,$C$11,$C$12), 2), ROUND(_xlfn.NORM.INV(S1461, $D$11, $D$12), 2))</f>
        <v>4683.0600000000004</v>
      </c>
      <c r="U1461" s="15">
        <f ca="1">MIN(F1461,R1461)</f>
        <v>40</v>
      </c>
      <c r="V1461" s="15">
        <f ca="1">RAND()</f>
        <v>0.1037594819490002</v>
      </c>
      <c r="W1461" s="19">
        <f ca="1">(IF(B1461=1, $G$21+($G$22-$G$21)*V1461, $H$21+($H$22-$H$21)*V1461))</f>
        <v>1.3112784458470006E-2</v>
      </c>
      <c r="X1461" s="15">
        <f ca="1">ROUND(U1461*(1-W1461), 0)</f>
        <v>39</v>
      </c>
      <c r="Y1461" s="20">
        <f ca="1">RAND()</f>
        <v>0.54194177599071247</v>
      </c>
      <c r="Z1461" s="15">
        <f ca="1">IF(B1461=1, ROUND(_xlfn.NORM.INV(Y1461,$C$13,$C$14)*(1+$T$14), 0), ROUND(_xlfn.NORM.INV(Y1461, $D$13, $D$14)*(1+$T$14), 0))</f>
        <v>37</v>
      </c>
      <c r="AA1461" s="20">
        <f ca="1">RAND()</f>
        <v>0.50093406484728498</v>
      </c>
      <c r="AB1461" s="18">
        <f ca="1">IF(B1461=1, ROUND(_xlfn.NORM.INV(AA1461,$C$15,$C$16), 2), ROUND(_xlfn.NORM.INV(AA1461, $D$15, $D$16), 2))</f>
        <v>2798.25</v>
      </c>
      <c r="AC1461" s="15">
        <f ca="1">MIN(G1461,Z1461)</f>
        <v>24</v>
      </c>
      <c r="AD1461" s="15">
        <f ca="1">RAND()</f>
        <v>0.74063846638035746</v>
      </c>
      <c r="AE1461" s="19">
        <f ca="1">(IF(B1461=1, $G$21+($G$22-$G$21)*AD1461, $H$21+($H$22-$H$21)*AD1461))</f>
        <v>3.2219153991410725E-2</v>
      </c>
      <c r="AF1461" s="15">
        <f ca="1">ROUND(AC1461*(1-AE1461), 0)</f>
        <v>23</v>
      </c>
      <c r="AG1461" s="20">
        <f ca="1">RAND()</f>
        <v>0.36855657690613097</v>
      </c>
      <c r="AH1461" s="15">
        <f ca="1">IF(B1461=1, ROUND(_xlfn.NORM.INV(AG1461,$C$17,$C$18)*(1+$T$14), 0), ROUND(_xlfn.NORM.INV(AG1461, $D$17, $D$18)*(1+$T$14), 0))</f>
        <v>182</v>
      </c>
      <c r="AI1461" s="20">
        <f ca="1">RAND()</f>
        <v>0.9523944511528537</v>
      </c>
      <c r="AJ1461" s="18">
        <f ca="1">IF(B1461=1, ROUND(_xlfn.NORM.INV(AI1461,$C$19,$C$20), 2), ROUND(_xlfn.NORM.INV(AI1461, $D$19, $D$20), 2))</f>
        <v>1875.47</v>
      </c>
      <c r="AK1461" s="15">
        <f ca="1">MIN(ROUND(H1461*(1+$C$22),0),AH1461)</f>
        <v>182</v>
      </c>
      <c r="AL1461" s="20">
        <f ca="1">RAND()</f>
        <v>0.90439232256708424</v>
      </c>
      <c r="AM1461" s="19">
        <f ca="1">(IF(B1461=1, $G$21+($G$22-$G$21)*AL1461, $H$21+($H$22-$H$21)*AL1461))</f>
        <v>3.7131769677012524E-2</v>
      </c>
      <c r="AN1461" s="15">
        <f ca="1">ROUND(AK1461*(1-AM1461), 0)</f>
        <v>175</v>
      </c>
      <c r="AO1461" s="18">
        <f ca="1">SUM(IF(AN1461&gt;H1461, (AN1461-H1461)*($G$23+AJ1461), 0),IF(AF1461&gt;G1461,(AF1461-G1461)*($G$23+AB1461),0),IF(X1461&gt;F1461,(X1461-F1461)*($G$23+T1461),0),IF(P1461&gt;E1461,(P1461-E1461)*($G$23+L1461),0))</f>
        <v>0</v>
      </c>
      <c r="AP1461" s="18">
        <f>-$C$24</f>
        <v>-313614.51120000001</v>
      </c>
      <c r="AQ1461" s="17">
        <f ca="1">L1461*P1461+T1461*X1461+AB1461*AF1461+AJ1461*AN1461-AO1461+AP1461</f>
        <v>318175.47879999998</v>
      </c>
      <c r="AS1461" s="21">
        <f ca="1">SUM(IF(AN1461&gt;H1461, (AN1461-H1461), 0),IF(AF1461&gt;G1461,(AF1461-G1461),0),IF(X1461&gt;F1461,(X1461-F1461),0),IF(P1461&gt;E1461,(P1461-E1461),0))</f>
        <v>0</v>
      </c>
    </row>
    <row r="1462" spans="1:45" x14ac:dyDescent="0.4">
      <c r="A1462" s="15">
        <v>1434</v>
      </c>
      <c r="B1462" s="15">
        <f ca="1">IF(RAND() &lt; (8/12), 0, 1)</f>
        <v>0</v>
      </c>
      <c r="C1462" s="20">
        <f ca="1">RAND()</f>
        <v>0.23870134300071377</v>
      </c>
      <c r="D1462" s="15" t="str">
        <f ca="1">LOOKUP(C1462,$H$13:$H$16,$F$13:$F$16)</f>
        <v>Airbus A380-800</v>
      </c>
      <c r="E1462" s="15">
        <f ca="1">LOOKUP(D1462,$F$6:$F$9,$I$6:$I$9)</f>
        <v>14</v>
      </c>
      <c r="F1462" s="15">
        <f ca="1">LOOKUP(D1462,$F$6:$F$9,$J$6:$J$9)</f>
        <v>76</v>
      </c>
      <c r="G1462" s="15">
        <f ca="1">LOOKUP(D1462,$F$6:$F$9,$K$6:$K$9)</f>
        <v>56</v>
      </c>
      <c r="H1462" s="15">
        <f ca="1">LOOKUP(D1462,$F$6:$F$9,$L$6:$L$9)</f>
        <v>341</v>
      </c>
      <c r="I1462" s="20">
        <f ca="1">RAND()</f>
        <v>0.15775059256058266</v>
      </c>
      <c r="J1462" s="15">
        <f ca="1">IF(B1462=1, ROUND(_xlfn.NORM.INV(I1462,$C$5,$C$6)*(1+$T$14), 0), ROUND(_xlfn.NORM.INV(I1462, $D$5, $D$6)*(1+$T$14), 0))</f>
        <v>3</v>
      </c>
      <c r="K1462" s="20">
        <f ca="1">RAND()</f>
        <v>0.82553066926430041</v>
      </c>
      <c r="L1462" s="18">
        <f ca="1">IF(B1462=1, ROUND(_xlfn.NORM.INV(K1462,$C$7,$C$8), 2), ROUND(_xlfn.NORM.INV(K1462, $D$7, $D$8), 2))</f>
        <v>10919.27</v>
      </c>
      <c r="M1462" s="15">
        <f ca="1">MIN(E1462,J1462)</f>
        <v>3</v>
      </c>
      <c r="N1462" s="15">
        <f ca="1">RAND()</f>
        <v>2.7061930750166829E-2</v>
      </c>
      <c r="O1462" s="19">
        <f ca="1">(IF(B1462=1, $G$21+($G$22-$G$21)*N1462, $H$21+($H$22-$H$21)*N1462))</f>
        <v>1.0811857922505006E-2</v>
      </c>
      <c r="P1462" s="15">
        <f ca="1">ROUND(M1462*(1-O1462), 0)</f>
        <v>3</v>
      </c>
      <c r="Q1462" s="20">
        <f ca="1">RAND()</f>
        <v>0.42107048118234369</v>
      </c>
      <c r="R1462" s="15">
        <f ca="1">IF(B1462=1, ROUND(_xlfn.NORM.INV(Q1462,$C$9,$C$10)*(1+$T$14), 0), ROUND(_xlfn.NORM.INV(Q1462, $D$9, $D$10)*(1+$T$14), 0))</f>
        <v>38</v>
      </c>
      <c r="S1462" s="20">
        <f ca="1">RAND()</f>
        <v>0.96154640269642089</v>
      </c>
      <c r="T1462" s="18">
        <f ca="1">IF(B1462=1, ROUND(_xlfn.NORM.INV(S1462,$C$11,$C$12), 2), ROUND(_xlfn.NORM.INV(S1462, $D$11, $D$12), 2))</f>
        <v>5649.29</v>
      </c>
      <c r="U1462" s="15">
        <f ca="1">MIN(F1462,R1462)</f>
        <v>38</v>
      </c>
      <c r="V1462" s="15">
        <f ca="1">RAND()</f>
        <v>0.67124428649667656</v>
      </c>
      <c r="W1462" s="19">
        <f ca="1">(IF(B1462=1, $G$21+($G$22-$G$21)*V1462, $H$21+($H$22-$H$21)*V1462))</f>
        <v>3.0137328594900294E-2</v>
      </c>
      <c r="X1462" s="15">
        <f ca="1">ROUND(U1462*(1-W1462), 0)</f>
        <v>37</v>
      </c>
      <c r="Y1462" s="20">
        <f ca="1">RAND()</f>
        <v>0.61214673213063442</v>
      </c>
      <c r="Z1462" s="15">
        <f ca="1">IF(B1462=1, ROUND(_xlfn.NORM.INV(Y1462,$C$13,$C$14)*(1+$T$14), 0), ROUND(_xlfn.NORM.INV(Y1462, $D$13, $D$14)*(1+$T$14), 0))</f>
        <v>38</v>
      </c>
      <c r="AA1462" s="20">
        <f ca="1">RAND()</f>
        <v>3.9577183018637552E-2</v>
      </c>
      <c r="AB1462" s="18">
        <f ca="1">IF(B1462=1, ROUND(_xlfn.NORM.INV(AA1462,$C$15,$C$16), 2), ROUND(_xlfn.NORM.INV(AA1462, $D$15, $D$16), 2))</f>
        <v>2584.6</v>
      </c>
      <c r="AC1462" s="15">
        <f ca="1">MIN(G1462,Z1462)</f>
        <v>38</v>
      </c>
      <c r="AD1462" s="15">
        <f ca="1">RAND()</f>
        <v>0.95018462702316975</v>
      </c>
      <c r="AE1462" s="19">
        <f ca="1">(IF(B1462=1, $G$21+($G$22-$G$21)*AD1462, $H$21+($H$22-$H$21)*AD1462))</f>
        <v>3.8505538810695093E-2</v>
      </c>
      <c r="AF1462" s="15">
        <f ca="1">ROUND(AC1462*(1-AE1462), 0)</f>
        <v>37</v>
      </c>
      <c r="AG1462" s="20">
        <f ca="1">RAND()</f>
        <v>8.2844109616710182E-2</v>
      </c>
      <c r="AH1462" s="15">
        <f ca="1">IF(B1462=1, ROUND(_xlfn.NORM.INV(AG1462,$C$17,$C$18)*(1+$T$14), 0), ROUND(_xlfn.NORM.INV(AG1462, $D$17, $D$18)*(1+$T$14), 0))</f>
        <v>127</v>
      </c>
      <c r="AI1462" s="20">
        <f ca="1">RAND()</f>
        <v>0.61763777014791132</v>
      </c>
      <c r="AJ1462" s="18">
        <f ca="1">IF(B1462=1, ROUND(_xlfn.NORM.INV(AI1462,$C$19,$C$20), 2), ROUND(_xlfn.NORM.INV(AI1462, $D$19, $D$20), 2))</f>
        <v>1771.46</v>
      </c>
      <c r="AK1462" s="15">
        <f ca="1">MIN(ROUND(H1462*(1+$C$22),0),AH1462)</f>
        <v>127</v>
      </c>
      <c r="AL1462" s="20">
        <f ca="1">RAND()</f>
        <v>0.5065186351703862</v>
      </c>
      <c r="AM1462" s="19">
        <f ca="1">(IF(B1462=1, $G$21+($G$22-$G$21)*AL1462, $H$21+($H$22-$H$21)*AL1462))</f>
        <v>2.5195559055111588E-2</v>
      </c>
      <c r="AN1462" s="15">
        <f ca="1">ROUND(AK1462*(1-AM1462), 0)</f>
        <v>124</v>
      </c>
      <c r="AO1462" s="18">
        <f ca="1">SUM(IF(AN1462&gt;H1462, (AN1462-H1462)*($G$23+AJ1462), 0),IF(AF1462&gt;G1462,(AF1462-G1462)*($G$23+AB1462),0),IF(X1462&gt;F1462,(X1462-F1462)*($G$23+T1462),0),IF(P1462&gt;E1462,(P1462-E1462)*($G$23+L1462),0))</f>
        <v>0</v>
      </c>
      <c r="AP1462" s="18">
        <f>-$C$24</f>
        <v>-313614.51120000001</v>
      </c>
      <c r="AQ1462" s="17">
        <f ca="1">L1462*P1462+T1462*X1462+AB1462*AF1462+AJ1462*AN1462-AO1462+AP1462</f>
        <v>243458.26880000002</v>
      </c>
      <c r="AS1462" s="21">
        <f ca="1">SUM(IF(AN1462&gt;H1462, (AN1462-H1462), 0),IF(AF1462&gt;G1462,(AF1462-G1462),0),IF(X1462&gt;F1462,(X1462-F1462),0),IF(P1462&gt;E1462,(P1462-E1462),0))</f>
        <v>0</v>
      </c>
    </row>
    <row r="1463" spans="1:45" x14ac:dyDescent="0.4">
      <c r="A1463" s="15">
        <v>1435</v>
      </c>
      <c r="B1463" s="15">
        <f ca="1">IF(RAND() &lt; (8/12), 0, 1)</f>
        <v>1</v>
      </c>
      <c r="C1463" s="20">
        <f ca="1">RAND()</f>
        <v>0.42343932330671197</v>
      </c>
      <c r="D1463" s="15" t="str">
        <f ca="1">LOOKUP(C1463,$H$13:$H$16,$F$13:$F$16)</f>
        <v>Airbus A380-800</v>
      </c>
      <c r="E1463" s="15">
        <f ca="1">LOOKUP(D1463,$F$6:$F$9,$I$6:$I$9)</f>
        <v>14</v>
      </c>
      <c r="F1463" s="15">
        <f ca="1">LOOKUP(D1463,$F$6:$F$9,$J$6:$J$9)</f>
        <v>76</v>
      </c>
      <c r="G1463" s="15">
        <f ca="1">LOOKUP(D1463,$F$6:$F$9,$K$6:$K$9)</f>
        <v>56</v>
      </c>
      <c r="H1463" s="15">
        <f ca="1">LOOKUP(D1463,$F$6:$F$9,$L$6:$L$9)</f>
        <v>341</v>
      </c>
      <c r="I1463" s="20">
        <f ca="1">RAND()</f>
        <v>0.79394112730143251</v>
      </c>
      <c r="J1463" s="15">
        <f ca="1">IF(B1463=1, ROUND(_xlfn.NORM.INV(I1463,$C$5,$C$6)*(1+$T$14), 0), ROUND(_xlfn.NORM.INV(I1463, $D$5, $D$6)*(1+$T$14), 0))</f>
        <v>8</v>
      </c>
      <c r="K1463" s="20">
        <f ca="1">RAND()</f>
        <v>0.81071362551166259</v>
      </c>
      <c r="L1463" s="18">
        <f ca="1">IF(B1463=1, ROUND(_xlfn.NORM.INV(K1463,$C$7,$C$8), 2), ROUND(_xlfn.NORM.INV(K1463, $D$7, $D$8), 2))</f>
        <v>15246.84</v>
      </c>
      <c r="M1463" s="15">
        <f ca="1">MIN(E1463,J1463)</f>
        <v>8</v>
      </c>
      <c r="N1463" s="15">
        <f ca="1">RAND()</f>
        <v>0.20377445286822815</v>
      </c>
      <c r="O1463" s="19">
        <f ca="1">(IF(B1463=1, $G$21+($G$22-$G$21)*N1463, $H$21+($H$22-$H$21)*N1463))</f>
        <v>2.2132105850387985E-2</v>
      </c>
      <c r="P1463" s="15">
        <f ca="1">ROUND(M1463*(1-O1463), 0)</f>
        <v>8</v>
      </c>
      <c r="Q1463" s="20">
        <f ca="1">RAND()</f>
        <v>0.63616443197025452</v>
      </c>
      <c r="R1463" s="15">
        <f ca="1">IF(B1463=1, ROUND(_xlfn.NORM.INV(Q1463,$C$9,$C$10)*(1+$T$14), 0), ROUND(_xlfn.NORM.INV(Q1463, $D$9, $D$10)*(1+$T$14), 0))</f>
        <v>70</v>
      </c>
      <c r="S1463" s="20">
        <f ca="1">RAND()</f>
        <v>0.66960501017366225</v>
      </c>
      <c r="T1463" s="18">
        <f ca="1">IF(B1463=1, ROUND(_xlfn.NORM.INV(S1463,$C$11,$C$12), 2), ROUND(_xlfn.NORM.INV(S1463, $D$11, $D$12), 2))</f>
        <v>7225.13</v>
      </c>
      <c r="U1463" s="15">
        <f ca="1">MIN(F1463,R1463)</f>
        <v>70</v>
      </c>
      <c r="V1463" s="15">
        <f ca="1">RAND()</f>
        <v>0.33627047770316887</v>
      </c>
      <c r="W1463" s="19">
        <f ca="1">(IF(B1463=1, $G$21+($G$22-$G$21)*V1463, $H$21+($H$22-$H$21)*V1463))</f>
        <v>2.6769466719610911E-2</v>
      </c>
      <c r="X1463" s="15">
        <f ca="1">ROUND(U1463*(1-W1463), 0)</f>
        <v>68</v>
      </c>
      <c r="Y1463" s="20">
        <f ca="1">RAND()</f>
        <v>0.171504920913359</v>
      </c>
      <c r="Z1463" s="15">
        <f ca="1">IF(B1463=1, ROUND(_xlfn.NORM.INV(Y1463,$C$13,$C$14)*(1+$T$14), 0), ROUND(_xlfn.NORM.INV(Y1463, $D$13, $D$14)*(1+$T$14), 0))</f>
        <v>33</v>
      </c>
      <c r="AA1463" s="20">
        <f ca="1">RAND()</f>
        <v>0.60335897399787008</v>
      </c>
      <c r="AB1463" s="18">
        <f ca="1">IF(B1463=1, ROUND(_xlfn.NORM.INV(AA1463,$C$15,$C$16), 2), ROUND(_xlfn.NORM.INV(AA1463, $D$15, $D$16), 2))</f>
        <v>3768.39</v>
      </c>
      <c r="AC1463" s="15">
        <f ca="1">MIN(G1463,Z1463)</f>
        <v>33</v>
      </c>
      <c r="AD1463" s="15">
        <f ca="1">RAND()</f>
        <v>0.1318474539386042</v>
      </c>
      <c r="AE1463" s="19">
        <f ca="1">(IF(B1463=1, $G$21+($G$22-$G$21)*AD1463, $H$21+($H$22-$H$21)*AD1463))</f>
        <v>1.9614660887851146E-2</v>
      </c>
      <c r="AF1463" s="15">
        <f ca="1">ROUND(AC1463*(1-AE1463), 0)</f>
        <v>32</v>
      </c>
      <c r="AG1463" s="20">
        <f ca="1">RAND()</f>
        <v>0.49411172616656496</v>
      </c>
      <c r="AH1463" s="15">
        <f ca="1">IF(B1463=1, ROUND(_xlfn.NORM.INV(AG1463,$C$17,$C$18)*(1+$T$14), 0), ROUND(_xlfn.NORM.INV(AG1463, $D$17, $D$18)*(1+$T$14), 0))</f>
        <v>303</v>
      </c>
      <c r="AI1463" s="20">
        <f ca="1">RAND()</f>
        <v>0.12251993409591067</v>
      </c>
      <c r="AJ1463" s="18">
        <f ca="1">IF(B1463=1, ROUND(_xlfn.NORM.INV(AI1463,$C$19,$C$20), 2), ROUND(_xlfn.NORM.INV(AI1463, $D$19, $D$20), 2))</f>
        <v>1927.07</v>
      </c>
      <c r="AK1463" s="15">
        <f ca="1">MIN(ROUND(H1463*(1+$C$22),0),AH1463)</f>
        <v>303</v>
      </c>
      <c r="AL1463" s="20">
        <f ca="1">RAND()</f>
        <v>0.77642326584170618</v>
      </c>
      <c r="AM1463" s="19">
        <f ca="1">(IF(B1463=1, $G$21+($G$22-$G$21)*AL1463, $H$21+($H$22-$H$21)*AL1463))</f>
        <v>4.2174814304459719E-2</v>
      </c>
      <c r="AN1463" s="15">
        <f ca="1">ROUND(AK1463*(1-AM1463), 0)</f>
        <v>290</v>
      </c>
      <c r="AO1463" s="18">
        <f ca="1">SUM(IF(AN1463&gt;H1463, (AN1463-H1463)*($G$23+AJ1463), 0),IF(AF1463&gt;G1463,(AF1463-G1463)*($G$23+AB1463),0),IF(X1463&gt;F1463,(X1463-F1463)*($G$23+T1463),0),IF(P1463&gt;E1463,(P1463-E1463)*($G$23+L1463),0))</f>
        <v>0</v>
      </c>
      <c r="AP1463" s="18">
        <f>-$C$24</f>
        <v>-313614.51120000001</v>
      </c>
      <c r="AQ1463" s="17">
        <f ca="1">L1463*P1463+T1463*X1463+AB1463*AF1463+AJ1463*AN1463-AO1463+AP1463</f>
        <v>979107.82879999978</v>
      </c>
      <c r="AS1463" s="21">
        <f ca="1">SUM(IF(AN1463&gt;H1463, (AN1463-H1463), 0),IF(AF1463&gt;G1463,(AF1463-G1463),0),IF(X1463&gt;F1463,(X1463-F1463),0),IF(P1463&gt;E1463,(P1463-E1463),0))</f>
        <v>0</v>
      </c>
    </row>
    <row r="1464" spans="1:45" x14ac:dyDescent="0.4">
      <c r="A1464" s="15">
        <v>1436</v>
      </c>
      <c r="B1464" s="15">
        <f ca="1">IF(RAND() &lt; (8/12), 0, 1)</f>
        <v>1</v>
      </c>
      <c r="C1464" s="20">
        <f ca="1">RAND()</f>
        <v>0.99614531906925441</v>
      </c>
      <c r="D1464" s="15" t="str">
        <f ca="1">LOOKUP(C1464,$H$13:$H$16,$F$13:$F$16)</f>
        <v>Boeing 777-300ER</v>
      </c>
      <c r="E1464" s="15">
        <f ca="1">LOOKUP(D1464,$F$6:$F$9,$I$6:$I$9)</f>
        <v>8</v>
      </c>
      <c r="F1464" s="15">
        <f ca="1">LOOKUP(D1464,$F$6:$F$9,$J$6:$J$9)</f>
        <v>40</v>
      </c>
      <c r="G1464" s="15">
        <f ca="1">LOOKUP(D1464,$F$6:$F$9,$K$6:$K$9)</f>
        <v>24</v>
      </c>
      <c r="H1464" s="15">
        <f ca="1">LOOKUP(D1464,$F$6:$F$9,$L$6:$L$9)</f>
        <v>260</v>
      </c>
      <c r="I1464" s="20">
        <f ca="1">RAND()</f>
        <v>0.61674222839804993</v>
      </c>
      <c r="J1464" s="15">
        <f ca="1">IF(B1464=1, ROUND(_xlfn.NORM.INV(I1464,$C$5,$C$6)*(1+$T$14), 0), ROUND(_xlfn.NORM.INV(I1464, $D$5, $D$6)*(1+$T$14), 0))</f>
        <v>7</v>
      </c>
      <c r="K1464" s="20">
        <f ca="1">RAND()</f>
        <v>0.63982962594108128</v>
      </c>
      <c r="L1464" s="18">
        <f ca="1">IF(B1464=1, ROUND(_xlfn.NORM.INV(K1464,$C$7,$C$8), 2), ROUND(_xlfn.NORM.INV(K1464, $D$7, $D$8), 2))</f>
        <v>14304.51</v>
      </c>
      <c r="M1464" s="15">
        <f ca="1">MIN(E1464,J1464)</f>
        <v>7</v>
      </c>
      <c r="N1464" s="15">
        <f ca="1">RAND()</f>
        <v>0.87580921061554762</v>
      </c>
      <c r="O1464" s="19">
        <f ca="1">(IF(B1464=1, $G$21+($G$22-$G$21)*N1464, $H$21+($H$22-$H$21)*N1464))</f>
        <v>4.5653322371544167E-2</v>
      </c>
      <c r="P1464" s="15">
        <f ca="1">ROUND(M1464*(1-O1464), 0)</f>
        <v>7</v>
      </c>
      <c r="Q1464" s="20">
        <f ca="1">RAND()</f>
        <v>0.30797694729629266</v>
      </c>
      <c r="R1464" s="15">
        <f ca="1">IF(B1464=1, ROUND(_xlfn.NORM.INV(Q1464,$C$9,$C$10)*(1+$T$14), 0), ROUND(_xlfn.NORM.INV(Q1464, $D$9, $D$10)*(1+$T$14), 0))</f>
        <v>48</v>
      </c>
      <c r="S1464" s="20">
        <f ca="1">RAND()</f>
        <v>0.46717907516854718</v>
      </c>
      <c r="T1464" s="18">
        <f ca="1">IF(B1464=1, ROUND(_xlfn.NORM.INV(S1464,$C$11,$C$12), 2), ROUND(_xlfn.NORM.INV(S1464, $D$11, $D$12), 2))</f>
        <v>6755.17</v>
      </c>
      <c r="U1464" s="15">
        <f ca="1">MIN(F1464,R1464)</f>
        <v>40</v>
      </c>
      <c r="V1464" s="15">
        <f ca="1">RAND()</f>
        <v>3.4916919924122714E-2</v>
      </c>
      <c r="W1464" s="19">
        <f ca="1">(IF(B1464=1, $G$21+($G$22-$G$21)*V1464, $H$21+($H$22-$H$21)*V1464))</f>
        <v>1.6222092197344294E-2</v>
      </c>
      <c r="X1464" s="15">
        <f ca="1">ROUND(U1464*(1-W1464), 0)</f>
        <v>39</v>
      </c>
      <c r="Y1464" s="20">
        <f ca="1">RAND()</f>
        <v>0.83683182872857909</v>
      </c>
      <c r="Z1464" s="15">
        <f ca="1">IF(B1464=1, ROUND(_xlfn.NORM.INV(Y1464,$C$13,$C$14)*(1+$T$14), 0), ROUND(_xlfn.NORM.INV(Y1464, $D$13, $D$14)*(1+$T$14), 0))</f>
        <v>77</v>
      </c>
      <c r="AA1464" s="20">
        <f ca="1">RAND()</f>
        <v>0.71387070565886601</v>
      </c>
      <c r="AB1464" s="18">
        <f ca="1">IF(B1464=1, ROUND(_xlfn.NORM.INV(AA1464,$C$15,$C$16), 2), ROUND(_xlfn.NORM.INV(AA1464, $D$15, $D$16), 2))</f>
        <v>3913.95</v>
      </c>
      <c r="AC1464" s="15">
        <f ca="1">MIN(G1464,Z1464)</f>
        <v>24</v>
      </c>
      <c r="AD1464" s="15">
        <f ca="1">RAND()</f>
        <v>0.19696082522505487</v>
      </c>
      <c r="AE1464" s="19">
        <f ca="1">(IF(B1464=1, $G$21+($G$22-$G$21)*AD1464, $H$21+($H$22-$H$21)*AD1464))</f>
        <v>2.1893628882876923E-2</v>
      </c>
      <c r="AF1464" s="15">
        <f ca="1">ROUND(AC1464*(1-AE1464), 0)</f>
        <v>23</v>
      </c>
      <c r="AG1464" s="20">
        <f ca="1">RAND()</f>
        <v>0.184360046553107</v>
      </c>
      <c r="AH1464" s="15">
        <f ca="1">IF(B1464=1, ROUND(_xlfn.NORM.INV(AG1464,$C$17,$C$18)*(1+$T$14), 0), ROUND(_xlfn.NORM.INV(AG1464, $D$17, $D$18)*(1+$T$14), 0))</f>
        <v>191</v>
      </c>
      <c r="AI1464" s="20">
        <f ca="1">RAND()</f>
        <v>0.67839019592264593</v>
      </c>
      <c r="AJ1464" s="18">
        <f ca="1">IF(B1464=1, ROUND(_xlfn.NORM.INV(AI1464,$C$19,$C$20), 2), ROUND(_xlfn.NORM.INV(AI1464, $D$19, $D$20), 2))</f>
        <v>2415.6999999999998</v>
      </c>
      <c r="AK1464" s="15">
        <f ca="1">MIN(ROUND(H1464*(1+$C$22),0),AH1464)</f>
        <v>191</v>
      </c>
      <c r="AL1464" s="20">
        <f ca="1">RAND()</f>
        <v>0.84263393278657295</v>
      </c>
      <c r="AM1464" s="19">
        <f ca="1">(IF(B1464=1, $G$21+($G$22-$G$21)*AL1464, $H$21+($H$22-$H$21)*AL1464))</f>
        <v>4.449218764753006E-2</v>
      </c>
      <c r="AN1464" s="15">
        <f ca="1">ROUND(AK1464*(1-AM1464), 0)</f>
        <v>183</v>
      </c>
      <c r="AO1464" s="18">
        <f ca="1">SUM(IF(AN1464&gt;H1464, (AN1464-H1464)*($G$23+AJ1464), 0),IF(AF1464&gt;G1464,(AF1464-G1464)*($G$23+AB1464),0),IF(X1464&gt;F1464,(X1464-F1464)*($G$23+T1464),0),IF(P1464&gt;E1464,(P1464-E1464)*($G$23+L1464),0))</f>
        <v>0</v>
      </c>
      <c r="AP1464" s="18">
        <f>-$C$24</f>
        <v>-313614.51120000001</v>
      </c>
      <c r="AQ1464" s="17">
        <f ca="1">L1464*P1464+T1464*X1464+AB1464*AF1464+AJ1464*AN1464-AO1464+AP1464</f>
        <v>582062.63879999984</v>
      </c>
      <c r="AS1464" s="21">
        <f ca="1">SUM(IF(AN1464&gt;H1464, (AN1464-H1464), 0),IF(AF1464&gt;G1464,(AF1464-G1464),0),IF(X1464&gt;F1464,(X1464-F1464),0),IF(P1464&gt;E1464,(P1464-E1464),0))</f>
        <v>0</v>
      </c>
    </row>
    <row r="1465" spans="1:45" x14ac:dyDescent="0.4">
      <c r="A1465" s="15">
        <v>1437</v>
      </c>
      <c r="B1465" s="15">
        <f ca="1">IF(RAND() &lt; (8/12), 0, 1)</f>
        <v>1</v>
      </c>
      <c r="C1465" s="20">
        <f ca="1">RAND()</f>
        <v>7.0456532663863314E-2</v>
      </c>
      <c r="D1465" s="15" t="str">
        <f ca="1">LOOKUP(C1465,$H$13:$H$16,$F$13:$F$16)</f>
        <v>Airbus A350-900</v>
      </c>
      <c r="E1465" s="15">
        <f ca="1">LOOKUP(D1465,$F$6:$F$9,$I$6:$I$9)</f>
        <v>0</v>
      </c>
      <c r="F1465" s="15">
        <f ca="1">LOOKUP(D1465,$F$6:$F$9,$J$6:$J$9)</f>
        <v>32</v>
      </c>
      <c r="G1465" s="15">
        <f ca="1">LOOKUP(D1465,$F$6:$F$9,$K$6:$K$9)</f>
        <v>21</v>
      </c>
      <c r="H1465" s="15">
        <f ca="1">LOOKUP(D1465,$F$6:$F$9,$L$6:$L$9)</f>
        <v>259</v>
      </c>
      <c r="I1465" s="20">
        <f ca="1">RAND()</f>
        <v>0.10162685647040404</v>
      </c>
      <c r="J1465" s="15">
        <f ca="1">IF(B1465=1, ROUND(_xlfn.NORM.INV(I1465,$C$5,$C$6)*(1+$T$14), 0), ROUND(_xlfn.NORM.INV(I1465, $D$5, $D$6)*(1+$T$14), 0))</f>
        <v>4</v>
      </c>
      <c r="K1465" s="20">
        <f ca="1">RAND()</f>
        <v>0.49396332270194443</v>
      </c>
      <c r="L1465" s="18">
        <f ca="1">IF(B1465=1, ROUND(_xlfn.NORM.INV(K1465,$C$7,$C$8), 2), ROUND(_xlfn.NORM.INV(K1465, $D$7, $D$8), 2))</f>
        <v>13631.59</v>
      </c>
      <c r="M1465" s="15">
        <f ca="1">MIN(E1465,J1465)</f>
        <v>0</v>
      </c>
      <c r="N1465" s="15">
        <f ca="1">RAND()</f>
        <v>9.7077806063712524E-2</v>
      </c>
      <c r="O1465" s="19">
        <f ca="1">(IF(B1465=1, $G$21+($G$22-$G$21)*N1465, $H$21+($H$22-$H$21)*N1465))</f>
        <v>1.839772321222994E-2</v>
      </c>
      <c r="P1465" s="15">
        <f ca="1">ROUND(M1465*(1-O1465), 0)</f>
        <v>0</v>
      </c>
      <c r="Q1465" s="20">
        <f ca="1">RAND()</f>
        <v>0.51002401867979874</v>
      </c>
      <c r="R1465" s="15">
        <f ca="1">IF(B1465=1, ROUND(_xlfn.NORM.INV(Q1465,$C$9,$C$10)*(1+$T$14), 0), ROUND(_xlfn.NORM.INV(Q1465, $D$9, $D$10)*(1+$T$14), 0))</f>
        <v>62</v>
      </c>
      <c r="S1465" s="20">
        <f ca="1">RAND()</f>
        <v>0.31557528321703254</v>
      </c>
      <c r="T1465" s="18">
        <f ca="1">IF(B1465=1, ROUND(_xlfn.NORM.INV(S1465,$C$11,$C$12), 2), ROUND(_xlfn.NORM.INV(S1465, $D$11, $D$12), 2))</f>
        <v>6396.52</v>
      </c>
      <c r="U1465" s="15">
        <f ca="1">MIN(F1465,R1465)</f>
        <v>32</v>
      </c>
      <c r="V1465" s="15">
        <f ca="1">RAND()</f>
        <v>0.55329290402887255</v>
      </c>
      <c r="W1465" s="19">
        <f ca="1">(IF(B1465=1, $G$21+($G$22-$G$21)*V1465, $H$21+($H$22-$H$21)*V1465))</f>
        <v>3.4365251641010536E-2</v>
      </c>
      <c r="X1465" s="15">
        <f ca="1">ROUND(U1465*(1-W1465), 0)</f>
        <v>31</v>
      </c>
      <c r="Y1465" s="20">
        <f ca="1">RAND()</f>
        <v>0.35899406040440751</v>
      </c>
      <c r="Z1465" s="15">
        <f ca="1">IF(B1465=1, ROUND(_xlfn.NORM.INV(Y1465,$C$13,$C$14)*(1+$T$14), 0), ROUND(_xlfn.NORM.INV(Y1465, $D$13, $D$14)*(1+$T$14), 0))</f>
        <v>46</v>
      </c>
      <c r="AA1465" s="20">
        <f ca="1">RAND()</f>
        <v>0.28020001312130494</v>
      </c>
      <c r="AB1465" s="18">
        <f ca="1">IF(B1465=1, ROUND(_xlfn.NORM.INV(AA1465,$C$15,$C$16), 2), ROUND(_xlfn.NORM.INV(AA1465, $D$15, $D$16), 2))</f>
        <v>3362.36</v>
      </c>
      <c r="AC1465" s="15">
        <f ca="1">MIN(G1465,Z1465)</f>
        <v>21</v>
      </c>
      <c r="AD1465" s="15">
        <f ca="1">RAND()</f>
        <v>0.1898897764997437</v>
      </c>
      <c r="AE1465" s="19">
        <f ca="1">(IF(B1465=1, $G$21+($G$22-$G$21)*AD1465, $H$21+($H$22-$H$21)*AD1465))</f>
        <v>2.1646142177491029E-2</v>
      </c>
      <c r="AF1465" s="15">
        <f ca="1">ROUND(AC1465*(1-AE1465), 0)</f>
        <v>21</v>
      </c>
      <c r="AG1465" s="20">
        <f ca="1">RAND()</f>
        <v>0.15046365415555707</v>
      </c>
      <c r="AH1465" s="15">
        <f ca="1">IF(B1465=1, ROUND(_xlfn.NORM.INV(AG1465,$C$17,$C$18)*(1+$T$14), 0), ROUND(_xlfn.NORM.INV(AG1465, $D$17, $D$18)*(1+$T$14), 0))</f>
        <v>174</v>
      </c>
      <c r="AI1465" s="20">
        <f ca="1">RAND()</f>
        <v>0.24241246199591127</v>
      </c>
      <c r="AJ1465" s="18">
        <f ca="1">IF(B1465=1, ROUND(_xlfn.NORM.INV(AI1465,$C$19,$C$20), 2), ROUND(_xlfn.NORM.INV(AI1465, $D$19, $D$20), 2))</f>
        <v>2066.5100000000002</v>
      </c>
      <c r="AK1465" s="15">
        <f ca="1">MIN(ROUND(H1465*(1+$C$22),0),AH1465)</f>
        <v>174</v>
      </c>
      <c r="AL1465" s="20">
        <f ca="1">RAND()</f>
        <v>0.93171483852049664</v>
      </c>
      <c r="AM1465" s="19">
        <f ca="1">(IF(B1465=1, $G$21+($G$22-$G$21)*AL1465, $H$21+($H$22-$H$21)*AL1465))</f>
        <v>4.7610019348217382E-2</v>
      </c>
      <c r="AN1465" s="15">
        <f ca="1">ROUND(AK1465*(1-AM1465), 0)</f>
        <v>166</v>
      </c>
      <c r="AO1465" s="18">
        <f ca="1">SUM(IF(AN1465&gt;H1465, (AN1465-H1465)*($G$23+AJ1465), 0),IF(AF1465&gt;G1465,(AF1465-G1465)*($G$23+AB1465),0),IF(X1465&gt;F1465,(X1465-F1465)*($G$23+T1465),0),IF(P1465&gt;E1465,(P1465-E1465)*($G$23+L1465),0))</f>
        <v>0</v>
      </c>
      <c r="AP1465" s="18">
        <f>-$C$24</f>
        <v>-313614.51120000001</v>
      </c>
      <c r="AQ1465" s="17">
        <f ca="1">L1465*P1465+T1465*X1465+AB1465*AF1465+AJ1465*AN1465-AO1465+AP1465</f>
        <v>298327.82880000008</v>
      </c>
      <c r="AS1465" s="21">
        <f ca="1">SUM(IF(AN1465&gt;H1465, (AN1465-H1465), 0),IF(AF1465&gt;G1465,(AF1465-G1465),0),IF(X1465&gt;F1465,(X1465-F1465),0),IF(P1465&gt;E1465,(P1465-E1465),0))</f>
        <v>0</v>
      </c>
    </row>
    <row r="1466" spans="1:45" x14ac:dyDescent="0.4">
      <c r="A1466" s="15">
        <v>1438</v>
      </c>
      <c r="B1466" s="15">
        <f ca="1">IF(RAND() &lt; (8/12), 0, 1)</f>
        <v>1</v>
      </c>
      <c r="C1466" s="20">
        <f ca="1">RAND()</f>
        <v>6.4313104339176363E-2</v>
      </c>
      <c r="D1466" s="15" t="str">
        <f ca="1">LOOKUP(C1466,$H$13:$H$16,$F$13:$F$16)</f>
        <v>Airbus A350-900</v>
      </c>
      <c r="E1466" s="15">
        <f ca="1">LOOKUP(D1466,$F$6:$F$9,$I$6:$I$9)</f>
        <v>0</v>
      </c>
      <c r="F1466" s="15">
        <f ca="1">LOOKUP(D1466,$F$6:$F$9,$J$6:$J$9)</f>
        <v>32</v>
      </c>
      <c r="G1466" s="15">
        <f ca="1">LOOKUP(D1466,$F$6:$F$9,$K$6:$K$9)</f>
        <v>21</v>
      </c>
      <c r="H1466" s="15">
        <f ca="1">LOOKUP(D1466,$F$6:$F$9,$L$6:$L$9)</f>
        <v>259</v>
      </c>
      <c r="I1466" s="20">
        <f ca="1">RAND()</f>
        <v>0.18359493954843709</v>
      </c>
      <c r="J1466" s="15">
        <f ca="1">IF(B1466=1, ROUND(_xlfn.NORM.INV(I1466,$C$5,$C$6)*(1+$T$14), 0), ROUND(_xlfn.NORM.INV(I1466, $D$5, $D$6)*(1+$T$14), 0))</f>
        <v>4</v>
      </c>
      <c r="K1466" s="20">
        <f ca="1">RAND()</f>
        <v>0.62690757129233277</v>
      </c>
      <c r="L1466" s="18">
        <f ca="1">IF(B1466=1, ROUND(_xlfn.NORM.INV(K1466,$C$7,$C$8), 2), ROUND(_xlfn.NORM.INV(K1466, $D$7, $D$8), 2))</f>
        <v>14242.6</v>
      </c>
      <c r="M1466" s="15">
        <f ca="1">MIN(E1466,J1466)</f>
        <v>0</v>
      </c>
      <c r="N1466" s="15">
        <f ca="1">RAND()</f>
        <v>0.5362192193945442</v>
      </c>
      <c r="O1466" s="19">
        <f ca="1">(IF(B1466=1, $G$21+($G$22-$G$21)*N1466, $H$21+($H$22-$H$21)*N1466))</f>
        <v>3.3767672678809049E-2</v>
      </c>
      <c r="P1466" s="15">
        <f ca="1">ROUND(M1466*(1-O1466), 0)</f>
        <v>0</v>
      </c>
      <c r="Q1466" s="20">
        <f ca="1">RAND()</f>
        <v>0.89468111543842932</v>
      </c>
      <c r="R1466" s="15">
        <f ca="1">IF(B1466=1, ROUND(_xlfn.NORM.INV(Q1466,$C$9,$C$10)*(1+$T$14), 0), ROUND(_xlfn.NORM.INV(Q1466, $D$9, $D$10)*(1+$T$14), 0))</f>
        <v>92</v>
      </c>
      <c r="S1466" s="20">
        <f ca="1">RAND()</f>
        <v>0.42545564289556581</v>
      </c>
      <c r="T1466" s="18">
        <f ca="1">IF(B1466=1, ROUND(_xlfn.NORM.INV(S1466,$C$11,$C$12), 2), ROUND(_xlfn.NORM.INV(S1466, $D$11, $D$12), 2))</f>
        <v>6659.96</v>
      </c>
      <c r="U1466" s="15">
        <f ca="1">MIN(F1466,R1466)</f>
        <v>32</v>
      </c>
      <c r="V1466" s="15">
        <f ca="1">RAND()</f>
        <v>0.58254992378828208</v>
      </c>
      <c r="W1466" s="19">
        <f ca="1">(IF(B1466=1, $G$21+($G$22-$G$21)*V1466, $H$21+($H$22-$H$21)*V1466))</f>
        <v>3.5389247332589871E-2</v>
      </c>
      <c r="X1466" s="15">
        <f ca="1">ROUND(U1466*(1-W1466), 0)</f>
        <v>31</v>
      </c>
      <c r="Y1466" s="20">
        <f ca="1">RAND()</f>
        <v>0.95678287630164272</v>
      </c>
      <c r="Z1466" s="15">
        <f ca="1">IF(B1466=1, ROUND(_xlfn.NORM.INV(Y1466,$C$13,$C$14)*(1+$T$14), 0), ROUND(_xlfn.NORM.INV(Y1466, $D$13, $D$14)*(1+$T$14), 0))</f>
        <v>94</v>
      </c>
      <c r="AA1466" s="20">
        <f ca="1">RAND()</f>
        <v>0.71706589948592325</v>
      </c>
      <c r="AB1466" s="18">
        <f ca="1">IF(B1466=1, ROUND(_xlfn.NORM.INV(AA1466,$C$15,$C$16), 2), ROUND(_xlfn.NORM.INV(AA1466, $D$15, $D$16), 2))</f>
        <v>3918.48</v>
      </c>
      <c r="AC1466" s="15">
        <f ca="1">MIN(G1466,Z1466)</f>
        <v>21</v>
      </c>
      <c r="AD1466" s="15">
        <f ca="1">RAND()</f>
        <v>0.98711293724655746</v>
      </c>
      <c r="AE1466" s="19">
        <f ca="1">(IF(B1466=1, $G$21+($G$22-$G$21)*AD1466, $H$21+($H$22-$H$21)*AD1466))</f>
        <v>4.9548952803629517E-2</v>
      </c>
      <c r="AF1466" s="15">
        <f ca="1">ROUND(AC1466*(1-AE1466), 0)</f>
        <v>20</v>
      </c>
      <c r="AG1466" s="20">
        <f ca="1">RAND()</f>
        <v>0.46579063390432163</v>
      </c>
      <c r="AH1466" s="15">
        <f ca="1">IF(B1466=1, ROUND(_xlfn.NORM.INV(AG1466,$C$17,$C$18)*(1+$T$14), 0), ROUND(_xlfn.NORM.INV(AG1466, $D$17, $D$18)*(1+$T$14), 0))</f>
        <v>294</v>
      </c>
      <c r="AI1466" s="20">
        <f ca="1">RAND()</f>
        <v>8.2093566646943783E-2</v>
      </c>
      <c r="AJ1466" s="18">
        <f ca="1">IF(B1466=1, ROUND(_xlfn.NORM.INV(AI1466,$C$19,$C$20), 2), ROUND(_xlfn.NORM.INV(AI1466, $D$19, $D$20), 2))</f>
        <v>1858.35</v>
      </c>
      <c r="AK1466" s="15">
        <f ca="1">MIN(ROUND(H1466*(1+$C$22),0),AH1466)</f>
        <v>272</v>
      </c>
      <c r="AL1466" s="20">
        <f ca="1">RAND()</f>
        <v>0.21284047045132093</v>
      </c>
      <c r="AM1466" s="19">
        <f ca="1">(IF(B1466=1, $G$21+($G$22-$G$21)*AL1466, $H$21+($H$22-$H$21)*AL1466))</f>
        <v>2.2449416465796235E-2</v>
      </c>
      <c r="AN1466" s="15">
        <f ca="1">ROUND(AK1466*(1-AM1466), 0)</f>
        <v>266</v>
      </c>
      <c r="AO1466" s="18">
        <f ca="1">SUM(IF(AN1466&gt;H1466, (AN1466-H1466)*($G$23+AJ1466), 0),IF(AF1466&gt;G1466,(AF1466-G1466)*($G$23+AB1466),0),IF(X1466&gt;F1466,(X1466-F1466)*($G$23+T1466),0),IF(P1466&gt;E1466,(P1466-E1466)*($G$23+L1466),0))</f>
        <v>18965.45</v>
      </c>
      <c r="AP1466" s="18">
        <f>-$C$24</f>
        <v>-313614.51120000001</v>
      </c>
      <c r="AQ1466" s="17">
        <f ca="1">L1466*P1466+T1466*X1466+AB1466*AF1466+AJ1466*AN1466-AO1466+AP1466</f>
        <v>446569.4988</v>
      </c>
      <c r="AS1466" s="21">
        <f ca="1">SUM(IF(AN1466&gt;H1466, (AN1466-H1466), 0),IF(AF1466&gt;G1466,(AF1466-G1466),0),IF(X1466&gt;F1466,(X1466-F1466),0),IF(P1466&gt;E1466,(P1466-E1466),0))</f>
        <v>7</v>
      </c>
    </row>
    <row r="1467" spans="1:45" x14ac:dyDescent="0.4">
      <c r="A1467" s="15">
        <v>1439</v>
      </c>
      <c r="B1467" s="15">
        <f ca="1">IF(RAND() &lt; (8/12), 0, 1)</f>
        <v>1</v>
      </c>
      <c r="C1467" s="20">
        <f ca="1">RAND()</f>
        <v>0.26593035624524108</v>
      </c>
      <c r="D1467" s="15" t="str">
        <f ca="1">LOOKUP(C1467,$H$13:$H$16,$F$13:$F$16)</f>
        <v>Airbus A380-800</v>
      </c>
      <c r="E1467" s="15">
        <f ca="1">LOOKUP(D1467,$F$6:$F$9,$I$6:$I$9)</f>
        <v>14</v>
      </c>
      <c r="F1467" s="15">
        <f ca="1">LOOKUP(D1467,$F$6:$F$9,$J$6:$J$9)</f>
        <v>76</v>
      </c>
      <c r="G1467" s="15">
        <f ca="1">LOOKUP(D1467,$F$6:$F$9,$K$6:$K$9)</f>
        <v>56</v>
      </c>
      <c r="H1467" s="15">
        <f ca="1">LOOKUP(D1467,$F$6:$F$9,$L$6:$L$9)</f>
        <v>341</v>
      </c>
      <c r="I1467" s="20">
        <f ca="1">RAND()</f>
        <v>0.12711321047259727</v>
      </c>
      <c r="J1467" s="15">
        <f ca="1">IF(B1467=1, ROUND(_xlfn.NORM.INV(I1467,$C$5,$C$6)*(1+$T$14), 0), ROUND(_xlfn.NORM.INV(I1467, $D$5, $D$6)*(1+$T$14), 0))</f>
        <v>4</v>
      </c>
      <c r="K1467" s="20">
        <f ca="1">RAND()</f>
        <v>0.90166710267726191</v>
      </c>
      <c r="L1467" s="18">
        <f ca="1">IF(B1467=1, ROUND(_xlfn.NORM.INV(K1467,$C$7,$C$8), 2), ROUND(_xlfn.NORM.INV(K1467, $D$7, $D$8), 2))</f>
        <v>15987.29</v>
      </c>
      <c r="M1467" s="15">
        <f ca="1">MIN(E1467,J1467)</f>
        <v>4</v>
      </c>
      <c r="N1467" s="15">
        <f ca="1">RAND()</f>
        <v>0.59628921197224227</v>
      </c>
      <c r="O1467" s="19">
        <f ca="1">(IF(B1467=1, $G$21+($G$22-$G$21)*N1467, $H$21+($H$22-$H$21)*N1467))</f>
        <v>3.5870122419028483E-2</v>
      </c>
      <c r="P1467" s="15">
        <f ca="1">ROUND(M1467*(1-O1467), 0)</f>
        <v>4</v>
      </c>
      <c r="Q1467" s="20">
        <f ca="1">RAND()</f>
        <v>6.6698180554241704E-2</v>
      </c>
      <c r="R1467" s="15">
        <f ca="1">IF(B1467=1, ROUND(_xlfn.NORM.INV(Q1467,$C$9,$C$10)*(1+$T$14), 0), ROUND(_xlfn.NORM.INV(Q1467, $D$9, $D$10)*(1+$T$14), 0))</f>
        <v>23</v>
      </c>
      <c r="S1467" s="20">
        <f ca="1">RAND()</f>
        <v>0.85663204113396163</v>
      </c>
      <c r="T1467" s="18">
        <f ca="1">IF(B1467=1, ROUND(_xlfn.NORM.INV(S1467,$C$11,$C$12), 2), ROUND(_xlfn.NORM.INV(S1467, $D$11, $D$12), 2))</f>
        <v>7790.04</v>
      </c>
      <c r="U1467" s="15">
        <f ca="1">MIN(F1467,R1467)</f>
        <v>23</v>
      </c>
      <c r="V1467" s="15">
        <f ca="1">RAND()</f>
        <v>0.71286663637351044</v>
      </c>
      <c r="W1467" s="19">
        <f ca="1">(IF(B1467=1, $G$21+($G$22-$G$21)*V1467, $H$21+($H$22-$H$21)*V1467))</f>
        <v>3.9950332273072868E-2</v>
      </c>
      <c r="X1467" s="15">
        <f ca="1">ROUND(U1467*(1-W1467), 0)</f>
        <v>22</v>
      </c>
      <c r="Y1467" s="20">
        <f ca="1">RAND()</f>
        <v>0.99099260402156697</v>
      </c>
      <c r="Z1467" s="15">
        <f ca="1">IF(B1467=1, ROUND(_xlfn.NORM.INV(Y1467,$C$13,$C$14)*(1+$T$14), 0), ROUND(_xlfn.NORM.INV(Y1467, $D$13, $D$14)*(1+$T$14), 0))</f>
        <v>109</v>
      </c>
      <c r="AA1467" s="20">
        <f ca="1">RAND()</f>
        <v>0.21703744674262671</v>
      </c>
      <c r="AB1467" s="18">
        <f ca="1">IF(B1467=1, ROUND(_xlfn.NORM.INV(AA1467,$C$15,$C$16), 2), ROUND(_xlfn.NORM.INV(AA1467, $D$15, $D$16), 2))</f>
        <v>3266.18</v>
      </c>
      <c r="AC1467" s="15">
        <f ca="1">MIN(G1467,Z1467)</f>
        <v>56</v>
      </c>
      <c r="AD1467" s="15">
        <f ca="1">RAND()</f>
        <v>0.26097027317645194</v>
      </c>
      <c r="AE1467" s="19">
        <f ca="1">(IF(B1467=1, $G$21+($G$22-$G$21)*AD1467, $H$21+($H$22-$H$21)*AD1467))</f>
        <v>2.4133959561175818E-2</v>
      </c>
      <c r="AF1467" s="15">
        <f ca="1">ROUND(AC1467*(1-AE1467), 0)</f>
        <v>55</v>
      </c>
      <c r="AG1467" s="20">
        <f ca="1">RAND()</f>
        <v>0.71628762533615964</v>
      </c>
      <c r="AH1467" s="15">
        <f ca="1">IF(B1467=1, ROUND(_xlfn.NORM.INV(AG1467,$C$17,$C$18)*(1+$T$14), 0), ROUND(_xlfn.NORM.INV(AG1467, $D$17, $D$18)*(1+$T$14), 0))</f>
        <v>377</v>
      </c>
      <c r="AI1467" s="20">
        <f ca="1">RAND()</f>
        <v>0.83095312837014101</v>
      </c>
      <c r="AJ1467" s="18">
        <f ca="1">IF(B1467=1, ROUND(_xlfn.NORM.INV(AI1467,$C$19,$C$20), 2), ROUND(_xlfn.NORM.INV(AI1467, $D$19, $D$20), 2))</f>
        <v>2564.41</v>
      </c>
      <c r="AK1467" s="15">
        <f ca="1">MIN(ROUND(H1467*(1+$C$22),0),AH1467)</f>
        <v>358</v>
      </c>
      <c r="AL1467" s="20">
        <f ca="1">RAND()</f>
        <v>0.4316413117329464</v>
      </c>
      <c r="AM1467" s="19">
        <f ca="1">(IF(B1467=1, $G$21+($G$22-$G$21)*AL1467, $H$21+($H$22-$H$21)*AL1467))</f>
        <v>3.0107445910653126E-2</v>
      </c>
      <c r="AN1467" s="15">
        <f ca="1">ROUND(AK1467*(1-AM1467), 0)</f>
        <v>347</v>
      </c>
      <c r="AO1467" s="18">
        <f ca="1">SUM(IF(AN1467&gt;H1467, (AN1467-H1467)*($G$23+AJ1467), 0),IF(AF1467&gt;G1467,(AF1467-G1467)*($G$23+AB1467),0),IF(X1467&gt;F1467,(X1467-F1467)*($G$23+T1467),0),IF(P1467&gt;E1467,(P1467-E1467)*($G$23+L1467),0))</f>
        <v>20492.46</v>
      </c>
      <c r="AP1467" s="18">
        <f>-$C$24</f>
        <v>-313614.51120000001</v>
      </c>
      <c r="AQ1467" s="17">
        <f ca="1">L1467*P1467+T1467*X1467+AB1467*AF1467+AJ1467*AN1467-AO1467+AP1467</f>
        <v>970713.23879999993</v>
      </c>
      <c r="AS1467" s="21">
        <f ca="1">SUM(IF(AN1467&gt;H1467, (AN1467-H1467), 0),IF(AF1467&gt;G1467,(AF1467-G1467),0),IF(X1467&gt;F1467,(X1467-F1467),0),IF(P1467&gt;E1467,(P1467-E1467),0))</f>
        <v>6</v>
      </c>
    </row>
    <row r="1468" spans="1:45" x14ac:dyDescent="0.4">
      <c r="A1468" s="15">
        <v>1440</v>
      </c>
      <c r="B1468" s="15">
        <f ca="1">IF(RAND() &lt; (8/12), 0, 1)</f>
        <v>0</v>
      </c>
      <c r="C1468" s="20">
        <f ca="1">RAND()</f>
        <v>0.47842304264596791</v>
      </c>
      <c r="D1468" s="15" t="str">
        <f ca="1">LOOKUP(C1468,$H$13:$H$16,$F$13:$F$16)</f>
        <v>Airbus A380-800</v>
      </c>
      <c r="E1468" s="15">
        <f ca="1">LOOKUP(D1468,$F$6:$F$9,$I$6:$I$9)</f>
        <v>14</v>
      </c>
      <c r="F1468" s="15">
        <f ca="1">LOOKUP(D1468,$F$6:$F$9,$J$6:$J$9)</f>
        <v>76</v>
      </c>
      <c r="G1468" s="15">
        <f ca="1">LOOKUP(D1468,$F$6:$F$9,$K$6:$K$9)</f>
        <v>56</v>
      </c>
      <c r="H1468" s="15">
        <f ca="1">LOOKUP(D1468,$F$6:$F$9,$L$6:$L$9)</f>
        <v>341</v>
      </c>
      <c r="I1468" s="20">
        <f ca="1">RAND()</f>
        <v>6.5512195291125952E-2</v>
      </c>
      <c r="J1468" s="15">
        <f ca="1">IF(B1468=1, ROUND(_xlfn.NORM.INV(I1468,$C$5,$C$6)*(1+$T$14), 0), ROUND(_xlfn.NORM.INV(I1468, $D$5, $D$6)*(1+$T$14), 0))</f>
        <v>3</v>
      </c>
      <c r="K1468" s="20">
        <f ca="1">RAND()</f>
        <v>0.78888868402899048</v>
      </c>
      <c r="L1468" s="18">
        <f ca="1">IF(B1468=1, ROUND(_xlfn.NORM.INV(K1468,$C$7,$C$8), 2), ROUND(_xlfn.NORM.INV(K1468, $D$7, $D$8), 2))</f>
        <v>10858.16</v>
      </c>
      <c r="M1468" s="15">
        <f ca="1">MIN(E1468,J1468)</f>
        <v>3</v>
      </c>
      <c r="N1468" s="15">
        <f ca="1">RAND()</f>
        <v>1.0880225382817299E-2</v>
      </c>
      <c r="O1468" s="19">
        <f ca="1">(IF(B1468=1, $G$21+($G$22-$G$21)*N1468, $H$21+($H$22-$H$21)*N1468))</f>
        <v>1.0326406761484519E-2</v>
      </c>
      <c r="P1468" s="15">
        <f ca="1">ROUND(M1468*(1-O1468), 0)</f>
        <v>3</v>
      </c>
      <c r="Q1468" s="20">
        <f ca="1">RAND()</f>
        <v>0.63428143393727465</v>
      </c>
      <c r="R1468" s="15">
        <f ca="1">IF(B1468=1, ROUND(_xlfn.NORM.INV(Q1468,$C$9,$C$10)*(1+$T$14), 0), ROUND(_xlfn.NORM.INV(Q1468, $D$9, $D$10)*(1+$T$14), 0))</f>
        <v>44</v>
      </c>
      <c r="S1468" s="20">
        <f ca="1">RAND()</f>
        <v>0.21739553068644091</v>
      </c>
      <c r="T1468" s="18">
        <f ca="1">IF(B1468=1, ROUND(_xlfn.NORM.INV(S1468,$C$11,$C$12), 2), ROUND(_xlfn.NORM.INV(S1468, $D$11, $D$12), 2))</f>
        <v>5068.21</v>
      </c>
      <c r="U1468" s="15">
        <f ca="1">MIN(F1468,R1468)</f>
        <v>44</v>
      </c>
      <c r="V1468" s="15">
        <f ca="1">RAND()</f>
        <v>0.81514314096834528</v>
      </c>
      <c r="W1468" s="19">
        <f ca="1">(IF(B1468=1, $G$21+($G$22-$G$21)*V1468, $H$21+($H$22-$H$21)*V1468))</f>
        <v>3.4454294229050358E-2</v>
      </c>
      <c r="X1468" s="15">
        <f ca="1">ROUND(U1468*(1-W1468), 0)</f>
        <v>42</v>
      </c>
      <c r="Y1468" s="20">
        <f ca="1">RAND()</f>
        <v>0.8826205565156322</v>
      </c>
      <c r="Z1468" s="15">
        <f ca="1">IF(B1468=1, ROUND(_xlfn.NORM.INV(Y1468,$C$13,$C$14)*(1+$T$14), 0), ROUND(_xlfn.NORM.INV(Y1468, $D$13, $D$14)*(1+$T$14), 0))</f>
        <v>47</v>
      </c>
      <c r="AA1468" s="20">
        <f ca="1">RAND()</f>
        <v>0.70146626271846457</v>
      </c>
      <c r="AB1468" s="18">
        <f ca="1">IF(B1468=1, ROUND(_xlfn.NORM.INV(AA1468,$C$15,$C$16), 2), ROUND(_xlfn.NORM.INV(AA1468, $D$15, $D$16), 2))</f>
        <v>2862.21</v>
      </c>
      <c r="AC1468" s="15">
        <f ca="1">MIN(G1468,Z1468)</f>
        <v>47</v>
      </c>
      <c r="AD1468" s="15">
        <f ca="1">RAND()</f>
        <v>0.70580526499251794</v>
      </c>
      <c r="AE1468" s="19">
        <f ca="1">(IF(B1468=1, $G$21+($G$22-$G$21)*AD1468, $H$21+($H$22-$H$21)*AD1468))</f>
        <v>3.1174157949775537E-2</v>
      </c>
      <c r="AF1468" s="15">
        <f ca="1">ROUND(AC1468*(1-AE1468), 0)</f>
        <v>46</v>
      </c>
      <c r="AG1468" s="20">
        <f ca="1">RAND()</f>
        <v>0.68431691574966158</v>
      </c>
      <c r="AH1468" s="15">
        <f ca="1">IF(B1468=1, ROUND(_xlfn.NORM.INV(AG1468,$C$17,$C$18)*(1+$T$14), 0), ROUND(_xlfn.NORM.INV(AG1468, $D$17, $D$18)*(1+$T$14), 0))</f>
        <v>225</v>
      </c>
      <c r="AI1468" s="20">
        <f ca="1">RAND()</f>
        <v>0.22404256960912228</v>
      </c>
      <c r="AJ1468" s="18">
        <f ca="1">IF(B1468=1, ROUND(_xlfn.NORM.INV(AI1468,$C$19,$C$20), 2), ROUND(_xlfn.NORM.INV(AI1468, $D$19, $D$20), 2))</f>
        <v>1691.11</v>
      </c>
      <c r="AK1468" s="15">
        <f ca="1">MIN(ROUND(H1468*(1+$C$22),0),AH1468)</f>
        <v>225</v>
      </c>
      <c r="AL1468" s="20">
        <f ca="1">RAND()</f>
        <v>9.3471896426872148E-3</v>
      </c>
      <c r="AM1468" s="19">
        <f ca="1">(IF(B1468=1, $G$21+($G$22-$G$21)*AL1468, $H$21+($H$22-$H$21)*AL1468))</f>
        <v>1.0280415689280616E-2</v>
      </c>
      <c r="AN1468" s="15">
        <f ca="1">ROUND(AK1468*(1-AM1468), 0)</f>
        <v>223</v>
      </c>
      <c r="AO1468" s="18">
        <f ca="1">SUM(IF(AN1468&gt;H1468, (AN1468-H1468)*($G$23+AJ1468), 0),IF(AF1468&gt;G1468,(AF1468-G1468)*($G$23+AB1468),0),IF(X1468&gt;F1468,(X1468-F1468)*($G$23+T1468),0),IF(P1468&gt;E1468,(P1468-E1468)*($G$23+L1468),0))</f>
        <v>0</v>
      </c>
      <c r="AP1468" s="18">
        <f>-$C$24</f>
        <v>-313614.51120000001</v>
      </c>
      <c r="AQ1468" s="17">
        <f ca="1">L1468*P1468+T1468*X1468+AB1468*AF1468+AJ1468*AN1468-AO1468+AP1468</f>
        <v>440603.97879999998</v>
      </c>
      <c r="AS1468" s="21">
        <f ca="1">SUM(IF(AN1468&gt;H1468, (AN1468-H1468), 0),IF(AF1468&gt;G1468,(AF1468-G1468),0),IF(X1468&gt;F1468,(X1468-F1468),0),IF(P1468&gt;E1468,(P1468-E1468),0))</f>
        <v>0</v>
      </c>
    </row>
    <row r="1469" spans="1:45" x14ac:dyDescent="0.4">
      <c r="A1469" s="15">
        <v>1441</v>
      </c>
      <c r="B1469" s="15">
        <f ca="1">IF(RAND() &lt; (8/12), 0, 1)</f>
        <v>0</v>
      </c>
      <c r="C1469" s="20">
        <f ca="1">RAND()</f>
        <v>0.49820223363464544</v>
      </c>
      <c r="D1469" s="15" t="str">
        <f ca="1">LOOKUP(C1469,$H$13:$H$16,$F$13:$F$16)</f>
        <v>Airbus A380-800</v>
      </c>
      <c r="E1469" s="15">
        <f ca="1">LOOKUP(D1469,$F$6:$F$9,$I$6:$I$9)</f>
        <v>14</v>
      </c>
      <c r="F1469" s="15">
        <f ca="1">LOOKUP(D1469,$F$6:$F$9,$J$6:$J$9)</f>
        <v>76</v>
      </c>
      <c r="G1469" s="15">
        <f ca="1">LOOKUP(D1469,$F$6:$F$9,$K$6:$K$9)</f>
        <v>56</v>
      </c>
      <c r="H1469" s="15">
        <f ca="1">LOOKUP(D1469,$F$6:$F$9,$L$6:$L$9)</f>
        <v>341</v>
      </c>
      <c r="I1469" s="20">
        <f ca="1">RAND()</f>
        <v>0.91263147247514931</v>
      </c>
      <c r="J1469" s="15">
        <f ca="1">IF(B1469=1, ROUND(_xlfn.NORM.INV(I1469,$C$5,$C$6)*(1+$T$14), 0), ROUND(_xlfn.NORM.INV(I1469, $D$5, $D$6)*(1+$T$14), 0))</f>
        <v>6</v>
      </c>
      <c r="K1469" s="20">
        <f ca="1">RAND()</f>
        <v>9.2006541861594737E-2</v>
      </c>
      <c r="L1469" s="18">
        <f ca="1">IF(B1469=1, ROUND(_xlfn.NORM.INV(K1469,$C$7,$C$8), 2), ROUND(_xlfn.NORM.INV(K1469, $D$7, $D$8), 2))</f>
        <v>9886.9</v>
      </c>
      <c r="M1469" s="15">
        <f ca="1">MIN(E1469,J1469)</f>
        <v>6</v>
      </c>
      <c r="N1469" s="15">
        <f ca="1">RAND()</f>
        <v>0.20660165646320872</v>
      </c>
      <c r="O1469" s="19">
        <f ca="1">(IF(B1469=1, $G$21+($G$22-$G$21)*N1469, $H$21+($H$22-$H$21)*N1469))</f>
        <v>1.6198049693896262E-2</v>
      </c>
      <c r="P1469" s="15">
        <f ca="1">ROUND(M1469*(1-O1469), 0)</f>
        <v>6</v>
      </c>
      <c r="Q1469" s="20">
        <f ca="1">RAND()</f>
        <v>0.55760679066440522</v>
      </c>
      <c r="R1469" s="15">
        <f ca="1">IF(B1469=1, ROUND(_xlfn.NORM.INV(Q1469,$C$9,$C$10)*(1+$T$14), 0), ROUND(_xlfn.NORM.INV(Q1469, $D$9, $D$10)*(1+$T$14), 0))</f>
        <v>41</v>
      </c>
      <c r="S1469" s="20">
        <f ca="1">RAND()</f>
        <v>0.51819994297805649</v>
      </c>
      <c r="T1469" s="18">
        <f ca="1">IF(B1469=1, ROUND(_xlfn.NORM.INV(S1469,$C$11,$C$12), 2), ROUND(_xlfn.NORM.INV(S1469, $D$11, $D$12), 2))</f>
        <v>5256.59</v>
      </c>
      <c r="U1469" s="15">
        <f ca="1">MIN(F1469,R1469)</f>
        <v>41</v>
      </c>
      <c r="V1469" s="15">
        <f ca="1">RAND()</f>
        <v>0.18385432570727767</v>
      </c>
      <c r="W1469" s="19">
        <f ca="1">(IF(B1469=1, $G$21+($G$22-$G$21)*V1469, $H$21+($H$22-$H$21)*V1469))</f>
        <v>1.551562977121833E-2</v>
      </c>
      <c r="X1469" s="15">
        <f ca="1">ROUND(U1469*(1-W1469), 0)</f>
        <v>40</v>
      </c>
      <c r="Y1469" s="20">
        <f ca="1">RAND()</f>
        <v>9.144262355304722E-2</v>
      </c>
      <c r="Z1469" s="15">
        <f ca="1">IF(B1469=1, ROUND(_xlfn.NORM.INV(Y1469,$C$13,$C$14)*(1+$T$14), 0), ROUND(_xlfn.NORM.INV(Y1469, $D$13, $D$14)*(1+$T$14), 0))</f>
        <v>23</v>
      </c>
      <c r="AA1469" s="20">
        <f ca="1">RAND()</f>
        <v>0.82711964259309234</v>
      </c>
      <c r="AB1469" s="18">
        <f ca="1">IF(B1469=1, ROUND(_xlfn.NORM.INV(AA1469,$C$15,$C$16), 2), ROUND(_xlfn.NORM.INV(AA1469, $D$15, $D$16), 2))</f>
        <v>2912.56</v>
      </c>
      <c r="AC1469" s="15">
        <f ca="1">MIN(G1469,Z1469)</f>
        <v>23</v>
      </c>
      <c r="AD1469" s="15">
        <f ca="1">RAND()</f>
        <v>0.46287172506485719</v>
      </c>
      <c r="AE1469" s="19">
        <f ca="1">(IF(B1469=1, $G$21+($G$22-$G$21)*AD1469, $H$21+($H$22-$H$21)*AD1469))</f>
        <v>2.3886151751945715E-2</v>
      </c>
      <c r="AF1469" s="15">
        <f ca="1">ROUND(AC1469*(1-AE1469), 0)</f>
        <v>22</v>
      </c>
      <c r="AG1469" s="20">
        <f ca="1">RAND()</f>
        <v>0.40761708548744591</v>
      </c>
      <c r="AH1469" s="15">
        <f ca="1">IF(B1469=1, ROUND(_xlfn.NORM.INV(AG1469,$C$17,$C$18)*(1+$T$14), 0), ROUND(_xlfn.NORM.INV(AG1469, $D$17, $D$18)*(1+$T$14), 0))</f>
        <v>187</v>
      </c>
      <c r="AI1469" s="20">
        <f ca="1">RAND()</f>
        <v>0.44699263735725792</v>
      </c>
      <c r="AJ1469" s="18">
        <f ca="1">IF(B1469=1, ROUND(_xlfn.NORM.INV(AI1469,$C$19,$C$20), 2), ROUND(_xlfn.NORM.INV(AI1469, $D$19, $D$20), 2))</f>
        <v>1738.61</v>
      </c>
      <c r="AK1469" s="15">
        <f ca="1">MIN(ROUND(H1469*(1+$C$22),0),AH1469)</f>
        <v>187</v>
      </c>
      <c r="AL1469" s="20">
        <f ca="1">RAND()</f>
        <v>0.59780658670833886</v>
      </c>
      <c r="AM1469" s="19">
        <f ca="1">(IF(B1469=1, $G$21+($G$22-$G$21)*AL1469, $H$21+($H$22-$H$21)*AL1469))</f>
        <v>2.7934197601250169E-2</v>
      </c>
      <c r="AN1469" s="15">
        <f ca="1">ROUND(AK1469*(1-AM1469), 0)</f>
        <v>182</v>
      </c>
      <c r="AO1469" s="18">
        <f ca="1">SUM(IF(AN1469&gt;H1469, (AN1469-H1469)*($G$23+AJ1469), 0),IF(AF1469&gt;G1469,(AF1469-G1469)*($G$23+AB1469),0),IF(X1469&gt;F1469,(X1469-F1469)*($G$23+T1469),0),IF(P1469&gt;E1469,(P1469-E1469)*($G$23+L1469),0))</f>
        <v>0</v>
      </c>
      <c r="AP1469" s="18">
        <f>-$C$24</f>
        <v>-313614.51120000001</v>
      </c>
      <c r="AQ1469" s="17">
        <f ca="1">L1469*P1469+T1469*X1469+AB1469*AF1469+AJ1469*AN1469-AO1469+AP1469</f>
        <v>336473.82879999996</v>
      </c>
      <c r="AS1469" s="21">
        <f ca="1">SUM(IF(AN1469&gt;H1469, (AN1469-H1469), 0),IF(AF1469&gt;G1469,(AF1469-G1469),0),IF(X1469&gt;F1469,(X1469-F1469),0),IF(P1469&gt;E1469,(P1469-E1469),0))</f>
        <v>0</v>
      </c>
    </row>
    <row r="1470" spans="1:45" x14ac:dyDescent="0.4">
      <c r="A1470" s="15">
        <v>1442</v>
      </c>
      <c r="B1470" s="15">
        <f ca="1">IF(RAND() &lt; (8/12), 0, 1)</f>
        <v>0</v>
      </c>
      <c r="C1470" s="20">
        <f ca="1">RAND()</f>
        <v>0.39492168550779416</v>
      </c>
      <c r="D1470" s="15" t="str">
        <f ca="1">LOOKUP(C1470,$H$13:$H$16,$F$13:$F$16)</f>
        <v>Airbus A380-800</v>
      </c>
      <c r="E1470" s="15">
        <f ca="1">LOOKUP(D1470,$F$6:$F$9,$I$6:$I$9)</f>
        <v>14</v>
      </c>
      <c r="F1470" s="15">
        <f ca="1">LOOKUP(D1470,$F$6:$F$9,$J$6:$J$9)</f>
        <v>76</v>
      </c>
      <c r="G1470" s="15">
        <f ca="1">LOOKUP(D1470,$F$6:$F$9,$K$6:$K$9)</f>
        <v>56</v>
      </c>
      <c r="H1470" s="15">
        <f ca="1">LOOKUP(D1470,$F$6:$F$9,$L$6:$L$9)</f>
        <v>341</v>
      </c>
      <c r="I1470" s="20">
        <f ca="1">RAND()</f>
        <v>0.44324850044345032</v>
      </c>
      <c r="J1470" s="15">
        <f ca="1">IF(B1470=1, ROUND(_xlfn.NORM.INV(I1470,$C$5,$C$6)*(1+$T$14), 0), ROUND(_xlfn.NORM.INV(I1470, $D$5, $D$6)*(1+$T$14), 0))</f>
        <v>4</v>
      </c>
      <c r="K1470" s="20">
        <f ca="1">RAND()</f>
        <v>0.16477255676613733</v>
      </c>
      <c r="L1470" s="18">
        <f ca="1">IF(B1470=1, ROUND(_xlfn.NORM.INV(K1470,$C$7,$C$8), 2), ROUND(_xlfn.NORM.INV(K1470, $D$7, $D$8), 2))</f>
        <v>10048</v>
      </c>
      <c r="M1470" s="15">
        <f ca="1">MIN(E1470,J1470)</f>
        <v>4</v>
      </c>
      <c r="N1470" s="15">
        <f ca="1">RAND()</f>
        <v>0.39294975045015812</v>
      </c>
      <c r="O1470" s="19">
        <f ca="1">(IF(B1470=1, $G$21+($G$22-$G$21)*N1470, $H$21+($H$22-$H$21)*N1470))</f>
        <v>2.1788492513504745E-2</v>
      </c>
      <c r="P1470" s="15">
        <f ca="1">ROUND(M1470*(1-O1470), 0)</f>
        <v>4</v>
      </c>
      <c r="Q1470" s="20">
        <f ca="1">RAND()</f>
        <v>0.9751871268476151</v>
      </c>
      <c r="R1470" s="15">
        <f ca="1">IF(B1470=1, ROUND(_xlfn.NORM.INV(Q1470,$C$9,$C$10)*(1+$T$14), 0), ROUND(_xlfn.NORM.INV(Q1470, $D$9, $D$10)*(1+$T$14), 0))</f>
        <v>61</v>
      </c>
      <c r="S1470" s="20">
        <f ca="1">RAND()</f>
        <v>3.3909285348672658E-2</v>
      </c>
      <c r="T1470" s="18">
        <f ca="1">IF(B1470=1, ROUND(_xlfn.NORM.INV(S1470,$C$11,$C$12), 2), ROUND(_xlfn.NORM.INV(S1470, $D$11, $D$12), 2))</f>
        <v>4830.03</v>
      </c>
      <c r="U1470" s="15">
        <f ca="1">MIN(F1470,R1470)</f>
        <v>61</v>
      </c>
      <c r="V1470" s="15">
        <f ca="1">RAND()</f>
        <v>0.42335412655313953</v>
      </c>
      <c r="W1470" s="19">
        <f ca="1">(IF(B1470=1, $G$21+($G$22-$G$21)*V1470, $H$21+($H$22-$H$21)*V1470))</f>
        <v>2.2700623796594186E-2</v>
      </c>
      <c r="X1470" s="15">
        <f ca="1">ROUND(U1470*(1-W1470), 0)</f>
        <v>60</v>
      </c>
      <c r="Y1470" s="20">
        <f ca="1">RAND()</f>
        <v>0.34079521817230718</v>
      </c>
      <c r="Z1470" s="15">
        <f ca="1">IF(B1470=1, ROUND(_xlfn.NORM.INV(Y1470,$C$13,$C$14)*(1+$T$14), 0), ROUND(_xlfn.NORM.INV(Y1470, $D$13, $D$14)*(1+$T$14), 0))</f>
        <v>32</v>
      </c>
      <c r="AA1470" s="20">
        <f ca="1">RAND()</f>
        <v>0.59436874303299136</v>
      </c>
      <c r="AB1470" s="18">
        <f ca="1">IF(B1470=1, ROUND(_xlfn.NORM.INV(AA1470,$C$15,$C$16), 2), ROUND(_xlfn.NORM.INV(AA1470, $D$15, $D$16), 2))</f>
        <v>2826.99</v>
      </c>
      <c r="AC1470" s="15">
        <f ca="1">MIN(G1470,Z1470)</f>
        <v>32</v>
      </c>
      <c r="AD1470" s="15">
        <f ca="1">RAND()</f>
        <v>0.83987057758174088</v>
      </c>
      <c r="AE1470" s="19">
        <f ca="1">(IF(B1470=1, $G$21+($G$22-$G$21)*AD1470, $H$21+($H$22-$H$21)*AD1470))</f>
        <v>3.5196117327452224E-2</v>
      </c>
      <c r="AF1470" s="15">
        <f ca="1">ROUND(AC1470*(1-AE1470), 0)</f>
        <v>31</v>
      </c>
      <c r="AG1470" s="20">
        <f ca="1">RAND()</f>
        <v>0.36707851564995553</v>
      </c>
      <c r="AH1470" s="15">
        <f ca="1">IF(B1470=1, ROUND(_xlfn.NORM.INV(AG1470,$C$17,$C$18)*(1+$T$14), 0), ROUND(_xlfn.NORM.INV(AG1470, $D$17, $D$18)*(1+$T$14), 0))</f>
        <v>182</v>
      </c>
      <c r="AI1470" s="20">
        <f ca="1">RAND()</f>
        <v>0.96174156610998751</v>
      </c>
      <c r="AJ1470" s="18">
        <f ca="1">IF(B1470=1, ROUND(_xlfn.NORM.INV(AI1470,$C$19,$C$20), 2), ROUND(_xlfn.NORM.INV(AI1470, $D$19, $D$20), 2))</f>
        <v>1883.28</v>
      </c>
      <c r="AK1470" s="15">
        <f ca="1">MIN(ROUND(H1470*(1+$C$22),0),AH1470)</f>
        <v>182</v>
      </c>
      <c r="AL1470" s="20">
        <f ca="1">RAND()</f>
        <v>0.41867476550353599</v>
      </c>
      <c r="AM1470" s="19">
        <f ca="1">(IF(B1470=1, $G$21+($G$22-$G$21)*AL1470, $H$21+($H$22-$H$21)*AL1470))</f>
        <v>2.256024296510608E-2</v>
      </c>
      <c r="AN1470" s="15">
        <f ca="1">ROUND(AK1470*(1-AM1470), 0)</f>
        <v>178</v>
      </c>
      <c r="AO1470" s="18">
        <f ca="1">SUM(IF(AN1470&gt;H1470, (AN1470-H1470)*($G$23+AJ1470), 0),IF(AF1470&gt;G1470,(AF1470-G1470)*($G$23+AB1470),0),IF(X1470&gt;F1470,(X1470-F1470)*($G$23+T1470),0),IF(P1470&gt;E1470,(P1470-E1470)*($G$23+L1470),0))</f>
        <v>0</v>
      </c>
      <c r="AP1470" s="18">
        <f>-$C$24</f>
        <v>-313614.51120000001</v>
      </c>
      <c r="AQ1470" s="17">
        <f ca="1">L1470*P1470+T1470*X1470+AB1470*AF1470+AJ1470*AN1470-AO1470+AP1470</f>
        <v>439239.81879999995</v>
      </c>
      <c r="AS1470" s="21">
        <f ca="1">SUM(IF(AN1470&gt;H1470, (AN1470-H1470), 0),IF(AF1470&gt;G1470,(AF1470-G1470),0),IF(X1470&gt;F1470,(X1470-F1470),0),IF(P1470&gt;E1470,(P1470-E1470),0))</f>
        <v>0</v>
      </c>
    </row>
    <row r="1471" spans="1:45" x14ac:dyDescent="0.4">
      <c r="A1471" s="15">
        <v>1443</v>
      </c>
      <c r="B1471" s="15">
        <f ca="1">IF(RAND() &lt; (8/12), 0, 1)</f>
        <v>0</v>
      </c>
      <c r="C1471" s="20">
        <f ca="1">RAND()</f>
        <v>0.6740872965599729</v>
      </c>
      <c r="D1471" s="15" t="str">
        <f ca="1">LOOKUP(C1471,$H$13:$H$16,$F$13:$F$16)</f>
        <v>Boeing 777-300ER</v>
      </c>
      <c r="E1471" s="15">
        <f ca="1">LOOKUP(D1471,$F$6:$F$9,$I$6:$I$9)</f>
        <v>8</v>
      </c>
      <c r="F1471" s="15">
        <f ca="1">LOOKUP(D1471,$F$6:$F$9,$J$6:$J$9)</f>
        <v>40</v>
      </c>
      <c r="G1471" s="15">
        <f ca="1">LOOKUP(D1471,$F$6:$F$9,$K$6:$K$9)</f>
        <v>24</v>
      </c>
      <c r="H1471" s="15">
        <f ca="1">LOOKUP(D1471,$F$6:$F$9,$L$6:$L$9)</f>
        <v>260</v>
      </c>
      <c r="I1471" s="20">
        <f ca="1">RAND()</f>
        <v>0.2669073228151424</v>
      </c>
      <c r="J1471" s="15">
        <f ca="1">IF(B1471=1, ROUND(_xlfn.NORM.INV(I1471,$C$5,$C$6)*(1+$T$14), 0), ROUND(_xlfn.NORM.INV(I1471, $D$5, $D$6)*(1+$T$14), 0))</f>
        <v>4</v>
      </c>
      <c r="K1471" s="20">
        <f ca="1">RAND()</f>
        <v>0.97763622724286436</v>
      </c>
      <c r="L1471" s="18">
        <f ca="1">IF(B1471=1, ROUND(_xlfn.NORM.INV(K1471,$C$7,$C$8), 2), ROUND(_xlfn.NORM.INV(K1471, $D$7, $D$8), 2))</f>
        <v>11407.19</v>
      </c>
      <c r="M1471" s="15">
        <f ca="1">MIN(E1471,J1471)</f>
        <v>4</v>
      </c>
      <c r="N1471" s="15">
        <f ca="1">RAND()</f>
        <v>0.54566121750415297</v>
      </c>
      <c r="O1471" s="19">
        <f ca="1">(IF(B1471=1, $G$21+($G$22-$G$21)*N1471, $H$21+($H$22-$H$21)*N1471))</f>
        <v>2.636983652512459E-2</v>
      </c>
      <c r="P1471" s="15">
        <f ca="1">ROUND(M1471*(1-O1471), 0)</f>
        <v>4</v>
      </c>
      <c r="Q1471" s="20">
        <f ca="1">RAND()</f>
        <v>1.2979386489208045E-2</v>
      </c>
      <c r="R1471" s="15">
        <f ca="1">IF(B1471=1, ROUND(_xlfn.NORM.INV(Q1471,$C$9,$C$10)*(1+$T$14), 0), ROUND(_xlfn.NORM.INV(Q1471, $D$9, $D$10)*(1+$T$14), 0))</f>
        <v>17</v>
      </c>
      <c r="S1471" s="20">
        <f ca="1">RAND()</f>
        <v>0.80788078749717518</v>
      </c>
      <c r="T1471" s="18">
        <f ca="1">IF(B1471=1, ROUND(_xlfn.NORM.INV(S1471,$C$11,$C$12), 2), ROUND(_xlfn.NORM.INV(S1471, $D$11, $D$12), 2))</f>
        <v>5444.47</v>
      </c>
      <c r="U1471" s="15">
        <f ca="1">MIN(F1471,R1471)</f>
        <v>17</v>
      </c>
      <c r="V1471" s="15">
        <f ca="1">RAND()</f>
        <v>0.64570164916921569</v>
      </c>
      <c r="W1471" s="19">
        <f ca="1">(IF(B1471=1, $G$21+($G$22-$G$21)*V1471, $H$21+($H$22-$H$21)*V1471))</f>
        <v>2.9371049475076468E-2</v>
      </c>
      <c r="X1471" s="15">
        <f ca="1">ROUND(U1471*(1-W1471), 0)</f>
        <v>17</v>
      </c>
      <c r="Y1471" s="20">
        <f ca="1">RAND()</f>
        <v>0.40076508378090636</v>
      </c>
      <c r="Z1471" s="15">
        <f ca="1">IF(B1471=1, ROUND(_xlfn.NORM.INV(Y1471,$C$13,$C$14)*(1+$T$14), 0), ROUND(_xlfn.NORM.INV(Y1471, $D$13, $D$14)*(1+$T$14), 0))</f>
        <v>33</v>
      </c>
      <c r="AA1471" s="20">
        <f ca="1">RAND()</f>
        <v>0.45706416049115062</v>
      </c>
      <c r="AB1471" s="18">
        <f ca="1">IF(B1471=1, ROUND(_xlfn.NORM.INV(AA1471,$C$15,$C$16), 2), ROUND(_xlfn.NORM.INV(AA1471, $D$15, $D$16), 2))</f>
        <v>2784.86</v>
      </c>
      <c r="AC1471" s="15">
        <f ca="1">MIN(G1471,Z1471)</f>
        <v>24</v>
      </c>
      <c r="AD1471" s="15">
        <f ca="1">RAND()</f>
        <v>0.47374653725946669</v>
      </c>
      <c r="AE1471" s="19">
        <f ca="1">(IF(B1471=1, $G$21+($G$22-$G$21)*AD1471, $H$21+($H$22-$H$21)*AD1471))</f>
        <v>2.4212396117784002E-2</v>
      </c>
      <c r="AF1471" s="15">
        <f ca="1">ROUND(AC1471*(1-AE1471), 0)</f>
        <v>23</v>
      </c>
      <c r="AG1471" s="20">
        <f ca="1">RAND()</f>
        <v>0.80333172257458785</v>
      </c>
      <c r="AH1471" s="15">
        <f ca="1">IF(B1471=1, ROUND(_xlfn.NORM.INV(AG1471,$C$17,$C$18)*(1+$T$14), 0), ROUND(_xlfn.NORM.INV(AG1471, $D$17, $D$18)*(1+$T$14), 0))</f>
        <v>244</v>
      </c>
      <c r="AI1471" s="20">
        <f ca="1">RAND()</f>
        <v>2.5355681355855531E-2</v>
      </c>
      <c r="AJ1471" s="18">
        <f ca="1">IF(B1471=1, ROUND(_xlfn.NORM.INV(AI1471,$C$19,$C$20), 2), ROUND(_xlfn.NORM.INV(AI1471, $D$19, $D$20), 2))</f>
        <v>1600.31</v>
      </c>
      <c r="AK1471" s="15">
        <f ca="1">MIN(ROUND(H1471*(1+$C$22),0),AH1471)</f>
        <v>244</v>
      </c>
      <c r="AL1471" s="20">
        <f ca="1">RAND()</f>
        <v>0.82652844840895623</v>
      </c>
      <c r="AM1471" s="19">
        <f ca="1">(IF(B1471=1, $G$21+($G$22-$G$21)*AL1471, $H$21+($H$22-$H$21)*AL1471))</f>
        <v>3.4795853452268689E-2</v>
      </c>
      <c r="AN1471" s="15">
        <f ca="1">ROUND(AK1471*(1-AM1471), 0)</f>
        <v>236</v>
      </c>
      <c r="AO1471" s="18">
        <f ca="1">SUM(IF(AN1471&gt;H1471, (AN1471-H1471)*($G$23+AJ1471), 0),IF(AF1471&gt;G1471,(AF1471-G1471)*($G$23+AB1471),0),IF(X1471&gt;F1471,(X1471-F1471)*($G$23+T1471),0),IF(P1471&gt;E1471,(P1471-E1471)*($G$23+L1471),0))</f>
        <v>0</v>
      </c>
      <c r="AP1471" s="18">
        <f>-$C$24</f>
        <v>-313614.51120000001</v>
      </c>
      <c r="AQ1471" s="17">
        <f ca="1">L1471*P1471+T1471*X1471+AB1471*AF1471+AJ1471*AN1471-AO1471+AP1471</f>
        <v>266295.17879999994</v>
      </c>
      <c r="AS1471" s="21">
        <f ca="1">SUM(IF(AN1471&gt;H1471, (AN1471-H1471), 0),IF(AF1471&gt;G1471,(AF1471-G1471),0),IF(X1471&gt;F1471,(X1471-F1471),0),IF(P1471&gt;E1471,(P1471-E1471),0))</f>
        <v>0</v>
      </c>
    </row>
    <row r="1472" spans="1:45" x14ac:dyDescent="0.4">
      <c r="A1472" s="15">
        <v>1444</v>
      </c>
      <c r="B1472" s="15">
        <f ca="1">IF(RAND() &lt; (8/12), 0, 1)</f>
        <v>0</v>
      </c>
      <c r="C1472" s="20">
        <f ca="1">RAND()</f>
        <v>0.43488062758229273</v>
      </c>
      <c r="D1472" s="15" t="str">
        <f ca="1">LOOKUP(C1472,$H$13:$H$16,$F$13:$F$16)</f>
        <v>Airbus A380-800</v>
      </c>
      <c r="E1472" s="15">
        <f ca="1">LOOKUP(D1472,$F$6:$F$9,$I$6:$I$9)</f>
        <v>14</v>
      </c>
      <c r="F1472" s="15">
        <f ca="1">LOOKUP(D1472,$F$6:$F$9,$J$6:$J$9)</f>
        <v>76</v>
      </c>
      <c r="G1472" s="15">
        <f ca="1">LOOKUP(D1472,$F$6:$F$9,$K$6:$K$9)</f>
        <v>56</v>
      </c>
      <c r="H1472" s="15">
        <f ca="1">LOOKUP(D1472,$F$6:$F$9,$L$6:$L$9)</f>
        <v>341</v>
      </c>
      <c r="I1472" s="20">
        <f ca="1">RAND()</f>
        <v>0.62553286467437419</v>
      </c>
      <c r="J1472" s="15">
        <f ca="1">IF(B1472=1, ROUND(_xlfn.NORM.INV(I1472,$C$5,$C$6)*(1+$T$14), 0), ROUND(_xlfn.NORM.INV(I1472, $D$5, $D$6)*(1+$T$14), 0))</f>
        <v>5</v>
      </c>
      <c r="K1472" s="20">
        <f ca="1">RAND()</f>
        <v>0.16290749055266174</v>
      </c>
      <c r="L1472" s="18">
        <f ca="1">IF(B1472=1, ROUND(_xlfn.NORM.INV(K1472,$C$7,$C$8), 2), ROUND(_xlfn.NORM.INV(K1472, $D$7, $D$8), 2))</f>
        <v>10044.56</v>
      </c>
      <c r="M1472" s="15">
        <f ca="1">MIN(E1472,J1472)</f>
        <v>5</v>
      </c>
      <c r="N1472" s="15">
        <f ca="1">RAND()</f>
        <v>0.2371593755520689</v>
      </c>
      <c r="O1472" s="19">
        <f ca="1">(IF(B1472=1, $G$21+($G$22-$G$21)*N1472, $H$21+($H$22-$H$21)*N1472))</f>
        <v>1.7114781266562067E-2</v>
      </c>
      <c r="P1472" s="15">
        <f ca="1">ROUND(M1472*(1-O1472), 0)</f>
        <v>5</v>
      </c>
      <c r="Q1472" s="20">
        <f ca="1">RAND()</f>
        <v>0.74894556682386237</v>
      </c>
      <c r="R1472" s="15">
        <f ca="1">IF(B1472=1, ROUND(_xlfn.NORM.INV(Q1472,$C$9,$C$10)*(1+$T$14), 0), ROUND(_xlfn.NORM.INV(Q1472, $D$9, $D$10)*(1+$T$14), 0))</f>
        <v>47</v>
      </c>
      <c r="S1472" s="20">
        <f ca="1">RAND()</f>
        <v>0.84668922224925114</v>
      </c>
      <c r="T1472" s="18">
        <f ca="1">IF(B1472=1, ROUND(_xlfn.NORM.INV(S1472,$C$11,$C$12), 2), ROUND(_xlfn.NORM.INV(S1472, $D$11, $D$12), 2))</f>
        <v>5479.16</v>
      </c>
      <c r="U1472" s="15">
        <f ca="1">MIN(F1472,R1472)</f>
        <v>47</v>
      </c>
      <c r="V1472" s="15">
        <f ca="1">RAND()</f>
        <v>0.670011467145468</v>
      </c>
      <c r="W1472" s="19">
        <f ca="1">(IF(B1472=1, $G$21+($G$22-$G$21)*V1472, $H$21+($H$22-$H$21)*V1472))</f>
        <v>3.0100344014364039E-2</v>
      </c>
      <c r="X1472" s="15">
        <f ca="1">ROUND(U1472*(1-W1472), 0)</f>
        <v>46</v>
      </c>
      <c r="Y1472" s="20">
        <f ca="1">RAND()</f>
        <v>0.57620288322188751</v>
      </c>
      <c r="Z1472" s="15">
        <f ca="1">IF(B1472=1, ROUND(_xlfn.NORM.INV(Y1472,$C$13,$C$14)*(1+$T$14), 0), ROUND(_xlfn.NORM.INV(Y1472, $D$13, $D$14)*(1+$T$14), 0))</f>
        <v>38</v>
      </c>
      <c r="AA1472" s="20">
        <f ca="1">RAND()</f>
        <v>0.23642423878259011</v>
      </c>
      <c r="AB1472" s="18">
        <f ca="1">IF(B1472=1, ROUND(_xlfn.NORM.INV(AA1472,$C$15,$C$16), 2), ROUND(_xlfn.NORM.INV(AA1472, $D$15, $D$16), 2))</f>
        <v>2710.72</v>
      </c>
      <c r="AC1472" s="15">
        <f ca="1">MIN(G1472,Z1472)</f>
        <v>38</v>
      </c>
      <c r="AD1472" s="15">
        <f ca="1">RAND()</f>
        <v>0.62407616271487765</v>
      </c>
      <c r="AE1472" s="19">
        <f ca="1">(IF(B1472=1, $G$21+($G$22-$G$21)*AD1472, $H$21+($H$22-$H$21)*AD1472))</f>
        <v>2.8722284881446326E-2</v>
      </c>
      <c r="AF1472" s="15">
        <f ca="1">ROUND(AC1472*(1-AE1472), 0)</f>
        <v>37</v>
      </c>
      <c r="AG1472" s="20">
        <f ca="1">RAND()</f>
        <v>0.39773200485827964</v>
      </c>
      <c r="AH1472" s="15">
        <f ca="1">IF(B1472=1, ROUND(_xlfn.NORM.INV(AG1472,$C$17,$C$18)*(1+$T$14), 0), ROUND(_xlfn.NORM.INV(AG1472, $D$17, $D$18)*(1+$T$14), 0))</f>
        <v>186</v>
      </c>
      <c r="AI1472" s="20">
        <f ca="1">RAND()</f>
        <v>0.30253773469410461</v>
      </c>
      <c r="AJ1472" s="18">
        <f ca="1">IF(B1472=1, ROUND(_xlfn.NORM.INV(AI1472,$C$19,$C$20), 2), ROUND(_xlfn.NORM.INV(AI1472, $D$19, $D$20), 2))</f>
        <v>1709.45</v>
      </c>
      <c r="AK1472" s="15">
        <f ca="1">MIN(ROUND(H1472*(1+$C$22),0),AH1472)</f>
        <v>186</v>
      </c>
      <c r="AL1472" s="20">
        <f ca="1">RAND()</f>
        <v>0.9630281947101984</v>
      </c>
      <c r="AM1472" s="19">
        <f ca="1">(IF(B1472=1, $G$21+($G$22-$G$21)*AL1472, $H$21+($H$22-$H$21)*AL1472))</f>
        <v>3.8890845841305949E-2</v>
      </c>
      <c r="AN1472" s="15">
        <f ca="1">ROUND(AK1472*(1-AM1472), 0)</f>
        <v>179</v>
      </c>
      <c r="AO1472" s="18">
        <f ca="1">SUM(IF(AN1472&gt;H1472, (AN1472-H1472)*($G$23+AJ1472), 0),IF(AF1472&gt;G1472,(AF1472-G1472)*($G$23+AB1472),0),IF(X1472&gt;F1472,(X1472-F1472)*($G$23+T1472),0),IF(P1472&gt;E1472,(P1472-E1472)*($G$23+L1472),0))</f>
        <v>0</v>
      </c>
      <c r="AP1472" s="18">
        <f>-$C$24</f>
        <v>-313614.51120000001</v>
      </c>
      <c r="AQ1472" s="17">
        <f ca="1">L1472*P1472+T1472*X1472+AB1472*AF1472+AJ1472*AN1472-AO1472+AP1472</f>
        <v>394937.83879999997</v>
      </c>
      <c r="AS1472" s="21">
        <f ca="1">SUM(IF(AN1472&gt;H1472, (AN1472-H1472), 0),IF(AF1472&gt;G1472,(AF1472-G1472),0),IF(X1472&gt;F1472,(X1472-F1472),0),IF(P1472&gt;E1472,(P1472-E1472),0))</f>
        <v>0</v>
      </c>
    </row>
    <row r="1473" spans="1:45" x14ac:dyDescent="0.4">
      <c r="A1473" s="15">
        <v>1445</v>
      </c>
      <c r="B1473" s="15">
        <f ca="1">IF(RAND() &lt; (8/12), 0, 1)</f>
        <v>0</v>
      </c>
      <c r="C1473" s="20">
        <f ca="1">RAND()</f>
        <v>0.25204549939171506</v>
      </c>
      <c r="D1473" s="15" t="str">
        <f ca="1">LOOKUP(C1473,$H$13:$H$16,$F$13:$F$16)</f>
        <v>Airbus A380-800</v>
      </c>
      <c r="E1473" s="15">
        <f ca="1">LOOKUP(D1473,$F$6:$F$9,$I$6:$I$9)</f>
        <v>14</v>
      </c>
      <c r="F1473" s="15">
        <f ca="1">LOOKUP(D1473,$F$6:$F$9,$J$6:$J$9)</f>
        <v>76</v>
      </c>
      <c r="G1473" s="15">
        <f ca="1">LOOKUP(D1473,$F$6:$F$9,$K$6:$K$9)</f>
        <v>56</v>
      </c>
      <c r="H1473" s="15">
        <f ca="1">LOOKUP(D1473,$F$6:$F$9,$L$6:$L$9)</f>
        <v>341</v>
      </c>
      <c r="I1473" s="20">
        <f ca="1">RAND()</f>
        <v>0.65211923795247773</v>
      </c>
      <c r="J1473" s="15">
        <f ca="1">IF(B1473=1, ROUND(_xlfn.NORM.INV(I1473,$C$5,$C$6)*(1+$T$14), 0), ROUND(_xlfn.NORM.INV(I1473, $D$5, $D$6)*(1+$T$14), 0))</f>
        <v>5</v>
      </c>
      <c r="K1473" s="20">
        <f ca="1">RAND()</f>
        <v>0.70266830495647392</v>
      </c>
      <c r="L1473" s="18">
        <f ca="1">IF(B1473=1, ROUND(_xlfn.NORM.INV(K1473,$C$7,$C$8), 2), ROUND(_xlfn.NORM.INV(K1473, $D$7, $D$8), 2))</f>
        <v>10734.89</v>
      </c>
      <c r="M1473" s="15">
        <f ca="1">MIN(E1473,J1473)</f>
        <v>5</v>
      </c>
      <c r="N1473" s="15">
        <f ca="1">RAND()</f>
        <v>0.17299176926455717</v>
      </c>
      <c r="O1473" s="19">
        <f ca="1">(IF(B1473=1, $G$21+($G$22-$G$21)*N1473, $H$21+($H$22-$H$21)*N1473))</f>
        <v>1.5189753077936716E-2</v>
      </c>
      <c r="P1473" s="15">
        <f ca="1">ROUND(M1473*(1-O1473), 0)</f>
        <v>5</v>
      </c>
      <c r="Q1473" s="20">
        <f ca="1">RAND()</f>
        <v>0.41128371364067218</v>
      </c>
      <c r="R1473" s="15">
        <f ca="1">IF(B1473=1, ROUND(_xlfn.NORM.INV(Q1473,$C$9,$C$10)*(1+$T$14), 0), ROUND(_xlfn.NORM.INV(Q1473, $D$9, $D$10)*(1+$T$14), 0))</f>
        <v>38</v>
      </c>
      <c r="S1473" s="20">
        <f ca="1">RAND()</f>
        <v>0.67612315096206144</v>
      </c>
      <c r="T1473" s="18">
        <f ca="1">IF(B1473=1, ROUND(_xlfn.NORM.INV(S1473,$C$11,$C$12), 2), ROUND(_xlfn.NORM.INV(S1473, $D$11, $D$12), 2))</f>
        <v>5350.3</v>
      </c>
      <c r="U1473" s="15">
        <f ca="1">MIN(F1473,R1473)</f>
        <v>38</v>
      </c>
      <c r="V1473" s="15">
        <f ca="1">RAND()</f>
        <v>0.49546192473959394</v>
      </c>
      <c r="W1473" s="19">
        <f ca="1">(IF(B1473=1, $G$21+($G$22-$G$21)*V1473, $H$21+($H$22-$H$21)*V1473))</f>
        <v>2.4863857742187818E-2</v>
      </c>
      <c r="X1473" s="15">
        <f ca="1">ROUND(U1473*(1-W1473), 0)</f>
        <v>37</v>
      </c>
      <c r="Y1473" s="20">
        <f ca="1">RAND()</f>
        <v>8.3577219904963695E-2</v>
      </c>
      <c r="Z1473" s="15">
        <f ca="1">IF(B1473=1, ROUND(_xlfn.NORM.INV(Y1473,$C$13,$C$14)*(1+$T$14), 0), ROUND(_xlfn.NORM.INV(Y1473, $D$13, $D$14)*(1+$T$14), 0))</f>
        <v>23</v>
      </c>
      <c r="AA1473" s="20">
        <f ca="1">RAND()</f>
        <v>0.17157630555079217</v>
      </c>
      <c r="AB1473" s="18">
        <f ca="1">IF(B1473=1, ROUND(_xlfn.NORM.INV(AA1473,$C$15,$C$16), 2), ROUND(_xlfn.NORM.INV(AA1473, $D$15, $D$16), 2))</f>
        <v>2682.76</v>
      </c>
      <c r="AC1473" s="15">
        <f ca="1">MIN(G1473,Z1473)</f>
        <v>23</v>
      </c>
      <c r="AD1473" s="15">
        <f ca="1">RAND()</f>
        <v>0.57974373431902448</v>
      </c>
      <c r="AE1473" s="19">
        <f ca="1">(IF(B1473=1, $G$21+($G$22-$G$21)*AD1473, $H$21+($H$22-$H$21)*AD1473))</f>
        <v>2.7392312029570737E-2</v>
      </c>
      <c r="AF1473" s="15">
        <f ca="1">ROUND(AC1473*(1-AE1473), 0)</f>
        <v>22</v>
      </c>
      <c r="AG1473" s="20">
        <f ca="1">RAND()</f>
        <v>0.84180746618356028</v>
      </c>
      <c r="AH1473" s="15">
        <f ca="1">IF(B1473=1, ROUND(_xlfn.NORM.INV(AG1473,$C$17,$C$18)*(1+$T$14), 0), ROUND(_xlfn.NORM.INV(AG1473, $D$17, $D$18)*(1+$T$14), 0))</f>
        <v>252</v>
      </c>
      <c r="AI1473" s="20">
        <f ca="1">RAND()</f>
        <v>0.94683237187678126</v>
      </c>
      <c r="AJ1473" s="18">
        <f ca="1">IF(B1473=1, ROUND(_xlfn.NORM.INV(AI1473,$C$19,$C$20), 2), ROUND(_xlfn.NORM.INV(AI1473, $D$19, $D$20), 2))</f>
        <v>1871.4</v>
      </c>
      <c r="AK1473" s="15">
        <f ca="1">MIN(ROUND(H1473*(1+$C$22),0),AH1473)</f>
        <v>252</v>
      </c>
      <c r="AL1473" s="20">
        <f ca="1">RAND()</f>
        <v>0.44068954595246501</v>
      </c>
      <c r="AM1473" s="19">
        <f ca="1">(IF(B1473=1, $G$21+($G$22-$G$21)*AL1473, $H$21+($H$22-$H$21)*AL1473))</f>
        <v>2.3220686378573951E-2</v>
      </c>
      <c r="AN1473" s="15">
        <f ca="1">ROUND(AK1473*(1-AM1473), 0)</f>
        <v>246</v>
      </c>
      <c r="AO1473" s="18">
        <f ca="1">SUM(IF(AN1473&gt;H1473, (AN1473-H1473)*($G$23+AJ1473), 0),IF(AF1473&gt;G1473,(AF1473-G1473)*($G$23+AB1473),0),IF(X1473&gt;F1473,(X1473-F1473)*($G$23+T1473),0),IF(P1473&gt;E1473,(P1473-E1473)*($G$23+L1473),0))</f>
        <v>0</v>
      </c>
      <c r="AP1473" s="18">
        <f>-$C$24</f>
        <v>-313614.51120000001</v>
      </c>
      <c r="AQ1473" s="17">
        <f ca="1">L1473*P1473+T1473*X1473+AB1473*AF1473+AJ1473*AN1473-AO1473+AP1473</f>
        <v>457406.15880000003</v>
      </c>
      <c r="AS1473" s="21">
        <f ca="1">SUM(IF(AN1473&gt;H1473, (AN1473-H1473), 0),IF(AF1473&gt;G1473,(AF1473-G1473),0),IF(X1473&gt;F1473,(X1473-F1473),0),IF(P1473&gt;E1473,(P1473-E1473),0))</f>
        <v>0</v>
      </c>
    </row>
    <row r="1474" spans="1:45" x14ac:dyDescent="0.4">
      <c r="A1474" s="15">
        <v>1446</v>
      </c>
      <c r="B1474" s="15">
        <f ca="1">IF(RAND() &lt; (8/12), 0, 1)</f>
        <v>0</v>
      </c>
      <c r="C1474" s="20">
        <f ca="1">RAND()</f>
        <v>0.15331722736467346</v>
      </c>
      <c r="D1474" s="15" t="str">
        <f ca="1">LOOKUP(C1474,$H$13:$H$16,$F$13:$F$16)</f>
        <v>Airbus A350-900</v>
      </c>
      <c r="E1474" s="15">
        <f ca="1">LOOKUP(D1474,$F$6:$F$9,$I$6:$I$9)</f>
        <v>0</v>
      </c>
      <c r="F1474" s="15">
        <f ca="1">LOOKUP(D1474,$F$6:$F$9,$J$6:$J$9)</f>
        <v>32</v>
      </c>
      <c r="G1474" s="15">
        <f ca="1">LOOKUP(D1474,$F$6:$F$9,$K$6:$K$9)</f>
        <v>21</v>
      </c>
      <c r="H1474" s="15">
        <f ca="1">LOOKUP(D1474,$F$6:$F$9,$L$6:$L$9)</f>
        <v>259</v>
      </c>
      <c r="I1474" s="20">
        <f ca="1">RAND()</f>
        <v>0.72313202688508216</v>
      </c>
      <c r="J1474" s="15">
        <f ca="1">IF(B1474=1, ROUND(_xlfn.NORM.INV(I1474,$C$5,$C$6)*(1+$T$14), 0), ROUND(_xlfn.NORM.INV(I1474, $D$5, $D$6)*(1+$T$14), 0))</f>
        <v>5</v>
      </c>
      <c r="K1474" s="20">
        <f ca="1">RAND()</f>
        <v>4.563389039108634E-2</v>
      </c>
      <c r="L1474" s="18">
        <f ca="1">IF(B1474=1, ROUND(_xlfn.NORM.INV(K1474,$C$7,$C$8), 2), ROUND(_xlfn.NORM.INV(K1474, $D$7, $D$8), 2))</f>
        <v>9722.7199999999993</v>
      </c>
      <c r="M1474" s="15">
        <f ca="1">MIN(E1474,J1474)</f>
        <v>0</v>
      </c>
      <c r="N1474" s="15">
        <f ca="1">RAND()</f>
        <v>0.89405050090036664</v>
      </c>
      <c r="O1474" s="19">
        <f ca="1">(IF(B1474=1, $G$21+($G$22-$G$21)*N1474, $H$21+($H$22-$H$21)*N1474))</f>
        <v>3.6821515027010997E-2</v>
      </c>
      <c r="P1474" s="15">
        <f ca="1">ROUND(M1474*(1-O1474), 0)</f>
        <v>0</v>
      </c>
      <c r="Q1474" s="20">
        <f ca="1">RAND()</f>
        <v>5.1352964475430696E-3</v>
      </c>
      <c r="R1474" s="15">
        <f ca="1">IF(B1474=1, ROUND(_xlfn.NORM.INV(Q1474,$C$9,$C$10)*(1+$T$14), 0), ROUND(_xlfn.NORM.INV(Q1474, $D$9, $D$10)*(1+$T$14), 0))</f>
        <v>13</v>
      </c>
      <c r="S1474" s="20">
        <f ca="1">RAND()</f>
        <v>0.92643361865269225</v>
      </c>
      <c r="T1474" s="18">
        <f ca="1">IF(B1474=1, ROUND(_xlfn.NORM.INV(S1474,$C$11,$C$12), 2), ROUND(_xlfn.NORM.INV(S1474, $D$11, $D$12), 2))</f>
        <v>5576.56</v>
      </c>
      <c r="U1474" s="15">
        <f ca="1">MIN(F1474,R1474)</f>
        <v>13</v>
      </c>
      <c r="V1474" s="15">
        <f ca="1">RAND()</f>
        <v>0.62367125493272391</v>
      </c>
      <c r="W1474" s="19">
        <f ca="1">(IF(B1474=1, $G$21+($G$22-$G$21)*V1474, $H$21+($H$22-$H$21)*V1474))</f>
        <v>2.8710137647981714E-2</v>
      </c>
      <c r="X1474" s="15">
        <f ca="1">ROUND(U1474*(1-W1474), 0)</f>
        <v>13</v>
      </c>
      <c r="Y1474" s="20">
        <f ca="1">RAND()</f>
        <v>0.38824509696241094</v>
      </c>
      <c r="Z1474" s="15">
        <f ca="1">IF(B1474=1, ROUND(_xlfn.NORM.INV(Y1474,$C$13,$C$14)*(1+$T$14), 0), ROUND(_xlfn.NORM.INV(Y1474, $D$13, $D$14)*(1+$T$14), 0))</f>
        <v>33</v>
      </c>
      <c r="AA1474" s="20">
        <f ca="1">RAND()</f>
        <v>0.26787891866914182</v>
      </c>
      <c r="AB1474" s="18">
        <f ca="1">IF(B1474=1, ROUND(_xlfn.NORM.INV(AA1474,$C$15,$C$16), 2), ROUND(_xlfn.NORM.INV(AA1474, $D$15, $D$16), 2))</f>
        <v>2722.71</v>
      </c>
      <c r="AC1474" s="15">
        <f ca="1">MIN(G1474,Z1474)</f>
        <v>21</v>
      </c>
      <c r="AD1474" s="15">
        <f ca="1">RAND()</f>
        <v>0.18355089201333452</v>
      </c>
      <c r="AE1474" s="19">
        <f ca="1">(IF(B1474=1, $G$21+($G$22-$G$21)*AD1474, $H$21+($H$22-$H$21)*AD1474))</f>
        <v>1.5506526760400036E-2</v>
      </c>
      <c r="AF1474" s="15">
        <f ca="1">ROUND(AC1474*(1-AE1474), 0)</f>
        <v>21</v>
      </c>
      <c r="AG1474" s="20">
        <f ca="1">RAND()</f>
        <v>0.20108423127604547</v>
      </c>
      <c r="AH1474" s="15">
        <f ca="1">IF(B1474=1, ROUND(_xlfn.NORM.INV(AG1474,$C$17,$C$18)*(1+$T$14), 0), ROUND(_xlfn.NORM.INV(AG1474, $D$17, $D$18)*(1+$T$14), 0))</f>
        <v>156</v>
      </c>
      <c r="AI1474" s="20">
        <f ca="1">RAND()</f>
        <v>0.68246186038942236</v>
      </c>
      <c r="AJ1474" s="18">
        <f ca="1">IF(B1474=1, ROUND(_xlfn.NORM.INV(AI1474,$C$19,$C$20), 2), ROUND(_xlfn.NORM.INV(AI1474, $D$19, $D$20), 2))</f>
        <v>1784.78</v>
      </c>
      <c r="AK1474" s="15">
        <f ca="1">MIN(ROUND(H1474*(1+$C$22),0),AH1474)</f>
        <v>156</v>
      </c>
      <c r="AL1474" s="20">
        <f ca="1">RAND()</f>
        <v>0.8971931353079905</v>
      </c>
      <c r="AM1474" s="19">
        <f ca="1">(IF(B1474=1, $G$21+($G$22-$G$21)*AL1474, $H$21+($H$22-$H$21)*AL1474))</f>
        <v>3.6915794059239712E-2</v>
      </c>
      <c r="AN1474" s="15">
        <f ca="1">ROUND(AK1474*(1-AM1474), 0)</f>
        <v>150</v>
      </c>
      <c r="AO1474" s="18">
        <f ca="1">SUM(IF(AN1474&gt;H1474, (AN1474-H1474)*($G$23+AJ1474), 0),IF(AF1474&gt;G1474,(AF1474-G1474)*($G$23+AB1474),0),IF(X1474&gt;F1474,(X1474-F1474)*($G$23+T1474),0),IF(P1474&gt;E1474,(P1474-E1474)*($G$23+L1474),0))</f>
        <v>0</v>
      </c>
      <c r="AP1474" s="18">
        <f>-$C$24</f>
        <v>-313614.51120000001</v>
      </c>
      <c r="AQ1474" s="17">
        <f ca="1">L1474*P1474+T1474*X1474+AB1474*AF1474+AJ1474*AN1474-AO1474+AP1474</f>
        <v>83774.678799999994</v>
      </c>
      <c r="AS1474" s="21">
        <f ca="1">SUM(IF(AN1474&gt;H1474, (AN1474-H1474), 0),IF(AF1474&gt;G1474,(AF1474-G1474),0),IF(X1474&gt;F1474,(X1474-F1474),0),IF(P1474&gt;E1474,(P1474-E1474),0))</f>
        <v>0</v>
      </c>
    </row>
    <row r="1475" spans="1:45" x14ac:dyDescent="0.4">
      <c r="A1475" s="15">
        <v>1447</v>
      </c>
      <c r="B1475" s="15">
        <f ca="1">IF(RAND() &lt; (8/12), 0, 1)</f>
        <v>0</v>
      </c>
      <c r="C1475" s="20">
        <f ca="1">RAND()</f>
        <v>0.88617490087575468</v>
      </c>
      <c r="D1475" s="15" t="str">
        <f ca="1">LOOKUP(C1475,$H$13:$H$16,$F$13:$F$16)</f>
        <v>Boeing 777-300ER</v>
      </c>
      <c r="E1475" s="15">
        <f ca="1">LOOKUP(D1475,$F$6:$F$9,$I$6:$I$9)</f>
        <v>8</v>
      </c>
      <c r="F1475" s="15">
        <f ca="1">LOOKUP(D1475,$F$6:$F$9,$J$6:$J$9)</f>
        <v>40</v>
      </c>
      <c r="G1475" s="15">
        <f ca="1">LOOKUP(D1475,$F$6:$F$9,$K$6:$K$9)</f>
        <v>24</v>
      </c>
      <c r="H1475" s="15">
        <f ca="1">LOOKUP(D1475,$F$6:$F$9,$L$6:$L$9)</f>
        <v>260</v>
      </c>
      <c r="I1475" s="20">
        <f ca="1">RAND()</f>
        <v>0.99536247659063537</v>
      </c>
      <c r="J1475" s="15">
        <f ca="1">IF(B1475=1, ROUND(_xlfn.NORM.INV(I1475,$C$5,$C$6)*(1+$T$14), 0), ROUND(_xlfn.NORM.INV(I1475, $D$5, $D$6)*(1+$T$14), 0))</f>
        <v>7</v>
      </c>
      <c r="K1475" s="20">
        <f ca="1">RAND()</f>
        <v>0.77681000031383296</v>
      </c>
      <c r="L1475" s="18">
        <f ca="1">IF(B1475=1, ROUND(_xlfn.NORM.INV(K1475,$C$7,$C$8), 2), ROUND(_xlfn.NORM.INV(K1475, $D$7, $D$8), 2))</f>
        <v>10839.42</v>
      </c>
      <c r="M1475" s="15">
        <f ca="1">MIN(E1475,J1475)</f>
        <v>7</v>
      </c>
      <c r="N1475" s="15">
        <f ca="1">RAND()</f>
        <v>0.66144300409806678</v>
      </c>
      <c r="O1475" s="19">
        <f ca="1">(IF(B1475=1, $G$21+($G$22-$G$21)*N1475, $H$21+($H$22-$H$21)*N1475))</f>
        <v>2.9843290122942005E-2</v>
      </c>
      <c r="P1475" s="15">
        <f ca="1">ROUND(M1475*(1-O1475), 0)</f>
        <v>7</v>
      </c>
      <c r="Q1475" s="20">
        <f ca="1">RAND()</f>
        <v>0.45022527380092692</v>
      </c>
      <c r="R1475" s="15">
        <f ca="1">IF(B1475=1, ROUND(_xlfn.NORM.INV(Q1475,$C$9,$C$10)*(1+$T$14), 0), ROUND(_xlfn.NORM.INV(Q1475, $D$9, $D$10)*(1+$T$14), 0))</f>
        <v>39</v>
      </c>
      <c r="S1475" s="20">
        <f ca="1">RAND()</f>
        <v>0.54664463187262724</v>
      </c>
      <c r="T1475" s="18">
        <f ca="1">IF(B1475=1, ROUND(_xlfn.NORM.INV(S1475,$C$11,$C$12), 2), ROUND(_xlfn.NORM.INV(S1475, $D$11, $D$12), 2))</f>
        <v>5272.89</v>
      </c>
      <c r="U1475" s="15">
        <f ca="1">MIN(F1475,R1475)</f>
        <v>39</v>
      </c>
      <c r="V1475" s="15">
        <f ca="1">RAND()</f>
        <v>0.88687804422610717</v>
      </c>
      <c r="W1475" s="19">
        <f ca="1">(IF(B1475=1, $G$21+($G$22-$G$21)*V1475, $H$21+($H$22-$H$21)*V1475))</f>
        <v>3.6606341326783212E-2</v>
      </c>
      <c r="X1475" s="15">
        <f ca="1">ROUND(U1475*(1-W1475), 0)</f>
        <v>38</v>
      </c>
      <c r="Y1475" s="20">
        <f ca="1">RAND()</f>
        <v>0.10618249045321349</v>
      </c>
      <c r="Z1475" s="15">
        <f ca="1">IF(B1475=1, ROUND(_xlfn.NORM.INV(Y1475,$C$13,$C$14)*(1+$T$14), 0), ROUND(_xlfn.NORM.INV(Y1475, $D$13, $D$14)*(1+$T$14), 0))</f>
        <v>24</v>
      </c>
      <c r="AA1475" s="20">
        <f ca="1">RAND()</f>
        <v>0.20508576773133547</v>
      </c>
      <c r="AB1475" s="18">
        <f ca="1">IF(B1475=1, ROUND(_xlfn.NORM.INV(AA1475,$C$15,$C$16), 2), ROUND(_xlfn.NORM.INV(AA1475, $D$15, $D$16), 2))</f>
        <v>2697.87</v>
      </c>
      <c r="AC1475" s="15">
        <f ca="1">MIN(G1475,Z1475)</f>
        <v>24</v>
      </c>
      <c r="AD1475" s="15">
        <f ca="1">RAND()</f>
        <v>0.13554375567294541</v>
      </c>
      <c r="AE1475" s="19">
        <f ca="1">(IF(B1475=1, $G$21+($G$22-$G$21)*AD1475, $H$21+($H$22-$H$21)*AD1475))</f>
        <v>1.4066312670188362E-2</v>
      </c>
      <c r="AF1475" s="15">
        <f ca="1">ROUND(AC1475*(1-AE1475), 0)</f>
        <v>24</v>
      </c>
      <c r="AG1475" s="20">
        <f ca="1">RAND()</f>
        <v>0.67352459105518436</v>
      </c>
      <c r="AH1475" s="15">
        <f ca="1">IF(B1475=1, ROUND(_xlfn.NORM.INV(AG1475,$C$17,$C$18)*(1+$T$14), 0), ROUND(_xlfn.NORM.INV(AG1475, $D$17, $D$18)*(1+$T$14), 0))</f>
        <v>223</v>
      </c>
      <c r="AI1475" s="20">
        <f ca="1">RAND()</f>
        <v>4.3063773865148147E-2</v>
      </c>
      <c r="AJ1475" s="18">
        <f ca="1">IF(B1475=1, ROUND(_xlfn.NORM.INV(AI1475,$C$19,$C$20), 2), ROUND(_xlfn.NORM.INV(AI1475, $D$19, $D$20), 2))</f>
        <v>1618.37</v>
      </c>
      <c r="AK1475" s="15">
        <f ca="1">MIN(ROUND(H1475*(1+$C$22),0),AH1475)</f>
        <v>223</v>
      </c>
      <c r="AL1475" s="20">
        <f ca="1">RAND()</f>
        <v>0.25522388592191081</v>
      </c>
      <c r="AM1475" s="19">
        <f ca="1">(IF(B1475=1, $G$21+($G$22-$G$21)*AL1475, $H$21+($H$22-$H$21)*AL1475))</f>
        <v>1.7656716577657324E-2</v>
      </c>
      <c r="AN1475" s="15">
        <f ca="1">ROUND(AK1475*(1-AM1475), 0)</f>
        <v>219</v>
      </c>
      <c r="AO1475" s="18">
        <f ca="1">SUM(IF(AN1475&gt;H1475, (AN1475-H1475)*($G$23+AJ1475), 0),IF(AF1475&gt;G1475,(AF1475-G1475)*($G$23+AB1475),0),IF(X1475&gt;F1475,(X1475-F1475)*($G$23+T1475),0),IF(P1475&gt;E1475,(P1475-E1475)*($G$23+L1475),0))</f>
        <v>0</v>
      </c>
      <c r="AP1475" s="18">
        <f>-$C$24</f>
        <v>-313614.51120000001</v>
      </c>
      <c r="AQ1475" s="17">
        <f ca="1">L1475*P1475+T1475*X1475+AB1475*AF1475+AJ1475*AN1475-AO1475+AP1475</f>
        <v>381803.15879999992</v>
      </c>
      <c r="AS1475" s="21">
        <f ca="1">SUM(IF(AN1475&gt;H1475, (AN1475-H1475), 0),IF(AF1475&gt;G1475,(AF1475-G1475),0),IF(X1475&gt;F1475,(X1475-F1475),0),IF(P1475&gt;E1475,(P1475-E1475),0))</f>
        <v>0</v>
      </c>
    </row>
    <row r="1476" spans="1:45" x14ac:dyDescent="0.4">
      <c r="A1476" s="15">
        <v>1448</v>
      </c>
      <c r="B1476" s="15">
        <f ca="1">IF(RAND() &lt; (8/12), 0, 1)</f>
        <v>1</v>
      </c>
      <c r="C1476" s="20">
        <f ca="1">RAND()</f>
        <v>0.18336059258401938</v>
      </c>
      <c r="D1476" s="15" t="str">
        <f ca="1">LOOKUP(C1476,$H$13:$H$16,$F$13:$F$16)</f>
        <v>Airbus A350-900</v>
      </c>
      <c r="E1476" s="15">
        <f ca="1">LOOKUP(D1476,$F$6:$F$9,$I$6:$I$9)</f>
        <v>0</v>
      </c>
      <c r="F1476" s="15">
        <f ca="1">LOOKUP(D1476,$F$6:$F$9,$J$6:$J$9)</f>
        <v>32</v>
      </c>
      <c r="G1476" s="15">
        <f ca="1">LOOKUP(D1476,$F$6:$F$9,$K$6:$K$9)</f>
        <v>21</v>
      </c>
      <c r="H1476" s="15">
        <f ca="1">LOOKUP(D1476,$F$6:$F$9,$L$6:$L$9)</f>
        <v>259</v>
      </c>
      <c r="I1476" s="20">
        <f ca="1">RAND()</f>
        <v>0.10284672145666474</v>
      </c>
      <c r="J1476" s="15">
        <f ca="1">IF(B1476=1, ROUND(_xlfn.NORM.INV(I1476,$C$5,$C$6)*(1+$T$14), 0), ROUND(_xlfn.NORM.INV(I1476, $D$5, $D$6)*(1+$T$14), 0))</f>
        <v>4</v>
      </c>
      <c r="K1476" s="20">
        <f ca="1">RAND()</f>
        <v>0.35472124475630573</v>
      </c>
      <c r="L1476" s="18">
        <f ca="1">IF(B1476=1, ROUND(_xlfn.NORM.INV(K1476,$C$7,$C$8), 2), ROUND(_xlfn.NORM.INV(K1476, $D$7, $D$8), 2))</f>
        <v>12986.92</v>
      </c>
      <c r="M1476" s="15">
        <f ca="1">MIN(E1476,J1476)</f>
        <v>0</v>
      </c>
      <c r="N1476" s="15">
        <f ca="1">RAND()</f>
        <v>0.11995985689003585</v>
      </c>
      <c r="O1476" s="19">
        <f ca="1">(IF(B1476=1, $G$21+($G$22-$G$21)*N1476, $H$21+($H$22-$H$21)*N1476))</f>
        <v>1.9198594991151254E-2</v>
      </c>
      <c r="P1476" s="15">
        <f ca="1">ROUND(M1476*(1-O1476), 0)</f>
        <v>0</v>
      </c>
      <c r="Q1476" s="20">
        <f ca="1">RAND()</f>
        <v>0.17178772655973684</v>
      </c>
      <c r="R1476" s="15">
        <f ca="1">IF(B1476=1, ROUND(_xlfn.NORM.INV(Q1476,$C$9,$C$10)*(1+$T$14), 0), ROUND(_xlfn.NORM.INV(Q1476, $D$9, $D$10)*(1+$T$14), 0))</f>
        <v>37</v>
      </c>
      <c r="S1476" s="20">
        <f ca="1">RAND()</f>
        <v>0.46103304959528579</v>
      </c>
      <c r="T1476" s="18">
        <f ca="1">IF(B1476=1, ROUND(_xlfn.NORM.INV(S1476,$C$11,$C$12), 2), ROUND(_xlfn.NORM.INV(S1476, $D$11, $D$12), 2))</f>
        <v>6741.22</v>
      </c>
      <c r="U1476" s="15">
        <f ca="1">MIN(F1476,R1476)</f>
        <v>32</v>
      </c>
      <c r="V1476" s="15">
        <f ca="1">RAND()</f>
        <v>0.41704590480581694</v>
      </c>
      <c r="W1476" s="19">
        <f ca="1">(IF(B1476=1, $G$21+($G$22-$G$21)*V1476, $H$21+($H$22-$H$21)*V1476))</f>
        <v>2.9596606668203594E-2</v>
      </c>
      <c r="X1476" s="15">
        <f ca="1">ROUND(U1476*(1-W1476), 0)</f>
        <v>31</v>
      </c>
      <c r="Y1476" s="20">
        <f ca="1">RAND()</f>
        <v>0.81552822101811207</v>
      </c>
      <c r="Z1476" s="15">
        <f ca="1">IF(B1476=1, ROUND(_xlfn.NORM.INV(Y1476,$C$13,$C$14)*(1+$T$14), 0), ROUND(_xlfn.NORM.INV(Y1476, $D$13, $D$14)*(1+$T$14), 0))</f>
        <v>75</v>
      </c>
      <c r="AA1476" s="20">
        <f ca="1">RAND()</f>
        <v>6.3111804336207222E-2</v>
      </c>
      <c r="AB1476" s="18">
        <f ca="1">IF(B1476=1, ROUND(_xlfn.NORM.INV(AA1476,$C$15,$C$16), 2), ROUND(_xlfn.NORM.INV(AA1476, $D$15, $D$16), 2))</f>
        <v>2906.97</v>
      </c>
      <c r="AC1476" s="15">
        <f ca="1">MIN(G1476,Z1476)</f>
        <v>21</v>
      </c>
      <c r="AD1476" s="15">
        <f ca="1">RAND()</f>
        <v>0.93949950317163666</v>
      </c>
      <c r="AE1476" s="19">
        <f ca="1">(IF(B1476=1, $G$21+($G$22-$G$21)*AD1476, $H$21+($H$22-$H$21)*AD1476))</f>
        <v>4.7882482611007283E-2</v>
      </c>
      <c r="AF1476" s="15">
        <f ca="1">ROUND(AC1476*(1-AE1476), 0)</f>
        <v>20</v>
      </c>
      <c r="AG1476" s="20">
        <f ca="1">RAND()</f>
        <v>6.8970488156000709E-2</v>
      </c>
      <c r="AH1476" s="15">
        <f ca="1">IF(B1476=1, ROUND(_xlfn.NORM.INV(AG1476,$C$17,$C$18)*(1+$T$14), 0), ROUND(_xlfn.NORM.INV(AG1476, $D$17, $D$18)*(1+$T$14), 0))</f>
        <v>118</v>
      </c>
      <c r="AI1476" s="20">
        <f ca="1">RAND()</f>
        <v>1.6390150971546835E-2</v>
      </c>
      <c r="AJ1476" s="18">
        <f ca="1">IF(B1476=1, ROUND(_xlfn.NORM.INV(AI1476,$C$19,$C$20), 2), ROUND(_xlfn.NORM.INV(AI1476, $D$19, $D$20), 2))</f>
        <v>1634.83</v>
      </c>
      <c r="AK1476" s="15">
        <f ca="1">MIN(ROUND(H1476*(1+$C$22),0),AH1476)</f>
        <v>118</v>
      </c>
      <c r="AL1476" s="20">
        <f ca="1">RAND()</f>
        <v>0.82423882087260958</v>
      </c>
      <c r="AM1476" s="19">
        <f ca="1">(IF(B1476=1, $G$21+($G$22-$G$21)*AL1476, $H$21+($H$22-$H$21)*AL1476))</f>
        <v>4.384835873054134E-2</v>
      </c>
      <c r="AN1476" s="15">
        <f ca="1">ROUND(AK1476*(1-AM1476), 0)</f>
        <v>113</v>
      </c>
      <c r="AO1476" s="18">
        <f ca="1">SUM(IF(AN1476&gt;H1476, (AN1476-H1476)*($G$23+AJ1476), 0),IF(AF1476&gt;G1476,(AF1476-G1476)*($G$23+AB1476),0),IF(X1476&gt;F1476,(X1476-F1476)*($G$23+T1476),0),IF(P1476&gt;E1476,(P1476-E1476)*($G$23+L1476),0))</f>
        <v>0</v>
      </c>
      <c r="AP1476" s="18">
        <f>-$C$24</f>
        <v>-313614.51120000001</v>
      </c>
      <c r="AQ1476" s="17">
        <f ca="1">L1476*P1476+T1476*X1476+AB1476*AF1476+AJ1476*AN1476-AO1476+AP1476</f>
        <v>138238.49879999994</v>
      </c>
      <c r="AS1476" s="21">
        <f ca="1">SUM(IF(AN1476&gt;H1476, (AN1476-H1476), 0),IF(AF1476&gt;G1476,(AF1476-G1476),0),IF(X1476&gt;F1476,(X1476-F1476),0),IF(P1476&gt;E1476,(P1476-E1476),0))</f>
        <v>0</v>
      </c>
    </row>
    <row r="1477" spans="1:45" x14ac:dyDescent="0.4">
      <c r="A1477" s="15">
        <v>1449</v>
      </c>
      <c r="B1477" s="15">
        <f ca="1">IF(RAND() &lt; (8/12), 0, 1)</f>
        <v>0</v>
      </c>
      <c r="C1477" s="20">
        <f ca="1">RAND()</f>
        <v>0.92400882267115025</v>
      </c>
      <c r="D1477" s="15" t="str">
        <f ca="1">LOOKUP(C1477,$H$13:$H$16,$F$13:$F$16)</f>
        <v>Boeing 777-300ER</v>
      </c>
      <c r="E1477" s="15">
        <f ca="1">LOOKUP(D1477,$F$6:$F$9,$I$6:$I$9)</f>
        <v>8</v>
      </c>
      <c r="F1477" s="15">
        <f ca="1">LOOKUP(D1477,$F$6:$F$9,$J$6:$J$9)</f>
        <v>40</v>
      </c>
      <c r="G1477" s="15">
        <f ca="1">LOOKUP(D1477,$F$6:$F$9,$K$6:$K$9)</f>
        <v>24</v>
      </c>
      <c r="H1477" s="15">
        <f ca="1">LOOKUP(D1477,$F$6:$F$9,$L$6:$L$9)</f>
        <v>260</v>
      </c>
      <c r="I1477" s="20">
        <f ca="1">RAND()</f>
        <v>0.95360122269998504</v>
      </c>
      <c r="J1477" s="15">
        <f ca="1">IF(B1477=1, ROUND(_xlfn.NORM.INV(I1477,$C$5,$C$6)*(1+$T$14), 0), ROUND(_xlfn.NORM.INV(I1477, $D$5, $D$6)*(1+$T$14), 0))</f>
        <v>6</v>
      </c>
      <c r="K1477" s="20">
        <f ca="1">RAND()</f>
        <v>0.91973666890073091</v>
      </c>
      <c r="L1477" s="18">
        <f ca="1">IF(B1477=1, ROUND(_xlfn.NORM.INV(K1477,$C$7,$C$8), 2), ROUND(_xlfn.NORM.INV(K1477, $D$7, $D$8), 2))</f>
        <v>11131.95</v>
      </c>
      <c r="M1477" s="15">
        <f ca="1">MIN(E1477,J1477)</f>
        <v>6</v>
      </c>
      <c r="N1477" s="15">
        <f ca="1">RAND()</f>
        <v>0.77409576872562968</v>
      </c>
      <c r="O1477" s="19">
        <f ca="1">(IF(B1477=1, $G$21+($G$22-$G$21)*N1477, $H$21+($H$22-$H$21)*N1477))</f>
        <v>3.3222873061768889E-2</v>
      </c>
      <c r="P1477" s="15">
        <f ca="1">ROUND(M1477*(1-O1477), 0)</f>
        <v>6</v>
      </c>
      <c r="Q1477" s="20">
        <f ca="1">RAND()</f>
        <v>0.54764027464489073</v>
      </c>
      <c r="R1477" s="15">
        <f ca="1">IF(B1477=1, ROUND(_xlfn.NORM.INV(Q1477,$C$9,$C$10)*(1+$T$14), 0), ROUND(_xlfn.NORM.INV(Q1477, $D$9, $D$10)*(1+$T$14), 0))</f>
        <v>41</v>
      </c>
      <c r="S1477" s="20">
        <f ca="1">RAND()</f>
        <v>0.95414202596211051</v>
      </c>
      <c r="T1477" s="18">
        <f ca="1">IF(B1477=1, ROUND(_xlfn.NORM.INV(S1477,$C$11,$C$12), 2), ROUND(_xlfn.NORM.INV(S1477, $D$11, $D$12), 2))</f>
        <v>5630.49</v>
      </c>
      <c r="U1477" s="15">
        <f ca="1">MIN(F1477,R1477)</f>
        <v>40</v>
      </c>
      <c r="V1477" s="15">
        <f ca="1">RAND()</f>
        <v>9.0058191746207994E-2</v>
      </c>
      <c r="W1477" s="19">
        <f ca="1">(IF(B1477=1, $G$21+($G$22-$G$21)*V1477, $H$21+($H$22-$H$21)*V1477))</f>
        <v>1.2701745752386241E-2</v>
      </c>
      <c r="X1477" s="15">
        <f ca="1">ROUND(U1477*(1-W1477), 0)</f>
        <v>39</v>
      </c>
      <c r="Y1477" s="20">
        <f ca="1">RAND()</f>
        <v>1.4118833158621946E-2</v>
      </c>
      <c r="Z1477" s="15">
        <f ca="1">IF(B1477=1, ROUND(_xlfn.NORM.INV(Y1477,$C$13,$C$14)*(1+$T$14), 0), ROUND(_xlfn.NORM.INV(Y1477, $D$13, $D$14)*(1+$T$14), 0))</f>
        <v>15</v>
      </c>
      <c r="AA1477" s="20">
        <f ca="1">RAND()</f>
        <v>0.80067214160882871</v>
      </c>
      <c r="AB1477" s="18">
        <f ca="1">IF(B1477=1, ROUND(_xlfn.NORM.INV(AA1477,$C$15,$C$16), 2), ROUND(_xlfn.NORM.INV(AA1477, $D$15, $D$16), 2))</f>
        <v>2900.55</v>
      </c>
      <c r="AC1477" s="15">
        <f ca="1">MIN(G1477,Z1477)</f>
        <v>15</v>
      </c>
      <c r="AD1477" s="15">
        <f ca="1">RAND()</f>
        <v>0.86110376352303197</v>
      </c>
      <c r="AE1477" s="19">
        <f ca="1">(IF(B1477=1, $G$21+($G$22-$G$21)*AD1477, $H$21+($H$22-$H$21)*AD1477))</f>
        <v>3.583311290569096E-2</v>
      </c>
      <c r="AF1477" s="15">
        <f ca="1">ROUND(AC1477*(1-AE1477), 0)</f>
        <v>14</v>
      </c>
      <c r="AG1477" s="20">
        <f ca="1">RAND()</f>
        <v>0.72361213331805418</v>
      </c>
      <c r="AH1477" s="15">
        <f ca="1">IF(B1477=1, ROUND(_xlfn.NORM.INV(AG1477,$C$17,$C$18)*(1+$T$14), 0), ROUND(_xlfn.NORM.INV(AG1477, $D$17, $D$18)*(1+$T$14), 0))</f>
        <v>231</v>
      </c>
      <c r="AI1477" s="20">
        <f ca="1">RAND()</f>
        <v>0.45689470053449266</v>
      </c>
      <c r="AJ1477" s="18">
        <f ca="1">IF(B1477=1, ROUND(_xlfn.NORM.INV(AI1477,$C$19,$C$20), 2), ROUND(_xlfn.NORM.INV(AI1477, $D$19, $D$20), 2))</f>
        <v>1740.51</v>
      </c>
      <c r="AK1477" s="15">
        <f ca="1">MIN(ROUND(H1477*(1+$C$22),0),AH1477)</f>
        <v>231</v>
      </c>
      <c r="AL1477" s="20">
        <f ca="1">RAND()</f>
        <v>0.61550389805886252</v>
      </c>
      <c r="AM1477" s="19">
        <f ca="1">(IF(B1477=1, $G$21+($G$22-$G$21)*AL1477, $H$21+($H$22-$H$21)*AL1477))</f>
        <v>2.8465116941765872E-2</v>
      </c>
      <c r="AN1477" s="15">
        <f ca="1">ROUND(AK1477*(1-AM1477), 0)</f>
        <v>224</v>
      </c>
      <c r="AO1477" s="18">
        <f ca="1">SUM(IF(AN1477&gt;H1477, (AN1477-H1477)*($G$23+AJ1477), 0),IF(AF1477&gt;G1477,(AF1477-G1477)*($G$23+AB1477),0),IF(X1477&gt;F1477,(X1477-F1477)*($G$23+T1477),0),IF(P1477&gt;E1477,(P1477-E1477)*($G$23+L1477),0))</f>
        <v>0</v>
      </c>
      <c r="AP1477" s="18">
        <f>-$C$24</f>
        <v>-313614.51120000001</v>
      </c>
      <c r="AQ1477" s="17">
        <f ca="1">L1477*P1477+T1477*X1477+AB1477*AF1477+AJ1477*AN1477-AO1477+AP1477</f>
        <v>403248.23879999999</v>
      </c>
      <c r="AS1477" s="21">
        <f ca="1">SUM(IF(AN1477&gt;H1477, (AN1477-H1477), 0),IF(AF1477&gt;G1477,(AF1477-G1477),0),IF(X1477&gt;F1477,(X1477-F1477),0),IF(P1477&gt;E1477,(P1477-E1477),0))</f>
        <v>0</v>
      </c>
    </row>
    <row r="1478" spans="1:45" x14ac:dyDescent="0.4">
      <c r="A1478" s="15">
        <v>1450</v>
      </c>
      <c r="B1478" s="15">
        <f ca="1">IF(RAND() &lt; (8/12), 0, 1)</f>
        <v>0</v>
      </c>
      <c r="C1478" s="20">
        <f ca="1">RAND()</f>
        <v>0.68784476986170628</v>
      </c>
      <c r="D1478" s="15" t="str">
        <f ca="1">LOOKUP(C1478,$H$13:$H$16,$F$13:$F$16)</f>
        <v>Boeing 777-300ER</v>
      </c>
      <c r="E1478" s="15">
        <f ca="1">LOOKUP(D1478,$F$6:$F$9,$I$6:$I$9)</f>
        <v>8</v>
      </c>
      <c r="F1478" s="15">
        <f ca="1">LOOKUP(D1478,$F$6:$F$9,$J$6:$J$9)</f>
        <v>40</v>
      </c>
      <c r="G1478" s="15">
        <f ca="1">LOOKUP(D1478,$F$6:$F$9,$K$6:$K$9)</f>
        <v>24</v>
      </c>
      <c r="H1478" s="15">
        <f ca="1">LOOKUP(D1478,$F$6:$F$9,$L$6:$L$9)</f>
        <v>260</v>
      </c>
      <c r="I1478" s="20">
        <f ca="1">RAND()</f>
        <v>4.6794075329874452E-2</v>
      </c>
      <c r="J1478" s="15">
        <f ca="1">IF(B1478=1, ROUND(_xlfn.NORM.INV(I1478,$C$5,$C$6)*(1+$T$14), 0), ROUND(_xlfn.NORM.INV(I1478, $D$5, $D$6)*(1+$T$14), 0))</f>
        <v>2</v>
      </c>
      <c r="K1478" s="20">
        <f ca="1">RAND()</f>
        <v>0.6212671552027168</v>
      </c>
      <c r="L1478" s="18">
        <f ca="1">IF(B1478=1, ROUND(_xlfn.NORM.INV(K1478,$C$7,$C$8), 2), ROUND(_xlfn.NORM.INV(K1478, $D$7, $D$8), 2))</f>
        <v>10633.12</v>
      </c>
      <c r="M1478" s="15">
        <f ca="1">MIN(E1478,J1478)</f>
        <v>2</v>
      </c>
      <c r="N1478" s="15">
        <f ca="1">RAND()</f>
        <v>0.42185617612473703</v>
      </c>
      <c r="O1478" s="19">
        <f ca="1">(IF(B1478=1, $G$21+($G$22-$G$21)*N1478, $H$21+($H$22-$H$21)*N1478))</f>
        <v>2.2655685283742108E-2</v>
      </c>
      <c r="P1478" s="15">
        <f ca="1">ROUND(M1478*(1-O1478), 0)</f>
        <v>2</v>
      </c>
      <c r="Q1478" s="20">
        <f ca="1">RAND()</f>
        <v>0.8837326316185069</v>
      </c>
      <c r="R1478" s="15">
        <f ca="1">IF(B1478=1, ROUND(_xlfn.NORM.INV(Q1478,$C$9,$C$10)*(1+$T$14), 0), ROUND(_xlfn.NORM.INV(Q1478, $D$9, $D$10)*(1+$T$14), 0))</f>
        <v>52</v>
      </c>
      <c r="S1478" s="20">
        <f ca="1">RAND()</f>
        <v>0.42980177420177623</v>
      </c>
      <c r="T1478" s="18">
        <f ca="1">IF(B1478=1, ROUND(_xlfn.NORM.INV(S1478,$C$11,$C$12), 2), ROUND(_xlfn.NORM.INV(S1478, $D$11, $D$12), 2))</f>
        <v>5205.88</v>
      </c>
      <c r="U1478" s="15">
        <f ca="1">MIN(F1478,R1478)</f>
        <v>40</v>
      </c>
      <c r="V1478" s="15">
        <f ca="1">RAND()</f>
        <v>0.9949966126964368</v>
      </c>
      <c r="W1478" s="19">
        <f ca="1">(IF(B1478=1, $G$21+($G$22-$G$21)*V1478, $H$21+($H$22-$H$21)*V1478))</f>
        <v>3.9849898380893103E-2</v>
      </c>
      <c r="X1478" s="15">
        <f ca="1">ROUND(U1478*(1-W1478), 0)</f>
        <v>38</v>
      </c>
      <c r="Y1478" s="20">
        <f ca="1">RAND()</f>
        <v>0.1601497672376786</v>
      </c>
      <c r="Z1478" s="15">
        <f ca="1">IF(B1478=1, ROUND(_xlfn.NORM.INV(Y1478,$C$13,$C$14)*(1+$T$14), 0), ROUND(_xlfn.NORM.INV(Y1478, $D$13, $D$14)*(1+$T$14), 0))</f>
        <v>26</v>
      </c>
      <c r="AA1478" s="20">
        <f ca="1">RAND()</f>
        <v>0.57402753701309484</v>
      </c>
      <c r="AB1478" s="18">
        <f ca="1">IF(B1478=1, ROUND(_xlfn.NORM.INV(AA1478,$C$15,$C$16), 2), ROUND(_xlfn.NORM.INV(AA1478, $D$15, $D$16), 2))</f>
        <v>2820.65</v>
      </c>
      <c r="AC1478" s="15">
        <f ca="1">MIN(G1478,Z1478)</f>
        <v>24</v>
      </c>
      <c r="AD1478" s="15">
        <f ca="1">RAND()</f>
        <v>0.97165649921868913</v>
      </c>
      <c r="AE1478" s="19">
        <f ca="1">(IF(B1478=1, $G$21+($G$22-$G$21)*AD1478, $H$21+($H$22-$H$21)*AD1478))</f>
        <v>3.9149694976560671E-2</v>
      </c>
      <c r="AF1478" s="15">
        <f ca="1">ROUND(AC1478*(1-AE1478), 0)</f>
        <v>23</v>
      </c>
      <c r="AG1478" s="20">
        <f ca="1">RAND()</f>
        <v>3.9972769446203205E-2</v>
      </c>
      <c r="AH1478" s="15">
        <f ca="1">IF(B1478=1, ROUND(_xlfn.NORM.INV(AG1478,$C$17,$C$18)*(1+$T$14), 0), ROUND(_xlfn.NORM.INV(AG1478, $D$17, $D$18)*(1+$T$14), 0))</f>
        <v>108</v>
      </c>
      <c r="AI1478" s="20">
        <f ca="1">RAND()</f>
        <v>0.10497053391791911</v>
      </c>
      <c r="AJ1478" s="18">
        <f ca="1">IF(B1478=1, ROUND(_xlfn.NORM.INV(AI1478,$C$19,$C$20), 2), ROUND(_xlfn.NORM.INV(AI1478, $D$19, $D$20), 2))</f>
        <v>1653.5</v>
      </c>
      <c r="AK1478" s="15">
        <f ca="1">MIN(ROUND(H1478*(1+$C$22),0),AH1478)</f>
        <v>108</v>
      </c>
      <c r="AL1478" s="20">
        <f ca="1">RAND()</f>
        <v>0.58408017791340117</v>
      </c>
      <c r="AM1478" s="19">
        <f ca="1">(IF(B1478=1, $G$21+($G$22-$G$21)*AL1478, $H$21+($H$22-$H$21)*AL1478))</f>
        <v>2.7522405337402037E-2</v>
      </c>
      <c r="AN1478" s="15">
        <f ca="1">ROUND(AK1478*(1-AM1478), 0)</f>
        <v>105</v>
      </c>
      <c r="AO1478" s="18">
        <f ca="1">SUM(IF(AN1478&gt;H1478, (AN1478-H1478)*($G$23+AJ1478), 0),IF(AF1478&gt;G1478,(AF1478-G1478)*($G$23+AB1478),0),IF(X1478&gt;F1478,(X1478-F1478)*($G$23+T1478),0),IF(P1478&gt;E1478,(P1478-E1478)*($G$23+L1478),0))</f>
        <v>0</v>
      </c>
      <c r="AP1478" s="18">
        <f>-$C$24</f>
        <v>-313614.51120000001</v>
      </c>
      <c r="AQ1478" s="17">
        <f ca="1">L1478*P1478+T1478*X1478+AB1478*AF1478+AJ1478*AN1478-AO1478+AP1478</f>
        <v>143967.6188</v>
      </c>
      <c r="AS1478" s="21">
        <f ca="1">SUM(IF(AN1478&gt;H1478, (AN1478-H1478), 0),IF(AF1478&gt;G1478,(AF1478-G1478),0),IF(X1478&gt;F1478,(X1478-F1478),0),IF(P1478&gt;E1478,(P1478-E1478),0))</f>
        <v>0</v>
      </c>
    </row>
    <row r="1479" spans="1:45" x14ac:dyDescent="0.4">
      <c r="A1479" s="15">
        <v>1451</v>
      </c>
      <c r="B1479" s="15">
        <f ca="1">IF(RAND() &lt; (8/12), 0, 1)</f>
        <v>0</v>
      </c>
      <c r="C1479" s="20">
        <f ca="1">RAND()</f>
        <v>0.5421593334175121</v>
      </c>
      <c r="D1479" s="15" t="str">
        <f ca="1">LOOKUP(C1479,$H$13:$H$16,$F$13:$F$16)</f>
        <v>Airbus A380-800</v>
      </c>
      <c r="E1479" s="15">
        <f ca="1">LOOKUP(D1479,$F$6:$F$9,$I$6:$I$9)</f>
        <v>14</v>
      </c>
      <c r="F1479" s="15">
        <f ca="1">LOOKUP(D1479,$F$6:$F$9,$J$6:$J$9)</f>
        <v>76</v>
      </c>
      <c r="G1479" s="15">
        <f ca="1">LOOKUP(D1479,$F$6:$F$9,$K$6:$K$9)</f>
        <v>56</v>
      </c>
      <c r="H1479" s="15">
        <f ca="1">LOOKUP(D1479,$F$6:$F$9,$L$6:$L$9)</f>
        <v>341</v>
      </c>
      <c r="I1479" s="20">
        <f ca="1">RAND()</f>
        <v>0.91814128713579091</v>
      </c>
      <c r="J1479" s="15">
        <f ca="1">IF(B1479=1, ROUND(_xlfn.NORM.INV(I1479,$C$5,$C$6)*(1+$T$14), 0), ROUND(_xlfn.NORM.INV(I1479, $D$5, $D$6)*(1+$T$14), 0))</f>
        <v>6</v>
      </c>
      <c r="K1479" s="20">
        <f ca="1">RAND()</f>
        <v>0.63597464580857332</v>
      </c>
      <c r="L1479" s="18">
        <f ca="1">IF(B1479=1, ROUND(_xlfn.NORM.INV(K1479,$C$7,$C$8), 2), ROUND(_xlfn.NORM.INV(K1479, $D$7, $D$8), 2))</f>
        <v>10650.86</v>
      </c>
      <c r="M1479" s="15">
        <f ca="1">MIN(E1479,J1479)</f>
        <v>6</v>
      </c>
      <c r="N1479" s="15">
        <f ca="1">RAND()</f>
        <v>0.75317855621188012</v>
      </c>
      <c r="O1479" s="19">
        <f ca="1">(IF(B1479=1, $G$21+($G$22-$G$21)*N1479, $H$21+($H$22-$H$21)*N1479))</f>
        <v>3.2595356686356401E-2</v>
      </c>
      <c r="P1479" s="15">
        <f ca="1">ROUND(M1479*(1-O1479), 0)</f>
        <v>6</v>
      </c>
      <c r="Q1479" s="20">
        <f ca="1">RAND()</f>
        <v>0.15684768527926474</v>
      </c>
      <c r="R1479" s="15">
        <f ca="1">IF(B1479=1, ROUND(_xlfn.NORM.INV(Q1479,$C$9,$C$10)*(1+$T$14), 0), ROUND(_xlfn.NORM.INV(Q1479, $D$9, $D$10)*(1+$T$14), 0))</f>
        <v>29</v>
      </c>
      <c r="S1479" s="20">
        <f ca="1">RAND()</f>
        <v>0.99689484348927326</v>
      </c>
      <c r="T1479" s="18">
        <f ca="1">IF(B1479=1, ROUND(_xlfn.NORM.INV(S1479,$C$11,$C$12), 2), ROUND(_xlfn.NORM.INV(S1479, $D$11, $D$12), 2))</f>
        <v>5869.78</v>
      </c>
      <c r="U1479" s="15">
        <f ca="1">MIN(F1479,R1479)</f>
        <v>29</v>
      </c>
      <c r="V1479" s="15">
        <f ca="1">RAND()</f>
        <v>0.34624531601522712</v>
      </c>
      <c r="W1479" s="19">
        <f ca="1">(IF(B1479=1, $G$21+($G$22-$G$21)*V1479, $H$21+($H$22-$H$21)*V1479))</f>
        <v>2.0387359480456814E-2</v>
      </c>
      <c r="X1479" s="15">
        <f ca="1">ROUND(U1479*(1-W1479), 0)</f>
        <v>28</v>
      </c>
      <c r="Y1479" s="20">
        <f ca="1">RAND()</f>
        <v>0.45991747395038762</v>
      </c>
      <c r="Z1479" s="15">
        <f ca="1">IF(B1479=1, ROUND(_xlfn.NORM.INV(Y1479,$C$13,$C$14)*(1+$T$14), 0), ROUND(_xlfn.NORM.INV(Y1479, $D$13, $D$14)*(1+$T$14), 0))</f>
        <v>35</v>
      </c>
      <c r="AA1479" s="20">
        <f ca="1">RAND()</f>
        <v>0.86748457436523407</v>
      </c>
      <c r="AB1479" s="18">
        <f ca="1">IF(B1479=1, ROUND(_xlfn.NORM.INV(AA1479,$C$15,$C$16), 2), ROUND(_xlfn.NORM.INV(AA1479, $D$15, $D$16), 2))</f>
        <v>2933.43</v>
      </c>
      <c r="AC1479" s="15">
        <f ca="1">MIN(G1479,Z1479)</f>
        <v>35</v>
      </c>
      <c r="AD1479" s="15">
        <f ca="1">RAND()</f>
        <v>0.74802812206927594</v>
      </c>
      <c r="AE1479" s="19">
        <f ca="1">(IF(B1479=1, $G$21+($G$22-$G$21)*AD1479, $H$21+($H$22-$H$21)*AD1479))</f>
        <v>3.2440843662078278E-2</v>
      </c>
      <c r="AF1479" s="15">
        <f ca="1">ROUND(AC1479*(1-AE1479), 0)</f>
        <v>34</v>
      </c>
      <c r="AG1479" s="20">
        <f ca="1">RAND()</f>
        <v>0.45107051958671984</v>
      </c>
      <c r="AH1479" s="15">
        <f ca="1">IF(B1479=1, ROUND(_xlfn.NORM.INV(AG1479,$C$17,$C$18)*(1+$T$14), 0), ROUND(_xlfn.NORM.INV(AG1479, $D$17, $D$18)*(1+$T$14), 0))</f>
        <v>193</v>
      </c>
      <c r="AI1479" s="20">
        <f ca="1">RAND()</f>
        <v>0.93317435139562499</v>
      </c>
      <c r="AJ1479" s="18">
        <f ca="1">IF(B1479=1, ROUND(_xlfn.NORM.INV(AI1479,$C$19,$C$20), 2), ROUND(_xlfn.NORM.INV(AI1479, $D$19, $D$20), 2))</f>
        <v>1862.66</v>
      </c>
      <c r="AK1479" s="15">
        <f ca="1">MIN(ROUND(H1479*(1+$C$22),0),AH1479)</f>
        <v>193</v>
      </c>
      <c r="AL1479" s="20">
        <f ca="1">RAND()</f>
        <v>0.45142575669516638</v>
      </c>
      <c r="AM1479" s="19">
        <f ca="1">(IF(B1479=1, $G$21+($G$22-$G$21)*AL1479, $H$21+($H$22-$H$21)*AL1479))</f>
        <v>2.3542772700854989E-2</v>
      </c>
      <c r="AN1479" s="15">
        <f ca="1">ROUND(AK1479*(1-AM1479), 0)</f>
        <v>188</v>
      </c>
      <c r="AO1479" s="18">
        <f ca="1">SUM(IF(AN1479&gt;H1479, (AN1479-H1479)*($G$23+AJ1479), 0),IF(AF1479&gt;G1479,(AF1479-G1479)*($G$23+AB1479),0),IF(X1479&gt;F1479,(X1479-F1479)*($G$23+T1479),0),IF(P1479&gt;E1479,(P1479-E1479)*($G$23+L1479),0))</f>
        <v>0</v>
      </c>
      <c r="AP1479" s="18">
        <f>-$C$24</f>
        <v>-313614.51120000001</v>
      </c>
      <c r="AQ1479" s="17">
        <f ca="1">L1479*P1479+T1479*X1479+AB1479*AF1479+AJ1479*AN1479-AO1479+AP1479</f>
        <v>364561.18879999995</v>
      </c>
      <c r="AS1479" s="21">
        <f ca="1">SUM(IF(AN1479&gt;H1479, (AN1479-H1479), 0),IF(AF1479&gt;G1479,(AF1479-G1479),0),IF(X1479&gt;F1479,(X1479-F1479),0),IF(P1479&gt;E1479,(P1479-E1479),0))</f>
        <v>0</v>
      </c>
    </row>
    <row r="1480" spans="1:45" x14ac:dyDescent="0.4">
      <c r="A1480" s="15">
        <v>1452</v>
      </c>
      <c r="B1480" s="15">
        <f ca="1">IF(RAND() &lt; (8/12), 0, 1)</f>
        <v>1</v>
      </c>
      <c r="C1480" s="20">
        <f ca="1">RAND()</f>
        <v>3.3320580073861295E-2</v>
      </c>
      <c r="D1480" s="15" t="str">
        <f ca="1">LOOKUP(C1480,$H$13:$H$16,$F$13:$F$16)</f>
        <v>Airbus A350-900</v>
      </c>
      <c r="E1480" s="15">
        <f ca="1">LOOKUP(D1480,$F$6:$F$9,$I$6:$I$9)</f>
        <v>0</v>
      </c>
      <c r="F1480" s="15">
        <f ca="1">LOOKUP(D1480,$F$6:$F$9,$J$6:$J$9)</f>
        <v>32</v>
      </c>
      <c r="G1480" s="15">
        <f ca="1">LOOKUP(D1480,$F$6:$F$9,$K$6:$K$9)</f>
        <v>21</v>
      </c>
      <c r="H1480" s="15">
        <f ca="1">LOOKUP(D1480,$F$6:$F$9,$L$6:$L$9)</f>
        <v>259</v>
      </c>
      <c r="I1480" s="20">
        <f ca="1">RAND()</f>
        <v>0.98895785552549109</v>
      </c>
      <c r="J1480" s="15">
        <f ca="1">IF(B1480=1, ROUND(_xlfn.NORM.INV(I1480,$C$5,$C$6)*(1+$T$14), 0), ROUND(_xlfn.NORM.INV(I1480, $D$5, $D$6)*(1+$T$14), 0))</f>
        <v>11</v>
      </c>
      <c r="K1480" s="20">
        <f ca="1">RAND()</f>
        <v>1.1000259193259421E-2</v>
      </c>
      <c r="L1480" s="18">
        <f ca="1">IF(B1480=1, ROUND(_xlfn.NORM.INV(K1480,$C$7,$C$8), 2), ROUND(_xlfn.NORM.INV(K1480, $D$7, $D$8), 2))</f>
        <v>9528.4</v>
      </c>
      <c r="M1480" s="15">
        <f ca="1">MIN(E1480,J1480)</f>
        <v>0</v>
      </c>
      <c r="N1480" s="15">
        <f ca="1">RAND()</f>
        <v>0.25134582952829998</v>
      </c>
      <c r="O1480" s="19">
        <f ca="1">(IF(B1480=1, $G$21+($G$22-$G$21)*N1480, $H$21+($H$22-$H$21)*N1480))</f>
        <v>2.3797104033490502E-2</v>
      </c>
      <c r="P1480" s="15">
        <f ca="1">ROUND(M1480*(1-O1480), 0)</f>
        <v>0</v>
      </c>
      <c r="Q1480" s="20">
        <f ca="1">RAND()</f>
        <v>3.3387894648068128E-3</v>
      </c>
      <c r="R1480" s="15">
        <f ca="1">IF(B1480=1, ROUND(_xlfn.NORM.INV(Q1480,$C$9,$C$10)*(1+$T$14), 0), ROUND(_xlfn.NORM.INV(Q1480, $D$9, $D$10)*(1+$T$14), 0))</f>
        <v>-7</v>
      </c>
      <c r="S1480" s="20">
        <f ca="1">RAND()</f>
        <v>0.58700898898583198</v>
      </c>
      <c r="T1480" s="18">
        <f ca="1">IF(B1480=1, ROUND(_xlfn.NORM.INV(S1480,$C$11,$C$12), 2), ROUND(_xlfn.NORM.INV(S1480, $D$11, $D$12), 2))</f>
        <v>7027.69</v>
      </c>
      <c r="U1480" s="15">
        <f ca="1">MIN(F1480,R1480)</f>
        <v>-7</v>
      </c>
      <c r="V1480" s="15">
        <f ca="1">RAND()</f>
        <v>0.31999845513030545</v>
      </c>
      <c r="W1480" s="19">
        <f ca="1">(IF(B1480=1, $G$21+($G$22-$G$21)*V1480, $H$21+($H$22-$H$21)*V1480))</f>
        <v>2.6199945929560691E-2</v>
      </c>
      <c r="X1480" s="15">
        <f ca="1">ROUND(U1480*(1-W1480), 0)</f>
        <v>-7</v>
      </c>
      <c r="Y1480" s="20">
        <f ca="1">RAND()</f>
        <v>0.99807733825437561</v>
      </c>
      <c r="Z1480" s="15">
        <f ca="1">IF(B1480=1, ROUND(_xlfn.NORM.INV(Y1480,$C$13,$C$14)*(1+$T$14), 0), ROUND(_xlfn.NORM.INV(Y1480, $D$13, $D$14)*(1+$T$14), 0))</f>
        <v>121</v>
      </c>
      <c r="AA1480" s="20">
        <f ca="1">RAND()</f>
        <v>0.62516025439682288</v>
      </c>
      <c r="AB1480" s="18">
        <f ca="1">IF(B1480=1, ROUND(_xlfn.NORM.INV(AA1480,$C$15,$C$16), 2), ROUND(_xlfn.NORM.INV(AA1480, $D$15, $D$16), 2))</f>
        <v>3795.81</v>
      </c>
      <c r="AC1480" s="15">
        <f ca="1">MIN(G1480,Z1480)</f>
        <v>21</v>
      </c>
      <c r="AD1480" s="15">
        <f ca="1">RAND()</f>
        <v>0.74642203231724225</v>
      </c>
      <c r="AE1480" s="19">
        <f ca="1">(IF(B1480=1, $G$21+($G$22-$G$21)*AD1480, $H$21+($H$22-$H$21)*AD1480))</f>
        <v>4.112477113110348E-2</v>
      </c>
      <c r="AF1480" s="15">
        <f ca="1">ROUND(AC1480*(1-AE1480), 0)</f>
        <v>20</v>
      </c>
      <c r="AG1480" s="20">
        <f ca="1">RAND()</f>
        <v>0.68277060080242946</v>
      </c>
      <c r="AH1480" s="15">
        <f ca="1">IF(B1480=1, ROUND(_xlfn.NORM.INV(AG1480,$C$17,$C$18)*(1+$T$14), 0), ROUND(_xlfn.NORM.INV(AG1480, $D$17, $D$18)*(1+$T$14), 0))</f>
        <v>364</v>
      </c>
      <c r="AI1480" s="20">
        <f ca="1">RAND()</f>
        <v>0.57487922734616392</v>
      </c>
      <c r="AJ1480" s="18">
        <f ca="1">IF(B1480=1, ROUND(_xlfn.NORM.INV(AI1480,$C$19,$C$20), 2), ROUND(_xlfn.NORM.INV(AI1480, $D$19, $D$20), 2))</f>
        <v>2333.23</v>
      </c>
      <c r="AK1480" s="15">
        <f ca="1">MIN(ROUND(H1480*(1+$C$22),0),AH1480)</f>
        <v>272</v>
      </c>
      <c r="AL1480" s="20">
        <f ca="1">RAND()</f>
        <v>0.85816714655500281</v>
      </c>
      <c r="AM1480" s="19">
        <f ca="1">(IF(B1480=1, $G$21+($G$22-$G$21)*AL1480, $H$21+($H$22-$H$21)*AL1480))</f>
        <v>4.5035850129425098E-2</v>
      </c>
      <c r="AN1480" s="15">
        <f ca="1">ROUND(AK1480*(1-AM1480), 0)</f>
        <v>260</v>
      </c>
      <c r="AO1480" s="18">
        <f ca="1">SUM(IF(AN1480&gt;H1480, (AN1480-H1480)*($G$23+AJ1480), 0),IF(AF1480&gt;G1480,(AF1480-G1480)*($G$23+AB1480),0),IF(X1480&gt;F1480,(X1480-F1480)*($G$23+T1480),0),IF(P1480&gt;E1480,(P1480-E1480)*($G$23+L1480),0))</f>
        <v>3184.23</v>
      </c>
      <c r="AP1480" s="18">
        <f>-$C$24</f>
        <v>-313614.51120000001</v>
      </c>
      <c r="AQ1480" s="17">
        <f ca="1">L1480*P1480+T1480*X1480+AB1480*AF1480+AJ1480*AN1480-AO1480+AP1480</f>
        <v>316563.42880000005</v>
      </c>
      <c r="AS1480" s="21">
        <f ca="1">SUM(IF(AN1480&gt;H1480, (AN1480-H1480), 0),IF(AF1480&gt;G1480,(AF1480-G1480),0),IF(X1480&gt;F1480,(X1480-F1480),0),IF(P1480&gt;E1480,(P1480-E1480),0))</f>
        <v>1</v>
      </c>
    </row>
    <row r="1481" spans="1:45" x14ac:dyDescent="0.4">
      <c r="A1481" s="15">
        <v>1453</v>
      </c>
      <c r="B1481" s="15">
        <f ca="1">IF(RAND() &lt; (8/12), 0, 1)</f>
        <v>0</v>
      </c>
      <c r="C1481" s="20">
        <f ca="1">RAND()</f>
        <v>0.51063540045356326</v>
      </c>
      <c r="D1481" s="15" t="str">
        <f ca="1">LOOKUP(C1481,$H$13:$H$16,$F$13:$F$16)</f>
        <v>Airbus A380-800</v>
      </c>
      <c r="E1481" s="15">
        <f ca="1">LOOKUP(D1481,$F$6:$F$9,$I$6:$I$9)</f>
        <v>14</v>
      </c>
      <c r="F1481" s="15">
        <f ca="1">LOOKUP(D1481,$F$6:$F$9,$J$6:$J$9)</f>
        <v>76</v>
      </c>
      <c r="G1481" s="15">
        <f ca="1">LOOKUP(D1481,$F$6:$F$9,$K$6:$K$9)</f>
        <v>56</v>
      </c>
      <c r="H1481" s="15">
        <f ca="1">LOOKUP(D1481,$F$6:$F$9,$L$6:$L$9)</f>
        <v>341</v>
      </c>
      <c r="I1481" s="20">
        <f ca="1">RAND()</f>
        <v>0.55786566442723418</v>
      </c>
      <c r="J1481" s="15">
        <f ca="1">IF(B1481=1, ROUND(_xlfn.NORM.INV(I1481,$C$5,$C$6)*(1+$T$14), 0), ROUND(_xlfn.NORM.INV(I1481, $D$5, $D$6)*(1+$T$14), 0))</f>
        <v>4</v>
      </c>
      <c r="K1481" s="20">
        <f ca="1">RAND()</f>
        <v>0.1804815724177653</v>
      </c>
      <c r="L1481" s="18">
        <f ca="1">IF(B1481=1, ROUND(_xlfn.NORM.INV(K1481,$C$7,$C$8), 2), ROUND(_xlfn.NORM.INV(K1481, $D$7, $D$8), 2))</f>
        <v>10076.030000000001</v>
      </c>
      <c r="M1481" s="15">
        <f ca="1">MIN(E1481,J1481)</f>
        <v>4</v>
      </c>
      <c r="N1481" s="15">
        <f ca="1">RAND()</f>
        <v>0.43182897074078541</v>
      </c>
      <c r="O1481" s="19">
        <f ca="1">(IF(B1481=1, $G$21+($G$22-$G$21)*N1481, $H$21+($H$22-$H$21)*N1481))</f>
        <v>2.295486912222356E-2</v>
      </c>
      <c r="P1481" s="15">
        <f ca="1">ROUND(M1481*(1-O1481), 0)</f>
        <v>4</v>
      </c>
      <c r="Q1481" s="20">
        <f ca="1">RAND()</f>
        <v>0.5622019634686185</v>
      </c>
      <c r="R1481" s="15">
        <f ca="1">IF(B1481=1, ROUND(_xlfn.NORM.INV(Q1481,$C$9,$C$10)*(1+$T$14), 0), ROUND(_xlfn.NORM.INV(Q1481, $D$9, $D$10)*(1+$T$14), 0))</f>
        <v>42</v>
      </c>
      <c r="S1481" s="20">
        <f ca="1">RAND()</f>
        <v>0.77062273689679228</v>
      </c>
      <c r="T1481" s="18">
        <f ca="1">IF(B1481=1, ROUND(_xlfn.NORM.INV(S1481,$C$11,$C$12), 2), ROUND(_xlfn.NORM.INV(S1481, $D$11, $D$12), 2))</f>
        <v>5415.03</v>
      </c>
      <c r="U1481" s="15">
        <f ca="1">MIN(F1481,R1481)</f>
        <v>42</v>
      </c>
      <c r="V1481" s="15">
        <f ca="1">RAND()</f>
        <v>0.2324776361551546</v>
      </c>
      <c r="W1481" s="19">
        <f ca="1">(IF(B1481=1, $G$21+($G$22-$G$21)*V1481, $H$21+($H$22-$H$21)*V1481))</f>
        <v>1.6974329084654637E-2</v>
      </c>
      <c r="X1481" s="15">
        <f ca="1">ROUND(U1481*(1-W1481), 0)</f>
        <v>41</v>
      </c>
      <c r="Y1481" s="20">
        <f ca="1">RAND()</f>
        <v>0.79196865093948055</v>
      </c>
      <c r="Z1481" s="15">
        <f ca="1">IF(B1481=1, ROUND(_xlfn.NORM.INV(Y1481,$C$13,$C$14)*(1+$T$14), 0), ROUND(_xlfn.NORM.INV(Y1481, $D$13, $D$14)*(1+$T$14), 0))</f>
        <v>43</v>
      </c>
      <c r="AA1481" s="20">
        <f ca="1">RAND()</f>
        <v>0.35674644446377468</v>
      </c>
      <c r="AB1481" s="18">
        <f ca="1">IF(B1481=1, ROUND(_xlfn.NORM.INV(AA1481,$C$15,$C$16), 2), ROUND(_xlfn.NORM.INV(AA1481, $D$15, $D$16), 2))</f>
        <v>2753.34</v>
      </c>
      <c r="AC1481" s="15">
        <f ca="1">MIN(G1481,Z1481)</f>
        <v>43</v>
      </c>
      <c r="AD1481" s="15">
        <f ca="1">RAND()</f>
        <v>0.56337307938625092</v>
      </c>
      <c r="AE1481" s="19">
        <f ca="1">(IF(B1481=1, $G$21+($G$22-$G$21)*AD1481, $H$21+($H$22-$H$21)*AD1481))</f>
        <v>2.690119238158753E-2</v>
      </c>
      <c r="AF1481" s="15">
        <f ca="1">ROUND(AC1481*(1-AE1481), 0)</f>
        <v>42</v>
      </c>
      <c r="AG1481" s="20">
        <f ca="1">RAND()</f>
        <v>0.55287089182490168</v>
      </c>
      <c r="AH1481" s="15">
        <f ca="1">IF(B1481=1, ROUND(_xlfn.NORM.INV(AG1481,$C$17,$C$18)*(1+$T$14), 0), ROUND(_xlfn.NORM.INV(AG1481, $D$17, $D$18)*(1+$T$14), 0))</f>
        <v>206</v>
      </c>
      <c r="AI1481" s="20">
        <f ca="1">RAND()</f>
        <v>0.65991555473503138</v>
      </c>
      <c r="AJ1481" s="18">
        <f ca="1">IF(B1481=1, ROUND(_xlfn.NORM.INV(AI1481,$C$19,$C$20), 2), ROUND(_xlfn.NORM.INV(AI1481, $D$19, $D$20), 2))</f>
        <v>1780.04</v>
      </c>
      <c r="AK1481" s="15">
        <f ca="1">MIN(ROUND(H1481*(1+$C$22),0),AH1481)</f>
        <v>206</v>
      </c>
      <c r="AL1481" s="20">
        <f ca="1">RAND()</f>
        <v>0.12327138879614707</v>
      </c>
      <c r="AM1481" s="19">
        <f ca="1">(IF(B1481=1, $G$21+($G$22-$G$21)*AL1481, $H$21+($H$22-$H$21)*AL1481))</f>
        <v>1.3698141663884413E-2</v>
      </c>
      <c r="AN1481" s="15">
        <f ca="1">ROUND(AK1481*(1-AM1481), 0)</f>
        <v>203</v>
      </c>
      <c r="AO1481" s="18">
        <f ca="1">SUM(IF(AN1481&gt;H1481, (AN1481-H1481)*($G$23+AJ1481), 0),IF(AF1481&gt;G1481,(AF1481-G1481)*($G$23+AB1481),0),IF(X1481&gt;F1481,(X1481-F1481)*($G$23+T1481),0),IF(P1481&gt;E1481,(P1481-E1481)*($G$23+L1481),0))</f>
        <v>0</v>
      </c>
      <c r="AP1481" s="18">
        <f>-$C$24</f>
        <v>-313614.51120000001</v>
      </c>
      <c r="AQ1481" s="17">
        <f ca="1">L1481*P1481+T1481*X1481+AB1481*AF1481+AJ1481*AN1481-AO1481+AP1481</f>
        <v>425694.23879999999</v>
      </c>
      <c r="AS1481" s="21">
        <f ca="1">SUM(IF(AN1481&gt;H1481, (AN1481-H1481), 0),IF(AF1481&gt;G1481,(AF1481-G1481),0),IF(X1481&gt;F1481,(X1481-F1481),0),IF(P1481&gt;E1481,(P1481-E1481),0))</f>
        <v>0</v>
      </c>
    </row>
    <row r="1482" spans="1:45" x14ac:dyDescent="0.4">
      <c r="A1482" s="15">
        <v>1454</v>
      </c>
      <c r="B1482" s="15">
        <f ca="1">IF(RAND() &lt; (8/12), 0, 1)</f>
        <v>1</v>
      </c>
      <c r="C1482" s="20">
        <f ca="1">RAND()</f>
        <v>8.2729766924764969E-2</v>
      </c>
      <c r="D1482" s="15" t="str">
        <f ca="1">LOOKUP(C1482,$H$13:$H$16,$F$13:$F$16)</f>
        <v>Airbus A350-900</v>
      </c>
      <c r="E1482" s="15">
        <f ca="1">LOOKUP(D1482,$F$6:$F$9,$I$6:$I$9)</f>
        <v>0</v>
      </c>
      <c r="F1482" s="15">
        <f ca="1">LOOKUP(D1482,$F$6:$F$9,$J$6:$J$9)</f>
        <v>32</v>
      </c>
      <c r="G1482" s="15">
        <f ca="1">LOOKUP(D1482,$F$6:$F$9,$K$6:$K$9)</f>
        <v>21</v>
      </c>
      <c r="H1482" s="15">
        <f ca="1">LOOKUP(D1482,$F$6:$F$9,$L$6:$L$9)</f>
        <v>259</v>
      </c>
      <c r="I1482" s="20">
        <f ca="1">RAND()</f>
        <v>0.7538026945268439</v>
      </c>
      <c r="J1482" s="15">
        <f ca="1">IF(B1482=1, ROUND(_xlfn.NORM.INV(I1482,$C$5,$C$6)*(1+$T$14), 0), ROUND(_xlfn.NORM.INV(I1482, $D$5, $D$6)*(1+$T$14), 0))</f>
        <v>8</v>
      </c>
      <c r="K1482" s="20">
        <f ca="1">RAND()</f>
        <v>0.19872310005920513</v>
      </c>
      <c r="L1482" s="18">
        <f ca="1">IF(B1482=1, ROUND(_xlfn.NORM.INV(K1482,$C$7,$C$8), 2), ROUND(_xlfn.NORM.INV(K1482, $D$7, $D$8), 2))</f>
        <v>12132.84</v>
      </c>
      <c r="M1482" s="15">
        <f ca="1">MIN(E1482,J1482)</f>
        <v>0</v>
      </c>
      <c r="N1482" s="15">
        <f ca="1">RAND()</f>
        <v>0.92573260390720247</v>
      </c>
      <c r="O1482" s="19">
        <f ca="1">(IF(B1482=1, $G$21+($G$22-$G$21)*N1482, $H$21+($H$22-$H$21)*N1482))</f>
        <v>4.7400641136752089E-2</v>
      </c>
      <c r="P1482" s="15">
        <f ca="1">ROUND(M1482*(1-O1482), 0)</f>
        <v>0</v>
      </c>
      <c r="Q1482" s="20">
        <f ca="1">RAND()</f>
        <v>0.98978642178414822</v>
      </c>
      <c r="R1482" s="15">
        <f ca="1">IF(B1482=1, ROUND(_xlfn.NORM.INV(Q1482,$C$9,$C$10)*(1+$T$14), 0), ROUND(_xlfn.NORM.INV(Q1482, $D$9, $D$10)*(1+$T$14), 0))</f>
        <v>119</v>
      </c>
      <c r="S1482" s="20">
        <f ca="1">RAND()</f>
        <v>0.52787935319097123</v>
      </c>
      <c r="T1482" s="18">
        <f ca="1">IF(B1482=1, ROUND(_xlfn.NORM.INV(S1482,$C$11,$C$12), 2), ROUND(_xlfn.NORM.INV(S1482, $D$11, $D$12), 2))</f>
        <v>6892.51</v>
      </c>
      <c r="U1482" s="15">
        <f ca="1">MIN(F1482,R1482)</f>
        <v>32</v>
      </c>
      <c r="V1482" s="15">
        <f ca="1">RAND()</f>
        <v>0.28607010930941401</v>
      </c>
      <c r="W1482" s="19">
        <f ca="1">(IF(B1482=1, $G$21+($G$22-$G$21)*V1482, $H$21+($H$22-$H$21)*V1482))</f>
        <v>2.5012453825829492E-2</v>
      </c>
      <c r="X1482" s="15">
        <f ca="1">ROUND(U1482*(1-W1482), 0)</f>
        <v>31</v>
      </c>
      <c r="Y1482" s="20">
        <f ca="1">RAND()</f>
        <v>0.87444910678991483</v>
      </c>
      <c r="Z1482" s="15">
        <f ca="1">IF(B1482=1, ROUND(_xlfn.NORM.INV(Y1482,$C$13,$C$14)*(1+$T$14), 0), ROUND(_xlfn.NORM.INV(Y1482, $D$13, $D$14)*(1+$T$14), 0))</f>
        <v>81</v>
      </c>
      <c r="AA1482" s="20">
        <f ca="1">RAND()</f>
        <v>0.97667241500350455</v>
      </c>
      <c r="AB1482" s="18">
        <f ca="1">IF(B1482=1, ROUND(_xlfn.NORM.INV(AA1482,$C$15,$C$16), 2), ROUND(_xlfn.NORM.INV(AA1482, $D$15, $D$16), 2))</f>
        <v>4599.1000000000004</v>
      </c>
      <c r="AC1482" s="15">
        <f ca="1">MIN(G1482,Z1482)</f>
        <v>21</v>
      </c>
      <c r="AD1482" s="15">
        <f ca="1">RAND()</f>
        <v>0.43008405243837078</v>
      </c>
      <c r="AE1482" s="19">
        <f ca="1">(IF(B1482=1, $G$21+($G$22-$G$21)*AD1482, $H$21+($H$22-$H$21)*AD1482))</f>
        <v>3.0052941835342978E-2</v>
      </c>
      <c r="AF1482" s="15">
        <f ca="1">ROUND(AC1482*(1-AE1482), 0)</f>
        <v>20</v>
      </c>
      <c r="AG1482" s="20">
        <f ca="1">RAND()</f>
        <v>3.1820646248378215E-2</v>
      </c>
      <c r="AH1482" s="15">
        <f ca="1">IF(B1482=1, ROUND(_xlfn.NORM.INV(AG1482,$C$17,$C$18)*(1+$T$14), 0), ROUND(_xlfn.NORM.INV(AG1482, $D$17, $D$18)*(1+$T$14), 0))</f>
        <v>71</v>
      </c>
      <c r="AI1482" s="20">
        <f ca="1">RAND()</f>
        <v>0.10166575741395967</v>
      </c>
      <c r="AJ1482" s="18">
        <f ca="1">IF(B1482=1, ROUND(_xlfn.NORM.INV(AI1482,$C$19,$C$20), 2), ROUND(_xlfn.NORM.INV(AI1482, $D$19, $D$20), 2))</f>
        <v>1894.12</v>
      </c>
      <c r="AK1482" s="15">
        <f ca="1">MIN(ROUND(H1482*(1+$C$22),0),AH1482)</f>
        <v>71</v>
      </c>
      <c r="AL1482" s="20">
        <f ca="1">RAND()</f>
        <v>0.91539484983603181</v>
      </c>
      <c r="AM1482" s="19">
        <f ca="1">(IF(B1482=1, $G$21+($G$22-$G$21)*AL1482, $H$21+($H$22-$H$21)*AL1482))</f>
        <v>4.7038819744261114E-2</v>
      </c>
      <c r="AN1482" s="15">
        <f ca="1">ROUND(AK1482*(1-AM1482), 0)</f>
        <v>68</v>
      </c>
      <c r="AO1482" s="18">
        <f ca="1">SUM(IF(AN1482&gt;H1482, (AN1482-H1482)*($G$23+AJ1482), 0),IF(AF1482&gt;G1482,(AF1482-G1482)*($G$23+AB1482),0),IF(X1482&gt;F1482,(X1482-F1482)*($G$23+T1482),0),IF(P1482&gt;E1482,(P1482-E1482)*($G$23+L1482),0))</f>
        <v>0</v>
      </c>
      <c r="AP1482" s="18">
        <f>-$C$24</f>
        <v>-313614.51120000001</v>
      </c>
      <c r="AQ1482" s="17">
        <f ca="1">L1482*P1482+T1482*X1482+AB1482*AF1482+AJ1482*AN1482-AO1482+AP1482</f>
        <v>120835.45879999996</v>
      </c>
      <c r="AS1482" s="21">
        <f ca="1">SUM(IF(AN1482&gt;H1482, (AN1482-H1482), 0),IF(AF1482&gt;G1482,(AF1482-G1482),0),IF(X1482&gt;F1482,(X1482-F1482),0),IF(P1482&gt;E1482,(P1482-E1482),0))</f>
        <v>0</v>
      </c>
    </row>
    <row r="1483" spans="1:45" x14ac:dyDescent="0.4">
      <c r="A1483" s="15">
        <v>1455</v>
      </c>
      <c r="B1483" s="15">
        <f ca="1">IF(RAND() &lt; (8/12), 0, 1)</f>
        <v>0</v>
      </c>
      <c r="C1483" s="20">
        <f ca="1">RAND()</f>
        <v>0.90560231591750628</v>
      </c>
      <c r="D1483" s="15" t="str">
        <f ca="1">LOOKUP(C1483,$H$13:$H$16,$F$13:$F$16)</f>
        <v>Boeing 777-300ER</v>
      </c>
      <c r="E1483" s="15">
        <f ca="1">LOOKUP(D1483,$F$6:$F$9,$I$6:$I$9)</f>
        <v>8</v>
      </c>
      <c r="F1483" s="15">
        <f ca="1">LOOKUP(D1483,$F$6:$F$9,$J$6:$J$9)</f>
        <v>40</v>
      </c>
      <c r="G1483" s="15">
        <f ca="1">LOOKUP(D1483,$F$6:$F$9,$K$6:$K$9)</f>
        <v>24</v>
      </c>
      <c r="H1483" s="15">
        <f ca="1">LOOKUP(D1483,$F$6:$F$9,$L$6:$L$9)</f>
        <v>260</v>
      </c>
      <c r="I1483" s="20">
        <f ca="1">RAND()</f>
        <v>0.5502127004736177</v>
      </c>
      <c r="J1483" s="15">
        <f ca="1">IF(B1483=1, ROUND(_xlfn.NORM.INV(I1483,$C$5,$C$6)*(1+$T$14), 0), ROUND(_xlfn.NORM.INV(I1483, $D$5, $D$6)*(1+$T$14), 0))</f>
        <v>4</v>
      </c>
      <c r="K1483" s="20">
        <f ca="1">RAND()</f>
        <v>0.14644200188307599</v>
      </c>
      <c r="L1483" s="18">
        <f ca="1">IF(B1483=1, ROUND(_xlfn.NORM.INV(K1483,$C$7,$C$8), 2), ROUND(_xlfn.NORM.INV(K1483, $D$7, $D$8), 2))</f>
        <v>10013</v>
      </c>
      <c r="M1483" s="15">
        <f ca="1">MIN(E1483,J1483)</f>
        <v>4</v>
      </c>
      <c r="N1483" s="15">
        <f ca="1">RAND()</f>
        <v>0.11471350383223156</v>
      </c>
      <c r="O1483" s="19">
        <f ca="1">(IF(B1483=1, $G$21+($G$22-$G$21)*N1483, $H$21+($H$22-$H$21)*N1483))</f>
        <v>1.3441405114966946E-2</v>
      </c>
      <c r="P1483" s="15">
        <f ca="1">ROUND(M1483*(1-O1483), 0)</f>
        <v>4</v>
      </c>
      <c r="Q1483" s="20">
        <f ca="1">RAND()</f>
        <v>0.19688552649358237</v>
      </c>
      <c r="R1483" s="15">
        <f ca="1">IF(B1483=1, ROUND(_xlfn.NORM.INV(Q1483,$C$9,$C$10)*(1+$T$14), 0), ROUND(_xlfn.NORM.INV(Q1483, $D$9, $D$10)*(1+$T$14), 0))</f>
        <v>31</v>
      </c>
      <c r="S1483" s="20">
        <f ca="1">RAND()</f>
        <v>0.68086705256580049</v>
      </c>
      <c r="T1483" s="18">
        <f ca="1">IF(B1483=1, ROUND(_xlfn.NORM.INV(S1483,$C$11,$C$12), 2), ROUND(_xlfn.NORM.INV(S1483, $D$11, $D$12), 2))</f>
        <v>5353.32</v>
      </c>
      <c r="U1483" s="15">
        <f ca="1">MIN(F1483,R1483)</f>
        <v>31</v>
      </c>
      <c r="V1483" s="15">
        <f ca="1">RAND()</f>
        <v>0.3556015381867047</v>
      </c>
      <c r="W1483" s="19">
        <f ca="1">(IF(B1483=1, $G$21+($G$22-$G$21)*V1483, $H$21+($H$22-$H$21)*V1483))</f>
        <v>2.0668046145601141E-2</v>
      </c>
      <c r="X1483" s="15">
        <f ca="1">ROUND(U1483*(1-W1483), 0)</f>
        <v>30</v>
      </c>
      <c r="Y1483" s="20">
        <f ca="1">RAND()</f>
        <v>0.66905130871302954</v>
      </c>
      <c r="Z1483" s="15">
        <f ca="1">IF(B1483=1, ROUND(_xlfn.NORM.INV(Y1483,$C$13,$C$14)*(1+$T$14), 0), ROUND(_xlfn.NORM.INV(Y1483, $D$13, $D$14)*(1+$T$14), 0))</f>
        <v>40</v>
      </c>
      <c r="AA1483" s="20">
        <f ca="1">RAND()</f>
        <v>8.9281459795384488E-2</v>
      </c>
      <c r="AB1483" s="18">
        <f ca="1">IF(B1483=1, ROUND(_xlfn.NORM.INV(AA1483,$C$15,$C$16), 2), ROUND(_xlfn.NORM.INV(AA1483, $D$15, $D$16), 2))</f>
        <v>2634.48</v>
      </c>
      <c r="AC1483" s="15">
        <f ca="1">MIN(G1483,Z1483)</f>
        <v>24</v>
      </c>
      <c r="AD1483" s="15">
        <f ca="1">RAND()</f>
        <v>0.28046783953041987</v>
      </c>
      <c r="AE1483" s="19">
        <f ca="1">(IF(B1483=1, $G$21+($G$22-$G$21)*AD1483, $H$21+($H$22-$H$21)*AD1483))</f>
        <v>1.8414035185912597E-2</v>
      </c>
      <c r="AF1483" s="15">
        <f ca="1">ROUND(AC1483*(1-AE1483), 0)</f>
        <v>24</v>
      </c>
      <c r="AG1483" s="20">
        <f ca="1">RAND()</f>
        <v>0.86978088836599354</v>
      </c>
      <c r="AH1483" s="15">
        <f ca="1">IF(B1483=1, ROUND(_xlfn.NORM.INV(AG1483,$C$17,$C$18)*(1+$T$14), 0), ROUND(_xlfn.NORM.INV(AG1483, $D$17, $D$18)*(1+$T$14), 0))</f>
        <v>259</v>
      </c>
      <c r="AI1483" s="20">
        <f ca="1">RAND()</f>
        <v>0.60431712343435762</v>
      </c>
      <c r="AJ1483" s="18">
        <f ca="1">IF(B1483=1, ROUND(_xlfn.NORM.INV(AI1483,$C$19,$C$20), 2), ROUND(_xlfn.NORM.INV(AI1483, $D$19, $D$20), 2))</f>
        <v>1768.82</v>
      </c>
      <c r="AK1483" s="15">
        <f ca="1">MIN(ROUND(H1483*(1+$C$22),0),AH1483)</f>
        <v>259</v>
      </c>
      <c r="AL1483" s="20">
        <f ca="1">RAND()</f>
        <v>0.41743460542564803</v>
      </c>
      <c r="AM1483" s="19">
        <f ca="1">(IF(B1483=1, $G$21+($G$22-$G$21)*AL1483, $H$21+($H$22-$H$21)*AL1483))</f>
        <v>2.2523038162769439E-2</v>
      </c>
      <c r="AN1483" s="15">
        <f ca="1">ROUND(AK1483*(1-AM1483), 0)</f>
        <v>253</v>
      </c>
      <c r="AO1483" s="18">
        <f ca="1">SUM(IF(AN1483&gt;H1483, (AN1483-H1483)*($G$23+AJ1483), 0),IF(AF1483&gt;G1483,(AF1483-G1483)*($G$23+AB1483),0),IF(X1483&gt;F1483,(X1483-F1483)*($G$23+T1483),0),IF(P1483&gt;E1483,(P1483-E1483)*($G$23+L1483),0))</f>
        <v>0</v>
      </c>
      <c r="AP1483" s="18">
        <f>-$C$24</f>
        <v>-313614.51120000001</v>
      </c>
      <c r="AQ1483" s="17">
        <f ca="1">L1483*P1483+T1483*X1483+AB1483*AF1483+AJ1483*AN1483-AO1483+AP1483</f>
        <v>397776.06879999995</v>
      </c>
      <c r="AS1483" s="21">
        <f ca="1">SUM(IF(AN1483&gt;H1483, (AN1483-H1483), 0),IF(AF1483&gt;G1483,(AF1483-G1483),0),IF(X1483&gt;F1483,(X1483-F1483),0),IF(P1483&gt;E1483,(P1483-E1483),0))</f>
        <v>0</v>
      </c>
    </row>
    <row r="1484" spans="1:45" x14ac:dyDescent="0.4">
      <c r="A1484" s="15">
        <v>1456</v>
      </c>
      <c r="B1484" s="15">
        <f ca="1">IF(RAND() &lt; (8/12), 0, 1)</f>
        <v>0</v>
      </c>
      <c r="C1484" s="20">
        <f ca="1">RAND()</f>
        <v>0.37806023704919045</v>
      </c>
      <c r="D1484" s="15" t="str">
        <f ca="1">LOOKUP(C1484,$H$13:$H$16,$F$13:$F$16)</f>
        <v>Airbus A380-800</v>
      </c>
      <c r="E1484" s="15">
        <f ca="1">LOOKUP(D1484,$F$6:$F$9,$I$6:$I$9)</f>
        <v>14</v>
      </c>
      <c r="F1484" s="15">
        <f ca="1">LOOKUP(D1484,$F$6:$F$9,$J$6:$J$9)</f>
        <v>76</v>
      </c>
      <c r="G1484" s="15">
        <f ca="1">LOOKUP(D1484,$F$6:$F$9,$K$6:$K$9)</f>
        <v>56</v>
      </c>
      <c r="H1484" s="15">
        <f ca="1">LOOKUP(D1484,$F$6:$F$9,$L$6:$L$9)</f>
        <v>341</v>
      </c>
      <c r="I1484" s="20">
        <f ca="1">RAND()</f>
        <v>6.952410707622203E-3</v>
      </c>
      <c r="J1484" s="15">
        <f ca="1">IF(B1484=1, ROUND(_xlfn.NORM.INV(I1484,$C$5,$C$6)*(1+$T$14), 0), ROUND(_xlfn.NORM.INV(I1484, $D$5, $D$6)*(1+$T$14), 0))</f>
        <v>2</v>
      </c>
      <c r="K1484" s="20">
        <f ca="1">RAND()</f>
        <v>0.23886570951524277</v>
      </c>
      <c r="L1484" s="18">
        <f ca="1">IF(B1484=1, ROUND(_xlfn.NORM.INV(K1484,$C$7,$C$8), 2), ROUND(_xlfn.NORM.INV(K1484, $D$7, $D$8), 2))</f>
        <v>10168.81</v>
      </c>
      <c r="M1484" s="15">
        <f ca="1">MIN(E1484,J1484)</f>
        <v>2</v>
      </c>
      <c r="N1484" s="15">
        <f ca="1">RAND()</f>
        <v>0.87535651636526257</v>
      </c>
      <c r="O1484" s="19">
        <f ca="1">(IF(B1484=1, $G$21+($G$22-$G$21)*N1484, $H$21+($H$22-$H$21)*N1484))</f>
        <v>3.6260695490957874E-2</v>
      </c>
      <c r="P1484" s="15">
        <f ca="1">ROUND(M1484*(1-O1484), 0)</f>
        <v>2</v>
      </c>
      <c r="Q1484" s="20">
        <f ca="1">RAND()</f>
        <v>0.71888719341419727</v>
      </c>
      <c r="R1484" s="15">
        <f ca="1">IF(B1484=1, ROUND(_xlfn.NORM.INV(Q1484,$C$9,$C$10)*(1+$T$14), 0), ROUND(_xlfn.NORM.INV(Q1484, $D$9, $D$10)*(1+$T$14), 0))</f>
        <v>46</v>
      </c>
      <c r="S1484" s="20">
        <f ca="1">RAND()</f>
        <v>0.74977679122941832</v>
      </c>
      <c r="T1484" s="18">
        <f ca="1">IF(B1484=1, ROUND(_xlfn.NORM.INV(S1484,$C$11,$C$12), 2), ROUND(_xlfn.NORM.INV(S1484, $D$11, $D$12), 2))</f>
        <v>5399.73</v>
      </c>
      <c r="U1484" s="15">
        <f ca="1">MIN(F1484,R1484)</f>
        <v>46</v>
      </c>
      <c r="V1484" s="15">
        <f ca="1">RAND()</f>
        <v>0.40047033097773166</v>
      </c>
      <c r="W1484" s="19">
        <f ca="1">(IF(B1484=1, $G$21+($G$22-$G$21)*V1484, $H$21+($H$22-$H$21)*V1484))</f>
        <v>2.2014109929331949E-2</v>
      </c>
      <c r="X1484" s="15">
        <f ca="1">ROUND(U1484*(1-W1484), 0)</f>
        <v>45</v>
      </c>
      <c r="Y1484" s="20">
        <f ca="1">RAND()</f>
        <v>0.94360463370660008</v>
      </c>
      <c r="Z1484" s="15">
        <f ca="1">IF(B1484=1, ROUND(_xlfn.NORM.INV(Y1484,$C$13,$C$14)*(1+$T$14), 0), ROUND(_xlfn.NORM.INV(Y1484, $D$13, $D$14)*(1+$T$14), 0))</f>
        <v>51</v>
      </c>
      <c r="AA1484" s="20">
        <f ca="1">RAND()</f>
        <v>3.5776914545598726E-2</v>
      </c>
      <c r="AB1484" s="18">
        <f ca="1">IF(B1484=1, ROUND(_xlfn.NORM.INV(AA1484,$C$15,$C$16), 2), ROUND(_xlfn.NORM.INV(AA1484, $D$15, $D$16), 2))</f>
        <v>2578.9699999999998</v>
      </c>
      <c r="AC1484" s="15">
        <f ca="1">MIN(G1484,Z1484)</f>
        <v>51</v>
      </c>
      <c r="AD1484" s="15">
        <f ca="1">RAND()</f>
        <v>0.42733624148341831</v>
      </c>
      <c r="AE1484" s="19">
        <f ca="1">(IF(B1484=1, $G$21+($G$22-$G$21)*AD1484, $H$21+($H$22-$H$21)*AD1484))</f>
        <v>2.2820087244502549E-2</v>
      </c>
      <c r="AF1484" s="15">
        <f ca="1">ROUND(AC1484*(1-AE1484), 0)</f>
        <v>50</v>
      </c>
      <c r="AG1484" s="20">
        <f ca="1">RAND()</f>
        <v>0.93921887131023063</v>
      </c>
      <c r="AH1484" s="15">
        <f ca="1">IF(B1484=1, ROUND(_xlfn.NORM.INV(AG1484,$C$17,$C$18)*(1+$T$14), 0), ROUND(_xlfn.NORM.INV(AG1484, $D$17, $D$18)*(1+$T$14), 0))</f>
        <v>281</v>
      </c>
      <c r="AI1484" s="20">
        <f ca="1">RAND()</f>
        <v>0.29431551609848061</v>
      </c>
      <c r="AJ1484" s="18">
        <f ca="1">IF(B1484=1, ROUND(_xlfn.NORM.INV(AI1484,$C$19,$C$20), 2), ROUND(_xlfn.NORM.INV(AI1484, $D$19, $D$20), 2))</f>
        <v>1707.65</v>
      </c>
      <c r="AK1484" s="15">
        <f ca="1">MIN(ROUND(H1484*(1+$C$22),0),AH1484)</f>
        <v>281</v>
      </c>
      <c r="AL1484" s="20">
        <f ca="1">RAND()</f>
        <v>0.42378374631185733</v>
      </c>
      <c r="AM1484" s="19">
        <f ca="1">(IF(B1484=1, $G$21+($G$22-$G$21)*AL1484, $H$21+($H$22-$H$21)*AL1484))</f>
        <v>2.2713512389355719E-2</v>
      </c>
      <c r="AN1484" s="15">
        <f ca="1">ROUND(AK1484*(1-AM1484), 0)</f>
        <v>275</v>
      </c>
      <c r="AO1484" s="18">
        <f ca="1">SUM(IF(AN1484&gt;H1484, (AN1484-H1484)*($G$23+AJ1484), 0),IF(AF1484&gt;G1484,(AF1484-G1484)*($G$23+AB1484),0),IF(X1484&gt;F1484,(X1484-F1484)*($G$23+T1484),0),IF(P1484&gt;E1484,(P1484-E1484)*($G$23+L1484),0))</f>
        <v>0</v>
      </c>
      <c r="AP1484" s="18">
        <f>-$C$24</f>
        <v>-313614.51120000001</v>
      </c>
      <c r="AQ1484" s="17">
        <f ca="1">L1484*P1484+T1484*X1484+AB1484*AF1484+AJ1484*AN1484-AO1484+AP1484</f>
        <v>548263.20879999991</v>
      </c>
      <c r="AS1484" s="21">
        <f ca="1">SUM(IF(AN1484&gt;H1484, (AN1484-H1484), 0),IF(AF1484&gt;G1484,(AF1484-G1484),0),IF(X1484&gt;F1484,(X1484-F1484),0),IF(P1484&gt;E1484,(P1484-E1484),0))</f>
        <v>0</v>
      </c>
    </row>
    <row r="1485" spans="1:45" x14ac:dyDescent="0.4">
      <c r="A1485" s="15">
        <v>1457</v>
      </c>
      <c r="B1485" s="15">
        <f ca="1">IF(RAND() &lt; (8/12), 0, 1)</f>
        <v>0</v>
      </c>
      <c r="C1485" s="20">
        <f ca="1">RAND()</f>
        <v>0.43030560086643022</v>
      </c>
      <c r="D1485" s="15" t="str">
        <f ca="1">LOOKUP(C1485,$H$13:$H$16,$F$13:$F$16)</f>
        <v>Airbus A380-800</v>
      </c>
      <c r="E1485" s="15">
        <f ca="1">LOOKUP(D1485,$F$6:$F$9,$I$6:$I$9)</f>
        <v>14</v>
      </c>
      <c r="F1485" s="15">
        <f ca="1">LOOKUP(D1485,$F$6:$F$9,$J$6:$J$9)</f>
        <v>76</v>
      </c>
      <c r="G1485" s="15">
        <f ca="1">LOOKUP(D1485,$F$6:$F$9,$K$6:$K$9)</f>
        <v>56</v>
      </c>
      <c r="H1485" s="15">
        <f ca="1">LOOKUP(D1485,$F$6:$F$9,$L$6:$L$9)</f>
        <v>341</v>
      </c>
      <c r="I1485" s="20">
        <f ca="1">RAND()</f>
        <v>0.53985780108825032</v>
      </c>
      <c r="J1485" s="15">
        <f ca="1">IF(B1485=1, ROUND(_xlfn.NORM.INV(I1485,$C$5,$C$6)*(1+$T$14), 0), ROUND(_xlfn.NORM.INV(I1485, $D$5, $D$6)*(1+$T$14), 0))</f>
        <v>4</v>
      </c>
      <c r="K1485" s="20">
        <f ca="1">RAND()</f>
        <v>0.56202822605409308</v>
      </c>
      <c r="L1485" s="18">
        <f ca="1">IF(B1485=1, ROUND(_xlfn.NORM.INV(K1485,$C$7,$C$8), 2), ROUND(_xlfn.NORM.INV(K1485, $D$7, $D$8), 2))</f>
        <v>10563.53</v>
      </c>
      <c r="M1485" s="15">
        <f ca="1">MIN(E1485,J1485)</f>
        <v>4</v>
      </c>
      <c r="N1485" s="15">
        <f ca="1">RAND()</f>
        <v>0.65734351079909792</v>
      </c>
      <c r="O1485" s="19">
        <f ca="1">(IF(B1485=1, $G$21+($G$22-$G$21)*N1485, $H$21+($H$22-$H$21)*N1485))</f>
        <v>2.9720305323972934E-2</v>
      </c>
      <c r="P1485" s="15">
        <f ca="1">ROUND(M1485*(1-O1485), 0)</f>
        <v>4</v>
      </c>
      <c r="Q1485" s="20">
        <f ca="1">RAND()</f>
        <v>0.42723375907597005</v>
      </c>
      <c r="R1485" s="15">
        <f ca="1">IF(B1485=1, ROUND(_xlfn.NORM.INV(Q1485,$C$9,$C$10)*(1+$T$14), 0), ROUND(_xlfn.NORM.INV(Q1485, $D$9, $D$10)*(1+$T$14), 0))</f>
        <v>38</v>
      </c>
      <c r="S1485" s="20">
        <f ca="1">RAND()</f>
        <v>0.30325107687031783</v>
      </c>
      <c r="T1485" s="18">
        <f ca="1">IF(B1485=1, ROUND(_xlfn.NORM.INV(S1485,$C$11,$C$12), 2), ROUND(_xlfn.NORM.INV(S1485, $D$11, $D$12), 2))</f>
        <v>5128.82</v>
      </c>
      <c r="U1485" s="15">
        <f ca="1">MIN(F1485,R1485)</f>
        <v>38</v>
      </c>
      <c r="V1485" s="15">
        <f ca="1">RAND()</f>
        <v>0.45602213653767887</v>
      </c>
      <c r="W1485" s="19">
        <f ca="1">(IF(B1485=1, $G$21+($G$22-$G$21)*V1485, $H$21+($H$22-$H$21)*V1485))</f>
        <v>2.3680664096130365E-2</v>
      </c>
      <c r="X1485" s="15">
        <f ca="1">ROUND(U1485*(1-W1485), 0)</f>
        <v>37</v>
      </c>
      <c r="Y1485" s="20">
        <f ca="1">RAND()</f>
        <v>0.87413754525861942</v>
      </c>
      <c r="Z1485" s="15">
        <f ca="1">IF(B1485=1, ROUND(_xlfn.NORM.INV(Y1485,$C$13,$C$14)*(1+$T$14), 0), ROUND(_xlfn.NORM.INV(Y1485, $D$13, $D$14)*(1+$T$14), 0))</f>
        <v>47</v>
      </c>
      <c r="AA1485" s="20">
        <f ca="1">RAND()</f>
        <v>0.66862455015780742</v>
      </c>
      <c r="AB1485" s="18">
        <f ca="1">IF(B1485=1, ROUND(_xlfn.NORM.INV(AA1485,$C$15,$C$16), 2), ROUND(_xlfn.NORM.INV(AA1485, $D$15, $D$16), 2))</f>
        <v>2850.97</v>
      </c>
      <c r="AC1485" s="15">
        <f ca="1">MIN(G1485,Z1485)</f>
        <v>47</v>
      </c>
      <c r="AD1485" s="15">
        <f ca="1">RAND()</f>
        <v>0.50945414201636996</v>
      </c>
      <c r="AE1485" s="19">
        <f ca="1">(IF(B1485=1, $G$21+($G$22-$G$21)*AD1485, $H$21+($H$22-$H$21)*AD1485))</f>
        <v>2.5283624260491099E-2</v>
      </c>
      <c r="AF1485" s="15">
        <f ca="1">ROUND(AC1485*(1-AE1485), 0)</f>
        <v>46</v>
      </c>
      <c r="AG1485" s="20">
        <f ca="1">RAND()</f>
        <v>0.77947207231615001</v>
      </c>
      <c r="AH1485" s="15">
        <f ca="1">IF(B1485=1, ROUND(_xlfn.NORM.INV(AG1485,$C$17,$C$18)*(1+$T$14), 0), ROUND(_xlfn.NORM.INV(AG1485, $D$17, $D$18)*(1+$T$14), 0))</f>
        <v>240</v>
      </c>
      <c r="AI1485" s="20">
        <f ca="1">RAND()</f>
        <v>0.94903867098451733</v>
      </c>
      <c r="AJ1485" s="18">
        <f ca="1">IF(B1485=1, ROUND(_xlfn.NORM.INV(AI1485,$C$19,$C$20), 2), ROUND(_xlfn.NORM.INV(AI1485, $D$19, $D$20), 2))</f>
        <v>1872.97</v>
      </c>
      <c r="AK1485" s="15">
        <f ca="1">MIN(ROUND(H1485*(1+$C$22),0),AH1485)</f>
        <v>240</v>
      </c>
      <c r="AL1485" s="20">
        <f ca="1">RAND()</f>
        <v>1.1948541333980156E-2</v>
      </c>
      <c r="AM1485" s="19">
        <f ca="1">(IF(B1485=1, $G$21+($G$22-$G$21)*AL1485, $H$21+($H$22-$H$21)*AL1485))</f>
        <v>1.0358456240019406E-2</v>
      </c>
      <c r="AN1485" s="15">
        <f ca="1">ROUND(AK1485*(1-AM1485), 0)</f>
        <v>238</v>
      </c>
      <c r="AO1485" s="18">
        <f ca="1">SUM(IF(AN1485&gt;H1485, (AN1485-H1485)*($G$23+AJ1485), 0),IF(AF1485&gt;G1485,(AF1485-G1485)*($G$23+AB1485),0),IF(X1485&gt;F1485,(X1485-F1485)*($G$23+T1485),0),IF(P1485&gt;E1485,(P1485-E1485)*($G$23+L1485),0))</f>
        <v>0</v>
      </c>
      <c r="AP1485" s="18">
        <f>-$C$24</f>
        <v>-313614.51120000001</v>
      </c>
      <c r="AQ1485" s="17">
        <f ca="1">L1485*P1485+T1485*X1485+AB1485*AF1485+AJ1485*AN1485-AO1485+AP1485</f>
        <v>495317.42879999994</v>
      </c>
      <c r="AS1485" s="21">
        <f ca="1">SUM(IF(AN1485&gt;H1485, (AN1485-H1485), 0),IF(AF1485&gt;G1485,(AF1485-G1485),0),IF(X1485&gt;F1485,(X1485-F1485),0),IF(P1485&gt;E1485,(P1485-E1485),0))</f>
        <v>0</v>
      </c>
    </row>
    <row r="1486" spans="1:45" x14ac:dyDescent="0.4">
      <c r="A1486" s="15">
        <v>1458</v>
      </c>
      <c r="B1486" s="15">
        <f ca="1">IF(RAND() &lt; (8/12), 0, 1)</f>
        <v>1</v>
      </c>
      <c r="C1486" s="20">
        <f ca="1">RAND()</f>
        <v>0.33816348507133454</v>
      </c>
      <c r="D1486" s="15" t="str">
        <f ca="1">LOOKUP(C1486,$H$13:$H$16,$F$13:$F$16)</f>
        <v>Airbus A380-800</v>
      </c>
      <c r="E1486" s="15">
        <f ca="1">LOOKUP(D1486,$F$6:$F$9,$I$6:$I$9)</f>
        <v>14</v>
      </c>
      <c r="F1486" s="15">
        <f ca="1">LOOKUP(D1486,$F$6:$F$9,$J$6:$J$9)</f>
        <v>76</v>
      </c>
      <c r="G1486" s="15">
        <f ca="1">LOOKUP(D1486,$F$6:$F$9,$K$6:$K$9)</f>
        <v>56</v>
      </c>
      <c r="H1486" s="15">
        <f ca="1">LOOKUP(D1486,$F$6:$F$9,$L$6:$L$9)</f>
        <v>341</v>
      </c>
      <c r="I1486" s="20">
        <f ca="1">RAND()</f>
        <v>0.36376563681828167</v>
      </c>
      <c r="J1486" s="15">
        <f ca="1">IF(B1486=1, ROUND(_xlfn.NORM.INV(I1486,$C$5,$C$6)*(1+$T$14), 0), ROUND(_xlfn.NORM.INV(I1486, $D$5, $D$6)*(1+$T$14), 0))</f>
        <v>6</v>
      </c>
      <c r="K1486" s="20">
        <f ca="1">RAND()</f>
        <v>0.97121338131250867</v>
      </c>
      <c r="L1486" s="18">
        <f ca="1">IF(B1486=1, ROUND(_xlfn.NORM.INV(K1486,$C$7,$C$8), 2), ROUND(_xlfn.NORM.INV(K1486, $D$7, $D$8), 2))</f>
        <v>17083.45</v>
      </c>
      <c r="M1486" s="15">
        <f ca="1">MIN(E1486,J1486)</f>
        <v>6</v>
      </c>
      <c r="N1486" s="15">
        <f ca="1">RAND()</f>
        <v>0.6798877273245757</v>
      </c>
      <c r="O1486" s="19">
        <f ca="1">(IF(B1486=1, $G$21+($G$22-$G$21)*N1486, $H$21+($H$22-$H$21)*N1486))</f>
        <v>3.8796070456360146E-2</v>
      </c>
      <c r="P1486" s="15">
        <f ca="1">ROUND(M1486*(1-O1486), 0)</f>
        <v>6</v>
      </c>
      <c r="Q1486" s="20">
        <f ca="1">RAND()</f>
        <v>0.39781663822776792</v>
      </c>
      <c r="R1486" s="15">
        <f ca="1">IF(B1486=1, ROUND(_xlfn.NORM.INV(Q1486,$C$9,$C$10)*(1+$T$14), 0), ROUND(_xlfn.NORM.INV(Q1486, $D$9, $D$10)*(1+$T$14), 0))</f>
        <v>54</v>
      </c>
      <c r="S1486" s="20">
        <f ca="1">RAND()</f>
        <v>0.61371004691351438</v>
      </c>
      <c r="T1486" s="18">
        <f ca="1">IF(B1486=1, ROUND(_xlfn.NORM.INV(S1486,$C$11,$C$12), 2), ROUND(_xlfn.NORM.INV(S1486, $D$11, $D$12), 2))</f>
        <v>7090.04</v>
      </c>
      <c r="U1486" s="15">
        <f ca="1">MIN(F1486,R1486)</f>
        <v>54</v>
      </c>
      <c r="V1486" s="15">
        <f ca="1">RAND()</f>
        <v>0.35793771937039787</v>
      </c>
      <c r="W1486" s="19">
        <f ca="1">(IF(B1486=1, $G$21+($G$22-$G$21)*V1486, $H$21+($H$22-$H$21)*V1486))</f>
        <v>2.7527820177963926E-2</v>
      </c>
      <c r="X1486" s="15">
        <f ca="1">ROUND(U1486*(1-W1486), 0)</f>
        <v>53</v>
      </c>
      <c r="Y1486" s="20">
        <f ca="1">RAND()</f>
        <v>0.90210627167459623</v>
      </c>
      <c r="Z1486" s="15">
        <f ca="1">IF(B1486=1, ROUND(_xlfn.NORM.INV(Y1486,$C$13,$C$14)*(1+$T$14), 0), ROUND(_xlfn.NORM.INV(Y1486, $D$13, $D$14)*(1+$T$14), 0))</f>
        <v>84</v>
      </c>
      <c r="AA1486" s="20">
        <f ca="1">RAND()</f>
        <v>0.29652700809896693</v>
      </c>
      <c r="AB1486" s="18">
        <f ca="1">IF(B1486=1, ROUND(_xlfn.NORM.INV(AA1486,$C$15,$C$16), 2), ROUND(_xlfn.NORM.INV(AA1486, $D$15, $D$16), 2))</f>
        <v>3385.36</v>
      </c>
      <c r="AC1486" s="15">
        <f ca="1">MIN(G1486,Z1486)</f>
        <v>56</v>
      </c>
      <c r="AD1486" s="15">
        <f ca="1">RAND()</f>
        <v>0.6378286401890163</v>
      </c>
      <c r="AE1486" s="19">
        <f ca="1">(IF(B1486=1, $G$21+($G$22-$G$21)*AD1486, $H$21+($H$22-$H$21)*AD1486))</f>
        <v>3.732400240661557E-2</v>
      </c>
      <c r="AF1486" s="15">
        <f ca="1">ROUND(AC1486*(1-AE1486), 0)</f>
        <v>54</v>
      </c>
      <c r="AG1486" s="20">
        <f ca="1">RAND()</f>
        <v>7.472057145197919E-2</v>
      </c>
      <c r="AH1486" s="15">
        <f ca="1">IF(B1486=1, ROUND(_xlfn.NORM.INV(AG1486,$C$17,$C$18)*(1+$T$14), 0), ROUND(_xlfn.NORM.INV(AG1486, $D$17, $D$18)*(1+$T$14), 0))</f>
        <v>123</v>
      </c>
      <c r="AI1486" s="20">
        <f ca="1">RAND()</f>
        <v>0.72661231693270856</v>
      </c>
      <c r="AJ1486" s="18">
        <f ca="1">IF(B1486=1, ROUND(_xlfn.NORM.INV(AI1486,$C$19,$C$20), 2), ROUND(_xlfn.NORM.INV(AI1486, $D$19, $D$20), 2))</f>
        <v>2457.6</v>
      </c>
      <c r="AK1486" s="15">
        <f ca="1">MIN(ROUND(H1486*(1+$C$22),0),AH1486)</f>
        <v>123</v>
      </c>
      <c r="AL1486" s="20">
        <f ca="1">RAND()</f>
        <v>0.83837146988234312</v>
      </c>
      <c r="AM1486" s="19">
        <f ca="1">(IF(B1486=1, $G$21+($G$22-$G$21)*AL1486, $H$21+($H$22-$H$21)*AL1486))</f>
        <v>4.4343001445882012E-2</v>
      </c>
      <c r="AN1486" s="15">
        <f ca="1">ROUND(AK1486*(1-AM1486), 0)</f>
        <v>118</v>
      </c>
      <c r="AO1486" s="18">
        <f ca="1">SUM(IF(AN1486&gt;H1486, (AN1486-H1486)*($G$23+AJ1486), 0),IF(AF1486&gt;G1486,(AF1486-G1486)*($G$23+AB1486),0),IF(X1486&gt;F1486,(X1486-F1486)*($G$23+T1486),0),IF(P1486&gt;E1486,(P1486-E1486)*($G$23+L1486),0))</f>
        <v>0</v>
      </c>
      <c r="AP1486" s="18">
        <f>-$C$24</f>
        <v>-313614.51120000001</v>
      </c>
      <c r="AQ1486" s="17">
        <f ca="1">L1486*P1486+T1486*X1486+AB1486*AF1486+AJ1486*AN1486-AO1486+AP1486</f>
        <v>637464.54879999999</v>
      </c>
      <c r="AS1486" s="21">
        <f ca="1">SUM(IF(AN1486&gt;H1486, (AN1486-H1486), 0),IF(AF1486&gt;G1486,(AF1486-G1486),0),IF(X1486&gt;F1486,(X1486-F1486),0),IF(P1486&gt;E1486,(P1486-E1486),0))</f>
        <v>0</v>
      </c>
    </row>
    <row r="1487" spans="1:45" x14ac:dyDescent="0.4">
      <c r="A1487" s="15">
        <v>1459</v>
      </c>
      <c r="B1487" s="15">
        <f ca="1">IF(RAND() &lt; (8/12), 0, 1)</f>
        <v>1</v>
      </c>
      <c r="C1487" s="20">
        <f ca="1">RAND()</f>
        <v>0.63641971093781124</v>
      </c>
      <c r="D1487" s="15" t="str">
        <f ca="1">LOOKUP(C1487,$H$13:$H$16,$F$13:$F$16)</f>
        <v>Boeing 777-300ER</v>
      </c>
      <c r="E1487" s="15">
        <f ca="1">LOOKUP(D1487,$F$6:$F$9,$I$6:$I$9)</f>
        <v>8</v>
      </c>
      <c r="F1487" s="15">
        <f ca="1">LOOKUP(D1487,$F$6:$F$9,$J$6:$J$9)</f>
        <v>40</v>
      </c>
      <c r="G1487" s="15">
        <f ca="1">LOOKUP(D1487,$F$6:$F$9,$K$6:$K$9)</f>
        <v>24</v>
      </c>
      <c r="H1487" s="15">
        <f ca="1">LOOKUP(D1487,$F$6:$F$9,$L$6:$L$9)</f>
        <v>260</v>
      </c>
      <c r="I1487" s="20">
        <f ca="1">RAND()</f>
        <v>0.35820544622254458</v>
      </c>
      <c r="J1487" s="15">
        <f ca="1">IF(B1487=1, ROUND(_xlfn.NORM.INV(I1487,$C$5,$C$6)*(1+$T$14), 0), ROUND(_xlfn.NORM.INV(I1487, $D$5, $D$6)*(1+$T$14), 0))</f>
        <v>6</v>
      </c>
      <c r="K1487" s="20">
        <f ca="1">RAND()</f>
        <v>0.79855589970607366</v>
      </c>
      <c r="L1487" s="18">
        <f ca="1">IF(B1487=1, ROUND(_xlfn.NORM.INV(K1487,$C$7,$C$8), 2), ROUND(_xlfn.NORM.INV(K1487, $D$7, $D$8), 2))</f>
        <v>15167.39</v>
      </c>
      <c r="M1487" s="15">
        <f ca="1">MIN(E1487,J1487)</f>
        <v>6</v>
      </c>
      <c r="N1487" s="15">
        <f ca="1">RAND()</f>
        <v>0.82383956132578695</v>
      </c>
      <c r="O1487" s="19">
        <f ca="1">(IF(B1487=1, $G$21+($G$22-$G$21)*N1487, $H$21+($H$22-$H$21)*N1487))</f>
        <v>4.3834384646402547E-2</v>
      </c>
      <c r="P1487" s="15">
        <f ca="1">ROUND(M1487*(1-O1487), 0)</f>
        <v>6</v>
      </c>
      <c r="Q1487" s="20">
        <f ca="1">RAND()</f>
        <v>0.80492915836464018</v>
      </c>
      <c r="R1487" s="15">
        <f ca="1">IF(B1487=1, ROUND(_xlfn.NORM.INV(Q1487,$C$9,$C$10)*(1+$T$14), 0), ROUND(_xlfn.NORM.INV(Q1487, $D$9, $D$10)*(1+$T$14), 0))</f>
        <v>83</v>
      </c>
      <c r="S1487" s="20">
        <f ca="1">RAND()</f>
        <v>0.24569162710196968</v>
      </c>
      <c r="T1487" s="18">
        <f ca="1">IF(B1487=1, ROUND(_xlfn.NORM.INV(S1487,$C$11,$C$12), 2), ROUND(_xlfn.NORM.INV(S1487, $D$11, $D$12), 2))</f>
        <v>6208.96</v>
      </c>
      <c r="U1487" s="15">
        <f ca="1">MIN(F1487,R1487)</f>
        <v>40</v>
      </c>
      <c r="V1487" s="15">
        <f ca="1">RAND()</f>
        <v>0.37223890655840619</v>
      </c>
      <c r="W1487" s="19">
        <f ca="1">(IF(B1487=1, $G$21+($G$22-$G$21)*V1487, $H$21+($H$22-$H$21)*V1487))</f>
        <v>2.8028361729544218E-2</v>
      </c>
      <c r="X1487" s="15">
        <f ca="1">ROUND(U1487*(1-W1487), 0)</f>
        <v>39</v>
      </c>
      <c r="Y1487" s="20">
        <f ca="1">RAND()</f>
        <v>0.74930026348048662</v>
      </c>
      <c r="Z1487" s="15">
        <f ca="1">IF(B1487=1, ROUND(_xlfn.NORM.INV(Y1487,$C$13,$C$14)*(1+$T$14), 0), ROUND(_xlfn.NORM.INV(Y1487, $D$13, $D$14)*(1+$T$14), 0))</f>
        <v>70</v>
      </c>
      <c r="AA1487" s="20">
        <f ca="1">RAND()</f>
        <v>0.29954770745297143</v>
      </c>
      <c r="AB1487" s="18">
        <f ca="1">IF(B1487=1, ROUND(_xlfn.NORM.INV(AA1487,$C$15,$C$16), 2), ROUND(_xlfn.NORM.INV(AA1487, $D$15, $D$16), 2))</f>
        <v>3389.55</v>
      </c>
      <c r="AC1487" s="15">
        <f ca="1">MIN(G1487,Z1487)</f>
        <v>24</v>
      </c>
      <c r="AD1487" s="15">
        <f ca="1">RAND()</f>
        <v>0.94122120553578725</v>
      </c>
      <c r="AE1487" s="19">
        <f ca="1">(IF(B1487=1, $G$21+($G$22-$G$21)*AD1487, $H$21+($H$22-$H$21)*AD1487))</f>
        <v>4.7942742193752559E-2</v>
      </c>
      <c r="AF1487" s="15">
        <f ca="1">ROUND(AC1487*(1-AE1487), 0)</f>
        <v>23</v>
      </c>
      <c r="AG1487" s="20">
        <f ca="1">RAND()</f>
        <v>0.46930159328555954</v>
      </c>
      <c r="AH1487" s="15">
        <f ca="1">IF(B1487=1, ROUND(_xlfn.NORM.INV(AG1487,$C$17,$C$18)*(1+$T$14), 0), ROUND(_xlfn.NORM.INV(AG1487, $D$17, $D$18)*(1+$T$14), 0))</f>
        <v>295</v>
      </c>
      <c r="AI1487" s="20">
        <f ca="1">RAND()</f>
        <v>0.27447954409994391</v>
      </c>
      <c r="AJ1487" s="18">
        <f ca="1">IF(B1487=1, ROUND(_xlfn.NORM.INV(AI1487,$C$19,$C$20), 2), ROUND(_xlfn.NORM.INV(AI1487, $D$19, $D$20), 2))</f>
        <v>2096.34</v>
      </c>
      <c r="AK1487" s="15">
        <f ca="1">MIN(ROUND(H1487*(1+$C$22),0),AH1487)</f>
        <v>273</v>
      </c>
      <c r="AL1487" s="20">
        <f ca="1">RAND()</f>
        <v>0.52060643398089923</v>
      </c>
      <c r="AM1487" s="19">
        <f ca="1">(IF(B1487=1, $G$21+($G$22-$G$21)*AL1487, $H$21+($H$22-$H$21)*AL1487))</f>
        <v>3.3221225189331474E-2</v>
      </c>
      <c r="AN1487" s="15">
        <f ca="1">ROUND(AK1487*(1-AM1487), 0)</f>
        <v>264</v>
      </c>
      <c r="AO1487" s="18">
        <f ca="1">SUM(IF(AN1487&gt;H1487, (AN1487-H1487)*($G$23+AJ1487), 0),IF(AF1487&gt;G1487,(AF1487-G1487)*($G$23+AB1487),0),IF(X1487&gt;F1487,(X1487-F1487)*($G$23+T1487),0),IF(P1487&gt;E1487,(P1487-E1487)*($G$23+L1487),0))</f>
        <v>11789.36</v>
      </c>
      <c r="AP1487" s="18">
        <f>-$C$24</f>
        <v>-313614.51120000001</v>
      </c>
      <c r="AQ1487" s="17">
        <f ca="1">L1487*P1487+T1487*X1487+AB1487*AF1487+AJ1487*AN1487-AO1487+AP1487</f>
        <v>639143.31880000001</v>
      </c>
      <c r="AS1487" s="21">
        <f ca="1">SUM(IF(AN1487&gt;H1487, (AN1487-H1487), 0),IF(AF1487&gt;G1487,(AF1487-G1487),0),IF(X1487&gt;F1487,(X1487-F1487),0),IF(P1487&gt;E1487,(P1487-E1487),0))</f>
        <v>4</v>
      </c>
    </row>
    <row r="1488" spans="1:45" x14ac:dyDescent="0.4">
      <c r="A1488" s="15">
        <v>1460</v>
      </c>
      <c r="B1488" s="15">
        <f ca="1">IF(RAND() &lt; (8/12), 0, 1)</f>
        <v>0</v>
      </c>
      <c r="C1488" s="20">
        <f ca="1">RAND()</f>
        <v>0.64840943599483236</v>
      </c>
      <c r="D1488" s="15" t="str">
        <f ca="1">LOOKUP(C1488,$H$13:$H$16,$F$13:$F$16)</f>
        <v>Boeing 777-300ER</v>
      </c>
      <c r="E1488" s="15">
        <f ca="1">LOOKUP(D1488,$F$6:$F$9,$I$6:$I$9)</f>
        <v>8</v>
      </c>
      <c r="F1488" s="15">
        <f ca="1">LOOKUP(D1488,$F$6:$F$9,$J$6:$J$9)</f>
        <v>40</v>
      </c>
      <c r="G1488" s="15">
        <f ca="1">LOOKUP(D1488,$F$6:$F$9,$K$6:$K$9)</f>
        <v>24</v>
      </c>
      <c r="H1488" s="15">
        <f ca="1">LOOKUP(D1488,$F$6:$F$9,$L$6:$L$9)</f>
        <v>260</v>
      </c>
      <c r="I1488" s="20">
        <f ca="1">RAND()</f>
        <v>0.35029639389429879</v>
      </c>
      <c r="J1488" s="15">
        <f ca="1">IF(B1488=1, ROUND(_xlfn.NORM.INV(I1488,$C$5,$C$6)*(1+$T$14), 0), ROUND(_xlfn.NORM.INV(I1488, $D$5, $D$6)*(1+$T$14), 0))</f>
        <v>4</v>
      </c>
      <c r="K1488" s="20">
        <f ca="1">RAND()</f>
        <v>0.97601233262257092</v>
      </c>
      <c r="L1488" s="18">
        <f ca="1">IF(B1488=1, ROUND(_xlfn.NORM.INV(K1488,$C$7,$C$8), 2), ROUND(_xlfn.NORM.INV(K1488, $D$7, $D$8), 2))</f>
        <v>11393.68</v>
      </c>
      <c r="M1488" s="15">
        <f ca="1">MIN(E1488,J1488)</f>
        <v>4</v>
      </c>
      <c r="N1488" s="15">
        <f ca="1">RAND()</f>
        <v>0.78731333580128715</v>
      </c>
      <c r="O1488" s="19">
        <f ca="1">(IF(B1488=1, $G$21+($G$22-$G$21)*N1488, $H$21+($H$22-$H$21)*N1488))</f>
        <v>3.3619400074038616E-2</v>
      </c>
      <c r="P1488" s="15">
        <f ca="1">ROUND(M1488*(1-O1488), 0)</f>
        <v>4</v>
      </c>
      <c r="Q1488" s="20">
        <f ca="1">RAND()</f>
        <v>0.7934034589983151</v>
      </c>
      <c r="R1488" s="15">
        <f ca="1">IF(B1488=1, ROUND(_xlfn.NORM.INV(Q1488,$C$9,$C$10)*(1+$T$14), 0), ROUND(_xlfn.NORM.INV(Q1488, $D$9, $D$10)*(1+$T$14), 0))</f>
        <v>48</v>
      </c>
      <c r="S1488" s="20">
        <f ca="1">RAND()</f>
        <v>0.27390571236861061</v>
      </c>
      <c r="T1488" s="18">
        <f ca="1">IF(B1488=1, ROUND(_xlfn.NORM.INV(S1488,$C$11,$C$12), 2), ROUND(_xlfn.NORM.INV(S1488, $D$11, $D$12), 2))</f>
        <v>5109.22</v>
      </c>
      <c r="U1488" s="15">
        <f ca="1">MIN(F1488,R1488)</f>
        <v>40</v>
      </c>
      <c r="V1488" s="15">
        <f ca="1">RAND()</f>
        <v>0.69839282853187856</v>
      </c>
      <c r="W1488" s="19">
        <f ca="1">(IF(B1488=1, $G$21+($G$22-$G$21)*V1488, $H$21+($H$22-$H$21)*V1488))</f>
        <v>3.0951784855956357E-2</v>
      </c>
      <c r="X1488" s="15">
        <f ca="1">ROUND(U1488*(1-W1488), 0)</f>
        <v>39</v>
      </c>
      <c r="Y1488" s="20">
        <f ca="1">RAND()</f>
        <v>0.47156563035072974</v>
      </c>
      <c r="Z1488" s="15">
        <f ca="1">IF(B1488=1, ROUND(_xlfn.NORM.INV(Y1488,$C$13,$C$14)*(1+$T$14), 0), ROUND(_xlfn.NORM.INV(Y1488, $D$13, $D$14)*(1+$T$14), 0))</f>
        <v>35</v>
      </c>
      <c r="AA1488" s="20">
        <f ca="1">RAND()</f>
        <v>0.89369388646183623</v>
      </c>
      <c r="AB1488" s="18">
        <f ca="1">IF(B1488=1, ROUND(_xlfn.NORM.INV(AA1488,$C$15,$C$16), 2), ROUND(_xlfn.NORM.INV(AA1488, $D$15, $D$16), 2))</f>
        <v>2949.45</v>
      </c>
      <c r="AC1488" s="15">
        <f ca="1">MIN(G1488,Z1488)</f>
        <v>24</v>
      </c>
      <c r="AD1488" s="15">
        <f ca="1">RAND()</f>
        <v>0.11665913021807917</v>
      </c>
      <c r="AE1488" s="19">
        <f ca="1">(IF(B1488=1, $G$21+($G$22-$G$21)*AD1488, $H$21+($H$22-$H$21)*AD1488))</f>
        <v>1.3499773906542376E-2</v>
      </c>
      <c r="AF1488" s="15">
        <f ca="1">ROUND(AC1488*(1-AE1488), 0)</f>
        <v>24</v>
      </c>
      <c r="AG1488" s="20">
        <f ca="1">RAND()</f>
        <v>0.62383987213702852</v>
      </c>
      <c r="AH1488" s="15">
        <f ca="1">IF(B1488=1, ROUND(_xlfn.NORM.INV(AG1488,$C$17,$C$18)*(1+$T$14), 0), ROUND(_xlfn.NORM.INV(AG1488, $D$17, $D$18)*(1+$T$14), 0))</f>
        <v>216</v>
      </c>
      <c r="AI1488" s="20">
        <f ca="1">RAND()</f>
        <v>0.2461673101322166</v>
      </c>
      <c r="AJ1488" s="18">
        <f ca="1">IF(B1488=1, ROUND(_xlfn.NORM.INV(AI1488,$C$19,$C$20), 2), ROUND(_xlfn.NORM.INV(AI1488, $D$19, $D$20), 2))</f>
        <v>1696.58</v>
      </c>
      <c r="AK1488" s="15">
        <f ca="1">MIN(ROUND(H1488*(1+$C$22),0),AH1488)</f>
        <v>216</v>
      </c>
      <c r="AL1488" s="20">
        <f ca="1">RAND()</f>
        <v>7.2054123242518697E-3</v>
      </c>
      <c r="AM1488" s="19">
        <f ca="1">(IF(B1488=1, $G$21+($G$22-$G$21)*AL1488, $H$21+($H$22-$H$21)*AL1488))</f>
        <v>1.0216162369727557E-2</v>
      </c>
      <c r="AN1488" s="15">
        <f ca="1">ROUND(AK1488*(1-AM1488), 0)</f>
        <v>214</v>
      </c>
      <c r="AO1488" s="18">
        <f ca="1">SUM(IF(AN1488&gt;H1488, (AN1488-H1488)*($G$23+AJ1488), 0),IF(AF1488&gt;G1488,(AF1488-G1488)*($G$23+AB1488),0),IF(X1488&gt;F1488,(X1488-F1488)*($G$23+T1488),0),IF(P1488&gt;E1488,(P1488-E1488)*($G$23+L1488),0))</f>
        <v>0</v>
      </c>
      <c r="AP1488" s="18">
        <f>-$C$24</f>
        <v>-313614.51120000001</v>
      </c>
      <c r="AQ1488" s="17">
        <f ca="1">L1488*P1488+T1488*X1488+AB1488*AF1488+AJ1488*AN1488-AO1488+AP1488</f>
        <v>365074.70879999996</v>
      </c>
      <c r="AS1488" s="21">
        <f ca="1">SUM(IF(AN1488&gt;H1488, (AN1488-H1488), 0),IF(AF1488&gt;G1488,(AF1488-G1488),0),IF(X1488&gt;F1488,(X1488-F1488),0),IF(P1488&gt;E1488,(P1488-E1488),0))</f>
        <v>0</v>
      </c>
    </row>
    <row r="1489" spans="1:45" x14ac:dyDescent="0.4">
      <c r="A1489" s="15">
        <v>1461</v>
      </c>
      <c r="B1489" s="15">
        <f ca="1">IF(RAND() &lt; (8/12), 0, 1)</f>
        <v>0</v>
      </c>
      <c r="C1489" s="20">
        <f ca="1">RAND()</f>
        <v>0.13460752957811173</v>
      </c>
      <c r="D1489" s="15" t="str">
        <f ca="1">LOOKUP(C1489,$H$13:$H$16,$F$13:$F$16)</f>
        <v>Airbus A350-900</v>
      </c>
      <c r="E1489" s="15">
        <f ca="1">LOOKUP(D1489,$F$6:$F$9,$I$6:$I$9)</f>
        <v>0</v>
      </c>
      <c r="F1489" s="15">
        <f ca="1">LOOKUP(D1489,$F$6:$F$9,$J$6:$J$9)</f>
        <v>32</v>
      </c>
      <c r="G1489" s="15">
        <f ca="1">LOOKUP(D1489,$F$6:$F$9,$K$6:$K$9)</f>
        <v>21</v>
      </c>
      <c r="H1489" s="15">
        <f ca="1">LOOKUP(D1489,$F$6:$F$9,$L$6:$L$9)</f>
        <v>259</v>
      </c>
      <c r="I1489" s="20">
        <f ca="1">RAND()</f>
        <v>9.2118806554060351E-2</v>
      </c>
      <c r="J1489" s="15">
        <f ca="1">IF(B1489=1, ROUND(_xlfn.NORM.INV(I1489,$C$5,$C$6)*(1+$T$14), 0), ROUND(_xlfn.NORM.INV(I1489, $D$5, $D$6)*(1+$T$14), 0))</f>
        <v>3</v>
      </c>
      <c r="K1489" s="20">
        <f ca="1">RAND()</f>
        <v>0.12452691648835568</v>
      </c>
      <c r="L1489" s="18">
        <f ca="1">IF(B1489=1, ROUND(_xlfn.NORM.INV(K1489,$C$7,$C$8), 2), ROUND(_xlfn.NORM.INV(K1489, $D$7, $D$8), 2))</f>
        <v>9967.0499999999993</v>
      </c>
      <c r="M1489" s="15">
        <f ca="1">MIN(E1489,J1489)</f>
        <v>0</v>
      </c>
      <c r="N1489" s="15">
        <f ca="1">RAND()</f>
        <v>0.56870760207371418</v>
      </c>
      <c r="O1489" s="19">
        <f ca="1">(IF(B1489=1, $G$21+($G$22-$G$21)*N1489, $H$21+($H$22-$H$21)*N1489))</f>
        <v>2.7061228062211423E-2</v>
      </c>
      <c r="P1489" s="15">
        <f ca="1">ROUND(M1489*(1-O1489), 0)</f>
        <v>0</v>
      </c>
      <c r="Q1489" s="20">
        <f ca="1">RAND()</f>
        <v>0.17216177612456085</v>
      </c>
      <c r="R1489" s="15">
        <f ca="1">IF(B1489=1, ROUND(_xlfn.NORM.INV(Q1489,$C$9,$C$10)*(1+$T$14), 0), ROUND(_xlfn.NORM.INV(Q1489, $D$9, $D$10)*(1+$T$14), 0))</f>
        <v>30</v>
      </c>
      <c r="S1489" s="20">
        <f ca="1">RAND()</f>
        <v>0.68076166923265269</v>
      </c>
      <c r="T1489" s="18">
        <f ca="1">IF(B1489=1, ROUND(_xlfn.NORM.INV(S1489,$C$11,$C$12), 2), ROUND(_xlfn.NORM.INV(S1489, $D$11, $D$12), 2))</f>
        <v>5353.25</v>
      </c>
      <c r="U1489" s="15">
        <f ca="1">MIN(F1489,R1489)</f>
        <v>30</v>
      </c>
      <c r="V1489" s="15">
        <f ca="1">RAND()</f>
        <v>0.88049192561693979</v>
      </c>
      <c r="W1489" s="19">
        <f ca="1">(IF(B1489=1, $G$21+($G$22-$G$21)*V1489, $H$21+($H$22-$H$21)*V1489))</f>
        <v>3.6414757768508194E-2</v>
      </c>
      <c r="X1489" s="15">
        <f ca="1">ROUND(U1489*(1-W1489), 0)</f>
        <v>29</v>
      </c>
      <c r="Y1489" s="20">
        <f ca="1">RAND()</f>
        <v>0.82811572766526387</v>
      </c>
      <c r="Z1489" s="15">
        <f ca="1">IF(B1489=1, ROUND(_xlfn.NORM.INV(Y1489,$C$13,$C$14)*(1+$T$14), 0), ROUND(_xlfn.NORM.INV(Y1489, $D$13, $D$14)*(1+$T$14), 0))</f>
        <v>45</v>
      </c>
      <c r="AA1489" s="20">
        <f ca="1">RAND()</f>
        <v>0.49268506153222436</v>
      </c>
      <c r="AB1489" s="18">
        <f ca="1">IF(B1489=1, ROUND(_xlfn.NORM.INV(AA1489,$C$15,$C$16), 2), ROUND(_xlfn.NORM.INV(AA1489, $D$15, $D$16), 2))</f>
        <v>2795.74</v>
      </c>
      <c r="AC1489" s="15">
        <f ca="1">MIN(G1489,Z1489)</f>
        <v>21</v>
      </c>
      <c r="AD1489" s="15">
        <f ca="1">RAND()</f>
        <v>0.55445705637940812</v>
      </c>
      <c r="AE1489" s="19">
        <f ca="1">(IF(B1489=1, $G$21+($G$22-$G$21)*AD1489, $H$21+($H$22-$H$21)*AD1489))</f>
        <v>2.6633711691382241E-2</v>
      </c>
      <c r="AF1489" s="15">
        <f ca="1">ROUND(AC1489*(1-AE1489), 0)</f>
        <v>20</v>
      </c>
      <c r="AG1489" s="20">
        <f ca="1">RAND()</f>
        <v>0.12589489726014202</v>
      </c>
      <c r="AH1489" s="15">
        <f ca="1">IF(B1489=1, ROUND(_xlfn.NORM.INV(AG1489,$C$17,$C$18)*(1+$T$14), 0), ROUND(_xlfn.NORM.INV(AG1489, $D$17, $D$18)*(1+$T$14), 0))</f>
        <v>139</v>
      </c>
      <c r="AI1489" s="20">
        <f ca="1">RAND()</f>
        <v>0.94158555691344448</v>
      </c>
      <c r="AJ1489" s="18">
        <f ca="1">IF(B1489=1, ROUND(_xlfn.NORM.INV(AI1489,$C$19,$C$20), 2), ROUND(_xlfn.NORM.INV(AI1489, $D$19, $D$20), 2))</f>
        <v>1867.85</v>
      </c>
      <c r="AK1489" s="15">
        <f ca="1">MIN(ROUND(H1489*(1+$C$22),0),AH1489)</f>
        <v>139</v>
      </c>
      <c r="AL1489" s="20">
        <f ca="1">RAND()</f>
        <v>0.30720904345323174</v>
      </c>
      <c r="AM1489" s="19">
        <f ca="1">(IF(B1489=1, $G$21+($G$22-$G$21)*AL1489, $H$21+($H$22-$H$21)*AL1489))</f>
        <v>1.9216271303596953E-2</v>
      </c>
      <c r="AN1489" s="15">
        <f ca="1">ROUND(AK1489*(1-AM1489), 0)</f>
        <v>136</v>
      </c>
      <c r="AO1489" s="18">
        <f ca="1">SUM(IF(AN1489&gt;H1489, (AN1489-H1489)*($G$23+AJ1489), 0),IF(AF1489&gt;G1489,(AF1489-G1489)*($G$23+AB1489),0),IF(X1489&gt;F1489,(X1489-F1489)*($G$23+T1489),0),IF(P1489&gt;E1489,(P1489-E1489)*($G$23+L1489),0))</f>
        <v>0</v>
      </c>
      <c r="AP1489" s="18">
        <f>-$C$24</f>
        <v>-313614.51120000001</v>
      </c>
      <c r="AQ1489" s="17">
        <f ca="1">L1489*P1489+T1489*X1489+AB1489*AF1489+AJ1489*AN1489-AO1489+AP1489</f>
        <v>151572.13879999996</v>
      </c>
      <c r="AS1489" s="21">
        <f ca="1">SUM(IF(AN1489&gt;H1489, (AN1489-H1489), 0),IF(AF1489&gt;G1489,(AF1489-G1489),0),IF(X1489&gt;F1489,(X1489-F1489),0),IF(P1489&gt;E1489,(P1489-E1489),0))</f>
        <v>0</v>
      </c>
    </row>
    <row r="1490" spans="1:45" x14ac:dyDescent="0.4">
      <c r="A1490" s="15">
        <v>1462</v>
      </c>
      <c r="B1490" s="15">
        <f ca="1">IF(RAND() &lt; (8/12), 0, 1)</f>
        <v>0</v>
      </c>
      <c r="C1490" s="20">
        <f ca="1">RAND()</f>
        <v>0.80901275817230411</v>
      </c>
      <c r="D1490" s="15" t="str">
        <f ca="1">LOOKUP(C1490,$H$13:$H$16,$F$13:$F$16)</f>
        <v>Boeing 777-300ER</v>
      </c>
      <c r="E1490" s="15">
        <f ca="1">LOOKUP(D1490,$F$6:$F$9,$I$6:$I$9)</f>
        <v>8</v>
      </c>
      <c r="F1490" s="15">
        <f ca="1">LOOKUP(D1490,$F$6:$F$9,$J$6:$J$9)</f>
        <v>40</v>
      </c>
      <c r="G1490" s="15">
        <f ca="1">LOOKUP(D1490,$F$6:$F$9,$K$6:$K$9)</f>
        <v>24</v>
      </c>
      <c r="H1490" s="15">
        <f ca="1">LOOKUP(D1490,$F$6:$F$9,$L$6:$L$9)</f>
        <v>260</v>
      </c>
      <c r="I1490" s="20">
        <f ca="1">RAND()</f>
        <v>0.34119972611258265</v>
      </c>
      <c r="J1490" s="15">
        <f ca="1">IF(B1490=1, ROUND(_xlfn.NORM.INV(I1490,$C$5,$C$6)*(1+$T$14), 0), ROUND(_xlfn.NORM.INV(I1490, $D$5, $D$6)*(1+$T$14), 0))</f>
        <v>4</v>
      </c>
      <c r="K1490" s="20">
        <f ca="1">RAND()</f>
        <v>0.99700367332476603</v>
      </c>
      <c r="L1490" s="18">
        <f ca="1">IF(B1490=1, ROUND(_xlfn.NORM.INV(K1490,$C$7,$C$8), 2), ROUND(_xlfn.NORM.INV(K1490, $D$7, $D$8), 2))</f>
        <v>11744.89</v>
      </c>
      <c r="M1490" s="15">
        <f ca="1">MIN(E1490,J1490)</f>
        <v>4</v>
      </c>
      <c r="N1490" s="15">
        <f ca="1">RAND()</f>
        <v>0.8215429052919635</v>
      </c>
      <c r="O1490" s="19">
        <f ca="1">(IF(B1490=1, $G$21+($G$22-$G$21)*N1490, $H$21+($H$22-$H$21)*N1490))</f>
        <v>3.4646287158758907E-2</v>
      </c>
      <c r="P1490" s="15">
        <f ca="1">ROUND(M1490*(1-O1490), 0)</f>
        <v>4</v>
      </c>
      <c r="Q1490" s="20">
        <f ca="1">RAND()</f>
        <v>0.5895180379330266</v>
      </c>
      <c r="R1490" s="15">
        <f ca="1">IF(B1490=1, ROUND(_xlfn.NORM.INV(Q1490,$C$9,$C$10)*(1+$T$14), 0), ROUND(_xlfn.NORM.INV(Q1490, $D$9, $D$10)*(1+$T$14), 0))</f>
        <v>42</v>
      </c>
      <c r="S1490" s="20">
        <f ca="1">RAND()</f>
        <v>0.8838334911484329</v>
      </c>
      <c r="T1490" s="18">
        <f ca="1">IF(B1490=1, ROUND(_xlfn.NORM.INV(S1490,$C$11,$C$12), 2), ROUND(_xlfn.NORM.INV(S1490, $D$11, $D$12), 2))</f>
        <v>5518.36</v>
      </c>
      <c r="U1490" s="15">
        <f ca="1">MIN(F1490,R1490)</f>
        <v>40</v>
      </c>
      <c r="V1490" s="15">
        <f ca="1">RAND()</f>
        <v>0.98431365042654173</v>
      </c>
      <c r="W1490" s="19">
        <f ca="1">(IF(B1490=1, $G$21+($G$22-$G$21)*V1490, $H$21+($H$22-$H$21)*V1490))</f>
        <v>3.9529409512796251E-2</v>
      </c>
      <c r="X1490" s="15">
        <f ca="1">ROUND(U1490*(1-W1490), 0)</f>
        <v>38</v>
      </c>
      <c r="Y1490" s="20">
        <f ca="1">RAND()</f>
        <v>0.97705538972265982</v>
      </c>
      <c r="Z1490" s="15">
        <f ca="1">IF(B1490=1, ROUND(_xlfn.NORM.INV(Y1490,$C$13,$C$14)*(1+$T$14), 0), ROUND(_xlfn.NORM.INV(Y1490, $D$13, $D$14)*(1+$T$14), 0))</f>
        <v>55</v>
      </c>
      <c r="AA1490" s="20">
        <f ca="1">RAND()</f>
        <v>0.59229197386235766</v>
      </c>
      <c r="AB1490" s="18">
        <f ca="1">IF(B1490=1, ROUND(_xlfn.NORM.INV(AA1490,$C$15,$C$16), 2), ROUND(_xlfn.NORM.INV(AA1490, $D$15, $D$16), 2))</f>
        <v>2826.34</v>
      </c>
      <c r="AC1490" s="15">
        <f ca="1">MIN(G1490,Z1490)</f>
        <v>24</v>
      </c>
      <c r="AD1490" s="15">
        <f ca="1">RAND()</f>
        <v>4.1898383156458108E-2</v>
      </c>
      <c r="AE1490" s="19">
        <f ca="1">(IF(B1490=1, $G$21+($G$22-$G$21)*AD1490, $H$21+($H$22-$H$21)*AD1490))</f>
        <v>1.1256951494693744E-2</v>
      </c>
      <c r="AF1490" s="15">
        <f ca="1">ROUND(AC1490*(1-AE1490), 0)</f>
        <v>24</v>
      </c>
      <c r="AG1490" s="20">
        <f ca="1">RAND()</f>
        <v>0.87287964064334533</v>
      </c>
      <c r="AH1490" s="15">
        <f ca="1">IF(B1490=1, ROUND(_xlfn.NORM.INV(AG1490,$C$17,$C$18)*(1+$T$14), 0), ROUND(_xlfn.NORM.INV(AG1490, $D$17, $D$18)*(1+$T$14), 0))</f>
        <v>259</v>
      </c>
      <c r="AI1490" s="20">
        <f ca="1">RAND()</f>
        <v>0.35365407184034436</v>
      </c>
      <c r="AJ1490" s="18">
        <f ca="1">IF(B1490=1, ROUND(_xlfn.NORM.INV(AI1490,$C$19,$C$20), 2), ROUND(_xlfn.NORM.INV(AI1490, $D$19, $D$20), 2))</f>
        <v>1720.21</v>
      </c>
      <c r="AK1490" s="15">
        <f ca="1">MIN(ROUND(H1490*(1+$C$22),0),AH1490)</f>
        <v>259</v>
      </c>
      <c r="AL1490" s="20">
        <f ca="1">RAND()</f>
        <v>0.80591796760126222</v>
      </c>
      <c r="AM1490" s="19">
        <f ca="1">(IF(B1490=1, $G$21+($G$22-$G$21)*AL1490, $H$21+($H$22-$H$21)*AL1490))</f>
        <v>3.4177539028037864E-2</v>
      </c>
      <c r="AN1490" s="15">
        <f ca="1">ROUND(AK1490*(1-AM1490), 0)</f>
        <v>250</v>
      </c>
      <c r="AO1490" s="18">
        <f ca="1">SUM(IF(AN1490&gt;H1490, (AN1490-H1490)*($G$23+AJ1490), 0),IF(AF1490&gt;G1490,(AF1490-G1490)*($G$23+AB1490),0),IF(X1490&gt;F1490,(X1490-F1490)*($G$23+T1490),0),IF(P1490&gt;E1490,(P1490-E1490)*($G$23+L1490),0))</f>
        <v>0</v>
      </c>
      <c r="AP1490" s="18">
        <f>-$C$24</f>
        <v>-313614.51120000001</v>
      </c>
      <c r="AQ1490" s="17">
        <f ca="1">L1490*P1490+T1490*X1490+AB1490*AF1490+AJ1490*AN1490-AO1490+AP1490</f>
        <v>440947.38880000002</v>
      </c>
      <c r="AS1490" s="21">
        <f ca="1">SUM(IF(AN1490&gt;H1490, (AN1490-H1490), 0),IF(AF1490&gt;G1490,(AF1490-G1490),0),IF(X1490&gt;F1490,(X1490-F1490),0),IF(P1490&gt;E1490,(P1490-E1490),0))</f>
        <v>0</v>
      </c>
    </row>
    <row r="1491" spans="1:45" x14ac:dyDescent="0.4">
      <c r="A1491" s="15">
        <v>1463</v>
      </c>
      <c r="B1491" s="15">
        <f ca="1">IF(RAND() &lt; (8/12), 0, 1)</f>
        <v>0</v>
      </c>
      <c r="C1491" s="20">
        <f ca="1">RAND()</f>
        <v>0.63375937293636408</v>
      </c>
      <c r="D1491" s="15" t="str">
        <f ca="1">LOOKUP(C1491,$H$13:$H$16,$F$13:$F$16)</f>
        <v>Boeing 777-300ER</v>
      </c>
      <c r="E1491" s="15">
        <f ca="1">LOOKUP(D1491,$F$6:$F$9,$I$6:$I$9)</f>
        <v>8</v>
      </c>
      <c r="F1491" s="15">
        <f ca="1">LOOKUP(D1491,$F$6:$F$9,$J$6:$J$9)</f>
        <v>40</v>
      </c>
      <c r="G1491" s="15">
        <f ca="1">LOOKUP(D1491,$F$6:$F$9,$K$6:$K$9)</f>
        <v>24</v>
      </c>
      <c r="H1491" s="15">
        <f ca="1">LOOKUP(D1491,$F$6:$F$9,$L$6:$L$9)</f>
        <v>260</v>
      </c>
      <c r="I1491" s="20">
        <f ca="1">RAND()</f>
        <v>2.9470610803794539E-3</v>
      </c>
      <c r="J1491" s="15">
        <f ca="1">IF(B1491=1, ROUND(_xlfn.NORM.INV(I1491,$C$5,$C$6)*(1+$T$14), 0), ROUND(_xlfn.NORM.INV(I1491, $D$5, $D$6)*(1+$T$14), 0))</f>
        <v>1</v>
      </c>
      <c r="K1491" s="20">
        <f ca="1">RAND()</f>
        <v>0.10204580847455114</v>
      </c>
      <c r="L1491" s="18">
        <f ca="1">IF(B1491=1, ROUND(_xlfn.NORM.INV(K1491,$C$7,$C$8), 2), ROUND(_xlfn.NORM.INV(K1491, $D$7, $D$8), 2))</f>
        <v>9913.57</v>
      </c>
      <c r="M1491" s="15">
        <f ca="1">MIN(E1491,J1491)</f>
        <v>1</v>
      </c>
      <c r="N1491" s="15">
        <f ca="1">RAND()</f>
        <v>0.82403760901406675</v>
      </c>
      <c r="O1491" s="19">
        <f ca="1">(IF(B1491=1, $G$21+($G$22-$G$21)*N1491, $H$21+($H$22-$H$21)*N1491))</f>
        <v>3.4721128270422001E-2</v>
      </c>
      <c r="P1491" s="15">
        <f ca="1">ROUND(M1491*(1-O1491), 0)</f>
        <v>1</v>
      </c>
      <c r="Q1491" s="20">
        <f ca="1">RAND()</f>
        <v>0.65179265705284428</v>
      </c>
      <c r="R1491" s="15">
        <f ca="1">IF(B1491=1, ROUND(_xlfn.NORM.INV(Q1491,$C$9,$C$10)*(1+$T$14), 0), ROUND(_xlfn.NORM.INV(Q1491, $D$9, $D$10)*(1+$T$14), 0))</f>
        <v>44</v>
      </c>
      <c r="S1491" s="20">
        <f ca="1">RAND()</f>
        <v>0.58297271100884096</v>
      </c>
      <c r="T1491" s="18">
        <f ca="1">IF(B1491=1, ROUND(_xlfn.NORM.INV(S1491,$C$11,$C$12), 2), ROUND(_xlfn.NORM.INV(S1491, $D$11, $D$12), 2))</f>
        <v>5293.93</v>
      </c>
      <c r="U1491" s="15">
        <f ca="1">MIN(F1491,R1491)</f>
        <v>40</v>
      </c>
      <c r="V1491" s="15">
        <f ca="1">RAND()</f>
        <v>0.47286407628306537</v>
      </c>
      <c r="W1491" s="19">
        <f ca="1">(IF(B1491=1, $G$21+($G$22-$G$21)*V1491, $H$21+($H$22-$H$21)*V1491))</f>
        <v>2.4185922288491962E-2</v>
      </c>
      <c r="X1491" s="15">
        <f ca="1">ROUND(U1491*(1-W1491), 0)</f>
        <v>39</v>
      </c>
      <c r="Y1491" s="20">
        <f ca="1">RAND()</f>
        <v>0.32593195788890583</v>
      </c>
      <c r="Z1491" s="15">
        <f ca="1">IF(B1491=1, ROUND(_xlfn.NORM.INV(Y1491,$C$13,$C$14)*(1+$T$14), 0), ROUND(_xlfn.NORM.INV(Y1491, $D$13, $D$14)*(1+$T$14), 0))</f>
        <v>31</v>
      </c>
      <c r="AA1491" s="20">
        <f ca="1">RAND()</f>
        <v>0.32167778197469066</v>
      </c>
      <c r="AB1491" s="18">
        <f ca="1">IF(B1491=1, ROUND(_xlfn.NORM.INV(AA1491,$C$15,$C$16), 2), ROUND(_xlfn.NORM.INV(AA1491, $D$15, $D$16), 2))</f>
        <v>2741.7</v>
      </c>
      <c r="AC1491" s="15">
        <f ca="1">MIN(G1491,Z1491)</f>
        <v>24</v>
      </c>
      <c r="AD1491" s="15">
        <f ca="1">RAND()</f>
        <v>0.45770454560260032</v>
      </c>
      <c r="AE1491" s="19">
        <f ca="1">(IF(B1491=1, $G$21+($G$22-$G$21)*AD1491, $H$21+($H$22-$H$21)*AD1491))</f>
        <v>2.3731136368078009E-2</v>
      </c>
      <c r="AF1491" s="15">
        <f ca="1">ROUND(AC1491*(1-AE1491), 0)</f>
        <v>23</v>
      </c>
      <c r="AG1491" s="20">
        <f ca="1">RAND()</f>
        <v>0.23185474179321952</v>
      </c>
      <c r="AH1491" s="15">
        <f ca="1">IF(B1491=1, ROUND(_xlfn.NORM.INV(AG1491,$C$17,$C$18)*(1+$T$14), 0), ROUND(_xlfn.NORM.INV(AG1491, $D$17, $D$18)*(1+$T$14), 0))</f>
        <v>161</v>
      </c>
      <c r="AI1491" s="20">
        <f ca="1">RAND()</f>
        <v>0.23895256996814906</v>
      </c>
      <c r="AJ1491" s="18">
        <f ca="1">IF(B1491=1, ROUND(_xlfn.NORM.INV(AI1491,$C$19,$C$20), 2), ROUND(_xlfn.NORM.INV(AI1491, $D$19, $D$20), 2))</f>
        <v>1694.82</v>
      </c>
      <c r="AK1491" s="15">
        <f ca="1">MIN(ROUND(H1491*(1+$C$22),0),AH1491)</f>
        <v>161</v>
      </c>
      <c r="AL1491" s="20">
        <f ca="1">RAND()</f>
        <v>0.93084108611401872</v>
      </c>
      <c r="AM1491" s="19">
        <f ca="1">(IF(B1491=1, $G$21+($G$22-$G$21)*AL1491, $H$21+($H$22-$H$21)*AL1491))</f>
        <v>3.7925232583420558E-2</v>
      </c>
      <c r="AN1491" s="15">
        <f ca="1">ROUND(AK1491*(1-AM1491), 0)</f>
        <v>155</v>
      </c>
      <c r="AO1491" s="18">
        <f ca="1">SUM(IF(AN1491&gt;H1491, (AN1491-H1491)*($G$23+AJ1491), 0),IF(AF1491&gt;G1491,(AF1491-G1491)*($G$23+AB1491),0),IF(X1491&gt;F1491,(X1491-F1491)*($G$23+T1491),0),IF(P1491&gt;E1491,(P1491-E1491)*($G$23+L1491),0))</f>
        <v>0</v>
      </c>
      <c r="AP1491" s="18">
        <f>-$C$24</f>
        <v>-313614.51120000001</v>
      </c>
      <c r="AQ1491" s="17">
        <f ca="1">L1491*P1491+T1491*X1491+AB1491*AF1491+AJ1491*AN1491-AO1491+AP1491</f>
        <v>228518.52880000003</v>
      </c>
      <c r="AS1491" s="21">
        <f ca="1">SUM(IF(AN1491&gt;H1491, (AN1491-H1491), 0),IF(AF1491&gt;G1491,(AF1491-G1491),0),IF(X1491&gt;F1491,(X1491-F1491),0),IF(P1491&gt;E1491,(P1491-E1491),0))</f>
        <v>0</v>
      </c>
    </row>
    <row r="1492" spans="1:45" x14ac:dyDescent="0.4">
      <c r="A1492" s="15">
        <v>1464</v>
      </c>
      <c r="B1492" s="15">
        <f ca="1">IF(RAND() &lt; (8/12), 0, 1)</f>
        <v>0</v>
      </c>
      <c r="C1492" s="20">
        <f ca="1">RAND()</f>
        <v>0.62853258361643272</v>
      </c>
      <c r="D1492" s="15" t="str">
        <f ca="1">LOOKUP(C1492,$H$13:$H$16,$F$13:$F$16)</f>
        <v>Boeing 777-300ER</v>
      </c>
      <c r="E1492" s="15">
        <f ca="1">LOOKUP(D1492,$F$6:$F$9,$I$6:$I$9)</f>
        <v>8</v>
      </c>
      <c r="F1492" s="15">
        <f ca="1">LOOKUP(D1492,$F$6:$F$9,$J$6:$J$9)</f>
        <v>40</v>
      </c>
      <c r="G1492" s="15">
        <f ca="1">LOOKUP(D1492,$F$6:$F$9,$K$6:$K$9)</f>
        <v>24</v>
      </c>
      <c r="H1492" s="15">
        <f ca="1">LOOKUP(D1492,$F$6:$F$9,$L$6:$L$9)</f>
        <v>260</v>
      </c>
      <c r="I1492" s="20">
        <f ca="1">RAND()</f>
        <v>0.94254825592606128</v>
      </c>
      <c r="J1492" s="15">
        <f ca="1">IF(B1492=1, ROUND(_xlfn.NORM.INV(I1492,$C$5,$C$6)*(1+$T$14), 0), ROUND(_xlfn.NORM.INV(I1492, $D$5, $D$6)*(1+$T$14), 0))</f>
        <v>6</v>
      </c>
      <c r="K1492" s="20">
        <f ca="1">RAND()</f>
        <v>0.68625351737149309</v>
      </c>
      <c r="L1492" s="18">
        <f ca="1">IF(B1492=1, ROUND(_xlfn.NORM.INV(K1492,$C$7,$C$8), 2), ROUND(_xlfn.NORM.INV(K1492, $D$7, $D$8), 2))</f>
        <v>10713.54</v>
      </c>
      <c r="M1492" s="15">
        <f ca="1">MIN(E1492,J1492)</f>
        <v>6</v>
      </c>
      <c r="N1492" s="15">
        <f ca="1">RAND()</f>
        <v>0.27958552150224947</v>
      </c>
      <c r="O1492" s="19">
        <f ca="1">(IF(B1492=1, $G$21+($G$22-$G$21)*N1492, $H$21+($H$22-$H$21)*N1492))</f>
        <v>1.8387565645067484E-2</v>
      </c>
      <c r="P1492" s="15">
        <f ca="1">ROUND(M1492*(1-O1492), 0)</f>
        <v>6</v>
      </c>
      <c r="Q1492" s="20">
        <f ca="1">RAND()</f>
        <v>0.6015287985133515</v>
      </c>
      <c r="R1492" s="15">
        <f ca="1">IF(B1492=1, ROUND(_xlfn.NORM.INV(Q1492,$C$9,$C$10)*(1+$T$14), 0), ROUND(_xlfn.NORM.INV(Q1492, $D$9, $D$10)*(1+$T$14), 0))</f>
        <v>43</v>
      </c>
      <c r="S1492" s="20">
        <f ca="1">RAND()</f>
        <v>0.95201524147846583</v>
      </c>
      <c r="T1492" s="18">
        <f ca="1">IF(B1492=1, ROUND(_xlfn.NORM.INV(S1492,$C$11,$C$12), 2), ROUND(_xlfn.NORM.INV(S1492, $D$11, $D$12), 2))</f>
        <v>5625.55</v>
      </c>
      <c r="U1492" s="15">
        <f ca="1">MIN(F1492,R1492)</f>
        <v>40</v>
      </c>
      <c r="V1492" s="15">
        <f ca="1">RAND()</f>
        <v>9.1585792531499566E-2</v>
      </c>
      <c r="W1492" s="19">
        <f ca="1">(IF(B1492=1, $G$21+($G$22-$G$21)*V1492, $H$21+($H$22-$H$21)*V1492))</f>
        <v>1.2747573775944987E-2</v>
      </c>
      <c r="X1492" s="15">
        <f ca="1">ROUND(U1492*(1-W1492), 0)</f>
        <v>39</v>
      </c>
      <c r="Y1492" s="20">
        <f ca="1">RAND()</f>
        <v>0.86155217093191561</v>
      </c>
      <c r="Z1492" s="15">
        <f ca="1">IF(B1492=1, ROUND(_xlfn.NORM.INV(Y1492,$C$13,$C$14)*(1+$T$14), 0), ROUND(_xlfn.NORM.INV(Y1492, $D$13, $D$14)*(1+$T$14), 0))</f>
        <v>46</v>
      </c>
      <c r="AA1492" s="20">
        <f ca="1">RAND()</f>
        <v>6.2961629874130898E-3</v>
      </c>
      <c r="AB1492" s="18">
        <f ca="1">IF(B1492=1, ROUND(_xlfn.NORM.INV(AA1492,$C$15,$C$16), 2), ROUND(_xlfn.NORM.INV(AA1492, $D$15, $D$16), 2))</f>
        <v>2494.7199999999998</v>
      </c>
      <c r="AC1492" s="15">
        <f ca="1">MIN(G1492,Z1492)</f>
        <v>24</v>
      </c>
      <c r="AD1492" s="15">
        <f ca="1">RAND()</f>
        <v>0.85507825561704831</v>
      </c>
      <c r="AE1492" s="19">
        <f ca="1">(IF(B1492=1, $G$21+($G$22-$G$21)*AD1492, $H$21+($H$22-$H$21)*AD1492))</f>
        <v>3.5652347668511448E-2</v>
      </c>
      <c r="AF1492" s="15">
        <f ca="1">ROUND(AC1492*(1-AE1492), 0)</f>
        <v>23</v>
      </c>
      <c r="AG1492" s="20">
        <f ca="1">RAND()</f>
        <v>0.27872493071370974</v>
      </c>
      <c r="AH1492" s="15">
        <f ca="1">IF(B1492=1, ROUND(_xlfn.NORM.INV(AG1492,$C$17,$C$18)*(1+$T$14), 0), ROUND(_xlfn.NORM.INV(AG1492, $D$17, $D$18)*(1+$T$14), 0))</f>
        <v>169</v>
      </c>
      <c r="AI1492" s="20">
        <f ca="1">RAND()</f>
        <v>0.15088485863490519</v>
      </c>
      <c r="AJ1492" s="18">
        <f ca="1">IF(B1492=1, ROUND(_xlfn.NORM.INV(AI1492,$C$19,$C$20), 2), ROUND(_xlfn.NORM.INV(AI1492, $D$19, $D$20), 2))</f>
        <v>1670.29</v>
      </c>
      <c r="AK1492" s="15">
        <f ca="1">MIN(ROUND(H1492*(1+$C$22),0),AH1492)</f>
        <v>169</v>
      </c>
      <c r="AL1492" s="20">
        <f ca="1">RAND()</f>
        <v>0.3061787274486707</v>
      </c>
      <c r="AM1492" s="19">
        <f ca="1">(IF(B1492=1, $G$21+($G$22-$G$21)*AL1492, $H$21+($H$22-$H$21)*AL1492))</f>
        <v>1.9185361823460121E-2</v>
      </c>
      <c r="AN1492" s="15">
        <f ca="1">ROUND(AK1492*(1-AM1492), 0)</f>
        <v>166</v>
      </c>
      <c r="AO1492" s="18">
        <f ca="1">SUM(IF(AN1492&gt;H1492, (AN1492-H1492)*($G$23+AJ1492), 0),IF(AF1492&gt;G1492,(AF1492-G1492)*($G$23+AB1492),0),IF(X1492&gt;F1492,(X1492-F1492)*($G$23+T1492),0),IF(P1492&gt;E1492,(P1492-E1492)*($G$23+L1492),0))</f>
        <v>0</v>
      </c>
      <c r="AP1492" s="18">
        <f>-$C$24</f>
        <v>-313614.51120000001</v>
      </c>
      <c r="AQ1492" s="17">
        <f ca="1">L1492*P1492+T1492*X1492+AB1492*AF1492+AJ1492*AN1492-AO1492+AP1492</f>
        <v>304709.87880000001</v>
      </c>
      <c r="AS1492" s="21">
        <f ca="1">SUM(IF(AN1492&gt;H1492, (AN1492-H1492), 0),IF(AF1492&gt;G1492,(AF1492-G1492),0),IF(X1492&gt;F1492,(X1492-F1492),0),IF(P1492&gt;E1492,(P1492-E1492),0))</f>
        <v>0</v>
      </c>
    </row>
    <row r="1493" spans="1:45" x14ac:dyDescent="0.4">
      <c r="A1493" s="15">
        <v>1465</v>
      </c>
      <c r="B1493" s="15">
        <f ca="1">IF(RAND() &lt; (8/12), 0, 1)</f>
        <v>0</v>
      </c>
      <c r="C1493" s="20">
        <f ca="1">RAND()</f>
        <v>0.83818008311235137</v>
      </c>
      <c r="D1493" s="15" t="str">
        <f ca="1">LOOKUP(C1493,$H$13:$H$16,$F$13:$F$16)</f>
        <v>Boeing 777-300ER</v>
      </c>
      <c r="E1493" s="15">
        <f ca="1">LOOKUP(D1493,$F$6:$F$9,$I$6:$I$9)</f>
        <v>8</v>
      </c>
      <c r="F1493" s="15">
        <f ca="1">LOOKUP(D1493,$F$6:$F$9,$J$6:$J$9)</f>
        <v>40</v>
      </c>
      <c r="G1493" s="15">
        <f ca="1">LOOKUP(D1493,$F$6:$F$9,$K$6:$K$9)</f>
        <v>24</v>
      </c>
      <c r="H1493" s="15">
        <f ca="1">LOOKUP(D1493,$F$6:$F$9,$L$6:$L$9)</f>
        <v>260</v>
      </c>
      <c r="I1493" s="20">
        <f ca="1">RAND()</f>
        <v>0.43739790555206914</v>
      </c>
      <c r="J1493" s="15">
        <f ca="1">IF(B1493=1, ROUND(_xlfn.NORM.INV(I1493,$C$5,$C$6)*(1+$T$14), 0), ROUND(_xlfn.NORM.INV(I1493, $D$5, $D$6)*(1+$T$14), 0))</f>
        <v>4</v>
      </c>
      <c r="K1493" s="20">
        <f ca="1">RAND()</f>
        <v>0.4855172620838405</v>
      </c>
      <c r="L1493" s="18">
        <f ca="1">IF(B1493=1, ROUND(_xlfn.NORM.INV(K1493,$C$7,$C$8), 2), ROUND(_xlfn.NORM.INV(K1493, $D$7, $D$8), 2))</f>
        <v>10475.83</v>
      </c>
      <c r="M1493" s="15">
        <f ca="1">MIN(E1493,J1493)</f>
        <v>4</v>
      </c>
      <c r="N1493" s="15">
        <f ca="1">RAND()</f>
        <v>5.24577055052593E-2</v>
      </c>
      <c r="O1493" s="19">
        <f ca="1">(IF(B1493=1, $G$21+($G$22-$G$21)*N1493, $H$21+($H$22-$H$21)*N1493))</f>
        <v>1.157373116515778E-2</v>
      </c>
      <c r="P1493" s="15">
        <f ca="1">ROUND(M1493*(1-O1493), 0)</f>
        <v>4</v>
      </c>
      <c r="Q1493" s="20">
        <f ca="1">RAND()</f>
        <v>0.13188395865910441</v>
      </c>
      <c r="R1493" s="15">
        <f ca="1">IF(B1493=1, ROUND(_xlfn.NORM.INV(Q1493,$C$9,$C$10)*(1+$T$14), 0), ROUND(_xlfn.NORM.INV(Q1493, $D$9, $D$10)*(1+$T$14), 0))</f>
        <v>28</v>
      </c>
      <c r="S1493" s="20">
        <f ca="1">RAND()</f>
        <v>6.9318417788831077E-2</v>
      </c>
      <c r="T1493" s="18">
        <f ca="1">IF(B1493=1, ROUND(_xlfn.NORM.INV(S1493,$C$11,$C$12), 2), ROUND(_xlfn.NORM.INV(S1493, $D$11, $D$12), 2))</f>
        <v>4908.7299999999996</v>
      </c>
      <c r="U1493" s="15">
        <f ca="1">MIN(F1493,R1493)</f>
        <v>28</v>
      </c>
      <c r="V1493" s="15">
        <f ca="1">RAND()</f>
        <v>0.1785963831363353</v>
      </c>
      <c r="W1493" s="19">
        <f ca="1">(IF(B1493=1, $G$21+($G$22-$G$21)*V1493, $H$21+($H$22-$H$21)*V1493))</f>
        <v>1.5357891494090059E-2</v>
      </c>
      <c r="X1493" s="15">
        <f ca="1">ROUND(U1493*(1-W1493), 0)</f>
        <v>28</v>
      </c>
      <c r="Y1493" s="20">
        <f ca="1">RAND()</f>
        <v>0.72145718930560321</v>
      </c>
      <c r="Z1493" s="15">
        <f ca="1">IF(B1493=1, ROUND(_xlfn.NORM.INV(Y1493,$C$13,$C$14)*(1+$T$14), 0), ROUND(_xlfn.NORM.INV(Y1493, $D$13, $D$14)*(1+$T$14), 0))</f>
        <v>41</v>
      </c>
      <c r="AA1493" s="20">
        <f ca="1">RAND()</f>
        <v>0.93778543745060794</v>
      </c>
      <c r="AB1493" s="18">
        <f ca="1">IF(B1493=1, ROUND(_xlfn.NORM.INV(AA1493,$C$15,$C$16), 2), ROUND(_xlfn.NORM.INV(AA1493, $D$15, $D$16), 2))</f>
        <v>2984.7</v>
      </c>
      <c r="AC1493" s="15">
        <f ca="1">MIN(G1493,Z1493)</f>
        <v>24</v>
      </c>
      <c r="AD1493" s="15">
        <f ca="1">RAND()</f>
        <v>0.42627146667598392</v>
      </c>
      <c r="AE1493" s="19">
        <f ca="1">(IF(B1493=1, $G$21+($G$22-$G$21)*AD1493, $H$21+($H$22-$H$21)*AD1493))</f>
        <v>2.2788144000279516E-2</v>
      </c>
      <c r="AF1493" s="15">
        <f ca="1">ROUND(AC1493*(1-AE1493), 0)</f>
        <v>23</v>
      </c>
      <c r="AG1493" s="20">
        <f ca="1">RAND()</f>
        <v>0.76107972626374276</v>
      </c>
      <c r="AH1493" s="15">
        <f ca="1">IF(B1493=1, ROUND(_xlfn.NORM.INV(AG1493,$C$17,$C$18)*(1+$T$14), 0), ROUND(_xlfn.NORM.INV(AG1493, $D$17, $D$18)*(1+$T$14), 0))</f>
        <v>237</v>
      </c>
      <c r="AI1493" s="20">
        <f ca="1">RAND()</f>
        <v>0.82597802921394403</v>
      </c>
      <c r="AJ1493" s="18">
        <f ca="1">IF(B1493=1, ROUND(_xlfn.NORM.INV(AI1493,$C$19,$C$20), 2), ROUND(_xlfn.NORM.INV(AI1493, $D$19, $D$20), 2))</f>
        <v>1820.01</v>
      </c>
      <c r="AK1493" s="15">
        <f ca="1">MIN(ROUND(H1493*(1+$C$22),0),AH1493)</f>
        <v>237</v>
      </c>
      <c r="AL1493" s="20">
        <f ca="1">RAND()</f>
        <v>0.1624845664248209</v>
      </c>
      <c r="AM1493" s="19">
        <f ca="1">(IF(B1493=1, $G$21+($G$22-$G$21)*AL1493, $H$21+($H$22-$H$21)*AL1493))</f>
        <v>1.4874536992744627E-2</v>
      </c>
      <c r="AN1493" s="15">
        <f ca="1">ROUND(AK1493*(1-AM1493), 0)</f>
        <v>233</v>
      </c>
      <c r="AO1493" s="18">
        <f ca="1">SUM(IF(AN1493&gt;H1493, (AN1493-H1493)*($G$23+AJ1493), 0),IF(AF1493&gt;G1493,(AF1493-G1493)*($G$23+AB1493),0),IF(X1493&gt;F1493,(X1493-F1493)*($G$23+T1493),0),IF(P1493&gt;E1493,(P1493-E1493)*($G$23+L1493),0))</f>
        <v>0</v>
      </c>
      <c r="AP1493" s="18">
        <f>-$C$24</f>
        <v>-313614.51120000001</v>
      </c>
      <c r="AQ1493" s="17">
        <f ca="1">L1493*P1493+T1493*X1493+AB1493*AF1493+AJ1493*AN1493-AO1493+AP1493</f>
        <v>358443.67879999994</v>
      </c>
      <c r="AS1493" s="21">
        <f ca="1">SUM(IF(AN1493&gt;H1493, (AN1493-H1493), 0),IF(AF1493&gt;G1493,(AF1493-G1493),0),IF(X1493&gt;F1493,(X1493-F1493),0),IF(P1493&gt;E1493,(P1493-E1493),0))</f>
        <v>0</v>
      </c>
    </row>
    <row r="1494" spans="1:45" x14ac:dyDescent="0.4">
      <c r="A1494" s="15">
        <v>1466</v>
      </c>
      <c r="B1494" s="15">
        <f ca="1">IF(RAND() &lt; (8/12), 0, 1)</f>
        <v>1</v>
      </c>
      <c r="C1494" s="20">
        <f ca="1">RAND()</f>
        <v>0.39818846249251694</v>
      </c>
      <c r="D1494" s="15" t="str">
        <f ca="1">LOOKUP(C1494,$H$13:$H$16,$F$13:$F$16)</f>
        <v>Airbus A380-800</v>
      </c>
      <c r="E1494" s="15">
        <f ca="1">LOOKUP(D1494,$F$6:$F$9,$I$6:$I$9)</f>
        <v>14</v>
      </c>
      <c r="F1494" s="15">
        <f ca="1">LOOKUP(D1494,$F$6:$F$9,$J$6:$J$9)</f>
        <v>76</v>
      </c>
      <c r="G1494" s="15">
        <f ca="1">LOOKUP(D1494,$F$6:$F$9,$K$6:$K$9)</f>
        <v>56</v>
      </c>
      <c r="H1494" s="15">
        <f ca="1">LOOKUP(D1494,$F$6:$F$9,$L$6:$L$9)</f>
        <v>341</v>
      </c>
      <c r="I1494" s="20">
        <f ca="1">RAND()</f>
        <v>0.78260382754110114</v>
      </c>
      <c r="J1494" s="15">
        <f ca="1">IF(B1494=1, ROUND(_xlfn.NORM.INV(I1494,$C$5,$C$6)*(1+$T$14), 0), ROUND(_xlfn.NORM.INV(I1494, $D$5, $D$6)*(1+$T$14), 0))</f>
        <v>8</v>
      </c>
      <c r="K1494" s="20">
        <f ca="1">RAND()</f>
        <v>0.46098198537307045</v>
      </c>
      <c r="L1494" s="18">
        <f ca="1">IF(B1494=1, ROUND(_xlfn.NORM.INV(K1494,$C$7,$C$8), 2), ROUND(_xlfn.NORM.INV(K1494, $D$7, $D$8), 2))</f>
        <v>13482.22</v>
      </c>
      <c r="M1494" s="15">
        <f ca="1">MIN(E1494,J1494)</f>
        <v>8</v>
      </c>
      <c r="N1494" s="15">
        <f ca="1">RAND()</f>
        <v>0.48026325420411908</v>
      </c>
      <c r="O1494" s="19">
        <f ca="1">(IF(B1494=1, $G$21+($G$22-$G$21)*N1494, $H$21+($H$22-$H$21)*N1494))</f>
        <v>3.1809213897144167E-2</v>
      </c>
      <c r="P1494" s="15">
        <f ca="1">ROUND(M1494*(1-O1494), 0)</f>
        <v>8</v>
      </c>
      <c r="Q1494" s="20">
        <f ca="1">RAND()</f>
        <v>0.88509907892367379</v>
      </c>
      <c r="R1494" s="15">
        <f ca="1">IF(B1494=1, ROUND(_xlfn.NORM.INV(Q1494,$C$9,$C$10)*(1+$T$14), 0), ROUND(_xlfn.NORM.INV(Q1494, $D$9, $D$10)*(1+$T$14), 0))</f>
        <v>91</v>
      </c>
      <c r="S1494" s="20">
        <f ca="1">RAND()</f>
        <v>0.28662350539704939</v>
      </c>
      <c r="T1494" s="18">
        <f ca="1">IF(B1494=1, ROUND(_xlfn.NORM.INV(S1494,$C$11,$C$12), 2), ROUND(_xlfn.NORM.INV(S1494, $D$11, $D$12), 2))</f>
        <v>6321.53</v>
      </c>
      <c r="U1494" s="15">
        <f ca="1">MIN(F1494,R1494)</f>
        <v>76</v>
      </c>
      <c r="V1494" s="15">
        <f ca="1">RAND()</f>
        <v>0.29909678838756848</v>
      </c>
      <c r="W1494" s="19">
        <f ca="1">(IF(B1494=1, $G$21+($G$22-$G$21)*V1494, $H$21+($H$22-$H$21)*V1494))</f>
        <v>2.5468387593564897E-2</v>
      </c>
      <c r="X1494" s="15">
        <f ca="1">ROUND(U1494*(1-W1494), 0)</f>
        <v>74</v>
      </c>
      <c r="Y1494" s="20">
        <f ca="1">RAND()</f>
        <v>0.61507387774860278</v>
      </c>
      <c r="Z1494" s="15">
        <f ca="1">IF(B1494=1, ROUND(_xlfn.NORM.INV(Y1494,$C$13,$C$14)*(1+$T$14), 0), ROUND(_xlfn.NORM.INV(Y1494, $D$13, $D$14)*(1+$T$14), 0))</f>
        <v>61</v>
      </c>
      <c r="AA1494" s="20">
        <f ca="1">RAND()</f>
        <v>0.66496045871094944</v>
      </c>
      <c r="AB1494" s="18">
        <f ca="1">IF(B1494=1, ROUND(_xlfn.NORM.INV(AA1494,$C$15,$C$16), 2), ROUND(_xlfn.NORM.INV(AA1494, $D$15, $D$16), 2))</f>
        <v>3847.26</v>
      </c>
      <c r="AC1494" s="15">
        <f ca="1">MIN(G1494,Z1494)</f>
        <v>56</v>
      </c>
      <c r="AD1494" s="15">
        <f ca="1">RAND()</f>
        <v>0.19169821048711111</v>
      </c>
      <c r="AE1494" s="19">
        <f ca="1">(IF(B1494=1, $G$21+($G$22-$G$21)*AD1494, $H$21+($H$22-$H$21)*AD1494))</f>
        <v>2.1709437367048889E-2</v>
      </c>
      <c r="AF1494" s="15">
        <f ca="1">ROUND(AC1494*(1-AE1494), 0)</f>
        <v>55</v>
      </c>
      <c r="AG1494" s="20">
        <f ca="1">RAND()</f>
        <v>0.87575623361378008</v>
      </c>
      <c r="AH1494" s="15">
        <f ca="1">IF(B1494=1, ROUND(_xlfn.NORM.INV(AG1494,$C$17,$C$18)*(1+$T$14), 0), ROUND(_xlfn.NORM.INV(AG1494, $D$17, $D$18)*(1+$T$14), 0))</f>
        <v>450</v>
      </c>
      <c r="AI1494" s="20">
        <f ca="1">RAND()</f>
        <v>0.39060489566235135</v>
      </c>
      <c r="AJ1494" s="18">
        <f ca="1">IF(B1494=1, ROUND(_xlfn.NORM.INV(AI1494,$C$19,$C$20), 2), ROUND(_xlfn.NORM.INV(AI1494, $D$19, $D$20), 2))</f>
        <v>2193</v>
      </c>
      <c r="AK1494" s="15">
        <f ca="1">MIN(ROUND(H1494*(1+$C$22),0),AH1494)</f>
        <v>358</v>
      </c>
      <c r="AL1494" s="20">
        <f ca="1">RAND()</f>
        <v>0.97659346712934547</v>
      </c>
      <c r="AM1494" s="19">
        <f ca="1">(IF(B1494=1, $G$21+($G$22-$G$21)*AL1494, $H$21+($H$22-$H$21)*AL1494))</f>
        <v>4.9180771349527093E-2</v>
      </c>
      <c r="AN1494" s="15">
        <f ca="1">ROUND(AK1494*(1-AM1494), 0)</f>
        <v>340</v>
      </c>
      <c r="AO1494" s="18">
        <f ca="1">SUM(IF(AN1494&gt;H1494, (AN1494-H1494)*($G$23+AJ1494), 0),IF(AF1494&gt;G1494,(AF1494-G1494)*($G$23+AB1494),0),IF(X1494&gt;F1494,(X1494-F1494)*($G$23+T1494),0),IF(P1494&gt;E1494,(P1494-E1494)*($G$23+L1494),0))</f>
        <v>0</v>
      </c>
      <c r="AP1494" s="18">
        <f>-$C$24</f>
        <v>-313614.51120000001</v>
      </c>
      <c r="AQ1494" s="17">
        <f ca="1">L1494*P1494+T1494*X1494+AB1494*AF1494+AJ1494*AN1494-AO1494+AP1494</f>
        <v>1219255.7688</v>
      </c>
      <c r="AS1494" s="21">
        <f ca="1">SUM(IF(AN1494&gt;H1494, (AN1494-H1494), 0),IF(AF1494&gt;G1494,(AF1494-G1494),0),IF(X1494&gt;F1494,(X1494-F1494),0),IF(P1494&gt;E1494,(P1494-E1494),0))</f>
        <v>0</v>
      </c>
    </row>
    <row r="1495" spans="1:45" x14ac:dyDescent="0.4">
      <c r="A1495" s="15">
        <v>1467</v>
      </c>
      <c r="B1495" s="15">
        <f ca="1">IF(RAND() &lt; (8/12), 0, 1)</f>
        <v>1</v>
      </c>
      <c r="C1495" s="20">
        <f ca="1">RAND()</f>
        <v>0.57955329176880188</v>
      </c>
      <c r="D1495" s="15" t="str">
        <f ca="1">LOOKUP(C1495,$H$13:$H$16,$F$13:$F$16)</f>
        <v>Boeing 777-200LR</v>
      </c>
      <c r="E1495" s="15">
        <f ca="1">LOOKUP(D1495,$F$6:$F$9,$I$6:$I$9)</f>
        <v>0</v>
      </c>
      <c r="F1495" s="15">
        <f ca="1">LOOKUP(D1495,$F$6:$F$9,$J$6:$J$9)</f>
        <v>38</v>
      </c>
      <c r="G1495" s="15">
        <f ca="1">LOOKUP(D1495,$F$6:$F$9,$K$6:$K$9)</f>
        <v>0</v>
      </c>
      <c r="H1495" s="15">
        <f ca="1">LOOKUP(D1495,$F$6:$F$9,$L$6:$L$9)</f>
        <v>264</v>
      </c>
      <c r="I1495" s="20">
        <f ca="1">RAND()</f>
        <v>0.45838794391205617</v>
      </c>
      <c r="J1495" s="15">
        <f ca="1">IF(B1495=1, ROUND(_xlfn.NORM.INV(I1495,$C$5,$C$6)*(1+$T$14), 0), ROUND(_xlfn.NORM.INV(I1495, $D$5, $D$6)*(1+$T$14), 0))</f>
        <v>6</v>
      </c>
      <c r="K1495" s="20">
        <f ca="1">RAND()</f>
        <v>0.91012717584836467</v>
      </c>
      <c r="L1495" s="18">
        <f ca="1">IF(B1495=1, ROUND(_xlfn.NORM.INV(K1495,$C$7,$C$8), 2), ROUND(_xlfn.NORM.INV(K1495, $D$7, $D$8), 2))</f>
        <v>16078.24</v>
      </c>
      <c r="M1495" s="15">
        <f ca="1">MIN(E1495,J1495)</f>
        <v>0</v>
      </c>
      <c r="N1495" s="15">
        <f ca="1">RAND()</f>
        <v>0.30407317823303182</v>
      </c>
      <c r="O1495" s="19">
        <f ca="1">(IF(B1495=1, $G$21+($G$22-$G$21)*N1495, $H$21+($H$22-$H$21)*N1495))</f>
        <v>2.5642561238156114E-2</v>
      </c>
      <c r="P1495" s="15">
        <f ca="1">ROUND(M1495*(1-O1495), 0)</f>
        <v>0</v>
      </c>
      <c r="Q1495" s="20">
        <f ca="1">RAND()</f>
        <v>2.0105306538407364E-2</v>
      </c>
      <c r="R1495" s="15">
        <f ca="1">IF(B1495=1, ROUND(_xlfn.NORM.INV(Q1495,$C$9,$C$10)*(1+$T$14), 0), ROUND(_xlfn.NORM.INV(Q1495, $D$9, $D$10)*(1+$T$14), 0))</f>
        <v>9</v>
      </c>
      <c r="S1495" s="20">
        <f ca="1">RAND()</f>
        <v>0.18180947123961944</v>
      </c>
      <c r="T1495" s="18">
        <f ca="1">IF(B1495=1, ROUND(_xlfn.NORM.INV(S1495,$C$11,$C$12), 2), ROUND(_xlfn.NORM.INV(S1495, $D$11, $D$12), 2))</f>
        <v>6010.24</v>
      </c>
      <c r="U1495" s="15">
        <f ca="1">MIN(F1495,R1495)</f>
        <v>9</v>
      </c>
      <c r="V1495" s="15">
        <f ca="1">RAND()</f>
        <v>0.68814273376608648</v>
      </c>
      <c r="W1495" s="19">
        <f ca="1">(IF(B1495=1, $G$21+($G$22-$G$21)*V1495, $H$21+($H$22-$H$21)*V1495))</f>
        <v>3.9084995681813027E-2</v>
      </c>
      <c r="X1495" s="15">
        <f ca="1">ROUND(U1495*(1-W1495), 0)</f>
        <v>9</v>
      </c>
      <c r="Y1495" s="20">
        <f ca="1">RAND()</f>
        <v>2.3175777318578117E-3</v>
      </c>
      <c r="Z1495" s="15">
        <f ca="1">IF(B1495=1, ROUND(_xlfn.NORM.INV(Y1495,$C$13,$C$14)*(1+$T$14), 0), ROUND(_xlfn.NORM.INV(Y1495, $D$13, $D$14)*(1+$T$14), 0))</f>
        <v>-11</v>
      </c>
      <c r="AA1495" s="20">
        <f ca="1">RAND()</f>
        <v>0.66323623112643093</v>
      </c>
      <c r="AB1495" s="18">
        <f ca="1">IF(B1495=1, ROUND(_xlfn.NORM.INV(AA1495,$C$15,$C$16), 2), ROUND(_xlfn.NORM.INV(AA1495, $D$15, $D$16), 2))</f>
        <v>3844.98</v>
      </c>
      <c r="AC1495" s="15">
        <f ca="1">MIN(G1495,Z1495)</f>
        <v>-11</v>
      </c>
      <c r="AD1495" s="15">
        <f ca="1">RAND()</f>
        <v>0.46794194048303717</v>
      </c>
      <c r="AE1495" s="19">
        <f ca="1">(IF(B1495=1, $G$21+($G$22-$G$21)*AD1495, $H$21+($H$22-$H$21)*AD1495))</f>
        <v>3.1377967916906301E-2</v>
      </c>
      <c r="AF1495" s="15">
        <f ca="1">ROUND(AC1495*(1-AE1495), 0)</f>
        <v>-11</v>
      </c>
      <c r="AG1495" s="20">
        <f ca="1">RAND()</f>
        <v>0.39346427655240657</v>
      </c>
      <c r="AH1495" s="15">
        <f ca="1">IF(B1495=1, ROUND(_xlfn.NORM.INV(AG1495,$C$17,$C$18)*(1+$T$14), 0), ROUND(_xlfn.NORM.INV(AG1495, $D$17, $D$18)*(1+$T$14), 0))</f>
        <v>270</v>
      </c>
      <c r="AI1495" s="20">
        <f ca="1">RAND()</f>
        <v>0.45288793319982257</v>
      </c>
      <c r="AJ1495" s="18">
        <f ca="1">IF(B1495=1, ROUND(_xlfn.NORM.INV(AI1495,$C$19,$C$20), 2), ROUND(_xlfn.NORM.INV(AI1495, $D$19, $D$20), 2))</f>
        <v>2240.9</v>
      </c>
      <c r="AK1495" s="15">
        <f ca="1">MIN(ROUND(H1495*(1+$C$22),0),AH1495)</f>
        <v>270</v>
      </c>
      <c r="AL1495" s="20">
        <f ca="1">RAND()</f>
        <v>0.56684104695245741</v>
      </c>
      <c r="AM1495" s="19">
        <f ca="1">(IF(B1495=1, $G$21+($G$22-$G$21)*AL1495, $H$21+($H$22-$H$21)*AL1495))</f>
        <v>3.4839436643336011E-2</v>
      </c>
      <c r="AN1495" s="15">
        <f ca="1">ROUND(AK1495*(1-AM1495), 0)</f>
        <v>261</v>
      </c>
      <c r="AO1495" s="18">
        <f ca="1">SUM(IF(AN1495&gt;H1495, (AN1495-H1495)*($G$23+AJ1495), 0),IF(AF1495&gt;G1495,(AF1495-G1495)*($G$23+AB1495),0),IF(X1495&gt;F1495,(X1495-F1495)*($G$23+T1495),0),IF(P1495&gt;E1495,(P1495-E1495)*($G$23+L1495),0))</f>
        <v>0</v>
      </c>
      <c r="AP1495" s="18">
        <f>-$C$24</f>
        <v>-313614.51120000001</v>
      </c>
      <c r="AQ1495" s="17">
        <f ca="1">L1495*P1495+T1495*X1495+AB1495*AF1495+AJ1495*AN1495-AO1495+AP1495</f>
        <v>283057.76880000002</v>
      </c>
      <c r="AS1495" s="21">
        <f ca="1">SUM(IF(AN1495&gt;H1495, (AN1495-H1495), 0),IF(AF1495&gt;G1495,(AF1495-G1495),0),IF(X1495&gt;F1495,(X1495-F1495),0),IF(P1495&gt;E1495,(P1495-E1495),0))</f>
        <v>0</v>
      </c>
    </row>
    <row r="1496" spans="1:45" x14ac:dyDescent="0.4">
      <c r="A1496" s="15">
        <v>1468</v>
      </c>
      <c r="B1496" s="15">
        <f ca="1">IF(RAND() &lt; (8/12), 0, 1)</f>
        <v>0</v>
      </c>
      <c r="C1496" s="20">
        <f ca="1">RAND()</f>
        <v>0.4401762651379697</v>
      </c>
      <c r="D1496" s="15" t="str">
        <f ca="1">LOOKUP(C1496,$H$13:$H$16,$F$13:$F$16)</f>
        <v>Airbus A380-800</v>
      </c>
      <c r="E1496" s="15">
        <f ca="1">LOOKUP(D1496,$F$6:$F$9,$I$6:$I$9)</f>
        <v>14</v>
      </c>
      <c r="F1496" s="15">
        <f ca="1">LOOKUP(D1496,$F$6:$F$9,$J$6:$J$9)</f>
        <v>76</v>
      </c>
      <c r="G1496" s="15">
        <f ca="1">LOOKUP(D1496,$F$6:$F$9,$K$6:$K$9)</f>
        <v>56</v>
      </c>
      <c r="H1496" s="15">
        <f ca="1">LOOKUP(D1496,$F$6:$F$9,$L$6:$L$9)</f>
        <v>341</v>
      </c>
      <c r="I1496" s="20">
        <f ca="1">RAND()</f>
        <v>0.49432839438436937</v>
      </c>
      <c r="J1496" s="15">
        <f ca="1">IF(B1496=1, ROUND(_xlfn.NORM.INV(I1496,$C$5,$C$6)*(1+$T$14), 0), ROUND(_xlfn.NORM.INV(I1496, $D$5, $D$6)*(1+$T$14), 0))</f>
        <v>4</v>
      </c>
      <c r="K1496" s="20">
        <f ca="1">RAND()</f>
        <v>0.77003335275435858</v>
      </c>
      <c r="L1496" s="18">
        <f ca="1">IF(B1496=1, ROUND(_xlfn.NORM.INV(K1496,$C$7,$C$8), 2), ROUND(_xlfn.NORM.INV(K1496, $D$7, $D$8), 2))</f>
        <v>10829.17</v>
      </c>
      <c r="M1496" s="15">
        <f ca="1">MIN(E1496,J1496)</f>
        <v>4</v>
      </c>
      <c r="N1496" s="15">
        <f ca="1">RAND()</f>
        <v>7.1286729299263607E-3</v>
      </c>
      <c r="O1496" s="19">
        <f ca="1">(IF(B1496=1, $G$21+($G$22-$G$21)*N1496, $H$21+($H$22-$H$21)*N1496))</f>
        <v>1.0213860187897791E-2</v>
      </c>
      <c r="P1496" s="15">
        <f ca="1">ROUND(M1496*(1-O1496), 0)</f>
        <v>4</v>
      </c>
      <c r="Q1496" s="20">
        <f ca="1">RAND()</f>
        <v>6.6364205937381793E-2</v>
      </c>
      <c r="R1496" s="15">
        <f ca="1">IF(B1496=1, ROUND(_xlfn.NORM.INV(Q1496,$C$9,$C$10)*(1+$T$14), 0), ROUND(_xlfn.NORM.INV(Q1496, $D$9, $D$10)*(1+$T$14), 0))</f>
        <v>24</v>
      </c>
      <c r="S1496" s="20">
        <f ca="1">RAND()</f>
        <v>0.94292041422090977</v>
      </c>
      <c r="T1496" s="18">
        <f ca="1">IF(B1496=1, ROUND(_xlfn.NORM.INV(S1496,$C$11,$C$12), 2), ROUND(_xlfn.NORM.INV(S1496, $D$11, $D$12), 2))</f>
        <v>5606.19</v>
      </c>
      <c r="U1496" s="15">
        <f ca="1">MIN(F1496,R1496)</f>
        <v>24</v>
      </c>
      <c r="V1496" s="15">
        <f ca="1">RAND()</f>
        <v>0.20815884131180895</v>
      </c>
      <c r="W1496" s="19">
        <f ca="1">(IF(B1496=1, $G$21+($G$22-$G$21)*V1496, $H$21+($H$22-$H$21)*V1496))</f>
        <v>1.6244765239354267E-2</v>
      </c>
      <c r="X1496" s="15">
        <f ca="1">ROUND(U1496*(1-W1496), 0)</f>
        <v>24</v>
      </c>
      <c r="Y1496" s="20">
        <f ca="1">RAND()</f>
        <v>0.40284900136618118</v>
      </c>
      <c r="Z1496" s="15">
        <f ca="1">IF(B1496=1, ROUND(_xlfn.NORM.INV(Y1496,$C$13,$C$14)*(1+$T$14), 0), ROUND(_xlfn.NORM.INV(Y1496, $D$13, $D$14)*(1+$T$14), 0))</f>
        <v>33</v>
      </c>
      <c r="AA1496" s="20">
        <f ca="1">RAND()</f>
        <v>0.29395479415893511</v>
      </c>
      <c r="AB1496" s="18">
        <f ca="1">IF(B1496=1, ROUND(_xlfn.NORM.INV(AA1496,$C$15,$C$16), 2), ROUND(_xlfn.NORM.INV(AA1496, $D$15, $D$16), 2))</f>
        <v>2732.11</v>
      </c>
      <c r="AC1496" s="15">
        <f ca="1">MIN(G1496,Z1496)</f>
        <v>33</v>
      </c>
      <c r="AD1496" s="15">
        <f ca="1">RAND()</f>
        <v>0.57153923953858388</v>
      </c>
      <c r="AE1496" s="19">
        <f ca="1">(IF(B1496=1, $G$21+($G$22-$G$21)*AD1496, $H$21+($H$22-$H$21)*AD1496))</f>
        <v>2.7146177186157514E-2</v>
      </c>
      <c r="AF1496" s="15">
        <f ca="1">ROUND(AC1496*(1-AE1496), 0)</f>
        <v>32</v>
      </c>
      <c r="AG1496" s="20">
        <f ca="1">RAND()</f>
        <v>0.63690354108124614</v>
      </c>
      <c r="AH1496" s="15">
        <f ca="1">IF(B1496=1, ROUND(_xlfn.NORM.INV(AG1496,$C$17,$C$18)*(1+$T$14), 0), ROUND(_xlfn.NORM.INV(AG1496, $D$17, $D$18)*(1+$T$14), 0))</f>
        <v>218</v>
      </c>
      <c r="AI1496" s="20">
        <f ca="1">RAND()</f>
        <v>0.21949194084249757</v>
      </c>
      <c r="AJ1496" s="18">
        <f ca="1">IF(B1496=1, ROUND(_xlfn.NORM.INV(AI1496,$C$19,$C$20), 2), ROUND(_xlfn.NORM.INV(AI1496, $D$19, $D$20), 2))</f>
        <v>1689.94</v>
      </c>
      <c r="AK1496" s="15">
        <f ca="1">MIN(ROUND(H1496*(1+$C$22),0),AH1496)</f>
        <v>218</v>
      </c>
      <c r="AL1496" s="20">
        <f ca="1">RAND()</f>
        <v>0.92239948452277187</v>
      </c>
      <c r="AM1496" s="19">
        <f ca="1">(IF(B1496=1, $G$21+($G$22-$G$21)*AL1496, $H$21+($H$22-$H$21)*AL1496))</f>
        <v>3.7671984535683156E-2</v>
      </c>
      <c r="AN1496" s="15">
        <f ca="1">ROUND(AK1496*(1-AM1496), 0)</f>
        <v>210</v>
      </c>
      <c r="AO1496" s="18">
        <f ca="1">SUM(IF(AN1496&gt;H1496, (AN1496-H1496)*($G$23+AJ1496), 0),IF(AF1496&gt;G1496,(AF1496-G1496)*($G$23+AB1496),0),IF(X1496&gt;F1496,(X1496-F1496)*($G$23+T1496),0),IF(P1496&gt;E1496,(P1496-E1496)*($G$23+L1496),0))</f>
        <v>0</v>
      </c>
      <c r="AP1496" s="18">
        <f>-$C$24</f>
        <v>-313614.51120000001</v>
      </c>
      <c r="AQ1496" s="17">
        <f ca="1">L1496*P1496+T1496*X1496+AB1496*AF1496+AJ1496*AN1496-AO1496+AP1496</f>
        <v>306565.64880000002</v>
      </c>
      <c r="AS1496" s="21">
        <f ca="1">SUM(IF(AN1496&gt;H1496, (AN1496-H1496), 0),IF(AF1496&gt;G1496,(AF1496-G1496),0),IF(X1496&gt;F1496,(X1496-F1496),0),IF(P1496&gt;E1496,(P1496-E1496),0))</f>
        <v>0</v>
      </c>
    </row>
    <row r="1497" spans="1:45" x14ac:dyDescent="0.4">
      <c r="A1497" s="15">
        <v>1469</v>
      </c>
      <c r="B1497" s="15">
        <f ca="1">IF(RAND() &lt; (8/12), 0, 1)</f>
        <v>0</v>
      </c>
      <c r="C1497" s="20">
        <f ca="1">RAND()</f>
        <v>0.37771121978557565</v>
      </c>
      <c r="D1497" s="15" t="str">
        <f ca="1">LOOKUP(C1497,$H$13:$H$16,$F$13:$F$16)</f>
        <v>Airbus A380-800</v>
      </c>
      <c r="E1497" s="15">
        <f ca="1">LOOKUP(D1497,$F$6:$F$9,$I$6:$I$9)</f>
        <v>14</v>
      </c>
      <c r="F1497" s="15">
        <f ca="1">LOOKUP(D1497,$F$6:$F$9,$J$6:$J$9)</f>
        <v>76</v>
      </c>
      <c r="G1497" s="15">
        <f ca="1">LOOKUP(D1497,$F$6:$F$9,$K$6:$K$9)</f>
        <v>56</v>
      </c>
      <c r="H1497" s="15">
        <f ca="1">LOOKUP(D1497,$F$6:$F$9,$L$6:$L$9)</f>
        <v>341</v>
      </c>
      <c r="I1497" s="20">
        <f ca="1">RAND()</f>
        <v>0.61967290233344774</v>
      </c>
      <c r="J1497" s="15">
        <f ca="1">IF(B1497=1, ROUND(_xlfn.NORM.INV(I1497,$C$5,$C$6)*(1+$T$14), 0), ROUND(_xlfn.NORM.INV(I1497, $D$5, $D$6)*(1+$T$14), 0))</f>
        <v>5</v>
      </c>
      <c r="K1497" s="20">
        <f ca="1">RAND()</f>
        <v>0.83329664356444044</v>
      </c>
      <c r="L1497" s="18">
        <f ca="1">IF(B1497=1, ROUND(_xlfn.NORM.INV(K1497,$C$7,$C$8), 2), ROUND(_xlfn.NORM.INV(K1497, $D$7, $D$8), 2))</f>
        <v>10933.23</v>
      </c>
      <c r="M1497" s="15">
        <f ca="1">MIN(E1497,J1497)</f>
        <v>5</v>
      </c>
      <c r="N1497" s="15">
        <f ca="1">RAND()</f>
        <v>0.88857274092338479</v>
      </c>
      <c r="O1497" s="19">
        <f ca="1">(IF(B1497=1, $G$21+($G$22-$G$21)*N1497, $H$21+($H$22-$H$21)*N1497))</f>
        <v>3.6657182227701542E-2</v>
      </c>
      <c r="P1497" s="15">
        <f ca="1">ROUND(M1497*(1-O1497), 0)</f>
        <v>5</v>
      </c>
      <c r="Q1497" s="20">
        <f ca="1">RAND()</f>
        <v>0.59036181858461545</v>
      </c>
      <c r="R1497" s="15">
        <f ca="1">IF(B1497=1, ROUND(_xlfn.NORM.INV(Q1497,$C$9,$C$10)*(1+$T$14), 0), ROUND(_xlfn.NORM.INV(Q1497, $D$9, $D$10)*(1+$T$14), 0))</f>
        <v>42</v>
      </c>
      <c r="S1497" s="20">
        <f ca="1">RAND()</f>
        <v>6.0158277653820313E-2</v>
      </c>
      <c r="T1497" s="18">
        <f ca="1">IF(B1497=1, ROUND(_xlfn.NORM.INV(S1497,$C$11,$C$12), 2), ROUND(_xlfn.NORM.INV(S1497, $D$11, $D$12), 2))</f>
        <v>4892.1899999999996</v>
      </c>
      <c r="U1497" s="15">
        <f ca="1">MIN(F1497,R1497)</f>
        <v>42</v>
      </c>
      <c r="V1497" s="15">
        <f ca="1">RAND()</f>
        <v>0.75363328665156992</v>
      </c>
      <c r="W1497" s="19">
        <f ca="1">(IF(B1497=1, $G$21+($G$22-$G$21)*V1497, $H$21+($H$22-$H$21)*V1497))</f>
        <v>3.26089985995471E-2</v>
      </c>
      <c r="X1497" s="15">
        <f ca="1">ROUND(U1497*(1-W1497), 0)</f>
        <v>41</v>
      </c>
      <c r="Y1497" s="20">
        <f ca="1">RAND()</f>
        <v>0.36411799357677399</v>
      </c>
      <c r="Z1497" s="15">
        <f ca="1">IF(B1497=1, ROUND(_xlfn.NORM.INV(Y1497,$C$13,$C$14)*(1+$T$14), 0), ROUND(_xlfn.NORM.INV(Y1497, $D$13, $D$14)*(1+$T$14), 0))</f>
        <v>32</v>
      </c>
      <c r="AA1497" s="20">
        <f ca="1">RAND()</f>
        <v>0.729643619368605</v>
      </c>
      <c r="AB1497" s="18">
        <f ca="1">IF(B1497=1, ROUND(_xlfn.NORM.INV(AA1497,$C$15,$C$16), 2), ROUND(_xlfn.NORM.INV(AA1497, $D$15, $D$16), 2))</f>
        <v>2872.32</v>
      </c>
      <c r="AC1497" s="15">
        <f ca="1">MIN(G1497,Z1497)</f>
        <v>32</v>
      </c>
      <c r="AD1497" s="15">
        <f ca="1">RAND()</f>
        <v>0.41447502916755286</v>
      </c>
      <c r="AE1497" s="19">
        <f ca="1">(IF(B1497=1, $G$21+($G$22-$G$21)*AD1497, $H$21+($H$22-$H$21)*AD1497))</f>
        <v>2.2434250875026585E-2</v>
      </c>
      <c r="AF1497" s="15">
        <f ca="1">ROUND(AC1497*(1-AE1497), 0)</f>
        <v>31</v>
      </c>
      <c r="AG1497" s="20">
        <f ca="1">RAND()</f>
        <v>0.91001418589919414</v>
      </c>
      <c r="AH1497" s="15">
        <f ca="1">IF(B1497=1, ROUND(_xlfn.NORM.INV(AG1497,$C$17,$C$18)*(1+$T$14), 0), ROUND(_xlfn.NORM.INV(AG1497, $D$17, $D$18)*(1+$T$14), 0))</f>
        <v>270</v>
      </c>
      <c r="AI1497" s="20">
        <f ca="1">RAND()</f>
        <v>0.57699259398069813</v>
      </c>
      <c r="AJ1497" s="18">
        <f ca="1">IF(B1497=1, ROUND(_xlfn.NORM.INV(AI1497,$C$19,$C$20), 2), ROUND(_xlfn.NORM.INV(AI1497, $D$19, $D$20), 2))</f>
        <v>1763.48</v>
      </c>
      <c r="AK1497" s="15">
        <f ca="1">MIN(ROUND(H1497*(1+$C$22),0),AH1497)</f>
        <v>270</v>
      </c>
      <c r="AL1497" s="20">
        <f ca="1">RAND()</f>
        <v>5.3719022020516816E-2</v>
      </c>
      <c r="AM1497" s="19">
        <f ca="1">(IF(B1497=1, $G$21+($G$22-$G$21)*AL1497, $H$21+($H$22-$H$21)*AL1497))</f>
        <v>1.1611570660615505E-2</v>
      </c>
      <c r="AN1497" s="15">
        <f ca="1">ROUND(AK1497*(1-AM1497), 0)</f>
        <v>267</v>
      </c>
      <c r="AO1497" s="18">
        <f ca="1">SUM(IF(AN1497&gt;H1497, (AN1497-H1497)*($G$23+AJ1497), 0),IF(AF1497&gt;G1497,(AF1497-G1497)*($G$23+AB1497),0),IF(X1497&gt;F1497,(X1497-F1497)*($G$23+T1497),0),IF(P1497&gt;E1497,(P1497-E1497)*($G$23+L1497),0))</f>
        <v>0</v>
      </c>
      <c r="AP1497" s="18">
        <f>-$C$24</f>
        <v>-313614.51120000001</v>
      </c>
      <c r="AQ1497" s="17">
        <f ca="1">L1497*P1497+T1497*X1497+AB1497*AF1497+AJ1497*AN1497-AO1497+AP1497</f>
        <v>501522.50880000001</v>
      </c>
      <c r="AS1497" s="21">
        <f ca="1">SUM(IF(AN1497&gt;H1497, (AN1497-H1497), 0),IF(AF1497&gt;G1497,(AF1497-G1497),0),IF(X1497&gt;F1497,(X1497-F1497),0),IF(P1497&gt;E1497,(P1497-E1497),0))</f>
        <v>0</v>
      </c>
    </row>
    <row r="1498" spans="1:45" x14ac:dyDescent="0.4">
      <c r="A1498" s="15">
        <v>1470</v>
      </c>
      <c r="B1498" s="15">
        <f ca="1">IF(RAND() &lt; (8/12), 0, 1)</f>
        <v>1</v>
      </c>
      <c r="C1498" s="20">
        <f ca="1">RAND()</f>
        <v>0.961597347427397</v>
      </c>
      <c r="D1498" s="15" t="str">
        <f ca="1">LOOKUP(C1498,$H$13:$H$16,$F$13:$F$16)</f>
        <v>Boeing 777-300ER</v>
      </c>
      <c r="E1498" s="15">
        <f ca="1">LOOKUP(D1498,$F$6:$F$9,$I$6:$I$9)</f>
        <v>8</v>
      </c>
      <c r="F1498" s="15">
        <f ca="1">LOOKUP(D1498,$F$6:$F$9,$J$6:$J$9)</f>
        <v>40</v>
      </c>
      <c r="G1498" s="15">
        <f ca="1">LOOKUP(D1498,$F$6:$F$9,$K$6:$K$9)</f>
        <v>24</v>
      </c>
      <c r="H1498" s="15">
        <f ca="1">LOOKUP(D1498,$F$6:$F$9,$L$6:$L$9)</f>
        <v>260</v>
      </c>
      <c r="I1498" s="20">
        <f ca="1">RAND()</f>
        <v>1.8320546856387732E-2</v>
      </c>
      <c r="J1498" s="15">
        <f ca="1">IF(B1498=1, ROUND(_xlfn.NORM.INV(I1498,$C$5,$C$6)*(1+$T$14), 0), ROUND(_xlfn.NORM.INV(I1498, $D$5, $D$6)*(1+$T$14), 0))</f>
        <v>2</v>
      </c>
      <c r="K1498" s="20">
        <f ca="1">RAND()</f>
        <v>0.20781829126691242</v>
      </c>
      <c r="L1498" s="18">
        <f ca="1">IF(B1498=1, ROUND(_xlfn.NORM.INV(K1498,$C$7,$C$8), 2), ROUND(_xlfn.NORM.INV(K1498, $D$7, $D$8), 2))</f>
        <v>12190.87</v>
      </c>
      <c r="M1498" s="15">
        <f ca="1">MIN(E1498,J1498)</f>
        <v>2</v>
      </c>
      <c r="N1498" s="15">
        <f ca="1">RAND()</f>
        <v>0.85016159045904371</v>
      </c>
      <c r="O1498" s="19">
        <f ca="1">(IF(B1498=1, $G$21+($G$22-$G$21)*N1498, $H$21+($H$22-$H$21)*N1498))</f>
        <v>4.4755655666066534E-2</v>
      </c>
      <c r="P1498" s="15">
        <f ca="1">ROUND(M1498*(1-O1498), 0)</f>
        <v>2</v>
      </c>
      <c r="Q1498" s="20">
        <f ca="1">RAND()</f>
        <v>0.20285284681198024</v>
      </c>
      <c r="R1498" s="15">
        <f ca="1">IF(B1498=1, ROUND(_xlfn.NORM.INV(Q1498,$C$9,$C$10)*(1+$T$14), 0), ROUND(_xlfn.NORM.INV(Q1498, $D$9, $D$10)*(1+$T$14), 0))</f>
        <v>40</v>
      </c>
      <c r="S1498" s="20">
        <f ca="1">RAND()</f>
        <v>0.67526541730807599</v>
      </c>
      <c r="T1498" s="18">
        <f ca="1">IF(B1498=1, ROUND(_xlfn.NORM.INV(S1498,$C$11,$C$12), 2), ROUND(_xlfn.NORM.INV(S1498, $D$11, $D$12), 2))</f>
        <v>7239.27</v>
      </c>
      <c r="U1498" s="15">
        <f ca="1">MIN(F1498,R1498)</f>
        <v>40</v>
      </c>
      <c r="V1498" s="15">
        <f ca="1">RAND()</f>
        <v>0.2827951814795846</v>
      </c>
      <c r="W1498" s="19">
        <f ca="1">(IF(B1498=1, $G$21+($G$22-$G$21)*V1498, $H$21+($H$22-$H$21)*V1498))</f>
        <v>2.4897831351785461E-2</v>
      </c>
      <c r="X1498" s="15">
        <f ca="1">ROUND(U1498*(1-W1498), 0)</f>
        <v>39</v>
      </c>
      <c r="Y1498" s="20">
        <f ca="1">RAND()</f>
        <v>0.22800227877589929</v>
      </c>
      <c r="Z1498" s="15">
        <f ca="1">IF(B1498=1, ROUND(_xlfn.NORM.INV(Y1498,$C$13,$C$14)*(1+$T$14), 0), ROUND(_xlfn.NORM.INV(Y1498, $D$13, $D$14)*(1+$T$14), 0))</f>
        <v>37</v>
      </c>
      <c r="AA1498" s="20">
        <f ca="1">RAND()</f>
        <v>0.30786236432749226</v>
      </c>
      <c r="AB1498" s="18">
        <f ca="1">IF(B1498=1, ROUND(_xlfn.NORM.INV(AA1498,$C$15,$C$16), 2), ROUND(_xlfn.NORM.INV(AA1498, $D$15, $D$16), 2))</f>
        <v>3400.99</v>
      </c>
      <c r="AC1498" s="15">
        <f ca="1">MIN(G1498,Z1498)</f>
        <v>24</v>
      </c>
      <c r="AD1498" s="15">
        <f ca="1">RAND()</f>
        <v>0.37208416977143011</v>
      </c>
      <c r="AE1498" s="19">
        <f ca="1">(IF(B1498=1, $G$21+($G$22-$G$21)*AD1498, $H$21+($H$22-$H$21)*AD1498))</f>
        <v>2.8022945942000055E-2</v>
      </c>
      <c r="AF1498" s="15">
        <f ca="1">ROUND(AC1498*(1-AE1498), 0)</f>
        <v>23</v>
      </c>
      <c r="AG1498" s="20">
        <f ca="1">RAND()</f>
        <v>0.72675587614935322</v>
      </c>
      <c r="AH1498" s="15">
        <f ca="1">IF(B1498=1, ROUND(_xlfn.NORM.INV(AG1498,$C$17,$C$18)*(1+$T$14), 0), ROUND(_xlfn.NORM.INV(AG1498, $D$17, $D$18)*(1+$T$14), 0))</f>
        <v>380</v>
      </c>
      <c r="AI1498" s="20">
        <f ca="1">RAND()</f>
        <v>0.16819404981474728</v>
      </c>
      <c r="AJ1498" s="18">
        <f ca="1">IF(B1498=1, ROUND(_xlfn.NORM.INV(AI1498,$C$19,$C$20), 2), ROUND(_xlfn.NORM.INV(AI1498, $D$19, $D$20), 2))</f>
        <v>1987.53</v>
      </c>
      <c r="AK1498" s="15">
        <f ca="1">MIN(ROUND(H1498*(1+$C$22),0),AH1498)</f>
        <v>273</v>
      </c>
      <c r="AL1498" s="20">
        <f ca="1">RAND()</f>
        <v>1.741067314625E-2</v>
      </c>
      <c r="AM1498" s="19">
        <f ca="1">(IF(B1498=1, $G$21+($G$22-$G$21)*AL1498, $H$21+($H$22-$H$21)*AL1498))</f>
        <v>1.5609373560118749E-2</v>
      </c>
      <c r="AN1498" s="15">
        <f ca="1">ROUND(AK1498*(1-AM1498), 0)</f>
        <v>269</v>
      </c>
      <c r="AO1498" s="18">
        <f ca="1">SUM(IF(AN1498&gt;H1498, (AN1498-H1498)*($G$23+AJ1498), 0),IF(AF1498&gt;G1498,(AF1498-G1498)*($G$23+AB1498),0),IF(X1498&gt;F1498,(X1498-F1498)*($G$23+T1498),0),IF(P1498&gt;E1498,(P1498-E1498)*($G$23+L1498),0))</f>
        <v>25546.769999999997</v>
      </c>
      <c r="AP1498" s="18">
        <f>-$C$24</f>
        <v>-313614.51120000001</v>
      </c>
      <c r="AQ1498" s="17">
        <f ca="1">L1498*P1498+T1498*X1498+AB1498*AF1498+AJ1498*AN1498-AO1498+AP1498</f>
        <v>580420.32880000002</v>
      </c>
      <c r="AS1498" s="21">
        <f ca="1">SUM(IF(AN1498&gt;H1498, (AN1498-H1498), 0),IF(AF1498&gt;G1498,(AF1498-G1498),0),IF(X1498&gt;F1498,(X1498-F1498),0),IF(P1498&gt;E1498,(P1498-E1498),0))</f>
        <v>9</v>
      </c>
    </row>
    <row r="1499" spans="1:45" x14ac:dyDescent="0.4">
      <c r="A1499" s="15">
        <v>1471</v>
      </c>
      <c r="B1499" s="15">
        <f ca="1">IF(RAND() &lt; (8/12), 0, 1)</f>
        <v>0</v>
      </c>
      <c r="C1499" s="20">
        <f ca="1">RAND()</f>
        <v>0.27687949079537011</v>
      </c>
      <c r="D1499" s="15" t="str">
        <f ca="1">LOOKUP(C1499,$H$13:$H$16,$F$13:$F$16)</f>
        <v>Airbus A380-800</v>
      </c>
      <c r="E1499" s="15">
        <f ca="1">LOOKUP(D1499,$F$6:$F$9,$I$6:$I$9)</f>
        <v>14</v>
      </c>
      <c r="F1499" s="15">
        <f ca="1">LOOKUP(D1499,$F$6:$F$9,$J$6:$J$9)</f>
        <v>76</v>
      </c>
      <c r="G1499" s="15">
        <f ca="1">LOOKUP(D1499,$F$6:$F$9,$K$6:$K$9)</f>
        <v>56</v>
      </c>
      <c r="H1499" s="15">
        <f ca="1">LOOKUP(D1499,$F$6:$F$9,$L$6:$L$9)</f>
        <v>341</v>
      </c>
      <c r="I1499" s="20">
        <f ca="1">RAND()</f>
        <v>0.70129677927466827</v>
      </c>
      <c r="J1499" s="15">
        <f ca="1">IF(B1499=1, ROUND(_xlfn.NORM.INV(I1499,$C$5,$C$6)*(1+$T$14), 0), ROUND(_xlfn.NORM.INV(I1499, $D$5, $D$6)*(1+$T$14), 0))</f>
        <v>5</v>
      </c>
      <c r="K1499" s="20">
        <f ca="1">RAND()</f>
        <v>0.97162493817846651</v>
      </c>
      <c r="L1499" s="18">
        <f ca="1">IF(B1499=1, ROUND(_xlfn.NORM.INV(K1499,$C$7,$C$8), 2), ROUND(_xlfn.NORM.INV(K1499, $D$7, $D$8), 2))</f>
        <v>11360.71</v>
      </c>
      <c r="M1499" s="15">
        <f ca="1">MIN(E1499,J1499)</f>
        <v>5</v>
      </c>
      <c r="N1499" s="15">
        <f ca="1">RAND()</f>
        <v>4.2105333573881687E-2</v>
      </c>
      <c r="O1499" s="19">
        <f ca="1">(IF(B1499=1, $G$21+($G$22-$G$21)*N1499, $H$21+($H$22-$H$21)*N1499))</f>
        <v>1.1263160007216451E-2</v>
      </c>
      <c r="P1499" s="15">
        <f ca="1">ROUND(M1499*(1-O1499), 0)</f>
        <v>5</v>
      </c>
      <c r="Q1499" s="20">
        <f ca="1">RAND()</f>
        <v>0.55111599598078109</v>
      </c>
      <c r="R1499" s="15">
        <f ca="1">IF(B1499=1, ROUND(_xlfn.NORM.INV(Q1499,$C$9,$C$10)*(1+$T$14), 0), ROUND(_xlfn.NORM.INV(Q1499, $D$9, $D$10)*(1+$T$14), 0))</f>
        <v>41</v>
      </c>
      <c r="S1499" s="20">
        <f ca="1">RAND()</f>
        <v>0.77315121047795865</v>
      </c>
      <c r="T1499" s="18">
        <f ca="1">IF(B1499=1, ROUND(_xlfn.NORM.INV(S1499,$C$11,$C$12), 2), ROUND(_xlfn.NORM.INV(S1499, $D$11, $D$12), 2))</f>
        <v>5416.93</v>
      </c>
      <c r="U1499" s="15">
        <f ca="1">MIN(F1499,R1499)</f>
        <v>41</v>
      </c>
      <c r="V1499" s="15">
        <f ca="1">RAND()</f>
        <v>0.2146119482841089</v>
      </c>
      <c r="W1499" s="19">
        <f ca="1">(IF(B1499=1, $G$21+($G$22-$G$21)*V1499, $H$21+($H$22-$H$21)*V1499))</f>
        <v>1.6438358448523267E-2</v>
      </c>
      <c r="X1499" s="15">
        <f ca="1">ROUND(U1499*(1-W1499), 0)</f>
        <v>40</v>
      </c>
      <c r="Y1499" s="20">
        <f ca="1">RAND()</f>
        <v>0.44752608500979629</v>
      </c>
      <c r="Z1499" s="15">
        <f ca="1">IF(B1499=1, ROUND(_xlfn.NORM.INV(Y1499,$C$13,$C$14)*(1+$T$14), 0), ROUND(_xlfn.NORM.INV(Y1499, $D$13, $D$14)*(1+$T$14), 0))</f>
        <v>34</v>
      </c>
      <c r="AA1499" s="20">
        <f ca="1">RAND()</f>
        <v>3.667335910431635E-2</v>
      </c>
      <c r="AB1499" s="18">
        <f ca="1">IF(B1499=1, ROUND(_xlfn.NORM.INV(AA1499,$C$15,$C$16), 2), ROUND(_xlfn.NORM.INV(AA1499, $D$15, $D$16), 2))</f>
        <v>2580.34</v>
      </c>
      <c r="AC1499" s="15">
        <f ca="1">MIN(G1499,Z1499)</f>
        <v>34</v>
      </c>
      <c r="AD1499" s="15">
        <f ca="1">RAND()</f>
        <v>8.1820917943606353E-2</v>
      </c>
      <c r="AE1499" s="19">
        <f ca="1">(IF(B1499=1, $G$21+($G$22-$G$21)*AD1499, $H$21+($H$22-$H$21)*AD1499))</f>
        <v>1.2454627538308191E-2</v>
      </c>
      <c r="AF1499" s="15">
        <f ca="1">ROUND(AC1499*(1-AE1499), 0)</f>
        <v>34</v>
      </c>
      <c r="AG1499" s="20">
        <f ca="1">RAND()</f>
        <v>0.45430003657374374</v>
      </c>
      <c r="AH1499" s="15">
        <f ca="1">IF(B1499=1, ROUND(_xlfn.NORM.INV(AG1499,$C$17,$C$18)*(1+$T$14), 0), ROUND(_xlfn.NORM.INV(AG1499, $D$17, $D$18)*(1+$T$14), 0))</f>
        <v>193</v>
      </c>
      <c r="AI1499" s="20">
        <f ca="1">RAND()</f>
        <v>0.77099388286775772</v>
      </c>
      <c r="AJ1499" s="18">
        <f ca="1">IF(B1499=1, ROUND(_xlfn.NORM.INV(AI1499,$C$19,$C$20), 2), ROUND(_xlfn.NORM.INV(AI1499, $D$19, $D$20), 2))</f>
        <v>1805.1</v>
      </c>
      <c r="AK1499" s="15">
        <f ca="1">MIN(ROUND(H1499*(1+$C$22),0),AH1499)</f>
        <v>193</v>
      </c>
      <c r="AL1499" s="20">
        <f ca="1">RAND()</f>
        <v>0.86681016153346069</v>
      </c>
      <c r="AM1499" s="19">
        <f ca="1">(IF(B1499=1, $G$21+($G$22-$G$21)*AL1499, $H$21+($H$22-$H$21)*AL1499))</f>
        <v>3.6004304846003816E-2</v>
      </c>
      <c r="AN1499" s="15">
        <f ca="1">ROUND(AK1499*(1-AM1499), 0)</f>
        <v>186</v>
      </c>
      <c r="AO1499" s="18">
        <f ca="1">SUM(IF(AN1499&gt;H1499, (AN1499-H1499)*($G$23+AJ1499), 0),IF(AF1499&gt;G1499,(AF1499-G1499)*($G$23+AB1499),0),IF(X1499&gt;F1499,(X1499-F1499)*($G$23+T1499),0),IF(P1499&gt;E1499,(P1499-E1499)*($G$23+L1499),0))</f>
        <v>0</v>
      </c>
      <c r="AP1499" s="18">
        <f>-$C$24</f>
        <v>-313614.51120000001</v>
      </c>
      <c r="AQ1499" s="17">
        <f ca="1">L1499*P1499+T1499*X1499+AB1499*AF1499+AJ1499*AN1499-AO1499+AP1499</f>
        <v>383346.39879999991</v>
      </c>
      <c r="AS1499" s="21">
        <f ca="1">SUM(IF(AN1499&gt;H1499, (AN1499-H1499), 0),IF(AF1499&gt;G1499,(AF1499-G1499),0),IF(X1499&gt;F1499,(X1499-F1499),0),IF(P1499&gt;E1499,(P1499-E1499),0))</f>
        <v>0</v>
      </c>
    </row>
    <row r="1500" spans="1:45" x14ac:dyDescent="0.4">
      <c r="A1500" s="15">
        <v>1472</v>
      </c>
      <c r="B1500" s="15">
        <f ca="1">IF(RAND() &lt; (8/12), 0, 1)</f>
        <v>0</v>
      </c>
      <c r="C1500" s="20">
        <f ca="1">RAND()</f>
        <v>0.1974585513579693</v>
      </c>
      <c r="D1500" s="15" t="str">
        <f ca="1">LOOKUP(C1500,$H$13:$H$16,$F$13:$F$16)</f>
        <v>Airbus A350-900</v>
      </c>
      <c r="E1500" s="15">
        <f ca="1">LOOKUP(D1500,$F$6:$F$9,$I$6:$I$9)</f>
        <v>0</v>
      </c>
      <c r="F1500" s="15">
        <f ca="1">LOOKUP(D1500,$F$6:$F$9,$J$6:$J$9)</f>
        <v>32</v>
      </c>
      <c r="G1500" s="15">
        <f ca="1">LOOKUP(D1500,$F$6:$F$9,$K$6:$K$9)</f>
        <v>21</v>
      </c>
      <c r="H1500" s="15">
        <f ca="1">LOOKUP(D1500,$F$6:$F$9,$L$6:$L$9)</f>
        <v>259</v>
      </c>
      <c r="I1500" s="20">
        <f ca="1">RAND()</f>
        <v>0.52170603592131048</v>
      </c>
      <c r="J1500" s="15">
        <f ca="1">IF(B1500=1, ROUND(_xlfn.NORM.INV(I1500,$C$5,$C$6)*(1+$T$14), 0), ROUND(_xlfn.NORM.INV(I1500, $D$5, $D$6)*(1+$T$14), 0))</f>
        <v>4</v>
      </c>
      <c r="K1500" s="20">
        <f ca="1">RAND()</f>
        <v>0.12656174569539813</v>
      </c>
      <c r="L1500" s="18">
        <f ca="1">IF(B1500=1, ROUND(_xlfn.NORM.INV(K1500,$C$7,$C$8), 2), ROUND(_xlfn.NORM.INV(K1500, $D$7, $D$8), 2))</f>
        <v>9971.5400000000009</v>
      </c>
      <c r="M1500" s="15">
        <f ca="1">MIN(E1500,J1500)</f>
        <v>0</v>
      </c>
      <c r="N1500" s="15">
        <f ca="1">RAND()</f>
        <v>0.43857884809551617</v>
      </c>
      <c r="O1500" s="19">
        <f ca="1">(IF(B1500=1, $G$21+($G$22-$G$21)*N1500, $H$21+($H$22-$H$21)*N1500))</f>
        <v>2.3157365442865487E-2</v>
      </c>
      <c r="P1500" s="15">
        <f ca="1">ROUND(M1500*(1-O1500), 0)</f>
        <v>0</v>
      </c>
      <c r="Q1500" s="20">
        <f ca="1">RAND()</f>
        <v>0.78950247569186982</v>
      </c>
      <c r="R1500" s="15">
        <f ca="1">IF(B1500=1, ROUND(_xlfn.NORM.INV(Q1500,$C$9,$C$10)*(1+$T$14), 0), ROUND(_xlfn.NORM.INV(Q1500, $D$9, $D$10)*(1+$T$14), 0))</f>
        <v>48</v>
      </c>
      <c r="S1500" s="20">
        <f ca="1">RAND()</f>
        <v>0.28291038019132442</v>
      </c>
      <c r="T1500" s="18">
        <f ca="1">IF(B1500=1, ROUND(_xlfn.NORM.INV(S1500,$C$11,$C$12), 2), ROUND(_xlfn.NORM.INV(S1500, $D$11, $D$12), 2))</f>
        <v>5115.34</v>
      </c>
      <c r="U1500" s="15">
        <f ca="1">MIN(F1500,R1500)</f>
        <v>32</v>
      </c>
      <c r="V1500" s="15">
        <f ca="1">RAND()</f>
        <v>0.51245348036187277</v>
      </c>
      <c r="W1500" s="19">
        <f ca="1">(IF(B1500=1, $G$21+($G$22-$G$21)*V1500, $H$21+($H$22-$H$21)*V1500))</f>
        <v>2.5373604410856183E-2</v>
      </c>
      <c r="X1500" s="15">
        <f ca="1">ROUND(U1500*(1-W1500), 0)</f>
        <v>31</v>
      </c>
      <c r="Y1500" s="20">
        <f ca="1">RAND()</f>
        <v>0.71835251927934418</v>
      </c>
      <c r="Z1500" s="15">
        <f ca="1">IF(B1500=1, ROUND(_xlfn.NORM.INV(Y1500,$C$13,$C$14)*(1+$T$14), 0), ROUND(_xlfn.NORM.INV(Y1500, $D$13, $D$14)*(1+$T$14), 0))</f>
        <v>41</v>
      </c>
      <c r="AA1500" s="20">
        <f ca="1">RAND()</f>
        <v>3.4634548065242798E-2</v>
      </c>
      <c r="AB1500" s="18">
        <f ca="1">IF(B1500=1, ROUND(_xlfn.NORM.INV(AA1500,$C$15,$C$16), 2), ROUND(_xlfn.NORM.INV(AA1500, $D$15, $D$16), 2))</f>
        <v>2577.1799999999998</v>
      </c>
      <c r="AC1500" s="15">
        <f ca="1">MIN(G1500,Z1500)</f>
        <v>21</v>
      </c>
      <c r="AD1500" s="15">
        <f ca="1">RAND()</f>
        <v>0.14868670169526144</v>
      </c>
      <c r="AE1500" s="19">
        <f ca="1">(IF(B1500=1, $G$21+($G$22-$G$21)*AD1500, $H$21+($H$22-$H$21)*AD1500))</f>
        <v>1.4460601050857842E-2</v>
      </c>
      <c r="AF1500" s="15">
        <f ca="1">ROUND(AC1500*(1-AE1500), 0)</f>
        <v>21</v>
      </c>
      <c r="AG1500" s="20">
        <f ca="1">RAND()</f>
        <v>0.96464255804144761</v>
      </c>
      <c r="AH1500" s="15">
        <f ca="1">IF(B1500=1, ROUND(_xlfn.NORM.INV(AG1500,$C$17,$C$18)*(1+$T$14), 0), ROUND(_xlfn.NORM.INV(AG1500, $D$17, $D$18)*(1+$T$14), 0))</f>
        <v>294</v>
      </c>
      <c r="AI1500" s="20">
        <f ca="1">RAND()</f>
        <v>0.25012796675746285</v>
      </c>
      <c r="AJ1500" s="18">
        <f ca="1">IF(B1500=1, ROUND(_xlfn.NORM.INV(AI1500,$C$19,$C$20), 2), ROUND(_xlfn.NORM.INV(AI1500, $D$19, $D$20), 2))</f>
        <v>1697.53</v>
      </c>
      <c r="AK1500" s="15">
        <f ca="1">MIN(ROUND(H1500*(1+$C$22),0),AH1500)</f>
        <v>272</v>
      </c>
      <c r="AL1500" s="20">
        <f ca="1">RAND()</f>
        <v>0.17243554864994337</v>
      </c>
      <c r="AM1500" s="19">
        <f ca="1">(IF(B1500=1, $G$21+($G$22-$G$21)*AL1500, $H$21+($H$22-$H$21)*AL1500))</f>
        <v>1.5173066459498301E-2</v>
      </c>
      <c r="AN1500" s="15">
        <f ca="1">ROUND(AK1500*(1-AM1500), 0)</f>
        <v>268</v>
      </c>
      <c r="AO1500" s="18">
        <f ca="1">SUM(IF(AN1500&gt;H1500, (AN1500-H1500)*($G$23+AJ1500), 0),IF(AF1500&gt;G1500,(AF1500-G1500)*($G$23+AB1500),0),IF(X1500&gt;F1500,(X1500-F1500)*($G$23+T1500),0),IF(P1500&gt;E1500,(P1500-E1500)*($G$23+L1500),0))</f>
        <v>22936.769999999997</v>
      </c>
      <c r="AP1500" s="18">
        <f>-$C$24</f>
        <v>-313614.51120000001</v>
      </c>
      <c r="AQ1500" s="17">
        <f ca="1">L1500*P1500+T1500*X1500+AB1500*AF1500+AJ1500*AN1500-AO1500+AP1500</f>
        <v>331083.07879999996</v>
      </c>
      <c r="AS1500" s="21">
        <f ca="1">SUM(IF(AN1500&gt;H1500, (AN1500-H1500), 0),IF(AF1500&gt;G1500,(AF1500-G1500),0),IF(X1500&gt;F1500,(X1500-F1500),0),IF(P1500&gt;E1500,(P1500-E1500),0))</f>
        <v>9</v>
      </c>
    </row>
    <row r="1501" spans="1:45" x14ac:dyDescent="0.4">
      <c r="A1501" s="15">
        <v>1473</v>
      </c>
      <c r="B1501" s="15">
        <f ca="1">IF(RAND() &lt; (8/12), 0, 1)</f>
        <v>1</v>
      </c>
      <c r="C1501" s="20">
        <f ca="1">RAND()</f>
        <v>0.82306039975901624</v>
      </c>
      <c r="D1501" s="15" t="str">
        <f ca="1">LOOKUP(C1501,$H$13:$H$16,$F$13:$F$16)</f>
        <v>Boeing 777-300ER</v>
      </c>
      <c r="E1501" s="15">
        <f ca="1">LOOKUP(D1501,$F$6:$F$9,$I$6:$I$9)</f>
        <v>8</v>
      </c>
      <c r="F1501" s="15">
        <f ca="1">LOOKUP(D1501,$F$6:$F$9,$J$6:$J$9)</f>
        <v>40</v>
      </c>
      <c r="G1501" s="15">
        <f ca="1">LOOKUP(D1501,$F$6:$F$9,$K$6:$K$9)</f>
        <v>24</v>
      </c>
      <c r="H1501" s="15">
        <f ca="1">LOOKUP(D1501,$F$6:$F$9,$L$6:$L$9)</f>
        <v>260</v>
      </c>
      <c r="I1501" s="20">
        <f ca="1">RAND()</f>
        <v>0.75651476733046552</v>
      </c>
      <c r="J1501" s="15">
        <f ca="1">IF(B1501=1, ROUND(_xlfn.NORM.INV(I1501,$C$5,$C$6)*(1+$T$14), 0), ROUND(_xlfn.NORM.INV(I1501, $D$5, $D$6)*(1+$T$14), 0))</f>
        <v>8</v>
      </c>
      <c r="K1501" s="20">
        <f ca="1">RAND()</f>
        <v>0.50544225306934187</v>
      </c>
      <c r="L1501" s="18">
        <f ca="1">IF(B1501=1, ROUND(_xlfn.NORM.INV(K1501,$C$7,$C$8), 2), ROUND(_xlfn.NORM.INV(K1501, $D$7, $D$8), 2))</f>
        <v>13683.48</v>
      </c>
      <c r="M1501" s="15">
        <f ca="1">MIN(E1501,J1501)</f>
        <v>8</v>
      </c>
      <c r="N1501" s="15">
        <f ca="1">RAND()</f>
        <v>0.94044254606022981</v>
      </c>
      <c r="O1501" s="19">
        <f ca="1">(IF(B1501=1, $G$21+($G$22-$G$21)*N1501, $H$21+($H$22-$H$21)*N1501))</f>
        <v>4.7915489112108044E-2</v>
      </c>
      <c r="P1501" s="15">
        <f ca="1">ROUND(M1501*(1-O1501), 0)</f>
        <v>8</v>
      </c>
      <c r="Q1501" s="20">
        <f ca="1">RAND()</f>
        <v>0.43198819719993042</v>
      </c>
      <c r="R1501" s="15">
        <f ca="1">IF(B1501=1, ROUND(_xlfn.NORM.INV(Q1501,$C$9,$C$10)*(1+$T$14), 0), ROUND(_xlfn.NORM.INV(Q1501, $D$9, $D$10)*(1+$T$14), 0))</f>
        <v>57</v>
      </c>
      <c r="S1501" s="20">
        <f ca="1">RAND()</f>
        <v>0.38984620421983007</v>
      </c>
      <c r="T1501" s="18">
        <f ca="1">IF(B1501=1, ROUND(_xlfn.NORM.INV(S1501,$C$11,$C$12), 2), ROUND(_xlfn.NORM.INV(S1501, $D$11, $D$12), 2))</f>
        <v>6577.21</v>
      </c>
      <c r="U1501" s="15">
        <f ca="1">MIN(F1501,R1501)</f>
        <v>40</v>
      </c>
      <c r="V1501" s="15">
        <f ca="1">RAND()</f>
        <v>8.5003982563538583E-2</v>
      </c>
      <c r="W1501" s="19">
        <f ca="1">(IF(B1501=1, $G$21+($G$22-$G$21)*V1501, $H$21+($H$22-$H$21)*V1501))</f>
        <v>1.7975139389723852E-2</v>
      </c>
      <c r="X1501" s="15">
        <f ca="1">ROUND(U1501*(1-W1501), 0)</f>
        <v>39</v>
      </c>
      <c r="Y1501" s="20">
        <f ca="1">RAND()</f>
        <v>0.5272085165306214</v>
      </c>
      <c r="Z1501" s="15">
        <f ca="1">IF(B1501=1, ROUND(_xlfn.NORM.INV(Y1501,$C$13,$C$14)*(1+$T$14), 0), ROUND(_xlfn.NORM.INV(Y1501, $D$13, $D$14)*(1+$T$14), 0))</f>
        <v>56</v>
      </c>
      <c r="AA1501" s="20">
        <f ca="1">RAND()</f>
        <v>0.92211195450520744</v>
      </c>
      <c r="AB1501" s="18">
        <f ca="1">IF(B1501=1, ROUND(_xlfn.NORM.INV(AA1501,$C$15,$C$16), 2), ROUND(_xlfn.NORM.INV(AA1501, $D$15, $D$16), 2))</f>
        <v>4324.9799999999996</v>
      </c>
      <c r="AC1501" s="15">
        <f ca="1">MIN(G1501,Z1501)</f>
        <v>24</v>
      </c>
      <c r="AD1501" s="15">
        <f ca="1">RAND()</f>
        <v>0.8538819283493928</v>
      </c>
      <c r="AE1501" s="19">
        <f ca="1">(IF(B1501=1, $G$21+($G$22-$G$21)*AD1501, $H$21+($H$22-$H$21)*AD1501))</f>
        <v>4.4885867492228754E-2</v>
      </c>
      <c r="AF1501" s="15">
        <f ca="1">ROUND(AC1501*(1-AE1501), 0)</f>
        <v>23</v>
      </c>
      <c r="AG1501" s="20">
        <f ca="1">RAND()</f>
        <v>0.25416177197991607</v>
      </c>
      <c r="AH1501" s="15">
        <f ca="1">IF(B1501=1, ROUND(_xlfn.NORM.INV(AG1501,$C$17,$C$18)*(1+$T$14), 0), ROUND(_xlfn.NORM.INV(AG1501, $D$17, $D$18)*(1+$T$14), 0))</f>
        <v>221</v>
      </c>
      <c r="AI1501" s="20">
        <f ca="1">RAND()</f>
        <v>0.39573929035875088</v>
      </c>
      <c r="AJ1501" s="18">
        <f ca="1">IF(B1501=1, ROUND(_xlfn.NORM.INV(AI1501,$C$19,$C$20), 2), ROUND(_xlfn.NORM.INV(AI1501, $D$19, $D$20), 2))</f>
        <v>2197.0100000000002</v>
      </c>
      <c r="AK1501" s="15">
        <f ca="1">MIN(ROUND(H1501*(1+$C$22),0),AH1501)</f>
        <v>221</v>
      </c>
      <c r="AL1501" s="20">
        <f ca="1">RAND()</f>
        <v>0.58871463619424291</v>
      </c>
      <c r="AM1501" s="19">
        <f ca="1">(IF(B1501=1, $G$21+($G$22-$G$21)*AL1501, $H$21+($H$22-$H$21)*AL1501))</f>
        <v>3.5605012266798505E-2</v>
      </c>
      <c r="AN1501" s="15">
        <f ca="1">ROUND(AK1501*(1-AM1501), 0)</f>
        <v>213</v>
      </c>
      <c r="AO1501" s="18">
        <f ca="1">SUM(IF(AN1501&gt;H1501, (AN1501-H1501)*($G$23+AJ1501), 0),IF(AF1501&gt;G1501,(AF1501-G1501)*($G$23+AB1501),0),IF(X1501&gt;F1501,(X1501-F1501)*($G$23+T1501),0),IF(P1501&gt;E1501,(P1501-E1501)*($G$23+L1501),0))</f>
        <v>0</v>
      </c>
      <c r="AP1501" s="18">
        <f>-$C$24</f>
        <v>-313614.51120000001</v>
      </c>
      <c r="AQ1501" s="17">
        <f ca="1">L1501*P1501+T1501*X1501+AB1501*AF1501+AJ1501*AN1501-AO1501+AP1501</f>
        <v>619802.18880000012</v>
      </c>
      <c r="AS1501" s="21">
        <f ca="1">SUM(IF(AN1501&gt;H1501, (AN1501-H1501), 0),IF(AF1501&gt;G1501,(AF1501-G1501),0),IF(X1501&gt;F1501,(X1501-F1501),0),IF(P1501&gt;E1501,(P1501-E1501),0))</f>
        <v>0</v>
      </c>
    </row>
    <row r="1502" spans="1:45" x14ac:dyDescent="0.4">
      <c r="A1502" s="15">
        <v>1474</v>
      </c>
      <c r="B1502" s="15">
        <f ca="1">IF(RAND() &lt; (8/12), 0, 1)</f>
        <v>1</v>
      </c>
      <c r="C1502" s="20">
        <f ca="1">RAND()</f>
        <v>0.86630956079236998</v>
      </c>
      <c r="D1502" s="15" t="str">
        <f ca="1">LOOKUP(C1502,$H$13:$H$16,$F$13:$F$16)</f>
        <v>Boeing 777-300ER</v>
      </c>
      <c r="E1502" s="15">
        <f ca="1">LOOKUP(D1502,$F$6:$F$9,$I$6:$I$9)</f>
        <v>8</v>
      </c>
      <c r="F1502" s="15">
        <f ca="1">LOOKUP(D1502,$F$6:$F$9,$J$6:$J$9)</f>
        <v>40</v>
      </c>
      <c r="G1502" s="15">
        <f ca="1">LOOKUP(D1502,$F$6:$F$9,$K$6:$K$9)</f>
        <v>24</v>
      </c>
      <c r="H1502" s="15">
        <f ca="1">LOOKUP(D1502,$F$6:$F$9,$L$6:$L$9)</f>
        <v>260</v>
      </c>
      <c r="I1502" s="20">
        <f ca="1">RAND()</f>
        <v>0.82440000128455093</v>
      </c>
      <c r="J1502" s="15">
        <f ca="1">IF(B1502=1, ROUND(_xlfn.NORM.INV(I1502,$C$5,$C$6)*(1+$T$14), 0), ROUND(_xlfn.NORM.INV(I1502, $D$5, $D$6)*(1+$T$14), 0))</f>
        <v>8</v>
      </c>
      <c r="K1502" s="20">
        <f ca="1">RAND()</f>
        <v>0.52753590214676727</v>
      </c>
      <c r="L1502" s="18">
        <f ca="1">IF(B1502=1, ROUND(_xlfn.NORM.INV(K1502,$C$7,$C$8), 2), ROUND(_xlfn.NORM.INV(K1502, $D$7, $D$8), 2))</f>
        <v>13783.46</v>
      </c>
      <c r="M1502" s="15">
        <f ca="1">MIN(E1502,J1502)</f>
        <v>8</v>
      </c>
      <c r="N1502" s="15">
        <f ca="1">RAND()</f>
        <v>0.15976843671255969</v>
      </c>
      <c r="O1502" s="19">
        <f ca="1">(IF(B1502=1, $G$21+($G$22-$G$21)*N1502, $H$21+($H$22-$H$21)*N1502))</f>
        <v>2.0591895284939588E-2</v>
      </c>
      <c r="P1502" s="15">
        <f ca="1">ROUND(M1502*(1-O1502), 0)</f>
        <v>8</v>
      </c>
      <c r="Q1502" s="20">
        <f ca="1">RAND()</f>
        <v>0.37600471156437398</v>
      </c>
      <c r="R1502" s="15">
        <f ca="1">IF(B1502=1, ROUND(_xlfn.NORM.INV(Q1502,$C$9,$C$10)*(1+$T$14), 0), ROUND(_xlfn.NORM.INV(Q1502, $D$9, $D$10)*(1+$T$14), 0))</f>
        <v>53</v>
      </c>
      <c r="S1502" s="20">
        <f ca="1">RAND()</f>
        <v>0.75036006395293109</v>
      </c>
      <c r="T1502" s="18">
        <f ca="1">IF(B1502=1, ROUND(_xlfn.NORM.INV(S1502,$C$11,$C$12), 2), ROUND(_xlfn.NORM.INV(S1502, $D$11, $D$12), 2))</f>
        <v>7438.66</v>
      </c>
      <c r="U1502" s="15">
        <f ca="1">MIN(F1502,R1502)</f>
        <v>40</v>
      </c>
      <c r="V1502" s="15">
        <f ca="1">RAND()</f>
        <v>0.34259104035423649</v>
      </c>
      <c r="W1502" s="19">
        <f ca="1">(IF(B1502=1, $G$21+($G$22-$G$21)*V1502, $H$21+($H$22-$H$21)*V1502))</f>
        <v>2.6990686412398275E-2</v>
      </c>
      <c r="X1502" s="15">
        <f ca="1">ROUND(U1502*(1-W1502), 0)</f>
        <v>39</v>
      </c>
      <c r="Y1502" s="20">
        <f ca="1">RAND()</f>
        <v>0.48235998675088321</v>
      </c>
      <c r="Z1502" s="15">
        <f ca="1">IF(B1502=1, ROUND(_xlfn.NORM.INV(Y1502,$C$13,$C$14)*(1+$T$14), 0), ROUND(_xlfn.NORM.INV(Y1502, $D$13, $D$14)*(1+$T$14), 0))</f>
        <v>54</v>
      </c>
      <c r="AA1502" s="20">
        <f ca="1">RAND()</f>
        <v>0.78393072418537812</v>
      </c>
      <c r="AB1502" s="18">
        <f ca="1">IF(B1502=1, ROUND(_xlfn.NORM.INV(AA1502,$C$15,$C$16), 2), ROUND(_xlfn.NORM.INV(AA1502, $D$15, $D$16), 2))</f>
        <v>4020.14</v>
      </c>
      <c r="AC1502" s="15">
        <f ca="1">MIN(G1502,Z1502)</f>
        <v>24</v>
      </c>
      <c r="AD1502" s="15">
        <f ca="1">RAND()</f>
        <v>0.95860076575449416</v>
      </c>
      <c r="AE1502" s="19">
        <f ca="1">(IF(B1502=1, $G$21+($G$22-$G$21)*AD1502, $H$21+($H$22-$H$21)*AD1502))</f>
        <v>4.8551026801407299E-2</v>
      </c>
      <c r="AF1502" s="15">
        <f ca="1">ROUND(AC1502*(1-AE1502), 0)</f>
        <v>23</v>
      </c>
      <c r="AG1502" s="20">
        <f ca="1">RAND()</f>
        <v>0.15328369995964752</v>
      </c>
      <c r="AH1502" s="15">
        <f ca="1">IF(B1502=1, ROUND(_xlfn.NORM.INV(AG1502,$C$17,$C$18)*(1+$T$14), 0), ROUND(_xlfn.NORM.INV(AG1502, $D$17, $D$18)*(1+$T$14), 0))</f>
        <v>176</v>
      </c>
      <c r="AI1502" s="20">
        <f ca="1">RAND()</f>
        <v>0.4304973753734358</v>
      </c>
      <c r="AJ1502" s="18">
        <f ca="1">IF(B1502=1, ROUND(_xlfn.NORM.INV(AI1502,$C$19,$C$20), 2), ROUND(_xlfn.NORM.INV(AI1502, $D$19, $D$20), 2))</f>
        <v>2223.85</v>
      </c>
      <c r="AK1502" s="15">
        <f ca="1">MIN(ROUND(H1502*(1+$C$22),0),AH1502)</f>
        <v>176</v>
      </c>
      <c r="AL1502" s="20">
        <f ca="1">RAND()</f>
        <v>0.22635024422267569</v>
      </c>
      <c r="AM1502" s="19">
        <f ca="1">(IF(B1502=1, $G$21+($G$22-$G$21)*AL1502, $H$21+($H$22-$H$21)*AL1502))</f>
        <v>2.2922258547793652E-2</v>
      </c>
      <c r="AN1502" s="15">
        <f ca="1">ROUND(AK1502*(1-AM1502), 0)</f>
        <v>172</v>
      </c>
      <c r="AO1502" s="18">
        <f ca="1">SUM(IF(AN1502&gt;H1502, (AN1502-H1502)*($G$23+AJ1502), 0),IF(AF1502&gt;G1502,(AF1502-G1502)*($G$23+AB1502),0),IF(X1502&gt;F1502,(X1502-F1502)*($G$23+T1502),0),IF(P1502&gt;E1502,(P1502-E1502)*($G$23+L1502),0))</f>
        <v>0</v>
      </c>
      <c r="AP1502" s="18">
        <f>-$C$24</f>
        <v>-313614.51120000001</v>
      </c>
      <c r="AQ1502" s="17">
        <f ca="1">L1502*P1502+T1502*X1502+AB1502*AF1502+AJ1502*AN1502-AO1502+AP1502</f>
        <v>561726.32880000002</v>
      </c>
      <c r="AS1502" s="21">
        <f ca="1">SUM(IF(AN1502&gt;H1502, (AN1502-H1502), 0),IF(AF1502&gt;G1502,(AF1502-G1502),0),IF(X1502&gt;F1502,(X1502-F1502),0),IF(P1502&gt;E1502,(P1502-E1502),0))</f>
        <v>0</v>
      </c>
    </row>
    <row r="1503" spans="1:45" x14ac:dyDescent="0.4">
      <c r="A1503" s="15">
        <v>1475</v>
      </c>
      <c r="B1503" s="15">
        <f ca="1">IF(RAND() &lt; (8/12), 0, 1)</f>
        <v>0</v>
      </c>
      <c r="C1503" s="20">
        <f ca="1">RAND()</f>
        <v>0.32743586841433958</v>
      </c>
      <c r="D1503" s="15" t="str">
        <f ca="1">LOOKUP(C1503,$H$13:$H$16,$F$13:$F$16)</f>
        <v>Airbus A380-800</v>
      </c>
      <c r="E1503" s="15">
        <f ca="1">LOOKUP(D1503,$F$6:$F$9,$I$6:$I$9)</f>
        <v>14</v>
      </c>
      <c r="F1503" s="15">
        <f ca="1">LOOKUP(D1503,$F$6:$F$9,$J$6:$J$9)</f>
        <v>76</v>
      </c>
      <c r="G1503" s="15">
        <f ca="1">LOOKUP(D1503,$F$6:$F$9,$K$6:$K$9)</f>
        <v>56</v>
      </c>
      <c r="H1503" s="15">
        <f ca="1">LOOKUP(D1503,$F$6:$F$9,$L$6:$L$9)</f>
        <v>341</v>
      </c>
      <c r="I1503" s="20">
        <f ca="1">RAND()</f>
        <v>0.56025148652471968</v>
      </c>
      <c r="J1503" s="15">
        <f ca="1">IF(B1503=1, ROUND(_xlfn.NORM.INV(I1503,$C$5,$C$6)*(1+$T$14), 0), ROUND(_xlfn.NORM.INV(I1503, $D$5, $D$6)*(1+$T$14), 0))</f>
        <v>4</v>
      </c>
      <c r="K1503" s="20">
        <f ca="1">RAND()</f>
        <v>0.23984784415227089</v>
      </c>
      <c r="L1503" s="18">
        <f ca="1">IF(B1503=1, ROUND(_xlfn.NORM.INV(K1503,$C$7,$C$8), 2), ROUND(_xlfn.NORM.INV(K1503, $D$7, $D$8), 2))</f>
        <v>10170.25</v>
      </c>
      <c r="M1503" s="15">
        <f ca="1">MIN(E1503,J1503)</f>
        <v>4</v>
      </c>
      <c r="N1503" s="15">
        <f ca="1">RAND()</f>
        <v>0.42932516475066074</v>
      </c>
      <c r="O1503" s="19">
        <f ca="1">(IF(B1503=1, $G$21+($G$22-$G$21)*N1503, $H$21+($H$22-$H$21)*N1503))</f>
        <v>2.2879754942519821E-2</v>
      </c>
      <c r="P1503" s="15">
        <f ca="1">ROUND(M1503*(1-O1503), 0)</f>
        <v>4</v>
      </c>
      <c r="Q1503" s="20">
        <f ca="1">RAND()</f>
        <v>0.18288270771463222</v>
      </c>
      <c r="R1503" s="15">
        <f ca="1">IF(B1503=1, ROUND(_xlfn.NORM.INV(Q1503,$C$9,$C$10)*(1+$T$14), 0), ROUND(_xlfn.NORM.INV(Q1503, $D$9, $D$10)*(1+$T$14), 0))</f>
        <v>30</v>
      </c>
      <c r="S1503" s="20">
        <f ca="1">RAND()</f>
        <v>0.9336563223658827</v>
      </c>
      <c r="T1503" s="18">
        <f ca="1">IF(B1503=1, ROUND(_xlfn.NORM.INV(S1503,$C$11,$C$12), 2), ROUND(_xlfn.NORM.INV(S1503, $D$11, $D$12), 2))</f>
        <v>5588.83</v>
      </c>
      <c r="U1503" s="15">
        <f ca="1">MIN(F1503,R1503)</f>
        <v>30</v>
      </c>
      <c r="V1503" s="15">
        <f ca="1">RAND()</f>
        <v>0.46688150485314872</v>
      </c>
      <c r="W1503" s="19">
        <f ca="1">(IF(B1503=1, $G$21+($G$22-$G$21)*V1503, $H$21+($H$22-$H$21)*V1503))</f>
        <v>2.4006445145594461E-2</v>
      </c>
      <c r="X1503" s="15">
        <f ca="1">ROUND(U1503*(1-W1503), 0)</f>
        <v>29</v>
      </c>
      <c r="Y1503" s="20">
        <f ca="1">RAND()</f>
        <v>0.98065011431358606</v>
      </c>
      <c r="Z1503" s="15">
        <f ca="1">IF(B1503=1, ROUND(_xlfn.NORM.INV(Y1503,$C$13,$C$14)*(1+$T$14), 0), ROUND(_xlfn.NORM.INV(Y1503, $D$13, $D$14)*(1+$T$14), 0))</f>
        <v>55</v>
      </c>
      <c r="AA1503" s="20">
        <f ca="1">RAND()</f>
        <v>0.19224465236351207</v>
      </c>
      <c r="AB1503" s="18">
        <f ca="1">IF(B1503=1, ROUND(_xlfn.NORM.INV(AA1503,$C$15,$C$16), 2), ROUND(_xlfn.NORM.INV(AA1503, $D$15, $D$16), 2))</f>
        <v>2692.27</v>
      </c>
      <c r="AC1503" s="15">
        <f ca="1">MIN(G1503,Z1503)</f>
        <v>55</v>
      </c>
      <c r="AD1503" s="15">
        <f ca="1">RAND()</f>
        <v>0.405630901521429</v>
      </c>
      <c r="AE1503" s="19">
        <f ca="1">(IF(B1503=1, $G$21+($G$22-$G$21)*AD1503, $H$21+($H$22-$H$21)*AD1503))</f>
        <v>2.2168927045642869E-2</v>
      </c>
      <c r="AF1503" s="15">
        <f ca="1">ROUND(AC1503*(1-AE1503), 0)</f>
        <v>54</v>
      </c>
      <c r="AG1503" s="20">
        <f ca="1">RAND()</f>
        <v>0.71777643772900324</v>
      </c>
      <c r="AH1503" s="15">
        <f ca="1">IF(B1503=1, ROUND(_xlfn.NORM.INV(AG1503,$C$17,$C$18)*(1+$T$14), 0), ROUND(_xlfn.NORM.INV(AG1503, $D$17, $D$18)*(1+$T$14), 0))</f>
        <v>230</v>
      </c>
      <c r="AI1503" s="20">
        <f ca="1">RAND()</f>
        <v>0.70107971079520492</v>
      </c>
      <c r="AJ1503" s="18">
        <f ca="1">IF(B1503=1, ROUND(_xlfn.NORM.INV(AI1503,$C$19,$C$20), 2), ROUND(_xlfn.NORM.INV(AI1503, $D$19, $D$20), 2))</f>
        <v>1788.8</v>
      </c>
      <c r="AK1503" s="15">
        <f ca="1">MIN(ROUND(H1503*(1+$C$22),0),AH1503)</f>
        <v>230</v>
      </c>
      <c r="AL1503" s="20">
        <f ca="1">RAND()</f>
        <v>0.44490786024853257</v>
      </c>
      <c r="AM1503" s="19">
        <f ca="1">(IF(B1503=1, $G$21+($G$22-$G$21)*AL1503, $H$21+($H$22-$H$21)*AL1503))</f>
        <v>2.3347235807455978E-2</v>
      </c>
      <c r="AN1503" s="15">
        <f ca="1">ROUND(AK1503*(1-AM1503), 0)</f>
        <v>225</v>
      </c>
      <c r="AO1503" s="18">
        <f ca="1">SUM(IF(AN1503&gt;H1503, (AN1503-H1503)*($G$23+AJ1503), 0),IF(AF1503&gt;G1503,(AF1503-G1503)*($G$23+AB1503),0),IF(X1503&gt;F1503,(X1503-F1503)*($G$23+T1503),0),IF(P1503&gt;E1503,(P1503-E1503)*($G$23+L1503),0))</f>
        <v>0</v>
      </c>
      <c r="AP1503" s="18">
        <f>-$C$24</f>
        <v>-313614.51120000001</v>
      </c>
      <c r="AQ1503" s="17">
        <f ca="1">L1503*P1503+T1503*X1503+AB1503*AF1503+AJ1503*AN1503-AO1503+AP1503</f>
        <v>437005.13880000002</v>
      </c>
      <c r="AS1503" s="21">
        <f ca="1">SUM(IF(AN1503&gt;H1503, (AN1503-H1503), 0),IF(AF1503&gt;G1503,(AF1503-G1503),0),IF(X1503&gt;F1503,(X1503-F1503),0),IF(P1503&gt;E1503,(P1503-E1503),0))</f>
        <v>0</v>
      </c>
    </row>
    <row r="1504" spans="1:45" x14ac:dyDescent="0.4">
      <c r="A1504" s="15">
        <v>1476</v>
      </c>
      <c r="B1504" s="15">
        <f ca="1">IF(RAND() &lt; (8/12), 0, 1)</f>
        <v>0</v>
      </c>
      <c r="C1504" s="20">
        <f ca="1">RAND()</f>
        <v>0.28639877852834605</v>
      </c>
      <c r="D1504" s="15" t="str">
        <f ca="1">LOOKUP(C1504,$H$13:$H$16,$F$13:$F$16)</f>
        <v>Airbus A380-800</v>
      </c>
      <c r="E1504" s="15">
        <f ca="1">LOOKUP(D1504,$F$6:$F$9,$I$6:$I$9)</f>
        <v>14</v>
      </c>
      <c r="F1504" s="15">
        <f ca="1">LOOKUP(D1504,$F$6:$F$9,$J$6:$J$9)</f>
        <v>76</v>
      </c>
      <c r="G1504" s="15">
        <f ca="1">LOOKUP(D1504,$F$6:$F$9,$K$6:$K$9)</f>
        <v>56</v>
      </c>
      <c r="H1504" s="15">
        <f ca="1">LOOKUP(D1504,$F$6:$F$9,$L$6:$L$9)</f>
        <v>341</v>
      </c>
      <c r="I1504" s="20">
        <f ca="1">RAND()</f>
        <v>0.29638665285786525</v>
      </c>
      <c r="J1504" s="15">
        <f ca="1">IF(B1504=1, ROUND(_xlfn.NORM.INV(I1504,$C$5,$C$6)*(1+$T$14), 0), ROUND(_xlfn.NORM.INV(I1504, $D$5, $D$6)*(1+$T$14), 0))</f>
        <v>4</v>
      </c>
      <c r="K1504" s="20">
        <f ca="1">RAND()</f>
        <v>0.77203196916506978</v>
      </c>
      <c r="L1504" s="18">
        <f ca="1">IF(B1504=1, ROUND(_xlfn.NORM.INV(K1504,$C$7,$C$8), 2), ROUND(_xlfn.NORM.INV(K1504, $D$7, $D$8), 2))</f>
        <v>10832.17</v>
      </c>
      <c r="M1504" s="15">
        <f ca="1">MIN(E1504,J1504)</f>
        <v>4</v>
      </c>
      <c r="N1504" s="15">
        <f ca="1">RAND()</f>
        <v>0.7632482733991528</v>
      </c>
      <c r="O1504" s="19">
        <f ca="1">(IF(B1504=1, $G$21+($G$22-$G$21)*N1504, $H$21+($H$22-$H$21)*N1504))</f>
        <v>3.2897448201974586E-2</v>
      </c>
      <c r="P1504" s="15">
        <f ca="1">ROUND(M1504*(1-O1504), 0)</f>
        <v>4</v>
      </c>
      <c r="Q1504" s="20">
        <f ca="1">RAND()</f>
        <v>0.22649402098459304</v>
      </c>
      <c r="R1504" s="15">
        <f ca="1">IF(B1504=1, ROUND(_xlfn.NORM.INV(Q1504,$C$9,$C$10)*(1+$T$14), 0), ROUND(_xlfn.NORM.INV(Q1504, $D$9, $D$10)*(1+$T$14), 0))</f>
        <v>32</v>
      </c>
      <c r="S1504" s="20">
        <f ca="1">RAND()</f>
        <v>0.38080127121730223</v>
      </c>
      <c r="T1504" s="18">
        <f ca="1">IF(B1504=1, ROUND(_xlfn.NORM.INV(S1504,$C$11,$C$12), 2), ROUND(_xlfn.NORM.INV(S1504, $D$11, $D$12), 2))</f>
        <v>5177.0600000000004</v>
      </c>
      <c r="U1504" s="15">
        <f ca="1">MIN(F1504,R1504)</f>
        <v>32</v>
      </c>
      <c r="V1504" s="15">
        <f ca="1">RAND()</f>
        <v>0.17960603424298982</v>
      </c>
      <c r="W1504" s="19">
        <f ca="1">(IF(B1504=1, $G$21+($G$22-$G$21)*V1504, $H$21+($H$22-$H$21)*V1504))</f>
        <v>1.5388181027289696E-2</v>
      </c>
      <c r="X1504" s="15">
        <f ca="1">ROUND(U1504*(1-W1504), 0)</f>
        <v>32</v>
      </c>
      <c r="Y1504" s="20">
        <f ca="1">RAND()</f>
        <v>0.41172849155090552</v>
      </c>
      <c r="Z1504" s="15">
        <f ca="1">IF(B1504=1, ROUND(_xlfn.NORM.INV(Y1504,$C$13,$C$14)*(1+$T$14), 0), ROUND(_xlfn.NORM.INV(Y1504, $D$13, $D$14)*(1+$T$14), 0))</f>
        <v>34</v>
      </c>
      <c r="AA1504" s="20">
        <f ca="1">RAND()</f>
        <v>0.98199731830452008</v>
      </c>
      <c r="AB1504" s="18">
        <f ca="1">IF(B1504=1, ROUND(_xlfn.NORM.INV(AA1504,$C$15,$C$16), 2), ROUND(_xlfn.NORM.INV(AA1504, $D$15, $D$16), 2))</f>
        <v>3052.81</v>
      </c>
      <c r="AC1504" s="15">
        <f ca="1">MIN(G1504,Z1504)</f>
        <v>34</v>
      </c>
      <c r="AD1504" s="15">
        <f ca="1">RAND()</f>
        <v>0.71396936738060268</v>
      </c>
      <c r="AE1504" s="19">
        <f ca="1">(IF(B1504=1, $G$21+($G$22-$G$21)*AD1504, $H$21+($H$22-$H$21)*AD1504))</f>
        <v>3.1419081021418077E-2</v>
      </c>
      <c r="AF1504" s="15">
        <f ca="1">ROUND(AC1504*(1-AE1504), 0)</f>
        <v>33</v>
      </c>
      <c r="AG1504" s="20">
        <f ca="1">RAND()</f>
        <v>0.9198629957331802</v>
      </c>
      <c r="AH1504" s="15">
        <f ca="1">IF(B1504=1, ROUND(_xlfn.NORM.INV(AG1504,$C$17,$C$18)*(1+$T$14), 0), ROUND(_xlfn.NORM.INV(AG1504, $D$17, $D$18)*(1+$T$14), 0))</f>
        <v>273</v>
      </c>
      <c r="AI1504" s="20">
        <f ca="1">RAND()</f>
        <v>0.15568770936646248</v>
      </c>
      <c r="AJ1504" s="18">
        <f ca="1">IF(B1504=1, ROUND(_xlfn.NORM.INV(AI1504,$C$19,$C$20), 2), ROUND(_xlfn.NORM.INV(AI1504, $D$19, $D$20), 2))</f>
        <v>1671.83</v>
      </c>
      <c r="AK1504" s="15">
        <f ca="1">MIN(ROUND(H1504*(1+$C$22),0),AH1504)</f>
        <v>273</v>
      </c>
      <c r="AL1504" s="20">
        <f ca="1">RAND()</f>
        <v>0.84865856030892006</v>
      </c>
      <c r="AM1504" s="19">
        <f ca="1">(IF(B1504=1, $G$21+($G$22-$G$21)*AL1504, $H$21+($H$22-$H$21)*AL1504))</f>
        <v>3.5459756809267599E-2</v>
      </c>
      <c r="AN1504" s="15">
        <f ca="1">ROUND(AK1504*(1-AM1504), 0)</f>
        <v>263</v>
      </c>
      <c r="AO1504" s="18">
        <f ca="1">SUM(IF(AN1504&gt;H1504, (AN1504-H1504)*($G$23+AJ1504), 0),IF(AF1504&gt;G1504,(AF1504-G1504)*($G$23+AB1504),0),IF(X1504&gt;F1504,(X1504-F1504)*($G$23+T1504),0),IF(P1504&gt;E1504,(P1504-E1504)*($G$23+L1504),0))</f>
        <v>0</v>
      </c>
      <c r="AP1504" s="18">
        <f>-$C$24</f>
        <v>-313614.51120000001</v>
      </c>
      <c r="AQ1504" s="17">
        <f ca="1">L1504*P1504+T1504*X1504+AB1504*AF1504+AJ1504*AN1504-AO1504+AP1504</f>
        <v>435814.10879999999</v>
      </c>
      <c r="AS1504" s="21">
        <f ca="1">SUM(IF(AN1504&gt;H1504, (AN1504-H1504), 0),IF(AF1504&gt;G1504,(AF1504-G1504),0),IF(X1504&gt;F1504,(X1504-F1504),0),IF(P1504&gt;E1504,(P1504-E1504),0))</f>
        <v>0</v>
      </c>
    </row>
    <row r="1505" spans="1:45" x14ac:dyDescent="0.4">
      <c r="A1505" s="15">
        <v>1477</v>
      </c>
      <c r="B1505" s="15">
        <f ca="1">IF(RAND() &lt; (8/12), 0, 1)</f>
        <v>0</v>
      </c>
      <c r="C1505" s="20">
        <f ca="1">RAND()</f>
        <v>0.26047669270804719</v>
      </c>
      <c r="D1505" s="15" t="str">
        <f ca="1">LOOKUP(C1505,$H$13:$H$16,$F$13:$F$16)</f>
        <v>Airbus A380-800</v>
      </c>
      <c r="E1505" s="15">
        <f ca="1">LOOKUP(D1505,$F$6:$F$9,$I$6:$I$9)</f>
        <v>14</v>
      </c>
      <c r="F1505" s="15">
        <f ca="1">LOOKUP(D1505,$F$6:$F$9,$J$6:$J$9)</f>
        <v>76</v>
      </c>
      <c r="G1505" s="15">
        <f ca="1">LOOKUP(D1505,$F$6:$F$9,$K$6:$K$9)</f>
        <v>56</v>
      </c>
      <c r="H1505" s="15">
        <f ca="1">LOOKUP(D1505,$F$6:$F$9,$L$6:$L$9)</f>
        <v>341</v>
      </c>
      <c r="I1505" s="20">
        <f ca="1">RAND()</f>
        <v>0.35095814084049703</v>
      </c>
      <c r="J1505" s="15">
        <f ca="1">IF(B1505=1, ROUND(_xlfn.NORM.INV(I1505,$C$5,$C$6)*(1+$T$14), 0), ROUND(_xlfn.NORM.INV(I1505, $D$5, $D$6)*(1+$T$14), 0))</f>
        <v>4</v>
      </c>
      <c r="K1505" s="20">
        <f ca="1">RAND()</f>
        <v>0.49494009997288813</v>
      </c>
      <c r="L1505" s="18">
        <f ca="1">IF(B1505=1, ROUND(_xlfn.NORM.INV(K1505,$C$7,$C$8), 2), ROUND(_xlfn.NORM.INV(K1505, $D$7, $D$8), 2))</f>
        <v>10486.6</v>
      </c>
      <c r="M1505" s="15">
        <f ca="1">MIN(E1505,J1505)</f>
        <v>4</v>
      </c>
      <c r="N1505" s="15">
        <f ca="1">RAND()</f>
        <v>0.18639212832904528</v>
      </c>
      <c r="O1505" s="19">
        <f ca="1">(IF(B1505=1, $G$21+($G$22-$G$21)*N1505, $H$21+($H$22-$H$21)*N1505))</f>
        <v>1.5591763849871359E-2</v>
      </c>
      <c r="P1505" s="15">
        <f ca="1">ROUND(M1505*(1-O1505), 0)</f>
        <v>4</v>
      </c>
      <c r="Q1505" s="20">
        <f ca="1">RAND()</f>
        <v>0.90428211751893917</v>
      </c>
      <c r="R1505" s="15">
        <f ca="1">IF(B1505=1, ROUND(_xlfn.NORM.INV(Q1505,$C$9,$C$10)*(1+$T$14), 0), ROUND(_xlfn.NORM.INV(Q1505, $D$9, $D$10)*(1+$T$14), 0))</f>
        <v>54</v>
      </c>
      <c r="S1505" s="20">
        <f ca="1">RAND()</f>
        <v>0.87795309537101873</v>
      </c>
      <c r="T1505" s="18">
        <f ca="1">IF(B1505=1, ROUND(_xlfn.NORM.INV(S1505,$C$11,$C$12), 2), ROUND(_xlfn.NORM.INV(S1505, $D$11, $D$12), 2))</f>
        <v>5511.63</v>
      </c>
      <c r="U1505" s="15">
        <f ca="1">MIN(F1505,R1505)</f>
        <v>54</v>
      </c>
      <c r="V1505" s="15">
        <f ca="1">RAND()</f>
        <v>0.79522365046683408</v>
      </c>
      <c r="W1505" s="19">
        <f ca="1">(IF(B1505=1, $G$21+($G$22-$G$21)*V1505, $H$21+($H$22-$H$21)*V1505))</f>
        <v>3.3856709514005025E-2</v>
      </c>
      <c r="X1505" s="15">
        <f ca="1">ROUND(U1505*(1-W1505), 0)</f>
        <v>52</v>
      </c>
      <c r="Y1505" s="20">
        <f ca="1">RAND()</f>
        <v>5.8992055080619665E-2</v>
      </c>
      <c r="Z1505" s="15">
        <f ca="1">IF(B1505=1, ROUND(_xlfn.NORM.INV(Y1505,$C$13,$C$14)*(1+$T$14), 0), ROUND(_xlfn.NORM.INV(Y1505, $D$13, $D$14)*(1+$T$14), 0))</f>
        <v>21</v>
      </c>
      <c r="AA1505" s="20">
        <f ca="1">RAND()</f>
        <v>0.27555123046864805</v>
      </c>
      <c r="AB1505" s="18">
        <f ca="1">IF(B1505=1, ROUND(_xlfn.NORM.INV(AA1505,$C$15,$C$16), 2), ROUND(_xlfn.NORM.INV(AA1505, $D$15, $D$16), 2))</f>
        <v>2725.52</v>
      </c>
      <c r="AC1505" s="15">
        <f ca="1">MIN(G1505,Z1505)</f>
        <v>21</v>
      </c>
      <c r="AD1505" s="15">
        <f ca="1">RAND()</f>
        <v>0.57600999475737458</v>
      </c>
      <c r="AE1505" s="19">
        <f ca="1">(IF(B1505=1, $G$21+($G$22-$G$21)*AD1505, $H$21+($H$22-$H$21)*AD1505))</f>
        <v>2.7280299842721234E-2</v>
      </c>
      <c r="AF1505" s="15">
        <f ca="1">ROUND(AC1505*(1-AE1505), 0)</f>
        <v>20</v>
      </c>
      <c r="AG1505" s="20">
        <f ca="1">RAND()</f>
        <v>0.76278723990505093</v>
      </c>
      <c r="AH1505" s="15">
        <f ca="1">IF(B1505=1, ROUND(_xlfn.NORM.INV(AG1505,$C$17,$C$18)*(1+$T$14), 0), ROUND(_xlfn.NORM.INV(AG1505, $D$17, $D$18)*(1+$T$14), 0))</f>
        <v>237</v>
      </c>
      <c r="AI1505" s="20">
        <f ca="1">RAND()</f>
        <v>0.37093779968600626</v>
      </c>
      <c r="AJ1505" s="18">
        <f ca="1">IF(B1505=1, ROUND(_xlfn.NORM.INV(AI1505,$C$19,$C$20), 2), ROUND(_xlfn.NORM.INV(AI1505, $D$19, $D$20), 2))</f>
        <v>1723.71</v>
      </c>
      <c r="AK1505" s="15">
        <f ca="1">MIN(ROUND(H1505*(1+$C$22),0),AH1505)</f>
        <v>237</v>
      </c>
      <c r="AL1505" s="20">
        <f ca="1">RAND()</f>
        <v>0.59063077326898883</v>
      </c>
      <c r="AM1505" s="19">
        <f ca="1">(IF(B1505=1, $G$21+($G$22-$G$21)*AL1505, $H$21+($H$22-$H$21)*AL1505))</f>
        <v>2.7718923198069664E-2</v>
      </c>
      <c r="AN1505" s="15">
        <f ca="1">ROUND(AK1505*(1-AM1505), 0)</f>
        <v>230</v>
      </c>
      <c r="AO1505" s="18">
        <f ca="1">SUM(IF(AN1505&gt;H1505, (AN1505-H1505)*($G$23+AJ1505), 0),IF(AF1505&gt;G1505,(AF1505-G1505)*($G$23+AB1505),0),IF(X1505&gt;F1505,(X1505-F1505)*($G$23+T1505),0),IF(P1505&gt;E1505,(P1505-E1505)*($G$23+L1505),0))</f>
        <v>0</v>
      </c>
      <c r="AP1505" s="18">
        <f>-$C$24</f>
        <v>-313614.51120000001</v>
      </c>
      <c r="AQ1505" s="17">
        <f ca="1">L1505*P1505+T1505*X1505+AB1505*AF1505+AJ1505*AN1505-AO1505+AP1505</f>
        <v>465900.34880000009</v>
      </c>
      <c r="AS1505" s="21">
        <f ca="1">SUM(IF(AN1505&gt;H1505, (AN1505-H1505), 0),IF(AF1505&gt;G1505,(AF1505-G1505),0),IF(X1505&gt;F1505,(X1505-F1505),0),IF(P1505&gt;E1505,(P1505-E1505),0))</f>
        <v>0</v>
      </c>
    </row>
    <row r="1506" spans="1:45" x14ac:dyDescent="0.4">
      <c r="A1506" s="15">
        <v>1478</v>
      </c>
      <c r="B1506" s="15">
        <f ca="1">IF(RAND() &lt; (8/12), 0, 1)</f>
        <v>0</v>
      </c>
      <c r="C1506" s="20">
        <f ca="1">RAND()</f>
        <v>0.55110423361184202</v>
      </c>
      <c r="D1506" s="15" t="str">
        <f ca="1">LOOKUP(C1506,$H$13:$H$16,$F$13:$F$16)</f>
        <v>Airbus A380-800</v>
      </c>
      <c r="E1506" s="15">
        <f ca="1">LOOKUP(D1506,$F$6:$F$9,$I$6:$I$9)</f>
        <v>14</v>
      </c>
      <c r="F1506" s="15">
        <f ca="1">LOOKUP(D1506,$F$6:$F$9,$J$6:$J$9)</f>
        <v>76</v>
      </c>
      <c r="G1506" s="15">
        <f ca="1">LOOKUP(D1506,$F$6:$F$9,$K$6:$K$9)</f>
        <v>56</v>
      </c>
      <c r="H1506" s="15">
        <f ca="1">LOOKUP(D1506,$F$6:$F$9,$L$6:$L$9)</f>
        <v>341</v>
      </c>
      <c r="I1506" s="20">
        <f ca="1">RAND()</f>
        <v>0.99540817215063504</v>
      </c>
      <c r="J1506" s="15">
        <f ca="1">IF(B1506=1, ROUND(_xlfn.NORM.INV(I1506,$C$5,$C$6)*(1+$T$14), 0), ROUND(_xlfn.NORM.INV(I1506, $D$5, $D$6)*(1+$T$14), 0))</f>
        <v>7</v>
      </c>
      <c r="K1506" s="20">
        <f ca="1">RAND()</f>
        <v>0.88883525361544957</v>
      </c>
      <c r="L1506" s="18">
        <f ca="1">IF(B1506=1, ROUND(_xlfn.NORM.INV(K1506,$C$7,$C$8), 2), ROUND(_xlfn.NORM.INV(K1506, $D$7, $D$8), 2))</f>
        <v>11048.57</v>
      </c>
      <c r="M1506" s="15">
        <f ca="1">MIN(E1506,J1506)</f>
        <v>7</v>
      </c>
      <c r="N1506" s="15">
        <f ca="1">RAND()</f>
        <v>0.16817397223567343</v>
      </c>
      <c r="O1506" s="19">
        <f ca="1">(IF(B1506=1, $G$21+($G$22-$G$21)*N1506, $H$21+($H$22-$H$21)*N1506))</f>
        <v>1.5045219167070203E-2</v>
      </c>
      <c r="P1506" s="15">
        <f ca="1">ROUND(M1506*(1-O1506), 0)</f>
        <v>7</v>
      </c>
      <c r="Q1506" s="20">
        <f ca="1">RAND()</f>
        <v>0.82920994209248045</v>
      </c>
      <c r="R1506" s="15">
        <f ca="1">IF(B1506=1, ROUND(_xlfn.NORM.INV(Q1506,$C$9,$C$10)*(1+$T$14), 0), ROUND(_xlfn.NORM.INV(Q1506, $D$9, $D$10)*(1+$T$14), 0))</f>
        <v>50</v>
      </c>
      <c r="S1506" s="20">
        <f ca="1">RAND()</f>
        <v>0.92452217119944891</v>
      </c>
      <c r="T1506" s="18">
        <f ca="1">IF(B1506=1, ROUND(_xlfn.NORM.INV(S1506,$C$11,$C$12), 2), ROUND(_xlfn.NORM.INV(S1506, $D$11, $D$12), 2))</f>
        <v>5573.46</v>
      </c>
      <c r="U1506" s="15">
        <f ca="1">MIN(F1506,R1506)</f>
        <v>50</v>
      </c>
      <c r="V1506" s="15">
        <f ca="1">RAND()</f>
        <v>0.11977447973667532</v>
      </c>
      <c r="W1506" s="19">
        <f ca="1">(IF(B1506=1, $G$21+($G$22-$G$21)*V1506, $H$21+($H$22-$H$21)*V1506))</f>
        <v>1.3593234392100259E-2</v>
      </c>
      <c r="X1506" s="15">
        <f ca="1">ROUND(U1506*(1-W1506), 0)</f>
        <v>49</v>
      </c>
      <c r="Y1506" s="20">
        <f ca="1">RAND()</f>
        <v>0.47363575505641153</v>
      </c>
      <c r="Z1506" s="15">
        <f ca="1">IF(B1506=1, ROUND(_xlfn.NORM.INV(Y1506,$C$13,$C$14)*(1+$T$14), 0), ROUND(_xlfn.NORM.INV(Y1506, $D$13, $D$14)*(1+$T$14), 0))</f>
        <v>35</v>
      </c>
      <c r="AA1506" s="20">
        <f ca="1">RAND()</f>
        <v>0.54419214757423617</v>
      </c>
      <c r="AB1506" s="18">
        <f ca="1">IF(B1506=1, ROUND(_xlfn.NORM.INV(AA1506,$C$15,$C$16), 2), ROUND(_xlfn.NORM.INV(AA1506, $D$15, $D$16), 2))</f>
        <v>2811.46</v>
      </c>
      <c r="AC1506" s="15">
        <f ca="1">MIN(G1506,Z1506)</f>
        <v>35</v>
      </c>
      <c r="AD1506" s="15">
        <f ca="1">RAND()</f>
        <v>0.5555659059800544</v>
      </c>
      <c r="AE1506" s="19">
        <f ca="1">(IF(B1506=1, $G$21+($G$22-$G$21)*AD1506, $H$21+($H$22-$H$21)*AD1506))</f>
        <v>2.6666977179401634E-2</v>
      </c>
      <c r="AF1506" s="15">
        <f ca="1">ROUND(AC1506*(1-AE1506), 0)</f>
        <v>34</v>
      </c>
      <c r="AG1506" s="20">
        <f ca="1">RAND()</f>
        <v>0.64953193774827545</v>
      </c>
      <c r="AH1506" s="15">
        <f ca="1">IF(B1506=1, ROUND(_xlfn.NORM.INV(AG1506,$C$17,$C$18)*(1+$T$14), 0), ROUND(_xlfn.NORM.INV(AG1506, $D$17, $D$18)*(1+$T$14), 0))</f>
        <v>220</v>
      </c>
      <c r="AI1506" s="20">
        <f ca="1">RAND()</f>
        <v>0.71832242059264706</v>
      </c>
      <c r="AJ1506" s="18">
        <f ca="1">IF(B1506=1, ROUND(_xlfn.NORM.INV(AI1506,$C$19,$C$20), 2), ROUND(_xlfn.NORM.INV(AI1506, $D$19, $D$20), 2))</f>
        <v>1792.62</v>
      </c>
      <c r="AK1506" s="15">
        <f ca="1">MIN(ROUND(H1506*(1+$C$22),0),AH1506)</f>
        <v>220</v>
      </c>
      <c r="AL1506" s="20">
        <f ca="1">RAND()</f>
        <v>7.3273148143807809E-2</v>
      </c>
      <c r="AM1506" s="19">
        <f ca="1">(IF(B1506=1, $G$21+($G$22-$G$21)*AL1506, $H$21+($H$22-$H$21)*AL1506))</f>
        <v>1.2198194444314234E-2</v>
      </c>
      <c r="AN1506" s="15">
        <f ca="1">ROUND(AK1506*(1-AM1506), 0)</f>
        <v>217</v>
      </c>
      <c r="AO1506" s="18">
        <f ca="1">SUM(IF(AN1506&gt;H1506, (AN1506-H1506)*($G$23+AJ1506), 0),IF(AF1506&gt;G1506,(AF1506-G1506)*($G$23+AB1506),0),IF(X1506&gt;F1506,(X1506-F1506)*($G$23+T1506),0),IF(P1506&gt;E1506,(P1506-E1506)*($G$23+L1506),0))</f>
        <v>0</v>
      </c>
      <c r="AP1506" s="18">
        <f>-$C$24</f>
        <v>-313614.51120000001</v>
      </c>
      <c r="AQ1506" s="17">
        <f ca="1">L1506*P1506+T1506*X1506+AB1506*AF1506+AJ1506*AN1506-AO1506+AP1506</f>
        <v>521413.19879999995</v>
      </c>
      <c r="AS1506" s="21">
        <f ca="1">SUM(IF(AN1506&gt;H1506, (AN1506-H1506), 0),IF(AF1506&gt;G1506,(AF1506-G1506),0),IF(X1506&gt;F1506,(X1506-F1506),0),IF(P1506&gt;E1506,(P1506-E1506),0))</f>
        <v>0</v>
      </c>
    </row>
    <row r="1507" spans="1:45" x14ac:dyDescent="0.4">
      <c r="A1507" s="15">
        <v>1479</v>
      </c>
      <c r="B1507" s="15">
        <f ca="1">IF(RAND() &lt; (8/12), 0, 1)</f>
        <v>0</v>
      </c>
      <c r="C1507" s="20">
        <f ca="1">RAND()</f>
        <v>0.59127549154944337</v>
      </c>
      <c r="D1507" s="15" t="str">
        <f ca="1">LOOKUP(C1507,$H$13:$H$16,$F$13:$F$16)</f>
        <v>Boeing 777-200LR</v>
      </c>
      <c r="E1507" s="15">
        <f ca="1">LOOKUP(D1507,$F$6:$F$9,$I$6:$I$9)</f>
        <v>0</v>
      </c>
      <c r="F1507" s="15">
        <f ca="1">LOOKUP(D1507,$F$6:$F$9,$J$6:$J$9)</f>
        <v>38</v>
      </c>
      <c r="G1507" s="15">
        <f ca="1">LOOKUP(D1507,$F$6:$F$9,$K$6:$K$9)</f>
        <v>0</v>
      </c>
      <c r="H1507" s="15">
        <f ca="1">LOOKUP(D1507,$F$6:$F$9,$L$6:$L$9)</f>
        <v>264</v>
      </c>
      <c r="I1507" s="20">
        <f ca="1">RAND()</f>
        <v>0.91293989150835886</v>
      </c>
      <c r="J1507" s="15">
        <f ca="1">IF(B1507=1, ROUND(_xlfn.NORM.INV(I1507,$C$5,$C$6)*(1+$T$14), 0), ROUND(_xlfn.NORM.INV(I1507, $D$5, $D$6)*(1+$T$14), 0))</f>
        <v>6</v>
      </c>
      <c r="K1507" s="20">
        <f ca="1">RAND()</f>
        <v>0.35215248114546094</v>
      </c>
      <c r="L1507" s="18">
        <f ca="1">IF(B1507=1, ROUND(_xlfn.NORM.INV(K1507,$C$7,$C$8), 2), ROUND(_xlfn.NORM.INV(K1507, $D$7, $D$8), 2))</f>
        <v>10319.41</v>
      </c>
      <c r="M1507" s="15">
        <f ca="1">MIN(E1507,J1507)</f>
        <v>0</v>
      </c>
      <c r="N1507" s="15">
        <f ca="1">RAND()</f>
        <v>0.3706286210294385</v>
      </c>
      <c r="O1507" s="19">
        <f ca="1">(IF(B1507=1, $G$21+($G$22-$G$21)*N1507, $H$21+($H$22-$H$21)*N1507))</f>
        <v>2.1118858630883156E-2</v>
      </c>
      <c r="P1507" s="15">
        <f ca="1">ROUND(M1507*(1-O1507), 0)</f>
        <v>0</v>
      </c>
      <c r="Q1507" s="20">
        <f ca="1">RAND()</f>
        <v>0.46284172683414893</v>
      </c>
      <c r="R1507" s="15">
        <f ca="1">IF(B1507=1, ROUND(_xlfn.NORM.INV(Q1507,$C$9,$C$10)*(1+$T$14), 0), ROUND(_xlfn.NORM.INV(Q1507, $D$9, $D$10)*(1+$T$14), 0))</f>
        <v>39</v>
      </c>
      <c r="S1507" s="20">
        <f ca="1">RAND()</f>
        <v>0.99117509443574747</v>
      </c>
      <c r="T1507" s="18">
        <f ca="1">IF(B1507=1, ROUND(_xlfn.NORM.INV(S1507,$C$11,$C$12), 2), ROUND(_xlfn.NORM.INV(S1507, $D$11, $D$12), 2))</f>
        <v>5786.92</v>
      </c>
      <c r="U1507" s="15">
        <f ca="1">MIN(F1507,R1507)</f>
        <v>38</v>
      </c>
      <c r="V1507" s="15">
        <f ca="1">RAND()</f>
        <v>0.31504586770157694</v>
      </c>
      <c r="W1507" s="19">
        <f ca="1">(IF(B1507=1, $G$21+($G$22-$G$21)*V1507, $H$21+($H$22-$H$21)*V1507))</f>
        <v>1.945137603104731E-2</v>
      </c>
      <c r="X1507" s="15">
        <f ca="1">ROUND(U1507*(1-W1507), 0)</f>
        <v>37</v>
      </c>
      <c r="Y1507" s="20">
        <f ca="1">RAND()</f>
        <v>0.22918847331457004</v>
      </c>
      <c r="Z1507" s="15">
        <f ca="1">IF(B1507=1, ROUND(_xlfn.NORM.INV(Y1507,$C$13,$C$14)*(1+$T$14), 0), ROUND(_xlfn.NORM.INV(Y1507, $D$13, $D$14)*(1+$T$14), 0))</f>
        <v>29</v>
      </c>
      <c r="AA1507" s="20">
        <f ca="1">RAND()</f>
        <v>0.17869475220244857</v>
      </c>
      <c r="AB1507" s="18">
        <f ca="1">IF(B1507=1, ROUND(_xlfn.NORM.INV(AA1507,$C$15,$C$16), 2), ROUND(_xlfn.NORM.INV(AA1507, $D$15, $D$16), 2))</f>
        <v>2686.11</v>
      </c>
      <c r="AC1507" s="15">
        <f ca="1">MIN(G1507,Z1507)</f>
        <v>0</v>
      </c>
      <c r="AD1507" s="15">
        <f ca="1">RAND()</f>
        <v>0.76107539189889883</v>
      </c>
      <c r="AE1507" s="19">
        <f ca="1">(IF(B1507=1, $G$21+($G$22-$G$21)*AD1507, $H$21+($H$22-$H$21)*AD1507))</f>
        <v>3.2832261756966963E-2</v>
      </c>
      <c r="AF1507" s="15">
        <f ca="1">ROUND(AC1507*(1-AE1507), 0)</f>
        <v>0</v>
      </c>
      <c r="AG1507" s="20">
        <f ca="1">RAND()</f>
        <v>0.13037949973640961</v>
      </c>
      <c r="AH1507" s="15">
        <f ca="1">IF(B1507=1, ROUND(_xlfn.NORM.INV(AG1507,$C$17,$C$18)*(1+$T$14), 0), ROUND(_xlfn.NORM.INV(AG1507, $D$17, $D$18)*(1+$T$14), 0))</f>
        <v>140</v>
      </c>
      <c r="AI1507" s="20">
        <f ca="1">RAND()</f>
        <v>0.73775625747831675</v>
      </c>
      <c r="AJ1507" s="18">
        <f ca="1">IF(B1507=1, ROUND(_xlfn.NORM.INV(AI1507,$C$19,$C$20), 2), ROUND(_xlfn.NORM.INV(AI1507, $D$19, $D$20), 2))</f>
        <v>1797.07</v>
      </c>
      <c r="AK1507" s="15">
        <f ca="1">MIN(ROUND(H1507*(1+$C$22),0),AH1507)</f>
        <v>140</v>
      </c>
      <c r="AL1507" s="20">
        <f ca="1">RAND()</f>
        <v>0.77688200620067405</v>
      </c>
      <c r="AM1507" s="19">
        <f ca="1">(IF(B1507=1, $G$21+($G$22-$G$21)*AL1507, $H$21+($H$22-$H$21)*AL1507))</f>
        <v>3.3306460186020223E-2</v>
      </c>
      <c r="AN1507" s="15">
        <f ca="1">ROUND(AK1507*(1-AM1507), 0)</f>
        <v>135</v>
      </c>
      <c r="AO1507" s="18">
        <f ca="1">SUM(IF(AN1507&gt;H1507, (AN1507-H1507)*($G$23+AJ1507), 0),IF(AF1507&gt;G1507,(AF1507-G1507)*($G$23+AB1507),0),IF(X1507&gt;F1507,(X1507-F1507)*($G$23+T1507),0),IF(P1507&gt;E1507,(P1507-E1507)*($G$23+L1507),0))</f>
        <v>0</v>
      </c>
      <c r="AP1507" s="18">
        <f>-$C$24</f>
        <v>-313614.51120000001</v>
      </c>
      <c r="AQ1507" s="17">
        <f ca="1">L1507*P1507+T1507*X1507+AB1507*AF1507+AJ1507*AN1507-AO1507+AP1507</f>
        <v>143105.97879999998</v>
      </c>
      <c r="AS1507" s="21">
        <f ca="1">SUM(IF(AN1507&gt;H1507, (AN1507-H1507), 0),IF(AF1507&gt;G1507,(AF1507-G1507),0),IF(X1507&gt;F1507,(X1507-F1507),0),IF(P1507&gt;E1507,(P1507-E1507),0))</f>
        <v>0</v>
      </c>
    </row>
    <row r="1508" spans="1:45" x14ac:dyDescent="0.4">
      <c r="A1508" s="15">
        <v>1480</v>
      </c>
      <c r="B1508" s="15">
        <f ca="1">IF(RAND() &lt; (8/12), 0, 1)</f>
        <v>0</v>
      </c>
      <c r="C1508" s="20">
        <f ca="1">RAND()</f>
        <v>8.7845897358201253E-2</v>
      </c>
      <c r="D1508" s="15" t="str">
        <f ca="1">LOOKUP(C1508,$H$13:$H$16,$F$13:$F$16)</f>
        <v>Airbus A350-900</v>
      </c>
      <c r="E1508" s="15">
        <f ca="1">LOOKUP(D1508,$F$6:$F$9,$I$6:$I$9)</f>
        <v>0</v>
      </c>
      <c r="F1508" s="15">
        <f ca="1">LOOKUP(D1508,$F$6:$F$9,$J$6:$J$9)</f>
        <v>32</v>
      </c>
      <c r="G1508" s="15">
        <f ca="1">LOOKUP(D1508,$F$6:$F$9,$K$6:$K$9)</f>
        <v>21</v>
      </c>
      <c r="H1508" s="15">
        <f ca="1">LOOKUP(D1508,$F$6:$F$9,$L$6:$L$9)</f>
        <v>259</v>
      </c>
      <c r="I1508" s="20">
        <f ca="1">RAND()</f>
        <v>0.64110194819911004</v>
      </c>
      <c r="J1508" s="15">
        <f ca="1">IF(B1508=1, ROUND(_xlfn.NORM.INV(I1508,$C$5,$C$6)*(1+$T$14), 0), ROUND(_xlfn.NORM.INV(I1508, $D$5, $D$6)*(1+$T$14), 0))</f>
        <v>5</v>
      </c>
      <c r="K1508" s="20">
        <f ca="1">RAND()</f>
        <v>0.89233116810589719</v>
      </c>
      <c r="L1508" s="18">
        <f ca="1">IF(B1508=1, ROUND(_xlfn.NORM.INV(K1508,$C$7,$C$8), 2), ROUND(_xlfn.NORM.INV(K1508, $D$7, $D$8), 2))</f>
        <v>11057.08</v>
      </c>
      <c r="M1508" s="15">
        <f ca="1">MIN(E1508,J1508)</f>
        <v>0</v>
      </c>
      <c r="N1508" s="15">
        <f ca="1">RAND()</f>
        <v>0.18326560066342223</v>
      </c>
      <c r="O1508" s="19">
        <f ca="1">(IF(B1508=1, $G$21+($G$22-$G$21)*N1508, $H$21+($H$22-$H$21)*N1508))</f>
        <v>1.5497968019902667E-2</v>
      </c>
      <c r="P1508" s="15">
        <f ca="1">ROUND(M1508*(1-O1508), 0)</f>
        <v>0</v>
      </c>
      <c r="Q1508" s="20">
        <f ca="1">RAND()</f>
        <v>0.61186293704139771</v>
      </c>
      <c r="R1508" s="15">
        <f ca="1">IF(B1508=1, ROUND(_xlfn.NORM.INV(Q1508,$C$9,$C$10)*(1+$T$14), 0), ROUND(_xlfn.NORM.INV(Q1508, $D$9, $D$10)*(1+$T$14), 0))</f>
        <v>43</v>
      </c>
      <c r="S1508" s="20">
        <f ca="1">RAND()</f>
        <v>0.24211953767744288</v>
      </c>
      <c r="T1508" s="18">
        <f ca="1">IF(B1508=1, ROUND(_xlfn.NORM.INV(S1508,$C$11,$C$12), 2), ROUND(_xlfn.NORM.INV(S1508, $D$11, $D$12), 2))</f>
        <v>5086.79</v>
      </c>
      <c r="U1508" s="15">
        <f ca="1">MIN(F1508,R1508)</f>
        <v>32</v>
      </c>
      <c r="V1508" s="15">
        <f ca="1">RAND()</f>
        <v>0.67116636423576415</v>
      </c>
      <c r="W1508" s="19">
        <f ca="1">(IF(B1508=1, $G$21+($G$22-$G$21)*V1508, $H$21+($H$22-$H$21)*V1508))</f>
        <v>3.0134990927072926E-2</v>
      </c>
      <c r="X1508" s="15">
        <f ca="1">ROUND(U1508*(1-W1508), 0)</f>
        <v>31</v>
      </c>
      <c r="Y1508" s="20">
        <f ca="1">RAND()</f>
        <v>0.30119878214696783</v>
      </c>
      <c r="Z1508" s="15">
        <f ca="1">IF(B1508=1, ROUND(_xlfn.NORM.INV(Y1508,$C$13,$C$14)*(1+$T$14), 0), ROUND(_xlfn.NORM.INV(Y1508, $D$13, $D$14)*(1+$T$14), 0))</f>
        <v>31</v>
      </c>
      <c r="AA1508" s="20">
        <f ca="1">RAND()</f>
        <v>0.91641305420514885</v>
      </c>
      <c r="AB1508" s="18">
        <f ca="1">IF(B1508=1, ROUND(_xlfn.NORM.INV(AA1508,$C$15,$C$16), 2), ROUND(_xlfn.NORM.INV(AA1508, $D$15, $D$16), 2))</f>
        <v>2965.85</v>
      </c>
      <c r="AC1508" s="15">
        <f ca="1">MIN(G1508,Z1508)</f>
        <v>21</v>
      </c>
      <c r="AD1508" s="15">
        <f ca="1">RAND()</f>
        <v>0.54348872358966505</v>
      </c>
      <c r="AE1508" s="19">
        <f ca="1">(IF(B1508=1, $G$21+($G$22-$G$21)*AD1508, $H$21+($H$22-$H$21)*AD1508))</f>
        <v>2.6304661707689948E-2</v>
      </c>
      <c r="AF1508" s="15">
        <f ca="1">ROUND(AC1508*(1-AE1508), 0)</f>
        <v>20</v>
      </c>
      <c r="AG1508" s="20">
        <f ca="1">RAND()</f>
        <v>0.89398284349886958</v>
      </c>
      <c r="AH1508" s="15">
        <f ca="1">IF(B1508=1, ROUND(_xlfn.NORM.INV(AG1508,$C$17,$C$18)*(1+$T$14), 0), ROUND(_xlfn.NORM.INV(AG1508, $D$17, $D$18)*(1+$T$14), 0))</f>
        <v>265</v>
      </c>
      <c r="AI1508" s="20">
        <f ca="1">RAND()</f>
        <v>0.83196225280407832</v>
      </c>
      <c r="AJ1508" s="18">
        <f ca="1">IF(B1508=1, ROUND(_xlfn.NORM.INV(AI1508,$C$19,$C$20), 2), ROUND(_xlfn.NORM.INV(AI1508, $D$19, $D$20), 2))</f>
        <v>1821.8</v>
      </c>
      <c r="AK1508" s="15">
        <f ca="1">MIN(ROUND(H1508*(1+$C$22),0),AH1508)</f>
        <v>265</v>
      </c>
      <c r="AL1508" s="20">
        <f ca="1">RAND()</f>
        <v>0.24451483863029033</v>
      </c>
      <c r="AM1508" s="19">
        <f ca="1">(IF(B1508=1, $G$21+($G$22-$G$21)*AL1508, $H$21+($H$22-$H$21)*AL1508))</f>
        <v>1.7335445158908711E-2</v>
      </c>
      <c r="AN1508" s="15">
        <f ca="1">ROUND(AK1508*(1-AM1508), 0)</f>
        <v>260</v>
      </c>
      <c r="AO1508" s="18">
        <f ca="1">SUM(IF(AN1508&gt;H1508, (AN1508-H1508)*($G$23+AJ1508), 0),IF(AF1508&gt;G1508,(AF1508-G1508)*($G$23+AB1508),0),IF(X1508&gt;F1508,(X1508-F1508)*($G$23+T1508),0),IF(P1508&gt;E1508,(P1508-E1508)*($G$23+L1508),0))</f>
        <v>2672.8</v>
      </c>
      <c r="AP1508" s="18">
        <f>-$C$24</f>
        <v>-313614.51120000001</v>
      </c>
      <c r="AQ1508" s="17">
        <f ca="1">L1508*P1508+T1508*X1508+AB1508*AF1508+AJ1508*AN1508-AO1508+AP1508</f>
        <v>374388.17879999994</v>
      </c>
      <c r="AS1508" s="21">
        <f ca="1">SUM(IF(AN1508&gt;H1508, (AN1508-H1508), 0),IF(AF1508&gt;G1508,(AF1508-G1508),0),IF(X1508&gt;F1508,(X1508-F1508),0),IF(P1508&gt;E1508,(P1508-E1508),0))</f>
        <v>1</v>
      </c>
    </row>
    <row r="1509" spans="1:45" x14ac:dyDescent="0.4">
      <c r="A1509" s="15">
        <v>1481</v>
      </c>
      <c r="B1509" s="15">
        <f ca="1">IF(RAND() &lt; (8/12), 0, 1)</f>
        <v>0</v>
      </c>
      <c r="C1509" s="20">
        <f ca="1">RAND()</f>
        <v>0.95535839944866952</v>
      </c>
      <c r="D1509" s="15" t="str">
        <f ca="1">LOOKUP(C1509,$H$13:$H$16,$F$13:$F$16)</f>
        <v>Boeing 777-300ER</v>
      </c>
      <c r="E1509" s="15">
        <f ca="1">LOOKUP(D1509,$F$6:$F$9,$I$6:$I$9)</f>
        <v>8</v>
      </c>
      <c r="F1509" s="15">
        <f ca="1">LOOKUP(D1509,$F$6:$F$9,$J$6:$J$9)</f>
        <v>40</v>
      </c>
      <c r="G1509" s="15">
        <f ca="1">LOOKUP(D1509,$F$6:$F$9,$K$6:$K$9)</f>
        <v>24</v>
      </c>
      <c r="H1509" s="15">
        <f ca="1">LOOKUP(D1509,$F$6:$F$9,$L$6:$L$9)</f>
        <v>260</v>
      </c>
      <c r="I1509" s="20">
        <f ca="1">RAND()</f>
        <v>0.68209242958636274</v>
      </c>
      <c r="J1509" s="15">
        <f ca="1">IF(B1509=1, ROUND(_xlfn.NORM.INV(I1509,$C$5,$C$6)*(1+$T$14), 0), ROUND(_xlfn.NORM.INV(I1509, $D$5, $D$6)*(1+$T$14), 0))</f>
        <v>5</v>
      </c>
      <c r="K1509" s="20">
        <f ca="1">RAND()</f>
        <v>0.1830621244028241</v>
      </c>
      <c r="L1509" s="18">
        <f ca="1">IF(B1509=1, ROUND(_xlfn.NORM.INV(K1509,$C$7,$C$8), 2), ROUND(_xlfn.NORM.INV(K1509, $D$7, $D$8), 2))</f>
        <v>10080.48</v>
      </c>
      <c r="M1509" s="15">
        <f ca="1">MIN(E1509,J1509)</f>
        <v>5</v>
      </c>
      <c r="N1509" s="15">
        <f ca="1">RAND()</f>
        <v>0.38790089109775583</v>
      </c>
      <c r="O1509" s="19">
        <f ca="1">(IF(B1509=1, $G$21+($G$22-$G$21)*N1509, $H$21+($H$22-$H$21)*N1509))</f>
        <v>2.1637026732932677E-2</v>
      </c>
      <c r="P1509" s="15">
        <f ca="1">ROUND(M1509*(1-O1509), 0)</f>
        <v>5</v>
      </c>
      <c r="Q1509" s="20">
        <f ca="1">RAND()</f>
        <v>0.13078785183295505</v>
      </c>
      <c r="R1509" s="15">
        <f ca="1">IF(B1509=1, ROUND(_xlfn.NORM.INV(Q1509,$C$9,$C$10)*(1+$T$14), 0), ROUND(_xlfn.NORM.INV(Q1509, $D$9, $D$10)*(1+$T$14), 0))</f>
        <v>28</v>
      </c>
      <c r="S1509" s="20">
        <f ca="1">RAND()</f>
        <v>0.97691067509921081</v>
      </c>
      <c r="T1509" s="18">
        <f ca="1">IF(B1509=1, ROUND(_xlfn.NORM.INV(S1509,$C$11,$C$12), 2), ROUND(_xlfn.NORM.INV(S1509, $D$11, $D$12), 2))</f>
        <v>5700.53</v>
      </c>
      <c r="U1509" s="15">
        <f ca="1">MIN(F1509,R1509)</f>
        <v>28</v>
      </c>
      <c r="V1509" s="15">
        <f ca="1">RAND()</f>
        <v>0.43493989019870083</v>
      </c>
      <c r="W1509" s="19">
        <f ca="1">(IF(B1509=1, $G$21+($G$22-$G$21)*V1509, $H$21+($H$22-$H$21)*V1509))</f>
        <v>2.3048196705961026E-2</v>
      </c>
      <c r="X1509" s="15">
        <f ca="1">ROUND(U1509*(1-W1509), 0)</f>
        <v>27</v>
      </c>
      <c r="Y1509" s="20">
        <f ca="1">RAND()</f>
        <v>2.9974417221417693E-2</v>
      </c>
      <c r="Z1509" s="15">
        <f ca="1">IF(B1509=1, ROUND(_xlfn.NORM.INV(Y1509,$C$13,$C$14)*(1+$T$14), 0), ROUND(_xlfn.NORM.INV(Y1509, $D$13, $D$14)*(1+$T$14), 0))</f>
        <v>18</v>
      </c>
      <c r="AA1509" s="20">
        <f ca="1">RAND()</f>
        <v>0.59442529949737244</v>
      </c>
      <c r="AB1509" s="18">
        <f ca="1">IF(B1509=1, ROUND(_xlfn.NORM.INV(AA1509,$C$15,$C$16), 2), ROUND(_xlfn.NORM.INV(AA1509, $D$15, $D$16), 2))</f>
        <v>2827.01</v>
      </c>
      <c r="AC1509" s="15">
        <f ca="1">MIN(G1509,Z1509)</f>
        <v>18</v>
      </c>
      <c r="AD1509" s="15">
        <f ca="1">RAND()</f>
        <v>0.84773632746320948</v>
      </c>
      <c r="AE1509" s="19">
        <f ca="1">(IF(B1509=1, $G$21+($G$22-$G$21)*AD1509, $H$21+($H$22-$H$21)*AD1509))</f>
        <v>3.5432089823896284E-2</v>
      </c>
      <c r="AF1509" s="15">
        <f ca="1">ROUND(AC1509*(1-AE1509), 0)</f>
        <v>17</v>
      </c>
      <c r="AG1509" s="20">
        <f ca="1">RAND()</f>
        <v>0.83091384175336702</v>
      </c>
      <c r="AH1509" s="15">
        <f ca="1">IF(B1509=1, ROUND(_xlfn.NORM.INV(AG1509,$C$17,$C$18)*(1+$T$14), 0), ROUND(_xlfn.NORM.INV(AG1509, $D$17, $D$18)*(1+$T$14), 0))</f>
        <v>250</v>
      </c>
      <c r="AI1509" s="20">
        <f ca="1">RAND()</f>
        <v>0.11361183415814136</v>
      </c>
      <c r="AJ1509" s="18">
        <f ca="1">IF(B1509=1, ROUND(_xlfn.NORM.INV(AI1509,$C$19,$C$20), 2), ROUND(_xlfn.NORM.INV(AI1509, $D$19, $D$20), 2))</f>
        <v>1657.01</v>
      </c>
      <c r="AK1509" s="15">
        <f ca="1">MIN(ROUND(H1509*(1+$C$22),0),AH1509)</f>
        <v>250</v>
      </c>
      <c r="AL1509" s="20">
        <f ca="1">RAND()</f>
        <v>0.95876764113442081</v>
      </c>
      <c r="AM1509" s="19">
        <f ca="1">(IF(B1509=1, $G$21+($G$22-$G$21)*AL1509, $H$21+($H$22-$H$21)*AL1509))</f>
        <v>3.8763029234032624E-2</v>
      </c>
      <c r="AN1509" s="15">
        <f ca="1">ROUND(AK1509*(1-AM1509), 0)</f>
        <v>240</v>
      </c>
      <c r="AO1509" s="18">
        <f ca="1">SUM(IF(AN1509&gt;H1509, (AN1509-H1509)*($G$23+AJ1509), 0),IF(AF1509&gt;G1509,(AF1509-G1509)*($G$23+AB1509),0),IF(X1509&gt;F1509,(X1509-F1509)*($G$23+T1509),0),IF(P1509&gt;E1509,(P1509-E1509)*($G$23+L1509),0))</f>
        <v>0</v>
      </c>
      <c r="AP1509" s="18">
        <f>-$C$24</f>
        <v>-313614.51120000001</v>
      </c>
      <c r="AQ1509" s="17">
        <f ca="1">L1509*P1509+T1509*X1509+AB1509*AF1509+AJ1509*AN1509-AO1509+AP1509</f>
        <v>336443.76880000002</v>
      </c>
      <c r="AS1509" s="21">
        <f ca="1">SUM(IF(AN1509&gt;H1509, (AN1509-H1509), 0),IF(AF1509&gt;G1509,(AF1509-G1509),0),IF(X1509&gt;F1509,(X1509-F1509),0),IF(P1509&gt;E1509,(P1509-E1509),0))</f>
        <v>0</v>
      </c>
    </row>
    <row r="1510" spans="1:45" x14ac:dyDescent="0.4">
      <c r="A1510" s="15">
        <v>1482</v>
      </c>
      <c r="B1510" s="15">
        <f ca="1">IF(RAND() &lt; (8/12), 0, 1)</f>
        <v>1</v>
      </c>
      <c r="C1510" s="20">
        <f ca="1">RAND()</f>
        <v>0.71392994345541061</v>
      </c>
      <c r="D1510" s="15" t="str">
        <f ca="1">LOOKUP(C1510,$H$13:$H$16,$F$13:$F$16)</f>
        <v>Boeing 777-300ER</v>
      </c>
      <c r="E1510" s="15">
        <f ca="1">LOOKUP(D1510,$F$6:$F$9,$I$6:$I$9)</f>
        <v>8</v>
      </c>
      <c r="F1510" s="15">
        <f ca="1">LOOKUP(D1510,$F$6:$F$9,$J$6:$J$9)</f>
        <v>40</v>
      </c>
      <c r="G1510" s="15">
        <f ca="1">LOOKUP(D1510,$F$6:$F$9,$K$6:$K$9)</f>
        <v>24</v>
      </c>
      <c r="H1510" s="15">
        <f ca="1">LOOKUP(D1510,$F$6:$F$9,$L$6:$L$9)</f>
        <v>260</v>
      </c>
      <c r="I1510" s="20">
        <f ca="1">RAND()</f>
        <v>0.30466019423330604</v>
      </c>
      <c r="J1510" s="15">
        <f ca="1">IF(B1510=1, ROUND(_xlfn.NORM.INV(I1510,$C$5,$C$6)*(1+$T$14), 0), ROUND(_xlfn.NORM.INV(I1510, $D$5, $D$6)*(1+$T$14), 0))</f>
        <v>5</v>
      </c>
      <c r="K1510" s="20">
        <f ca="1">RAND()</f>
        <v>0.86423751483679301</v>
      </c>
      <c r="L1510" s="18">
        <f ca="1">IF(B1510=1, ROUND(_xlfn.NORM.INV(K1510,$C$7,$C$8), 2), ROUND(_xlfn.NORM.INV(K1510, $D$7, $D$8), 2))</f>
        <v>15641.84</v>
      </c>
      <c r="M1510" s="15">
        <f ca="1">MIN(E1510,J1510)</f>
        <v>5</v>
      </c>
      <c r="N1510" s="15">
        <f ca="1">RAND()</f>
        <v>0.88614073015261763</v>
      </c>
      <c r="O1510" s="19">
        <f ca="1">(IF(B1510=1, $G$21+($G$22-$G$21)*N1510, $H$21+($H$22-$H$21)*N1510))</f>
        <v>4.6014925555341618E-2</v>
      </c>
      <c r="P1510" s="15">
        <f ca="1">ROUND(M1510*(1-O1510), 0)</f>
        <v>5</v>
      </c>
      <c r="Q1510" s="20">
        <f ca="1">RAND()</f>
        <v>0.88513133063790428</v>
      </c>
      <c r="R1510" s="15">
        <f ca="1">IF(B1510=1, ROUND(_xlfn.NORM.INV(Q1510,$C$9,$C$10)*(1+$T$14), 0), ROUND(_xlfn.NORM.INV(Q1510, $D$9, $D$10)*(1+$T$14), 0))</f>
        <v>91</v>
      </c>
      <c r="S1510" s="20">
        <f ca="1">RAND()</f>
        <v>0.94280837884866786</v>
      </c>
      <c r="T1510" s="18">
        <f ca="1">IF(B1510=1, ROUND(_xlfn.NORM.INV(S1510,$C$11,$C$12), 2), ROUND(_xlfn.NORM.INV(S1510, $D$11, $D$12), 2))</f>
        <v>8253.0499999999993</v>
      </c>
      <c r="U1510" s="15">
        <f ca="1">MIN(F1510,R1510)</f>
        <v>40</v>
      </c>
      <c r="V1510" s="15">
        <f ca="1">RAND()</f>
        <v>0.70209313221052283</v>
      </c>
      <c r="W1510" s="19">
        <f ca="1">(IF(B1510=1, $G$21+($G$22-$G$21)*V1510, $H$21+($H$22-$H$21)*V1510))</f>
        <v>3.9573259627368296E-2</v>
      </c>
      <c r="X1510" s="15">
        <f ca="1">ROUND(U1510*(1-W1510), 0)</f>
        <v>38</v>
      </c>
      <c r="Y1510" s="20">
        <f ca="1">RAND()</f>
        <v>0.85485241911757925</v>
      </c>
      <c r="Z1510" s="15">
        <f ca="1">IF(B1510=1, ROUND(_xlfn.NORM.INV(Y1510,$C$13,$C$14)*(1+$T$14), 0), ROUND(_xlfn.NORM.INV(Y1510, $D$13, $D$14)*(1+$T$14), 0))</f>
        <v>79</v>
      </c>
      <c r="AA1510" s="20">
        <f ca="1">RAND()</f>
        <v>0.68764154476093986</v>
      </c>
      <c r="AB1510" s="18">
        <f ca="1">IF(B1510=1, ROUND(_xlfn.NORM.INV(AA1510,$C$15,$C$16), 2), ROUND(_xlfn.NORM.INV(AA1510, $D$15, $D$16), 2))</f>
        <v>3877.62</v>
      </c>
      <c r="AC1510" s="15">
        <f ca="1">MIN(G1510,Z1510)</f>
        <v>24</v>
      </c>
      <c r="AD1510" s="15">
        <f ca="1">RAND()</f>
        <v>0.95766672490675575</v>
      </c>
      <c r="AE1510" s="19">
        <f ca="1">(IF(B1510=1, $G$21+($G$22-$G$21)*AD1510, $H$21+($H$22-$H$21)*AD1510))</f>
        <v>4.8518335371736457E-2</v>
      </c>
      <c r="AF1510" s="15">
        <f ca="1">ROUND(AC1510*(1-AE1510), 0)</f>
        <v>23</v>
      </c>
      <c r="AG1510" s="20">
        <f ca="1">RAND()</f>
        <v>0.4257746648066224</v>
      </c>
      <c r="AH1510" s="15">
        <f ca="1">IF(B1510=1, ROUND(_xlfn.NORM.INV(AG1510,$C$17,$C$18)*(1+$T$14), 0), ROUND(_xlfn.NORM.INV(AG1510, $D$17, $D$18)*(1+$T$14), 0))</f>
        <v>281</v>
      </c>
      <c r="AI1510" s="20">
        <f ca="1">RAND()</f>
        <v>0.29494108937195407</v>
      </c>
      <c r="AJ1510" s="18">
        <f ca="1">IF(B1510=1, ROUND(_xlfn.NORM.INV(AI1510,$C$19,$C$20), 2), ROUND(_xlfn.NORM.INV(AI1510, $D$19, $D$20), 2))</f>
        <v>2114.4699999999998</v>
      </c>
      <c r="AK1510" s="15">
        <f ca="1">MIN(ROUND(H1510*(1+$C$22),0),AH1510)</f>
        <v>273</v>
      </c>
      <c r="AL1510" s="20">
        <f ca="1">RAND()</f>
        <v>0.52928494011271054</v>
      </c>
      <c r="AM1510" s="19">
        <f ca="1">(IF(B1510=1, $G$21+($G$22-$G$21)*AL1510, $H$21+($H$22-$H$21)*AL1510))</f>
        <v>3.352497290394487E-2</v>
      </c>
      <c r="AN1510" s="15">
        <f ca="1">ROUND(AK1510*(1-AM1510), 0)</f>
        <v>264</v>
      </c>
      <c r="AO1510" s="18">
        <f ca="1">SUM(IF(AN1510&gt;H1510, (AN1510-H1510)*($G$23+AJ1510), 0),IF(AF1510&gt;G1510,(AF1510-G1510)*($G$23+AB1510),0),IF(X1510&gt;F1510,(X1510-F1510)*($G$23+T1510),0),IF(P1510&gt;E1510,(P1510-E1510)*($G$23+L1510),0))</f>
        <v>11861.88</v>
      </c>
      <c r="AP1510" s="18">
        <f>-$C$24</f>
        <v>-313614.51120000001</v>
      </c>
      <c r="AQ1510" s="17">
        <f ca="1">L1510*P1510+T1510*X1510+AB1510*AF1510+AJ1510*AN1510-AO1510+AP1510</f>
        <v>713754.04879999999</v>
      </c>
      <c r="AS1510" s="21">
        <f ca="1">SUM(IF(AN1510&gt;H1510, (AN1510-H1510), 0),IF(AF1510&gt;G1510,(AF1510-G1510),0),IF(X1510&gt;F1510,(X1510-F1510),0),IF(P1510&gt;E1510,(P1510-E1510),0))</f>
        <v>4</v>
      </c>
    </row>
    <row r="1511" spans="1:45" x14ac:dyDescent="0.4">
      <c r="A1511" s="15">
        <v>1483</v>
      </c>
      <c r="B1511" s="15">
        <f ca="1">IF(RAND() &lt; (8/12), 0, 1)</f>
        <v>0</v>
      </c>
      <c r="C1511" s="20">
        <f ca="1">RAND()</f>
        <v>0.86252935115268725</v>
      </c>
      <c r="D1511" s="15" t="str">
        <f ca="1">LOOKUP(C1511,$H$13:$H$16,$F$13:$F$16)</f>
        <v>Boeing 777-300ER</v>
      </c>
      <c r="E1511" s="15">
        <f ca="1">LOOKUP(D1511,$F$6:$F$9,$I$6:$I$9)</f>
        <v>8</v>
      </c>
      <c r="F1511" s="15">
        <f ca="1">LOOKUP(D1511,$F$6:$F$9,$J$6:$J$9)</f>
        <v>40</v>
      </c>
      <c r="G1511" s="15">
        <f ca="1">LOOKUP(D1511,$F$6:$F$9,$K$6:$K$9)</f>
        <v>24</v>
      </c>
      <c r="H1511" s="15">
        <f ca="1">LOOKUP(D1511,$F$6:$F$9,$L$6:$L$9)</f>
        <v>260</v>
      </c>
      <c r="I1511" s="20">
        <f ca="1">RAND()</f>
        <v>0.33653109713663187</v>
      </c>
      <c r="J1511" s="15">
        <f ca="1">IF(B1511=1, ROUND(_xlfn.NORM.INV(I1511,$C$5,$C$6)*(1+$T$14), 0), ROUND(_xlfn.NORM.INV(I1511, $D$5, $D$6)*(1+$T$14), 0))</f>
        <v>4</v>
      </c>
      <c r="K1511" s="20">
        <f ca="1">RAND()</f>
        <v>0.57751698730854251</v>
      </c>
      <c r="L1511" s="18">
        <f ca="1">IF(B1511=1, ROUND(_xlfn.NORM.INV(K1511,$C$7,$C$8), 2), ROUND(_xlfn.NORM.INV(K1511, $D$7, $D$8), 2))</f>
        <v>10581.5</v>
      </c>
      <c r="M1511" s="15">
        <f ca="1">MIN(E1511,J1511)</f>
        <v>4</v>
      </c>
      <c r="N1511" s="15">
        <f ca="1">RAND()</f>
        <v>0.83668454572629503</v>
      </c>
      <c r="O1511" s="19">
        <f ca="1">(IF(B1511=1, $G$21+($G$22-$G$21)*N1511, $H$21+($H$22-$H$21)*N1511))</f>
        <v>3.5100536371788851E-2</v>
      </c>
      <c r="P1511" s="15">
        <f ca="1">ROUND(M1511*(1-O1511), 0)</f>
        <v>4</v>
      </c>
      <c r="Q1511" s="20">
        <f ca="1">RAND()</f>
        <v>0.8355983454771323</v>
      </c>
      <c r="R1511" s="15">
        <f ca="1">IF(B1511=1, ROUND(_xlfn.NORM.INV(Q1511,$C$9,$C$10)*(1+$T$14), 0), ROUND(_xlfn.NORM.INV(Q1511, $D$9, $D$10)*(1+$T$14), 0))</f>
        <v>50</v>
      </c>
      <c r="S1511" s="20">
        <f ca="1">RAND()</f>
        <v>0.36056790870478361</v>
      </c>
      <c r="T1511" s="18">
        <f ca="1">IF(B1511=1, ROUND(_xlfn.NORM.INV(S1511,$C$11,$C$12), 2), ROUND(_xlfn.NORM.INV(S1511, $D$11, $D$12), 2))</f>
        <v>5164.8500000000004</v>
      </c>
      <c r="U1511" s="15">
        <f ca="1">MIN(F1511,R1511)</f>
        <v>40</v>
      </c>
      <c r="V1511" s="15">
        <f ca="1">RAND()</f>
        <v>0.57567146172493933</v>
      </c>
      <c r="W1511" s="19">
        <f ca="1">(IF(B1511=1, $G$21+($G$22-$G$21)*V1511, $H$21+($H$22-$H$21)*V1511))</f>
        <v>2.7270143851748183E-2</v>
      </c>
      <c r="X1511" s="15">
        <f ca="1">ROUND(U1511*(1-W1511), 0)</f>
        <v>39</v>
      </c>
      <c r="Y1511" s="20">
        <f ca="1">RAND()</f>
        <v>0.94607640301287133</v>
      </c>
      <c r="Z1511" s="15">
        <f ca="1">IF(B1511=1, ROUND(_xlfn.NORM.INV(Y1511,$C$13,$C$14)*(1+$T$14), 0), ROUND(_xlfn.NORM.INV(Y1511, $D$13, $D$14)*(1+$T$14), 0))</f>
        <v>51</v>
      </c>
      <c r="AA1511" s="20">
        <f ca="1">RAND()</f>
        <v>0.56439312721936163</v>
      </c>
      <c r="AB1511" s="18">
        <f ca="1">IF(B1511=1, ROUND(_xlfn.NORM.INV(AA1511,$C$15,$C$16), 2), ROUND(_xlfn.NORM.INV(AA1511, $D$15, $D$16), 2))</f>
        <v>2817.67</v>
      </c>
      <c r="AC1511" s="15">
        <f ca="1">MIN(G1511,Z1511)</f>
        <v>24</v>
      </c>
      <c r="AD1511" s="15">
        <f ca="1">RAND()</f>
        <v>0.1125836739852355</v>
      </c>
      <c r="AE1511" s="19">
        <f ca="1">(IF(B1511=1, $G$21+($G$22-$G$21)*AD1511, $H$21+($H$22-$H$21)*AD1511))</f>
        <v>1.3377510219557066E-2</v>
      </c>
      <c r="AF1511" s="15">
        <f ca="1">ROUND(AC1511*(1-AE1511), 0)</f>
        <v>24</v>
      </c>
      <c r="AG1511" s="20">
        <f ca="1">RAND()</f>
        <v>0.58103279903375227</v>
      </c>
      <c r="AH1511" s="15">
        <f ca="1">IF(B1511=1, ROUND(_xlfn.NORM.INV(AG1511,$C$17,$C$18)*(1+$T$14), 0), ROUND(_xlfn.NORM.INV(AG1511, $D$17, $D$18)*(1+$T$14), 0))</f>
        <v>210</v>
      </c>
      <c r="AI1511" s="20">
        <f ca="1">RAND()</f>
        <v>0.25389534723331886</v>
      </c>
      <c r="AJ1511" s="18">
        <f ca="1">IF(B1511=1, ROUND(_xlfn.NORM.INV(AI1511,$C$19,$C$20), 2), ROUND(_xlfn.NORM.INV(AI1511, $D$19, $D$20), 2))</f>
        <v>1698.42</v>
      </c>
      <c r="AK1511" s="15">
        <f ca="1">MIN(ROUND(H1511*(1+$C$22),0),AH1511)</f>
        <v>210</v>
      </c>
      <c r="AL1511" s="20">
        <f ca="1">RAND()</f>
        <v>0.84492120744670185</v>
      </c>
      <c r="AM1511" s="19">
        <f ca="1">(IF(B1511=1, $G$21+($G$22-$G$21)*AL1511, $H$21+($H$22-$H$21)*AL1511))</f>
        <v>3.5347636223401056E-2</v>
      </c>
      <c r="AN1511" s="15">
        <f ca="1">ROUND(AK1511*(1-AM1511), 0)</f>
        <v>203</v>
      </c>
      <c r="AO1511" s="18">
        <f ca="1">SUM(IF(AN1511&gt;H1511, (AN1511-H1511)*($G$23+AJ1511), 0),IF(AF1511&gt;G1511,(AF1511-G1511)*($G$23+AB1511),0),IF(X1511&gt;F1511,(X1511-F1511)*($G$23+T1511),0),IF(P1511&gt;E1511,(P1511-E1511)*($G$23+L1511),0))</f>
        <v>0</v>
      </c>
      <c r="AP1511" s="18">
        <f>-$C$24</f>
        <v>-313614.51120000001</v>
      </c>
      <c r="AQ1511" s="17">
        <f ca="1">L1511*P1511+T1511*X1511+AB1511*AF1511+AJ1511*AN1511-AO1511+AP1511</f>
        <v>342543.97879999998</v>
      </c>
      <c r="AS1511" s="21">
        <f ca="1">SUM(IF(AN1511&gt;H1511, (AN1511-H1511), 0),IF(AF1511&gt;G1511,(AF1511-G1511),0),IF(X1511&gt;F1511,(X1511-F1511),0),IF(P1511&gt;E1511,(P1511-E1511),0))</f>
        <v>0</v>
      </c>
    </row>
    <row r="1512" spans="1:45" x14ac:dyDescent="0.4">
      <c r="A1512" s="15">
        <v>1484</v>
      </c>
      <c r="B1512" s="15">
        <f ca="1">IF(RAND() &lt; (8/12), 0, 1)</f>
        <v>0</v>
      </c>
      <c r="C1512" s="20">
        <f ca="1">RAND()</f>
        <v>2.0352881519620447E-2</v>
      </c>
      <c r="D1512" s="15" t="str">
        <f ca="1">LOOKUP(C1512,$H$13:$H$16,$F$13:$F$16)</f>
        <v>Airbus A350-900</v>
      </c>
      <c r="E1512" s="15">
        <f ca="1">LOOKUP(D1512,$F$6:$F$9,$I$6:$I$9)</f>
        <v>0</v>
      </c>
      <c r="F1512" s="15">
        <f ca="1">LOOKUP(D1512,$F$6:$F$9,$J$6:$J$9)</f>
        <v>32</v>
      </c>
      <c r="G1512" s="15">
        <f ca="1">LOOKUP(D1512,$F$6:$F$9,$K$6:$K$9)</f>
        <v>21</v>
      </c>
      <c r="H1512" s="15">
        <f ca="1">LOOKUP(D1512,$F$6:$F$9,$L$6:$L$9)</f>
        <v>259</v>
      </c>
      <c r="I1512" s="20">
        <f ca="1">RAND()</f>
        <v>0.86067466674949111</v>
      </c>
      <c r="J1512" s="15">
        <f ca="1">IF(B1512=1, ROUND(_xlfn.NORM.INV(I1512,$C$5,$C$6)*(1+$T$14), 0), ROUND(_xlfn.NORM.INV(I1512, $D$5, $D$6)*(1+$T$14), 0))</f>
        <v>5</v>
      </c>
      <c r="K1512" s="20">
        <f ca="1">RAND()</f>
        <v>0.35272088536677504</v>
      </c>
      <c r="L1512" s="18">
        <f ca="1">IF(B1512=1, ROUND(_xlfn.NORM.INV(K1512,$C$7,$C$8), 2), ROUND(_xlfn.NORM.INV(K1512, $D$7, $D$8), 2))</f>
        <v>10320.11</v>
      </c>
      <c r="M1512" s="15">
        <f ca="1">MIN(E1512,J1512)</f>
        <v>0</v>
      </c>
      <c r="N1512" s="15">
        <f ca="1">RAND()</f>
        <v>1.4756512408701683E-2</v>
      </c>
      <c r="O1512" s="19">
        <f ca="1">(IF(B1512=1, $G$21+($G$22-$G$21)*N1512, $H$21+($H$22-$H$21)*N1512))</f>
        <v>1.044269537226105E-2</v>
      </c>
      <c r="P1512" s="15">
        <f ca="1">ROUND(M1512*(1-O1512), 0)</f>
        <v>0</v>
      </c>
      <c r="Q1512" s="20">
        <f ca="1">RAND()</f>
        <v>0.1998224758645919</v>
      </c>
      <c r="R1512" s="15">
        <f ca="1">IF(B1512=1, ROUND(_xlfn.NORM.INV(Q1512,$C$9,$C$10)*(1+$T$14), 0), ROUND(_xlfn.NORM.INV(Q1512, $D$9, $D$10)*(1+$T$14), 0))</f>
        <v>31</v>
      </c>
      <c r="S1512" s="20">
        <f ca="1">RAND()</f>
        <v>0.11266834550043048</v>
      </c>
      <c r="T1512" s="18">
        <f ca="1">IF(B1512=1, ROUND(_xlfn.NORM.INV(S1512,$C$11,$C$12), 2), ROUND(_xlfn.NORM.INV(S1512, $D$11, $D$12), 2))</f>
        <v>4969.8900000000003</v>
      </c>
      <c r="U1512" s="15">
        <f ca="1">MIN(F1512,R1512)</f>
        <v>31</v>
      </c>
      <c r="V1512" s="15">
        <f ca="1">RAND()</f>
        <v>0.52020296103670127</v>
      </c>
      <c r="W1512" s="19">
        <f ca="1">(IF(B1512=1, $G$21+($G$22-$G$21)*V1512, $H$21+($H$22-$H$21)*V1512))</f>
        <v>2.5606088831101038E-2</v>
      </c>
      <c r="X1512" s="15">
        <f ca="1">ROUND(U1512*(1-W1512), 0)</f>
        <v>30</v>
      </c>
      <c r="Y1512" s="20">
        <f ca="1">RAND()</f>
        <v>0.18306809175692851</v>
      </c>
      <c r="Z1512" s="15">
        <f ca="1">IF(B1512=1, ROUND(_xlfn.NORM.INV(Y1512,$C$13,$C$14)*(1+$T$14), 0), ROUND(_xlfn.NORM.INV(Y1512, $D$13, $D$14)*(1+$T$14), 0))</f>
        <v>27</v>
      </c>
      <c r="AA1512" s="20">
        <f ca="1">RAND()</f>
        <v>0.73145060583148724</v>
      </c>
      <c r="AB1512" s="18">
        <f ca="1">IF(B1512=1, ROUND(_xlfn.NORM.INV(AA1512,$C$15,$C$16), 2), ROUND(_xlfn.NORM.INV(AA1512, $D$15, $D$16), 2))</f>
        <v>2872.98</v>
      </c>
      <c r="AC1512" s="15">
        <f ca="1">MIN(G1512,Z1512)</f>
        <v>21</v>
      </c>
      <c r="AD1512" s="15">
        <f ca="1">RAND()</f>
        <v>0.8074611595805995</v>
      </c>
      <c r="AE1512" s="19">
        <f ca="1">(IF(B1512=1, $G$21+($G$22-$G$21)*AD1512, $H$21+($H$22-$H$21)*AD1512))</f>
        <v>3.4223834787417987E-2</v>
      </c>
      <c r="AF1512" s="15">
        <f ca="1">ROUND(AC1512*(1-AE1512), 0)</f>
        <v>20</v>
      </c>
      <c r="AG1512" s="20">
        <f ca="1">RAND()</f>
        <v>0.51122894064070834</v>
      </c>
      <c r="AH1512" s="15">
        <f ca="1">IF(B1512=1, ROUND(_xlfn.NORM.INV(AG1512,$C$17,$C$18)*(1+$T$14), 0), ROUND(_xlfn.NORM.INV(AG1512, $D$17, $D$18)*(1+$T$14), 0))</f>
        <v>201</v>
      </c>
      <c r="AI1512" s="20">
        <f ca="1">RAND()</f>
        <v>0.70675349493379247</v>
      </c>
      <c r="AJ1512" s="18">
        <f ca="1">IF(B1512=1, ROUND(_xlfn.NORM.INV(AI1512,$C$19,$C$20), 2), ROUND(_xlfn.NORM.INV(AI1512, $D$19, $D$20), 2))</f>
        <v>1790.05</v>
      </c>
      <c r="AK1512" s="15">
        <f ca="1">MIN(ROUND(H1512*(1+$C$22),0),AH1512)</f>
        <v>201</v>
      </c>
      <c r="AL1512" s="20">
        <f ca="1">RAND()</f>
        <v>0.4078385237415566</v>
      </c>
      <c r="AM1512" s="19">
        <f ca="1">(IF(B1512=1, $G$21+($G$22-$G$21)*AL1512, $H$21+($H$22-$H$21)*AL1512))</f>
        <v>2.2235155712246699E-2</v>
      </c>
      <c r="AN1512" s="15">
        <f ca="1">ROUND(AK1512*(1-AM1512), 0)</f>
        <v>197</v>
      </c>
      <c r="AO1512" s="18">
        <f ca="1">SUM(IF(AN1512&gt;H1512, (AN1512-H1512)*($G$23+AJ1512), 0),IF(AF1512&gt;G1512,(AF1512-G1512)*($G$23+AB1512),0),IF(X1512&gt;F1512,(X1512-F1512)*($G$23+T1512),0),IF(P1512&gt;E1512,(P1512-E1512)*($G$23+L1512),0))</f>
        <v>0</v>
      </c>
      <c r="AP1512" s="18">
        <f>-$C$24</f>
        <v>-313614.51120000001</v>
      </c>
      <c r="AQ1512" s="17">
        <f ca="1">L1512*P1512+T1512*X1512+AB1512*AF1512+AJ1512*AN1512-AO1512+AP1512</f>
        <v>245581.63880000002</v>
      </c>
      <c r="AS1512" s="21">
        <f ca="1">SUM(IF(AN1512&gt;H1512, (AN1512-H1512), 0),IF(AF1512&gt;G1512,(AF1512-G1512),0),IF(X1512&gt;F1512,(X1512-F1512),0),IF(P1512&gt;E1512,(P1512-E1512),0))</f>
        <v>0</v>
      </c>
    </row>
    <row r="1513" spans="1:45" x14ac:dyDescent="0.4">
      <c r="A1513" s="15">
        <v>1485</v>
      </c>
      <c r="B1513" s="15">
        <f ca="1">IF(RAND() &lt; (8/12), 0, 1)</f>
        <v>1</v>
      </c>
      <c r="C1513" s="20">
        <f ca="1">RAND()</f>
        <v>1.3097384995152672E-2</v>
      </c>
      <c r="D1513" s="15" t="str">
        <f ca="1">LOOKUP(C1513,$H$13:$H$16,$F$13:$F$16)</f>
        <v>Airbus A350-900</v>
      </c>
      <c r="E1513" s="15">
        <f ca="1">LOOKUP(D1513,$F$6:$F$9,$I$6:$I$9)</f>
        <v>0</v>
      </c>
      <c r="F1513" s="15">
        <f ca="1">LOOKUP(D1513,$F$6:$F$9,$J$6:$J$9)</f>
        <v>32</v>
      </c>
      <c r="G1513" s="15">
        <f ca="1">LOOKUP(D1513,$F$6:$F$9,$K$6:$K$9)</f>
        <v>21</v>
      </c>
      <c r="H1513" s="15">
        <f ca="1">LOOKUP(D1513,$F$6:$F$9,$L$6:$L$9)</f>
        <v>259</v>
      </c>
      <c r="I1513" s="20">
        <f ca="1">RAND()</f>
        <v>0.96373736591081971</v>
      </c>
      <c r="J1513" s="15">
        <f ca="1">IF(B1513=1, ROUND(_xlfn.NORM.INV(I1513,$C$5,$C$6)*(1+$T$14), 0), ROUND(_xlfn.NORM.INV(I1513, $D$5, $D$6)*(1+$T$14), 0))</f>
        <v>10</v>
      </c>
      <c r="K1513" s="20">
        <f ca="1">RAND()</f>
        <v>0.94113370209014646</v>
      </c>
      <c r="L1513" s="18">
        <f ca="1">IF(B1513=1, ROUND(_xlfn.NORM.INV(K1513,$C$7,$C$8), 2), ROUND(_xlfn.NORM.INV(K1513, $D$7, $D$8), 2))</f>
        <v>16480.080000000002</v>
      </c>
      <c r="M1513" s="15">
        <f ca="1">MIN(E1513,J1513)</f>
        <v>0</v>
      </c>
      <c r="N1513" s="15">
        <f ca="1">RAND()</f>
        <v>0.73338114223945028</v>
      </c>
      <c r="O1513" s="19">
        <f ca="1">(IF(B1513=1, $G$21+($G$22-$G$21)*N1513, $H$21+($H$22-$H$21)*N1513))</f>
        <v>4.0668339978380763E-2</v>
      </c>
      <c r="P1513" s="15">
        <f ca="1">ROUND(M1513*(1-O1513), 0)</f>
        <v>0</v>
      </c>
      <c r="Q1513" s="20">
        <f ca="1">RAND()</f>
        <v>0.86146148736401018</v>
      </c>
      <c r="R1513" s="15">
        <f ca="1">IF(B1513=1, ROUND(_xlfn.NORM.INV(Q1513,$C$9,$C$10)*(1+$T$14), 0), ROUND(_xlfn.NORM.INV(Q1513, $D$9, $D$10)*(1+$T$14), 0))</f>
        <v>88</v>
      </c>
      <c r="S1513" s="20">
        <f ca="1">RAND()</f>
        <v>0.61689550784501423</v>
      </c>
      <c r="T1513" s="18">
        <f ca="1">IF(B1513=1, ROUND(_xlfn.NORM.INV(S1513,$C$11,$C$12), 2), ROUND(_xlfn.NORM.INV(S1513, $D$11, $D$12), 2))</f>
        <v>7097.55</v>
      </c>
      <c r="U1513" s="15">
        <f ca="1">MIN(F1513,R1513)</f>
        <v>32</v>
      </c>
      <c r="V1513" s="15">
        <f ca="1">RAND()</f>
        <v>9.1262465388554093E-3</v>
      </c>
      <c r="W1513" s="19">
        <f ca="1">(IF(B1513=1, $G$21+($G$22-$G$21)*V1513, $H$21+($H$22-$H$21)*V1513))</f>
        <v>1.5319418628859939E-2</v>
      </c>
      <c r="X1513" s="15">
        <f ca="1">ROUND(U1513*(1-W1513), 0)</f>
        <v>32</v>
      </c>
      <c r="Y1513" s="20">
        <f ca="1">RAND()</f>
        <v>0.72303472637816679</v>
      </c>
      <c r="Z1513" s="15">
        <f ca="1">IF(B1513=1, ROUND(_xlfn.NORM.INV(Y1513,$C$13,$C$14)*(1+$T$14), 0), ROUND(_xlfn.NORM.INV(Y1513, $D$13, $D$14)*(1+$T$14), 0))</f>
        <v>68</v>
      </c>
      <c r="AA1513" s="20">
        <f ca="1">RAND()</f>
        <v>6.0338323887097922E-2</v>
      </c>
      <c r="AB1513" s="18">
        <f ca="1">IF(B1513=1, ROUND(_xlfn.NORM.INV(AA1513,$C$15,$C$16), 2), ROUND(_xlfn.NORM.INV(AA1513, $D$15, $D$16), 2))</f>
        <v>2896.02</v>
      </c>
      <c r="AC1513" s="15">
        <f ca="1">MIN(G1513,Z1513)</f>
        <v>21</v>
      </c>
      <c r="AD1513" s="15">
        <f ca="1">RAND()</f>
        <v>0.26473778775080814</v>
      </c>
      <c r="AE1513" s="19">
        <f ca="1">(IF(B1513=1, $G$21+($G$22-$G$21)*AD1513, $H$21+($H$22-$H$21)*AD1513))</f>
        <v>2.4265822571278284E-2</v>
      </c>
      <c r="AF1513" s="15">
        <f ca="1">ROUND(AC1513*(1-AE1513), 0)</f>
        <v>20</v>
      </c>
      <c r="AG1513" s="20">
        <f ca="1">RAND()</f>
        <v>0.2443227251590594</v>
      </c>
      <c r="AH1513" s="15">
        <f ca="1">IF(B1513=1, ROUND(_xlfn.NORM.INV(AG1513,$C$17,$C$18)*(1+$T$14), 0), ROUND(_xlfn.NORM.INV(AG1513, $D$17, $D$18)*(1+$T$14), 0))</f>
        <v>217</v>
      </c>
      <c r="AI1513" s="20">
        <f ca="1">RAND()</f>
        <v>0.93467509641896829</v>
      </c>
      <c r="AJ1513" s="18">
        <f ca="1">IF(B1513=1, ROUND(_xlfn.NORM.INV(AI1513,$C$19,$C$20), 2), ROUND(_xlfn.NORM.INV(AI1513, $D$19, $D$20), 2))</f>
        <v>2730.8</v>
      </c>
      <c r="AK1513" s="15">
        <f ca="1">MIN(ROUND(H1513*(1+$C$22),0),AH1513)</f>
        <v>217</v>
      </c>
      <c r="AL1513" s="20">
        <f ca="1">RAND()</f>
        <v>0.68646587846228535</v>
      </c>
      <c r="AM1513" s="19">
        <f ca="1">(IF(B1513=1, $G$21+($G$22-$G$21)*AL1513, $H$21+($H$22-$H$21)*AL1513))</f>
        <v>3.902630574617999E-2</v>
      </c>
      <c r="AN1513" s="15">
        <f ca="1">ROUND(AK1513*(1-AM1513), 0)</f>
        <v>209</v>
      </c>
      <c r="AO1513" s="18">
        <f ca="1">SUM(IF(AN1513&gt;H1513, (AN1513-H1513)*($G$23+AJ1513), 0),IF(AF1513&gt;G1513,(AF1513-G1513)*($G$23+AB1513),0),IF(X1513&gt;F1513,(X1513-F1513)*($G$23+T1513),0),IF(P1513&gt;E1513,(P1513-E1513)*($G$23+L1513),0))</f>
        <v>0</v>
      </c>
      <c r="AP1513" s="18">
        <f>-$C$24</f>
        <v>-313614.51120000001</v>
      </c>
      <c r="AQ1513" s="17">
        <f ca="1">L1513*P1513+T1513*X1513+AB1513*AF1513+AJ1513*AN1513-AO1513+AP1513</f>
        <v>542164.68880000012</v>
      </c>
      <c r="AS1513" s="21">
        <f ca="1">SUM(IF(AN1513&gt;H1513, (AN1513-H1513), 0),IF(AF1513&gt;G1513,(AF1513-G1513),0),IF(X1513&gt;F1513,(X1513-F1513),0),IF(P1513&gt;E1513,(P1513-E1513),0))</f>
        <v>0</v>
      </c>
    </row>
    <row r="1514" spans="1:45" x14ac:dyDescent="0.4">
      <c r="A1514" s="15">
        <v>1486</v>
      </c>
      <c r="B1514" s="15">
        <f ca="1">IF(RAND() &lt; (8/12), 0, 1)</f>
        <v>1</v>
      </c>
      <c r="C1514" s="20">
        <f ca="1">RAND()</f>
        <v>0.57664889435398925</v>
      </c>
      <c r="D1514" s="15" t="str">
        <f ca="1">LOOKUP(C1514,$H$13:$H$16,$F$13:$F$16)</f>
        <v>Airbus A380-800</v>
      </c>
      <c r="E1514" s="15">
        <f ca="1">LOOKUP(D1514,$F$6:$F$9,$I$6:$I$9)</f>
        <v>14</v>
      </c>
      <c r="F1514" s="15">
        <f ca="1">LOOKUP(D1514,$F$6:$F$9,$J$6:$J$9)</f>
        <v>76</v>
      </c>
      <c r="G1514" s="15">
        <f ca="1">LOOKUP(D1514,$F$6:$F$9,$K$6:$K$9)</f>
        <v>56</v>
      </c>
      <c r="H1514" s="15">
        <f ca="1">LOOKUP(D1514,$F$6:$F$9,$L$6:$L$9)</f>
        <v>341</v>
      </c>
      <c r="I1514" s="20">
        <f ca="1">RAND()</f>
        <v>6.7110259132114214E-2</v>
      </c>
      <c r="J1514" s="15">
        <f ca="1">IF(B1514=1, ROUND(_xlfn.NORM.INV(I1514,$C$5,$C$6)*(1+$T$14), 0), ROUND(_xlfn.NORM.INV(I1514, $D$5, $D$6)*(1+$T$14), 0))</f>
        <v>3</v>
      </c>
      <c r="K1514" s="20">
        <f ca="1">RAND()</f>
        <v>0.38189548196862377</v>
      </c>
      <c r="L1514" s="18">
        <f ca="1">IF(B1514=1, ROUND(_xlfn.NORM.INV(K1514,$C$7,$C$8), 2), ROUND(_xlfn.NORM.INV(K1514, $D$7, $D$8), 2))</f>
        <v>13116.94</v>
      </c>
      <c r="M1514" s="15">
        <f ca="1">MIN(E1514,J1514)</f>
        <v>3</v>
      </c>
      <c r="N1514" s="15">
        <f ca="1">RAND()</f>
        <v>0.88609526989840426</v>
      </c>
      <c r="O1514" s="19">
        <f ca="1">(IF(B1514=1, $G$21+($G$22-$G$21)*N1514, $H$21+($H$22-$H$21)*N1514))</f>
        <v>4.6013334446444148E-2</v>
      </c>
      <c r="P1514" s="15">
        <f ca="1">ROUND(M1514*(1-O1514), 0)</f>
        <v>3</v>
      </c>
      <c r="Q1514" s="20">
        <f ca="1">RAND()</f>
        <v>0.95359792885276218</v>
      </c>
      <c r="R1514" s="15">
        <f ca="1">IF(B1514=1, ROUND(_xlfn.NORM.INV(Q1514,$C$9,$C$10)*(1+$T$14), 0), ROUND(_xlfn.NORM.INV(Q1514, $D$9, $D$10)*(1+$T$14), 0))</f>
        <v>103</v>
      </c>
      <c r="S1514" s="20">
        <f ca="1">RAND()</f>
        <v>0.50611229924550116</v>
      </c>
      <c r="T1514" s="18">
        <f ca="1">IF(B1514=1, ROUND(_xlfn.NORM.INV(S1514,$C$11,$C$12), 2), ROUND(_xlfn.NORM.INV(S1514, $D$11, $D$12), 2))</f>
        <v>6843.26</v>
      </c>
      <c r="U1514" s="15">
        <f ca="1">MIN(F1514,R1514)</f>
        <v>76</v>
      </c>
      <c r="V1514" s="15">
        <f ca="1">RAND()</f>
        <v>0.38689326554147752</v>
      </c>
      <c r="W1514" s="19">
        <f ca="1">(IF(B1514=1, $G$21+($G$22-$G$21)*V1514, $H$21+($H$22-$H$21)*V1514))</f>
        <v>2.8541264293951714E-2</v>
      </c>
      <c r="X1514" s="15">
        <f ca="1">ROUND(U1514*(1-W1514), 0)</f>
        <v>74</v>
      </c>
      <c r="Y1514" s="20">
        <f ca="1">RAND()</f>
        <v>0.91618692896135245</v>
      </c>
      <c r="Z1514" s="15">
        <f ca="1">IF(B1514=1, ROUND(_xlfn.NORM.INV(Y1514,$C$13,$C$14)*(1+$T$14), 0), ROUND(_xlfn.NORM.INV(Y1514, $D$13, $D$14)*(1+$T$14), 0))</f>
        <v>86</v>
      </c>
      <c r="AA1514" s="20">
        <f ca="1">RAND()</f>
        <v>8.3296242760107941E-2</v>
      </c>
      <c r="AB1514" s="18">
        <f ca="1">IF(B1514=1, ROUND(_xlfn.NORM.INV(AA1514,$C$15,$C$16), 2), ROUND(_xlfn.NORM.INV(AA1514, $D$15, $D$16), 2))</f>
        <v>2977.15</v>
      </c>
      <c r="AC1514" s="15">
        <f ca="1">MIN(G1514,Z1514)</f>
        <v>56</v>
      </c>
      <c r="AD1514" s="15">
        <f ca="1">RAND()</f>
        <v>2.6140959485274728E-2</v>
      </c>
      <c r="AE1514" s="19">
        <f ca="1">(IF(B1514=1, $G$21+($G$22-$G$21)*AD1514, $H$21+($H$22-$H$21)*AD1514))</f>
        <v>1.5914933581984616E-2</v>
      </c>
      <c r="AF1514" s="15">
        <f ca="1">ROUND(AC1514*(1-AE1514), 0)</f>
        <v>55</v>
      </c>
      <c r="AG1514" s="20">
        <f ca="1">RAND()</f>
        <v>6.6108480123525881E-2</v>
      </c>
      <c r="AH1514" s="15">
        <f ca="1">IF(B1514=1, ROUND(_xlfn.NORM.INV(AG1514,$C$17,$C$18)*(1+$T$14), 0), ROUND(_xlfn.NORM.INV(AG1514, $D$17, $D$18)*(1+$T$14), 0))</f>
        <v>115</v>
      </c>
      <c r="AI1514" s="20">
        <f ca="1">RAND()</f>
        <v>0.8753387496718853</v>
      </c>
      <c r="AJ1514" s="18">
        <f ca="1">IF(B1514=1, ROUND(_xlfn.NORM.INV(AI1514,$C$19,$C$20), 2), ROUND(_xlfn.NORM.INV(AI1514, $D$19, $D$20), 2))</f>
        <v>2622.74</v>
      </c>
      <c r="AK1514" s="15">
        <f ca="1">MIN(ROUND(H1514*(1+$C$22),0),AH1514)</f>
        <v>115</v>
      </c>
      <c r="AL1514" s="20">
        <f ca="1">RAND()</f>
        <v>0.59836185736589897</v>
      </c>
      <c r="AM1514" s="19">
        <f ca="1">(IF(B1514=1, $G$21+($G$22-$G$21)*AL1514, $H$21+($H$22-$H$21)*AL1514))</f>
        <v>3.5942665007806462E-2</v>
      </c>
      <c r="AN1514" s="15">
        <f ca="1">ROUND(AK1514*(1-AM1514), 0)</f>
        <v>111</v>
      </c>
      <c r="AO1514" s="18">
        <f ca="1">SUM(IF(AN1514&gt;H1514, (AN1514-H1514)*($G$23+AJ1514), 0),IF(AF1514&gt;G1514,(AF1514-G1514)*($G$23+AB1514),0),IF(X1514&gt;F1514,(X1514-F1514)*($G$23+T1514),0),IF(P1514&gt;E1514,(P1514-E1514)*($G$23+L1514),0))</f>
        <v>0</v>
      </c>
      <c r="AP1514" s="18">
        <f>-$C$24</f>
        <v>-313614.51120000001</v>
      </c>
      <c r="AQ1514" s="17">
        <f ca="1">L1514*P1514+T1514*X1514+AB1514*AF1514+AJ1514*AN1514-AO1514+AP1514</f>
        <v>687004.93879999989</v>
      </c>
      <c r="AS1514" s="21">
        <f ca="1">SUM(IF(AN1514&gt;H1514, (AN1514-H1514), 0),IF(AF1514&gt;G1514,(AF1514-G1514),0),IF(X1514&gt;F1514,(X1514-F1514),0),IF(P1514&gt;E1514,(P1514-E1514),0))</f>
        <v>0</v>
      </c>
    </row>
    <row r="1515" spans="1:45" x14ac:dyDescent="0.4">
      <c r="A1515" s="15">
        <v>1487</v>
      </c>
      <c r="B1515" s="15">
        <f ca="1">IF(RAND() &lt; (8/12), 0, 1)</f>
        <v>1</v>
      </c>
      <c r="C1515" s="20">
        <f ca="1">RAND()</f>
        <v>0.64368272472866706</v>
      </c>
      <c r="D1515" s="15" t="str">
        <f ca="1">LOOKUP(C1515,$H$13:$H$16,$F$13:$F$16)</f>
        <v>Boeing 777-300ER</v>
      </c>
      <c r="E1515" s="15">
        <f ca="1">LOOKUP(D1515,$F$6:$F$9,$I$6:$I$9)</f>
        <v>8</v>
      </c>
      <c r="F1515" s="15">
        <f ca="1">LOOKUP(D1515,$F$6:$F$9,$J$6:$J$9)</f>
        <v>40</v>
      </c>
      <c r="G1515" s="15">
        <f ca="1">LOOKUP(D1515,$F$6:$F$9,$K$6:$K$9)</f>
        <v>24</v>
      </c>
      <c r="H1515" s="15">
        <f ca="1">LOOKUP(D1515,$F$6:$F$9,$L$6:$L$9)</f>
        <v>260</v>
      </c>
      <c r="I1515" s="20">
        <f ca="1">RAND()</f>
        <v>0.29729783792292286</v>
      </c>
      <c r="J1515" s="15">
        <f ca="1">IF(B1515=1, ROUND(_xlfn.NORM.INV(I1515,$C$5,$C$6)*(1+$T$14), 0), ROUND(_xlfn.NORM.INV(I1515, $D$5, $D$6)*(1+$T$14), 0))</f>
        <v>5</v>
      </c>
      <c r="K1515" s="20">
        <f ca="1">RAND()</f>
        <v>0.77915316484027508</v>
      </c>
      <c r="L1515" s="18">
        <f ca="1">IF(B1515=1, ROUND(_xlfn.NORM.INV(K1515,$C$7,$C$8), 2), ROUND(_xlfn.NORM.INV(K1515, $D$7, $D$8), 2))</f>
        <v>15046.32</v>
      </c>
      <c r="M1515" s="15">
        <f ca="1">MIN(E1515,J1515)</f>
        <v>5</v>
      </c>
      <c r="N1515" s="15">
        <f ca="1">RAND()</f>
        <v>3.8908338677160703E-2</v>
      </c>
      <c r="O1515" s="19">
        <f ca="1">(IF(B1515=1, $G$21+($G$22-$G$21)*N1515, $H$21+($H$22-$H$21)*N1515))</f>
        <v>1.6361791853700625E-2</v>
      </c>
      <c r="P1515" s="15">
        <f ca="1">ROUND(M1515*(1-O1515), 0)</f>
        <v>5</v>
      </c>
      <c r="Q1515" s="20">
        <f ca="1">RAND()</f>
        <v>3.3263190981324797E-2</v>
      </c>
      <c r="R1515" s="15">
        <f ca="1">IF(B1515=1, ROUND(_xlfn.NORM.INV(Q1515,$C$9,$C$10)*(1+$T$14), 0), ROUND(_xlfn.NORM.INV(Q1515, $D$9, $D$10)*(1+$T$14), 0))</f>
        <v>15</v>
      </c>
      <c r="S1515" s="20">
        <f ca="1">RAND()</f>
        <v>0.12502068000539102</v>
      </c>
      <c r="T1515" s="18">
        <f ca="1">IF(B1515=1, ROUND(_xlfn.NORM.INV(S1515,$C$11,$C$12), 2), ROUND(_xlfn.NORM.INV(S1515, $D$11, $D$12), 2))</f>
        <v>5792.25</v>
      </c>
      <c r="U1515" s="15">
        <f ca="1">MIN(F1515,R1515)</f>
        <v>15</v>
      </c>
      <c r="V1515" s="15">
        <f ca="1">RAND()</f>
        <v>7.7763442581310849E-2</v>
      </c>
      <c r="W1515" s="19">
        <f ca="1">(IF(B1515=1, $G$21+($G$22-$G$21)*V1515, $H$21+($H$22-$H$21)*V1515))</f>
        <v>1.7721720490345878E-2</v>
      </c>
      <c r="X1515" s="15">
        <f ca="1">ROUND(U1515*(1-W1515), 0)</f>
        <v>15</v>
      </c>
      <c r="Y1515" s="20">
        <f ca="1">RAND()</f>
        <v>0.94290881454131759</v>
      </c>
      <c r="Z1515" s="15">
        <f ca="1">IF(B1515=1, ROUND(_xlfn.NORM.INV(Y1515,$C$13,$C$14)*(1+$T$14), 0), ROUND(_xlfn.NORM.INV(Y1515, $D$13, $D$14)*(1+$T$14), 0))</f>
        <v>91</v>
      </c>
      <c r="AA1515" s="20">
        <f ca="1">RAND()</f>
        <v>0.42892658859587418</v>
      </c>
      <c r="AB1515" s="18">
        <f ca="1">IF(B1515=1, ROUND(_xlfn.NORM.INV(AA1515,$C$15,$C$16), 2), ROUND(_xlfn.NORM.INV(AA1515, $D$15, $D$16), 2))</f>
        <v>3556.23</v>
      </c>
      <c r="AC1515" s="15">
        <f ca="1">MIN(G1515,Z1515)</f>
        <v>24</v>
      </c>
      <c r="AD1515" s="15">
        <f ca="1">RAND()</f>
        <v>0.42563985871225529</v>
      </c>
      <c r="AE1515" s="19">
        <f ca="1">(IF(B1515=1, $G$21+($G$22-$G$21)*AD1515, $H$21+($H$22-$H$21)*AD1515))</f>
        <v>2.9897395054928937E-2</v>
      </c>
      <c r="AF1515" s="15">
        <f ca="1">ROUND(AC1515*(1-AE1515), 0)</f>
        <v>23</v>
      </c>
      <c r="AG1515" s="20">
        <f ca="1">RAND()</f>
        <v>0.54338301546196011</v>
      </c>
      <c r="AH1515" s="15">
        <f ca="1">IF(B1515=1, ROUND(_xlfn.NORM.INV(AG1515,$C$17,$C$18)*(1+$T$14), 0), ROUND(_xlfn.NORM.INV(AG1515, $D$17, $D$18)*(1+$T$14), 0))</f>
        <v>318</v>
      </c>
      <c r="AI1515" s="20">
        <f ca="1">RAND()</f>
        <v>0.92792902122019238</v>
      </c>
      <c r="AJ1515" s="18">
        <f ca="1">IF(B1515=1, ROUND(_xlfn.NORM.INV(AI1515,$C$19,$C$20), 2), ROUND(_xlfn.NORM.INV(AI1515, $D$19, $D$20), 2))</f>
        <v>2715.47</v>
      </c>
      <c r="AK1515" s="15">
        <f ca="1">MIN(ROUND(H1515*(1+$C$22),0),AH1515)</f>
        <v>273</v>
      </c>
      <c r="AL1515" s="20">
        <f ca="1">RAND()</f>
        <v>0.87244315927743565</v>
      </c>
      <c r="AM1515" s="19">
        <f ca="1">(IF(B1515=1, $G$21+($G$22-$G$21)*AL1515, $H$21+($H$22-$H$21)*AL1515))</f>
        <v>4.5535510574710253E-2</v>
      </c>
      <c r="AN1515" s="15">
        <f ca="1">ROUND(AK1515*(1-AM1515), 0)</f>
        <v>261</v>
      </c>
      <c r="AO1515" s="18">
        <f ca="1">SUM(IF(AN1515&gt;H1515, (AN1515-H1515)*($G$23+AJ1515), 0),IF(AF1515&gt;G1515,(AF1515-G1515)*($G$23+AB1515),0),IF(X1515&gt;F1515,(X1515-F1515)*($G$23+T1515),0),IF(P1515&gt;E1515,(P1515-E1515)*($G$23+L1515),0))</f>
        <v>3566.47</v>
      </c>
      <c r="AP1515" s="18">
        <f>-$C$24</f>
        <v>-313614.51120000001</v>
      </c>
      <c r="AQ1515" s="17">
        <f ca="1">L1515*P1515+T1515*X1515+AB1515*AF1515+AJ1515*AN1515-AO1515+AP1515</f>
        <v>635465.32880000002</v>
      </c>
      <c r="AS1515" s="21">
        <f ca="1">SUM(IF(AN1515&gt;H1515, (AN1515-H1515), 0),IF(AF1515&gt;G1515,(AF1515-G1515),0),IF(X1515&gt;F1515,(X1515-F1515),0),IF(P1515&gt;E1515,(P1515-E1515),0))</f>
        <v>1</v>
      </c>
    </row>
    <row r="1516" spans="1:45" x14ac:dyDescent="0.4">
      <c r="A1516" s="15">
        <v>1488</v>
      </c>
      <c r="B1516" s="15">
        <f ca="1">IF(RAND() &lt; (8/12), 0, 1)</f>
        <v>0</v>
      </c>
      <c r="C1516" s="20">
        <f ca="1">RAND()</f>
        <v>0.21813373077928588</v>
      </c>
      <c r="D1516" s="15" t="str">
        <f ca="1">LOOKUP(C1516,$H$13:$H$16,$F$13:$F$16)</f>
        <v>Airbus A380-800</v>
      </c>
      <c r="E1516" s="15">
        <f ca="1">LOOKUP(D1516,$F$6:$F$9,$I$6:$I$9)</f>
        <v>14</v>
      </c>
      <c r="F1516" s="15">
        <f ca="1">LOOKUP(D1516,$F$6:$F$9,$J$6:$J$9)</f>
        <v>76</v>
      </c>
      <c r="G1516" s="15">
        <f ca="1">LOOKUP(D1516,$F$6:$F$9,$K$6:$K$9)</f>
        <v>56</v>
      </c>
      <c r="H1516" s="15">
        <f ca="1">LOOKUP(D1516,$F$6:$F$9,$L$6:$L$9)</f>
        <v>341</v>
      </c>
      <c r="I1516" s="20">
        <f ca="1">RAND()</f>
        <v>0.97576389825427201</v>
      </c>
      <c r="J1516" s="15">
        <f ca="1">IF(B1516=1, ROUND(_xlfn.NORM.INV(I1516,$C$5,$C$6)*(1+$T$14), 0), ROUND(_xlfn.NORM.INV(I1516, $D$5, $D$6)*(1+$T$14), 0))</f>
        <v>6</v>
      </c>
      <c r="K1516" s="20">
        <f ca="1">RAND()</f>
        <v>0.14974835390637131</v>
      </c>
      <c r="L1516" s="18">
        <f ca="1">IF(B1516=1, ROUND(_xlfn.NORM.INV(K1516,$C$7,$C$8), 2), ROUND(_xlfn.NORM.INV(K1516, $D$7, $D$8), 2))</f>
        <v>10019.52</v>
      </c>
      <c r="M1516" s="15">
        <f ca="1">MIN(E1516,J1516)</f>
        <v>6</v>
      </c>
      <c r="N1516" s="15">
        <f ca="1">RAND()</f>
        <v>0.3846626170314501</v>
      </c>
      <c r="O1516" s="19">
        <f ca="1">(IF(B1516=1, $G$21+($G$22-$G$21)*N1516, $H$21+($H$22-$H$21)*N1516))</f>
        <v>2.1539878510943501E-2</v>
      </c>
      <c r="P1516" s="15">
        <f ca="1">ROUND(M1516*(1-O1516), 0)</f>
        <v>6</v>
      </c>
      <c r="Q1516" s="20">
        <f ca="1">RAND()</f>
        <v>0.38954861824549747</v>
      </c>
      <c r="R1516" s="15">
        <f ca="1">IF(B1516=1, ROUND(_xlfn.NORM.INV(Q1516,$C$9,$C$10)*(1+$T$14), 0), ROUND(_xlfn.NORM.INV(Q1516, $D$9, $D$10)*(1+$T$14), 0))</f>
        <v>37</v>
      </c>
      <c r="S1516" s="20">
        <f ca="1">RAND()</f>
        <v>0.37673376224543498</v>
      </c>
      <c r="T1516" s="18">
        <f ca="1">IF(B1516=1, ROUND(_xlfn.NORM.INV(S1516,$C$11,$C$12), 2), ROUND(_xlfn.NORM.INV(S1516, $D$11, $D$12), 2))</f>
        <v>5174.62</v>
      </c>
      <c r="U1516" s="15">
        <f ca="1">MIN(F1516,R1516)</f>
        <v>37</v>
      </c>
      <c r="V1516" s="15">
        <f ca="1">RAND()</f>
        <v>0.7423213486658059</v>
      </c>
      <c r="W1516" s="19">
        <f ca="1">(IF(B1516=1, $G$21+($G$22-$G$21)*V1516, $H$21+($H$22-$H$21)*V1516))</f>
        <v>3.2269640459974179E-2</v>
      </c>
      <c r="X1516" s="15">
        <f ca="1">ROUND(U1516*(1-W1516), 0)</f>
        <v>36</v>
      </c>
      <c r="Y1516" s="20">
        <f ca="1">RAND()</f>
        <v>0.97328754247718219</v>
      </c>
      <c r="Z1516" s="15">
        <f ca="1">IF(B1516=1, ROUND(_xlfn.NORM.INV(Y1516,$C$13,$C$14)*(1+$T$14), 0), ROUND(_xlfn.NORM.INV(Y1516, $D$13, $D$14)*(1+$T$14), 0))</f>
        <v>54</v>
      </c>
      <c r="AA1516" s="20">
        <f ca="1">RAND()</f>
        <v>0.11027857669553309</v>
      </c>
      <c r="AB1516" s="18">
        <f ca="1">IF(B1516=1, ROUND(_xlfn.NORM.INV(AA1516,$C$15,$C$16), 2), ROUND(_xlfn.NORM.INV(AA1516, $D$15, $D$16), 2))</f>
        <v>2649.08</v>
      </c>
      <c r="AC1516" s="15">
        <f ca="1">MIN(G1516,Z1516)</f>
        <v>54</v>
      </c>
      <c r="AD1516" s="15">
        <f ca="1">RAND()</f>
        <v>0.52666407053062969</v>
      </c>
      <c r="AE1516" s="19">
        <f ca="1">(IF(B1516=1, $G$21+($G$22-$G$21)*AD1516, $H$21+($H$22-$H$21)*AD1516))</f>
        <v>2.5799922115918889E-2</v>
      </c>
      <c r="AF1516" s="15">
        <f ca="1">ROUND(AC1516*(1-AE1516), 0)</f>
        <v>53</v>
      </c>
      <c r="AG1516" s="20">
        <f ca="1">RAND()</f>
        <v>0.70811113858911812</v>
      </c>
      <c r="AH1516" s="15">
        <f ca="1">IF(B1516=1, ROUND(_xlfn.NORM.INV(AG1516,$C$17,$C$18)*(1+$T$14), 0), ROUND(_xlfn.NORM.INV(AG1516, $D$17, $D$18)*(1+$T$14), 0))</f>
        <v>228</v>
      </c>
      <c r="AI1516" s="20">
        <f ca="1">RAND()</f>
        <v>0.19230208513773073</v>
      </c>
      <c r="AJ1516" s="18">
        <f ca="1">IF(B1516=1, ROUND(_xlfn.NORM.INV(AI1516,$C$19,$C$20), 2), ROUND(_xlfn.NORM.INV(AI1516, $D$19, $D$20), 2))</f>
        <v>1682.69</v>
      </c>
      <c r="AK1516" s="15">
        <f ca="1">MIN(ROUND(H1516*(1+$C$22),0),AH1516)</f>
        <v>228</v>
      </c>
      <c r="AL1516" s="20">
        <f ca="1">RAND()</f>
        <v>0.8377779913879867</v>
      </c>
      <c r="AM1516" s="19">
        <f ca="1">(IF(B1516=1, $G$21+($G$22-$G$21)*AL1516, $H$21+($H$22-$H$21)*AL1516))</f>
        <v>3.5133339741639603E-2</v>
      </c>
      <c r="AN1516" s="15">
        <f ca="1">ROUND(AK1516*(1-AM1516), 0)</f>
        <v>220</v>
      </c>
      <c r="AO1516" s="18">
        <f ca="1">SUM(IF(AN1516&gt;H1516, (AN1516-H1516)*($G$23+AJ1516), 0),IF(AF1516&gt;G1516,(AF1516-G1516)*($G$23+AB1516),0),IF(X1516&gt;F1516,(X1516-F1516)*($G$23+T1516),0),IF(P1516&gt;E1516,(P1516-E1516)*($G$23+L1516),0))</f>
        <v>0</v>
      </c>
      <c r="AP1516" s="18">
        <f>-$C$24</f>
        <v>-313614.51120000001</v>
      </c>
      <c r="AQ1516" s="17">
        <f ca="1">L1516*P1516+T1516*X1516+AB1516*AF1516+AJ1516*AN1516-AO1516+AP1516</f>
        <v>443381.96879999997</v>
      </c>
      <c r="AS1516" s="21">
        <f ca="1">SUM(IF(AN1516&gt;H1516, (AN1516-H1516), 0),IF(AF1516&gt;G1516,(AF1516-G1516),0),IF(X1516&gt;F1516,(X1516-F1516),0),IF(P1516&gt;E1516,(P1516-E1516),0))</f>
        <v>0</v>
      </c>
    </row>
    <row r="1517" spans="1:45" x14ac:dyDescent="0.4">
      <c r="A1517" s="15">
        <v>1489</v>
      </c>
      <c r="B1517" s="15">
        <f ca="1">IF(RAND() &lt; (8/12), 0, 1)</f>
        <v>0</v>
      </c>
      <c r="C1517" s="20">
        <f ca="1">RAND()</f>
        <v>0.9153554888472959</v>
      </c>
      <c r="D1517" s="15" t="str">
        <f ca="1">LOOKUP(C1517,$H$13:$H$16,$F$13:$F$16)</f>
        <v>Boeing 777-300ER</v>
      </c>
      <c r="E1517" s="15">
        <f ca="1">LOOKUP(D1517,$F$6:$F$9,$I$6:$I$9)</f>
        <v>8</v>
      </c>
      <c r="F1517" s="15">
        <f ca="1">LOOKUP(D1517,$F$6:$F$9,$J$6:$J$9)</f>
        <v>40</v>
      </c>
      <c r="G1517" s="15">
        <f ca="1">LOOKUP(D1517,$F$6:$F$9,$K$6:$K$9)</f>
        <v>24</v>
      </c>
      <c r="H1517" s="15">
        <f ca="1">LOOKUP(D1517,$F$6:$F$9,$L$6:$L$9)</f>
        <v>260</v>
      </c>
      <c r="I1517" s="20">
        <f ca="1">RAND()</f>
        <v>0.4336298438667382</v>
      </c>
      <c r="J1517" s="15">
        <f ca="1">IF(B1517=1, ROUND(_xlfn.NORM.INV(I1517,$C$5,$C$6)*(1+$T$14), 0), ROUND(_xlfn.NORM.INV(I1517, $D$5, $D$6)*(1+$T$14), 0))</f>
        <v>4</v>
      </c>
      <c r="K1517" s="20">
        <f ca="1">RAND()</f>
        <v>0.7848342115333955</v>
      </c>
      <c r="L1517" s="18">
        <f ca="1">IF(B1517=1, ROUND(_xlfn.NORM.INV(K1517,$C$7,$C$8), 2), ROUND(_xlfn.NORM.INV(K1517, $D$7, $D$8), 2))</f>
        <v>10851.8</v>
      </c>
      <c r="M1517" s="15">
        <f ca="1">MIN(E1517,J1517)</f>
        <v>4</v>
      </c>
      <c r="N1517" s="15">
        <f ca="1">RAND()</f>
        <v>0.27678744336094363</v>
      </c>
      <c r="O1517" s="19">
        <f ca="1">(IF(B1517=1, $G$21+($G$22-$G$21)*N1517, $H$21+($H$22-$H$21)*N1517))</f>
        <v>1.8303623300828308E-2</v>
      </c>
      <c r="P1517" s="15">
        <f ca="1">ROUND(M1517*(1-O1517), 0)</f>
        <v>4</v>
      </c>
      <c r="Q1517" s="20">
        <f ca="1">RAND()</f>
        <v>0.9827590138855411</v>
      </c>
      <c r="R1517" s="15">
        <f ca="1">IF(B1517=1, ROUND(_xlfn.NORM.INV(Q1517,$C$9,$C$10)*(1+$T$14), 0), ROUND(_xlfn.NORM.INV(Q1517, $D$9, $D$10)*(1+$T$14), 0))</f>
        <v>62</v>
      </c>
      <c r="S1517" s="20">
        <f ca="1">RAND()</f>
        <v>0.60556640809202145</v>
      </c>
      <c r="T1517" s="18">
        <f ca="1">IF(B1517=1, ROUND(_xlfn.NORM.INV(S1517,$C$11,$C$12), 2), ROUND(_xlfn.NORM.INV(S1517, $D$11, $D$12), 2))</f>
        <v>5307.21</v>
      </c>
      <c r="U1517" s="15">
        <f ca="1">MIN(F1517,R1517)</f>
        <v>40</v>
      </c>
      <c r="V1517" s="15">
        <f ca="1">RAND()</f>
        <v>0.60119083275241103</v>
      </c>
      <c r="W1517" s="19">
        <f ca="1">(IF(B1517=1, $G$21+($G$22-$G$21)*V1517, $H$21+($H$22-$H$21)*V1517))</f>
        <v>2.8035724982572327E-2</v>
      </c>
      <c r="X1517" s="15">
        <f ca="1">ROUND(U1517*(1-W1517), 0)</f>
        <v>39</v>
      </c>
      <c r="Y1517" s="20">
        <f ca="1">RAND()</f>
        <v>0.55344374445695377</v>
      </c>
      <c r="Z1517" s="15">
        <f ca="1">IF(B1517=1, ROUND(_xlfn.NORM.INV(Y1517,$C$13,$C$14)*(1+$T$14), 0), ROUND(_xlfn.NORM.INV(Y1517, $D$13, $D$14)*(1+$T$14), 0))</f>
        <v>37</v>
      </c>
      <c r="AA1517" s="20">
        <f ca="1">RAND()</f>
        <v>0.32304722656025553</v>
      </c>
      <c r="AB1517" s="18">
        <f ca="1">IF(B1517=1, ROUND(_xlfn.NORM.INV(AA1517,$C$15,$C$16), 2), ROUND(_xlfn.NORM.INV(AA1517, $D$15, $D$16), 2))</f>
        <v>2742.16</v>
      </c>
      <c r="AC1517" s="15">
        <f ca="1">MIN(G1517,Z1517)</f>
        <v>24</v>
      </c>
      <c r="AD1517" s="15">
        <f ca="1">RAND()</f>
        <v>0.54111739739405307</v>
      </c>
      <c r="AE1517" s="19">
        <f ca="1">(IF(B1517=1, $G$21+($G$22-$G$21)*AD1517, $H$21+($H$22-$H$21)*AD1517))</f>
        <v>2.6233521921821594E-2</v>
      </c>
      <c r="AF1517" s="15">
        <f ca="1">ROUND(AC1517*(1-AE1517), 0)</f>
        <v>23</v>
      </c>
      <c r="AG1517" s="20">
        <f ca="1">RAND()</f>
        <v>0.74540083941853952</v>
      </c>
      <c r="AH1517" s="15">
        <f ca="1">IF(B1517=1, ROUND(_xlfn.NORM.INV(AG1517,$C$17,$C$18)*(1+$T$14), 0), ROUND(_xlfn.NORM.INV(AG1517, $D$17, $D$18)*(1+$T$14), 0))</f>
        <v>234</v>
      </c>
      <c r="AI1517" s="20">
        <f ca="1">RAND()</f>
        <v>0.54028401024911832</v>
      </c>
      <c r="AJ1517" s="18">
        <f ca="1">IF(B1517=1, ROUND(_xlfn.NORM.INV(AI1517,$C$19,$C$20), 2), ROUND(_xlfn.NORM.INV(AI1517, $D$19, $D$20), 2))</f>
        <v>1756.41</v>
      </c>
      <c r="AK1517" s="15">
        <f ca="1">MIN(ROUND(H1517*(1+$C$22),0),AH1517)</f>
        <v>234</v>
      </c>
      <c r="AL1517" s="20">
        <f ca="1">RAND()</f>
        <v>0.92741121329849907</v>
      </c>
      <c r="AM1517" s="19">
        <f ca="1">(IF(B1517=1, $G$21+($G$22-$G$21)*AL1517, $H$21+($H$22-$H$21)*AL1517))</f>
        <v>3.7822336398954971E-2</v>
      </c>
      <c r="AN1517" s="15">
        <f ca="1">ROUND(AK1517*(1-AM1517), 0)</f>
        <v>225</v>
      </c>
      <c r="AO1517" s="18">
        <f ca="1">SUM(IF(AN1517&gt;H1517, (AN1517-H1517)*($G$23+AJ1517), 0),IF(AF1517&gt;G1517,(AF1517-G1517)*($G$23+AB1517),0),IF(X1517&gt;F1517,(X1517-F1517)*($G$23+T1517),0),IF(P1517&gt;E1517,(P1517-E1517)*($G$23+L1517),0))</f>
        <v>0</v>
      </c>
      <c r="AP1517" s="18">
        <f>-$C$24</f>
        <v>-313614.51120000001</v>
      </c>
      <c r="AQ1517" s="17">
        <f ca="1">L1517*P1517+T1517*X1517+AB1517*AF1517+AJ1517*AN1517-AO1517+AP1517</f>
        <v>395035.80880000006</v>
      </c>
      <c r="AS1517" s="21">
        <f ca="1">SUM(IF(AN1517&gt;H1517, (AN1517-H1517), 0),IF(AF1517&gt;G1517,(AF1517-G1517),0),IF(X1517&gt;F1517,(X1517-F1517),0),IF(P1517&gt;E1517,(P1517-E1517),0))</f>
        <v>0</v>
      </c>
    </row>
    <row r="1518" spans="1:45" x14ac:dyDescent="0.4">
      <c r="A1518" s="15">
        <v>1490</v>
      </c>
      <c r="B1518" s="15">
        <f ca="1">IF(RAND() &lt; (8/12), 0, 1)</f>
        <v>0</v>
      </c>
      <c r="C1518" s="20">
        <f ca="1">RAND()</f>
        <v>0.96410495587472622</v>
      </c>
      <c r="D1518" s="15" t="str">
        <f ca="1">LOOKUP(C1518,$H$13:$H$16,$F$13:$F$16)</f>
        <v>Boeing 777-300ER</v>
      </c>
      <c r="E1518" s="15">
        <f ca="1">LOOKUP(D1518,$F$6:$F$9,$I$6:$I$9)</f>
        <v>8</v>
      </c>
      <c r="F1518" s="15">
        <f ca="1">LOOKUP(D1518,$F$6:$F$9,$J$6:$J$9)</f>
        <v>40</v>
      </c>
      <c r="G1518" s="15">
        <f ca="1">LOOKUP(D1518,$F$6:$F$9,$K$6:$K$9)</f>
        <v>24</v>
      </c>
      <c r="H1518" s="15">
        <f ca="1">LOOKUP(D1518,$F$6:$F$9,$L$6:$L$9)</f>
        <v>260</v>
      </c>
      <c r="I1518" s="20">
        <f ca="1">RAND()</f>
        <v>0.74498195648272503</v>
      </c>
      <c r="J1518" s="15">
        <f ca="1">IF(B1518=1, ROUND(_xlfn.NORM.INV(I1518,$C$5,$C$6)*(1+$T$14), 0), ROUND(_xlfn.NORM.INV(I1518, $D$5, $D$6)*(1+$T$14), 0))</f>
        <v>5</v>
      </c>
      <c r="K1518" s="20">
        <f ca="1">RAND()</f>
        <v>0.20468846940773666</v>
      </c>
      <c r="L1518" s="18">
        <f ca="1">IF(B1518=1, ROUND(_xlfn.NORM.INV(K1518,$C$7,$C$8), 2), ROUND(_xlfn.NORM.INV(K1518, $D$7, $D$8), 2))</f>
        <v>10116.379999999999</v>
      </c>
      <c r="M1518" s="15">
        <f ca="1">MIN(E1518,J1518)</f>
        <v>5</v>
      </c>
      <c r="N1518" s="15">
        <f ca="1">RAND()</f>
        <v>0.21061380680036657</v>
      </c>
      <c r="O1518" s="19">
        <f ca="1">(IF(B1518=1, $G$21+($G$22-$G$21)*N1518, $H$21+($H$22-$H$21)*N1518))</f>
        <v>1.6318414204010999E-2</v>
      </c>
      <c r="P1518" s="15">
        <f ca="1">ROUND(M1518*(1-O1518), 0)</f>
        <v>5</v>
      </c>
      <c r="Q1518" s="20">
        <f ca="1">RAND()</f>
        <v>0.90536227723104834</v>
      </c>
      <c r="R1518" s="15">
        <f ca="1">IF(B1518=1, ROUND(_xlfn.NORM.INV(Q1518,$C$9,$C$10)*(1+$T$14), 0), ROUND(_xlfn.NORM.INV(Q1518, $D$9, $D$10)*(1+$T$14), 0))</f>
        <v>54</v>
      </c>
      <c r="S1518" s="20">
        <f ca="1">RAND()</f>
        <v>0.52837374499680156</v>
      </c>
      <c r="T1518" s="18">
        <f ca="1">IF(B1518=1, ROUND(_xlfn.NORM.INV(S1518,$C$11,$C$12), 2), ROUND(_xlfn.NORM.INV(S1518, $D$11, $D$12), 2))</f>
        <v>5262.41</v>
      </c>
      <c r="U1518" s="15">
        <f ca="1">MIN(F1518,R1518)</f>
        <v>40</v>
      </c>
      <c r="V1518" s="15">
        <f ca="1">RAND()</f>
        <v>9.9113141085892753E-2</v>
      </c>
      <c r="W1518" s="19">
        <f ca="1">(IF(B1518=1, $G$21+($G$22-$G$21)*V1518, $H$21+($H$22-$H$21)*V1518))</f>
        <v>1.2973394232576783E-2</v>
      </c>
      <c r="X1518" s="15">
        <f ca="1">ROUND(U1518*(1-W1518), 0)</f>
        <v>39</v>
      </c>
      <c r="Y1518" s="20">
        <f ca="1">RAND()</f>
        <v>0.795059408437083</v>
      </c>
      <c r="Z1518" s="15">
        <f ca="1">IF(B1518=1, ROUND(_xlfn.NORM.INV(Y1518,$C$13,$C$14)*(1+$T$14), 0), ROUND(_xlfn.NORM.INV(Y1518, $D$13, $D$14)*(1+$T$14), 0))</f>
        <v>43</v>
      </c>
      <c r="AA1518" s="20">
        <f ca="1">RAND()</f>
        <v>0.7168886565868543</v>
      </c>
      <c r="AB1518" s="18">
        <f ca="1">IF(B1518=1, ROUND(_xlfn.NORM.INV(AA1518,$C$15,$C$16), 2), ROUND(_xlfn.NORM.INV(AA1518, $D$15, $D$16), 2))</f>
        <v>2867.68</v>
      </c>
      <c r="AC1518" s="15">
        <f ca="1">MIN(G1518,Z1518)</f>
        <v>24</v>
      </c>
      <c r="AD1518" s="15">
        <f ca="1">RAND()</f>
        <v>0.24715480556825997</v>
      </c>
      <c r="AE1518" s="19">
        <f ca="1">(IF(B1518=1, $G$21+($G$22-$G$21)*AD1518, $H$21+($H$22-$H$21)*AD1518))</f>
        <v>1.7414644167047799E-2</v>
      </c>
      <c r="AF1518" s="15">
        <f ca="1">ROUND(AC1518*(1-AE1518), 0)</f>
        <v>24</v>
      </c>
      <c r="AG1518" s="20">
        <f ca="1">RAND()</f>
        <v>0.95047340421748572</v>
      </c>
      <c r="AH1518" s="15">
        <f ca="1">IF(B1518=1, ROUND(_xlfn.NORM.INV(AG1518,$C$17,$C$18)*(1+$T$14), 0), ROUND(_xlfn.NORM.INV(AG1518, $D$17, $D$18)*(1+$T$14), 0))</f>
        <v>286</v>
      </c>
      <c r="AI1518" s="20">
        <f ca="1">RAND()</f>
        <v>0.62263766318540215</v>
      </c>
      <c r="AJ1518" s="18">
        <f ca="1">IF(B1518=1, ROUND(_xlfn.NORM.INV(AI1518,$C$19,$C$20), 2), ROUND(_xlfn.NORM.INV(AI1518, $D$19, $D$20), 2))</f>
        <v>1772.46</v>
      </c>
      <c r="AK1518" s="15">
        <f ca="1">MIN(ROUND(H1518*(1+$C$22),0),AH1518)</f>
        <v>273</v>
      </c>
      <c r="AL1518" s="20">
        <f ca="1">RAND()</f>
        <v>0.58586857282839777</v>
      </c>
      <c r="AM1518" s="19">
        <f ca="1">(IF(B1518=1, $G$21+($G$22-$G$21)*AL1518, $H$21+($H$22-$H$21)*AL1518))</f>
        <v>2.7576057184851933E-2</v>
      </c>
      <c r="AN1518" s="15">
        <f ca="1">ROUND(AK1518*(1-AM1518), 0)</f>
        <v>265</v>
      </c>
      <c r="AO1518" s="18">
        <f ca="1">SUM(IF(AN1518&gt;H1518, (AN1518-H1518)*($G$23+AJ1518), 0),IF(AF1518&gt;G1518,(AF1518-G1518)*($G$23+AB1518),0),IF(X1518&gt;F1518,(X1518-F1518)*($G$23+T1518),0),IF(P1518&gt;E1518,(P1518-E1518)*($G$23+L1518),0))</f>
        <v>13117.3</v>
      </c>
      <c r="AP1518" s="18">
        <f>-$C$24</f>
        <v>-313614.51120000001</v>
      </c>
      <c r="AQ1518" s="17">
        <f ca="1">L1518*P1518+T1518*X1518+AB1518*AF1518+AJ1518*AN1518-AO1518+AP1518</f>
        <v>467610.29879999993</v>
      </c>
      <c r="AS1518" s="21">
        <f ca="1">SUM(IF(AN1518&gt;H1518, (AN1518-H1518), 0),IF(AF1518&gt;G1518,(AF1518-G1518),0),IF(X1518&gt;F1518,(X1518-F1518),0),IF(P1518&gt;E1518,(P1518-E1518),0))</f>
        <v>5</v>
      </c>
    </row>
    <row r="1519" spans="1:45" x14ac:dyDescent="0.4">
      <c r="A1519" s="15">
        <v>1491</v>
      </c>
      <c r="B1519" s="15">
        <f ca="1">IF(RAND() &lt; (8/12), 0, 1)</f>
        <v>0</v>
      </c>
      <c r="C1519" s="20">
        <f ca="1">RAND()</f>
        <v>0.25392999173800412</v>
      </c>
      <c r="D1519" s="15" t="str">
        <f ca="1">LOOKUP(C1519,$H$13:$H$16,$F$13:$F$16)</f>
        <v>Airbus A380-800</v>
      </c>
      <c r="E1519" s="15">
        <f ca="1">LOOKUP(D1519,$F$6:$F$9,$I$6:$I$9)</f>
        <v>14</v>
      </c>
      <c r="F1519" s="15">
        <f ca="1">LOOKUP(D1519,$F$6:$F$9,$J$6:$J$9)</f>
        <v>76</v>
      </c>
      <c r="G1519" s="15">
        <f ca="1">LOOKUP(D1519,$F$6:$F$9,$K$6:$K$9)</f>
        <v>56</v>
      </c>
      <c r="H1519" s="15">
        <f ca="1">LOOKUP(D1519,$F$6:$F$9,$L$6:$L$9)</f>
        <v>341</v>
      </c>
      <c r="I1519" s="20">
        <f ca="1">RAND()</f>
        <v>0.74909434190972068</v>
      </c>
      <c r="J1519" s="15">
        <f ca="1">IF(B1519=1, ROUND(_xlfn.NORM.INV(I1519,$C$5,$C$6)*(1+$T$14), 0), ROUND(_xlfn.NORM.INV(I1519, $D$5, $D$6)*(1+$T$14), 0))</f>
        <v>5</v>
      </c>
      <c r="K1519" s="20">
        <f ca="1">RAND()</f>
        <v>0.49310910921861251</v>
      </c>
      <c r="L1519" s="18">
        <f ca="1">IF(B1519=1, ROUND(_xlfn.NORM.INV(K1519,$C$7,$C$8), 2), ROUND(_xlfn.NORM.INV(K1519, $D$7, $D$8), 2))</f>
        <v>10484.51</v>
      </c>
      <c r="M1519" s="15">
        <f ca="1">MIN(E1519,J1519)</f>
        <v>5</v>
      </c>
      <c r="N1519" s="15">
        <f ca="1">RAND()</f>
        <v>0.8764524956685078</v>
      </c>
      <c r="O1519" s="19">
        <f ca="1">(IF(B1519=1, $G$21+($G$22-$G$21)*N1519, $H$21+($H$22-$H$21)*N1519))</f>
        <v>3.6293574870055231E-2</v>
      </c>
      <c r="P1519" s="15">
        <f ca="1">ROUND(M1519*(1-O1519), 0)</f>
        <v>5</v>
      </c>
      <c r="Q1519" s="20">
        <f ca="1">RAND()</f>
        <v>0.74078769949496504</v>
      </c>
      <c r="R1519" s="15">
        <f ca="1">IF(B1519=1, ROUND(_xlfn.NORM.INV(Q1519,$C$9,$C$10)*(1+$T$14), 0), ROUND(_xlfn.NORM.INV(Q1519, $D$9, $D$10)*(1+$T$14), 0))</f>
        <v>47</v>
      </c>
      <c r="S1519" s="20">
        <f ca="1">RAND()</f>
        <v>0.81736487546061765</v>
      </c>
      <c r="T1519" s="18">
        <f ca="1">IF(B1519=1, ROUND(_xlfn.NORM.INV(S1519,$C$11,$C$12), 2), ROUND(_xlfn.NORM.INV(S1519, $D$11, $D$12), 2))</f>
        <v>5452.51</v>
      </c>
      <c r="U1519" s="15">
        <f ca="1">MIN(F1519,R1519)</f>
        <v>47</v>
      </c>
      <c r="V1519" s="15">
        <f ca="1">RAND()</f>
        <v>0.69432483010054358</v>
      </c>
      <c r="W1519" s="19">
        <f ca="1">(IF(B1519=1, $G$21+($G$22-$G$21)*V1519, $H$21+($H$22-$H$21)*V1519))</f>
        <v>3.0829744903016307E-2</v>
      </c>
      <c r="X1519" s="15">
        <f ca="1">ROUND(U1519*(1-W1519), 0)</f>
        <v>46</v>
      </c>
      <c r="Y1519" s="20">
        <f ca="1">RAND()</f>
        <v>0.80342807239183678</v>
      </c>
      <c r="Z1519" s="15">
        <f ca="1">IF(B1519=1, ROUND(_xlfn.NORM.INV(Y1519,$C$13,$C$14)*(1+$T$14), 0), ROUND(_xlfn.NORM.INV(Y1519, $D$13, $D$14)*(1+$T$14), 0))</f>
        <v>44</v>
      </c>
      <c r="AA1519" s="20">
        <f ca="1">RAND()</f>
        <v>4.2466004715560057E-2</v>
      </c>
      <c r="AB1519" s="18">
        <f ca="1">IF(B1519=1, ROUND(_xlfn.NORM.INV(AA1519,$C$15,$C$16), 2), ROUND(_xlfn.NORM.INV(AA1519, $D$15, $D$16), 2))</f>
        <v>2588.59</v>
      </c>
      <c r="AC1519" s="15">
        <f ca="1">MIN(G1519,Z1519)</f>
        <v>44</v>
      </c>
      <c r="AD1519" s="15">
        <f ca="1">RAND()</f>
        <v>0.45153564891655795</v>
      </c>
      <c r="AE1519" s="19">
        <f ca="1">(IF(B1519=1, $G$21+($G$22-$G$21)*AD1519, $H$21+($H$22-$H$21)*AD1519))</f>
        <v>2.3546069467496739E-2</v>
      </c>
      <c r="AF1519" s="15">
        <f ca="1">ROUND(AC1519*(1-AE1519), 0)</f>
        <v>43</v>
      </c>
      <c r="AG1519" s="20">
        <f ca="1">RAND()</f>
        <v>0.20608341166799926</v>
      </c>
      <c r="AH1519" s="15">
        <f ca="1">IF(B1519=1, ROUND(_xlfn.NORM.INV(AG1519,$C$17,$C$18)*(1+$T$14), 0), ROUND(_xlfn.NORM.INV(AG1519, $D$17, $D$18)*(1+$T$14), 0))</f>
        <v>156</v>
      </c>
      <c r="AI1519" s="20">
        <f ca="1">RAND()</f>
        <v>0.69118180567009924</v>
      </c>
      <c r="AJ1519" s="18">
        <f ca="1">IF(B1519=1, ROUND(_xlfn.NORM.INV(AI1519,$C$19,$C$20), 2), ROUND(_xlfn.NORM.INV(AI1519, $D$19, $D$20), 2))</f>
        <v>1786.65</v>
      </c>
      <c r="AK1519" s="15">
        <f ca="1">MIN(ROUND(H1519*(1+$C$22),0),AH1519)</f>
        <v>156</v>
      </c>
      <c r="AL1519" s="20">
        <f ca="1">RAND()</f>
        <v>0.61911370055475023</v>
      </c>
      <c r="AM1519" s="19">
        <f ca="1">(IF(B1519=1, $G$21+($G$22-$G$21)*AL1519, $H$21+($H$22-$H$21)*AL1519))</f>
        <v>2.8573411016642507E-2</v>
      </c>
      <c r="AN1519" s="15">
        <f ca="1">ROUND(AK1519*(1-AM1519), 0)</f>
        <v>152</v>
      </c>
      <c r="AO1519" s="18">
        <f ca="1">SUM(IF(AN1519&gt;H1519, (AN1519-H1519)*($G$23+AJ1519), 0),IF(AF1519&gt;G1519,(AF1519-G1519)*($G$23+AB1519),0),IF(X1519&gt;F1519,(X1519-F1519)*($G$23+T1519),0),IF(P1519&gt;E1519,(P1519-E1519)*($G$23+L1519),0))</f>
        <v>0</v>
      </c>
      <c r="AP1519" s="18">
        <f>-$C$24</f>
        <v>-313614.51120000001</v>
      </c>
      <c r="AQ1519" s="17">
        <f ca="1">L1519*P1519+T1519*X1519+AB1519*AF1519+AJ1519*AN1519-AO1519+AP1519</f>
        <v>372503.66879999993</v>
      </c>
      <c r="AS1519" s="21">
        <f ca="1">SUM(IF(AN1519&gt;H1519, (AN1519-H1519), 0),IF(AF1519&gt;G1519,(AF1519-G1519),0),IF(X1519&gt;F1519,(X1519-F1519),0),IF(P1519&gt;E1519,(P1519-E1519),0))</f>
        <v>0</v>
      </c>
    </row>
    <row r="1520" spans="1:45" x14ac:dyDescent="0.4">
      <c r="A1520" s="15">
        <v>1492</v>
      </c>
      <c r="B1520" s="15">
        <f ca="1">IF(RAND() &lt; (8/12), 0, 1)</f>
        <v>0</v>
      </c>
      <c r="C1520" s="20">
        <f ca="1">RAND()</f>
        <v>0.99376066520259487</v>
      </c>
      <c r="D1520" s="15" t="str">
        <f ca="1">LOOKUP(C1520,$H$13:$H$16,$F$13:$F$16)</f>
        <v>Boeing 777-300ER</v>
      </c>
      <c r="E1520" s="15">
        <f ca="1">LOOKUP(D1520,$F$6:$F$9,$I$6:$I$9)</f>
        <v>8</v>
      </c>
      <c r="F1520" s="15">
        <f ca="1">LOOKUP(D1520,$F$6:$F$9,$J$6:$J$9)</f>
        <v>40</v>
      </c>
      <c r="G1520" s="15">
        <f ca="1">LOOKUP(D1520,$F$6:$F$9,$K$6:$K$9)</f>
        <v>24</v>
      </c>
      <c r="H1520" s="15">
        <f ca="1">LOOKUP(D1520,$F$6:$F$9,$L$6:$L$9)</f>
        <v>260</v>
      </c>
      <c r="I1520" s="20">
        <f ca="1">RAND()</f>
        <v>0.80174431976374527</v>
      </c>
      <c r="J1520" s="15">
        <f ca="1">IF(B1520=1, ROUND(_xlfn.NORM.INV(I1520,$C$5,$C$6)*(1+$T$14), 0), ROUND(_xlfn.NORM.INV(I1520, $D$5, $D$6)*(1+$T$14), 0))</f>
        <v>5</v>
      </c>
      <c r="K1520" s="20">
        <f ca="1">RAND()</f>
        <v>0.11598597755349338</v>
      </c>
      <c r="L1520" s="18">
        <f ca="1">IF(B1520=1, ROUND(_xlfn.NORM.INV(K1520,$C$7,$C$8), 2), ROUND(_xlfn.NORM.INV(K1520, $D$7, $D$8), 2))</f>
        <v>9947.61</v>
      </c>
      <c r="M1520" s="15">
        <f ca="1">MIN(E1520,J1520)</f>
        <v>5</v>
      </c>
      <c r="N1520" s="15">
        <f ca="1">RAND()</f>
        <v>0.94956644876503693</v>
      </c>
      <c r="O1520" s="19">
        <f ca="1">(IF(B1520=1, $G$21+($G$22-$G$21)*N1520, $H$21+($H$22-$H$21)*N1520))</f>
        <v>3.8486993462951105E-2</v>
      </c>
      <c r="P1520" s="15">
        <f ca="1">ROUND(M1520*(1-O1520), 0)</f>
        <v>5</v>
      </c>
      <c r="Q1520" s="20">
        <f ca="1">RAND()</f>
        <v>0.49861602212383538</v>
      </c>
      <c r="R1520" s="15">
        <f ca="1">IF(B1520=1, ROUND(_xlfn.NORM.INV(Q1520,$C$9,$C$10)*(1+$T$14), 0), ROUND(_xlfn.NORM.INV(Q1520, $D$9, $D$10)*(1+$T$14), 0))</f>
        <v>40</v>
      </c>
      <c r="S1520" s="20">
        <f ca="1">RAND()</f>
        <v>0.9017996119474182</v>
      </c>
      <c r="T1520" s="18">
        <f ca="1">IF(B1520=1, ROUND(_xlfn.NORM.INV(S1520,$C$11,$C$12), 2), ROUND(_xlfn.NORM.INV(S1520, $D$11, $D$12), 2))</f>
        <v>5540.58</v>
      </c>
      <c r="U1520" s="15">
        <f ca="1">MIN(F1520,R1520)</f>
        <v>40</v>
      </c>
      <c r="V1520" s="15">
        <f ca="1">RAND()</f>
        <v>4.2007378255129901E-2</v>
      </c>
      <c r="W1520" s="19">
        <f ca="1">(IF(B1520=1, $G$21+($G$22-$G$21)*V1520, $H$21+($H$22-$H$21)*V1520))</f>
        <v>1.1260221347653898E-2</v>
      </c>
      <c r="X1520" s="15">
        <f ca="1">ROUND(U1520*(1-W1520), 0)</f>
        <v>40</v>
      </c>
      <c r="Y1520" s="20">
        <f ca="1">RAND()</f>
        <v>0.64305190903808973</v>
      </c>
      <c r="Z1520" s="15">
        <f ca="1">IF(B1520=1, ROUND(_xlfn.NORM.INV(Y1520,$C$13,$C$14)*(1+$T$14), 0), ROUND(_xlfn.NORM.INV(Y1520, $D$13, $D$14)*(1+$T$14), 0))</f>
        <v>39</v>
      </c>
      <c r="AA1520" s="20">
        <f ca="1">RAND()</f>
        <v>0.5950583864396618</v>
      </c>
      <c r="AB1520" s="18">
        <f ca="1">IF(B1520=1, ROUND(_xlfn.NORM.INV(AA1520,$C$15,$C$16), 2), ROUND(_xlfn.NORM.INV(AA1520, $D$15, $D$16), 2))</f>
        <v>2827.21</v>
      </c>
      <c r="AC1520" s="15">
        <f ca="1">MIN(G1520,Z1520)</f>
        <v>24</v>
      </c>
      <c r="AD1520" s="15">
        <f ca="1">RAND()</f>
        <v>0.23405839607133661</v>
      </c>
      <c r="AE1520" s="19">
        <f ca="1">(IF(B1520=1, $G$21+($G$22-$G$21)*AD1520, $H$21+($H$22-$H$21)*AD1520))</f>
        <v>1.7021751882140099E-2</v>
      </c>
      <c r="AF1520" s="15">
        <f ca="1">ROUND(AC1520*(1-AE1520), 0)</f>
        <v>24</v>
      </c>
      <c r="AG1520" s="20">
        <f ca="1">RAND()</f>
        <v>0.77353739920960396</v>
      </c>
      <c r="AH1520" s="15">
        <f ca="1">IF(B1520=1, ROUND(_xlfn.NORM.INV(AG1520,$C$17,$C$18)*(1+$T$14), 0), ROUND(_xlfn.NORM.INV(AG1520, $D$17, $D$18)*(1+$T$14), 0))</f>
        <v>239</v>
      </c>
      <c r="AI1520" s="20">
        <f ca="1">RAND()</f>
        <v>0.55896425568387853</v>
      </c>
      <c r="AJ1520" s="18">
        <f ca="1">IF(B1520=1, ROUND(_xlfn.NORM.INV(AI1520,$C$19,$C$20), 2), ROUND(_xlfn.NORM.INV(AI1520, $D$19, $D$20), 2))</f>
        <v>1760</v>
      </c>
      <c r="AK1520" s="15">
        <f ca="1">MIN(ROUND(H1520*(1+$C$22),0),AH1520)</f>
        <v>239</v>
      </c>
      <c r="AL1520" s="20">
        <f ca="1">RAND()</f>
        <v>0.68048330705983173</v>
      </c>
      <c r="AM1520" s="19">
        <f ca="1">(IF(B1520=1, $G$21+($G$22-$G$21)*AL1520, $H$21+($H$22-$H$21)*AL1520))</f>
        <v>3.0414499211794954E-2</v>
      </c>
      <c r="AN1520" s="15">
        <f ca="1">ROUND(AK1520*(1-AM1520), 0)</f>
        <v>232</v>
      </c>
      <c r="AO1520" s="18">
        <f ca="1">SUM(IF(AN1520&gt;H1520, (AN1520-H1520)*($G$23+AJ1520), 0),IF(AF1520&gt;G1520,(AF1520-G1520)*($G$23+AB1520),0),IF(X1520&gt;F1520,(X1520-F1520)*($G$23+T1520),0),IF(P1520&gt;E1520,(P1520-E1520)*($G$23+L1520),0))</f>
        <v>0</v>
      </c>
      <c r="AP1520" s="18">
        <f>-$C$24</f>
        <v>-313614.51120000001</v>
      </c>
      <c r="AQ1520" s="17">
        <f ca="1">L1520*P1520+T1520*X1520+AB1520*AF1520+AJ1520*AN1520-AO1520+AP1520</f>
        <v>433919.77880000003</v>
      </c>
      <c r="AS1520" s="21">
        <f ca="1">SUM(IF(AN1520&gt;H1520, (AN1520-H1520), 0),IF(AF1520&gt;G1520,(AF1520-G1520),0),IF(X1520&gt;F1520,(X1520-F1520),0),IF(P1520&gt;E1520,(P1520-E1520),0))</f>
        <v>0</v>
      </c>
    </row>
    <row r="1521" spans="1:45" x14ac:dyDescent="0.4">
      <c r="A1521" s="15">
        <v>1493</v>
      </c>
      <c r="B1521" s="15">
        <f ca="1">IF(RAND() &lt; (8/12), 0, 1)</f>
        <v>0</v>
      </c>
      <c r="C1521" s="20">
        <f ca="1">RAND()</f>
        <v>0.89017257890579859</v>
      </c>
      <c r="D1521" s="15" t="str">
        <f ca="1">LOOKUP(C1521,$H$13:$H$16,$F$13:$F$16)</f>
        <v>Boeing 777-300ER</v>
      </c>
      <c r="E1521" s="15">
        <f ca="1">LOOKUP(D1521,$F$6:$F$9,$I$6:$I$9)</f>
        <v>8</v>
      </c>
      <c r="F1521" s="15">
        <f ca="1">LOOKUP(D1521,$F$6:$F$9,$J$6:$J$9)</f>
        <v>40</v>
      </c>
      <c r="G1521" s="15">
        <f ca="1">LOOKUP(D1521,$F$6:$F$9,$K$6:$K$9)</f>
        <v>24</v>
      </c>
      <c r="H1521" s="15">
        <f ca="1">LOOKUP(D1521,$F$6:$F$9,$L$6:$L$9)</f>
        <v>260</v>
      </c>
      <c r="I1521" s="20">
        <f ca="1">RAND()</f>
        <v>0.92675702999395704</v>
      </c>
      <c r="J1521" s="15">
        <f ca="1">IF(B1521=1, ROUND(_xlfn.NORM.INV(I1521,$C$5,$C$6)*(1+$T$14), 0), ROUND(_xlfn.NORM.INV(I1521, $D$5, $D$6)*(1+$T$14), 0))</f>
        <v>6</v>
      </c>
      <c r="K1521" s="20">
        <f ca="1">RAND()</f>
        <v>0.42667539772349405</v>
      </c>
      <c r="L1521" s="18">
        <f ca="1">IF(B1521=1, ROUND(_xlfn.NORM.INV(K1521,$C$7,$C$8), 2), ROUND(_xlfn.NORM.INV(K1521, $D$7, $D$8), 2))</f>
        <v>10408.14</v>
      </c>
      <c r="M1521" s="15">
        <f ca="1">MIN(E1521,J1521)</f>
        <v>6</v>
      </c>
      <c r="N1521" s="15">
        <f ca="1">RAND()</f>
        <v>0.55523964511733148</v>
      </c>
      <c r="O1521" s="19">
        <f ca="1">(IF(B1521=1, $G$21+($G$22-$G$21)*N1521, $H$21+($H$22-$H$21)*N1521))</f>
        <v>2.6657189353519947E-2</v>
      </c>
      <c r="P1521" s="15">
        <f ca="1">ROUND(M1521*(1-O1521), 0)</f>
        <v>6</v>
      </c>
      <c r="Q1521" s="20">
        <f ca="1">RAND()</f>
        <v>0.20573637810247947</v>
      </c>
      <c r="R1521" s="15">
        <f ca="1">IF(B1521=1, ROUND(_xlfn.NORM.INV(Q1521,$C$9,$C$10)*(1+$T$14), 0), ROUND(_xlfn.NORM.INV(Q1521, $D$9, $D$10)*(1+$T$14), 0))</f>
        <v>31</v>
      </c>
      <c r="S1521" s="20">
        <f ca="1">RAND()</f>
        <v>0.35547739868539796</v>
      </c>
      <c r="T1521" s="18">
        <f ca="1">IF(B1521=1, ROUND(_xlfn.NORM.INV(S1521,$C$11,$C$12), 2), ROUND(_xlfn.NORM.INV(S1521, $D$11, $D$12), 2))</f>
        <v>5161.74</v>
      </c>
      <c r="U1521" s="15">
        <f ca="1">MIN(F1521,R1521)</f>
        <v>31</v>
      </c>
      <c r="V1521" s="15">
        <f ca="1">RAND()</f>
        <v>0.3635325597935688</v>
      </c>
      <c r="W1521" s="19">
        <f ca="1">(IF(B1521=1, $G$21+($G$22-$G$21)*V1521, $H$21+($H$22-$H$21)*V1521))</f>
        <v>2.0905976793807061E-2</v>
      </c>
      <c r="X1521" s="15">
        <f ca="1">ROUND(U1521*(1-W1521), 0)</f>
        <v>30</v>
      </c>
      <c r="Y1521" s="20">
        <f ca="1">RAND()</f>
        <v>6.7849600799930521E-2</v>
      </c>
      <c r="Z1521" s="15">
        <f ca="1">IF(B1521=1, ROUND(_xlfn.NORM.INV(Y1521,$C$13,$C$14)*(1+$T$14), 0), ROUND(_xlfn.NORM.INV(Y1521, $D$13, $D$14)*(1+$T$14), 0))</f>
        <v>22</v>
      </c>
      <c r="AA1521" s="20">
        <f ca="1">RAND()</f>
        <v>0.24180964346799261</v>
      </c>
      <c r="AB1521" s="18">
        <f ca="1">IF(B1521=1, ROUND(_xlfn.NORM.INV(AA1521,$C$15,$C$16), 2), ROUND(_xlfn.NORM.INV(AA1521, $D$15, $D$16), 2))</f>
        <v>2712.83</v>
      </c>
      <c r="AC1521" s="15">
        <f ca="1">MIN(G1521,Z1521)</f>
        <v>22</v>
      </c>
      <c r="AD1521" s="15">
        <f ca="1">RAND()</f>
        <v>0.8597744633830412</v>
      </c>
      <c r="AE1521" s="19">
        <f ca="1">(IF(B1521=1, $G$21+($G$22-$G$21)*AD1521, $H$21+($H$22-$H$21)*AD1521))</f>
        <v>3.5793233901491237E-2</v>
      </c>
      <c r="AF1521" s="15">
        <f ca="1">ROUND(AC1521*(1-AE1521), 0)</f>
        <v>21</v>
      </c>
      <c r="AG1521" s="20">
        <f ca="1">RAND()</f>
        <v>0.2768833187741031</v>
      </c>
      <c r="AH1521" s="15">
        <f ca="1">IF(B1521=1, ROUND(_xlfn.NORM.INV(AG1521,$C$17,$C$18)*(1+$T$14), 0), ROUND(_xlfn.NORM.INV(AG1521, $D$17, $D$18)*(1+$T$14), 0))</f>
        <v>168</v>
      </c>
      <c r="AI1521" s="20">
        <f ca="1">RAND()</f>
        <v>0.6880402255463175</v>
      </c>
      <c r="AJ1521" s="18">
        <f ca="1">IF(B1521=1, ROUND(_xlfn.NORM.INV(AI1521,$C$19,$C$20), 2), ROUND(_xlfn.NORM.INV(AI1521, $D$19, $D$20), 2))</f>
        <v>1785.97</v>
      </c>
      <c r="AK1521" s="15">
        <f ca="1">MIN(ROUND(H1521*(1+$C$22),0),AH1521)</f>
        <v>168</v>
      </c>
      <c r="AL1521" s="20">
        <f ca="1">RAND()</f>
        <v>0.70718287100451838</v>
      </c>
      <c r="AM1521" s="19">
        <f ca="1">(IF(B1521=1, $G$21+($G$22-$G$21)*AL1521, $H$21+($H$22-$H$21)*AL1521))</f>
        <v>3.1215486130135549E-2</v>
      </c>
      <c r="AN1521" s="15">
        <f ca="1">ROUND(AK1521*(1-AM1521), 0)</f>
        <v>163</v>
      </c>
      <c r="AO1521" s="18">
        <f ca="1">SUM(IF(AN1521&gt;H1521, (AN1521-H1521)*($G$23+AJ1521), 0),IF(AF1521&gt;G1521,(AF1521-G1521)*($G$23+AB1521),0),IF(X1521&gt;F1521,(X1521-F1521)*($G$23+T1521),0),IF(P1521&gt;E1521,(P1521-E1521)*($G$23+L1521),0))</f>
        <v>0</v>
      </c>
      <c r="AP1521" s="18">
        <f>-$C$24</f>
        <v>-313614.51120000001</v>
      </c>
      <c r="AQ1521" s="17">
        <f ca="1">L1521*P1521+T1521*X1521+AB1521*AF1521+AJ1521*AN1521-AO1521+AP1521</f>
        <v>251769.06879999995</v>
      </c>
      <c r="AS1521" s="21">
        <f ca="1">SUM(IF(AN1521&gt;H1521, (AN1521-H1521), 0),IF(AF1521&gt;G1521,(AF1521-G1521),0),IF(X1521&gt;F1521,(X1521-F1521),0),IF(P1521&gt;E1521,(P1521-E1521),0))</f>
        <v>0</v>
      </c>
    </row>
    <row r="1522" spans="1:45" x14ac:dyDescent="0.4">
      <c r="A1522" s="15">
        <v>1494</v>
      </c>
      <c r="B1522" s="15">
        <f ca="1">IF(RAND() &lt; (8/12), 0, 1)</f>
        <v>0</v>
      </c>
      <c r="C1522" s="20">
        <f ca="1">RAND()</f>
        <v>0.20298180251563414</v>
      </c>
      <c r="D1522" s="15" t="str">
        <f ca="1">LOOKUP(C1522,$H$13:$H$16,$F$13:$F$16)</f>
        <v>Airbus A350-900</v>
      </c>
      <c r="E1522" s="15">
        <f ca="1">LOOKUP(D1522,$F$6:$F$9,$I$6:$I$9)</f>
        <v>0</v>
      </c>
      <c r="F1522" s="15">
        <f ca="1">LOOKUP(D1522,$F$6:$F$9,$J$6:$J$9)</f>
        <v>32</v>
      </c>
      <c r="G1522" s="15">
        <f ca="1">LOOKUP(D1522,$F$6:$F$9,$K$6:$K$9)</f>
        <v>21</v>
      </c>
      <c r="H1522" s="15">
        <f ca="1">LOOKUP(D1522,$F$6:$F$9,$L$6:$L$9)</f>
        <v>259</v>
      </c>
      <c r="I1522" s="20">
        <f ca="1">RAND()</f>
        <v>0.19014137102565476</v>
      </c>
      <c r="J1522" s="15">
        <f ca="1">IF(B1522=1, ROUND(_xlfn.NORM.INV(I1522,$C$5,$C$6)*(1+$T$14), 0), ROUND(_xlfn.NORM.INV(I1522, $D$5, $D$6)*(1+$T$14), 0))</f>
        <v>3</v>
      </c>
      <c r="K1522" s="20">
        <f ca="1">RAND()</f>
        <v>0.4836014858384079</v>
      </c>
      <c r="L1522" s="18">
        <f ca="1">IF(B1522=1, ROUND(_xlfn.NORM.INV(K1522,$C$7,$C$8), 2), ROUND(_xlfn.NORM.INV(K1522, $D$7, $D$8), 2))</f>
        <v>10473.64</v>
      </c>
      <c r="M1522" s="15">
        <f ca="1">MIN(E1522,J1522)</f>
        <v>0</v>
      </c>
      <c r="N1522" s="15">
        <f ca="1">RAND()</f>
        <v>0.28161649684446177</v>
      </c>
      <c r="O1522" s="19">
        <f ca="1">(IF(B1522=1, $G$21+($G$22-$G$21)*N1522, $H$21+($H$22-$H$21)*N1522))</f>
        <v>1.8448494905333852E-2</v>
      </c>
      <c r="P1522" s="15">
        <f ca="1">ROUND(M1522*(1-O1522), 0)</f>
        <v>0</v>
      </c>
      <c r="Q1522" s="20">
        <f ca="1">RAND()</f>
        <v>0.54860637857147299</v>
      </c>
      <c r="R1522" s="15">
        <f ca="1">IF(B1522=1, ROUND(_xlfn.NORM.INV(Q1522,$C$9,$C$10)*(1+$T$14), 0), ROUND(_xlfn.NORM.INV(Q1522, $D$9, $D$10)*(1+$T$14), 0))</f>
        <v>41</v>
      </c>
      <c r="S1522" s="20">
        <f ca="1">RAND()</f>
        <v>0.69506177860710427</v>
      </c>
      <c r="T1522" s="18">
        <f ca="1">IF(B1522=1, ROUND(_xlfn.NORM.INV(S1522,$C$11,$C$12), 2), ROUND(_xlfn.NORM.INV(S1522, $D$11, $D$12), 2))</f>
        <v>5362.47</v>
      </c>
      <c r="U1522" s="15">
        <f ca="1">MIN(F1522,R1522)</f>
        <v>32</v>
      </c>
      <c r="V1522" s="15">
        <f ca="1">RAND()</f>
        <v>0.51934147048853074</v>
      </c>
      <c r="W1522" s="19">
        <f ca="1">(IF(B1522=1, $G$21+($G$22-$G$21)*V1522, $H$21+($H$22-$H$21)*V1522))</f>
        <v>2.5580244114655922E-2</v>
      </c>
      <c r="X1522" s="15">
        <f ca="1">ROUND(U1522*(1-W1522), 0)</f>
        <v>31</v>
      </c>
      <c r="Y1522" s="20">
        <f ca="1">RAND()</f>
        <v>4.3340828098276774E-2</v>
      </c>
      <c r="Z1522" s="15">
        <f ca="1">IF(B1522=1, ROUND(_xlfn.NORM.INV(Y1522,$C$13,$C$14)*(1+$T$14), 0), ROUND(_xlfn.NORM.INV(Y1522, $D$13, $D$14)*(1+$T$14), 0))</f>
        <v>20</v>
      </c>
      <c r="AA1522" s="20">
        <f ca="1">RAND()</f>
        <v>0.43458562402934897</v>
      </c>
      <c r="AB1522" s="18">
        <f ca="1">IF(B1522=1, ROUND(_xlfn.NORM.INV(AA1522,$C$15,$C$16), 2), ROUND(_xlfn.NORM.INV(AA1522, $D$15, $D$16), 2))</f>
        <v>2777.95</v>
      </c>
      <c r="AC1522" s="15">
        <f ca="1">MIN(G1522,Z1522)</f>
        <v>20</v>
      </c>
      <c r="AD1522" s="15">
        <f ca="1">RAND()</f>
        <v>0.27643241366928784</v>
      </c>
      <c r="AE1522" s="19">
        <f ca="1">(IF(B1522=1, $G$21+($G$22-$G$21)*AD1522, $H$21+($H$22-$H$21)*AD1522))</f>
        <v>1.8292972410078635E-2</v>
      </c>
      <c r="AF1522" s="15">
        <f ca="1">ROUND(AC1522*(1-AE1522), 0)</f>
        <v>20</v>
      </c>
      <c r="AG1522" s="20">
        <f ca="1">RAND()</f>
        <v>0.31025597974927721</v>
      </c>
      <c r="AH1522" s="15">
        <f ca="1">IF(B1522=1, ROUND(_xlfn.NORM.INV(AG1522,$C$17,$C$18)*(1+$T$14), 0), ROUND(_xlfn.NORM.INV(AG1522, $D$17, $D$18)*(1+$T$14), 0))</f>
        <v>174</v>
      </c>
      <c r="AI1522" s="20">
        <f ca="1">RAND()</f>
        <v>0.27682568488419679</v>
      </c>
      <c r="AJ1522" s="18">
        <f ca="1">IF(B1522=1, ROUND(_xlfn.NORM.INV(AI1522,$C$19,$C$20), 2), ROUND(_xlfn.NORM.INV(AI1522, $D$19, $D$20), 2))</f>
        <v>1703.74</v>
      </c>
      <c r="AK1522" s="15">
        <f ca="1">MIN(ROUND(H1522*(1+$C$22),0),AH1522)</f>
        <v>174</v>
      </c>
      <c r="AL1522" s="20">
        <f ca="1">RAND()</f>
        <v>0.75187722307558857</v>
      </c>
      <c r="AM1522" s="19">
        <f ca="1">(IF(B1522=1, $G$21+($G$22-$G$21)*AL1522, $H$21+($H$22-$H$21)*AL1522))</f>
        <v>3.2556316692267655E-2</v>
      </c>
      <c r="AN1522" s="15">
        <f ca="1">ROUND(AK1522*(1-AM1522), 0)</f>
        <v>168</v>
      </c>
      <c r="AO1522" s="18">
        <f ca="1">SUM(IF(AN1522&gt;H1522, (AN1522-H1522)*($G$23+AJ1522), 0),IF(AF1522&gt;G1522,(AF1522-G1522)*($G$23+AB1522),0),IF(X1522&gt;F1522,(X1522-F1522)*($G$23+T1522),0),IF(P1522&gt;E1522,(P1522-E1522)*($G$23+L1522),0))</f>
        <v>0</v>
      </c>
      <c r="AP1522" s="18">
        <f>-$C$24</f>
        <v>-313614.51120000001</v>
      </c>
      <c r="AQ1522" s="17">
        <f ca="1">L1522*P1522+T1522*X1522+AB1522*AF1522+AJ1522*AN1522-AO1522+AP1522</f>
        <v>194409.37880000001</v>
      </c>
      <c r="AS1522" s="21">
        <f ca="1">SUM(IF(AN1522&gt;H1522, (AN1522-H1522), 0),IF(AF1522&gt;G1522,(AF1522-G1522),0),IF(X1522&gt;F1522,(X1522-F1522),0),IF(P1522&gt;E1522,(P1522-E1522),0))</f>
        <v>0</v>
      </c>
    </row>
    <row r="1523" spans="1:45" x14ac:dyDescent="0.4">
      <c r="A1523" s="15">
        <v>1495</v>
      </c>
      <c r="B1523" s="15">
        <f ca="1">IF(RAND() &lt; (8/12), 0, 1)</f>
        <v>0</v>
      </c>
      <c r="C1523" s="20">
        <f ca="1">RAND()</f>
        <v>0.49541303597971076</v>
      </c>
      <c r="D1523" s="15" t="str">
        <f ca="1">LOOKUP(C1523,$H$13:$H$16,$F$13:$F$16)</f>
        <v>Airbus A380-800</v>
      </c>
      <c r="E1523" s="15">
        <f ca="1">LOOKUP(D1523,$F$6:$F$9,$I$6:$I$9)</f>
        <v>14</v>
      </c>
      <c r="F1523" s="15">
        <f ca="1">LOOKUP(D1523,$F$6:$F$9,$J$6:$J$9)</f>
        <v>76</v>
      </c>
      <c r="G1523" s="15">
        <f ca="1">LOOKUP(D1523,$F$6:$F$9,$K$6:$K$9)</f>
        <v>56</v>
      </c>
      <c r="H1523" s="15">
        <f ca="1">LOOKUP(D1523,$F$6:$F$9,$L$6:$L$9)</f>
        <v>341</v>
      </c>
      <c r="I1523" s="20">
        <f ca="1">RAND()</f>
        <v>0.66155295043524742</v>
      </c>
      <c r="J1523" s="15">
        <f ca="1">IF(B1523=1, ROUND(_xlfn.NORM.INV(I1523,$C$5,$C$6)*(1+$T$14), 0), ROUND(_xlfn.NORM.INV(I1523, $D$5, $D$6)*(1+$T$14), 0))</f>
        <v>5</v>
      </c>
      <c r="K1523" s="20">
        <f ca="1">RAND()</f>
        <v>0.96079670129619232</v>
      </c>
      <c r="L1523" s="18">
        <f ca="1">IF(B1523=1, ROUND(_xlfn.NORM.INV(K1523,$C$7,$C$8), 2), ROUND(_xlfn.NORM.INV(K1523, $D$7, $D$8), 2))</f>
        <v>11294.52</v>
      </c>
      <c r="M1523" s="15">
        <f ca="1">MIN(E1523,J1523)</f>
        <v>5</v>
      </c>
      <c r="N1523" s="15">
        <f ca="1">RAND()</f>
        <v>0.20274179150213467</v>
      </c>
      <c r="O1523" s="19">
        <f ca="1">(IF(B1523=1, $G$21+($G$22-$G$21)*N1523, $H$21+($H$22-$H$21)*N1523))</f>
        <v>1.6082253745064039E-2</v>
      </c>
      <c r="P1523" s="15">
        <f ca="1">ROUND(M1523*(1-O1523), 0)</f>
        <v>5</v>
      </c>
      <c r="Q1523" s="20">
        <f ca="1">RAND()</f>
        <v>4.3006635588543896E-3</v>
      </c>
      <c r="R1523" s="15">
        <f ca="1">IF(B1523=1, ROUND(_xlfn.NORM.INV(Q1523,$C$9,$C$10)*(1+$T$14), 0), ROUND(_xlfn.NORM.INV(Q1523, $D$9, $D$10)*(1+$T$14), 0))</f>
        <v>12</v>
      </c>
      <c r="S1523" s="20">
        <f ca="1">RAND()</f>
        <v>0.75749696845922065</v>
      </c>
      <c r="T1523" s="18">
        <f ca="1">IF(B1523=1, ROUND(_xlfn.NORM.INV(S1523,$C$11,$C$12), 2), ROUND(_xlfn.NORM.INV(S1523, $D$11, $D$12), 2))</f>
        <v>5405.31</v>
      </c>
      <c r="U1523" s="15">
        <f ca="1">MIN(F1523,R1523)</f>
        <v>12</v>
      </c>
      <c r="V1523" s="15">
        <f ca="1">RAND()</f>
        <v>0.74361871218926789</v>
      </c>
      <c r="W1523" s="19">
        <f ca="1">(IF(B1523=1, $G$21+($G$22-$G$21)*V1523, $H$21+($H$22-$H$21)*V1523))</f>
        <v>3.2308561365678036E-2</v>
      </c>
      <c r="X1523" s="15">
        <f ca="1">ROUND(U1523*(1-W1523), 0)</f>
        <v>12</v>
      </c>
      <c r="Y1523" s="20">
        <f ca="1">RAND()</f>
        <v>0.97438716833555183</v>
      </c>
      <c r="Z1523" s="15">
        <f ca="1">IF(B1523=1, ROUND(_xlfn.NORM.INV(Y1523,$C$13,$C$14)*(1+$T$14), 0), ROUND(_xlfn.NORM.INV(Y1523, $D$13, $D$14)*(1+$T$14), 0))</f>
        <v>54</v>
      </c>
      <c r="AA1523" s="20">
        <f ca="1">RAND()</f>
        <v>0.63439453547505908</v>
      </c>
      <c r="AB1523" s="18">
        <f ca="1">IF(B1523=1, ROUND(_xlfn.NORM.INV(AA1523,$C$15,$C$16), 2), ROUND(_xlfn.NORM.INV(AA1523, $D$15, $D$16), 2))</f>
        <v>2839.72</v>
      </c>
      <c r="AC1523" s="15">
        <f ca="1">MIN(G1523,Z1523)</f>
        <v>54</v>
      </c>
      <c r="AD1523" s="15">
        <f ca="1">RAND()</f>
        <v>0.62602780288115123</v>
      </c>
      <c r="AE1523" s="19">
        <f ca="1">(IF(B1523=1, $G$21+($G$22-$G$21)*AD1523, $H$21+($H$22-$H$21)*AD1523))</f>
        <v>2.8780834086434538E-2</v>
      </c>
      <c r="AF1523" s="15">
        <f ca="1">ROUND(AC1523*(1-AE1523), 0)</f>
        <v>52</v>
      </c>
      <c r="AG1523" s="20">
        <f ca="1">RAND()</f>
        <v>0.52019836148930421</v>
      </c>
      <c r="AH1523" s="15">
        <f ca="1">IF(B1523=1, ROUND(_xlfn.NORM.INV(AG1523,$C$17,$C$18)*(1+$T$14), 0), ROUND(_xlfn.NORM.INV(AG1523, $D$17, $D$18)*(1+$T$14), 0))</f>
        <v>202</v>
      </c>
      <c r="AI1523" s="20">
        <f ca="1">RAND()</f>
        <v>0.7413011154028778</v>
      </c>
      <c r="AJ1523" s="18">
        <f ca="1">IF(B1523=1, ROUND(_xlfn.NORM.INV(AI1523,$C$19,$C$20), 2), ROUND(_xlfn.NORM.INV(AI1523, $D$19, $D$20), 2))</f>
        <v>1797.9</v>
      </c>
      <c r="AK1523" s="15">
        <f ca="1">MIN(ROUND(H1523*(1+$C$22),0),AH1523)</f>
        <v>202</v>
      </c>
      <c r="AL1523" s="20">
        <f ca="1">RAND()</f>
        <v>0.18136961100707516</v>
      </c>
      <c r="AM1523" s="19">
        <f ca="1">(IF(B1523=1, $G$21+($G$22-$G$21)*AL1523, $H$21+($H$22-$H$21)*AL1523))</f>
        <v>1.5441088330212255E-2</v>
      </c>
      <c r="AN1523" s="15">
        <f ca="1">ROUND(AK1523*(1-AM1523), 0)</f>
        <v>199</v>
      </c>
      <c r="AO1523" s="18">
        <f ca="1">SUM(IF(AN1523&gt;H1523, (AN1523-H1523)*($G$23+AJ1523), 0),IF(AF1523&gt;G1523,(AF1523-G1523)*($G$23+AB1523),0),IF(X1523&gt;F1523,(X1523-F1523)*($G$23+T1523),0),IF(P1523&gt;E1523,(P1523-E1523)*($G$23+L1523),0))</f>
        <v>0</v>
      </c>
      <c r="AP1523" s="18">
        <f>-$C$24</f>
        <v>-313614.51120000001</v>
      </c>
      <c r="AQ1523" s="17">
        <f ca="1">L1523*P1523+T1523*X1523+AB1523*AF1523+AJ1523*AN1523-AO1523+AP1523</f>
        <v>313169.34880000009</v>
      </c>
      <c r="AS1523" s="21">
        <f ca="1">SUM(IF(AN1523&gt;H1523, (AN1523-H1523), 0),IF(AF1523&gt;G1523,(AF1523-G1523),0),IF(X1523&gt;F1523,(X1523-F1523),0),IF(P1523&gt;E1523,(P1523-E1523),0))</f>
        <v>0</v>
      </c>
    </row>
    <row r="1524" spans="1:45" x14ac:dyDescent="0.4">
      <c r="A1524" s="15">
        <v>1496</v>
      </c>
      <c r="B1524" s="15">
        <f ca="1">IF(RAND() &lt; (8/12), 0, 1)</f>
        <v>1</v>
      </c>
      <c r="C1524" s="20">
        <f ca="1">RAND()</f>
        <v>0.23538788507495567</v>
      </c>
      <c r="D1524" s="15" t="str">
        <f ca="1">LOOKUP(C1524,$H$13:$H$16,$F$13:$F$16)</f>
        <v>Airbus A380-800</v>
      </c>
      <c r="E1524" s="15">
        <f ca="1">LOOKUP(D1524,$F$6:$F$9,$I$6:$I$9)</f>
        <v>14</v>
      </c>
      <c r="F1524" s="15">
        <f ca="1">LOOKUP(D1524,$F$6:$F$9,$J$6:$J$9)</f>
        <v>76</v>
      </c>
      <c r="G1524" s="15">
        <f ca="1">LOOKUP(D1524,$F$6:$F$9,$K$6:$K$9)</f>
        <v>56</v>
      </c>
      <c r="H1524" s="15">
        <f ca="1">LOOKUP(D1524,$F$6:$F$9,$L$6:$L$9)</f>
        <v>341</v>
      </c>
      <c r="I1524" s="20">
        <f ca="1">RAND()</f>
        <v>0.14268979216195732</v>
      </c>
      <c r="J1524" s="15">
        <f ca="1">IF(B1524=1, ROUND(_xlfn.NORM.INV(I1524,$C$5,$C$6)*(1+$T$14), 0), ROUND(_xlfn.NORM.INV(I1524, $D$5, $D$6)*(1+$T$14), 0))</f>
        <v>4</v>
      </c>
      <c r="K1524" s="20">
        <f ca="1">RAND()</f>
        <v>0.60154815016676622</v>
      </c>
      <c r="L1524" s="18">
        <f ca="1">IF(B1524=1, ROUND(_xlfn.NORM.INV(K1524,$C$7,$C$8), 2), ROUND(_xlfn.NORM.INV(K1524, $D$7, $D$8), 2))</f>
        <v>14123</v>
      </c>
      <c r="M1524" s="15">
        <f ca="1">MIN(E1524,J1524)</f>
        <v>4</v>
      </c>
      <c r="N1524" s="15">
        <f ca="1">RAND()</f>
        <v>0.96580691487128267</v>
      </c>
      <c r="O1524" s="19">
        <f ca="1">(IF(B1524=1, $G$21+($G$22-$G$21)*N1524, $H$21+($H$22-$H$21)*N1524))</f>
        <v>4.8803242020494894E-2</v>
      </c>
      <c r="P1524" s="15">
        <f ca="1">ROUND(M1524*(1-O1524), 0)</f>
        <v>4</v>
      </c>
      <c r="Q1524" s="20">
        <f ca="1">RAND()</f>
        <v>0.79772448911063132</v>
      </c>
      <c r="R1524" s="15">
        <f ca="1">IF(B1524=1, ROUND(_xlfn.NORM.INV(Q1524,$C$9,$C$10)*(1+$T$14), 0), ROUND(_xlfn.NORM.INV(Q1524, $D$9, $D$10)*(1+$T$14), 0))</f>
        <v>82</v>
      </c>
      <c r="S1524" s="20">
        <f ca="1">RAND()</f>
        <v>0.96526635012252548</v>
      </c>
      <c r="T1524" s="18">
        <f ca="1">IF(B1524=1, ROUND(_xlfn.NORM.INV(S1524,$C$11,$C$12), 2), ROUND(_xlfn.NORM.INV(S1524, $D$11, $D$12), 2))</f>
        <v>8466.3799999999992</v>
      </c>
      <c r="U1524" s="15">
        <f ca="1">MIN(F1524,R1524)</f>
        <v>76</v>
      </c>
      <c r="V1524" s="15">
        <f ca="1">RAND()</f>
        <v>0.84821550398011181</v>
      </c>
      <c r="W1524" s="19">
        <f ca="1">(IF(B1524=1, $G$21+($G$22-$G$21)*V1524, $H$21+($H$22-$H$21)*V1524))</f>
        <v>4.4687542639303912E-2</v>
      </c>
      <c r="X1524" s="15">
        <f ca="1">ROUND(U1524*(1-W1524), 0)</f>
        <v>73</v>
      </c>
      <c r="Y1524" s="20">
        <f ca="1">RAND()</f>
        <v>0.52977052979402273</v>
      </c>
      <c r="Z1524" s="15">
        <f ca="1">IF(B1524=1, ROUND(_xlfn.NORM.INV(Y1524,$C$13,$C$14)*(1+$T$14), 0), ROUND(_xlfn.NORM.INV(Y1524, $D$13, $D$14)*(1+$T$14), 0))</f>
        <v>56</v>
      </c>
      <c r="AA1524" s="20">
        <f ca="1">RAND()</f>
        <v>0.28918801531609484</v>
      </c>
      <c r="AB1524" s="18">
        <f ca="1">IF(B1524=1, ROUND(_xlfn.NORM.INV(AA1524,$C$15,$C$16), 2), ROUND(_xlfn.NORM.INV(AA1524, $D$15, $D$16), 2))</f>
        <v>3375.1</v>
      </c>
      <c r="AC1524" s="15">
        <f ca="1">MIN(G1524,Z1524)</f>
        <v>56</v>
      </c>
      <c r="AD1524" s="15">
        <f ca="1">RAND()</f>
        <v>1.9786850818356294E-2</v>
      </c>
      <c r="AE1524" s="19">
        <f ca="1">(IF(B1524=1, $G$21+($G$22-$G$21)*AD1524, $H$21+($H$22-$H$21)*AD1524))</f>
        <v>1.5692539778642468E-2</v>
      </c>
      <c r="AF1524" s="15">
        <f ca="1">ROUND(AC1524*(1-AE1524), 0)</f>
        <v>55</v>
      </c>
      <c r="AG1524" s="20">
        <f ca="1">RAND()</f>
        <v>0.31270760476052561</v>
      </c>
      <c r="AH1524" s="15">
        <f ca="1">IF(B1524=1, ROUND(_xlfn.NORM.INV(AG1524,$C$17,$C$18)*(1+$T$14), 0), ROUND(_xlfn.NORM.INV(AG1524, $D$17, $D$18)*(1+$T$14), 0))</f>
        <v>243</v>
      </c>
      <c r="AI1524" s="20">
        <f ca="1">RAND()</f>
        <v>0.52089337185562024</v>
      </c>
      <c r="AJ1524" s="18">
        <f ca="1">IF(B1524=1, ROUND(_xlfn.NORM.INV(AI1524,$C$19,$C$20), 2), ROUND(_xlfn.NORM.INV(AI1524, $D$19, $D$20), 2))</f>
        <v>2292.23</v>
      </c>
      <c r="AK1524" s="15">
        <f ca="1">MIN(ROUND(H1524*(1+$C$22),0),AH1524)</f>
        <v>243</v>
      </c>
      <c r="AL1524" s="20">
        <f ca="1">RAND()</f>
        <v>0.94347279833724429</v>
      </c>
      <c r="AM1524" s="19">
        <f ca="1">(IF(B1524=1, $G$21+($G$22-$G$21)*AL1524, $H$21+($H$22-$H$21)*AL1524))</f>
        <v>4.802154794180355E-2</v>
      </c>
      <c r="AN1524" s="15">
        <f ca="1">ROUND(AK1524*(1-AM1524), 0)</f>
        <v>231</v>
      </c>
      <c r="AO1524" s="18">
        <f ca="1">SUM(IF(AN1524&gt;H1524, (AN1524-H1524)*($G$23+AJ1524), 0),IF(AF1524&gt;G1524,(AF1524-G1524)*($G$23+AB1524),0),IF(X1524&gt;F1524,(X1524-F1524)*($G$23+T1524),0),IF(P1524&gt;E1524,(P1524-E1524)*($G$23+L1524),0))</f>
        <v>0</v>
      </c>
      <c r="AP1524" s="18">
        <f>-$C$24</f>
        <v>-313614.51120000001</v>
      </c>
      <c r="AQ1524" s="17">
        <f ca="1">L1524*P1524+T1524*X1524+AB1524*AF1524+AJ1524*AN1524-AO1524+AP1524</f>
        <v>1076058.8588</v>
      </c>
      <c r="AS1524" s="21">
        <f ca="1">SUM(IF(AN1524&gt;H1524, (AN1524-H1524), 0),IF(AF1524&gt;G1524,(AF1524-G1524),0),IF(X1524&gt;F1524,(X1524-F1524),0),IF(P1524&gt;E1524,(P1524-E1524),0))</f>
        <v>0</v>
      </c>
    </row>
    <row r="1525" spans="1:45" x14ac:dyDescent="0.4">
      <c r="A1525" s="15">
        <v>1497</v>
      </c>
      <c r="B1525" s="15">
        <f ca="1">IF(RAND() &lt; (8/12), 0, 1)</f>
        <v>0</v>
      </c>
      <c r="C1525" s="20">
        <f ca="1">RAND()</f>
        <v>3.3752498121328856E-2</v>
      </c>
      <c r="D1525" s="15" t="str">
        <f ca="1">LOOKUP(C1525,$H$13:$H$16,$F$13:$F$16)</f>
        <v>Airbus A350-900</v>
      </c>
      <c r="E1525" s="15">
        <f ca="1">LOOKUP(D1525,$F$6:$F$9,$I$6:$I$9)</f>
        <v>0</v>
      </c>
      <c r="F1525" s="15">
        <f ca="1">LOOKUP(D1525,$F$6:$F$9,$J$6:$J$9)</f>
        <v>32</v>
      </c>
      <c r="G1525" s="15">
        <f ca="1">LOOKUP(D1525,$F$6:$F$9,$K$6:$K$9)</f>
        <v>21</v>
      </c>
      <c r="H1525" s="15">
        <f ca="1">LOOKUP(D1525,$F$6:$F$9,$L$6:$L$9)</f>
        <v>259</v>
      </c>
      <c r="I1525" s="20">
        <f ca="1">RAND()</f>
        <v>0.61435307789092231</v>
      </c>
      <c r="J1525" s="15">
        <f ca="1">IF(B1525=1, ROUND(_xlfn.NORM.INV(I1525,$C$5,$C$6)*(1+$T$14), 0), ROUND(_xlfn.NORM.INV(I1525, $D$5, $D$6)*(1+$T$14), 0))</f>
        <v>5</v>
      </c>
      <c r="K1525" s="20">
        <f ca="1">RAND()</f>
        <v>0.82465532637660732</v>
      </c>
      <c r="L1525" s="18">
        <f ca="1">IF(B1525=1, ROUND(_xlfn.NORM.INV(K1525,$C$7,$C$8), 2), ROUND(_xlfn.NORM.INV(K1525, $D$7, $D$8), 2))</f>
        <v>10917.72</v>
      </c>
      <c r="M1525" s="15">
        <f ca="1">MIN(E1525,J1525)</f>
        <v>0</v>
      </c>
      <c r="N1525" s="15">
        <f ca="1">RAND()</f>
        <v>0.46607947678744477</v>
      </c>
      <c r="O1525" s="19">
        <f ca="1">(IF(B1525=1, $G$21+($G$22-$G$21)*N1525, $H$21+($H$22-$H$21)*N1525))</f>
        <v>2.3982384303623344E-2</v>
      </c>
      <c r="P1525" s="15">
        <f ca="1">ROUND(M1525*(1-O1525), 0)</f>
        <v>0</v>
      </c>
      <c r="Q1525" s="20">
        <f ca="1">RAND()</f>
        <v>0.84106047183732358</v>
      </c>
      <c r="R1525" s="15">
        <f ca="1">IF(B1525=1, ROUND(_xlfn.NORM.INV(Q1525,$C$9,$C$10)*(1+$T$14), 0), ROUND(_xlfn.NORM.INV(Q1525, $D$9, $D$10)*(1+$T$14), 0))</f>
        <v>50</v>
      </c>
      <c r="S1525" s="20">
        <f ca="1">RAND()</f>
        <v>0.88628177312185408</v>
      </c>
      <c r="T1525" s="18">
        <f ca="1">IF(B1525=1, ROUND(_xlfn.NORM.INV(S1525,$C$11,$C$12), 2), ROUND(_xlfn.NORM.INV(S1525, $D$11, $D$12), 2))</f>
        <v>5521.24</v>
      </c>
      <c r="U1525" s="15">
        <f ca="1">MIN(F1525,R1525)</f>
        <v>32</v>
      </c>
      <c r="V1525" s="15">
        <f ca="1">RAND()</f>
        <v>0.11779385888019178</v>
      </c>
      <c r="W1525" s="19">
        <f ca="1">(IF(B1525=1, $G$21+($G$22-$G$21)*V1525, $H$21+($H$22-$H$21)*V1525))</f>
        <v>1.3533815766405752E-2</v>
      </c>
      <c r="X1525" s="15">
        <f ca="1">ROUND(U1525*(1-W1525), 0)</f>
        <v>32</v>
      </c>
      <c r="Y1525" s="20">
        <f ca="1">RAND()</f>
        <v>1.5687661804841269E-2</v>
      </c>
      <c r="Z1525" s="15">
        <f ca="1">IF(B1525=1, ROUND(_xlfn.NORM.INV(Y1525,$C$13,$C$14)*(1+$T$14), 0), ROUND(_xlfn.NORM.INV(Y1525, $D$13, $D$14)*(1+$T$14), 0))</f>
        <v>15</v>
      </c>
      <c r="AA1525" s="20">
        <f ca="1">RAND()</f>
        <v>0.98039806226216386</v>
      </c>
      <c r="AB1525" s="18">
        <f ca="1">IF(B1525=1, ROUND(_xlfn.NORM.INV(AA1525,$C$15,$C$16), 2), ROUND(_xlfn.NORM.INV(AA1525, $D$15, $D$16), 2))</f>
        <v>3048.58</v>
      </c>
      <c r="AC1525" s="15">
        <f ca="1">MIN(G1525,Z1525)</f>
        <v>15</v>
      </c>
      <c r="AD1525" s="15">
        <f ca="1">RAND()</f>
        <v>0.5553738287666945</v>
      </c>
      <c r="AE1525" s="19">
        <f ca="1">(IF(B1525=1, $G$21+($G$22-$G$21)*AD1525, $H$21+($H$22-$H$21)*AD1525))</f>
        <v>2.6661214863000833E-2</v>
      </c>
      <c r="AF1525" s="15">
        <f ca="1">ROUND(AC1525*(1-AE1525), 0)</f>
        <v>15</v>
      </c>
      <c r="AG1525" s="20">
        <f ca="1">RAND()</f>
        <v>0.31344158923443233</v>
      </c>
      <c r="AH1525" s="15">
        <f ca="1">IF(B1525=1, ROUND(_xlfn.NORM.INV(AG1525,$C$17,$C$18)*(1+$T$14), 0), ROUND(_xlfn.NORM.INV(AG1525, $D$17, $D$18)*(1+$T$14), 0))</f>
        <v>174</v>
      </c>
      <c r="AI1525" s="20">
        <f ca="1">RAND()</f>
        <v>0.97309572918647314</v>
      </c>
      <c r="AJ1525" s="18">
        <f ca="1">IF(B1525=1, ROUND(_xlfn.NORM.INV(AI1525,$C$19,$C$20), 2), ROUND(_xlfn.NORM.INV(AI1525, $D$19, $D$20), 2))</f>
        <v>1895.21</v>
      </c>
      <c r="AK1525" s="15">
        <f ca="1">MIN(ROUND(H1525*(1+$C$22),0),AH1525)</f>
        <v>174</v>
      </c>
      <c r="AL1525" s="20">
        <f ca="1">RAND()</f>
        <v>0.55252879441874847</v>
      </c>
      <c r="AM1525" s="19">
        <f ca="1">(IF(B1525=1, $G$21+($G$22-$G$21)*AL1525, $H$21+($H$22-$H$21)*AL1525))</f>
        <v>2.6575863832562455E-2</v>
      </c>
      <c r="AN1525" s="15">
        <f ca="1">ROUND(AK1525*(1-AM1525), 0)</f>
        <v>169</v>
      </c>
      <c r="AO1525" s="18">
        <f ca="1">SUM(IF(AN1525&gt;H1525, (AN1525-H1525)*($G$23+AJ1525), 0),IF(AF1525&gt;G1525,(AF1525-G1525)*($G$23+AB1525),0),IF(X1525&gt;F1525,(X1525-F1525)*($G$23+T1525),0),IF(P1525&gt;E1525,(P1525-E1525)*($G$23+L1525),0))</f>
        <v>0</v>
      </c>
      <c r="AP1525" s="18">
        <f>-$C$24</f>
        <v>-313614.51120000001</v>
      </c>
      <c r="AQ1525" s="17">
        <f ca="1">L1525*P1525+T1525*X1525+AB1525*AF1525+AJ1525*AN1525-AO1525+AP1525</f>
        <v>229084.35879999999</v>
      </c>
      <c r="AS1525" s="21">
        <f ca="1">SUM(IF(AN1525&gt;H1525, (AN1525-H1525), 0),IF(AF1525&gt;G1525,(AF1525-G1525),0),IF(X1525&gt;F1525,(X1525-F1525),0),IF(P1525&gt;E1525,(P1525-E1525),0))</f>
        <v>0</v>
      </c>
    </row>
    <row r="1526" spans="1:45" x14ac:dyDescent="0.4">
      <c r="A1526" s="15">
        <v>1498</v>
      </c>
      <c r="B1526" s="15">
        <f ca="1">IF(RAND() &lt; (8/12), 0, 1)</f>
        <v>1</v>
      </c>
      <c r="C1526" s="20">
        <f ca="1">RAND()</f>
        <v>0.82193218814061464</v>
      </c>
      <c r="D1526" s="15" t="str">
        <f ca="1">LOOKUP(C1526,$H$13:$H$16,$F$13:$F$16)</f>
        <v>Boeing 777-300ER</v>
      </c>
      <c r="E1526" s="15">
        <f ca="1">LOOKUP(D1526,$F$6:$F$9,$I$6:$I$9)</f>
        <v>8</v>
      </c>
      <c r="F1526" s="15">
        <f ca="1">LOOKUP(D1526,$F$6:$F$9,$J$6:$J$9)</f>
        <v>40</v>
      </c>
      <c r="G1526" s="15">
        <f ca="1">LOOKUP(D1526,$F$6:$F$9,$K$6:$K$9)</f>
        <v>24</v>
      </c>
      <c r="H1526" s="15">
        <f ca="1">LOOKUP(D1526,$F$6:$F$9,$L$6:$L$9)</f>
        <v>260</v>
      </c>
      <c r="I1526" s="20">
        <f ca="1">RAND()</f>
        <v>0.33119330264904556</v>
      </c>
      <c r="J1526" s="15">
        <f ca="1">IF(B1526=1, ROUND(_xlfn.NORM.INV(I1526,$C$5,$C$6)*(1+$T$14), 0), ROUND(_xlfn.NORM.INV(I1526, $D$5, $D$6)*(1+$T$14), 0))</f>
        <v>5</v>
      </c>
      <c r="K1526" s="20">
        <f ca="1">RAND()</f>
        <v>0.16122327329546515</v>
      </c>
      <c r="L1526" s="18">
        <f ca="1">IF(B1526=1, ROUND(_xlfn.NORM.INV(K1526,$C$7,$C$8), 2), ROUND(_xlfn.NORM.INV(K1526, $D$7, $D$8), 2))</f>
        <v>11874.5</v>
      </c>
      <c r="M1526" s="15">
        <f ca="1">MIN(E1526,J1526)</f>
        <v>5</v>
      </c>
      <c r="N1526" s="15">
        <f ca="1">RAND()</f>
        <v>0.34636794098421342</v>
      </c>
      <c r="O1526" s="19">
        <f ca="1">(IF(B1526=1, $G$21+($G$22-$G$21)*N1526, $H$21+($H$22-$H$21)*N1526))</f>
        <v>2.7122877934447471E-2</v>
      </c>
      <c r="P1526" s="15">
        <f ca="1">ROUND(M1526*(1-O1526), 0)</f>
        <v>5</v>
      </c>
      <c r="Q1526" s="20">
        <f ca="1">RAND()</f>
        <v>0.7027678275947129</v>
      </c>
      <c r="R1526" s="15">
        <f ca="1">IF(B1526=1, ROUND(_xlfn.NORM.INV(Q1526,$C$9,$C$10)*(1+$T$14), 0), ROUND(_xlfn.NORM.INV(Q1526, $D$9, $D$10)*(1+$T$14), 0))</f>
        <v>74</v>
      </c>
      <c r="S1526" s="20">
        <f ca="1">RAND()</f>
        <v>0.94775385594213812</v>
      </c>
      <c r="T1526" s="18">
        <f ca="1">IF(B1526=1, ROUND(_xlfn.NORM.INV(S1526,$C$11,$C$12), 2), ROUND(_xlfn.NORM.INV(S1526, $D$11, $D$12), 2))</f>
        <v>8293.33</v>
      </c>
      <c r="U1526" s="15">
        <f ca="1">MIN(F1526,R1526)</f>
        <v>40</v>
      </c>
      <c r="V1526" s="15">
        <f ca="1">RAND()</f>
        <v>0.83040079013532864</v>
      </c>
      <c r="W1526" s="19">
        <f ca="1">(IF(B1526=1, $G$21+($G$22-$G$21)*V1526, $H$21+($H$22-$H$21)*V1526))</f>
        <v>4.4064027654736507E-2</v>
      </c>
      <c r="X1526" s="15">
        <f ca="1">ROUND(U1526*(1-W1526), 0)</f>
        <v>38</v>
      </c>
      <c r="Y1526" s="20">
        <f ca="1">RAND()</f>
        <v>0.57724300439020504</v>
      </c>
      <c r="Z1526" s="15">
        <f ca="1">IF(B1526=1, ROUND(_xlfn.NORM.INV(Y1526,$C$13,$C$14)*(1+$T$14), 0), ROUND(_xlfn.NORM.INV(Y1526, $D$13, $D$14)*(1+$T$14), 0))</f>
        <v>59</v>
      </c>
      <c r="AA1526" s="20">
        <f ca="1">RAND()</f>
        <v>0.22933336074644095</v>
      </c>
      <c r="AB1526" s="18">
        <f ca="1">IF(B1526=1, ROUND(_xlfn.NORM.INV(AA1526,$C$15,$C$16), 2), ROUND(_xlfn.NORM.INV(AA1526, $D$15, $D$16), 2))</f>
        <v>3285.99</v>
      </c>
      <c r="AC1526" s="15">
        <f ca="1">MIN(G1526,Z1526)</f>
        <v>24</v>
      </c>
      <c r="AD1526" s="15">
        <f ca="1">RAND()</f>
        <v>0.47601153473817914</v>
      </c>
      <c r="AE1526" s="19">
        <f ca="1">(IF(B1526=1, $G$21+($G$22-$G$21)*AD1526, $H$21+($H$22-$H$21)*AD1526))</f>
        <v>3.1660403715836269E-2</v>
      </c>
      <c r="AF1526" s="15">
        <f ca="1">ROUND(AC1526*(1-AE1526), 0)</f>
        <v>23</v>
      </c>
      <c r="AG1526" s="20">
        <f ca="1">RAND()</f>
        <v>0.42009343326449056</v>
      </c>
      <c r="AH1526" s="15">
        <f ca="1">IF(B1526=1, ROUND(_xlfn.NORM.INV(AG1526,$C$17,$C$18)*(1+$T$14), 0), ROUND(_xlfn.NORM.INV(AG1526, $D$17, $D$18)*(1+$T$14), 0))</f>
        <v>279</v>
      </c>
      <c r="AI1526" s="20">
        <f ca="1">RAND()</f>
        <v>0.50705932303710588</v>
      </c>
      <c r="AJ1526" s="18">
        <f ca="1">IF(B1526=1, ROUND(_xlfn.NORM.INV(AI1526,$C$19,$C$20), 2), ROUND(_xlfn.NORM.INV(AI1526, $D$19, $D$20), 2))</f>
        <v>2281.8000000000002</v>
      </c>
      <c r="AK1526" s="15">
        <f ca="1">MIN(ROUND(H1526*(1+$C$22),0),AH1526)</f>
        <v>273</v>
      </c>
      <c r="AL1526" s="20">
        <f ca="1">RAND()</f>
        <v>2.6191441500020507E-2</v>
      </c>
      <c r="AM1526" s="19">
        <f ca="1">(IF(B1526=1, $G$21+($G$22-$G$21)*AL1526, $H$21+($H$22-$H$21)*AL1526))</f>
        <v>1.5916700452500716E-2</v>
      </c>
      <c r="AN1526" s="15">
        <f ca="1">ROUND(AK1526*(1-AM1526), 0)</f>
        <v>269</v>
      </c>
      <c r="AO1526" s="18">
        <f ca="1">SUM(IF(AN1526&gt;H1526, (AN1526-H1526)*($G$23+AJ1526), 0),IF(AF1526&gt;G1526,(AF1526-G1526)*($G$23+AB1526),0),IF(X1526&gt;F1526,(X1526-F1526)*($G$23+T1526),0),IF(P1526&gt;E1526,(P1526-E1526)*($G$23+L1526),0))</f>
        <v>28195.200000000001</v>
      </c>
      <c r="AP1526" s="18">
        <f>-$C$24</f>
        <v>-313614.51120000001</v>
      </c>
      <c r="AQ1526" s="17">
        <f ca="1">L1526*P1526+T1526*X1526+AB1526*AF1526+AJ1526*AN1526-AO1526+AP1526</f>
        <v>722091.29879999999</v>
      </c>
      <c r="AS1526" s="21">
        <f ca="1">SUM(IF(AN1526&gt;H1526, (AN1526-H1526), 0),IF(AF1526&gt;G1526,(AF1526-G1526),0),IF(X1526&gt;F1526,(X1526-F1526),0),IF(P1526&gt;E1526,(P1526-E1526),0))</f>
        <v>9</v>
      </c>
    </row>
    <row r="1527" spans="1:45" x14ac:dyDescent="0.4">
      <c r="A1527" s="15">
        <v>1499</v>
      </c>
      <c r="B1527" s="15">
        <f ca="1">IF(RAND() &lt; (8/12), 0, 1)</f>
        <v>0</v>
      </c>
      <c r="C1527" s="20">
        <f ca="1">RAND()</f>
        <v>0.41223874500825708</v>
      </c>
      <c r="D1527" s="15" t="str">
        <f ca="1">LOOKUP(C1527,$H$13:$H$16,$F$13:$F$16)</f>
        <v>Airbus A380-800</v>
      </c>
      <c r="E1527" s="15">
        <f ca="1">LOOKUP(D1527,$F$6:$F$9,$I$6:$I$9)</f>
        <v>14</v>
      </c>
      <c r="F1527" s="15">
        <f ca="1">LOOKUP(D1527,$F$6:$F$9,$J$6:$J$9)</f>
        <v>76</v>
      </c>
      <c r="G1527" s="15">
        <f ca="1">LOOKUP(D1527,$F$6:$F$9,$K$6:$K$9)</f>
        <v>56</v>
      </c>
      <c r="H1527" s="15">
        <f ca="1">LOOKUP(D1527,$F$6:$F$9,$L$6:$L$9)</f>
        <v>341</v>
      </c>
      <c r="I1527" s="20">
        <f ca="1">RAND()</f>
        <v>0.89607443182185498</v>
      </c>
      <c r="J1527" s="15">
        <f ca="1">IF(B1527=1, ROUND(_xlfn.NORM.INV(I1527,$C$5,$C$6)*(1+$T$14), 0), ROUND(_xlfn.NORM.INV(I1527, $D$5, $D$6)*(1+$T$14), 0))</f>
        <v>6</v>
      </c>
      <c r="K1527" s="20">
        <f ca="1">RAND()</f>
        <v>0.77619276880036026</v>
      </c>
      <c r="L1527" s="18">
        <f ca="1">IF(B1527=1, ROUND(_xlfn.NORM.INV(K1527,$C$7,$C$8), 2), ROUND(_xlfn.NORM.INV(K1527, $D$7, $D$8), 2))</f>
        <v>10838.48</v>
      </c>
      <c r="M1527" s="15">
        <f ca="1">MIN(E1527,J1527)</f>
        <v>6</v>
      </c>
      <c r="N1527" s="15">
        <f ca="1">RAND()</f>
        <v>0.59855366412531241</v>
      </c>
      <c r="O1527" s="19">
        <f ca="1">(IF(B1527=1, $G$21+($G$22-$G$21)*N1527, $H$21+($H$22-$H$21)*N1527))</f>
        <v>2.7956609923759375E-2</v>
      </c>
      <c r="P1527" s="15">
        <f ca="1">ROUND(M1527*(1-O1527), 0)</f>
        <v>6</v>
      </c>
      <c r="Q1527" s="20">
        <f ca="1">RAND()</f>
        <v>1.5922672330357379E-2</v>
      </c>
      <c r="R1527" s="15">
        <f ca="1">IF(B1527=1, ROUND(_xlfn.NORM.INV(Q1527,$C$9,$C$10)*(1+$T$14), 0), ROUND(_xlfn.NORM.INV(Q1527, $D$9, $D$10)*(1+$T$14), 0))</f>
        <v>17</v>
      </c>
      <c r="S1527" s="20">
        <f ca="1">RAND()</f>
        <v>0.8680921923712388</v>
      </c>
      <c r="T1527" s="18">
        <f ca="1">IF(B1527=1, ROUND(_xlfn.NORM.INV(S1527,$C$11,$C$12), 2), ROUND(_xlfn.NORM.INV(S1527, $D$11, $D$12), 2))</f>
        <v>5500.83</v>
      </c>
      <c r="U1527" s="15">
        <f ca="1">MIN(F1527,R1527)</f>
        <v>17</v>
      </c>
      <c r="V1527" s="15">
        <f ca="1">RAND()</f>
        <v>0.18465191761269095</v>
      </c>
      <c r="W1527" s="19">
        <f ca="1">(IF(B1527=1, $G$21+($G$22-$G$21)*V1527, $H$21+($H$22-$H$21)*V1527))</f>
        <v>1.5539557528380729E-2</v>
      </c>
      <c r="X1527" s="15">
        <f ca="1">ROUND(U1527*(1-W1527), 0)</f>
        <v>17</v>
      </c>
      <c r="Y1527" s="20">
        <f ca="1">RAND()</f>
        <v>0.41299550242333272</v>
      </c>
      <c r="Z1527" s="15">
        <f ca="1">IF(B1527=1, ROUND(_xlfn.NORM.INV(Y1527,$C$13,$C$14)*(1+$T$14), 0), ROUND(_xlfn.NORM.INV(Y1527, $D$13, $D$14)*(1+$T$14), 0))</f>
        <v>34</v>
      </c>
      <c r="AA1527" s="20">
        <f ca="1">RAND()</f>
        <v>0.70954113345142222</v>
      </c>
      <c r="AB1527" s="18">
        <f ca="1">IF(B1527=1, ROUND(_xlfn.NORM.INV(AA1527,$C$15,$C$16), 2), ROUND(_xlfn.NORM.INV(AA1527, $D$15, $D$16), 2))</f>
        <v>2865.06</v>
      </c>
      <c r="AC1527" s="15">
        <f ca="1">MIN(G1527,Z1527)</f>
        <v>34</v>
      </c>
      <c r="AD1527" s="15">
        <f ca="1">RAND()</f>
        <v>0.59844312000537225</v>
      </c>
      <c r="AE1527" s="19">
        <f ca="1">(IF(B1527=1, $G$21+($G$22-$G$21)*AD1527, $H$21+($H$22-$H$21)*AD1527))</f>
        <v>2.7953293600161168E-2</v>
      </c>
      <c r="AF1527" s="15">
        <f ca="1">ROUND(AC1527*(1-AE1527), 0)</f>
        <v>33</v>
      </c>
      <c r="AG1527" s="20">
        <f ca="1">RAND()</f>
        <v>5.6577432724719934E-2</v>
      </c>
      <c r="AH1527" s="15">
        <f ca="1">IF(B1527=1, ROUND(_xlfn.NORM.INV(AG1527,$C$17,$C$18)*(1+$T$14), 0), ROUND(_xlfn.NORM.INV(AG1527, $D$17, $D$18)*(1+$T$14), 0))</f>
        <v>116</v>
      </c>
      <c r="AI1527" s="20">
        <f ca="1">RAND()</f>
        <v>0.15110394010531736</v>
      </c>
      <c r="AJ1527" s="18">
        <f ca="1">IF(B1527=1, ROUND(_xlfn.NORM.INV(AI1527,$C$19,$C$20), 2), ROUND(_xlfn.NORM.INV(AI1527, $D$19, $D$20), 2))</f>
        <v>1670.36</v>
      </c>
      <c r="AK1527" s="15">
        <f ca="1">MIN(ROUND(H1527*(1+$C$22),0),AH1527)</f>
        <v>116</v>
      </c>
      <c r="AL1527" s="20">
        <f ca="1">RAND()</f>
        <v>2.4438445401859354E-2</v>
      </c>
      <c r="AM1527" s="19">
        <f ca="1">(IF(B1527=1, $G$21+($G$22-$G$21)*AL1527, $H$21+($H$22-$H$21)*AL1527))</f>
        <v>1.073315336205578E-2</v>
      </c>
      <c r="AN1527" s="15">
        <f ca="1">ROUND(AK1527*(1-AM1527), 0)</f>
        <v>115</v>
      </c>
      <c r="AO1527" s="18">
        <f ca="1">SUM(IF(AN1527&gt;H1527, (AN1527-H1527)*($G$23+AJ1527), 0),IF(AF1527&gt;G1527,(AF1527-G1527)*($G$23+AB1527),0),IF(X1527&gt;F1527,(X1527-F1527)*($G$23+T1527),0),IF(P1527&gt;E1527,(P1527-E1527)*($G$23+L1527),0))</f>
        <v>0</v>
      </c>
      <c r="AP1527" s="18">
        <f>-$C$24</f>
        <v>-313614.51120000001</v>
      </c>
      <c r="AQ1527" s="17">
        <f ca="1">L1527*P1527+T1527*X1527+AB1527*AF1527+AJ1527*AN1527-AO1527+AP1527</f>
        <v>131568.85879999999</v>
      </c>
      <c r="AS1527" s="21">
        <f ca="1">SUM(IF(AN1527&gt;H1527, (AN1527-H1527), 0),IF(AF1527&gt;G1527,(AF1527-G1527),0),IF(X1527&gt;F1527,(X1527-F1527),0),IF(P1527&gt;E1527,(P1527-E1527),0))</f>
        <v>0</v>
      </c>
    </row>
    <row r="1528" spans="1:45" x14ac:dyDescent="0.4">
      <c r="A1528" s="15">
        <v>1500</v>
      </c>
      <c r="B1528" s="15">
        <f ca="1">IF(RAND() &lt; (8/12), 0, 1)</f>
        <v>0</v>
      </c>
      <c r="C1528" s="20">
        <f ca="1">RAND()</f>
        <v>0.12162570027252895</v>
      </c>
      <c r="D1528" s="15" t="str">
        <f ca="1">LOOKUP(C1528,$H$13:$H$16,$F$13:$F$16)</f>
        <v>Airbus A350-900</v>
      </c>
      <c r="E1528" s="15">
        <f ca="1">LOOKUP(D1528,$F$6:$F$9,$I$6:$I$9)</f>
        <v>0</v>
      </c>
      <c r="F1528" s="15">
        <f ca="1">LOOKUP(D1528,$F$6:$F$9,$J$6:$J$9)</f>
        <v>32</v>
      </c>
      <c r="G1528" s="15">
        <f ca="1">LOOKUP(D1528,$F$6:$F$9,$K$6:$K$9)</f>
        <v>21</v>
      </c>
      <c r="H1528" s="15">
        <f ca="1">LOOKUP(D1528,$F$6:$F$9,$L$6:$L$9)</f>
        <v>259</v>
      </c>
      <c r="I1528" s="20">
        <f ca="1">RAND()</f>
        <v>4.5417542778942721E-2</v>
      </c>
      <c r="J1528" s="15">
        <f ca="1">IF(B1528=1, ROUND(_xlfn.NORM.INV(I1528,$C$5,$C$6)*(1+$T$14), 0), ROUND(_xlfn.NORM.INV(I1528, $D$5, $D$6)*(1+$T$14), 0))</f>
        <v>2</v>
      </c>
      <c r="K1528" s="20">
        <f ca="1">RAND()</f>
        <v>0.70812254067741809</v>
      </c>
      <c r="L1528" s="18">
        <f ca="1">IF(B1528=1, ROUND(_xlfn.NORM.INV(K1528,$C$7,$C$8), 2), ROUND(_xlfn.NORM.INV(K1528, $D$7, $D$8), 2))</f>
        <v>10742.09</v>
      </c>
      <c r="M1528" s="15">
        <f ca="1">MIN(E1528,J1528)</f>
        <v>0</v>
      </c>
      <c r="N1528" s="15">
        <f ca="1">RAND()</f>
        <v>0.72000457680044794</v>
      </c>
      <c r="O1528" s="19">
        <f ca="1">(IF(B1528=1, $G$21+($G$22-$G$21)*N1528, $H$21+($H$22-$H$21)*N1528))</f>
        <v>3.160013730401344E-2</v>
      </c>
      <c r="P1528" s="15">
        <f ca="1">ROUND(M1528*(1-O1528), 0)</f>
        <v>0</v>
      </c>
      <c r="Q1528" s="20">
        <f ca="1">RAND()</f>
        <v>0.25605022863277582</v>
      </c>
      <c r="R1528" s="15">
        <f ca="1">IF(B1528=1, ROUND(_xlfn.NORM.INV(Q1528,$C$9,$C$10)*(1+$T$14), 0), ROUND(_xlfn.NORM.INV(Q1528, $D$9, $D$10)*(1+$T$14), 0))</f>
        <v>33</v>
      </c>
      <c r="S1528" s="20">
        <f ca="1">RAND()</f>
        <v>0.9619136260935891</v>
      </c>
      <c r="T1528" s="18">
        <f ca="1">IF(B1528=1, ROUND(_xlfn.NORM.INV(S1528,$C$11,$C$12), 2), ROUND(_xlfn.NORM.INV(S1528, $D$11, $D$12), 2))</f>
        <v>5650.3</v>
      </c>
      <c r="U1528" s="15">
        <f ca="1">MIN(F1528,R1528)</f>
        <v>32</v>
      </c>
      <c r="V1528" s="15">
        <f ca="1">RAND()</f>
        <v>0.67893869720837818</v>
      </c>
      <c r="W1528" s="19">
        <f ca="1">(IF(B1528=1, $G$21+($G$22-$G$21)*V1528, $H$21+($H$22-$H$21)*V1528))</f>
        <v>3.0368160916251344E-2</v>
      </c>
      <c r="X1528" s="15">
        <f ca="1">ROUND(U1528*(1-W1528), 0)</f>
        <v>31</v>
      </c>
      <c r="Y1528" s="20">
        <f ca="1">RAND()</f>
        <v>0.31218746064390179</v>
      </c>
      <c r="Z1528" s="15">
        <f ca="1">IF(B1528=1, ROUND(_xlfn.NORM.INV(Y1528,$C$13,$C$14)*(1+$T$14), 0), ROUND(_xlfn.NORM.INV(Y1528, $D$13, $D$14)*(1+$T$14), 0))</f>
        <v>31</v>
      </c>
      <c r="AA1528" s="20">
        <f ca="1">RAND()</f>
        <v>0.63963312585231413</v>
      </c>
      <c r="AB1528" s="18">
        <f ca="1">IF(B1528=1, ROUND(_xlfn.NORM.INV(AA1528,$C$15,$C$16), 2), ROUND(_xlfn.NORM.INV(AA1528, $D$15, $D$16), 2))</f>
        <v>2841.41</v>
      </c>
      <c r="AC1528" s="15">
        <f ca="1">MIN(G1528,Z1528)</f>
        <v>21</v>
      </c>
      <c r="AD1528" s="15">
        <f ca="1">RAND()</f>
        <v>0.52346244008284626</v>
      </c>
      <c r="AE1528" s="19">
        <f ca="1">(IF(B1528=1, $G$21+($G$22-$G$21)*AD1528, $H$21+($H$22-$H$21)*AD1528))</f>
        <v>2.5703873202485385E-2</v>
      </c>
      <c r="AF1528" s="15">
        <f ca="1">ROUND(AC1528*(1-AE1528), 0)</f>
        <v>20</v>
      </c>
      <c r="AG1528" s="20">
        <f ca="1">RAND()</f>
        <v>0.62027913434114845</v>
      </c>
      <c r="AH1528" s="15">
        <f ca="1">IF(B1528=1, ROUND(_xlfn.NORM.INV(AG1528,$C$17,$C$18)*(1+$T$14), 0), ROUND(_xlfn.NORM.INV(AG1528, $D$17, $D$18)*(1+$T$14), 0))</f>
        <v>216</v>
      </c>
      <c r="AI1528" s="20">
        <f ca="1">RAND()</f>
        <v>0.99775280412245426</v>
      </c>
      <c r="AJ1528" s="18">
        <f ca="1">IF(B1528=1, ROUND(_xlfn.NORM.INV(AI1528,$C$19,$C$20), 2), ROUND(_xlfn.NORM.INV(AI1528, $D$19, $D$20), 2))</f>
        <v>1964.55</v>
      </c>
      <c r="AK1528" s="15">
        <f ca="1">MIN(ROUND(H1528*(1+$C$22),0),AH1528)</f>
        <v>216</v>
      </c>
      <c r="AL1528" s="20">
        <f ca="1">RAND()</f>
        <v>0.53966489184960298</v>
      </c>
      <c r="AM1528" s="19">
        <f ca="1">(IF(B1528=1, $G$21+($G$22-$G$21)*AL1528, $H$21+($H$22-$H$21)*AL1528))</f>
        <v>2.6189946755488087E-2</v>
      </c>
      <c r="AN1528" s="15">
        <f ca="1">ROUND(AK1528*(1-AM1528), 0)</f>
        <v>210</v>
      </c>
      <c r="AO1528" s="18">
        <f ca="1">SUM(IF(AN1528&gt;H1528, (AN1528-H1528)*($G$23+AJ1528), 0),IF(AF1528&gt;G1528,(AF1528-G1528)*($G$23+AB1528),0),IF(X1528&gt;F1528,(X1528-F1528)*($G$23+T1528),0),IF(P1528&gt;E1528,(P1528-E1528)*($G$23+L1528),0))</f>
        <v>0</v>
      </c>
      <c r="AP1528" s="18">
        <f>-$C$24</f>
        <v>-313614.51120000001</v>
      </c>
      <c r="AQ1528" s="17">
        <f ca="1">L1528*P1528+T1528*X1528+AB1528*AF1528+AJ1528*AN1528-AO1528+AP1528</f>
        <v>330928.48879999999</v>
      </c>
      <c r="AS1528" s="21">
        <f ca="1">SUM(IF(AN1528&gt;H1528, (AN1528-H1528), 0),IF(AF1528&gt;G1528,(AF1528-G1528),0),IF(X1528&gt;F1528,(X1528-F1528),0),IF(P1528&gt;E1528,(P1528-E1528),0))</f>
        <v>0</v>
      </c>
    </row>
    <row r="1529" spans="1:45" x14ac:dyDescent="0.4">
      <c r="A1529" s="15">
        <v>1501</v>
      </c>
      <c r="B1529" s="15">
        <f ca="1">IF(RAND() &lt; (8/12), 0, 1)</f>
        <v>1</v>
      </c>
      <c r="C1529" s="20">
        <f ca="1">RAND()</f>
        <v>0.75049026048108292</v>
      </c>
      <c r="D1529" s="15" t="str">
        <f ca="1">LOOKUP(C1529,$H$13:$H$16,$F$13:$F$16)</f>
        <v>Boeing 777-300ER</v>
      </c>
      <c r="E1529" s="15">
        <f ca="1">LOOKUP(D1529,$F$6:$F$9,$I$6:$I$9)</f>
        <v>8</v>
      </c>
      <c r="F1529" s="15">
        <f ca="1">LOOKUP(D1529,$F$6:$F$9,$J$6:$J$9)</f>
        <v>40</v>
      </c>
      <c r="G1529" s="15">
        <f ca="1">LOOKUP(D1529,$F$6:$F$9,$K$6:$K$9)</f>
        <v>24</v>
      </c>
      <c r="H1529" s="15">
        <f ca="1">LOOKUP(D1529,$F$6:$F$9,$L$6:$L$9)</f>
        <v>260</v>
      </c>
      <c r="I1529" s="20">
        <f ca="1">RAND()</f>
        <v>0.51153902354007208</v>
      </c>
      <c r="J1529" s="15">
        <f ca="1">IF(B1529=1, ROUND(_xlfn.NORM.INV(I1529,$C$5,$C$6)*(1+$T$14), 0), ROUND(_xlfn.NORM.INV(I1529, $D$5, $D$6)*(1+$T$14), 0))</f>
        <v>6</v>
      </c>
      <c r="K1529" s="20">
        <f ca="1">RAND()</f>
        <v>0.4533007507077168</v>
      </c>
      <c r="L1529" s="18">
        <f ca="1">IF(B1529=1, ROUND(_xlfn.NORM.INV(K1529,$C$7,$C$8), 2), ROUND(_xlfn.NORM.INV(K1529, $D$7, $D$8), 2))</f>
        <v>13447.29</v>
      </c>
      <c r="M1529" s="15">
        <f ca="1">MIN(E1529,J1529)</f>
        <v>6</v>
      </c>
      <c r="N1529" s="15">
        <f ca="1">RAND()</f>
        <v>0.63726520392565278</v>
      </c>
      <c r="O1529" s="19">
        <f ca="1">(IF(B1529=1, $G$21+($G$22-$G$21)*N1529, $H$21+($H$22-$H$21)*N1529))</f>
        <v>3.7304282137397851E-2</v>
      </c>
      <c r="P1529" s="15">
        <f ca="1">ROUND(M1529*(1-O1529), 0)</f>
        <v>6</v>
      </c>
      <c r="Q1529" s="20">
        <f ca="1">RAND()</f>
        <v>0.44149207312570571</v>
      </c>
      <c r="R1529" s="15">
        <f ca="1">IF(B1529=1, ROUND(_xlfn.NORM.INV(Q1529,$C$9,$C$10)*(1+$T$14), 0), ROUND(_xlfn.NORM.INV(Q1529, $D$9, $D$10)*(1+$T$14), 0))</f>
        <v>57</v>
      </c>
      <c r="S1529" s="20">
        <f ca="1">RAND()</f>
        <v>0.396181036331827</v>
      </c>
      <c r="T1529" s="18">
        <f ca="1">IF(B1529=1, ROUND(_xlfn.NORM.INV(S1529,$C$11,$C$12), 2), ROUND(_xlfn.NORM.INV(S1529, $D$11, $D$12), 2))</f>
        <v>6592.07</v>
      </c>
      <c r="U1529" s="15">
        <f ca="1">MIN(F1529,R1529)</f>
        <v>40</v>
      </c>
      <c r="V1529" s="15">
        <f ca="1">RAND()</f>
        <v>0.68863212711214838</v>
      </c>
      <c r="W1529" s="19">
        <f ca="1">(IF(B1529=1, $G$21+($G$22-$G$21)*V1529, $H$21+($H$22-$H$21)*V1529))</f>
        <v>3.9102124448925191E-2</v>
      </c>
      <c r="X1529" s="15">
        <f ca="1">ROUND(U1529*(1-W1529), 0)</f>
        <v>38</v>
      </c>
      <c r="Y1529" s="20">
        <f ca="1">RAND()</f>
        <v>0.90261823149416909</v>
      </c>
      <c r="Z1529" s="15">
        <f ca="1">IF(B1529=1, ROUND(_xlfn.NORM.INV(Y1529,$C$13,$C$14)*(1+$T$14), 0), ROUND(_xlfn.NORM.INV(Y1529, $D$13, $D$14)*(1+$T$14), 0))</f>
        <v>85</v>
      </c>
      <c r="AA1529" s="20">
        <f ca="1">RAND()</f>
        <v>0.90079413983257717</v>
      </c>
      <c r="AB1529" s="18">
        <f ca="1">IF(B1529=1, ROUND(_xlfn.NORM.INV(AA1529,$C$15,$C$16), 2), ROUND(_xlfn.NORM.INV(AA1529, $D$15, $D$16), 2))</f>
        <v>4260.8599999999997</v>
      </c>
      <c r="AC1529" s="15">
        <f ca="1">MIN(G1529,Z1529)</f>
        <v>24</v>
      </c>
      <c r="AD1529" s="15">
        <f ca="1">RAND()</f>
        <v>0.2417153932007905</v>
      </c>
      <c r="AE1529" s="19">
        <f ca="1">(IF(B1529=1, $G$21+($G$22-$G$21)*AD1529, $H$21+($H$22-$H$21)*AD1529))</f>
        <v>2.3460038762027666E-2</v>
      </c>
      <c r="AF1529" s="15">
        <f ca="1">ROUND(AC1529*(1-AE1529), 0)</f>
        <v>23</v>
      </c>
      <c r="AG1529" s="20">
        <f ca="1">RAND()</f>
        <v>0.49025975725131232</v>
      </c>
      <c r="AH1529" s="15">
        <f ca="1">IF(B1529=1, ROUND(_xlfn.NORM.INV(AG1529,$C$17,$C$18)*(1+$T$14), 0), ROUND(_xlfn.NORM.INV(AG1529, $D$17, $D$18)*(1+$T$14), 0))</f>
        <v>301</v>
      </c>
      <c r="AI1529" s="20">
        <f ca="1">RAND()</f>
        <v>0.57270052515500813</v>
      </c>
      <c r="AJ1529" s="18">
        <f ca="1">IF(B1529=1, ROUND(_xlfn.NORM.INV(AI1529,$C$19,$C$20), 2), ROUND(_xlfn.NORM.INV(AI1529, $D$19, $D$20), 2))</f>
        <v>2331.56</v>
      </c>
      <c r="AK1529" s="15">
        <f ca="1">MIN(ROUND(H1529*(1+$C$22),0),AH1529)</f>
        <v>273</v>
      </c>
      <c r="AL1529" s="20">
        <f ca="1">RAND()</f>
        <v>0.81829809310656565</v>
      </c>
      <c r="AM1529" s="19">
        <f ca="1">(IF(B1529=1, $G$21+($G$22-$G$21)*AL1529, $H$21+($H$22-$H$21)*AL1529))</f>
        <v>4.3640433258729801E-2</v>
      </c>
      <c r="AN1529" s="15">
        <f ca="1">ROUND(AK1529*(1-AM1529), 0)</f>
        <v>261</v>
      </c>
      <c r="AO1529" s="18">
        <f ca="1">SUM(IF(AN1529&gt;H1529, (AN1529-H1529)*($G$23+AJ1529), 0),IF(AF1529&gt;G1529,(AF1529-G1529)*($G$23+AB1529),0),IF(X1529&gt;F1529,(X1529-F1529)*($G$23+T1529),0),IF(P1529&gt;E1529,(P1529-E1529)*($G$23+L1529),0))</f>
        <v>3182.56</v>
      </c>
      <c r="AP1529" s="18">
        <f>-$C$24</f>
        <v>-313614.51120000001</v>
      </c>
      <c r="AQ1529" s="17">
        <f ca="1">L1529*P1529+T1529*X1529+AB1529*AF1529+AJ1529*AN1529-AO1529+AP1529</f>
        <v>720922.26879999996</v>
      </c>
      <c r="AS1529" s="21">
        <f ca="1">SUM(IF(AN1529&gt;H1529, (AN1529-H1529), 0),IF(AF1529&gt;G1529,(AF1529-G1529),0),IF(X1529&gt;F1529,(X1529-F1529),0),IF(P1529&gt;E1529,(P1529-E1529),0))</f>
        <v>1</v>
      </c>
    </row>
    <row r="1530" spans="1:45" x14ac:dyDescent="0.4">
      <c r="A1530" s="15">
        <v>1502</v>
      </c>
      <c r="B1530" s="15">
        <f ca="1">IF(RAND() &lt; (8/12), 0, 1)</f>
        <v>0</v>
      </c>
      <c r="C1530" s="20">
        <f ca="1">RAND()</f>
        <v>0.79469983386894805</v>
      </c>
      <c r="D1530" s="15" t="str">
        <f ca="1">LOOKUP(C1530,$H$13:$H$16,$F$13:$F$16)</f>
        <v>Boeing 777-300ER</v>
      </c>
      <c r="E1530" s="15">
        <f ca="1">LOOKUP(D1530,$F$6:$F$9,$I$6:$I$9)</f>
        <v>8</v>
      </c>
      <c r="F1530" s="15">
        <f ca="1">LOOKUP(D1530,$F$6:$F$9,$J$6:$J$9)</f>
        <v>40</v>
      </c>
      <c r="G1530" s="15">
        <f ca="1">LOOKUP(D1530,$F$6:$F$9,$K$6:$K$9)</f>
        <v>24</v>
      </c>
      <c r="H1530" s="15">
        <f ca="1">LOOKUP(D1530,$F$6:$F$9,$L$6:$L$9)</f>
        <v>260</v>
      </c>
      <c r="I1530" s="20">
        <f ca="1">RAND()</f>
        <v>0.5124522961525283</v>
      </c>
      <c r="J1530" s="15">
        <f ca="1">IF(B1530=1, ROUND(_xlfn.NORM.INV(I1530,$C$5,$C$6)*(1+$T$14), 0), ROUND(_xlfn.NORM.INV(I1530, $D$5, $D$6)*(1+$T$14), 0))</f>
        <v>4</v>
      </c>
      <c r="K1530" s="20">
        <f ca="1">RAND()</f>
        <v>0.34122087371808307</v>
      </c>
      <c r="L1530" s="18">
        <f ca="1">IF(B1530=1, ROUND(_xlfn.NORM.INV(K1530,$C$7,$C$8), 2), ROUND(_xlfn.NORM.INV(K1530, $D$7, $D$8), 2))</f>
        <v>10305.91</v>
      </c>
      <c r="M1530" s="15">
        <f ca="1">MIN(E1530,J1530)</f>
        <v>4</v>
      </c>
      <c r="N1530" s="15">
        <f ca="1">RAND()</f>
        <v>0.37812228133469394</v>
      </c>
      <c r="O1530" s="19">
        <f ca="1">(IF(B1530=1, $G$21+($G$22-$G$21)*N1530, $H$21+($H$22-$H$21)*N1530))</f>
        <v>2.1343668440040819E-2</v>
      </c>
      <c r="P1530" s="15">
        <f ca="1">ROUND(M1530*(1-O1530), 0)</f>
        <v>4</v>
      </c>
      <c r="Q1530" s="20">
        <f ca="1">RAND()</f>
        <v>3.0493646621540527E-2</v>
      </c>
      <c r="R1530" s="15">
        <f ca="1">IF(B1530=1, ROUND(_xlfn.NORM.INV(Q1530,$C$9,$C$10)*(1+$T$14), 0), ROUND(_xlfn.NORM.INV(Q1530, $D$9, $D$10)*(1+$T$14), 0))</f>
        <v>20</v>
      </c>
      <c r="S1530" s="20">
        <f ca="1">RAND()</f>
        <v>0.32827979773682558</v>
      </c>
      <c r="T1530" s="18">
        <f ca="1">IF(B1530=1, ROUND(_xlfn.NORM.INV(S1530,$C$11,$C$12), 2), ROUND(_xlfn.NORM.INV(S1530, $D$11, $D$12), 2))</f>
        <v>5144.8599999999997</v>
      </c>
      <c r="U1530" s="15">
        <f ca="1">MIN(F1530,R1530)</f>
        <v>20</v>
      </c>
      <c r="V1530" s="15">
        <f ca="1">RAND()</f>
        <v>0.11737976534758532</v>
      </c>
      <c r="W1530" s="19">
        <f ca="1">(IF(B1530=1, $G$21+($G$22-$G$21)*V1530, $H$21+($H$22-$H$21)*V1530))</f>
        <v>1.3521392960427561E-2</v>
      </c>
      <c r="X1530" s="15">
        <f ca="1">ROUND(U1530*(1-W1530), 0)</f>
        <v>20</v>
      </c>
      <c r="Y1530" s="20">
        <f ca="1">RAND()</f>
        <v>0.47413970268244565</v>
      </c>
      <c r="Z1530" s="15">
        <f ca="1">IF(B1530=1, ROUND(_xlfn.NORM.INV(Y1530,$C$13,$C$14)*(1+$T$14), 0), ROUND(_xlfn.NORM.INV(Y1530, $D$13, $D$14)*(1+$T$14), 0))</f>
        <v>35</v>
      </c>
      <c r="AA1530" s="20">
        <f ca="1">RAND()</f>
        <v>0.28852956242723693</v>
      </c>
      <c r="AB1530" s="18">
        <f ca="1">IF(B1530=1, ROUND(_xlfn.NORM.INV(AA1530,$C$15,$C$16), 2), ROUND(_xlfn.NORM.INV(AA1530, $D$15, $D$16), 2))</f>
        <v>2730.19</v>
      </c>
      <c r="AC1530" s="15">
        <f ca="1">MIN(G1530,Z1530)</f>
        <v>24</v>
      </c>
      <c r="AD1530" s="15">
        <f ca="1">RAND()</f>
        <v>9.0465054800435207E-2</v>
      </c>
      <c r="AE1530" s="19">
        <f ca="1">(IF(B1530=1, $G$21+($G$22-$G$21)*AD1530, $H$21+($H$22-$H$21)*AD1530))</f>
        <v>1.2713951644013056E-2</v>
      </c>
      <c r="AF1530" s="15">
        <f ca="1">ROUND(AC1530*(1-AE1530), 0)</f>
        <v>24</v>
      </c>
      <c r="AG1530" s="20">
        <f ca="1">RAND()</f>
        <v>0.64909399136784018</v>
      </c>
      <c r="AH1530" s="15">
        <f ca="1">IF(B1530=1, ROUND(_xlfn.NORM.INV(AG1530,$C$17,$C$18)*(1+$T$14), 0), ROUND(_xlfn.NORM.INV(AG1530, $D$17, $D$18)*(1+$T$14), 0))</f>
        <v>220</v>
      </c>
      <c r="AI1530" s="20">
        <f ca="1">RAND()</f>
        <v>0.20477956839413913</v>
      </c>
      <c r="AJ1530" s="18">
        <f ca="1">IF(B1530=1, ROUND(_xlfn.NORM.INV(AI1530,$C$19,$C$20), 2), ROUND(_xlfn.NORM.INV(AI1530, $D$19, $D$20), 2))</f>
        <v>1686.09</v>
      </c>
      <c r="AK1530" s="15">
        <f ca="1">MIN(ROUND(H1530*(1+$C$22),0),AH1530)</f>
        <v>220</v>
      </c>
      <c r="AL1530" s="20">
        <f ca="1">RAND()</f>
        <v>0.89000169100600524</v>
      </c>
      <c r="AM1530" s="19">
        <f ca="1">(IF(B1530=1, $G$21+($G$22-$G$21)*AL1530, $H$21+($H$22-$H$21)*AL1530))</f>
        <v>3.6700050730180157E-2</v>
      </c>
      <c r="AN1530" s="15">
        <f ca="1">ROUND(AK1530*(1-AM1530), 0)</f>
        <v>212</v>
      </c>
      <c r="AO1530" s="18">
        <f ca="1">SUM(IF(AN1530&gt;H1530, (AN1530-H1530)*($G$23+AJ1530), 0),IF(AF1530&gt;G1530,(AF1530-G1530)*($G$23+AB1530),0),IF(X1530&gt;F1530,(X1530-F1530)*($G$23+T1530),0),IF(P1530&gt;E1530,(P1530-E1530)*($G$23+L1530),0))</f>
        <v>0</v>
      </c>
      <c r="AP1530" s="18">
        <f>-$C$24</f>
        <v>-313614.51120000001</v>
      </c>
      <c r="AQ1530" s="17">
        <f ca="1">L1530*P1530+T1530*X1530+AB1530*AF1530+AJ1530*AN1530-AO1530+AP1530</f>
        <v>253481.96879999997</v>
      </c>
      <c r="AS1530" s="21">
        <f ca="1">SUM(IF(AN1530&gt;H1530, (AN1530-H1530), 0),IF(AF1530&gt;G1530,(AF1530-G1530),0),IF(X1530&gt;F1530,(X1530-F1530),0),IF(P1530&gt;E1530,(P1530-E1530),0))</f>
        <v>0</v>
      </c>
    </row>
    <row r="1531" spans="1:45" x14ac:dyDescent="0.4">
      <c r="A1531" s="15">
        <v>1503</v>
      </c>
      <c r="B1531" s="15">
        <f ca="1">IF(RAND() &lt; (8/12), 0, 1)</f>
        <v>0</v>
      </c>
      <c r="C1531" s="20">
        <f ca="1">RAND()</f>
        <v>0.24302917779564082</v>
      </c>
      <c r="D1531" s="15" t="str">
        <f ca="1">LOOKUP(C1531,$H$13:$H$16,$F$13:$F$16)</f>
        <v>Airbus A380-800</v>
      </c>
      <c r="E1531" s="15">
        <f ca="1">LOOKUP(D1531,$F$6:$F$9,$I$6:$I$9)</f>
        <v>14</v>
      </c>
      <c r="F1531" s="15">
        <f ca="1">LOOKUP(D1531,$F$6:$F$9,$J$6:$J$9)</f>
        <v>76</v>
      </c>
      <c r="G1531" s="15">
        <f ca="1">LOOKUP(D1531,$F$6:$F$9,$K$6:$K$9)</f>
        <v>56</v>
      </c>
      <c r="H1531" s="15">
        <f ca="1">LOOKUP(D1531,$F$6:$F$9,$L$6:$L$9)</f>
        <v>341</v>
      </c>
      <c r="I1531" s="20">
        <f ca="1">RAND()</f>
        <v>0.88128045608234618</v>
      </c>
      <c r="J1531" s="15">
        <f ca="1">IF(B1531=1, ROUND(_xlfn.NORM.INV(I1531,$C$5,$C$6)*(1+$T$14), 0), ROUND(_xlfn.NORM.INV(I1531, $D$5, $D$6)*(1+$T$14), 0))</f>
        <v>5</v>
      </c>
      <c r="K1531" s="20">
        <f ca="1">RAND()</f>
        <v>0.27686655145620509</v>
      </c>
      <c r="L1531" s="18">
        <f ca="1">IF(B1531=1, ROUND(_xlfn.NORM.INV(K1531,$C$7,$C$8), 2), ROUND(_xlfn.NORM.INV(K1531, $D$7, $D$8), 2))</f>
        <v>10222.49</v>
      </c>
      <c r="M1531" s="15">
        <f ca="1">MIN(E1531,J1531)</f>
        <v>5</v>
      </c>
      <c r="N1531" s="15">
        <f ca="1">RAND()</f>
        <v>0.20624334876156225</v>
      </c>
      <c r="O1531" s="19">
        <f ca="1">(IF(B1531=1, $G$21+($G$22-$G$21)*N1531, $H$21+($H$22-$H$21)*N1531))</f>
        <v>1.6187300462846867E-2</v>
      </c>
      <c r="P1531" s="15">
        <f ca="1">ROUND(M1531*(1-O1531), 0)</f>
        <v>5</v>
      </c>
      <c r="Q1531" s="20">
        <f ca="1">RAND()</f>
        <v>0.93141185685492611</v>
      </c>
      <c r="R1531" s="15">
        <f ca="1">IF(B1531=1, ROUND(_xlfn.NORM.INV(Q1531,$C$9,$C$10)*(1+$T$14), 0), ROUND(_xlfn.NORM.INV(Q1531, $D$9, $D$10)*(1+$T$14), 0))</f>
        <v>56</v>
      </c>
      <c r="S1531" s="20">
        <f ca="1">RAND()</f>
        <v>0.88020189511691127</v>
      </c>
      <c r="T1531" s="18">
        <f ca="1">IF(B1531=1, ROUND(_xlfn.NORM.INV(S1531,$C$11,$C$12), 2), ROUND(_xlfn.NORM.INV(S1531, $D$11, $D$12), 2))</f>
        <v>5514.18</v>
      </c>
      <c r="U1531" s="15">
        <f ca="1">MIN(F1531,R1531)</f>
        <v>56</v>
      </c>
      <c r="V1531" s="15">
        <f ca="1">RAND()</f>
        <v>0.4535553082428736</v>
      </c>
      <c r="W1531" s="19">
        <f ca="1">(IF(B1531=1, $G$21+($G$22-$G$21)*V1531, $H$21+($H$22-$H$21)*V1531))</f>
        <v>2.3606659247286207E-2</v>
      </c>
      <c r="X1531" s="15">
        <f ca="1">ROUND(U1531*(1-W1531), 0)</f>
        <v>55</v>
      </c>
      <c r="Y1531" s="20">
        <f ca="1">RAND()</f>
        <v>0.20072886777571819</v>
      </c>
      <c r="Z1531" s="15">
        <f ca="1">IF(B1531=1, ROUND(_xlfn.NORM.INV(Y1531,$C$13,$C$14)*(1+$T$14), 0), ROUND(_xlfn.NORM.INV(Y1531, $D$13, $D$14)*(1+$T$14), 0))</f>
        <v>28</v>
      </c>
      <c r="AA1531" s="20">
        <f ca="1">RAND()</f>
        <v>0.64739152662329569</v>
      </c>
      <c r="AB1531" s="18">
        <f ca="1">IF(B1531=1, ROUND(_xlfn.NORM.INV(AA1531,$C$15,$C$16), 2), ROUND(_xlfn.NORM.INV(AA1531, $D$15, $D$16), 2))</f>
        <v>2843.94</v>
      </c>
      <c r="AC1531" s="15">
        <f ca="1">MIN(G1531,Z1531)</f>
        <v>28</v>
      </c>
      <c r="AD1531" s="15">
        <f ca="1">RAND()</f>
        <v>0.47675531443808083</v>
      </c>
      <c r="AE1531" s="19">
        <f ca="1">(IF(B1531=1, $G$21+($G$22-$G$21)*AD1531, $H$21+($H$22-$H$21)*AD1531))</f>
        <v>2.4302659433142425E-2</v>
      </c>
      <c r="AF1531" s="15">
        <f ca="1">ROUND(AC1531*(1-AE1531), 0)</f>
        <v>27</v>
      </c>
      <c r="AG1531" s="20">
        <f ca="1">RAND()</f>
        <v>4.2013378735371587E-3</v>
      </c>
      <c r="AH1531" s="15">
        <f ca="1">IF(B1531=1, ROUND(_xlfn.NORM.INV(AG1531,$C$17,$C$18)*(1+$T$14), 0), ROUND(_xlfn.NORM.INV(AG1531, $D$17, $D$18)*(1+$T$14), 0))</f>
        <v>61</v>
      </c>
      <c r="AI1531" s="20">
        <f ca="1">RAND()</f>
        <v>0.74637869822655389</v>
      </c>
      <c r="AJ1531" s="18">
        <f ca="1">IF(B1531=1, ROUND(_xlfn.NORM.INV(AI1531,$C$19,$C$20), 2), ROUND(_xlfn.NORM.INV(AI1531, $D$19, $D$20), 2))</f>
        <v>1799.1</v>
      </c>
      <c r="AK1531" s="15">
        <f ca="1">MIN(ROUND(H1531*(1+$C$22),0),AH1531)</f>
        <v>61</v>
      </c>
      <c r="AL1531" s="20">
        <f ca="1">RAND()</f>
        <v>0.46691138188497638</v>
      </c>
      <c r="AM1531" s="19">
        <f ca="1">(IF(B1531=1, $G$21+($G$22-$G$21)*AL1531, $H$21+($H$22-$H$21)*AL1531))</f>
        <v>2.4007341456549293E-2</v>
      </c>
      <c r="AN1531" s="15">
        <f ca="1">ROUND(AK1531*(1-AM1531), 0)</f>
        <v>60</v>
      </c>
      <c r="AO1531" s="18">
        <f ca="1">SUM(IF(AN1531&gt;H1531, (AN1531-H1531)*($G$23+AJ1531), 0),IF(AF1531&gt;G1531,(AF1531-G1531)*($G$23+AB1531),0),IF(X1531&gt;F1531,(X1531-F1531)*($G$23+T1531),0),IF(P1531&gt;E1531,(P1531-E1531)*($G$23+L1531),0))</f>
        <v>0</v>
      </c>
      <c r="AP1531" s="18">
        <f>-$C$24</f>
        <v>-313614.51120000001</v>
      </c>
      <c r="AQ1531" s="17">
        <f ca="1">L1531*P1531+T1531*X1531+AB1531*AF1531+AJ1531*AN1531-AO1531+AP1531</f>
        <v>225510.21879999997</v>
      </c>
      <c r="AS1531" s="21">
        <f ca="1">SUM(IF(AN1531&gt;H1531, (AN1531-H1531), 0),IF(AF1531&gt;G1531,(AF1531-G1531),0),IF(X1531&gt;F1531,(X1531-F1531),0),IF(P1531&gt;E1531,(P1531-E1531),0))</f>
        <v>0</v>
      </c>
    </row>
    <row r="1532" spans="1:45" x14ac:dyDescent="0.4">
      <c r="A1532" s="15">
        <v>1504</v>
      </c>
      <c r="B1532" s="15">
        <f ca="1">IF(RAND() &lt; (8/12), 0, 1)</f>
        <v>0</v>
      </c>
      <c r="C1532" s="20">
        <f ca="1">RAND()</f>
        <v>0.21042148637995717</v>
      </c>
      <c r="D1532" s="15" t="str">
        <f ca="1">LOOKUP(C1532,$H$13:$H$16,$F$13:$F$16)</f>
        <v>Airbus A380-800</v>
      </c>
      <c r="E1532" s="15">
        <f ca="1">LOOKUP(D1532,$F$6:$F$9,$I$6:$I$9)</f>
        <v>14</v>
      </c>
      <c r="F1532" s="15">
        <f ca="1">LOOKUP(D1532,$F$6:$F$9,$J$6:$J$9)</f>
        <v>76</v>
      </c>
      <c r="G1532" s="15">
        <f ca="1">LOOKUP(D1532,$F$6:$F$9,$K$6:$K$9)</f>
        <v>56</v>
      </c>
      <c r="H1532" s="15">
        <f ca="1">LOOKUP(D1532,$F$6:$F$9,$L$6:$L$9)</f>
        <v>341</v>
      </c>
      <c r="I1532" s="20">
        <f ca="1">RAND()</f>
        <v>0.46197314387279576</v>
      </c>
      <c r="J1532" s="15">
        <f ca="1">IF(B1532=1, ROUND(_xlfn.NORM.INV(I1532,$C$5,$C$6)*(1+$T$14), 0), ROUND(_xlfn.NORM.INV(I1532, $D$5, $D$6)*(1+$T$14), 0))</f>
        <v>4</v>
      </c>
      <c r="K1532" s="20">
        <f ca="1">RAND()</f>
        <v>0.49213321288395295</v>
      </c>
      <c r="L1532" s="18">
        <f ca="1">IF(B1532=1, ROUND(_xlfn.NORM.INV(K1532,$C$7,$C$8), 2), ROUND(_xlfn.NORM.INV(K1532, $D$7, $D$8), 2))</f>
        <v>10483.39</v>
      </c>
      <c r="M1532" s="15">
        <f ca="1">MIN(E1532,J1532)</f>
        <v>4</v>
      </c>
      <c r="N1532" s="15">
        <f ca="1">RAND()</f>
        <v>4.572666222510291E-2</v>
      </c>
      <c r="O1532" s="19">
        <f ca="1">(IF(B1532=1, $G$21+($G$22-$G$21)*N1532, $H$21+($H$22-$H$21)*N1532))</f>
        <v>1.1371799866753088E-2</v>
      </c>
      <c r="P1532" s="15">
        <f ca="1">ROUND(M1532*(1-O1532), 0)</f>
        <v>4</v>
      </c>
      <c r="Q1532" s="20">
        <f ca="1">RAND()</f>
        <v>0.94316411009116863</v>
      </c>
      <c r="R1532" s="15">
        <f ca="1">IF(B1532=1, ROUND(_xlfn.NORM.INV(Q1532,$C$9,$C$10)*(1+$T$14), 0), ROUND(_xlfn.NORM.INV(Q1532, $D$9, $D$10)*(1+$T$14), 0))</f>
        <v>57</v>
      </c>
      <c r="S1532" s="20">
        <f ca="1">RAND()</f>
        <v>0.88637034914540214</v>
      </c>
      <c r="T1532" s="18">
        <f ca="1">IF(B1532=1, ROUND(_xlfn.NORM.INV(S1532,$C$11,$C$12), 2), ROUND(_xlfn.NORM.INV(S1532, $D$11, $D$12), 2))</f>
        <v>5521.34</v>
      </c>
      <c r="U1532" s="15">
        <f ca="1">MIN(F1532,R1532)</f>
        <v>57</v>
      </c>
      <c r="V1532" s="15">
        <f ca="1">RAND()</f>
        <v>9.36883357318129E-2</v>
      </c>
      <c r="W1532" s="19">
        <f ca="1">(IF(B1532=1, $G$21+($G$22-$G$21)*V1532, $H$21+($H$22-$H$21)*V1532))</f>
        <v>1.2810650071954387E-2</v>
      </c>
      <c r="X1532" s="15">
        <f ca="1">ROUND(U1532*(1-W1532), 0)</f>
        <v>56</v>
      </c>
      <c r="Y1532" s="20">
        <f ca="1">RAND()</f>
        <v>0.51514909668990982</v>
      </c>
      <c r="Z1532" s="15">
        <f ca="1">IF(B1532=1, ROUND(_xlfn.NORM.INV(Y1532,$C$13,$C$14)*(1+$T$14), 0), ROUND(_xlfn.NORM.INV(Y1532, $D$13, $D$14)*(1+$T$14), 0))</f>
        <v>36</v>
      </c>
      <c r="AA1532" s="20">
        <f ca="1">RAND()</f>
        <v>1.4684005830952307E-2</v>
      </c>
      <c r="AB1532" s="18">
        <f ca="1">IF(B1532=1, ROUND(_xlfn.NORM.INV(AA1532,$C$15,$C$16), 2), ROUND(_xlfn.NORM.INV(AA1532, $D$15, $D$16), 2))</f>
        <v>2533.1999999999998</v>
      </c>
      <c r="AC1532" s="15">
        <f ca="1">MIN(G1532,Z1532)</f>
        <v>36</v>
      </c>
      <c r="AD1532" s="15">
        <f ca="1">RAND()</f>
        <v>0.95857674759082601</v>
      </c>
      <c r="AE1532" s="19">
        <f ca="1">(IF(B1532=1, $G$21+($G$22-$G$21)*AD1532, $H$21+($H$22-$H$21)*AD1532))</f>
        <v>3.875730242772478E-2</v>
      </c>
      <c r="AF1532" s="15">
        <f ca="1">ROUND(AC1532*(1-AE1532), 0)</f>
        <v>35</v>
      </c>
      <c r="AG1532" s="20">
        <f ca="1">RAND()</f>
        <v>0.27682851495360283</v>
      </c>
      <c r="AH1532" s="15">
        <f ca="1">IF(B1532=1, ROUND(_xlfn.NORM.INV(AG1532,$C$17,$C$18)*(1+$T$14), 0), ROUND(_xlfn.NORM.INV(AG1532, $D$17, $D$18)*(1+$T$14), 0))</f>
        <v>168</v>
      </c>
      <c r="AI1532" s="20">
        <f ca="1">RAND()</f>
        <v>0.41238648938557709</v>
      </c>
      <c r="AJ1532" s="18">
        <f ca="1">IF(B1532=1, ROUND(_xlfn.NORM.INV(AI1532,$C$19,$C$20), 2), ROUND(_xlfn.NORM.INV(AI1532, $D$19, $D$20), 2))</f>
        <v>1731.91</v>
      </c>
      <c r="AK1532" s="15">
        <f ca="1">MIN(ROUND(H1532*(1+$C$22),0),AH1532)</f>
        <v>168</v>
      </c>
      <c r="AL1532" s="20">
        <f ca="1">RAND()</f>
        <v>0.76578475131355839</v>
      </c>
      <c r="AM1532" s="19">
        <f ca="1">(IF(B1532=1, $G$21+($G$22-$G$21)*AL1532, $H$21+($H$22-$H$21)*AL1532))</f>
        <v>3.297354253940675E-2</v>
      </c>
      <c r="AN1532" s="15">
        <f ca="1">ROUND(AK1532*(1-AM1532), 0)</f>
        <v>162</v>
      </c>
      <c r="AO1532" s="18">
        <f ca="1">SUM(IF(AN1532&gt;H1532, (AN1532-H1532)*($G$23+AJ1532), 0),IF(AF1532&gt;G1532,(AF1532-G1532)*($G$23+AB1532),0),IF(X1532&gt;F1532,(X1532-F1532)*($G$23+T1532),0),IF(P1532&gt;E1532,(P1532-E1532)*($G$23+L1532),0))</f>
        <v>0</v>
      </c>
      <c r="AP1532" s="18">
        <f>-$C$24</f>
        <v>-313614.51120000001</v>
      </c>
      <c r="AQ1532" s="17">
        <f ca="1">L1532*P1532+T1532*X1532+AB1532*AF1532+AJ1532*AN1532-AO1532+AP1532</f>
        <v>406745.50880000001</v>
      </c>
      <c r="AS1532" s="21">
        <f ca="1">SUM(IF(AN1532&gt;H1532, (AN1532-H1532), 0),IF(AF1532&gt;G1532,(AF1532-G1532),0),IF(X1532&gt;F1532,(X1532-F1532),0),IF(P1532&gt;E1532,(P1532-E1532),0))</f>
        <v>0</v>
      </c>
    </row>
    <row r="1533" spans="1:45" x14ac:dyDescent="0.4">
      <c r="A1533" s="15">
        <v>1505</v>
      </c>
      <c r="B1533" s="15">
        <f ca="1">IF(RAND() &lt; (8/12), 0, 1)</f>
        <v>0</v>
      </c>
      <c r="C1533" s="20">
        <f ca="1">RAND()</f>
        <v>0.40506028895251955</v>
      </c>
      <c r="D1533" s="15" t="str">
        <f ca="1">LOOKUP(C1533,$H$13:$H$16,$F$13:$F$16)</f>
        <v>Airbus A380-800</v>
      </c>
      <c r="E1533" s="15">
        <f ca="1">LOOKUP(D1533,$F$6:$F$9,$I$6:$I$9)</f>
        <v>14</v>
      </c>
      <c r="F1533" s="15">
        <f ca="1">LOOKUP(D1533,$F$6:$F$9,$J$6:$J$9)</f>
        <v>76</v>
      </c>
      <c r="G1533" s="15">
        <f ca="1">LOOKUP(D1533,$F$6:$F$9,$K$6:$K$9)</f>
        <v>56</v>
      </c>
      <c r="H1533" s="15">
        <f ca="1">LOOKUP(D1533,$F$6:$F$9,$L$6:$L$9)</f>
        <v>341</v>
      </c>
      <c r="I1533" s="20">
        <f ca="1">RAND()</f>
        <v>0.36536224773610648</v>
      </c>
      <c r="J1533" s="15">
        <f ca="1">IF(B1533=1, ROUND(_xlfn.NORM.INV(I1533,$C$5,$C$6)*(1+$T$14), 0), ROUND(_xlfn.NORM.INV(I1533, $D$5, $D$6)*(1+$T$14), 0))</f>
        <v>4</v>
      </c>
      <c r="K1533" s="20">
        <f ca="1">RAND()</f>
        <v>0.25611398582562339</v>
      </c>
      <c r="L1533" s="18">
        <f ca="1">IF(B1533=1, ROUND(_xlfn.NORM.INV(K1533,$C$7,$C$8), 2), ROUND(_xlfn.NORM.INV(K1533, $D$7, $D$8), 2))</f>
        <v>10193.69</v>
      </c>
      <c r="M1533" s="15">
        <f ca="1">MIN(E1533,J1533)</f>
        <v>4</v>
      </c>
      <c r="N1533" s="15">
        <f ca="1">RAND()</f>
        <v>2.3139439779914284E-2</v>
      </c>
      <c r="O1533" s="19">
        <f ca="1">(IF(B1533=1, $G$21+($G$22-$G$21)*N1533, $H$21+($H$22-$H$21)*N1533))</f>
        <v>1.0694183193397429E-2</v>
      </c>
      <c r="P1533" s="15">
        <f ca="1">ROUND(M1533*(1-O1533), 0)</f>
        <v>4</v>
      </c>
      <c r="Q1533" s="20">
        <f ca="1">RAND()</f>
        <v>0.54837493968891748</v>
      </c>
      <c r="R1533" s="15">
        <f ca="1">IF(B1533=1, ROUND(_xlfn.NORM.INV(Q1533,$C$9,$C$10)*(1+$T$14), 0), ROUND(_xlfn.NORM.INV(Q1533, $D$9, $D$10)*(1+$T$14), 0))</f>
        <v>41</v>
      </c>
      <c r="S1533" s="20">
        <f ca="1">RAND()</f>
        <v>0.38377651496250687</v>
      </c>
      <c r="T1533" s="18">
        <f ca="1">IF(B1533=1, ROUND(_xlfn.NORM.INV(S1533,$C$11,$C$12), 2), ROUND(_xlfn.NORM.INV(S1533, $D$11, $D$12), 2))</f>
        <v>5178.83</v>
      </c>
      <c r="U1533" s="15">
        <f ca="1">MIN(F1533,R1533)</f>
        <v>41</v>
      </c>
      <c r="V1533" s="15">
        <f ca="1">RAND()</f>
        <v>0.24551887485003454</v>
      </c>
      <c r="W1533" s="19">
        <f ca="1">(IF(B1533=1, $G$21+($G$22-$G$21)*V1533, $H$21+($H$22-$H$21)*V1533))</f>
        <v>1.7365566245501035E-2</v>
      </c>
      <c r="X1533" s="15">
        <f ca="1">ROUND(U1533*(1-W1533), 0)</f>
        <v>40</v>
      </c>
      <c r="Y1533" s="20">
        <f ca="1">RAND()</f>
        <v>0.5791592682208091</v>
      </c>
      <c r="Z1533" s="15">
        <f ca="1">IF(B1533=1, ROUND(_xlfn.NORM.INV(Y1533,$C$13,$C$14)*(1+$T$14), 0), ROUND(_xlfn.NORM.INV(Y1533, $D$13, $D$14)*(1+$T$14), 0))</f>
        <v>38</v>
      </c>
      <c r="AA1533" s="20">
        <f ca="1">RAND()</f>
        <v>0.13907720549191893</v>
      </c>
      <c r="AB1533" s="18">
        <f ca="1">IF(B1533=1, ROUND(_xlfn.NORM.INV(AA1533,$C$15,$C$16), 2), ROUND(_xlfn.NORM.INV(AA1533, $D$15, $D$16), 2))</f>
        <v>2666.17</v>
      </c>
      <c r="AC1533" s="15">
        <f ca="1">MIN(G1533,Z1533)</f>
        <v>38</v>
      </c>
      <c r="AD1533" s="15">
        <f ca="1">RAND()</f>
        <v>0.50123034684766699</v>
      </c>
      <c r="AE1533" s="19">
        <f ca="1">(IF(B1533=1, $G$21+($G$22-$G$21)*AD1533, $H$21+($H$22-$H$21)*AD1533))</f>
        <v>2.5036910405430012E-2</v>
      </c>
      <c r="AF1533" s="15">
        <f ca="1">ROUND(AC1533*(1-AE1533), 0)</f>
        <v>37</v>
      </c>
      <c r="AG1533" s="20">
        <f ca="1">RAND()</f>
        <v>0.13846037799932653</v>
      </c>
      <c r="AH1533" s="15">
        <f ca="1">IF(B1533=1, ROUND(_xlfn.NORM.INV(AG1533,$C$17,$C$18)*(1+$T$14), 0), ROUND(_xlfn.NORM.INV(AG1533, $D$17, $D$18)*(1+$T$14), 0))</f>
        <v>142</v>
      </c>
      <c r="AI1533" s="20">
        <f ca="1">RAND()</f>
        <v>0.83532807491856553</v>
      </c>
      <c r="AJ1533" s="18">
        <f ca="1">IF(B1533=1, ROUND(_xlfn.NORM.INV(AI1533,$C$19,$C$20), 2), ROUND(_xlfn.NORM.INV(AI1533, $D$19, $D$20), 2))</f>
        <v>1822.82</v>
      </c>
      <c r="AK1533" s="15">
        <f ca="1">MIN(ROUND(H1533*(1+$C$22),0),AH1533)</f>
        <v>142</v>
      </c>
      <c r="AL1533" s="20">
        <f ca="1">RAND()</f>
        <v>0.76055858818987943</v>
      </c>
      <c r="AM1533" s="19">
        <f ca="1">(IF(B1533=1, $G$21+($G$22-$G$21)*AL1533, $H$21+($H$22-$H$21)*AL1533))</f>
        <v>3.281675764569638E-2</v>
      </c>
      <c r="AN1533" s="15">
        <f ca="1">ROUND(AK1533*(1-AM1533), 0)</f>
        <v>137</v>
      </c>
      <c r="AO1533" s="18">
        <f ca="1">SUM(IF(AN1533&gt;H1533, (AN1533-H1533)*($G$23+AJ1533), 0),IF(AF1533&gt;G1533,(AF1533-G1533)*($G$23+AB1533),0),IF(X1533&gt;F1533,(X1533-F1533)*($G$23+T1533),0),IF(P1533&gt;E1533,(P1533-E1533)*($G$23+L1533),0))</f>
        <v>0</v>
      </c>
      <c r="AP1533" s="18">
        <f>-$C$24</f>
        <v>-313614.51120000001</v>
      </c>
      <c r="AQ1533" s="17">
        <f ca="1">L1533*P1533+T1533*X1533+AB1533*AF1533+AJ1533*AN1533-AO1533+AP1533</f>
        <v>282688.07879999996</v>
      </c>
      <c r="AS1533" s="21">
        <f ca="1">SUM(IF(AN1533&gt;H1533, (AN1533-H1533), 0),IF(AF1533&gt;G1533,(AF1533-G1533),0),IF(X1533&gt;F1533,(X1533-F1533),0),IF(P1533&gt;E1533,(P1533-E1533),0))</f>
        <v>0</v>
      </c>
    </row>
    <row r="1534" spans="1:45" x14ac:dyDescent="0.4">
      <c r="A1534" s="15">
        <v>1506</v>
      </c>
      <c r="B1534" s="15">
        <f ca="1">IF(RAND() &lt; (8/12), 0, 1)</f>
        <v>0</v>
      </c>
      <c r="C1534" s="20">
        <f ca="1">RAND()</f>
        <v>0.78311958331096032</v>
      </c>
      <c r="D1534" s="15" t="str">
        <f ca="1">LOOKUP(C1534,$H$13:$H$16,$F$13:$F$16)</f>
        <v>Boeing 777-300ER</v>
      </c>
      <c r="E1534" s="15">
        <f ca="1">LOOKUP(D1534,$F$6:$F$9,$I$6:$I$9)</f>
        <v>8</v>
      </c>
      <c r="F1534" s="15">
        <f ca="1">LOOKUP(D1534,$F$6:$F$9,$J$6:$J$9)</f>
        <v>40</v>
      </c>
      <c r="G1534" s="15">
        <f ca="1">LOOKUP(D1534,$F$6:$F$9,$K$6:$K$9)</f>
        <v>24</v>
      </c>
      <c r="H1534" s="15">
        <f ca="1">LOOKUP(D1534,$F$6:$F$9,$L$6:$L$9)</f>
        <v>260</v>
      </c>
      <c r="I1534" s="20">
        <f ca="1">RAND()</f>
        <v>0.79096464033372282</v>
      </c>
      <c r="J1534" s="15">
        <f ca="1">IF(B1534=1, ROUND(_xlfn.NORM.INV(I1534,$C$5,$C$6)*(1+$T$14), 0), ROUND(_xlfn.NORM.INV(I1534, $D$5, $D$6)*(1+$T$14), 0))</f>
        <v>5</v>
      </c>
      <c r="K1534" s="20">
        <f ca="1">RAND()</f>
        <v>0.11563471596158614</v>
      </c>
      <c r="L1534" s="18">
        <f ca="1">IF(B1534=1, ROUND(_xlfn.NORM.INV(K1534,$C$7,$C$8), 2), ROUND(_xlfn.NORM.INV(K1534, $D$7, $D$8), 2))</f>
        <v>9946.7900000000009</v>
      </c>
      <c r="M1534" s="15">
        <f ca="1">MIN(E1534,J1534)</f>
        <v>5</v>
      </c>
      <c r="N1534" s="15">
        <f ca="1">RAND()</f>
        <v>0.45298811718969223</v>
      </c>
      <c r="O1534" s="19">
        <f ca="1">(IF(B1534=1, $G$21+($G$22-$G$21)*N1534, $H$21+($H$22-$H$21)*N1534))</f>
        <v>2.3589643515690768E-2</v>
      </c>
      <c r="P1534" s="15">
        <f ca="1">ROUND(M1534*(1-O1534), 0)</f>
        <v>5</v>
      </c>
      <c r="Q1534" s="20">
        <f ca="1">RAND()</f>
        <v>0.57878538310163241</v>
      </c>
      <c r="R1534" s="15">
        <f ca="1">IF(B1534=1, ROUND(_xlfn.NORM.INV(Q1534,$C$9,$C$10)*(1+$T$14), 0), ROUND(_xlfn.NORM.INV(Q1534, $D$9, $D$10)*(1+$T$14), 0))</f>
        <v>42</v>
      </c>
      <c r="S1534" s="20">
        <f ca="1">RAND()</f>
        <v>0.5131309562855304</v>
      </c>
      <c r="T1534" s="18">
        <f ca="1">IF(B1534=1, ROUND(_xlfn.NORM.INV(S1534,$C$11,$C$12), 2), ROUND(_xlfn.NORM.INV(S1534, $D$11, $D$12), 2))</f>
        <v>5253.69</v>
      </c>
      <c r="U1534" s="15">
        <f ca="1">MIN(F1534,R1534)</f>
        <v>40</v>
      </c>
      <c r="V1534" s="15">
        <f ca="1">RAND()</f>
        <v>0.27540104203264126</v>
      </c>
      <c r="W1534" s="19">
        <f ca="1">(IF(B1534=1, $G$21+($G$22-$G$21)*V1534, $H$21+($H$22-$H$21)*V1534))</f>
        <v>1.8262031260979236E-2</v>
      </c>
      <c r="X1534" s="15">
        <f ca="1">ROUND(U1534*(1-W1534), 0)</f>
        <v>39</v>
      </c>
      <c r="Y1534" s="20">
        <f ca="1">RAND()</f>
        <v>0.36712993520226356</v>
      </c>
      <c r="Z1534" s="15">
        <f ca="1">IF(B1534=1, ROUND(_xlfn.NORM.INV(Y1534,$C$13,$C$14)*(1+$T$14), 0), ROUND(_xlfn.NORM.INV(Y1534, $D$13, $D$14)*(1+$T$14), 0))</f>
        <v>32</v>
      </c>
      <c r="AA1534" s="20">
        <f ca="1">RAND()</f>
        <v>0.52053001148038192</v>
      </c>
      <c r="AB1534" s="18">
        <f ca="1">IF(B1534=1, ROUND(_xlfn.NORM.INV(AA1534,$C$15,$C$16), 2), ROUND(_xlfn.NORM.INV(AA1534, $D$15, $D$16), 2))</f>
        <v>2804.23</v>
      </c>
      <c r="AC1534" s="15">
        <f ca="1">MIN(G1534,Z1534)</f>
        <v>24</v>
      </c>
      <c r="AD1534" s="15">
        <f ca="1">RAND()</f>
        <v>0.64687461424790282</v>
      </c>
      <c r="AE1534" s="19">
        <f ca="1">(IF(B1534=1, $G$21+($G$22-$G$21)*AD1534, $H$21+($H$22-$H$21)*AD1534))</f>
        <v>2.9406238427437087E-2</v>
      </c>
      <c r="AF1534" s="15">
        <f ca="1">ROUND(AC1534*(1-AE1534), 0)</f>
        <v>23</v>
      </c>
      <c r="AG1534" s="20">
        <f ca="1">RAND()</f>
        <v>0.2067824562680497</v>
      </c>
      <c r="AH1534" s="15">
        <f ca="1">IF(B1534=1, ROUND(_xlfn.NORM.INV(AG1534,$C$17,$C$18)*(1+$T$14), 0), ROUND(_xlfn.NORM.INV(AG1534, $D$17, $D$18)*(1+$T$14), 0))</f>
        <v>157</v>
      </c>
      <c r="AI1534" s="20">
        <f ca="1">RAND()</f>
        <v>0.26294040375754502</v>
      </c>
      <c r="AJ1534" s="18">
        <f ca="1">IF(B1534=1, ROUND(_xlfn.NORM.INV(AI1534,$C$19,$C$20), 2), ROUND(_xlfn.NORM.INV(AI1534, $D$19, $D$20), 2))</f>
        <v>1700.55</v>
      </c>
      <c r="AK1534" s="15">
        <f ca="1">MIN(ROUND(H1534*(1+$C$22),0),AH1534)</f>
        <v>157</v>
      </c>
      <c r="AL1534" s="20">
        <f ca="1">RAND()</f>
        <v>0.17674996308011026</v>
      </c>
      <c r="AM1534" s="19">
        <f ca="1">(IF(B1534=1, $G$21+($G$22-$G$21)*AL1534, $H$21+($H$22-$H$21)*AL1534))</f>
        <v>1.5302498892403309E-2</v>
      </c>
      <c r="AN1534" s="15">
        <f ca="1">ROUND(AK1534*(1-AM1534), 0)</f>
        <v>155</v>
      </c>
      <c r="AO1534" s="18">
        <f ca="1">SUM(IF(AN1534&gt;H1534, (AN1534-H1534)*($G$23+AJ1534), 0),IF(AF1534&gt;G1534,(AF1534-G1534)*($G$23+AB1534),0),IF(X1534&gt;F1534,(X1534-F1534)*($G$23+T1534),0),IF(P1534&gt;E1534,(P1534-E1534)*($G$23+L1534),0))</f>
        <v>0</v>
      </c>
      <c r="AP1534" s="18">
        <f>-$C$24</f>
        <v>-313614.51120000001</v>
      </c>
      <c r="AQ1534" s="17">
        <f ca="1">L1534*P1534+T1534*X1534+AB1534*AF1534+AJ1534*AN1534-AO1534+AP1534</f>
        <v>269095.8887999999</v>
      </c>
      <c r="AS1534" s="21">
        <f ca="1">SUM(IF(AN1534&gt;H1534, (AN1534-H1534), 0),IF(AF1534&gt;G1534,(AF1534-G1534),0),IF(X1534&gt;F1534,(X1534-F1534),0),IF(P1534&gt;E1534,(P1534-E1534),0))</f>
        <v>0</v>
      </c>
    </row>
    <row r="1535" spans="1:45" x14ac:dyDescent="0.4">
      <c r="A1535" s="15">
        <v>1507</v>
      </c>
      <c r="B1535" s="15">
        <f ca="1">IF(RAND() &lt; (8/12), 0, 1)</f>
        <v>0</v>
      </c>
      <c r="C1535" s="20">
        <f ca="1">RAND()</f>
        <v>0.31323185157285649</v>
      </c>
      <c r="D1535" s="15" t="str">
        <f ca="1">LOOKUP(C1535,$H$13:$H$16,$F$13:$F$16)</f>
        <v>Airbus A380-800</v>
      </c>
      <c r="E1535" s="15">
        <f ca="1">LOOKUP(D1535,$F$6:$F$9,$I$6:$I$9)</f>
        <v>14</v>
      </c>
      <c r="F1535" s="15">
        <f ca="1">LOOKUP(D1535,$F$6:$F$9,$J$6:$J$9)</f>
        <v>76</v>
      </c>
      <c r="G1535" s="15">
        <f ca="1">LOOKUP(D1535,$F$6:$F$9,$K$6:$K$9)</f>
        <v>56</v>
      </c>
      <c r="H1535" s="15">
        <f ca="1">LOOKUP(D1535,$F$6:$F$9,$L$6:$L$9)</f>
        <v>341</v>
      </c>
      <c r="I1535" s="20">
        <f ca="1">RAND()</f>
        <v>0.75750081940289937</v>
      </c>
      <c r="J1535" s="15">
        <f ca="1">IF(B1535=1, ROUND(_xlfn.NORM.INV(I1535,$C$5,$C$6)*(1+$T$14), 0), ROUND(_xlfn.NORM.INV(I1535, $D$5, $D$6)*(1+$T$14), 0))</f>
        <v>5</v>
      </c>
      <c r="K1535" s="20">
        <f ca="1">RAND()</f>
        <v>0.12925735987876197</v>
      </c>
      <c r="L1535" s="18">
        <f ca="1">IF(B1535=1, ROUND(_xlfn.NORM.INV(K1535,$C$7,$C$8), 2), ROUND(_xlfn.NORM.INV(K1535, $D$7, $D$8), 2))</f>
        <v>9977.41</v>
      </c>
      <c r="M1535" s="15">
        <f ca="1">MIN(E1535,J1535)</f>
        <v>5</v>
      </c>
      <c r="N1535" s="15">
        <f ca="1">RAND()</f>
        <v>0.62499936521210808</v>
      </c>
      <c r="O1535" s="19">
        <f ca="1">(IF(B1535=1, $G$21+($G$22-$G$21)*N1535, $H$21+($H$22-$H$21)*N1535))</f>
        <v>2.874998095636324E-2</v>
      </c>
      <c r="P1535" s="15">
        <f ca="1">ROUND(M1535*(1-O1535), 0)</f>
        <v>5</v>
      </c>
      <c r="Q1535" s="20">
        <f ca="1">RAND()</f>
        <v>0.72140797337897822</v>
      </c>
      <c r="R1535" s="15">
        <f ca="1">IF(B1535=1, ROUND(_xlfn.NORM.INV(Q1535,$C$9,$C$10)*(1+$T$14), 0), ROUND(_xlfn.NORM.INV(Q1535, $D$9, $D$10)*(1+$T$14), 0))</f>
        <v>46</v>
      </c>
      <c r="S1535" s="20">
        <f ca="1">RAND()</f>
        <v>2.4837179914197538E-2</v>
      </c>
      <c r="T1535" s="18">
        <f ca="1">IF(B1535=1, ROUND(_xlfn.NORM.INV(S1535,$C$11,$C$12), 2), ROUND(_xlfn.NORM.INV(S1535, $D$11, $D$12), 2))</f>
        <v>4798.92</v>
      </c>
      <c r="U1535" s="15">
        <f ca="1">MIN(F1535,R1535)</f>
        <v>46</v>
      </c>
      <c r="V1535" s="15">
        <f ca="1">RAND()</f>
        <v>0.52906227382266646</v>
      </c>
      <c r="W1535" s="19">
        <f ca="1">(IF(B1535=1, $G$21+($G$22-$G$21)*V1535, $H$21+($H$22-$H$21)*V1535))</f>
        <v>2.5871868214679995E-2</v>
      </c>
      <c r="X1535" s="15">
        <f ca="1">ROUND(U1535*(1-W1535), 0)</f>
        <v>45</v>
      </c>
      <c r="Y1535" s="20">
        <f ca="1">RAND()</f>
        <v>0.85826969725048685</v>
      </c>
      <c r="Z1535" s="15">
        <f ca="1">IF(B1535=1, ROUND(_xlfn.NORM.INV(Y1535,$C$13,$C$14)*(1+$T$14), 0), ROUND(_xlfn.NORM.INV(Y1535, $D$13, $D$14)*(1+$T$14), 0))</f>
        <v>46</v>
      </c>
      <c r="AA1535" s="20">
        <f ca="1">RAND()</f>
        <v>0.40636326624553043</v>
      </c>
      <c r="AB1535" s="18">
        <f ca="1">IF(B1535=1, ROUND(_xlfn.NORM.INV(AA1535,$C$15,$C$16), 2), ROUND(_xlfn.NORM.INV(AA1535, $D$15, $D$16), 2))</f>
        <v>2769.17</v>
      </c>
      <c r="AC1535" s="15">
        <f ca="1">MIN(G1535,Z1535)</f>
        <v>46</v>
      </c>
      <c r="AD1535" s="15">
        <f ca="1">RAND()</f>
        <v>0.55008968297799798</v>
      </c>
      <c r="AE1535" s="19">
        <f ca="1">(IF(B1535=1, $G$21+($G$22-$G$21)*AD1535, $H$21+($H$22-$H$21)*AD1535))</f>
        <v>2.6502690489339939E-2</v>
      </c>
      <c r="AF1535" s="15">
        <f ca="1">ROUND(AC1535*(1-AE1535), 0)</f>
        <v>45</v>
      </c>
      <c r="AG1535" s="20">
        <f ca="1">RAND()</f>
        <v>0.12959553911856558</v>
      </c>
      <c r="AH1535" s="15">
        <f ca="1">IF(B1535=1, ROUND(_xlfn.NORM.INV(AG1535,$C$17,$C$18)*(1+$T$14), 0), ROUND(_xlfn.NORM.INV(AG1535, $D$17, $D$18)*(1+$T$14), 0))</f>
        <v>140</v>
      </c>
      <c r="AI1535" s="20">
        <f ca="1">RAND()</f>
        <v>0.91229993646160579</v>
      </c>
      <c r="AJ1535" s="18">
        <f ca="1">IF(B1535=1, ROUND(_xlfn.NORM.INV(AI1535,$C$19,$C$20), 2), ROUND(_xlfn.NORM.INV(AI1535, $D$19, $D$20), 2))</f>
        <v>1851.66</v>
      </c>
      <c r="AK1535" s="15">
        <f ca="1">MIN(ROUND(H1535*(1+$C$22),0),AH1535)</f>
        <v>140</v>
      </c>
      <c r="AL1535" s="20">
        <f ca="1">RAND()</f>
        <v>0.48440661199551316</v>
      </c>
      <c r="AM1535" s="19">
        <f ca="1">(IF(B1535=1, $G$21+($G$22-$G$21)*AL1535, $H$21+($H$22-$H$21)*AL1535))</f>
        <v>2.4532198359865393E-2</v>
      </c>
      <c r="AN1535" s="15">
        <f ca="1">ROUND(AK1535*(1-AM1535), 0)</f>
        <v>137</v>
      </c>
      <c r="AO1535" s="18">
        <f ca="1">SUM(IF(AN1535&gt;H1535, (AN1535-H1535)*($G$23+AJ1535), 0),IF(AF1535&gt;G1535,(AF1535-G1535)*($G$23+AB1535),0),IF(X1535&gt;F1535,(X1535-F1535)*($G$23+T1535),0),IF(P1535&gt;E1535,(P1535-E1535)*($G$23+L1535),0))</f>
        <v>0</v>
      </c>
      <c r="AP1535" s="18">
        <f>-$C$24</f>
        <v>-313614.51120000001</v>
      </c>
      <c r="AQ1535" s="17">
        <f ca="1">L1535*P1535+T1535*X1535+AB1535*AF1535+AJ1535*AN1535-AO1535+AP1535</f>
        <v>330514.00880000001</v>
      </c>
      <c r="AS1535" s="21">
        <f ca="1">SUM(IF(AN1535&gt;H1535, (AN1535-H1535), 0),IF(AF1535&gt;G1535,(AF1535-G1535),0),IF(X1535&gt;F1535,(X1535-F1535),0),IF(P1535&gt;E1535,(P1535-E1535),0))</f>
        <v>0</v>
      </c>
    </row>
    <row r="1536" spans="1:45" x14ac:dyDescent="0.4">
      <c r="A1536" s="15">
        <v>1508</v>
      </c>
      <c r="B1536" s="15">
        <f ca="1">IF(RAND() &lt; (8/12), 0, 1)</f>
        <v>1</v>
      </c>
      <c r="C1536" s="20">
        <f ca="1">RAND()</f>
        <v>0.51037165573243526</v>
      </c>
      <c r="D1536" s="15" t="str">
        <f ca="1">LOOKUP(C1536,$H$13:$H$16,$F$13:$F$16)</f>
        <v>Airbus A380-800</v>
      </c>
      <c r="E1536" s="15">
        <f ca="1">LOOKUP(D1536,$F$6:$F$9,$I$6:$I$9)</f>
        <v>14</v>
      </c>
      <c r="F1536" s="15">
        <f ca="1">LOOKUP(D1536,$F$6:$F$9,$J$6:$J$9)</f>
        <v>76</v>
      </c>
      <c r="G1536" s="15">
        <f ca="1">LOOKUP(D1536,$F$6:$F$9,$K$6:$K$9)</f>
        <v>56</v>
      </c>
      <c r="H1536" s="15">
        <f ca="1">LOOKUP(D1536,$F$6:$F$9,$L$6:$L$9)</f>
        <v>341</v>
      </c>
      <c r="I1536" s="20">
        <f ca="1">RAND()</f>
        <v>0.48304761951764474</v>
      </c>
      <c r="J1536" s="15">
        <f ca="1">IF(B1536=1, ROUND(_xlfn.NORM.INV(I1536,$C$5,$C$6)*(1+$T$14), 0), ROUND(_xlfn.NORM.INV(I1536, $D$5, $D$6)*(1+$T$14), 0))</f>
        <v>6</v>
      </c>
      <c r="K1536" s="20">
        <f ca="1">RAND()</f>
        <v>0.27423817911542625</v>
      </c>
      <c r="L1536" s="18">
        <f ca="1">IF(B1536=1, ROUND(_xlfn.NORM.INV(K1536,$C$7,$C$8), 2), ROUND(_xlfn.NORM.INV(K1536, $D$7, $D$8), 2))</f>
        <v>12576.75</v>
      </c>
      <c r="M1536" s="15">
        <f ca="1">MIN(E1536,J1536)</f>
        <v>6</v>
      </c>
      <c r="N1536" s="15">
        <f ca="1">RAND()</f>
        <v>0.94917845825748925</v>
      </c>
      <c r="O1536" s="19">
        <f ca="1">(IF(B1536=1, $G$21+($G$22-$G$21)*N1536, $H$21+($H$22-$H$21)*N1536))</f>
        <v>4.8221246039012129E-2</v>
      </c>
      <c r="P1536" s="15">
        <f ca="1">ROUND(M1536*(1-O1536), 0)</f>
        <v>6</v>
      </c>
      <c r="Q1536" s="20">
        <f ca="1">RAND()</f>
        <v>0.54023656648209228</v>
      </c>
      <c r="R1536" s="15">
        <f ca="1">IF(B1536=1, ROUND(_xlfn.NORM.INV(Q1536,$C$9,$C$10)*(1+$T$14), 0), ROUND(_xlfn.NORM.INV(Q1536, $D$9, $D$10)*(1+$T$14), 0))</f>
        <v>63</v>
      </c>
      <c r="S1536" s="20">
        <f ca="1">RAND()</f>
        <v>0.50262778862202873</v>
      </c>
      <c r="T1536" s="18">
        <f ca="1">IF(B1536=1, ROUND(_xlfn.NORM.INV(S1536,$C$11,$C$12), 2), ROUND(_xlfn.NORM.INV(S1536, $D$11, $D$12), 2))</f>
        <v>6835.38</v>
      </c>
      <c r="U1536" s="15">
        <f ca="1">MIN(F1536,R1536)</f>
        <v>63</v>
      </c>
      <c r="V1536" s="15">
        <f ca="1">RAND()</f>
        <v>0.8211061029263762</v>
      </c>
      <c r="W1536" s="19">
        <f ca="1">(IF(B1536=1, $G$21+($G$22-$G$21)*V1536, $H$21+($H$22-$H$21)*V1536))</f>
        <v>4.3738713602423165E-2</v>
      </c>
      <c r="X1536" s="15">
        <f ca="1">ROUND(U1536*(1-W1536), 0)</f>
        <v>60</v>
      </c>
      <c r="Y1536" s="20">
        <f ca="1">RAND()</f>
        <v>0.30564872073240412</v>
      </c>
      <c r="Z1536" s="15">
        <f ca="1">IF(B1536=1, ROUND(_xlfn.NORM.INV(Y1536,$C$13,$C$14)*(1+$T$14), 0), ROUND(_xlfn.NORM.INV(Y1536, $D$13, $D$14)*(1+$T$14), 0))</f>
        <v>43</v>
      </c>
      <c r="AA1536" s="20">
        <f ca="1">RAND()</f>
        <v>3.4523175057361355E-2</v>
      </c>
      <c r="AB1536" s="18">
        <f ca="1">IF(B1536=1, ROUND(_xlfn.NORM.INV(AA1536,$C$15,$C$16), 2), ROUND(_xlfn.NORM.INV(AA1536, $D$15, $D$16), 2))</f>
        <v>2768.01</v>
      </c>
      <c r="AC1536" s="15">
        <f ca="1">MIN(G1536,Z1536)</f>
        <v>43</v>
      </c>
      <c r="AD1536" s="15">
        <f ca="1">RAND()</f>
        <v>0.50870394807558106</v>
      </c>
      <c r="AE1536" s="19">
        <f ca="1">(IF(B1536=1, $G$21+($G$22-$G$21)*AD1536, $H$21+($H$22-$H$21)*AD1536))</f>
        <v>3.280463818264534E-2</v>
      </c>
      <c r="AF1536" s="15">
        <f ca="1">ROUND(AC1536*(1-AE1536), 0)</f>
        <v>42</v>
      </c>
      <c r="AG1536" s="20">
        <f ca="1">RAND()</f>
        <v>0.37150892461919627</v>
      </c>
      <c r="AH1536" s="15">
        <f ca="1">IF(B1536=1, ROUND(_xlfn.NORM.INV(AG1536,$C$17,$C$18)*(1+$T$14), 0), ROUND(_xlfn.NORM.INV(AG1536, $D$17, $D$18)*(1+$T$14), 0))</f>
        <v>263</v>
      </c>
      <c r="AI1536" s="20">
        <f ca="1">RAND()</f>
        <v>0.86318040137287266</v>
      </c>
      <c r="AJ1536" s="18">
        <f ca="1">IF(B1536=1, ROUND(_xlfn.NORM.INV(AI1536,$C$19,$C$20), 2), ROUND(_xlfn.NORM.INV(AI1536, $D$19, $D$20), 2))</f>
        <v>2605.52</v>
      </c>
      <c r="AK1536" s="15">
        <f ca="1">MIN(ROUND(H1536*(1+$C$22),0),AH1536)</f>
        <v>263</v>
      </c>
      <c r="AL1536" s="20">
        <f ca="1">RAND()</f>
        <v>9.2435559744059925E-2</v>
      </c>
      <c r="AM1536" s="19">
        <f ca="1">(IF(B1536=1, $G$21+($G$22-$G$21)*AL1536, $H$21+($H$22-$H$21)*AL1536))</f>
        <v>1.8235244591042098E-2</v>
      </c>
      <c r="AN1536" s="15">
        <f ca="1">ROUND(AK1536*(1-AM1536), 0)</f>
        <v>258</v>
      </c>
      <c r="AO1536" s="18">
        <f ca="1">SUM(IF(AN1536&gt;H1536, (AN1536-H1536)*($G$23+AJ1536), 0),IF(AF1536&gt;G1536,(AF1536-G1536)*($G$23+AB1536),0),IF(X1536&gt;F1536,(X1536-F1536)*($G$23+T1536),0),IF(P1536&gt;E1536,(P1536-E1536)*($G$23+L1536),0))</f>
        <v>0</v>
      </c>
      <c r="AP1536" s="18">
        <f>-$C$24</f>
        <v>-313614.51120000001</v>
      </c>
      <c r="AQ1536" s="17">
        <f ca="1">L1536*P1536+T1536*X1536+AB1536*AF1536+AJ1536*AN1536-AO1536+AP1536</f>
        <v>960449.36879999982</v>
      </c>
      <c r="AS1536" s="21">
        <f ca="1">SUM(IF(AN1536&gt;H1536, (AN1536-H1536), 0),IF(AF1536&gt;G1536,(AF1536-G1536),0),IF(X1536&gt;F1536,(X1536-F1536),0),IF(P1536&gt;E1536,(P1536-E1536),0))</f>
        <v>0</v>
      </c>
    </row>
    <row r="1537" spans="1:45" x14ac:dyDescent="0.4">
      <c r="A1537" s="15">
        <v>1509</v>
      </c>
      <c r="B1537" s="15">
        <f ca="1">IF(RAND() &lt; (8/12), 0, 1)</f>
        <v>0</v>
      </c>
      <c r="C1537" s="20">
        <f ca="1">RAND()</f>
        <v>4.2540880733016873E-2</v>
      </c>
      <c r="D1537" s="15" t="str">
        <f ca="1">LOOKUP(C1537,$H$13:$H$16,$F$13:$F$16)</f>
        <v>Airbus A350-900</v>
      </c>
      <c r="E1537" s="15">
        <f ca="1">LOOKUP(D1537,$F$6:$F$9,$I$6:$I$9)</f>
        <v>0</v>
      </c>
      <c r="F1537" s="15">
        <f ca="1">LOOKUP(D1537,$F$6:$F$9,$J$6:$J$9)</f>
        <v>32</v>
      </c>
      <c r="G1537" s="15">
        <f ca="1">LOOKUP(D1537,$F$6:$F$9,$K$6:$K$9)</f>
        <v>21</v>
      </c>
      <c r="H1537" s="15">
        <f ca="1">LOOKUP(D1537,$F$6:$F$9,$L$6:$L$9)</f>
        <v>259</v>
      </c>
      <c r="I1537" s="20">
        <f ca="1">RAND()</f>
        <v>0.12713451734000891</v>
      </c>
      <c r="J1537" s="15">
        <f ca="1">IF(B1537=1, ROUND(_xlfn.NORM.INV(I1537,$C$5,$C$6)*(1+$T$14), 0), ROUND(_xlfn.NORM.INV(I1537, $D$5, $D$6)*(1+$T$14), 0))</f>
        <v>3</v>
      </c>
      <c r="K1537" s="20">
        <f ca="1">RAND()</f>
        <v>0.29661324716542115</v>
      </c>
      <c r="L1537" s="18">
        <f ca="1">IF(B1537=1, ROUND(_xlfn.NORM.INV(K1537,$C$7,$C$8), 2), ROUND(_xlfn.NORM.INV(K1537, $D$7, $D$8), 2))</f>
        <v>10248.93</v>
      </c>
      <c r="M1537" s="15">
        <f ca="1">MIN(E1537,J1537)</f>
        <v>0</v>
      </c>
      <c r="N1537" s="15">
        <f ca="1">RAND()</f>
        <v>0.66968327759296298</v>
      </c>
      <c r="O1537" s="19">
        <f ca="1">(IF(B1537=1, $G$21+($G$22-$G$21)*N1537, $H$21+($H$22-$H$21)*N1537))</f>
        <v>3.0090498327788887E-2</v>
      </c>
      <c r="P1537" s="15">
        <f ca="1">ROUND(M1537*(1-O1537), 0)</f>
        <v>0</v>
      </c>
      <c r="Q1537" s="20">
        <f ca="1">RAND()</f>
        <v>0.87791778808850196</v>
      </c>
      <c r="R1537" s="15">
        <f ca="1">IF(B1537=1, ROUND(_xlfn.NORM.INV(Q1537,$C$9,$C$10)*(1+$T$14), 0), ROUND(_xlfn.NORM.INV(Q1537, $D$9, $D$10)*(1+$T$14), 0))</f>
        <v>52</v>
      </c>
      <c r="S1537" s="20">
        <f ca="1">RAND()</f>
        <v>0.27198498140650118</v>
      </c>
      <c r="T1537" s="18">
        <f ca="1">IF(B1537=1, ROUND(_xlfn.NORM.INV(S1537,$C$11,$C$12), 2), ROUND(_xlfn.NORM.INV(S1537, $D$11, $D$12), 2))</f>
        <v>5107.91</v>
      </c>
      <c r="U1537" s="15">
        <f ca="1">MIN(F1537,R1537)</f>
        <v>32</v>
      </c>
      <c r="V1537" s="15">
        <f ca="1">RAND()</f>
        <v>8.3590549011770876E-2</v>
      </c>
      <c r="W1537" s="19">
        <f ca="1">(IF(B1537=1, $G$21+($G$22-$G$21)*V1537, $H$21+($H$22-$H$21)*V1537))</f>
        <v>1.2507716470353127E-2</v>
      </c>
      <c r="X1537" s="15">
        <f ca="1">ROUND(U1537*(1-W1537), 0)</f>
        <v>32</v>
      </c>
      <c r="Y1537" s="20">
        <f ca="1">RAND()</f>
        <v>0.21983460997240389</v>
      </c>
      <c r="Z1537" s="15">
        <f ca="1">IF(B1537=1, ROUND(_xlfn.NORM.INV(Y1537,$C$13,$C$14)*(1+$T$14), 0), ROUND(_xlfn.NORM.INV(Y1537, $D$13, $D$14)*(1+$T$14), 0))</f>
        <v>28</v>
      </c>
      <c r="AA1537" s="20">
        <f ca="1">RAND()</f>
        <v>0.6863383899657568</v>
      </c>
      <c r="AB1537" s="18">
        <f ca="1">IF(B1537=1, ROUND(_xlfn.NORM.INV(AA1537,$C$15,$C$16), 2), ROUND(_xlfn.NORM.INV(AA1537, $D$15, $D$16), 2))</f>
        <v>2856.97</v>
      </c>
      <c r="AC1537" s="15">
        <f ca="1">MIN(G1537,Z1537)</f>
        <v>21</v>
      </c>
      <c r="AD1537" s="15">
        <f ca="1">RAND()</f>
        <v>0.34064963345388177</v>
      </c>
      <c r="AE1537" s="19">
        <f ca="1">(IF(B1537=1, $G$21+($G$22-$G$21)*AD1537, $H$21+($H$22-$H$21)*AD1537))</f>
        <v>2.0219489003616455E-2</v>
      </c>
      <c r="AF1537" s="15">
        <f ca="1">ROUND(AC1537*(1-AE1537), 0)</f>
        <v>21</v>
      </c>
      <c r="AG1537" s="20">
        <f ca="1">RAND()</f>
        <v>0.64422377473038128</v>
      </c>
      <c r="AH1537" s="15">
        <f ca="1">IF(B1537=1, ROUND(_xlfn.NORM.INV(AG1537,$C$17,$C$18)*(1+$T$14), 0), ROUND(_xlfn.NORM.INV(AG1537, $D$17, $D$18)*(1+$T$14), 0))</f>
        <v>219</v>
      </c>
      <c r="AI1537" s="20">
        <f ca="1">RAND()</f>
        <v>0.90760054044217631</v>
      </c>
      <c r="AJ1537" s="18">
        <f ca="1">IF(B1537=1, ROUND(_xlfn.NORM.INV(AI1537,$C$19,$C$20), 2), ROUND(_xlfn.NORM.INV(AI1537, $D$19, $D$20), 2))</f>
        <v>1849.46</v>
      </c>
      <c r="AK1537" s="15">
        <f ca="1">MIN(ROUND(H1537*(1+$C$22),0),AH1537)</f>
        <v>219</v>
      </c>
      <c r="AL1537" s="20">
        <f ca="1">RAND()</f>
        <v>0.82797917760692052</v>
      </c>
      <c r="AM1537" s="19">
        <f ca="1">(IF(B1537=1, $G$21+($G$22-$G$21)*AL1537, $H$21+($H$22-$H$21)*AL1537))</f>
        <v>3.4839375328207613E-2</v>
      </c>
      <c r="AN1537" s="15">
        <f ca="1">ROUND(AK1537*(1-AM1537), 0)</f>
        <v>211</v>
      </c>
      <c r="AO1537" s="18">
        <f ca="1">SUM(IF(AN1537&gt;H1537, (AN1537-H1537)*($G$23+AJ1537), 0),IF(AF1537&gt;G1537,(AF1537-G1537)*($G$23+AB1537),0),IF(X1537&gt;F1537,(X1537-F1537)*($G$23+T1537),0),IF(P1537&gt;E1537,(P1537-E1537)*($G$23+L1537),0))</f>
        <v>0</v>
      </c>
      <c r="AP1537" s="18">
        <f>-$C$24</f>
        <v>-313614.51120000001</v>
      </c>
      <c r="AQ1537" s="17">
        <f ca="1">L1537*P1537+T1537*X1537+AB1537*AF1537+AJ1537*AN1537-AO1537+AP1537</f>
        <v>300071.03880000004</v>
      </c>
      <c r="AS1537" s="21">
        <f ca="1">SUM(IF(AN1537&gt;H1537, (AN1537-H1537), 0),IF(AF1537&gt;G1537,(AF1537-G1537),0),IF(X1537&gt;F1537,(X1537-F1537),0),IF(P1537&gt;E1537,(P1537-E1537),0))</f>
        <v>0</v>
      </c>
    </row>
    <row r="1538" spans="1:45" x14ac:dyDescent="0.4">
      <c r="A1538" s="15">
        <v>1510</v>
      </c>
      <c r="B1538" s="15">
        <f ca="1">IF(RAND() &lt; (8/12), 0, 1)</f>
        <v>1</v>
      </c>
      <c r="C1538" s="20">
        <f ca="1">RAND()</f>
        <v>0.87401919720210453</v>
      </c>
      <c r="D1538" s="15" t="str">
        <f ca="1">LOOKUP(C1538,$H$13:$H$16,$F$13:$F$16)</f>
        <v>Boeing 777-300ER</v>
      </c>
      <c r="E1538" s="15">
        <f ca="1">LOOKUP(D1538,$F$6:$F$9,$I$6:$I$9)</f>
        <v>8</v>
      </c>
      <c r="F1538" s="15">
        <f ca="1">LOOKUP(D1538,$F$6:$F$9,$J$6:$J$9)</f>
        <v>40</v>
      </c>
      <c r="G1538" s="15">
        <f ca="1">LOOKUP(D1538,$F$6:$F$9,$K$6:$K$9)</f>
        <v>24</v>
      </c>
      <c r="H1538" s="15">
        <f ca="1">LOOKUP(D1538,$F$6:$F$9,$L$6:$L$9)</f>
        <v>260</v>
      </c>
      <c r="I1538" s="20">
        <f ca="1">RAND()</f>
        <v>0.14192279259140561</v>
      </c>
      <c r="J1538" s="15">
        <f ca="1">IF(B1538=1, ROUND(_xlfn.NORM.INV(I1538,$C$5,$C$6)*(1+$T$14), 0), ROUND(_xlfn.NORM.INV(I1538, $D$5, $D$6)*(1+$T$14), 0))</f>
        <v>4</v>
      </c>
      <c r="K1538" s="20">
        <f ca="1">RAND()</f>
        <v>9.731635465322519E-2</v>
      </c>
      <c r="L1538" s="18">
        <f ca="1">IF(B1538=1, ROUND(_xlfn.NORM.INV(K1538,$C$7,$C$8), 2), ROUND(_xlfn.NORM.INV(K1538, $D$7, $D$8), 2))</f>
        <v>11319.85</v>
      </c>
      <c r="M1538" s="15">
        <f ca="1">MIN(E1538,J1538)</f>
        <v>4</v>
      </c>
      <c r="N1538" s="15">
        <f ca="1">RAND()</f>
        <v>0.36090901636810502</v>
      </c>
      <c r="O1538" s="19">
        <f ca="1">(IF(B1538=1, $G$21+($G$22-$G$21)*N1538, $H$21+($H$22-$H$21)*N1538))</f>
        <v>2.7631815572883675E-2</v>
      </c>
      <c r="P1538" s="15">
        <f ca="1">ROUND(M1538*(1-O1538), 0)</f>
        <v>4</v>
      </c>
      <c r="Q1538" s="20">
        <f ca="1">RAND()</f>
        <v>0.68794070589061207</v>
      </c>
      <c r="R1538" s="15">
        <f ca="1">IF(B1538=1, ROUND(_xlfn.NORM.INV(Q1538,$C$9,$C$10)*(1+$T$14), 0), ROUND(_xlfn.NORM.INV(Q1538, $D$9, $D$10)*(1+$T$14), 0))</f>
        <v>73</v>
      </c>
      <c r="S1538" s="20">
        <f ca="1">RAND()</f>
        <v>0.65218913185273331</v>
      </c>
      <c r="T1538" s="18">
        <f ca="1">IF(B1538=1, ROUND(_xlfn.NORM.INV(S1538,$C$11,$C$12), 2), ROUND(_xlfn.NORM.INV(S1538, $D$11, $D$12), 2))</f>
        <v>7182.22</v>
      </c>
      <c r="U1538" s="15">
        <f ca="1">MIN(F1538,R1538)</f>
        <v>40</v>
      </c>
      <c r="V1538" s="15">
        <f ca="1">RAND()</f>
        <v>0.86297323440293017</v>
      </c>
      <c r="W1538" s="19">
        <f ca="1">(IF(B1538=1, $G$21+($G$22-$G$21)*V1538, $H$21+($H$22-$H$21)*V1538))</f>
        <v>4.5204063204102557E-2</v>
      </c>
      <c r="X1538" s="15">
        <f ca="1">ROUND(U1538*(1-W1538), 0)</f>
        <v>38</v>
      </c>
      <c r="Y1538" s="20">
        <f ca="1">RAND()</f>
        <v>0.29506594282565735</v>
      </c>
      <c r="Z1538" s="15">
        <f ca="1">IF(B1538=1, ROUND(_xlfn.NORM.INV(Y1538,$C$13,$C$14)*(1+$T$14), 0), ROUND(_xlfn.NORM.INV(Y1538, $D$13, $D$14)*(1+$T$14), 0))</f>
        <v>42</v>
      </c>
      <c r="AA1538" s="20">
        <f ca="1">RAND()</f>
        <v>0.99623219015630848</v>
      </c>
      <c r="AB1538" s="18">
        <f ca="1">IF(B1538=1, ROUND(_xlfn.NORM.INV(AA1538,$C$15,$C$16), 2), ROUND(_xlfn.NORM.INV(AA1538, $D$15, $D$16), 2))</f>
        <v>4927.46</v>
      </c>
      <c r="AC1538" s="15">
        <f ca="1">MIN(G1538,Z1538)</f>
        <v>24</v>
      </c>
      <c r="AD1538" s="15">
        <f ca="1">RAND()</f>
        <v>0.40866799283308008</v>
      </c>
      <c r="AE1538" s="19">
        <f ca="1">(IF(B1538=1, $G$21+($G$22-$G$21)*AD1538, $H$21+($H$22-$H$21)*AD1538))</f>
        <v>2.9303379749157803E-2</v>
      </c>
      <c r="AF1538" s="15">
        <f ca="1">ROUND(AC1538*(1-AE1538), 0)</f>
        <v>23</v>
      </c>
      <c r="AG1538" s="20">
        <f ca="1">RAND()</f>
        <v>0.65810959254218471</v>
      </c>
      <c r="AH1538" s="15">
        <f ca="1">IF(B1538=1, ROUND(_xlfn.NORM.INV(AG1538,$C$17,$C$18)*(1+$T$14), 0), ROUND(_xlfn.NORM.INV(AG1538, $D$17, $D$18)*(1+$T$14), 0))</f>
        <v>356</v>
      </c>
      <c r="AI1538" s="20">
        <f ca="1">RAND()</f>
        <v>0.80365340925222439</v>
      </c>
      <c r="AJ1538" s="18">
        <f ca="1">IF(B1538=1, ROUND(_xlfn.NORM.INV(AI1538,$C$19,$C$20), 2), ROUND(_xlfn.NORM.INV(AI1538, $D$19, $D$20), 2))</f>
        <v>2533.39</v>
      </c>
      <c r="AK1538" s="15">
        <f ca="1">MIN(ROUND(H1538*(1+$C$22),0),AH1538)</f>
        <v>273</v>
      </c>
      <c r="AL1538" s="20">
        <f ca="1">RAND()</f>
        <v>0.5511890202892914</v>
      </c>
      <c r="AM1538" s="19">
        <f ca="1">(IF(B1538=1, $G$21+($G$22-$G$21)*AL1538, $H$21+($H$22-$H$21)*AL1538))</f>
        <v>3.4291615710125199E-2</v>
      </c>
      <c r="AN1538" s="15">
        <f ca="1">ROUND(AK1538*(1-AM1538), 0)</f>
        <v>264</v>
      </c>
      <c r="AO1538" s="18">
        <f ca="1">SUM(IF(AN1538&gt;H1538, (AN1538-H1538)*($G$23+AJ1538), 0),IF(AF1538&gt;G1538,(AF1538-G1538)*($G$23+AB1538),0),IF(X1538&gt;F1538,(X1538-F1538)*($G$23+T1538),0),IF(P1538&gt;E1538,(P1538-E1538)*($G$23+L1538),0))</f>
        <v>13537.56</v>
      </c>
      <c r="AP1538" s="18">
        <f>-$C$24</f>
        <v>-313614.51120000001</v>
      </c>
      <c r="AQ1538" s="17">
        <f ca="1">L1538*P1538+T1538*X1538+AB1538*AF1538+AJ1538*AN1538-AO1538+AP1538</f>
        <v>773198.22879999992</v>
      </c>
      <c r="AS1538" s="21">
        <f ca="1">SUM(IF(AN1538&gt;H1538, (AN1538-H1538), 0),IF(AF1538&gt;G1538,(AF1538-G1538),0),IF(X1538&gt;F1538,(X1538-F1538),0),IF(P1538&gt;E1538,(P1538-E1538),0))</f>
        <v>4</v>
      </c>
    </row>
    <row r="1539" spans="1:45" x14ac:dyDescent="0.4">
      <c r="A1539" s="15">
        <v>1511</v>
      </c>
      <c r="B1539" s="15">
        <f ca="1">IF(RAND() &lt; (8/12), 0, 1)</f>
        <v>1</v>
      </c>
      <c r="C1539" s="20">
        <f ca="1">RAND()</f>
        <v>0.77071930063778193</v>
      </c>
      <c r="D1539" s="15" t="str">
        <f ca="1">LOOKUP(C1539,$H$13:$H$16,$F$13:$F$16)</f>
        <v>Boeing 777-300ER</v>
      </c>
      <c r="E1539" s="15">
        <f ca="1">LOOKUP(D1539,$F$6:$F$9,$I$6:$I$9)</f>
        <v>8</v>
      </c>
      <c r="F1539" s="15">
        <f ca="1">LOOKUP(D1539,$F$6:$F$9,$J$6:$J$9)</f>
        <v>40</v>
      </c>
      <c r="G1539" s="15">
        <f ca="1">LOOKUP(D1539,$F$6:$F$9,$K$6:$K$9)</f>
        <v>24</v>
      </c>
      <c r="H1539" s="15">
        <f ca="1">LOOKUP(D1539,$F$6:$F$9,$L$6:$L$9)</f>
        <v>260</v>
      </c>
      <c r="I1539" s="20">
        <f ca="1">RAND()</f>
        <v>3.8222910474171701E-2</v>
      </c>
      <c r="J1539" s="15">
        <f ca="1">IF(B1539=1, ROUND(_xlfn.NORM.INV(I1539,$C$5,$C$6)*(1+$T$14), 0), ROUND(_xlfn.NORM.INV(I1539, $D$5, $D$6)*(1+$T$14), 0))</f>
        <v>3</v>
      </c>
      <c r="K1539" s="20">
        <f ca="1">RAND()</f>
        <v>0.42648496105403144</v>
      </c>
      <c r="L1539" s="18">
        <f ca="1">IF(B1539=1, ROUND(_xlfn.NORM.INV(K1539,$C$7,$C$8), 2), ROUND(_xlfn.NORM.INV(K1539, $D$7, $D$8), 2))</f>
        <v>13324.65</v>
      </c>
      <c r="M1539" s="15">
        <f ca="1">MIN(E1539,J1539)</f>
        <v>3</v>
      </c>
      <c r="N1539" s="15">
        <f ca="1">RAND()</f>
        <v>0.54880099953560491</v>
      </c>
      <c r="O1539" s="19">
        <f ca="1">(IF(B1539=1, $G$21+($G$22-$G$21)*N1539, $H$21+($H$22-$H$21)*N1539))</f>
        <v>3.4208034983746173E-2</v>
      </c>
      <c r="P1539" s="15">
        <f ca="1">ROUND(M1539*(1-O1539), 0)</f>
        <v>3</v>
      </c>
      <c r="Q1539" s="20">
        <f ca="1">RAND()</f>
        <v>8.4893301582851244E-2</v>
      </c>
      <c r="R1539" s="15">
        <f ca="1">IF(B1539=1, ROUND(_xlfn.NORM.INV(Q1539,$C$9,$C$10)*(1+$T$14), 0), ROUND(_xlfn.NORM.INV(Q1539, $D$9, $D$10)*(1+$T$14), 0))</f>
        <v>26</v>
      </c>
      <c r="S1539" s="20">
        <f ca="1">RAND()</f>
        <v>0.8015596503941983</v>
      </c>
      <c r="T1539" s="18">
        <f ca="1">IF(B1539=1, ROUND(_xlfn.NORM.INV(S1539,$C$11,$C$12), 2), ROUND(_xlfn.NORM.INV(S1539, $D$11, $D$12), 2))</f>
        <v>7593.37</v>
      </c>
      <c r="U1539" s="15">
        <f ca="1">MIN(F1539,R1539)</f>
        <v>26</v>
      </c>
      <c r="V1539" s="15">
        <f ca="1">RAND()</f>
        <v>0.75764421939670878</v>
      </c>
      <c r="W1539" s="19">
        <f ca="1">(IF(B1539=1, $G$21+($G$22-$G$21)*V1539, $H$21+($H$22-$H$21)*V1539))</f>
        <v>4.1517547678884811E-2</v>
      </c>
      <c r="X1539" s="15">
        <f ca="1">ROUND(U1539*(1-W1539), 0)</f>
        <v>25</v>
      </c>
      <c r="Y1539" s="20">
        <f ca="1">RAND()</f>
        <v>0.26295888318649263</v>
      </c>
      <c r="Z1539" s="15">
        <f ca="1">IF(B1539=1, ROUND(_xlfn.NORM.INV(Y1539,$C$13,$C$14)*(1+$T$14), 0), ROUND(_xlfn.NORM.INV(Y1539, $D$13, $D$14)*(1+$T$14), 0))</f>
        <v>40</v>
      </c>
      <c r="AA1539" s="20">
        <f ca="1">RAND()</f>
        <v>5.4607063313545368E-3</v>
      </c>
      <c r="AB1539" s="18">
        <f ca="1">IF(B1539=1, ROUND(_xlfn.NORM.INV(AA1539,$C$15,$C$16), 2), ROUND(_xlfn.NORM.INV(AA1539, $D$15, $D$16), 2))</f>
        <v>2418.35</v>
      </c>
      <c r="AC1539" s="15">
        <f ca="1">MIN(G1539,Z1539)</f>
        <v>24</v>
      </c>
      <c r="AD1539" s="15">
        <f ca="1">RAND()</f>
        <v>0.94174101942730559</v>
      </c>
      <c r="AE1539" s="19">
        <f ca="1">(IF(B1539=1, $G$21+($G$22-$G$21)*AD1539, $H$21+($H$22-$H$21)*AD1539))</f>
        <v>4.7960935679955699E-2</v>
      </c>
      <c r="AF1539" s="15">
        <f ca="1">ROUND(AC1539*(1-AE1539), 0)</f>
        <v>23</v>
      </c>
      <c r="AG1539" s="20">
        <f ca="1">RAND()</f>
        <v>0.6916041267152222</v>
      </c>
      <c r="AH1539" s="15">
        <f ca="1">IF(B1539=1, ROUND(_xlfn.NORM.INV(AG1539,$C$17,$C$18)*(1+$T$14), 0), ROUND(_xlfn.NORM.INV(AG1539, $D$17, $D$18)*(1+$T$14), 0))</f>
        <v>368</v>
      </c>
      <c r="AI1539" s="20">
        <f ca="1">RAND()</f>
        <v>0.64359998789209028</v>
      </c>
      <c r="AJ1539" s="18">
        <f ca="1">IF(B1539=1, ROUND(_xlfn.NORM.INV(AI1539,$C$19,$C$20), 2), ROUND(_xlfn.NORM.INV(AI1539, $D$19, $D$20), 2))</f>
        <v>2387.12</v>
      </c>
      <c r="AK1539" s="15">
        <f ca="1">MIN(ROUND(H1539*(1+$C$22),0),AH1539)</f>
        <v>273</v>
      </c>
      <c r="AL1539" s="20">
        <f ca="1">RAND()</f>
        <v>0.63564607298276932</v>
      </c>
      <c r="AM1539" s="19">
        <f ca="1">(IF(B1539=1, $G$21+($G$22-$G$21)*AL1539, $H$21+($H$22-$H$21)*AL1539))</f>
        <v>3.7247612554396931E-2</v>
      </c>
      <c r="AN1539" s="15">
        <f ca="1">ROUND(AK1539*(1-AM1539), 0)</f>
        <v>263</v>
      </c>
      <c r="AO1539" s="18">
        <f ca="1">SUM(IF(AN1539&gt;H1539, (AN1539-H1539)*($G$23+AJ1539), 0),IF(AF1539&gt;G1539,(AF1539-G1539)*($G$23+AB1539),0),IF(X1539&gt;F1539,(X1539-F1539)*($G$23+T1539),0),IF(P1539&gt;E1539,(P1539-E1539)*($G$23+L1539),0))</f>
        <v>9714.36</v>
      </c>
      <c r="AP1539" s="18">
        <f>-$C$24</f>
        <v>-313614.51120000001</v>
      </c>
      <c r="AQ1539" s="17">
        <f ca="1">L1539*P1539+T1539*X1539+AB1539*AF1539+AJ1539*AN1539-AO1539+AP1539</f>
        <v>589913.93879999989</v>
      </c>
      <c r="AS1539" s="21">
        <f ca="1">SUM(IF(AN1539&gt;H1539, (AN1539-H1539), 0),IF(AF1539&gt;G1539,(AF1539-G1539),0),IF(X1539&gt;F1539,(X1539-F1539),0),IF(P1539&gt;E1539,(P1539-E1539),0))</f>
        <v>3</v>
      </c>
    </row>
    <row r="1540" spans="1:45" x14ac:dyDescent="0.4">
      <c r="A1540" s="15">
        <v>1512</v>
      </c>
      <c r="B1540" s="15">
        <f ca="1">IF(RAND() &lt; (8/12), 0, 1)</f>
        <v>0</v>
      </c>
      <c r="C1540" s="20">
        <f ca="1">RAND()</f>
        <v>0.74500247630218119</v>
      </c>
      <c r="D1540" s="15" t="str">
        <f ca="1">LOOKUP(C1540,$H$13:$H$16,$F$13:$F$16)</f>
        <v>Boeing 777-300ER</v>
      </c>
      <c r="E1540" s="15">
        <f ca="1">LOOKUP(D1540,$F$6:$F$9,$I$6:$I$9)</f>
        <v>8</v>
      </c>
      <c r="F1540" s="15">
        <f ca="1">LOOKUP(D1540,$F$6:$F$9,$J$6:$J$9)</f>
        <v>40</v>
      </c>
      <c r="G1540" s="15">
        <f ca="1">LOOKUP(D1540,$F$6:$F$9,$K$6:$K$9)</f>
        <v>24</v>
      </c>
      <c r="H1540" s="15">
        <f ca="1">LOOKUP(D1540,$F$6:$F$9,$L$6:$L$9)</f>
        <v>260</v>
      </c>
      <c r="I1540" s="20">
        <f ca="1">RAND()</f>
        <v>0.70731751746652449</v>
      </c>
      <c r="J1540" s="15">
        <f ca="1">IF(B1540=1, ROUND(_xlfn.NORM.INV(I1540,$C$5,$C$6)*(1+$T$14), 0), ROUND(_xlfn.NORM.INV(I1540, $D$5, $D$6)*(1+$T$14), 0))</f>
        <v>5</v>
      </c>
      <c r="K1540" s="20">
        <f ca="1">RAND()</f>
        <v>0.65603867416621886</v>
      </c>
      <c r="L1540" s="18">
        <f ca="1">IF(B1540=1, ROUND(_xlfn.NORM.INV(K1540,$C$7,$C$8), 2), ROUND(_xlfn.NORM.INV(K1540, $D$7, $D$8), 2))</f>
        <v>10675.45</v>
      </c>
      <c r="M1540" s="15">
        <f ca="1">MIN(E1540,J1540)</f>
        <v>5</v>
      </c>
      <c r="N1540" s="15">
        <f ca="1">RAND()</f>
        <v>0.17882519990521617</v>
      </c>
      <c r="O1540" s="19">
        <f ca="1">(IF(B1540=1, $G$21+($G$22-$G$21)*N1540, $H$21+($H$22-$H$21)*N1540))</f>
        <v>1.5364755997156485E-2</v>
      </c>
      <c r="P1540" s="15">
        <f ca="1">ROUND(M1540*(1-O1540), 0)</f>
        <v>5</v>
      </c>
      <c r="Q1540" s="20">
        <f ca="1">RAND()</f>
        <v>0.70480725073228045</v>
      </c>
      <c r="R1540" s="15">
        <f ca="1">IF(B1540=1, ROUND(_xlfn.NORM.INV(Q1540,$C$9,$C$10)*(1+$T$14), 0), ROUND(_xlfn.NORM.INV(Q1540, $D$9, $D$10)*(1+$T$14), 0))</f>
        <v>46</v>
      </c>
      <c r="S1540" s="20">
        <f ca="1">RAND()</f>
        <v>0.65635957566407832</v>
      </c>
      <c r="T1540" s="18">
        <f ca="1">IF(B1540=1, ROUND(_xlfn.NORM.INV(S1540,$C$11,$C$12), 2), ROUND(_xlfn.NORM.INV(S1540, $D$11, $D$12), 2))</f>
        <v>5337.92</v>
      </c>
      <c r="U1540" s="15">
        <f ca="1">MIN(F1540,R1540)</f>
        <v>40</v>
      </c>
      <c r="V1540" s="15">
        <f ca="1">RAND()</f>
        <v>6.0952059298708727E-2</v>
      </c>
      <c r="W1540" s="19">
        <f ca="1">(IF(B1540=1, $G$21+($G$22-$G$21)*V1540, $H$21+($H$22-$H$21)*V1540))</f>
        <v>1.1828561778961261E-2</v>
      </c>
      <c r="X1540" s="15">
        <f ca="1">ROUND(U1540*(1-W1540), 0)</f>
        <v>40</v>
      </c>
      <c r="Y1540" s="20">
        <f ca="1">RAND()</f>
        <v>0.48303945334676868</v>
      </c>
      <c r="Z1540" s="15">
        <f ca="1">IF(B1540=1, ROUND(_xlfn.NORM.INV(Y1540,$C$13,$C$14)*(1+$T$14), 0), ROUND(_xlfn.NORM.INV(Y1540, $D$13, $D$14)*(1+$T$14), 0))</f>
        <v>35</v>
      </c>
      <c r="AA1540" s="20">
        <f ca="1">RAND()</f>
        <v>0.53742090580729118</v>
      </c>
      <c r="AB1540" s="18">
        <f ca="1">IF(B1540=1, ROUND(_xlfn.NORM.INV(AA1540,$C$15,$C$16), 2), ROUND(_xlfn.NORM.INV(AA1540, $D$15, $D$16), 2))</f>
        <v>2809.38</v>
      </c>
      <c r="AC1540" s="15">
        <f ca="1">MIN(G1540,Z1540)</f>
        <v>24</v>
      </c>
      <c r="AD1540" s="15">
        <f ca="1">RAND()</f>
        <v>0.61004603837586135</v>
      </c>
      <c r="AE1540" s="19">
        <f ca="1">(IF(B1540=1, $G$21+($G$22-$G$21)*AD1540, $H$21+($H$22-$H$21)*AD1540))</f>
        <v>2.830138115127584E-2</v>
      </c>
      <c r="AF1540" s="15">
        <f ca="1">ROUND(AC1540*(1-AE1540), 0)</f>
        <v>23</v>
      </c>
      <c r="AG1540" s="20">
        <f ca="1">RAND()</f>
        <v>0.5622439954496572</v>
      </c>
      <c r="AH1540" s="15">
        <f ca="1">IF(B1540=1, ROUND(_xlfn.NORM.INV(AG1540,$C$17,$C$18)*(1+$T$14), 0), ROUND(_xlfn.NORM.INV(AG1540, $D$17, $D$18)*(1+$T$14), 0))</f>
        <v>208</v>
      </c>
      <c r="AI1540" s="20">
        <f ca="1">RAND()</f>
        <v>0.54519141542767946</v>
      </c>
      <c r="AJ1540" s="18">
        <f ca="1">IF(B1540=1, ROUND(_xlfn.NORM.INV(AI1540,$C$19,$C$20), 2), ROUND(_xlfn.NORM.INV(AI1540, $D$19, $D$20), 2))</f>
        <v>1757.35</v>
      </c>
      <c r="AK1540" s="15">
        <f ca="1">MIN(ROUND(H1540*(1+$C$22),0),AH1540)</f>
        <v>208</v>
      </c>
      <c r="AL1540" s="20">
        <f ca="1">RAND()</f>
        <v>0.57799873066980467</v>
      </c>
      <c r="AM1540" s="19">
        <f ca="1">(IF(B1540=1, $G$21+($G$22-$G$21)*AL1540, $H$21+($H$22-$H$21)*AL1540))</f>
        <v>2.7339961920094143E-2</v>
      </c>
      <c r="AN1540" s="15">
        <f ca="1">ROUND(AK1540*(1-AM1540), 0)</f>
        <v>202</v>
      </c>
      <c r="AO1540" s="18">
        <f ca="1">SUM(IF(AN1540&gt;H1540, (AN1540-H1540)*($G$23+AJ1540), 0),IF(AF1540&gt;G1540,(AF1540-G1540)*($G$23+AB1540),0),IF(X1540&gt;F1540,(X1540-F1540)*($G$23+T1540),0),IF(P1540&gt;E1540,(P1540-E1540)*($G$23+L1540),0))</f>
        <v>0</v>
      </c>
      <c r="AP1540" s="18">
        <f>-$C$24</f>
        <v>-313614.51120000001</v>
      </c>
      <c r="AQ1540" s="17">
        <f ca="1">L1540*P1540+T1540*X1540+AB1540*AF1540+AJ1540*AN1540-AO1540+AP1540</f>
        <v>372879.97879999998</v>
      </c>
      <c r="AS1540" s="21">
        <f ca="1">SUM(IF(AN1540&gt;H1540, (AN1540-H1540), 0),IF(AF1540&gt;G1540,(AF1540-G1540),0),IF(X1540&gt;F1540,(X1540-F1540),0),IF(P1540&gt;E1540,(P1540-E1540),0))</f>
        <v>0</v>
      </c>
    </row>
    <row r="1541" spans="1:45" x14ac:dyDescent="0.4">
      <c r="A1541" s="15">
        <v>1513</v>
      </c>
      <c r="B1541" s="15">
        <f ca="1">IF(RAND() &lt; (8/12), 0, 1)</f>
        <v>0</v>
      </c>
      <c r="C1541" s="20">
        <f ca="1">RAND()</f>
        <v>2.4448360823502324E-2</v>
      </c>
      <c r="D1541" s="15" t="str">
        <f ca="1">LOOKUP(C1541,$H$13:$H$16,$F$13:$F$16)</f>
        <v>Airbus A350-900</v>
      </c>
      <c r="E1541" s="15">
        <f ca="1">LOOKUP(D1541,$F$6:$F$9,$I$6:$I$9)</f>
        <v>0</v>
      </c>
      <c r="F1541" s="15">
        <f ca="1">LOOKUP(D1541,$F$6:$F$9,$J$6:$J$9)</f>
        <v>32</v>
      </c>
      <c r="G1541" s="15">
        <f ca="1">LOOKUP(D1541,$F$6:$F$9,$K$6:$K$9)</f>
        <v>21</v>
      </c>
      <c r="H1541" s="15">
        <f ca="1">LOOKUP(D1541,$F$6:$F$9,$L$6:$L$9)</f>
        <v>259</v>
      </c>
      <c r="I1541" s="20">
        <f ca="1">RAND()</f>
        <v>0.49328929878654471</v>
      </c>
      <c r="J1541" s="15">
        <f ca="1">IF(B1541=1, ROUND(_xlfn.NORM.INV(I1541,$C$5,$C$6)*(1+$T$14), 0), ROUND(_xlfn.NORM.INV(I1541, $D$5, $D$6)*(1+$T$14), 0))</f>
        <v>4</v>
      </c>
      <c r="K1541" s="20">
        <f ca="1">RAND()</f>
        <v>0.790966824050509</v>
      </c>
      <c r="L1541" s="18">
        <f ca="1">IF(B1541=1, ROUND(_xlfn.NORM.INV(K1541,$C$7,$C$8), 2), ROUND(_xlfn.NORM.INV(K1541, $D$7, $D$8), 2))</f>
        <v>10861.45</v>
      </c>
      <c r="M1541" s="15">
        <f ca="1">MIN(E1541,J1541)</f>
        <v>0</v>
      </c>
      <c r="N1541" s="15">
        <f ca="1">RAND()</f>
        <v>0.88094050216018482</v>
      </c>
      <c r="O1541" s="19">
        <f ca="1">(IF(B1541=1, $G$21+($G$22-$G$21)*N1541, $H$21+($H$22-$H$21)*N1541))</f>
        <v>3.6428215064805543E-2</v>
      </c>
      <c r="P1541" s="15">
        <f ca="1">ROUND(M1541*(1-O1541), 0)</f>
        <v>0</v>
      </c>
      <c r="Q1541" s="20">
        <f ca="1">RAND()</f>
        <v>2.032001221698998E-3</v>
      </c>
      <c r="R1541" s="15">
        <f ca="1">IF(B1541=1, ROUND(_xlfn.NORM.INV(Q1541,$C$9,$C$10)*(1+$T$14), 0), ROUND(_xlfn.NORM.INV(Q1541, $D$9, $D$10)*(1+$T$14), 0))</f>
        <v>10</v>
      </c>
      <c r="S1541" s="20">
        <f ca="1">RAND()</f>
        <v>0.51012076593462874</v>
      </c>
      <c r="T1541" s="18">
        <f ca="1">IF(B1541=1, ROUND(_xlfn.NORM.INV(S1541,$C$11,$C$12), 2), ROUND(_xlfn.NORM.INV(S1541, $D$11, $D$12), 2))</f>
        <v>5251.97</v>
      </c>
      <c r="U1541" s="15">
        <f ca="1">MIN(F1541,R1541)</f>
        <v>10</v>
      </c>
      <c r="V1541" s="15">
        <f ca="1">RAND()</f>
        <v>0.60723688728234149</v>
      </c>
      <c r="W1541" s="19">
        <f ca="1">(IF(B1541=1, $G$21+($G$22-$G$21)*V1541, $H$21+($H$22-$H$21)*V1541))</f>
        <v>2.8217106618470246E-2</v>
      </c>
      <c r="X1541" s="15">
        <f ca="1">ROUND(U1541*(1-W1541), 0)</f>
        <v>10</v>
      </c>
      <c r="Y1541" s="20">
        <f ca="1">RAND()</f>
        <v>0.96649034426522107</v>
      </c>
      <c r="Z1541" s="15">
        <f ca="1">IF(B1541=1, ROUND(_xlfn.NORM.INV(Y1541,$C$13,$C$14)*(1+$T$14), 0), ROUND(_xlfn.NORM.INV(Y1541, $D$13, $D$14)*(1+$T$14), 0))</f>
        <v>53</v>
      </c>
      <c r="AA1541" s="20">
        <f ca="1">RAND()</f>
        <v>0.98055877624820786</v>
      </c>
      <c r="AB1541" s="18">
        <f ca="1">IF(B1541=1, ROUND(_xlfn.NORM.INV(AA1541,$C$15,$C$16), 2), ROUND(_xlfn.NORM.INV(AA1541, $D$15, $D$16), 2))</f>
        <v>3048.99</v>
      </c>
      <c r="AC1541" s="15">
        <f ca="1">MIN(G1541,Z1541)</f>
        <v>21</v>
      </c>
      <c r="AD1541" s="15">
        <f ca="1">RAND()</f>
        <v>0.55530385958058437</v>
      </c>
      <c r="AE1541" s="19">
        <f ca="1">(IF(B1541=1, $G$21+($G$22-$G$21)*AD1541, $H$21+($H$22-$H$21)*AD1541))</f>
        <v>2.6659115787417531E-2</v>
      </c>
      <c r="AF1541" s="15">
        <f ca="1">ROUND(AC1541*(1-AE1541), 0)</f>
        <v>20</v>
      </c>
      <c r="AG1541" s="20">
        <f ca="1">RAND()</f>
        <v>0.55841118471519136</v>
      </c>
      <c r="AH1541" s="15">
        <f ca="1">IF(B1541=1, ROUND(_xlfn.NORM.INV(AG1541,$C$17,$C$18)*(1+$T$14), 0), ROUND(_xlfn.NORM.INV(AG1541, $D$17, $D$18)*(1+$T$14), 0))</f>
        <v>207</v>
      </c>
      <c r="AI1541" s="20">
        <f ca="1">RAND()</f>
        <v>0.46996690673737274</v>
      </c>
      <c r="AJ1541" s="18">
        <f ca="1">IF(B1541=1, ROUND(_xlfn.NORM.INV(AI1541,$C$19,$C$20), 2), ROUND(_xlfn.NORM.INV(AI1541, $D$19, $D$20), 2))</f>
        <v>1743.01</v>
      </c>
      <c r="AK1541" s="15">
        <f ca="1">MIN(ROUND(H1541*(1+$C$22),0),AH1541)</f>
        <v>207</v>
      </c>
      <c r="AL1541" s="20">
        <f ca="1">RAND()</f>
        <v>0.87083162872112851</v>
      </c>
      <c r="AM1541" s="19">
        <f ca="1">(IF(B1541=1, $G$21+($G$22-$G$21)*AL1541, $H$21+($H$22-$H$21)*AL1541))</f>
        <v>3.6124948861633852E-2</v>
      </c>
      <c r="AN1541" s="15">
        <f ca="1">ROUND(AK1541*(1-AM1541), 0)</f>
        <v>200</v>
      </c>
      <c r="AO1541" s="18">
        <f ca="1">SUM(IF(AN1541&gt;H1541, (AN1541-H1541)*($G$23+AJ1541), 0),IF(AF1541&gt;G1541,(AF1541-G1541)*($G$23+AB1541),0),IF(X1541&gt;F1541,(X1541-F1541)*($G$23+T1541),0),IF(P1541&gt;E1541,(P1541-E1541)*($G$23+L1541),0))</f>
        <v>0</v>
      </c>
      <c r="AP1541" s="18">
        <f>-$C$24</f>
        <v>-313614.51120000001</v>
      </c>
      <c r="AQ1541" s="17">
        <f ca="1">L1541*P1541+T1541*X1541+AB1541*AF1541+AJ1541*AN1541-AO1541+AP1541</f>
        <v>148486.98879999999</v>
      </c>
      <c r="AS1541" s="21">
        <f ca="1">SUM(IF(AN1541&gt;H1541, (AN1541-H1541), 0),IF(AF1541&gt;G1541,(AF1541-G1541),0),IF(X1541&gt;F1541,(X1541-F1541),0),IF(P1541&gt;E1541,(P1541-E1541),0))</f>
        <v>0</v>
      </c>
    </row>
    <row r="1542" spans="1:45" x14ac:dyDescent="0.4">
      <c r="A1542" s="15">
        <v>1514</v>
      </c>
      <c r="B1542" s="15">
        <f ca="1">IF(RAND() &lt; (8/12), 0, 1)</f>
        <v>1</v>
      </c>
      <c r="C1542" s="20">
        <f ca="1">RAND()</f>
        <v>0.31493136845309988</v>
      </c>
      <c r="D1542" s="15" t="str">
        <f ca="1">LOOKUP(C1542,$H$13:$H$16,$F$13:$F$16)</f>
        <v>Airbus A380-800</v>
      </c>
      <c r="E1542" s="15">
        <f ca="1">LOOKUP(D1542,$F$6:$F$9,$I$6:$I$9)</f>
        <v>14</v>
      </c>
      <c r="F1542" s="15">
        <f ca="1">LOOKUP(D1542,$F$6:$F$9,$J$6:$J$9)</f>
        <v>76</v>
      </c>
      <c r="G1542" s="15">
        <f ca="1">LOOKUP(D1542,$F$6:$F$9,$K$6:$K$9)</f>
        <v>56</v>
      </c>
      <c r="H1542" s="15">
        <f ca="1">LOOKUP(D1542,$F$6:$F$9,$L$6:$L$9)</f>
        <v>341</v>
      </c>
      <c r="I1542" s="20">
        <f ca="1">RAND()</f>
        <v>0.97430914534560986</v>
      </c>
      <c r="J1542" s="15">
        <f ca="1">IF(B1542=1, ROUND(_xlfn.NORM.INV(I1542,$C$5,$C$6)*(1+$T$14), 0), ROUND(_xlfn.NORM.INV(I1542, $D$5, $D$6)*(1+$T$14), 0))</f>
        <v>10</v>
      </c>
      <c r="K1542" s="20">
        <f ca="1">RAND()</f>
        <v>0.43270605084491043</v>
      </c>
      <c r="L1542" s="18">
        <f ca="1">IF(B1542=1, ROUND(_xlfn.NORM.INV(K1542,$C$7,$C$8), 2), ROUND(_xlfn.NORM.INV(K1542, $D$7, $D$8), 2))</f>
        <v>13353.22</v>
      </c>
      <c r="M1542" s="15">
        <f ca="1">MIN(E1542,J1542)</f>
        <v>10</v>
      </c>
      <c r="N1542" s="15">
        <f ca="1">RAND()</f>
        <v>0.85119643665475553</v>
      </c>
      <c r="O1542" s="19">
        <f ca="1">(IF(B1542=1, $G$21+($G$22-$G$21)*N1542, $H$21+($H$22-$H$21)*N1542))</f>
        <v>4.4791875282916449E-2</v>
      </c>
      <c r="P1542" s="15">
        <f ca="1">ROUND(M1542*(1-O1542), 0)</f>
        <v>10</v>
      </c>
      <c r="Q1542" s="20">
        <f ca="1">RAND()</f>
        <v>0.55710892272899237</v>
      </c>
      <c r="R1542" s="15">
        <f ca="1">IF(B1542=1, ROUND(_xlfn.NORM.INV(Q1542,$C$9,$C$10)*(1+$T$14), 0), ROUND(_xlfn.NORM.INV(Q1542, $D$9, $D$10)*(1+$T$14), 0))</f>
        <v>65</v>
      </c>
      <c r="S1542" s="20">
        <f ca="1">RAND()</f>
        <v>9.1732628639901725E-2</v>
      </c>
      <c r="T1542" s="18">
        <f ca="1">IF(B1542=1, ROUND(_xlfn.NORM.INV(S1542,$C$11,$C$12), 2), ROUND(_xlfn.NORM.INV(S1542, $D$11, $D$12), 2))</f>
        <v>5630.02</v>
      </c>
      <c r="U1542" s="15">
        <f ca="1">MIN(F1542,R1542)</f>
        <v>65</v>
      </c>
      <c r="V1542" s="15">
        <f ca="1">RAND()</f>
        <v>0.27436591601317706</v>
      </c>
      <c r="W1542" s="19">
        <f ca="1">(IF(B1542=1, $G$21+($G$22-$G$21)*V1542, $H$21+($H$22-$H$21)*V1542))</f>
        <v>2.4602807060461196E-2</v>
      </c>
      <c r="X1542" s="15">
        <f ca="1">ROUND(U1542*(1-W1542), 0)</f>
        <v>63</v>
      </c>
      <c r="Y1542" s="20">
        <f ca="1">RAND()</f>
        <v>0.38087138365849638</v>
      </c>
      <c r="Z1542" s="15">
        <f ca="1">IF(B1542=1, ROUND(_xlfn.NORM.INV(Y1542,$C$13,$C$14)*(1+$T$14), 0), ROUND(_xlfn.NORM.INV(Y1542, $D$13, $D$14)*(1+$T$14), 0))</f>
        <v>48</v>
      </c>
      <c r="AA1542" s="20">
        <f ca="1">RAND()</f>
        <v>0.7827322354029066</v>
      </c>
      <c r="AB1542" s="18">
        <f ca="1">IF(B1542=1, ROUND(_xlfn.NORM.INV(AA1542,$C$15,$C$16), 2), ROUND(_xlfn.NORM.INV(AA1542, $D$15, $D$16), 2))</f>
        <v>4018.18</v>
      </c>
      <c r="AC1542" s="15">
        <f ca="1">MIN(G1542,Z1542)</f>
        <v>48</v>
      </c>
      <c r="AD1542" s="15">
        <f ca="1">RAND()</f>
        <v>0.9859248910883921</v>
      </c>
      <c r="AE1542" s="19">
        <f ca="1">(IF(B1542=1, $G$21+($G$22-$G$21)*AD1542, $H$21+($H$22-$H$21)*AD1542))</f>
        <v>4.9507371188093729E-2</v>
      </c>
      <c r="AF1542" s="15">
        <f ca="1">ROUND(AC1542*(1-AE1542), 0)</f>
        <v>46</v>
      </c>
      <c r="AG1542" s="20">
        <f ca="1">RAND()</f>
        <v>0.27120302344422165</v>
      </c>
      <c r="AH1542" s="15">
        <f ca="1">IF(B1542=1, ROUND(_xlfn.NORM.INV(AG1542,$C$17,$C$18)*(1+$T$14), 0), ROUND(_xlfn.NORM.INV(AG1542, $D$17, $D$18)*(1+$T$14), 0))</f>
        <v>228</v>
      </c>
      <c r="AI1542" s="20">
        <f ca="1">RAND()</f>
        <v>0.37473106233525288</v>
      </c>
      <c r="AJ1542" s="18">
        <f ca="1">IF(B1542=1, ROUND(_xlfn.NORM.INV(AI1542,$C$19,$C$20), 2), ROUND(_xlfn.NORM.INV(AI1542, $D$19, $D$20), 2))</f>
        <v>2180.4899999999998</v>
      </c>
      <c r="AK1542" s="15">
        <f ca="1">MIN(ROUND(H1542*(1+$C$22),0),AH1542)</f>
        <v>228</v>
      </c>
      <c r="AL1542" s="20">
        <f ca="1">RAND()</f>
        <v>0.15631563130559589</v>
      </c>
      <c r="AM1542" s="19">
        <f ca="1">(IF(B1542=1, $G$21+($G$22-$G$21)*AL1542, $H$21+($H$22-$H$21)*AL1542))</f>
        <v>2.0471047095695857E-2</v>
      </c>
      <c r="AN1542" s="15">
        <f ca="1">ROUND(AK1542*(1-AM1542), 0)</f>
        <v>223</v>
      </c>
      <c r="AO1542" s="18">
        <f ca="1">SUM(IF(AN1542&gt;H1542, (AN1542-H1542)*($G$23+AJ1542), 0),IF(AF1542&gt;G1542,(AF1542-G1542)*($G$23+AB1542),0),IF(X1542&gt;F1542,(X1542-F1542)*($G$23+T1542),0),IF(P1542&gt;E1542,(P1542-E1542)*($G$23+L1542),0))</f>
        <v>0</v>
      </c>
      <c r="AP1542" s="18">
        <f>-$C$24</f>
        <v>-313614.51120000001</v>
      </c>
      <c r="AQ1542" s="17">
        <f ca="1">L1542*P1542+T1542*X1542+AB1542*AF1542+AJ1542*AN1542-AO1542+AP1542</f>
        <v>845694.49879999994</v>
      </c>
      <c r="AS1542" s="21">
        <f ca="1">SUM(IF(AN1542&gt;H1542, (AN1542-H1542), 0),IF(AF1542&gt;G1542,(AF1542-G1542),0),IF(X1542&gt;F1542,(X1542-F1542),0),IF(P1542&gt;E1542,(P1542-E1542),0))</f>
        <v>0</v>
      </c>
    </row>
    <row r="1543" spans="1:45" x14ac:dyDescent="0.4">
      <c r="A1543" s="15">
        <v>1515</v>
      </c>
      <c r="B1543" s="15">
        <f ca="1">IF(RAND() &lt; (8/12), 0, 1)</f>
        <v>1</v>
      </c>
      <c r="C1543" s="20">
        <f ca="1">RAND()</f>
        <v>0.27716004445386577</v>
      </c>
      <c r="D1543" s="15" t="str">
        <f ca="1">LOOKUP(C1543,$H$13:$H$16,$F$13:$F$16)</f>
        <v>Airbus A380-800</v>
      </c>
      <c r="E1543" s="15">
        <f ca="1">LOOKUP(D1543,$F$6:$F$9,$I$6:$I$9)</f>
        <v>14</v>
      </c>
      <c r="F1543" s="15">
        <f ca="1">LOOKUP(D1543,$F$6:$F$9,$J$6:$J$9)</f>
        <v>76</v>
      </c>
      <c r="G1543" s="15">
        <f ca="1">LOOKUP(D1543,$F$6:$F$9,$K$6:$K$9)</f>
        <v>56</v>
      </c>
      <c r="H1543" s="15">
        <f ca="1">LOOKUP(D1543,$F$6:$F$9,$L$6:$L$9)</f>
        <v>341</v>
      </c>
      <c r="I1543" s="20">
        <f ca="1">RAND()</f>
        <v>0.45754394654364694</v>
      </c>
      <c r="J1543" s="15">
        <f ca="1">IF(B1543=1, ROUND(_xlfn.NORM.INV(I1543,$C$5,$C$6)*(1+$T$14), 0), ROUND(_xlfn.NORM.INV(I1543, $D$5, $D$6)*(1+$T$14), 0))</f>
        <v>6</v>
      </c>
      <c r="K1543" s="20">
        <f ca="1">RAND()</f>
        <v>0.39885287831490879</v>
      </c>
      <c r="L1543" s="18">
        <f ca="1">IF(B1543=1, ROUND(_xlfn.NORM.INV(K1543,$C$7,$C$8), 2), ROUND(_xlfn.NORM.INV(K1543, $D$7, $D$8), 2))</f>
        <v>13196.63</v>
      </c>
      <c r="M1543" s="15">
        <f ca="1">MIN(E1543,J1543)</f>
        <v>6</v>
      </c>
      <c r="N1543" s="15">
        <f ca="1">RAND()</f>
        <v>1.9972710052346909E-2</v>
      </c>
      <c r="O1543" s="19">
        <f ca="1">(IF(B1543=1, $G$21+($G$22-$G$21)*N1543, $H$21+($H$22-$H$21)*N1543))</f>
        <v>1.5699044851832142E-2</v>
      </c>
      <c r="P1543" s="15">
        <f ca="1">ROUND(M1543*(1-O1543), 0)</f>
        <v>6</v>
      </c>
      <c r="Q1543" s="20">
        <f ca="1">RAND()</f>
        <v>0.6074677685779909</v>
      </c>
      <c r="R1543" s="15">
        <f ca="1">IF(B1543=1, ROUND(_xlfn.NORM.INV(Q1543,$C$9,$C$10)*(1+$T$14), 0), ROUND(_xlfn.NORM.INV(Q1543, $D$9, $D$10)*(1+$T$14), 0))</f>
        <v>68</v>
      </c>
      <c r="S1543" s="20">
        <f ca="1">RAND()</f>
        <v>0.36241770687682351</v>
      </c>
      <c r="T1543" s="18">
        <f ca="1">IF(B1543=1, ROUND(_xlfn.NORM.INV(S1543,$C$11,$C$12), 2), ROUND(_xlfn.NORM.INV(S1543, $D$11, $D$12), 2))</f>
        <v>6512.03</v>
      </c>
      <c r="U1543" s="15">
        <f ca="1">MIN(F1543,R1543)</f>
        <v>68</v>
      </c>
      <c r="V1543" s="15">
        <f ca="1">RAND()</f>
        <v>0.71786089309046908</v>
      </c>
      <c r="W1543" s="19">
        <f ca="1">(IF(B1543=1, $G$21+($G$22-$G$21)*V1543, $H$21+($H$22-$H$21)*V1543))</f>
        <v>4.012513125816642E-2</v>
      </c>
      <c r="X1543" s="15">
        <f ca="1">ROUND(U1543*(1-W1543), 0)</f>
        <v>65</v>
      </c>
      <c r="Y1543" s="20">
        <f ca="1">RAND()</f>
        <v>0.40872025162052961</v>
      </c>
      <c r="Z1543" s="15">
        <f ca="1">IF(B1543=1, ROUND(_xlfn.NORM.INV(Y1543,$C$13,$C$14)*(1+$T$14), 0), ROUND(_xlfn.NORM.INV(Y1543, $D$13, $D$14)*(1+$T$14), 0))</f>
        <v>49</v>
      </c>
      <c r="AA1543" s="20">
        <f ca="1">RAND()</f>
        <v>0.95035399176607716</v>
      </c>
      <c r="AB1543" s="18">
        <f ca="1">IF(B1543=1, ROUND(_xlfn.NORM.INV(AA1543,$C$15,$C$16), 2), ROUND(_xlfn.NORM.INV(AA1543, $D$15, $D$16), 2))</f>
        <v>4435.05</v>
      </c>
      <c r="AC1543" s="15">
        <f ca="1">MIN(G1543,Z1543)</f>
        <v>49</v>
      </c>
      <c r="AD1543" s="15">
        <f ca="1">RAND()</f>
        <v>0.86744133124918898</v>
      </c>
      <c r="AE1543" s="19">
        <f ca="1">(IF(B1543=1, $G$21+($G$22-$G$21)*AD1543, $H$21+($H$22-$H$21)*AD1543))</f>
        <v>4.5360446593721612E-2</v>
      </c>
      <c r="AF1543" s="15">
        <f ca="1">ROUND(AC1543*(1-AE1543), 0)</f>
        <v>47</v>
      </c>
      <c r="AG1543" s="20">
        <f ca="1">RAND()</f>
        <v>0.82523308276099772</v>
      </c>
      <c r="AH1543" s="15">
        <f ca="1">IF(B1543=1, ROUND(_xlfn.NORM.INV(AG1543,$C$17,$C$18)*(1+$T$14), 0), ROUND(_xlfn.NORM.INV(AG1543, $D$17, $D$18)*(1+$T$14), 0))</f>
        <v>422</v>
      </c>
      <c r="AI1543" s="20">
        <f ca="1">RAND()</f>
        <v>0.16929556069323048</v>
      </c>
      <c r="AJ1543" s="18">
        <f ca="1">IF(B1543=1, ROUND(_xlfn.NORM.INV(AI1543,$C$19,$C$20), 2), ROUND(_xlfn.NORM.INV(AI1543, $D$19, $D$20), 2))</f>
        <v>1988.85</v>
      </c>
      <c r="AK1543" s="15">
        <f ca="1">MIN(ROUND(H1543*(1+$C$22),0),AH1543)</f>
        <v>358</v>
      </c>
      <c r="AL1543" s="20">
        <f ca="1">RAND()</f>
        <v>0.19702073678006859</v>
      </c>
      <c r="AM1543" s="19">
        <f ca="1">(IF(B1543=1, $G$21+($G$22-$G$21)*AL1543, $H$21+($H$22-$H$21)*AL1543))</f>
        <v>2.1895725787302402E-2</v>
      </c>
      <c r="AN1543" s="15">
        <f ca="1">ROUND(AK1543*(1-AM1543), 0)</f>
        <v>350</v>
      </c>
      <c r="AO1543" s="18">
        <f ca="1">SUM(IF(AN1543&gt;H1543, (AN1543-H1543)*($G$23+AJ1543), 0),IF(AF1543&gt;G1543,(AF1543-G1543)*($G$23+AB1543),0),IF(X1543&gt;F1543,(X1543-F1543)*($G$23+T1543),0),IF(P1543&gt;E1543,(P1543-E1543)*($G$23+L1543),0))</f>
        <v>25558.649999999998</v>
      </c>
      <c r="AP1543" s="18">
        <f>-$C$24</f>
        <v>-313614.51120000001</v>
      </c>
      <c r="AQ1543" s="17">
        <f ca="1">L1543*P1543+T1543*X1543+AB1543*AF1543+AJ1543*AN1543-AO1543+AP1543</f>
        <v>1067833.4188000001</v>
      </c>
      <c r="AS1543" s="21">
        <f ca="1">SUM(IF(AN1543&gt;H1543, (AN1543-H1543), 0),IF(AF1543&gt;G1543,(AF1543-G1543),0),IF(X1543&gt;F1543,(X1543-F1543),0),IF(P1543&gt;E1543,(P1543-E1543),0))</f>
        <v>9</v>
      </c>
    </row>
    <row r="1544" spans="1:45" x14ac:dyDescent="0.4">
      <c r="A1544" s="15">
        <v>1516</v>
      </c>
      <c r="B1544" s="15">
        <f ca="1">IF(RAND() &lt; (8/12), 0, 1)</f>
        <v>1</v>
      </c>
      <c r="C1544" s="20">
        <f ca="1">RAND()</f>
        <v>0.1358129207258062</v>
      </c>
      <c r="D1544" s="15" t="str">
        <f ca="1">LOOKUP(C1544,$H$13:$H$16,$F$13:$F$16)</f>
        <v>Airbus A350-900</v>
      </c>
      <c r="E1544" s="15">
        <f ca="1">LOOKUP(D1544,$F$6:$F$9,$I$6:$I$9)</f>
        <v>0</v>
      </c>
      <c r="F1544" s="15">
        <f ca="1">LOOKUP(D1544,$F$6:$F$9,$J$6:$J$9)</f>
        <v>32</v>
      </c>
      <c r="G1544" s="15">
        <f ca="1">LOOKUP(D1544,$F$6:$F$9,$K$6:$K$9)</f>
        <v>21</v>
      </c>
      <c r="H1544" s="15">
        <f ca="1">LOOKUP(D1544,$F$6:$F$9,$L$6:$L$9)</f>
        <v>259</v>
      </c>
      <c r="I1544" s="20">
        <f ca="1">RAND()</f>
        <v>0.7604961876765497</v>
      </c>
      <c r="J1544" s="15">
        <f ca="1">IF(B1544=1, ROUND(_xlfn.NORM.INV(I1544,$C$5,$C$6)*(1+$T$14), 0), ROUND(_xlfn.NORM.INV(I1544, $D$5, $D$6)*(1+$T$14), 0))</f>
        <v>8</v>
      </c>
      <c r="K1544" s="20">
        <f ca="1">RAND()</f>
        <v>0.18058762317991106</v>
      </c>
      <c r="L1544" s="18">
        <f ca="1">IF(B1544=1, ROUND(_xlfn.NORM.INV(K1544,$C$7,$C$8), 2), ROUND(_xlfn.NORM.INV(K1544, $D$7, $D$8), 2))</f>
        <v>12012.13</v>
      </c>
      <c r="M1544" s="15">
        <f ca="1">MIN(E1544,J1544)</f>
        <v>0</v>
      </c>
      <c r="N1544" s="15">
        <f ca="1">RAND()</f>
        <v>0.95940703605886946</v>
      </c>
      <c r="O1544" s="19">
        <f ca="1">(IF(B1544=1, $G$21+($G$22-$G$21)*N1544, $H$21+($H$22-$H$21)*N1544))</f>
        <v>4.8579246262060435E-2</v>
      </c>
      <c r="P1544" s="15">
        <f ca="1">ROUND(M1544*(1-O1544), 0)</f>
        <v>0</v>
      </c>
      <c r="Q1544" s="20">
        <f ca="1">RAND()</f>
        <v>0.96719333506661787</v>
      </c>
      <c r="R1544" s="15">
        <f ca="1">IF(B1544=1, ROUND(_xlfn.NORM.INV(Q1544,$C$9,$C$10)*(1+$T$14), 0), ROUND(_xlfn.NORM.INV(Q1544, $D$9, $D$10)*(1+$T$14), 0))</f>
        <v>107</v>
      </c>
      <c r="S1544" s="20">
        <f ca="1">RAND()</f>
        <v>0.6946395338398198</v>
      </c>
      <c r="T1544" s="18">
        <f ca="1">IF(B1544=1, ROUND(_xlfn.NORM.INV(S1544,$C$11,$C$12), 2), ROUND(_xlfn.NORM.INV(S1544, $D$11, $D$12), 2))</f>
        <v>7288.45</v>
      </c>
      <c r="U1544" s="15">
        <f ca="1">MIN(F1544,R1544)</f>
        <v>32</v>
      </c>
      <c r="V1544" s="15">
        <f ca="1">RAND()</f>
        <v>0.66112938765199081</v>
      </c>
      <c r="W1544" s="19">
        <f ca="1">(IF(B1544=1, $G$21+($G$22-$G$21)*V1544, $H$21+($H$22-$H$21)*V1544))</f>
        <v>3.8139528567819679E-2</v>
      </c>
      <c r="X1544" s="15">
        <f ca="1">ROUND(U1544*(1-W1544), 0)</f>
        <v>31</v>
      </c>
      <c r="Y1544" s="20">
        <f ca="1">RAND()</f>
        <v>0.91843709352478198</v>
      </c>
      <c r="Z1544" s="15">
        <f ca="1">IF(B1544=1, ROUND(_xlfn.NORM.INV(Y1544,$C$13,$C$14)*(1+$T$14), 0), ROUND(_xlfn.NORM.INV(Y1544, $D$13, $D$14)*(1+$T$14), 0))</f>
        <v>87</v>
      </c>
      <c r="AA1544" s="20">
        <f ca="1">RAND()</f>
        <v>0.69775319947500081</v>
      </c>
      <c r="AB1544" s="18">
        <f ca="1">IF(B1544=1, ROUND(_xlfn.NORM.INV(AA1544,$C$15,$C$16), 2), ROUND(_xlfn.NORM.INV(AA1544, $D$15, $D$16), 2))</f>
        <v>3891.46</v>
      </c>
      <c r="AC1544" s="15">
        <f ca="1">MIN(G1544,Z1544)</f>
        <v>21</v>
      </c>
      <c r="AD1544" s="15">
        <f ca="1">RAND()</f>
        <v>0.69461172020936501</v>
      </c>
      <c r="AE1544" s="19">
        <f ca="1">(IF(B1544=1, $G$21+($G$22-$G$21)*AD1544, $H$21+($H$22-$H$21)*AD1544))</f>
        <v>3.9311410207327778E-2</v>
      </c>
      <c r="AF1544" s="15">
        <f ca="1">ROUND(AC1544*(1-AE1544), 0)</f>
        <v>20</v>
      </c>
      <c r="AG1544" s="20">
        <f ca="1">RAND()</f>
        <v>0.19978481461948605</v>
      </c>
      <c r="AH1544" s="15">
        <f ca="1">IF(B1544=1, ROUND(_xlfn.NORM.INV(AG1544,$C$17,$C$18)*(1+$T$14), 0), ROUND(_xlfn.NORM.INV(AG1544, $D$17, $D$18)*(1+$T$14), 0))</f>
        <v>198</v>
      </c>
      <c r="AI1544" s="20">
        <f ca="1">RAND()</f>
        <v>0.17239402207526111</v>
      </c>
      <c r="AJ1544" s="18">
        <f ca="1">IF(B1544=1, ROUND(_xlfn.NORM.INV(AI1544,$C$19,$C$20), 2), ROUND(_xlfn.NORM.INV(AI1544, $D$19, $D$20), 2))</f>
        <v>1992.52</v>
      </c>
      <c r="AK1544" s="15">
        <f ca="1">MIN(ROUND(H1544*(1+$C$22),0),AH1544)</f>
        <v>198</v>
      </c>
      <c r="AL1544" s="20">
        <f ca="1">RAND()</f>
        <v>0.7682211352009316</v>
      </c>
      <c r="AM1544" s="19">
        <f ca="1">(IF(B1544=1, $G$21+($G$22-$G$21)*AL1544, $H$21+($H$22-$H$21)*AL1544))</f>
        <v>4.1887739732032608E-2</v>
      </c>
      <c r="AN1544" s="15">
        <f ca="1">ROUND(AK1544*(1-AM1544), 0)</f>
        <v>190</v>
      </c>
      <c r="AO1544" s="18">
        <f ca="1">SUM(IF(AN1544&gt;H1544, (AN1544-H1544)*($G$23+AJ1544), 0),IF(AF1544&gt;G1544,(AF1544-G1544)*($G$23+AB1544),0),IF(X1544&gt;F1544,(X1544-F1544)*($G$23+T1544),0),IF(P1544&gt;E1544,(P1544-E1544)*($G$23+L1544),0))</f>
        <v>0</v>
      </c>
      <c r="AP1544" s="18">
        <f>-$C$24</f>
        <v>-313614.51120000001</v>
      </c>
      <c r="AQ1544" s="17">
        <f ca="1">L1544*P1544+T1544*X1544+AB1544*AF1544+AJ1544*AN1544-AO1544+AP1544</f>
        <v>368735.43879999995</v>
      </c>
      <c r="AS1544" s="21">
        <f ca="1">SUM(IF(AN1544&gt;H1544, (AN1544-H1544), 0),IF(AF1544&gt;G1544,(AF1544-G1544),0),IF(X1544&gt;F1544,(X1544-F1544),0),IF(P1544&gt;E1544,(P1544-E1544),0))</f>
        <v>0</v>
      </c>
    </row>
    <row r="1545" spans="1:45" x14ac:dyDescent="0.4">
      <c r="A1545" s="15">
        <v>1517</v>
      </c>
      <c r="B1545" s="15">
        <f ca="1">IF(RAND() &lt; (8/12), 0, 1)</f>
        <v>1</v>
      </c>
      <c r="C1545" s="20">
        <f ca="1">RAND()</f>
        <v>0.85106644166375855</v>
      </c>
      <c r="D1545" s="15" t="str">
        <f ca="1">LOOKUP(C1545,$H$13:$H$16,$F$13:$F$16)</f>
        <v>Boeing 777-300ER</v>
      </c>
      <c r="E1545" s="15">
        <f ca="1">LOOKUP(D1545,$F$6:$F$9,$I$6:$I$9)</f>
        <v>8</v>
      </c>
      <c r="F1545" s="15">
        <f ca="1">LOOKUP(D1545,$F$6:$F$9,$J$6:$J$9)</f>
        <v>40</v>
      </c>
      <c r="G1545" s="15">
        <f ca="1">LOOKUP(D1545,$F$6:$F$9,$K$6:$K$9)</f>
        <v>24</v>
      </c>
      <c r="H1545" s="15">
        <f ca="1">LOOKUP(D1545,$F$6:$F$9,$L$6:$L$9)</f>
        <v>260</v>
      </c>
      <c r="I1545" s="20">
        <f ca="1">RAND()</f>
        <v>0.40014401507746267</v>
      </c>
      <c r="J1545" s="15">
        <f ca="1">IF(B1545=1, ROUND(_xlfn.NORM.INV(I1545,$C$5,$C$6)*(1+$T$14), 0), ROUND(_xlfn.NORM.INV(I1545, $D$5, $D$6)*(1+$T$14), 0))</f>
        <v>6</v>
      </c>
      <c r="K1545" s="20">
        <f ca="1">RAND()</f>
        <v>0.78607991435246238</v>
      </c>
      <c r="L1545" s="18">
        <f ca="1">IF(B1545=1, ROUND(_xlfn.NORM.INV(K1545,$C$7,$C$8), 2), ROUND(_xlfn.NORM.INV(K1545, $D$7, $D$8), 2))</f>
        <v>15088.8</v>
      </c>
      <c r="M1545" s="15">
        <f ca="1">MIN(E1545,J1545)</f>
        <v>6</v>
      </c>
      <c r="N1545" s="15">
        <f ca="1">RAND()</f>
        <v>0.16780819265473501</v>
      </c>
      <c r="O1545" s="19">
        <f ca="1">(IF(B1545=1, $G$21+($G$22-$G$21)*N1545, $H$21+($H$22-$H$21)*N1545))</f>
        <v>2.0873286742915727E-2</v>
      </c>
      <c r="P1545" s="15">
        <f ca="1">ROUND(M1545*(1-O1545), 0)</f>
        <v>6</v>
      </c>
      <c r="Q1545" s="20">
        <f ca="1">RAND()</f>
        <v>0.6048115171814713</v>
      </c>
      <c r="R1545" s="15">
        <f ca="1">IF(B1545=1, ROUND(_xlfn.NORM.INV(Q1545,$C$9,$C$10)*(1+$T$14), 0), ROUND(_xlfn.NORM.INV(Q1545, $D$9, $D$10)*(1+$T$14), 0))</f>
        <v>68</v>
      </c>
      <c r="S1545" s="20">
        <f ca="1">RAND()</f>
        <v>0.97321797492882556</v>
      </c>
      <c r="T1545" s="18">
        <f ca="1">IF(B1545=1, ROUND(_xlfn.NORM.INV(S1545,$C$11,$C$12), 2), ROUND(_xlfn.NORM.INV(S1545, $D$11, $D$12), 2))</f>
        <v>8570.0499999999993</v>
      </c>
      <c r="U1545" s="15">
        <f ca="1">MIN(F1545,R1545)</f>
        <v>40</v>
      </c>
      <c r="V1545" s="15">
        <f ca="1">RAND()</f>
        <v>3.8013155439800328E-2</v>
      </c>
      <c r="W1545" s="19">
        <f ca="1">(IF(B1545=1, $G$21+($G$22-$G$21)*V1545, $H$21+($H$22-$H$21)*V1545))</f>
        <v>1.6330460440393012E-2</v>
      </c>
      <c r="X1545" s="15">
        <f ca="1">ROUND(U1545*(1-W1545), 0)</f>
        <v>39</v>
      </c>
      <c r="Y1545" s="20">
        <f ca="1">RAND()</f>
        <v>7.4444504342875639E-2</v>
      </c>
      <c r="Z1545" s="15">
        <f ca="1">IF(B1545=1, ROUND(_xlfn.NORM.INV(Y1545,$C$13,$C$14)*(1+$T$14), 0), ROUND(_xlfn.NORM.INV(Y1545, $D$13, $D$14)*(1+$T$14), 0))</f>
        <v>21</v>
      </c>
      <c r="AA1545" s="20">
        <f ca="1">RAND()</f>
        <v>0.2720572627049116</v>
      </c>
      <c r="AB1545" s="18">
        <f ca="1">IF(B1545=1, ROUND(_xlfn.NORM.INV(AA1545,$C$15,$C$16), 2), ROUND(_xlfn.NORM.INV(AA1545, $D$15, $D$16), 2))</f>
        <v>3350.65</v>
      </c>
      <c r="AC1545" s="15">
        <f ca="1">MIN(G1545,Z1545)</f>
        <v>21</v>
      </c>
      <c r="AD1545" s="15">
        <f ca="1">RAND()</f>
        <v>0.30475774641681164</v>
      </c>
      <c r="AE1545" s="19">
        <f ca="1">(IF(B1545=1, $G$21+($G$22-$G$21)*AD1545, $H$21+($H$22-$H$21)*AD1545))</f>
        <v>2.5666521124588407E-2</v>
      </c>
      <c r="AF1545" s="15">
        <f ca="1">ROUND(AC1545*(1-AE1545), 0)</f>
        <v>20</v>
      </c>
      <c r="AG1545" s="20">
        <f ca="1">RAND()</f>
        <v>0.66689123699399466</v>
      </c>
      <c r="AH1545" s="15">
        <f ca="1">IF(B1545=1, ROUND(_xlfn.NORM.INV(AG1545,$C$17,$C$18)*(1+$T$14), 0), ROUND(_xlfn.NORM.INV(AG1545, $D$17, $D$18)*(1+$T$14), 0))</f>
        <v>359</v>
      </c>
      <c r="AI1545" s="20">
        <f ca="1">RAND()</f>
        <v>1.6125028084621018E-2</v>
      </c>
      <c r="AJ1545" s="18">
        <f ca="1">IF(B1545=1, ROUND(_xlfn.NORM.INV(AI1545,$C$19,$C$20), 2), ROUND(_xlfn.NORM.INV(AI1545, $D$19, $D$20), 2))</f>
        <v>1632.87</v>
      </c>
      <c r="AK1545" s="15">
        <f ca="1">MIN(ROUND(H1545*(1+$C$22),0),AH1545)</f>
        <v>273</v>
      </c>
      <c r="AL1545" s="20">
        <f ca="1">RAND()</f>
        <v>0.64679199995240866</v>
      </c>
      <c r="AM1545" s="19">
        <f ca="1">(IF(B1545=1, $G$21+($G$22-$G$21)*AL1545, $H$21+($H$22-$H$21)*AL1545))</f>
        <v>3.7637719998334304E-2</v>
      </c>
      <c r="AN1545" s="15">
        <f ca="1">ROUND(AK1545*(1-AM1545), 0)</f>
        <v>263</v>
      </c>
      <c r="AO1545" s="18">
        <f ca="1">SUM(IF(AN1545&gt;H1545, (AN1545-H1545)*($G$23+AJ1545), 0),IF(AF1545&gt;G1545,(AF1545-G1545)*($G$23+AB1545),0),IF(X1545&gt;F1545,(X1545-F1545)*($G$23+T1545),0),IF(P1545&gt;E1545,(P1545-E1545)*($G$23+L1545),0))</f>
        <v>7451.61</v>
      </c>
      <c r="AP1545" s="18">
        <f>-$C$24</f>
        <v>-313614.51120000001</v>
      </c>
      <c r="AQ1545" s="17">
        <f ca="1">L1545*P1545+T1545*X1545+AB1545*AF1545+AJ1545*AN1545-AO1545+AP1545</f>
        <v>600156.43879999989</v>
      </c>
      <c r="AS1545" s="21">
        <f ca="1">SUM(IF(AN1545&gt;H1545, (AN1545-H1545), 0),IF(AF1545&gt;G1545,(AF1545-G1545),0),IF(X1545&gt;F1545,(X1545-F1545),0),IF(P1545&gt;E1545,(P1545-E1545),0))</f>
        <v>3</v>
      </c>
    </row>
    <row r="1546" spans="1:45" x14ac:dyDescent="0.4">
      <c r="A1546" s="15">
        <v>1518</v>
      </c>
      <c r="B1546" s="15">
        <f ca="1">IF(RAND() &lt; (8/12), 0, 1)</f>
        <v>0</v>
      </c>
      <c r="C1546" s="20">
        <f ca="1">RAND()</f>
        <v>0.66561754755168201</v>
      </c>
      <c r="D1546" s="15" t="str">
        <f ca="1">LOOKUP(C1546,$H$13:$H$16,$F$13:$F$16)</f>
        <v>Boeing 777-300ER</v>
      </c>
      <c r="E1546" s="15">
        <f ca="1">LOOKUP(D1546,$F$6:$F$9,$I$6:$I$9)</f>
        <v>8</v>
      </c>
      <c r="F1546" s="15">
        <f ca="1">LOOKUP(D1546,$F$6:$F$9,$J$6:$J$9)</f>
        <v>40</v>
      </c>
      <c r="G1546" s="15">
        <f ca="1">LOOKUP(D1546,$F$6:$F$9,$K$6:$K$9)</f>
        <v>24</v>
      </c>
      <c r="H1546" s="15">
        <f ca="1">LOOKUP(D1546,$F$6:$F$9,$L$6:$L$9)</f>
        <v>260</v>
      </c>
      <c r="I1546" s="20">
        <f ca="1">RAND()</f>
        <v>0.12609568268285543</v>
      </c>
      <c r="J1546" s="15">
        <f ca="1">IF(B1546=1, ROUND(_xlfn.NORM.INV(I1546,$C$5,$C$6)*(1+$T$14), 0), ROUND(_xlfn.NORM.INV(I1546, $D$5, $D$6)*(1+$T$14), 0))</f>
        <v>3</v>
      </c>
      <c r="K1546" s="20">
        <f ca="1">RAND()</f>
        <v>0.64848862767240811</v>
      </c>
      <c r="L1546" s="18">
        <f ca="1">IF(B1546=1, ROUND(_xlfn.NORM.INV(K1546,$C$7,$C$8), 2), ROUND(_xlfn.NORM.INV(K1546, $D$7, $D$8), 2))</f>
        <v>10666.14</v>
      </c>
      <c r="M1546" s="15">
        <f ca="1">MIN(E1546,J1546)</f>
        <v>3</v>
      </c>
      <c r="N1546" s="15">
        <f ca="1">RAND()</f>
        <v>0.20566720091644419</v>
      </c>
      <c r="O1546" s="19">
        <f ca="1">(IF(B1546=1, $G$21+($G$22-$G$21)*N1546, $H$21+($H$22-$H$21)*N1546))</f>
        <v>1.6170016027493326E-2</v>
      </c>
      <c r="P1546" s="15">
        <f ca="1">ROUND(M1546*(1-O1546), 0)</f>
        <v>3</v>
      </c>
      <c r="Q1546" s="20">
        <f ca="1">RAND()</f>
        <v>0.41543613066658347</v>
      </c>
      <c r="R1546" s="15">
        <f ca="1">IF(B1546=1, ROUND(_xlfn.NORM.INV(Q1546,$C$9,$C$10)*(1+$T$14), 0), ROUND(_xlfn.NORM.INV(Q1546, $D$9, $D$10)*(1+$T$14), 0))</f>
        <v>38</v>
      </c>
      <c r="S1546" s="20">
        <f ca="1">RAND()</f>
        <v>0.64465867493122764</v>
      </c>
      <c r="T1546" s="18">
        <f ca="1">IF(B1546=1, ROUND(_xlfn.NORM.INV(S1546,$C$11,$C$12), 2), ROUND(_xlfn.NORM.INV(S1546, $D$11, $D$12), 2))</f>
        <v>5330.72</v>
      </c>
      <c r="U1546" s="15">
        <f ca="1">MIN(F1546,R1546)</f>
        <v>38</v>
      </c>
      <c r="V1546" s="15">
        <f ca="1">RAND()</f>
        <v>0.69755087319255948</v>
      </c>
      <c r="W1546" s="19">
        <f ca="1">(IF(B1546=1, $G$21+($G$22-$G$21)*V1546, $H$21+($H$22-$H$21)*V1546))</f>
        <v>3.0926526195776786E-2</v>
      </c>
      <c r="X1546" s="15">
        <f ca="1">ROUND(U1546*(1-W1546), 0)</f>
        <v>37</v>
      </c>
      <c r="Y1546" s="20">
        <f ca="1">RAND()</f>
        <v>0.81534495188090228</v>
      </c>
      <c r="Z1546" s="15">
        <f ca="1">IF(B1546=1, ROUND(_xlfn.NORM.INV(Y1546,$C$13,$C$14)*(1+$T$14), 0), ROUND(_xlfn.NORM.INV(Y1546, $D$13, $D$14)*(1+$T$14), 0))</f>
        <v>44</v>
      </c>
      <c r="AA1546" s="20">
        <f ca="1">RAND()</f>
        <v>0.38478285831670866</v>
      </c>
      <c r="AB1546" s="18">
        <f ca="1">IF(B1546=1, ROUND(_xlfn.NORM.INV(AA1546,$C$15,$C$16), 2), ROUND(_xlfn.NORM.INV(AA1546, $D$15, $D$16), 2))</f>
        <v>2762.36</v>
      </c>
      <c r="AC1546" s="15">
        <f ca="1">MIN(G1546,Z1546)</f>
        <v>24</v>
      </c>
      <c r="AD1546" s="15">
        <f ca="1">RAND()</f>
        <v>0.60648624381599547</v>
      </c>
      <c r="AE1546" s="19">
        <f ca="1">(IF(B1546=1, $G$21+($G$22-$G$21)*AD1546, $H$21+($H$22-$H$21)*AD1546))</f>
        <v>2.8194587314479866E-2</v>
      </c>
      <c r="AF1546" s="15">
        <f ca="1">ROUND(AC1546*(1-AE1546), 0)</f>
        <v>23</v>
      </c>
      <c r="AG1546" s="20">
        <f ca="1">RAND()</f>
        <v>7.8186155904948929E-2</v>
      </c>
      <c r="AH1546" s="15">
        <f ca="1">IF(B1546=1, ROUND(_xlfn.NORM.INV(AG1546,$C$17,$C$18)*(1+$T$14), 0), ROUND(_xlfn.NORM.INV(AG1546, $D$17, $D$18)*(1+$T$14), 0))</f>
        <v>125</v>
      </c>
      <c r="AI1546" s="20">
        <f ca="1">RAND()</f>
        <v>0.53777664063818909</v>
      </c>
      <c r="AJ1546" s="18">
        <f ca="1">IF(B1546=1, ROUND(_xlfn.NORM.INV(AI1546,$C$19,$C$20), 2), ROUND(_xlfn.NORM.INV(AI1546, $D$19, $D$20), 2))</f>
        <v>1755.93</v>
      </c>
      <c r="AK1546" s="15">
        <f ca="1">MIN(ROUND(H1546*(1+$C$22),0),AH1546)</f>
        <v>125</v>
      </c>
      <c r="AL1546" s="20">
        <f ca="1">RAND()</f>
        <v>0.47141015974197542</v>
      </c>
      <c r="AM1546" s="19">
        <f ca="1">(IF(B1546=1, $G$21+($G$22-$G$21)*AL1546, $H$21+($H$22-$H$21)*AL1546))</f>
        <v>2.4142304792259262E-2</v>
      </c>
      <c r="AN1546" s="15">
        <f ca="1">ROUND(AK1546*(1-AM1546), 0)</f>
        <v>122</v>
      </c>
      <c r="AO1546" s="18">
        <f ca="1">SUM(IF(AN1546&gt;H1546, (AN1546-H1546)*($G$23+AJ1546), 0),IF(AF1546&gt;G1546,(AF1546-G1546)*($G$23+AB1546),0),IF(X1546&gt;F1546,(X1546-F1546)*($G$23+T1546),0),IF(P1546&gt;E1546,(P1546-E1546)*($G$23+L1546),0))</f>
        <v>0</v>
      </c>
      <c r="AP1546" s="18">
        <f>-$C$24</f>
        <v>-313614.51120000001</v>
      </c>
      <c r="AQ1546" s="17">
        <f ca="1">L1546*P1546+T1546*X1546+AB1546*AF1546+AJ1546*AN1546-AO1546+AP1546</f>
        <v>193378.28880000004</v>
      </c>
      <c r="AS1546" s="21">
        <f ca="1">SUM(IF(AN1546&gt;H1546, (AN1546-H1546), 0),IF(AF1546&gt;G1546,(AF1546-G1546),0),IF(X1546&gt;F1546,(X1546-F1546),0),IF(P1546&gt;E1546,(P1546-E1546),0))</f>
        <v>0</v>
      </c>
    </row>
    <row r="1547" spans="1:45" x14ac:dyDescent="0.4">
      <c r="A1547" s="15">
        <v>1519</v>
      </c>
      <c r="B1547" s="15">
        <f ca="1">IF(RAND() &lt; (8/12), 0, 1)</f>
        <v>0</v>
      </c>
      <c r="C1547" s="20">
        <f ca="1">RAND()</f>
        <v>0.73676564129717781</v>
      </c>
      <c r="D1547" s="15" t="str">
        <f ca="1">LOOKUP(C1547,$H$13:$H$16,$F$13:$F$16)</f>
        <v>Boeing 777-300ER</v>
      </c>
      <c r="E1547" s="15">
        <f ca="1">LOOKUP(D1547,$F$6:$F$9,$I$6:$I$9)</f>
        <v>8</v>
      </c>
      <c r="F1547" s="15">
        <f ca="1">LOOKUP(D1547,$F$6:$F$9,$J$6:$J$9)</f>
        <v>40</v>
      </c>
      <c r="G1547" s="15">
        <f ca="1">LOOKUP(D1547,$F$6:$F$9,$K$6:$K$9)</f>
        <v>24</v>
      </c>
      <c r="H1547" s="15">
        <f ca="1">LOOKUP(D1547,$F$6:$F$9,$L$6:$L$9)</f>
        <v>260</v>
      </c>
      <c r="I1547" s="20">
        <f ca="1">RAND()</f>
        <v>0.13549759552803109</v>
      </c>
      <c r="J1547" s="15">
        <f ca="1">IF(B1547=1, ROUND(_xlfn.NORM.INV(I1547,$C$5,$C$6)*(1+$T$14), 0), ROUND(_xlfn.NORM.INV(I1547, $D$5, $D$6)*(1+$T$14), 0))</f>
        <v>3</v>
      </c>
      <c r="K1547" s="20">
        <f ca="1">RAND()</f>
        <v>0.80342915193213404</v>
      </c>
      <c r="L1547" s="18">
        <f ca="1">IF(B1547=1, ROUND(_xlfn.NORM.INV(K1547,$C$7,$C$8), 2), ROUND(_xlfn.NORM.INV(K1547, $D$7, $D$8), 2))</f>
        <v>10881.57</v>
      </c>
      <c r="M1547" s="15">
        <f ca="1">MIN(E1547,J1547)</f>
        <v>3</v>
      </c>
      <c r="N1547" s="15">
        <f ca="1">RAND()</f>
        <v>0.71211723698743323</v>
      </c>
      <c r="O1547" s="19">
        <f ca="1">(IF(B1547=1, $G$21+($G$22-$G$21)*N1547, $H$21+($H$22-$H$21)*N1547))</f>
        <v>3.1363517109622999E-2</v>
      </c>
      <c r="P1547" s="15">
        <f ca="1">ROUND(M1547*(1-O1547), 0)</f>
        <v>3</v>
      </c>
      <c r="Q1547" s="20">
        <f ca="1">RAND()</f>
        <v>0.25075814251493189</v>
      </c>
      <c r="R1547" s="15">
        <f ca="1">IF(B1547=1, ROUND(_xlfn.NORM.INV(Q1547,$C$9,$C$10)*(1+$T$14), 0), ROUND(_xlfn.NORM.INV(Q1547, $D$9, $D$10)*(1+$T$14), 0))</f>
        <v>33</v>
      </c>
      <c r="S1547" s="20">
        <f ca="1">RAND()</f>
        <v>0.97966371802402008</v>
      </c>
      <c r="T1547" s="18">
        <f ca="1">IF(B1547=1, ROUND(_xlfn.NORM.INV(S1547,$C$11,$C$12), 2), ROUND(_xlfn.NORM.INV(S1547, $D$11, $D$12), 2))</f>
        <v>5712.63</v>
      </c>
      <c r="U1547" s="15">
        <f ca="1">MIN(F1547,R1547)</f>
        <v>33</v>
      </c>
      <c r="V1547" s="15">
        <f ca="1">RAND()</f>
        <v>0.46926072649123329</v>
      </c>
      <c r="W1547" s="19">
        <f ca="1">(IF(B1547=1, $G$21+($G$22-$G$21)*V1547, $H$21+($H$22-$H$21)*V1547))</f>
        <v>2.4077821794736998E-2</v>
      </c>
      <c r="X1547" s="15">
        <f ca="1">ROUND(U1547*(1-W1547), 0)</f>
        <v>32</v>
      </c>
      <c r="Y1547" s="20">
        <f ca="1">RAND()</f>
        <v>0.26035391064571733</v>
      </c>
      <c r="Z1547" s="15">
        <f ca="1">IF(B1547=1, ROUND(_xlfn.NORM.INV(Y1547,$C$13,$C$14)*(1+$T$14), 0), ROUND(_xlfn.NORM.INV(Y1547, $D$13, $D$14)*(1+$T$14), 0))</f>
        <v>30</v>
      </c>
      <c r="AA1547" s="20">
        <f ca="1">RAND()</f>
        <v>0.26598786741968294</v>
      </c>
      <c r="AB1547" s="18">
        <f ca="1">IF(B1547=1, ROUND(_xlfn.NORM.INV(AA1547,$C$15,$C$16), 2), ROUND(_xlfn.NORM.INV(AA1547, $D$15, $D$16), 2))</f>
        <v>2722.01</v>
      </c>
      <c r="AC1547" s="15">
        <f ca="1">MIN(G1547,Z1547)</f>
        <v>24</v>
      </c>
      <c r="AD1547" s="15">
        <f ca="1">RAND()</f>
        <v>0.54237486373793609</v>
      </c>
      <c r="AE1547" s="19">
        <f ca="1">(IF(B1547=1, $G$21+($G$22-$G$21)*AD1547, $H$21+($H$22-$H$21)*AD1547))</f>
        <v>2.6271245912138079E-2</v>
      </c>
      <c r="AF1547" s="15">
        <f ca="1">ROUND(AC1547*(1-AE1547), 0)</f>
        <v>23</v>
      </c>
      <c r="AG1547" s="20">
        <f ca="1">RAND()</f>
        <v>0.67736046074738143</v>
      </c>
      <c r="AH1547" s="15">
        <f ca="1">IF(B1547=1, ROUND(_xlfn.NORM.INV(AG1547,$C$17,$C$18)*(1+$T$14), 0), ROUND(_xlfn.NORM.INV(AG1547, $D$17, $D$18)*(1+$T$14), 0))</f>
        <v>224</v>
      </c>
      <c r="AI1547" s="20">
        <f ca="1">RAND()</f>
        <v>0.87569655030517146</v>
      </c>
      <c r="AJ1547" s="18">
        <f ca="1">IF(B1547=1, ROUND(_xlfn.NORM.INV(AI1547,$C$19,$C$20), 2), ROUND(_xlfn.NORM.INV(AI1547, $D$19, $D$20), 2))</f>
        <v>1836.37</v>
      </c>
      <c r="AK1547" s="15">
        <f ca="1">MIN(ROUND(H1547*(1+$C$22),0),AH1547)</f>
        <v>224</v>
      </c>
      <c r="AL1547" s="20">
        <f ca="1">RAND()</f>
        <v>6.6721846142120067E-2</v>
      </c>
      <c r="AM1547" s="19">
        <f ca="1">(IF(B1547=1, $G$21+($G$22-$G$21)*AL1547, $H$21+($H$22-$H$21)*AL1547))</f>
        <v>1.2001655384263602E-2</v>
      </c>
      <c r="AN1547" s="15">
        <f ca="1">ROUND(AK1547*(1-AM1547), 0)</f>
        <v>221</v>
      </c>
      <c r="AO1547" s="18">
        <f ca="1">SUM(IF(AN1547&gt;H1547, (AN1547-H1547)*($G$23+AJ1547), 0),IF(AF1547&gt;G1547,(AF1547-G1547)*($G$23+AB1547),0),IF(X1547&gt;F1547,(X1547-F1547)*($G$23+T1547),0),IF(P1547&gt;E1547,(P1547-E1547)*($G$23+L1547),0))</f>
        <v>0</v>
      </c>
      <c r="AP1547" s="18">
        <f>-$C$24</f>
        <v>-313614.51120000001</v>
      </c>
      <c r="AQ1547" s="17">
        <f ca="1">L1547*P1547+T1547*X1547+AB1547*AF1547+AJ1547*AN1547-AO1547+AP1547</f>
        <v>370278.35879999987</v>
      </c>
      <c r="AS1547" s="21">
        <f ca="1">SUM(IF(AN1547&gt;H1547, (AN1547-H1547), 0),IF(AF1547&gt;G1547,(AF1547-G1547),0),IF(X1547&gt;F1547,(X1547-F1547),0),IF(P1547&gt;E1547,(P1547-E1547),0))</f>
        <v>0</v>
      </c>
    </row>
    <row r="1548" spans="1:45" x14ac:dyDescent="0.4">
      <c r="A1548" s="15">
        <v>1520</v>
      </c>
      <c r="B1548" s="15">
        <f ca="1">IF(RAND() &lt; (8/12), 0, 1)</f>
        <v>0</v>
      </c>
      <c r="C1548" s="20">
        <f ca="1">RAND()</f>
        <v>0.73925360678276297</v>
      </c>
      <c r="D1548" s="15" t="str">
        <f ca="1">LOOKUP(C1548,$H$13:$H$16,$F$13:$F$16)</f>
        <v>Boeing 777-300ER</v>
      </c>
      <c r="E1548" s="15">
        <f ca="1">LOOKUP(D1548,$F$6:$F$9,$I$6:$I$9)</f>
        <v>8</v>
      </c>
      <c r="F1548" s="15">
        <f ca="1">LOOKUP(D1548,$F$6:$F$9,$J$6:$J$9)</f>
        <v>40</v>
      </c>
      <c r="G1548" s="15">
        <f ca="1">LOOKUP(D1548,$F$6:$F$9,$K$6:$K$9)</f>
        <v>24</v>
      </c>
      <c r="H1548" s="15">
        <f ca="1">LOOKUP(D1548,$F$6:$F$9,$L$6:$L$9)</f>
        <v>260</v>
      </c>
      <c r="I1548" s="20">
        <f ca="1">RAND()</f>
        <v>0.8881314119685223</v>
      </c>
      <c r="J1548" s="15">
        <f ca="1">IF(B1548=1, ROUND(_xlfn.NORM.INV(I1548,$C$5,$C$6)*(1+$T$14), 0), ROUND(_xlfn.NORM.INV(I1548, $D$5, $D$6)*(1+$T$14), 0))</f>
        <v>5</v>
      </c>
      <c r="K1548" s="20">
        <f ca="1">RAND()</f>
        <v>0.11961037631398852</v>
      </c>
      <c r="L1548" s="18">
        <f ca="1">IF(B1548=1, ROUND(_xlfn.NORM.INV(K1548,$C$7,$C$8), 2), ROUND(_xlfn.NORM.INV(K1548, $D$7, $D$8), 2))</f>
        <v>9955.98</v>
      </c>
      <c r="M1548" s="15">
        <f ca="1">MIN(E1548,J1548)</f>
        <v>5</v>
      </c>
      <c r="N1548" s="15">
        <f ca="1">RAND()</f>
        <v>0.15886256879783411</v>
      </c>
      <c r="O1548" s="19">
        <f ca="1">(IF(B1548=1, $G$21+($G$22-$G$21)*N1548, $H$21+($H$22-$H$21)*N1548))</f>
        <v>1.4765877063935024E-2</v>
      </c>
      <c r="P1548" s="15">
        <f ca="1">ROUND(M1548*(1-O1548), 0)</f>
        <v>5</v>
      </c>
      <c r="Q1548" s="20">
        <f ca="1">RAND()</f>
        <v>0.16564690945127214</v>
      </c>
      <c r="R1548" s="15">
        <f ca="1">IF(B1548=1, ROUND(_xlfn.NORM.INV(Q1548,$C$9,$C$10)*(1+$T$14), 0), ROUND(_xlfn.NORM.INV(Q1548, $D$9, $D$10)*(1+$T$14), 0))</f>
        <v>30</v>
      </c>
      <c r="S1548" s="20">
        <f ca="1">RAND()</f>
        <v>0.31151288033491209</v>
      </c>
      <c r="T1548" s="18">
        <f ca="1">IF(B1548=1, ROUND(_xlfn.NORM.INV(S1548,$C$11,$C$12), 2), ROUND(_xlfn.NORM.INV(S1548, $D$11, $D$12), 2))</f>
        <v>5134.17</v>
      </c>
      <c r="U1548" s="15">
        <f ca="1">MIN(F1548,R1548)</f>
        <v>30</v>
      </c>
      <c r="V1548" s="15">
        <f ca="1">RAND()</f>
        <v>2.7616991955063952E-3</v>
      </c>
      <c r="W1548" s="19">
        <f ca="1">(IF(B1548=1, $G$21+($G$22-$G$21)*V1548, $H$21+($H$22-$H$21)*V1548))</f>
        <v>1.0082850975865192E-2</v>
      </c>
      <c r="X1548" s="15">
        <f ca="1">ROUND(U1548*(1-W1548), 0)</f>
        <v>30</v>
      </c>
      <c r="Y1548" s="20">
        <f ca="1">RAND()</f>
        <v>0.11571051246344344</v>
      </c>
      <c r="Z1548" s="15">
        <f ca="1">IF(B1548=1, ROUND(_xlfn.NORM.INV(Y1548,$C$13,$C$14)*(1+$T$14), 0), ROUND(_xlfn.NORM.INV(Y1548, $D$13, $D$14)*(1+$T$14), 0))</f>
        <v>24</v>
      </c>
      <c r="AA1548" s="20">
        <f ca="1">RAND()</f>
        <v>0.49884407704683942</v>
      </c>
      <c r="AB1548" s="18">
        <f ca="1">IF(B1548=1, ROUND(_xlfn.NORM.INV(AA1548,$C$15,$C$16), 2), ROUND(_xlfn.NORM.INV(AA1548, $D$15, $D$16), 2))</f>
        <v>2797.62</v>
      </c>
      <c r="AC1548" s="15">
        <f ca="1">MIN(G1548,Z1548)</f>
        <v>24</v>
      </c>
      <c r="AD1548" s="15">
        <f ca="1">RAND()</f>
        <v>0.12742062980624358</v>
      </c>
      <c r="AE1548" s="19">
        <f ca="1">(IF(B1548=1, $G$21+($G$22-$G$21)*AD1548, $H$21+($H$22-$H$21)*AD1548))</f>
        <v>1.3822618894187308E-2</v>
      </c>
      <c r="AF1548" s="15">
        <f ca="1">ROUND(AC1548*(1-AE1548), 0)</f>
        <v>24</v>
      </c>
      <c r="AG1548" s="20">
        <f ca="1">RAND()</f>
        <v>0.86147809029974887</v>
      </c>
      <c r="AH1548" s="15">
        <f ca="1">IF(B1548=1, ROUND(_xlfn.NORM.INV(AG1548,$C$17,$C$18)*(1+$T$14), 0), ROUND(_xlfn.NORM.INV(AG1548, $D$17, $D$18)*(1+$T$14), 0))</f>
        <v>257</v>
      </c>
      <c r="AI1548" s="20">
        <f ca="1">RAND()</f>
        <v>0.82281332856730416</v>
      </c>
      <c r="AJ1548" s="18">
        <f ca="1">IF(B1548=1, ROUND(_xlfn.NORM.INV(AI1548,$C$19,$C$20), 2), ROUND(_xlfn.NORM.INV(AI1548, $D$19, $D$20), 2))</f>
        <v>1819.08</v>
      </c>
      <c r="AK1548" s="15">
        <f ca="1">MIN(ROUND(H1548*(1+$C$22),0),AH1548)</f>
        <v>257</v>
      </c>
      <c r="AL1548" s="20">
        <f ca="1">RAND()</f>
        <v>0.56003842656645542</v>
      </c>
      <c r="AM1548" s="19">
        <f ca="1">(IF(B1548=1, $G$21+($G$22-$G$21)*AL1548, $H$21+($H$22-$H$21)*AL1548))</f>
        <v>2.680115279699366E-2</v>
      </c>
      <c r="AN1548" s="15">
        <f ca="1">ROUND(AK1548*(1-AM1548), 0)</f>
        <v>250</v>
      </c>
      <c r="AO1548" s="18">
        <f ca="1">SUM(IF(AN1548&gt;H1548, (AN1548-H1548)*($G$23+AJ1548), 0),IF(AF1548&gt;G1548,(AF1548-G1548)*($G$23+AB1548),0),IF(X1548&gt;F1548,(X1548-F1548)*($G$23+T1548),0),IF(P1548&gt;E1548,(P1548-E1548)*($G$23+L1548),0))</f>
        <v>0</v>
      </c>
      <c r="AP1548" s="18">
        <f>-$C$24</f>
        <v>-313614.51120000001</v>
      </c>
      <c r="AQ1548" s="17">
        <f ca="1">L1548*P1548+T1548*X1548+AB1548*AF1548+AJ1548*AN1548-AO1548+AP1548</f>
        <v>412103.3688</v>
      </c>
      <c r="AS1548" s="21">
        <f ca="1">SUM(IF(AN1548&gt;H1548, (AN1548-H1548), 0),IF(AF1548&gt;G1548,(AF1548-G1548),0),IF(X1548&gt;F1548,(X1548-F1548),0),IF(P1548&gt;E1548,(P1548-E1548),0))</f>
        <v>0</v>
      </c>
    </row>
    <row r="1549" spans="1:45" x14ac:dyDescent="0.4">
      <c r="A1549" s="15">
        <v>1521</v>
      </c>
      <c r="B1549" s="15">
        <f ca="1">IF(RAND() &lt; (8/12), 0, 1)</f>
        <v>0</v>
      </c>
      <c r="C1549" s="20">
        <f ca="1">RAND()</f>
        <v>0.27404617173453527</v>
      </c>
      <c r="D1549" s="15" t="str">
        <f ca="1">LOOKUP(C1549,$H$13:$H$16,$F$13:$F$16)</f>
        <v>Airbus A380-800</v>
      </c>
      <c r="E1549" s="15">
        <f ca="1">LOOKUP(D1549,$F$6:$F$9,$I$6:$I$9)</f>
        <v>14</v>
      </c>
      <c r="F1549" s="15">
        <f ca="1">LOOKUP(D1549,$F$6:$F$9,$J$6:$J$9)</f>
        <v>76</v>
      </c>
      <c r="G1549" s="15">
        <f ca="1">LOOKUP(D1549,$F$6:$F$9,$K$6:$K$9)</f>
        <v>56</v>
      </c>
      <c r="H1549" s="15">
        <f ca="1">LOOKUP(D1549,$F$6:$F$9,$L$6:$L$9)</f>
        <v>341</v>
      </c>
      <c r="I1549" s="20">
        <f ca="1">RAND()</f>
        <v>0.18736448843139408</v>
      </c>
      <c r="J1549" s="15">
        <f ca="1">IF(B1549=1, ROUND(_xlfn.NORM.INV(I1549,$C$5,$C$6)*(1+$T$14), 0), ROUND(_xlfn.NORM.INV(I1549, $D$5, $D$6)*(1+$T$14), 0))</f>
        <v>3</v>
      </c>
      <c r="K1549" s="20">
        <f ca="1">RAND()</f>
        <v>0.12504694618888057</v>
      </c>
      <c r="L1549" s="18">
        <f ca="1">IF(B1549=1, ROUND(_xlfn.NORM.INV(K1549,$C$7,$C$8), 2), ROUND(_xlfn.NORM.INV(K1549, $D$7, $D$8), 2))</f>
        <v>9968.2000000000007</v>
      </c>
      <c r="M1549" s="15">
        <f ca="1">MIN(E1549,J1549)</f>
        <v>3</v>
      </c>
      <c r="N1549" s="15">
        <f ca="1">RAND()</f>
        <v>0.64968097741832587</v>
      </c>
      <c r="O1549" s="19">
        <f ca="1">(IF(B1549=1, $G$21+($G$22-$G$21)*N1549, $H$21+($H$22-$H$21)*N1549))</f>
        <v>2.9490429322549777E-2</v>
      </c>
      <c r="P1549" s="15">
        <f ca="1">ROUND(M1549*(1-O1549), 0)</f>
        <v>3</v>
      </c>
      <c r="Q1549" s="20">
        <f ca="1">RAND()</f>
        <v>0.64080838012530095</v>
      </c>
      <c r="R1549" s="15">
        <f ca="1">IF(B1549=1, ROUND(_xlfn.NORM.INV(Q1549,$C$9,$C$10)*(1+$T$14), 0), ROUND(_xlfn.NORM.INV(Q1549, $D$9, $D$10)*(1+$T$14), 0))</f>
        <v>44</v>
      </c>
      <c r="S1549" s="20">
        <f ca="1">RAND()</f>
        <v>0.38877246065903626</v>
      </c>
      <c r="T1549" s="18">
        <f ca="1">IF(B1549=1, ROUND(_xlfn.NORM.INV(S1549,$C$11,$C$12), 2), ROUND(_xlfn.NORM.INV(S1549, $D$11, $D$12), 2))</f>
        <v>5181.8100000000004</v>
      </c>
      <c r="U1549" s="15">
        <f ca="1">MIN(F1549,R1549)</f>
        <v>44</v>
      </c>
      <c r="V1549" s="15">
        <f ca="1">RAND()</f>
        <v>0.78872483017605366</v>
      </c>
      <c r="W1549" s="19">
        <f ca="1">(IF(B1549=1, $G$21+($G$22-$G$21)*V1549, $H$21+($H$22-$H$21)*V1549))</f>
        <v>3.3661744905281607E-2</v>
      </c>
      <c r="X1549" s="15">
        <f ca="1">ROUND(U1549*(1-W1549), 0)</f>
        <v>43</v>
      </c>
      <c r="Y1549" s="20">
        <f ca="1">RAND()</f>
        <v>0.19732389703972308</v>
      </c>
      <c r="Z1549" s="15">
        <f ca="1">IF(B1549=1, ROUND(_xlfn.NORM.INV(Y1549,$C$13,$C$14)*(1+$T$14), 0), ROUND(_xlfn.NORM.INV(Y1549, $D$13, $D$14)*(1+$T$14), 0))</f>
        <v>28</v>
      </c>
      <c r="AA1549" s="20">
        <f ca="1">RAND()</f>
        <v>0.90814822612004575</v>
      </c>
      <c r="AB1549" s="18">
        <f ca="1">IF(B1549=1, ROUND(_xlfn.NORM.INV(AA1549,$C$15,$C$16), 2), ROUND(_xlfn.NORM.INV(AA1549, $D$15, $D$16), 2))</f>
        <v>2959.54</v>
      </c>
      <c r="AC1549" s="15">
        <f ca="1">MIN(G1549,Z1549)</f>
        <v>28</v>
      </c>
      <c r="AD1549" s="15">
        <f ca="1">RAND()</f>
        <v>0.46084327161964289</v>
      </c>
      <c r="AE1549" s="19">
        <f ca="1">(IF(B1549=1, $G$21+($G$22-$G$21)*AD1549, $H$21+($H$22-$H$21)*AD1549))</f>
        <v>2.3825298148589288E-2</v>
      </c>
      <c r="AF1549" s="15">
        <f ca="1">ROUND(AC1549*(1-AE1549), 0)</f>
        <v>27</v>
      </c>
      <c r="AG1549" s="20">
        <f ca="1">RAND()</f>
        <v>4.4228997272863779E-2</v>
      </c>
      <c r="AH1549" s="15">
        <f ca="1">IF(B1549=1, ROUND(_xlfn.NORM.INV(AG1549,$C$17,$C$18)*(1+$T$14), 0), ROUND(_xlfn.NORM.INV(AG1549, $D$17, $D$18)*(1+$T$14), 0))</f>
        <v>110</v>
      </c>
      <c r="AI1549" s="20">
        <f ca="1">RAND()</f>
        <v>8.3628645379912769E-2</v>
      </c>
      <c r="AJ1549" s="18">
        <f ca="1">IF(B1549=1, ROUND(_xlfn.NORM.INV(AI1549,$C$19,$C$20), 2), ROUND(_xlfn.NORM.INV(AI1549, $D$19, $D$20), 2))</f>
        <v>1643.82</v>
      </c>
      <c r="AK1549" s="15">
        <f ca="1">MIN(ROUND(H1549*(1+$C$22),0),AH1549)</f>
        <v>110</v>
      </c>
      <c r="AL1549" s="20">
        <f ca="1">RAND()</f>
        <v>0.1796436532083685</v>
      </c>
      <c r="AM1549" s="19">
        <f ca="1">(IF(B1549=1, $G$21+($G$22-$G$21)*AL1549, $H$21+($H$22-$H$21)*AL1549))</f>
        <v>1.5389309596251056E-2</v>
      </c>
      <c r="AN1549" s="15">
        <f ca="1">ROUND(AK1549*(1-AM1549), 0)</f>
        <v>108</v>
      </c>
      <c r="AO1549" s="18">
        <f ca="1">SUM(IF(AN1549&gt;H1549, (AN1549-H1549)*($G$23+AJ1549), 0),IF(AF1549&gt;G1549,(AF1549-G1549)*($G$23+AB1549),0),IF(X1549&gt;F1549,(X1549-F1549)*($G$23+T1549),0),IF(P1549&gt;E1549,(P1549-E1549)*($G$23+L1549),0))</f>
        <v>0</v>
      </c>
      <c r="AP1549" s="18">
        <f>-$C$24</f>
        <v>-313614.51120000001</v>
      </c>
      <c r="AQ1549" s="17">
        <f ca="1">L1549*P1549+T1549*X1549+AB1549*AF1549+AJ1549*AN1549-AO1549+AP1549</f>
        <v>196548.0588</v>
      </c>
      <c r="AS1549" s="21">
        <f ca="1">SUM(IF(AN1549&gt;H1549, (AN1549-H1549), 0),IF(AF1549&gt;G1549,(AF1549-G1549),0),IF(X1549&gt;F1549,(X1549-F1549),0),IF(P1549&gt;E1549,(P1549-E1549),0))</f>
        <v>0</v>
      </c>
    </row>
    <row r="1550" spans="1:45" x14ac:dyDescent="0.4">
      <c r="A1550" s="15">
        <v>1522</v>
      </c>
      <c r="B1550" s="15">
        <f ca="1">IF(RAND() &lt; (8/12), 0, 1)</f>
        <v>0</v>
      </c>
      <c r="C1550" s="20">
        <f ca="1">RAND()</f>
        <v>0.9702244620216447</v>
      </c>
      <c r="D1550" s="15" t="str">
        <f ca="1">LOOKUP(C1550,$H$13:$H$16,$F$13:$F$16)</f>
        <v>Boeing 777-300ER</v>
      </c>
      <c r="E1550" s="15">
        <f ca="1">LOOKUP(D1550,$F$6:$F$9,$I$6:$I$9)</f>
        <v>8</v>
      </c>
      <c r="F1550" s="15">
        <f ca="1">LOOKUP(D1550,$F$6:$F$9,$J$6:$J$9)</f>
        <v>40</v>
      </c>
      <c r="G1550" s="15">
        <f ca="1">LOOKUP(D1550,$F$6:$F$9,$K$6:$K$9)</f>
        <v>24</v>
      </c>
      <c r="H1550" s="15">
        <f ca="1">LOOKUP(D1550,$F$6:$F$9,$L$6:$L$9)</f>
        <v>260</v>
      </c>
      <c r="I1550" s="20">
        <f ca="1">RAND()</f>
        <v>0.51742301791444056</v>
      </c>
      <c r="J1550" s="15">
        <f ca="1">IF(B1550=1, ROUND(_xlfn.NORM.INV(I1550,$C$5,$C$6)*(1+$T$14), 0), ROUND(_xlfn.NORM.INV(I1550, $D$5, $D$6)*(1+$T$14), 0))</f>
        <v>4</v>
      </c>
      <c r="K1550" s="20">
        <f ca="1">RAND()</f>
        <v>0.16281370510956905</v>
      </c>
      <c r="L1550" s="18">
        <f ca="1">IF(B1550=1, ROUND(_xlfn.NORM.INV(K1550,$C$7,$C$8), 2), ROUND(_xlfn.NORM.INV(K1550, $D$7, $D$8), 2))</f>
        <v>10044.39</v>
      </c>
      <c r="M1550" s="15">
        <f ca="1">MIN(E1550,J1550)</f>
        <v>4</v>
      </c>
      <c r="N1550" s="15">
        <f ca="1">RAND()</f>
        <v>0.49656060145633696</v>
      </c>
      <c r="O1550" s="19">
        <f ca="1">(IF(B1550=1, $G$21+($G$22-$G$21)*N1550, $H$21+($H$22-$H$21)*N1550))</f>
        <v>2.4896818043690108E-2</v>
      </c>
      <c r="P1550" s="15">
        <f ca="1">ROUND(M1550*(1-O1550), 0)</f>
        <v>4</v>
      </c>
      <c r="Q1550" s="20">
        <f ca="1">RAND()</f>
        <v>0.53506382925689833</v>
      </c>
      <c r="R1550" s="15">
        <f ca="1">IF(B1550=1, ROUND(_xlfn.NORM.INV(Q1550,$C$9,$C$10)*(1+$T$14), 0), ROUND(_xlfn.NORM.INV(Q1550, $D$9, $D$10)*(1+$T$14), 0))</f>
        <v>41</v>
      </c>
      <c r="S1550" s="20">
        <f ca="1">RAND()</f>
        <v>0.70423155107189639</v>
      </c>
      <c r="T1550" s="18">
        <f ca="1">IF(B1550=1, ROUND(_xlfn.NORM.INV(S1550,$C$11,$C$12), 2), ROUND(_xlfn.NORM.INV(S1550, $D$11, $D$12), 2))</f>
        <v>5368.47</v>
      </c>
      <c r="U1550" s="15">
        <f ca="1">MIN(F1550,R1550)</f>
        <v>40</v>
      </c>
      <c r="V1550" s="15">
        <f ca="1">RAND()</f>
        <v>0.19921516450077226</v>
      </c>
      <c r="W1550" s="19">
        <f ca="1">(IF(B1550=1, $G$21+($G$22-$G$21)*V1550, $H$21+($H$22-$H$21)*V1550))</f>
        <v>1.5976454935023168E-2</v>
      </c>
      <c r="X1550" s="15">
        <f ca="1">ROUND(U1550*(1-W1550), 0)</f>
        <v>39</v>
      </c>
      <c r="Y1550" s="20">
        <f ca="1">RAND()</f>
        <v>0.69369098490359704</v>
      </c>
      <c r="Z1550" s="15">
        <f ca="1">IF(B1550=1, ROUND(_xlfn.NORM.INV(Y1550,$C$13,$C$14)*(1+$T$14), 0), ROUND(_xlfn.NORM.INV(Y1550, $D$13, $D$14)*(1+$T$14), 0))</f>
        <v>40</v>
      </c>
      <c r="AA1550" s="20">
        <f ca="1">RAND()</f>
        <v>0.37044745656166822</v>
      </c>
      <c r="AB1550" s="18">
        <f ca="1">IF(B1550=1, ROUND(_xlfn.NORM.INV(AA1550,$C$15,$C$16), 2), ROUND(_xlfn.NORM.INV(AA1550, $D$15, $D$16), 2))</f>
        <v>2757.78</v>
      </c>
      <c r="AC1550" s="15">
        <f ca="1">MIN(G1550,Z1550)</f>
        <v>24</v>
      </c>
      <c r="AD1550" s="15">
        <f ca="1">RAND()</f>
        <v>0.88986355933100958</v>
      </c>
      <c r="AE1550" s="19">
        <f ca="1">(IF(B1550=1, $G$21+($G$22-$G$21)*AD1550, $H$21+($H$22-$H$21)*AD1550))</f>
        <v>3.6695906779930287E-2</v>
      </c>
      <c r="AF1550" s="15">
        <f ca="1">ROUND(AC1550*(1-AE1550), 0)</f>
        <v>23</v>
      </c>
      <c r="AG1550" s="20">
        <f ca="1">RAND()</f>
        <v>5.475659275151834E-2</v>
      </c>
      <c r="AH1550" s="15">
        <f ca="1">IF(B1550=1, ROUND(_xlfn.NORM.INV(AG1550,$C$17,$C$18)*(1+$T$14), 0), ROUND(_xlfn.NORM.INV(AG1550, $D$17, $D$18)*(1+$T$14), 0))</f>
        <v>115</v>
      </c>
      <c r="AI1550" s="20">
        <f ca="1">RAND()</f>
        <v>0.75874112468973565</v>
      </c>
      <c r="AJ1550" s="18">
        <f ca="1">IF(B1550=1, ROUND(_xlfn.NORM.INV(AI1550,$C$19,$C$20), 2), ROUND(_xlfn.NORM.INV(AI1550, $D$19, $D$20), 2))</f>
        <v>1802.07</v>
      </c>
      <c r="AK1550" s="15">
        <f ca="1">MIN(ROUND(H1550*(1+$C$22),0),AH1550)</f>
        <v>115</v>
      </c>
      <c r="AL1550" s="20">
        <f ca="1">RAND()</f>
        <v>0.69540133848322661</v>
      </c>
      <c r="AM1550" s="19">
        <f ca="1">(IF(B1550=1, $G$21+($G$22-$G$21)*AL1550, $H$21+($H$22-$H$21)*AL1550))</f>
        <v>3.0862040154496798E-2</v>
      </c>
      <c r="AN1550" s="15">
        <f ca="1">ROUND(AK1550*(1-AM1550), 0)</f>
        <v>111</v>
      </c>
      <c r="AO1550" s="18">
        <f ca="1">SUM(IF(AN1550&gt;H1550, (AN1550-H1550)*($G$23+AJ1550), 0),IF(AF1550&gt;G1550,(AF1550-G1550)*($G$23+AB1550),0),IF(X1550&gt;F1550,(X1550-F1550)*($G$23+T1550),0),IF(P1550&gt;E1550,(P1550-E1550)*($G$23+L1550),0))</f>
        <v>0</v>
      </c>
      <c r="AP1550" s="18">
        <f>-$C$24</f>
        <v>-313614.51120000001</v>
      </c>
      <c r="AQ1550" s="17">
        <f ca="1">L1550*P1550+T1550*X1550+AB1550*AF1550+AJ1550*AN1550-AO1550+AP1550</f>
        <v>199392.08879999997</v>
      </c>
      <c r="AS1550" s="21">
        <f ca="1">SUM(IF(AN1550&gt;H1550, (AN1550-H1550), 0),IF(AF1550&gt;G1550,(AF1550-G1550),0),IF(X1550&gt;F1550,(X1550-F1550),0),IF(P1550&gt;E1550,(P1550-E1550),0))</f>
        <v>0</v>
      </c>
    </row>
    <row r="1551" spans="1:45" x14ac:dyDescent="0.4">
      <c r="A1551" s="15">
        <v>1523</v>
      </c>
      <c r="B1551" s="15">
        <f ca="1">IF(RAND() &lt; (8/12), 0, 1)</f>
        <v>0</v>
      </c>
      <c r="C1551" s="20">
        <f ca="1">RAND()</f>
        <v>0.47798967489642641</v>
      </c>
      <c r="D1551" s="15" t="str">
        <f ca="1">LOOKUP(C1551,$H$13:$H$16,$F$13:$F$16)</f>
        <v>Airbus A380-800</v>
      </c>
      <c r="E1551" s="15">
        <f ca="1">LOOKUP(D1551,$F$6:$F$9,$I$6:$I$9)</f>
        <v>14</v>
      </c>
      <c r="F1551" s="15">
        <f ca="1">LOOKUP(D1551,$F$6:$F$9,$J$6:$J$9)</f>
        <v>76</v>
      </c>
      <c r="G1551" s="15">
        <f ca="1">LOOKUP(D1551,$F$6:$F$9,$K$6:$K$9)</f>
        <v>56</v>
      </c>
      <c r="H1551" s="15">
        <f ca="1">LOOKUP(D1551,$F$6:$F$9,$L$6:$L$9)</f>
        <v>341</v>
      </c>
      <c r="I1551" s="20">
        <f ca="1">RAND()</f>
        <v>0.18040605947656407</v>
      </c>
      <c r="J1551" s="15">
        <f ca="1">IF(B1551=1, ROUND(_xlfn.NORM.INV(I1551,$C$5,$C$6)*(1+$T$14), 0), ROUND(_xlfn.NORM.INV(I1551, $D$5, $D$6)*(1+$T$14), 0))</f>
        <v>3</v>
      </c>
      <c r="K1551" s="20">
        <f ca="1">RAND()</f>
        <v>0.3628124225526641</v>
      </c>
      <c r="L1551" s="18">
        <f ca="1">IF(B1551=1, ROUND(_xlfn.NORM.INV(K1551,$C$7,$C$8), 2), ROUND(_xlfn.NORM.INV(K1551, $D$7, $D$8), 2))</f>
        <v>10332.43</v>
      </c>
      <c r="M1551" s="15">
        <f ca="1">MIN(E1551,J1551)</f>
        <v>3</v>
      </c>
      <c r="N1551" s="15">
        <f ca="1">RAND()</f>
        <v>0.45776202790311193</v>
      </c>
      <c r="O1551" s="19">
        <f ca="1">(IF(B1551=1, $G$21+($G$22-$G$21)*N1551, $H$21+($H$22-$H$21)*N1551))</f>
        <v>2.3732860837093358E-2</v>
      </c>
      <c r="P1551" s="15">
        <f ca="1">ROUND(M1551*(1-O1551), 0)</f>
        <v>3</v>
      </c>
      <c r="Q1551" s="20">
        <f ca="1">RAND()</f>
        <v>0.8631374862186636</v>
      </c>
      <c r="R1551" s="15">
        <f ca="1">IF(B1551=1, ROUND(_xlfn.NORM.INV(Q1551,$C$9,$C$10)*(1+$T$14), 0), ROUND(_xlfn.NORM.INV(Q1551, $D$9, $D$10)*(1+$T$14), 0))</f>
        <v>51</v>
      </c>
      <c r="S1551" s="20">
        <f ca="1">RAND()</f>
        <v>0.44523073219438247</v>
      </c>
      <c r="T1551" s="18">
        <f ca="1">IF(B1551=1, ROUND(_xlfn.NORM.INV(S1551,$C$11,$C$12), 2), ROUND(_xlfn.NORM.INV(S1551, $D$11, $D$12), 2))</f>
        <v>5214.8100000000004</v>
      </c>
      <c r="U1551" s="15">
        <f ca="1">MIN(F1551,R1551)</f>
        <v>51</v>
      </c>
      <c r="V1551" s="15">
        <f ca="1">RAND()</f>
        <v>0.42296974340246651</v>
      </c>
      <c r="W1551" s="19">
        <f ca="1">(IF(B1551=1, $G$21+($G$22-$G$21)*V1551, $H$21+($H$22-$H$21)*V1551))</f>
        <v>2.2689092302073995E-2</v>
      </c>
      <c r="X1551" s="15">
        <f ca="1">ROUND(U1551*(1-W1551), 0)</f>
        <v>50</v>
      </c>
      <c r="Y1551" s="20">
        <f ca="1">RAND()</f>
        <v>0.41801871951697522</v>
      </c>
      <c r="Z1551" s="15">
        <f ca="1">IF(B1551=1, ROUND(_xlfn.NORM.INV(Y1551,$C$13,$C$14)*(1+$T$14), 0), ROUND(_xlfn.NORM.INV(Y1551, $D$13, $D$14)*(1+$T$14), 0))</f>
        <v>34</v>
      </c>
      <c r="AA1551" s="20">
        <f ca="1">RAND()</f>
        <v>0.56101246169294872</v>
      </c>
      <c r="AB1551" s="18">
        <f ca="1">IF(B1551=1, ROUND(_xlfn.NORM.INV(AA1551,$C$15,$C$16), 2), ROUND(_xlfn.NORM.INV(AA1551, $D$15, $D$16), 2))</f>
        <v>2816.63</v>
      </c>
      <c r="AC1551" s="15">
        <f ca="1">MIN(G1551,Z1551)</f>
        <v>34</v>
      </c>
      <c r="AD1551" s="15">
        <f ca="1">RAND()</f>
        <v>0.68082591986721352</v>
      </c>
      <c r="AE1551" s="19">
        <f ca="1">(IF(B1551=1, $G$21+($G$22-$G$21)*AD1551, $H$21+($H$22-$H$21)*AD1551))</f>
        <v>3.0424777596016403E-2</v>
      </c>
      <c r="AF1551" s="15">
        <f ca="1">ROUND(AC1551*(1-AE1551), 0)</f>
        <v>33</v>
      </c>
      <c r="AG1551" s="20">
        <f ca="1">RAND()</f>
        <v>0.21728399655494468</v>
      </c>
      <c r="AH1551" s="15">
        <f ca="1">IF(B1551=1, ROUND(_xlfn.NORM.INV(AG1551,$C$17,$C$18)*(1+$T$14), 0), ROUND(_xlfn.NORM.INV(AG1551, $D$17, $D$18)*(1+$T$14), 0))</f>
        <v>158</v>
      </c>
      <c r="AI1551" s="20">
        <f ca="1">RAND()</f>
        <v>0.97693961323217926</v>
      </c>
      <c r="AJ1551" s="18">
        <f ca="1">IF(B1551=1, ROUND(_xlfn.NORM.INV(AI1551,$C$19,$C$20), 2), ROUND(_xlfn.NORM.INV(AI1551, $D$19, $D$20), 2))</f>
        <v>1900.22</v>
      </c>
      <c r="AK1551" s="15">
        <f ca="1">MIN(ROUND(H1551*(1+$C$22),0),AH1551)</f>
        <v>158</v>
      </c>
      <c r="AL1551" s="20">
        <f ca="1">RAND()</f>
        <v>0.63373706112824102</v>
      </c>
      <c r="AM1551" s="19">
        <f ca="1">(IF(B1551=1, $G$21+($G$22-$G$21)*AL1551, $H$21+($H$22-$H$21)*AL1551))</f>
        <v>2.9012111833847228E-2</v>
      </c>
      <c r="AN1551" s="15">
        <f ca="1">ROUND(AK1551*(1-AM1551), 0)</f>
        <v>153</v>
      </c>
      <c r="AO1551" s="18">
        <f ca="1">SUM(IF(AN1551&gt;H1551, (AN1551-H1551)*($G$23+AJ1551), 0),IF(AF1551&gt;G1551,(AF1551-G1551)*($G$23+AB1551),0),IF(X1551&gt;F1551,(X1551-F1551)*($G$23+T1551),0),IF(P1551&gt;E1551,(P1551-E1551)*($G$23+L1551),0))</f>
        <v>0</v>
      </c>
      <c r="AP1551" s="18">
        <f>-$C$24</f>
        <v>-313614.51120000001</v>
      </c>
      <c r="AQ1551" s="17">
        <f ca="1">L1551*P1551+T1551*X1551+AB1551*AF1551+AJ1551*AN1551-AO1551+AP1551</f>
        <v>361805.7288000001</v>
      </c>
      <c r="AS1551" s="21">
        <f ca="1">SUM(IF(AN1551&gt;H1551, (AN1551-H1551), 0),IF(AF1551&gt;G1551,(AF1551-G1551),0),IF(X1551&gt;F1551,(X1551-F1551),0),IF(P1551&gt;E1551,(P1551-E1551),0))</f>
        <v>0</v>
      </c>
    </row>
    <row r="1552" spans="1:45" x14ac:dyDescent="0.4">
      <c r="A1552" s="15">
        <v>1524</v>
      </c>
      <c r="B1552" s="15">
        <f ca="1">IF(RAND() &lt; (8/12), 0, 1)</f>
        <v>0</v>
      </c>
      <c r="C1552" s="20">
        <f ca="1">RAND()</f>
        <v>0.56799017432875987</v>
      </c>
      <c r="D1552" s="15" t="str">
        <f ca="1">LOOKUP(C1552,$H$13:$H$16,$F$13:$F$16)</f>
        <v>Airbus A380-800</v>
      </c>
      <c r="E1552" s="15">
        <f ca="1">LOOKUP(D1552,$F$6:$F$9,$I$6:$I$9)</f>
        <v>14</v>
      </c>
      <c r="F1552" s="15">
        <f ca="1">LOOKUP(D1552,$F$6:$F$9,$J$6:$J$9)</f>
        <v>76</v>
      </c>
      <c r="G1552" s="15">
        <f ca="1">LOOKUP(D1552,$F$6:$F$9,$K$6:$K$9)</f>
        <v>56</v>
      </c>
      <c r="H1552" s="15">
        <f ca="1">LOOKUP(D1552,$F$6:$F$9,$L$6:$L$9)</f>
        <v>341</v>
      </c>
      <c r="I1552" s="20">
        <f ca="1">RAND()</f>
        <v>0.26622122413349658</v>
      </c>
      <c r="J1552" s="15">
        <f ca="1">IF(B1552=1, ROUND(_xlfn.NORM.INV(I1552,$C$5,$C$6)*(1+$T$14), 0), ROUND(_xlfn.NORM.INV(I1552, $D$5, $D$6)*(1+$T$14), 0))</f>
        <v>4</v>
      </c>
      <c r="K1552" s="20">
        <f ca="1">RAND()</f>
        <v>0.49946555235044221</v>
      </c>
      <c r="L1552" s="18">
        <f ca="1">IF(B1552=1, ROUND(_xlfn.NORM.INV(K1552,$C$7,$C$8), 2), ROUND(_xlfn.NORM.INV(K1552, $D$7, $D$8), 2))</f>
        <v>10491.77</v>
      </c>
      <c r="M1552" s="15">
        <f ca="1">MIN(E1552,J1552)</f>
        <v>4</v>
      </c>
      <c r="N1552" s="15">
        <f ca="1">RAND()</f>
        <v>0.97806268998872492</v>
      </c>
      <c r="O1552" s="19">
        <f ca="1">(IF(B1552=1, $G$21+($G$22-$G$21)*N1552, $H$21+($H$22-$H$21)*N1552))</f>
        <v>3.9341880699661748E-2</v>
      </c>
      <c r="P1552" s="15">
        <f ca="1">ROUND(M1552*(1-O1552), 0)</f>
        <v>4</v>
      </c>
      <c r="Q1552" s="20">
        <f ca="1">RAND()</f>
        <v>0.11010424556450082</v>
      </c>
      <c r="R1552" s="15">
        <f ca="1">IF(B1552=1, ROUND(_xlfn.NORM.INV(Q1552,$C$9,$C$10)*(1+$T$14), 0), ROUND(_xlfn.NORM.INV(Q1552, $D$9, $D$10)*(1+$T$14), 0))</f>
        <v>27</v>
      </c>
      <c r="S1552" s="20">
        <f ca="1">RAND()</f>
        <v>0.1564599187197927</v>
      </c>
      <c r="T1552" s="18">
        <f ca="1">IF(B1552=1, ROUND(_xlfn.NORM.INV(S1552,$C$11,$C$12), 2), ROUND(_xlfn.NORM.INV(S1552, $D$11, $D$12), 2))</f>
        <v>5016.2299999999996</v>
      </c>
      <c r="U1552" s="15">
        <f ca="1">MIN(F1552,R1552)</f>
        <v>27</v>
      </c>
      <c r="V1552" s="15">
        <f ca="1">RAND()</f>
        <v>0.62240346543616931</v>
      </c>
      <c r="W1552" s="19">
        <f ca="1">(IF(B1552=1, $G$21+($G$22-$G$21)*V1552, $H$21+($H$22-$H$21)*V1552))</f>
        <v>2.8672103963085081E-2</v>
      </c>
      <c r="X1552" s="15">
        <f ca="1">ROUND(U1552*(1-W1552), 0)</f>
        <v>26</v>
      </c>
      <c r="Y1552" s="20">
        <f ca="1">RAND()</f>
        <v>1.1400812270527139E-2</v>
      </c>
      <c r="Z1552" s="15">
        <f ca="1">IF(B1552=1, ROUND(_xlfn.NORM.INV(Y1552,$C$13,$C$14)*(1+$T$14), 0), ROUND(_xlfn.NORM.INV(Y1552, $D$13, $D$14)*(1+$T$14), 0))</f>
        <v>14</v>
      </c>
      <c r="AA1552" s="20">
        <f ca="1">RAND()</f>
        <v>0.9112219134044971</v>
      </c>
      <c r="AB1552" s="18">
        <f ca="1">IF(B1552=1, ROUND(_xlfn.NORM.INV(AA1552,$C$15,$C$16), 2), ROUND(_xlfn.NORM.INV(AA1552, $D$15, $D$16), 2))</f>
        <v>2961.84</v>
      </c>
      <c r="AC1552" s="15">
        <f ca="1">MIN(G1552,Z1552)</f>
        <v>14</v>
      </c>
      <c r="AD1552" s="15">
        <f ca="1">RAND()</f>
        <v>0.3288989466564548</v>
      </c>
      <c r="AE1552" s="19">
        <f ca="1">(IF(B1552=1, $G$21+($G$22-$G$21)*AD1552, $H$21+($H$22-$H$21)*AD1552))</f>
        <v>1.9866968399693645E-2</v>
      </c>
      <c r="AF1552" s="15">
        <f ca="1">ROUND(AC1552*(1-AE1552), 0)</f>
        <v>14</v>
      </c>
      <c r="AG1552" s="20">
        <f ca="1">RAND()</f>
        <v>0.99102025592165177</v>
      </c>
      <c r="AH1552" s="15">
        <f ca="1">IF(B1552=1, ROUND(_xlfn.NORM.INV(AG1552,$C$17,$C$18)*(1+$T$14), 0), ROUND(_xlfn.NORM.INV(AG1552, $D$17, $D$18)*(1+$T$14), 0))</f>
        <v>324</v>
      </c>
      <c r="AI1552" s="20">
        <f ca="1">RAND()</f>
        <v>0.26226862355387215</v>
      </c>
      <c r="AJ1552" s="18">
        <f ca="1">IF(B1552=1, ROUND(_xlfn.NORM.INV(AI1552,$C$19,$C$20), 2), ROUND(_xlfn.NORM.INV(AI1552, $D$19, $D$20), 2))</f>
        <v>1700.39</v>
      </c>
      <c r="AK1552" s="15">
        <f ca="1">MIN(ROUND(H1552*(1+$C$22),0),AH1552)</f>
        <v>324</v>
      </c>
      <c r="AL1552" s="20">
        <f ca="1">RAND()</f>
        <v>0.91572745528446597</v>
      </c>
      <c r="AM1552" s="19">
        <f ca="1">(IF(B1552=1, $G$21+($G$22-$G$21)*AL1552, $H$21+($H$22-$H$21)*AL1552))</f>
        <v>3.7471823658533979E-2</v>
      </c>
      <c r="AN1552" s="15">
        <f ca="1">ROUND(AK1552*(1-AM1552), 0)</f>
        <v>312</v>
      </c>
      <c r="AO1552" s="18">
        <f ca="1">SUM(IF(AN1552&gt;H1552, (AN1552-H1552)*($G$23+AJ1552), 0),IF(AF1552&gt;G1552,(AF1552-G1552)*($G$23+AB1552),0),IF(X1552&gt;F1552,(X1552-F1552)*($G$23+T1552),0),IF(P1552&gt;E1552,(P1552-E1552)*($G$23+L1552),0))</f>
        <v>0</v>
      </c>
      <c r="AP1552" s="18">
        <f>-$C$24</f>
        <v>-313614.51120000001</v>
      </c>
      <c r="AQ1552" s="17">
        <f ca="1">L1552*P1552+T1552*X1552+AB1552*AF1552+AJ1552*AN1552-AO1552+AP1552</f>
        <v>430761.98879999999</v>
      </c>
      <c r="AS1552" s="21">
        <f ca="1">SUM(IF(AN1552&gt;H1552, (AN1552-H1552), 0),IF(AF1552&gt;G1552,(AF1552-G1552),0),IF(X1552&gt;F1552,(X1552-F1552),0),IF(P1552&gt;E1552,(P1552-E1552),0))</f>
        <v>0</v>
      </c>
    </row>
    <row r="1553" spans="1:45" x14ac:dyDescent="0.4">
      <c r="A1553" s="15">
        <v>1525</v>
      </c>
      <c r="B1553" s="15">
        <f ca="1">IF(RAND() &lt; (8/12), 0, 1)</f>
        <v>1</v>
      </c>
      <c r="C1553" s="20">
        <f ca="1">RAND()</f>
        <v>0.9395320980769919</v>
      </c>
      <c r="D1553" s="15" t="str">
        <f ca="1">LOOKUP(C1553,$H$13:$H$16,$F$13:$F$16)</f>
        <v>Boeing 777-300ER</v>
      </c>
      <c r="E1553" s="15">
        <f ca="1">LOOKUP(D1553,$F$6:$F$9,$I$6:$I$9)</f>
        <v>8</v>
      </c>
      <c r="F1553" s="15">
        <f ca="1">LOOKUP(D1553,$F$6:$F$9,$J$6:$J$9)</f>
        <v>40</v>
      </c>
      <c r="G1553" s="15">
        <f ca="1">LOOKUP(D1553,$F$6:$F$9,$K$6:$K$9)</f>
        <v>24</v>
      </c>
      <c r="H1553" s="15">
        <f ca="1">LOOKUP(D1553,$F$6:$F$9,$L$6:$L$9)</f>
        <v>260</v>
      </c>
      <c r="I1553" s="20">
        <f ca="1">RAND()</f>
        <v>0.86191144360271355</v>
      </c>
      <c r="J1553" s="15">
        <f ca="1">IF(B1553=1, ROUND(_xlfn.NORM.INV(I1553,$C$5,$C$6)*(1+$T$14), 0), ROUND(_xlfn.NORM.INV(I1553, $D$5, $D$6)*(1+$T$14), 0))</f>
        <v>9</v>
      </c>
      <c r="K1553" s="20">
        <f ca="1">RAND()</f>
        <v>0.16790234034097629</v>
      </c>
      <c r="L1553" s="18">
        <f ca="1">IF(B1553=1, ROUND(_xlfn.NORM.INV(K1553,$C$7,$C$8), 2), ROUND(_xlfn.NORM.INV(K1553, $D$7, $D$8), 2))</f>
        <v>11923.11</v>
      </c>
      <c r="M1553" s="15">
        <f ca="1">MIN(E1553,J1553)</f>
        <v>8</v>
      </c>
      <c r="N1553" s="15">
        <f ca="1">RAND()</f>
        <v>0.2560908466250853</v>
      </c>
      <c r="O1553" s="19">
        <f ca="1">(IF(B1553=1, $G$21+($G$22-$G$21)*N1553, $H$21+($H$22-$H$21)*N1553))</f>
        <v>2.3963179631877985E-2</v>
      </c>
      <c r="P1553" s="15">
        <f ca="1">ROUND(M1553*(1-O1553), 0)</f>
        <v>8</v>
      </c>
      <c r="Q1553" s="20">
        <f ca="1">RAND()</f>
        <v>0.27661669566142078</v>
      </c>
      <c r="R1553" s="15">
        <f ca="1">IF(B1553=1, ROUND(_xlfn.NORM.INV(Q1553,$C$9,$C$10)*(1+$T$14), 0), ROUND(_xlfn.NORM.INV(Q1553, $D$9, $D$10)*(1+$T$14), 0))</f>
        <v>46</v>
      </c>
      <c r="S1553" s="20">
        <f ca="1">RAND()</f>
        <v>0.15016793250478866</v>
      </c>
      <c r="T1553" s="18">
        <f ca="1">IF(B1553=1, ROUND(_xlfn.NORM.INV(S1553,$C$11,$C$12), 2), ROUND(_xlfn.NORM.INV(S1553, $D$11, $D$12), 2))</f>
        <v>5895.53</v>
      </c>
      <c r="U1553" s="15">
        <f ca="1">MIN(F1553,R1553)</f>
        <v>40</v>
      </c>
      <c r="V1553" s="15">
        <f ca="1">RAND()</f>
        <v>0.69972403907908876</v>
      </c>
      <c r="W1553" s="19">
        <f ca="1">(IF(B1553=1, $G$21+($G$22-$G$21)*V1553, $H$21+($H$22-$H$21)*V1553))</f>
        <v>3.9490341367768106E-2</v>
      </c>
      <c r="X1553" s="15">
        <f ca="1">ROUND(U1553*(1-W1553), 0)</f>
        <v>38</v>
      </c>
      <c r="Y1553" s="20">
        <f ca="1">RAND()</f>
        <v>0.76752040930975163</v>
      </c>
      <c r="Z1553" s="15">
        <f ca="1">IF(B1553=1, ROUND(_xlfn.NORM.INV(Y1553,$C$13,$C$14)*(1+$T$14), 0), ROUND(_xlfn.NORM.INV(Y1553, $D$13, $D$14)*(1+$T$14), 0))</f>
        <v>71</v>
      </c>
      <c r="AA1553" s="20">
        <f ca="1">RAND()</f>
        <v>0.30709245134559404</v>
      </c>
      <c r="AB1553" s="18">
        <f ca="1">IF(B1553=1, ROUND(_xlfn.NORM.INV(AA1553,$C$15,$C$16), 2), ROUND(_xlfn.NORM.INV(AA1553, $D$15, $D$16), 2))</f>
        <v>3399.94</v>
      </c>
      <c r="AC1553" s="15">
        <f ca="1">MIN(G1553,Z1553)</f>
        <v>24</v>
      </c>
      <c r="AD1553" s="15">
        <f ca="1">RAND()</f>
        <v>0.65101496956531313</v>
      </c>
      <c r="AE1553" s="19">
        <f ca="1">(IF(B1553=1, $G$21+($G$22-$G$21)*AD1553, $H$21+($H$22-$H$21)*AD1553))</f>
        <v>3.7785523934785958E-2</v>
      </c>
      <c r="AF1553" s="15">
        <f ca="1">ROUND(AC1553*(1-AE1553), 0)</f>
        <v>23</v>
      </c>
      <c r="AG1553" s="20">
        <f ca="1">RAND()</f>
        <v>0.78838726043902452</v>
      </c>
      <c r="AH1553" s="15">
        <f ca="1">IF(B1553=1, ROUND(_xlfn.NORM.INV(AG1553,$C$17,$C$18)*(1+$T$14), 0), ROUND(_xlfn.NORM.INV(AG1553, $D$17, $D$18)*(1+$T$14), 0))</f>
        <v>405</v>
      </c>
      <c r="AI1553" s="20">
        <f ca="1">RAND()</f>
        <v>0.66626544780447894</v>
      </c>
      <c r="AJ1553" s="18">
        <f ca="1">IF(B1553=1, ROUND(_xlfn.NORM.INV(AI1553,$C$19,$C$20), 2), ROUND(_xlfn.NORM.INV(AI1553, $D$19, $D$20), 2))</f>
        <v>2405.61</v>
      </c>
      <c r="AK1553" s="15">
        <f ca="1">MIN(ROUND(H1553*(1+$C$22),0),AH1553)</f>
        <v>273</v>
      </c>
      <c r="AL1553" s="20">
        <f ca="1">RAND()</f>
        <v>0.57724350767013843</v>
      </c>
      <c r="AM1553" s="19">
        <f ca="1">(IF(B1553=1, $G$21+($G$22-$G$21)*AL1553, $H$21+($H$22-$H$21)*AL1553))</f>
        <v>3.5203522768454842E-2</v>
      </c>
      <c r="AN1553" s="15">
        <f ca="1">ROUND(AK1553*(1-AM1553), 0)</f>
        <v>263</v>
      </c>
      <c r="AO1553" s="18">
        <f ca="1">SUM(IF(AN1553&gt;H1553, (AN1553-H1553)*($G$23+AJ1553), 0),IF(AF1553&gt;G1553,(AF1553-G1553)*($G$23+AB1553),0),IF(X1553&gt;F1553,(X1553-F1553)*($G$23+T1553),0),IF(P1553&gt;E1553,(P1553-E1553)*($G$23+L1553),0))</f>
        <v>9769.83</v>
      </c>
      <c r="AP1553" s="18">
        <f>-$C$24</f>
        <v>-313614.51120000001</v>
      </c>
      <c r="AQ1553" s="17">
        <f ca="1">L1553*P1553+T1553*X1553+AB1553*AF1553+AJ1553*AN1553-AO1553+AP1553</f>
        <v>706904.72880000016</v>
      </c>
      <c r="AS1553" s="21">
        <f ca="1">SUM(IF(AN1553&gt;H1553, (AN1553-H1553), 0),IF(AF1553&gt;G1553,(AF1553-G1553),0),IF(X1553&gt;F1553,(X1553-F1553),0),IF(P1553&gt;E1553,(P1553-E1553),0))</f>
        <v>3</v>
      </c>
    </row>
    <row r="1554" spans="1:45" x14ac:dyDescent="0.4">
      <c r="A1554" s="15">
        <v>1526</v>
      </c>
      <c r="B1554" s="15">
        <f ca="1">IF(RAND() &lt; (8/12), 0, 1)</f>
        <v>0</v>
      </c>
      <c r="C1554" s="20">
        <f ca="1">RAND()</f>
        <v>0.30261191170109569</v>
      </c>
      <c r="D1554" s="15" t="str">
        <f ca="1">LOOKUP(C1554,$H$13:$H$16,$F$13:$F$16)</f>
        <v>Airbus A380-800</v>
      </c>
      <c r="E1554" s="15">
        <f ca="1">LOOKUP(D1554,$F$6:$F$9,$I$6:$I$9)</f>
        <v>14</v>
      </c>
      <c r="F1554" s="15">
        <f ca="1">LOOKUP(D1554,$F$6:$F$9,$J$6:$J$9)</f>
        <v>76</v>
      </c>
      <c r="G1554" s="15">
        <f ca="1">LOOKUP(D1554,$F$6:$F$9,$K$6:$K$9)</f>
        <v>56</v>
      </c>
      <c r="H1554" s="15">
        <f ca="1">LOOKUP(D1554,$F$6:$F$9,$L$6:$L$9)</f>
        <v>341</v>
      </c>
      <c r="I1554" s="20">
        <f ca="1">RAND()</f>
        <v>0.84433634290133008</v>
      </c>
      <c r="J1554" s="15">
        <f ca="1">IF(B1554=1, ROUND(_xlfn.NORM.INV(I1554,$C$5,$C$6)*(1+$T$14), 0), ROUND(_xlfn.NORM.INV(I1554, $D$5, $D$6)*(1+$T$14), 0))</f>
        <v>5</v>
      </c>
      <c r="K1554" s="20">
        <f ca="1">RAND()</f>
        <v>0.36675190870254437</v>
      </c>
      <c r="L1554" s="18">
        <f ca="1">IF(B1554=1, ROUND(_xlfn.NORM.INV(K1554,$C$7,$C$8), 2), ROUND(_xlfn.NORM.INV(K1554, $D$7, $D$8), 2))</f>
        <v>10337.209999999999</v>
      </c>
      <c r="M1554" s="15">
        <f ca="1">MIN(E1554,J1554)</f>
        <v>5</v>
      </c>
      <c r="N1554" s="15">
        <f ca="1">RAND()</f>
        <v>0.28084919472884817</v>
      </c>
      <c r="O1554" s="19">
        <f ca="1">(IF(B1554=1, $G$21+($G$22-$G$21)*N1554, $H$21+($H$22-$H$21)*N1554))</f>
        <v>1.8425475841865446E-2</v>
      </c>
      <c r="P1554" s="15">
        <f ca="1">ROUND(M1554*(1-O1554), 0)</f>
        <v>5</v>
      </c>
      <c r="Q1554" s="20">
        <f ca="1">RAND()</f>
        <v>0.21856192694151866</v>
      </c>
      <c r="R1554" s="15">
        <f ca="1">IF(B1554=1, ROUND(_xlfn.NORM.INV(Q1554,$C$9,$C$10)*(1+$T$14), 0), ROUND(_xlfn.NORM.INV(Q1554, $D$9, $D$10)*(1+$T$14), 0))</f>
        <v>32</v>
      </c>
      <c r="S1554" s="20">
        <f ca="1">RAND()</f>
        <v>0.47287753686655165</v>
      </c>
      <c r="T1554" s="18">
        <f ca="1">IF(B1554=1, ROUND(_xlfn.NORM.INV(S1554,$C$11,$C$12), 2), ROUND(_xlfn.NORM.INV(S1554, $D$11, $D$12), 2))</f>
        <v>5230.6899999999996</v>
      </c>
      <c r="U1554" s="15">
        <f ca="1">MIN(F1554,R1554)</f>
        <v>32</v>
      </c>
      <c r="V1554" s="15">
        <f ca="1">RAND()</f>
        <v>0.43066731583493956</v>
      </c>
      <c r="W1554" s="19">
        <f ca="1">(IF(B1554=1, $G$21+($G$22-$G$21)*V1554, $H$21+($H$22-$H$21)*V1554))</f>
        <v>2.2920019475048188E-2</v>
      </c>
      <c r="X1554" s="15">
        <f ca="1">ROUND(U1554*(1-W1554), 0)</f>
        <v>31</v>
      </c>
      <c r="Y1554" s="20">
        <f ca="1">RAND()</f>
        <v>0.44722432228394271</v>
      </c>
      <c r="Z1554" s="15">
        <f ca="1">IF(B1554=1, ROUND(_xlfn.NORM.INV(Y1554,$C$13,$C$14)*(1+$T$14), 0), ROUND(_xlfn.NORM.INV(Y1554, $D$13, $D$14)*(1+$T$14), 0))</f>
        <v>34</v>
      </c>
      <c r="AA1554" s="20">
        <f ca="1">RAND()</f>
        <v>0.38320556407723483</v>
      </c>
      <c r="AB1554" s="18">
        <f ca="1">IF(B1554=1, ROUND(_xlfn.NORM.INV(AA1554,$C$15,$C$16), 2), ROUND(_xlfn.NORM.INV(AA1554, $D$15, $D$16), 2))</f>
        <v>2761.86</v>
      </c>
      <c r="AC1554" s="15">
        <f ca="1">MIN(G1554,Z1554)</f>
        <v>34</v>
      </c>
      <c r="AD1554" s="15">
        <f ca="1">RAND()</f>
        <v>0.9467989503127574</v>
      </c>
      <c r="AE1554" s="19">
        <f ca="1">(IF(B1554=1, $G$21+($G$22-$G$21)*AD1554, $H$21+($H$22-$H$21)*AD1554))</f>
        <v>3.840396850938272E-2</v>
      </c>
      <c r="AF1554" s="15">
        <f ca="1">ROUND(AC1554*(1-AE1554), 0)</f>
        <v>33</v>
      </c>
      <c r="AG1554" s="20">
        <f ca="1">RAND()</f>
        <v>0.87178749788243071</v>
      </c>
      <c r="AH1554" s="15">
        <f ca="1">IF(B1554=1, ROUND(_xlfn.NORM.INV(AG1554,$C$17,$C$18)*(1+$T$14), 0), ROUND(_xlfn.NORM.INV(AG1554, $D$17, $D$18)*(1+$T$14), 0))</f>
        <v>259</v>
      </c>
      <c r="AI1554" s="20">
        <f ca="1">RAND()</f>
        <v>0.99855910477691756</v>
      </c>
      <c r="AJ1554" s="18">
        <f ca="1">IF(B1554=1, ROUND(_xlfn.NORM.INV(AI1554,$C$19,$C$20), 2), ROUND(_xlfn.NORM.INV(AI1554, $D$19, $D$20), 2))</f>
        <v>1975.1</v>
      </c>
      <c r="AK1554" s="15">
        <f ca="1">MIN(ROUND(H1554*(1+$C$22),0),AH1554)</f>
        <v>259</v>
      </c>
      <c r="AL1554" s="20">
        <f ca="1">RAND()</f>
        <v>0.84091729883359456</v>
      </c>
      <c r="AM1554" s="19">
        <f ca="1">(IF(B1554=1, $G$21+($G$22-$G$21)*AL1554, $H$21+($H$22-$H$21)*AL1554))</f>
        <v>3.5227518965007837E-2</v>
      </c>
      <c r="AN1554" s="15">
        <f ca="1">ROUND(AK1554*(1-AM1554), 0)</f>
        <v>250</v>
      </c>
      <c r="AO1554" s="18">
        <f ca="1">SUM(IF(AN1554&gt;H1554, (AN1554-H1554)*($G$23+AJ1554), 0),IF(AF1554&gt;G1554,(AF1554-G1554)*($G$23+AB1554),0),IF(X1554&gt;F1554,(X1554-F1554)*($G$23+T1554),0),IF(P1554&gt;E1554,(P1554-E1554)*($G$23+L1554),0))</f>
        <v>0</v>
      </c>
      <c r="AP1554" s="18">
        <f>-$C$24</f>
        <v>-313614.51120000001</v>
      </c>
      <c r="AQ1554" s="17">
        <f ca="1">L1554*P1554+T1554*X1554+AB1554*AF1554+AJ1554*AN1554-AO1554+AP1554</f>
        <v>485139.30879999994</v>
      </c>
      <c r="AS1554" s="21">
        <f ca="1">SUM(IF(AN1554&gt;H1554, (AN1554-H1554), 0),IF(AF1554&gt;G1554,(AF1554-G1554),0),IF(X1554&gt;F1554,(X1554-F1554),0),IF(P1554&gt;E1554,(P1554-E1554),0))</f>
        <v>0</v>
      </c>
    </row>
    <row r="1555" spans="1:45" x14ac:dyDescent="0.4">
      <c r="A1555" s="15">
        <v>1527</v>
      </c>
      <c r="B1555" s="15">
        <f ca="1">IF(RAND() &lt; (8/12), 0, 1)</f>
        <v>0</v>
      </c>
      <c r="C1555" s="20">
        <f ca="1">RAND()</f>
        <v>0.54354899579716576</v>
      </c>
      <c r="D1555" s="15" t="str">
        <f ca="1">LOOKUP(C1555,$H$13:$H$16,$F$13:$F$16)</f>
        <v>Airbus A380-800</v>
      </c>
      <c r="E1555" s="15">
        <f ca="1">LOOKUP(D1555,$F$6:$F$9,$I$6:$I$9)</f>
        <v>14</v>
      </c>
      <c r="F1555" s="15">
        <f ca="1">LOOKUP(D1555,$F$6:$F$9,$J$6:$J$9)</f>
        <v>76</v>
      </c>
      <c r="G1555" s="15">
        <f ca="1">LOOKUP(D1555,$F$6:$F$9,$K$6:$K$9)</f>
        <v>56</v>
      </c>
      <c r="H1555" s="15">
        <f ca="1">LOOKUP(D1555,$F$6:$F$9,$L$6:$L$9)</f>
        <v>341</v>
      </c>
      <c r="I1555" s="20">
        <f ca="1">RAND()</f>
        <v>0.88442332519998679</v>
      </c>
      <c r="J1555" s="15">
        <f ca="1">IF(B1555=1, ROUND(_xlfn.NORM.INV(I1555,$C$5,$C$6)*(1+$T$14), 0), ROUND(_xlfn.NORM.INV(I1555, $D$5, $D$6)*(1+$T$14), 0))</f>
        <v>5</v>
      </c>
      <c r="K1555" s="20">
        <f ca="1">RAND()</f>
        <v>0.62560753175838446</v>
      </c>
      <c r="L1555" s="18">
        <f ca="1">IF(B1555=1, ROUND(_xlfn.NORM.INV(K1555,$C$7,$C$8), 2), ROUND(_xlfn.NORM.INV(K1555, $D$7, $D$8), 2))</f>
        <v>10638.33</v>
      </c>
      <c r="M1555" s="15">
        <f ca="1">MIN(E1555,J1555)</f>
        <v>5</v>
      </c>
      <c r="N1555" s="15">
        <f ca="1">RAND()</f>
        <v>0.52561326955702814</v>
      </c>
      <c r="O1555" s="19">
        <f ca="1">(IF(B1555=1, $G$21+($G$22-$G$21)*N1555, $H$21+($H$22-$H$21)*N1555))</f>
        <v>2.5768398086710845E-2</v>
      </c>
      <c r="P1555" s="15">
        <f ca="1">ROUND(M1555*(1-O1555), 0)</f>
        <v>5</v>
      </c>
      <c r="Q1555" s="20">
        <f ca="1">RAND()</f>
        <v>0.59714512225724559</v>
      </c>
      <c r="R1555" s="15">
        <f ca="1">IF(B1555=1, ROUND(_xlfn.NORM.INV(Q1555,$C$9,$C$10)*(1+$T$14), 0), ROUND(_xlfn.NORM.INV(Q1555, $D$9, $D$10)*(1+$T$14), 0))</f>
        <v>42</v>
      </c>
      <c r="S1555" s="20">
        <f ca="1">RAND()</f>
        <v>0.23503541405924366</v>
      </c>
      <c r="T1555" s="18">
        <f ca="1">IF(B1555=1, ROUND(_xlfn.NORM.INV(S1555,$C$11,$C$12), 2), ROUND(_xlfn.NORM.INV(S1555, $D$11, $D$12), 2))</f>
        <v>5081.58</v>
      </c>
      <c r="U1555" s="15">
        <f ca="1">MIN(F1555,R1555)</f>
        <v>42</v>
      </c>
      <c r="V1555" s="15">
        <f ca="1">RAND()</f>
        <v>0.2665527018914734</v>
      </c>
      <c r="W1555" s="19">
        <f ca="1">(IF(B1555=1, $G$21+($G$22-$G$21)*V1555, $H$21+($H$22-$H$21)*V1555))</f>
        <v>1.7996581056744204E-2</v>
      </c>
      <c r="X1555" s="15">
        <f ca="1">ROUND(U1555*(1-W1555), 0)</f>
        <v>41</v>
      </c>
      <c r="Y1555" s="20">
        <f ca="1">RAND()</f>
        <v>0.9968625315223526</v>
      </c>
      <c r="Z1555" s="15">
        <f ca="1">IF(B1555=1, ROUND(_xlfn.NORM.INV(Y1555,$C$13,$C$14)*(1+$T$14), 0), ROUND(_xlfn.NORM.INV(Y1555, $D$13, $D$14)*(1+$T$14), 0))</f>
        <v>62</v>
      </c>
      <c r="AA1555" s="20">
        <f ca="1">RAND()</f>
        <v>0.41298804171208148</v>
      </c>
      <c r="AB1555" s="18">
        <f ca="1">IF(B1555=1, ROUND(_xlfn.NORM.INV(AA1555,$C$15,$C$16), 2), ROUND(_xlfn.NORM.INV(AA1555, $D$15, $D$16), 2))</f>
        <v>2771.25</v>
      </c>
      <c r="AC1555" s="15">
        <f ca="1">MIN(G1555,Z1555)</f>
        <v>56</v>
      </c>
      <c r="AD1555" s="15">
        <f ca="1">RAND()</f>
        <v>0.18996109933648986</v>
      </c>
      <c r="AE1555" s="19">
        <f ca="1">(IF(B1555=1, $G$21+($G$22-$G$21)*AD1555, $H$21+($H$22-$H$21)*AD1555))</f>
        <v>1.5698832980094696E-2</v>
      </c>
      <c r="AF1555" s="15">
        <f ca="1">ROUND(AC1555*(1-AE1555), 0)</f>
        <v>55</v>
      </c>
      <c r="AG1555" s="20">
        <f ca="1">RAND()</f>
        <v>0.78077668561031643</v>
      </c>
      <c r="AH1555" s="15">
        <f ca="1">IF(B1555=1, ROUND(_xlfn.NORM.INV(AG1555,$C$17,$C$18)*(1+$T$14), 0), ROUND(_xlfn.NORM.INV(AG1555, $D$17, $D$18)*(1+$T$14), 0))</f>
        <v>240</v>
      </c>
      <c r="AI1555" s="20">
        <f ca="1">RAND()</f>
        <v>0.66095238342174745</v>
      </c>
      <c r="AJ1555" s="18">
        <f ca="1">IF(B1555=1, ROUND(_xlfn.NORM.INV(AI1555,$C$19,$C$20), 2), ROUND(_xlfn.NORM.INV(AI1555, $D$19, $D$20), 2))</f>
        <v>1780.26</v>
      </c>
      <c r="AK1555" s="15">
        <f ca="1">MIN(ROUND(H1555*(1+$C$22),0),AH1555)</f>
        <v>240</v>
      </c>
      <c r="AL1555" s="20">
        <f ca="1">RAND()</f>
        <v>0.65069319438501061</v>
      </c>
      <c r="AM1555" s="19">
        <f ca="1">(IF(B1555=1, $G$21+($G$22-$G$21)*AL1555, $H$21+($H$22-$H$21)*AL1555))</f>
        <v>2.9520795831550317E-2</v>
      </c>
      <c r="AN1555" s="15">
        <f ca="1">ROUND(AK1555*(1-AM1555), 0)</f>
        <v>233</v>
      </c>
      <c r="AO1555" s="18">
        <f ca="1">SUM(IF(AN1555&gt;H1555, (AN1555-H1555)*($G$23+AJ1555), 0),IF(AF1555&gt;G1555,(AF1555-G1555)*($G$23+AB1555),0),IF(X1555&gt;F1555,(X1555-F1555)*($G$23+T1555),0),IF(P1555&gt;E1555,(P1555-E1555)*($G$23+L1555),0))</f>
        <v>0</v>
      </c>
      <c r="AP1555" s="18">
        <f>-$C$24</f>
        <v>-313614.51120000001</v>
      </c>
      <c r="AQ1555" s="17">
        <f ca="1">L1555*P1555+T1555*X1555+AB1555*AF1555+AJ1555*AN1555-AO1555+AP1555</f>
        <v>515141.2488</v>
      </c>
      <c r="AS1555" s="21">
        <f ca="1">SUM(IF(AN1555&gt;H1555, (AN1555-H1555), 0),IF(AF1555&gt;G1555,(AF1555-G1555),0),IF(X1555&gt;F1555,(X1555-F1555),0),IF(P1555&gt;E1555,(P1555-E1555),0))</f>
        <v>0</v>
      </c>
    </row>
    <row r="1556" spans="1:45" x14ac:dyDescent="0.4">
      <c r="A1556" s="15">
        <v>1528</v>
      </c>
      <c r="B1556" s="15">
        <f ca="1">IF(RAND() &lt; (8/12), 0, 1)</f>
        <v>0</v>
      </c>
      <c r="C1556" s="20">
        <f ca="1">RAND()</f>
        <v>0.39620122487214315</v>
      </c>
      <c r="D1556" s="15" t="str">
        <f ca="1">LOOKUP(C1556,$H$13:$H$16,$F$13:$F$16)</f>
        <v>Airbus A380-800</v>
      </c>
      <c r="E1556" s="15">
        <f ca="1">LOOKUP(D1556,$F$6:$F$9,$I$6:$I$9)</f>
        <v>14</v>
      </c>
      <c r="F1556" s="15">
        <f ca="1">LOOKUP(D1556,$F$6:$F$9,$J$6:$J$9)</f>
        <v>76</v>
      </c>
      <c r="G1556" s="15">
        <f ca="1">LOOKUP(D1556,$F$6:$F$9,$K$6:$K$9)</f>
        <v>56</v>
      </c>
      <c r="H1556" s="15">
        <f ca="1">LOOKUP(D1556,$F$6:$F$9,$L$6:$L$9)</f>
        <v>341</v>
      </c>
      <c r="I1556" s="20">
        <f ca="1">RAND()</f>
        <v>0.90269621128979904</v>
      </c>
      <c r="J1556" s="15">
        <f ca="1">IF(B1556=1, ROUND(_xlfn.NORM.INV(I1556,$C$5,$C$6)*(1+$T$14), 0), ROUND(_xlfn.NORM.INV(I1556, $D$5, $D$6)*(1+$T$14), 0))</f>
        <v>6</v>
      </c>
      <c r="K1556" s="20">
        <f ca="1">RAND()</f>
        <v>0.97127858657105182</v>
      </c>
      <c r="L1556" s="18">
        <f ca="1">IF(B1556=1, ROUND(_xlfn.NORM.INV(K1556,$C$7,$C$8), 2), ROUND(_xlfn.NORM.INV(K1556, $D$7, $D$8), 2))</f>
        <v>11358.29</v>
      </c>
      <c r="M1556" s="15">
        <f ca="1">MIN(E1556,J1556)</f>
        <v>6</v>
      </c>
      <c r="N1556" s="15">
        <f ca="1">RAND()</f>
        <v>0.7148320137301043</v>
      </c>
      <c r="O1556" s="19">
        <f ca="1">(IF(B1556=1, $G$21+($G$22-$G$21)*N1556, $H$21+($H$22-$H$21)*N1556))</f>
        <v>3.1444960411903131E-2</v>
      </c>
      <c r="P1556" s="15">
        <f ca="1">ROUND(M1556*(1-O1556), 0)</f>
        <v>6</v>
      </c>
      <c r="Q1556" s="20">
        <f ca="1">RAND()</f>
        <v>0.2770130477961763</v>
      </c>
      <c r="R1556" s="15">
        <f ca="1">IF(B1556=1, ROUND(_xlfn.NORM.INV(Q1556,$C$9,$C$10)*(1+$T$14), 0), ROUND(_xlfn.NORM.INV(Q1556, $D$9, $D$10)*(1+$T$14), 0))</f>
        <v>34</v>
      </c>
      <c r="S1556" s="20">
        <f ca="1">RAND()</f>
        <v>6.1925115917697005E-2</v>
      </c>
      <c r="T1556" s="18">
        <f ca="1">IF(B1556=1, ROUND(_xlfn.NORM.INV(S1556,$C$11,$C$12), 2), ROUND(_xlfn.NORM.INV(S1556, $D$11, $D$12), 2))</f>
        <v>4895.53</v>
      </c>
      <c r="U1556" s="15">
        <f ca="1">MIN(F1556,R1556)</f>
        <v>34</v>
      </c>
      <c r="V1556" s="15">
        <f ca="1">RAND()</f>
        <v>0.83278113320089397</v>
      </c>
      <c r="W1556" s="19">
        <f ca="1">(IF(B1556=1, $G$21+($G$22-$G$21)*V1556, $H$21+($H$22-$H$21)*V1556))</f>
        <v>3.4983433996026818E-2</v>
      </c>
      <c r="X1556" s="15">
        <f ca="1">ROUND(U1556*(1-W1556), 0)</f>
        <v>33</v>
      </c>
      <c r="Y1556" s="20">
        <f ca="1">RAND()</f>
        <v>0.66013762509692253</v>
      </c>
      <c r="Z1556" s="15">
        <f ca="1">IF(B1556=1, ROUND(_xlfn.NORM.INV(Y1556,$C$13,$C$14)*(1+$T$14), 0), ROUND(_xlfn.NORM.INV(Y1556, $D$13, $D$14)*(1+$T$14), 0))</f>
        <v>40</v>
      </c>
      <c r="AA1556" s="20">
        <f ca="1">RAND()</f>
        <v>5.4504264376052824E-2</v>
      </c>
      <c r="AB1556" s="18">
        <f ca="1">IF(B1556=1, ROUND(_xlfn.NORM.INV(AA1556,$C$15,$C$16), 2), ROUND(_xlfn.NORM.INV(AA1556, $D$15, $D$16), 2))</f>
        <v>2603.19</v>
      </c>
      <c r="AC1556" s="15">
        <f ca="1">MIN(G1556,Z1556)</f>
        <v>40</v>
      </c>
      <c r="AD1556" s="15">
        <f ca="1">RAND()</f>
        <v>0.24702666774830107</v>
      </c>
      <c r="AE1556" s="19">
        <f ca="1">(IF(B1556=1, $G$21+($G$22-$G$21)*AD1556, $H$21+($H$22-$H$21)*AD1556))</f>
        <v>1.7410800032449034E-2</v>
      </c>
      <c r="AF1556" s="15">
        <f ca="1">ROUND(AC1556*(1-AE1556), 0)</f>
        <v>39</v>
      </c>
      <c r="AG1556" s="20">
        <f ca="1">RAND()</f>
        <v>0.99376006847489673</v>
      </c>
      <c r="AH1556" s="15">
        <f ca="1">IF(B1556=1, ROUND(_xlfn.NORM.INV(AG1556,$C$17,$C$18)*(1+$T$14), 0), ROUND(_xlfn.NORM.INV(AG1556, $D$17, $D$18)*(1+$T$14), 0))</f>
        <v>331</v>
      </c>
      <c r="AI1556" s="20">
        <f ca="1">RAND()</f>
        <v>0.18899053632748897</v>
      </c>
      <c r="AJ1556" s="18">
        <f ca="1">IF(B1556=1, ROUND(_xlfn.NORM.INV(AI1556,$C$19,$C$20), 2), ROUND(_xlfn.NORM.INV(AI1556, $D$19, $D$20), 2))</f>
        <v>1681.76</v>
      </c>
      <c r="AK1556" s="15">
        <f ca="1">MIN(ROUND(H1556*(1+$C$22),0),AH1556)</f>
        <v>331</v>
      </c>
      <c r="AL1556" s="20">
        <f ca="1">RAND()</f>
        <v>0.53006595842292636</v>
      </c>
      <c r="AM1556" s="19">
        <f ca="1">(IF(B1556=1, $G$21+($G$22-$G$21)*AL1556, $H$21+($H$22-$H$21)*AL1556))</f>
        <v>2.5901978752687793E-2</v>
      </c>
      <c r="AN1556" s="15">
        <f ca="1">ROUND(AK1556*(1-AM1556), 0)</f>
        <v>322</v>
      </c>
      <c r="AO1556" s="18">
        <f ca="1">SUM(IF(AN1556&gt;H1556, (AN1556-H1556)*($G$23+AJ1556), 0),IF(AF1556&gt;G1556,(AF1556-G1556)*($G$23+AB1556),0),IF(X1556&gt;F1556,(X1556-F1556)*($G$23+T1556),0),IF(P1556&gt;E1556,(P1556-E1556)*($G$23+L1556),0))</f>
        <v>0</v>
      </c>
      <c r="AP1556" s="18">
        <f>-$C$24</f>
        <v>-313614.51120000001</v>
      </c>
      <c r="AQ1556" s="17">
        <f ca="1">L1556*P1556+T1556*X1556+AB1556*AF1556+AJ1556*AN1556-AO1556+AP1556</f>
        <v>559138.84880000004</v>
      </c>
      <c r="AS1556" s="21">
        <f ca="1">SUM(IF(AN1556&gt;H1556, (AN1556-H1556), 0),IF(AF1556&gt;G1556,(AF1556-G1556),0),IF(X1556&gt;F1556,(X1556-F1556),0),IF(P1556&gt;E1556,(P1556-E1556),0))</f>
        <v>0</v>
      </c>
    </row>
    <row r="1557" spans="1:45" x14ac:dyDescent="0.4">
      <c r="A1557" s="15">
        <v>1529</v>
      </c>
      <c r="B1557" s="15">
        <f ca="1">IF(RAND() &lt; (8/12), 0, 1)</f>
        <v>0</v>
      </c>
      <c r="C1557" s="20">
        <f ca="1">RAND()</f>
        <v>0.43604088269610097</v>
      </c>
      <c r="D1557" s="15" t="str">
        <f ca="1">LOOKUP(C1557,$H$13:$H$16,$F$13:$F$16)</f>
        <v>Airbus A380-800</v>
      </c>
      <c r="E1557" s="15">
        <f ca="1">LOOKUP(D1557,$F$6:$F$9,$I$6:$I$9)</f>
        <v>14</v>
      </c>
      <c r="F1557" s="15">
        <f ca="1">LOOKUP(D1557,$F$6:$F$9,$J$6:$J$9)</f>
        <v>76</v>
      </c>
      <c r="G1557" s="15">
        <f ca="1">LOOKUP(D1557,$F$6:$F$9,$K$6:$K$9)</f>
        <v>56</v>
      </c>
      <c r="H1557" s="15">
        <f ca="1">LOOKUP(D1557,$F$6:$F$9,$L$6:$L$9)</f>
        <v>341</v>
      </c>
      <c r="I1557" s="20">
        <f ca="1">RAND()</f>
        <v>0.47187663937110158</v>
      </c>
      <c r="J1557" s="15">
        <f ca="1">IF(B1557=1, ROUND(_xlfn.NORM.INV(I1557,$C$5,$C$6)*(1+$T$14), 0), ROUND(_xlfn.NORM.INV(I1557, $D$5, $D$6)*(1+$T$14), 0))</f>
        <v>4</v>
      </c>
      <c r="K1557" s="20">
        <f ca="1">RAND()</f>
        <v>0.45643128144471079</v>
      </c>
      <c r="L1557" s="18">
        <f ca="1">IF(B1557=1, ROUND(_xlfn.NORM.INV(K1557,$C$7,$C$8), 2), ROUND(_xlfn.NORM.INV(K1557, $D$7, $D$8), 2))</f>
        <v>10442.51</v>
      </c>
      <c r="M1557" s="15">
        <f ca="1">MIN(E1557,J1557)</f>
        <v>4</v>
      </c>
      <c r="N1557" s="15">
        <f ca="1">RAND()</f>
        <v>0.67077394098057841</v>
      </c>
      <c r="O1557" s="19">
        <f ca="1">(IF(B1557=1, $G$21+($G$22-$G$21)*N1557, $H$21+($H$22-$H$21)*N1557))</f>
        <v>3.0123218229417353E-2</v>
      </c>
      <c r="P1557" s="15">
        <f ca="1">ROUND(M1557*(1-O1557), 0)</f>
        <v>4</v>
      </c>
      <c r="Q1557" s="20">
        <f ca="1">RAND()</f>
        <v>0.14905655771044612</v>
      </c>
      <c r="R1557" s="15">
        <f ca="1">IF(B1557=1, ROUND(_xlfn.NORM.INV(Q1557,$C$9,$C$10)*(1+$T$14), 0), ROUND(_xlfn.NORM.INV(Q1557, $D$9, $D$10)*(1+$T$14), 0))</f>
        <v>29</v>
      </c>
      <c r="S1557" s="20">
        <f ca="1">RAND()</f>
        <v>0.47346496494780921</v>
      </c>
      <c r="T1557" s="18">
        <f ca="1">IF(B1557=1, ROUND(_xlfn.NORM.INV(S1557,$C$11,$C$12), 2), ROUND(_xlfn.NORM.INV(S1557, $D$11, $D$12), 2))</f>
        <v>5231.0200000000004</v>
      </c>
      <c r="U1557" s="15">
        <f ca="1">MIN(F1557,R1557)</f>
        <v>29</v>
      </c>
      <c r="V1557" s="15">
        <f ca="1">RAND()</f>
        <v>0.12378930188692483</v>
      </c>
      <c r="W1557" s="19">
        <f ca="1">(IF(B1557=1, $G$21+($G$22-$G$21)*V1557, $H$21+($H$22-$H$21)*V1557))</f>
        <v>1.3713679056607746E-2</v>
      </c>
      <c r="X1557" s="15">
        <f ca="1">ROUND(U1557*(1-W1557), 0)</f>
        <v>29</v>
      </c>
      <c r="Y1557" s="20">
        <f ca="1">RAND()</f>
        <v>0.51355507437860604</v>
      </c>
      <c r="Z1557" s="15">
        <f ca="1">IF(B1557=1, ROUND(_xlfn.NORM.INV(Y1557,$C$13,$C$14)*(1+$T$14), 0), ROUND(_xlfn.NORM.INV(Y1557, $D$13, $D$14)*(1+$T$14), 0))</f>
        <v>36</v>
      </c>
      <c r="AA1557" s="20">
        <f ca="1">RAND()</f>
        <v>4.1875028526954905E-2</v>
      </c>
      <c r="AB1557" s="18">
        <f ca="1">IF(B1557=1, ROUND(_xlfn.NORM.INV(AA1557,$C$15,$C$16), 2), ROUND(_xlfn.NORM.INV(AA1557, $D$15, $D$16), 2))</f>
        <v>2587.79</v>
      </c>
      <c r="AC1557" s="15">
        <f ca="1">MIN(G1557,Z1557)</f>
        <v>36</v>
      </c>
      <c r="AD1557" s="15">
        <f ca="1">RAND()</f>
        <v>0.35407623447191128</v>
      </c>
      <c r="AE1557" s="19">
        <f ca="1">(IF(B1557=1, $G$21+($G$22-$G$21)*AD1557, $H$21+($H$22-$H$21)*AD1557))</f>
        <v>2.062228703415734E-2</v>
      </c>
      <c r="AF1557" s="15">
        <f ca="1">ROUND(AC1557*(1-AE1557), 0)</f>
        <v>35</v>
      </c>
      <c r="AG1557" s="20">
        <f ca="1">RAND()</f>
        <v>0.44885079250576354</v>
      </c>
      <c r="AH1557" s="15">
        <f ca="1">IF(B1557=1, ROUND(_xlfn.NORM.INV(AG1557,$C$17,$C$18)*(1+$T$14), 0), ROUND(_xlfn.NORM.INV(AG1557, $D$17, $D$18)*(1+$T$14), 0))</f>
        <v>193</v>
      </c>
      <c r="AI1557" s="20">
        <f ca="1">RAND()</f>
        <v>0.9318931543412402</v>
      </c>
      <c r="AJ1557" s="18">
        <f ca="1">IF(B1557=1, ROUND(_xlfn.NORM.INV(AI1557,$C$19,$C$20), 2), ROUND(_xlfn.NORM.INV(AI1557, $D$19, $D$20), 2))</f>
        <v>1861.91</v>
      </c>
      <c r="AK1557" s="15">
        <f ca="1">MIN(ROUND(H1557*(1+$C$22),0),AH1557)</f>
        <v>193</v>
      </c>
      <c r="AL1557" s="20">
        <f ca="1">RAND()</f>
        <v>0.22426220640895722</v>
      </c>
      <c r="AM1557" s="19">
        <f ca="1">(IF(B1557=1, $G$21+($G$22-$G$21)*AL1557, $H$21+($H$22-$H$21)*AL1557))</f>
        <v>1.6727866192268716E-2</v>
      </c>
      <c r="AN1557" s="15">
        <f ca="1">ROUND(AK1557*(1-AM1557), 0)</f>
        <v>190</v>
      </c>
      <c r="AO1557" s="18">
        <f ca="1">SUM(IF(AN1557&gt;H1557, (AN1557-H1557)*($G$23+AJ1557), 0),IF(AF1557&gt;G1557,(AF1557-G1557)*($G$23+AB1557),0),IF(X1557&gt;F1557,(X1557-F1557)*($G$23+T1557),0),IF(P1557&gt;E1557,(P1557-E1557)*($G$23+L1557),0))</f>
        <v>0</v>
      </c>
      <c r="AP1557" s="18">
        <f>-$C$24</f>
        <v>-313614.51120000001</v>
      </c>
      <c r="AQ1557" s="17">
        <f ca="1">L1557*P1557+T1557*X1557+AB1557*AF1557+AJ1557*AN1557-AO1557+AP1557</f>
        <v>324190.65880000003</v>
      </c>
      <c r="AS1557" s="21">
        <f ca="1">SUM(IF(AN1557&gt;H1557, (AN1557-H1557), 0),IF(AF1557&gt;G1557,(AF1557-G1557),0),IF(X1557&gt;F1557,(X1557-F1557),0),IF(P1557&gt;E1557,(P1557-E1557),0))</f>
        <v>0</v>
      </c>
    </row>
    <row r="1558" spans="1:45" x14ac:dyDescent="0.4">
      <c r="A1558" s="15">
        <v>1530</v>
      </c>
      <c r="B1558" s="15">
        <f ca="1">IF(RAND() &lt; (8/12), 0, 1)</f>
        <v>0</v>
      </c>
      <c r="C1558" s="20">
        <f ca="1">RAND()</f>
        <v>0.16502066802847448</v>
      </c>
      <c r="D1558" s="15" t="str">
        <f ca="1">LOOKUP(C1558,$H$13:$H$16,$F$13:$F$16)</f>
        <v>Airbus A350-900</v>
      </c>
      <c r="E1558" s="15">
        <f ca="1">LOOKUP(D1558,$F$6:$F$9,$I$6:$I$9)</f>
        <v>0</v>
      </c>
      <c r="F1558" s="15">
        <f ca="1">LOOKUP(D1558,$F$6:$F$9,$J$6:$J$9)</f>
        <v>32</v>
      </c>
      <c r="G1558" s="15">
        <f ca="1">LOOKUP(D1558,$F$6:$F$9,$K$6:$K$9)</f>
        <v>21</v>
      </c>
      <c r="H1558" s="15">
        <f ca="1">LOOKUP(D1558,$F$6:$F$9,$L$6:$L$9)</f>
        <v>259</v>
      </c>
      <c r="I1558" s="20">
        <f ca="1">RAND()</f>
        <v>5.0392374809063889E-2</v>
      </c>
      <c r="J1558" s="15">
        <f ca="1">IF(B1558=1, ROUND(_xlfn.NORM.INV(I1558,$C$5,$C$6)*(1+$T$14), 0), ROUND(_xlfn.NORM.INV(I1558, $D$5, $D$6)*(1+$T$14), 0))</f>
        <v>2</v>
      </c>
      <c r="K1558" s="20">
        <f ca="1">RAND()</f>
        <v>0.89880069468441359</v>
      </c>
      <c r="L1558" s="18">
        <f ca="1">IF(B1558=1, ROUND(_xlfn.NORM.INV(K1558,$C$7,$C$8), 2), ROUND(_xlfn.NORM.INV(K1558, $D$7, $D$8), 2))</f>
        <v>11073.36</v>
      </c>
      <c r="M1558" s="15">
        <f ca="1">MIN(E1558,J1558)</f>
        <v>0</v>
      </c>
      <c r="N1558" s="15">
        <f ca="1">RAND()</f>
        <v>0.63560082224168279</v>
      </c>
      <c r="O1558" s="19">
        <f ca="1">(IF(B1558=1, $G$21+($G$22-$G$21)*N1558, $H$21+($H$22-$H$21)*N1558))</f>
        <v>2.9068024667250482E-2</v>
      </c>
      <c r="P1558" s="15">
        <f ca="1">ROUND(M1558*(1-O1558), 0)</f>
        <v>0</v>
      </c>
      <c r="Q1558" s="20">
        <f ca="1">RAND()</f>
        <v>0.33528986719244747</v>
      </c>
      <c r="R1558" s="15">
        <f ca="1">IF(B1558=1, ROUND(_xlfn.NORM.INV(Q1558,$C$9,$C$10)*(1+$T$14), 0), ROUND(_xlfn.NORM.INV(Q1558, $D$9, $D$10)*(1+$T$14), 0))</f>
        <v>35</v>
      </c>
      <c r="S1558" s="20">
        <f ca="1">RAND()</f>
        <v>0.29133228932100363</v>
      </c>
      <c r="T1558" s="18">
        <f ca="1">IF(B1558=1, ROUND(_xlfn.NORM.INV(S1558,$C$11,$C$12), 2), ROUND(_xlfn.NORM.INV(S1558, $D$11, $D$12), 2))</f>
        <v>5120.97</v>
      </c>
      <c r="U1558" s="15">
        <f ca="1">MIN(F1558,R1558)</f>
        <v>32</v>
      </c>
      <c r="V1558" s="15">
        <f ca="1">RAND()</f>
        <v>0.32604977185579376</v>
      </c>
      <c r="W1558" s="19">
        <f ca="1">(IF(B1558=1, $G$21+($G$22-$G$21)*V1558, $H$21+($H$22-$H$21)*V1558))</f>
        <v>1.9781493155673811E-2</v>
      </c>
      <c r="X1558" s="15">
        <f ca="1">ROUND(U1558*(1-W1558), 0)</f>
        <v>31</v>
      </c>
      <c r="Y1558" s="20">
        <f ca="1">RAND()</f>
        <v>0.41863020512689986</v>
      </c>
      <c r="Z1558" s="15">
        <f ca="1">IF(B1558=1, ROUND(_xlfn.NORM.INV(Y1558,$C$13,$C$14)*(1+$T$14), 0), ROUND(_xlfn.NORM.INV(Y1558, $D$13, $D$14)*(1+$T$14), 0))</f>
        <v>34</v>
      </c>
      <c r="AA1558" s="20">
        <f ca="1">RAND()</f>
        <v>0.31178902794552754</v>
      </c>
      <c r="AB1558" s="18">
        <f ca="1">IF(B1558=1, ROUND(_xlfn.NORM.INV(AA1558,$C$15,$C$16), 2), ROUND(_xlfn.NORM.INV(AA1558, $D$15, $D$16), 2))</f>
        <v>2738.32</v>
      </c>
      <c r="AC1558" s="15">
        <f ca="1">MIN(G1558,Z1558)</f>
        <v>21</v>
      </c>
      <c r="AD1558" s="15">
        <f ca="1">RAND()</f>
        <v>0.21131815944742638</v>
      </c>
      <c r="AE1558" s="19">
        <f ca="1">(IF(B1558=1, $G$21+($G$22-$G$21)*AD1558, $H$21+($H$22-$H$21)*AD1558))</f>
        <v>1.6339544783422789E-2</v>
      </c>
      <c r="AF1558" s="15">
        <f ca="1">ROUND(AC1558*(1-AE1558), 0)</f>
        <v>21</v>
      </c>
      <c r="AG1558" s="20">
        <f ca="1">RAND()</f>
        <v>0.76256357726548729</v>
      </c>
      <c r="AH1558" s="15">
        <f ca="1">IF(B1558=1, ROUND(_xlfn.NORM.INV(AG1558,$C$17,$C$18)*(1+$T$14), 0), ROUND(_xlfn.NORM.INV(AG1558, $D$17, $D$18)*(1+$T$14), 0))</f>
        <v>237</v>
      </c>
      <c r="AI1558" s="20">
        <f ca="1">RAND()</f>
        <v>0.40922970190252816</v>
      </c>
      <c r="AJ1558" s="18">
        <f ca="1">IF(B1558=1, ROUND(_xlfn.NORM.INV(AI1558,$C$19,$C$20), 2), ROUND(_xlfn.NORM.INV(AI1558, $D$19, $D$20), 2))</f>
        <v>1731.3</v>
      </c>
      <c r="AK1558" s="15">
        <f ca="1">MIN(ROUND(H1558*(1+$C$22),0),AH1558)</f>
        <v>237</v>
      </c>
      <c r="AL1558" s="20">
        <f ca="1">RAND()</f>
        <v>0.84738443402415953</v>
      </c>
      <c r="AM1558" s="19">
        <f ca="1">(IF(B1558=1, $G$21+($G$22-$G$21)*AL1558, $H$21+($H$22-$H$21)*AL1558))</f>
        <v>3.5421533020724788E-2</v>
      </c>
      <c r="AN1558" s="15">
        <f ca="1">ROUND(AK1558*(1-AM1558), 0)</f>
        <v>229</v>
      </c>
      <c r="AO1558" s="18">
        <f ca="1">SUM(IF(AN1558&gt;H1558, (AN1558-H1558)*($G$23+AJ1558), 0),IF(AF1558&gt;G1558,(AF1558-G1558)*($G$23+AB1558),0),IF(X1558&gt;F1558,(X1558-F1558)*($G$23+T1558),0),IF(P1558&gt;E1558,(P1558-E1558)*($G$23+L1558),0))</f>
        <v>0</v>
      </c>
      <c r="AP1558" s="18">
        <f>-$C$24</f>
        <v>-313614.51120000001</v>
      </c>
      <c r="AQ1558" s="17">
        <f ca="1">L1558*P1558+T1558*X1558+AB1558*AF1558+AJ1558*AN1558-AO1558+AP1558</f>
        <v>299107.97879999998</v>
      </c>
      <c r="AS1558" s="21">
        <f ca="1">SUM(IF(AN1558&gt;H1558, (AN1558-H1558), 0),IF(AF1558&gt;G1558,(AF1558-G1558),0),IF(X1558&gt;F1558,(X1558-F1558),0),IF(P1558&gt;E1558,(P1558-E1558),0))</f>
        <v>0</v>
      </c>
    </row>
    <row r="1559" spans="1:45" x14ac:dyDescent="0.4">
      <c r="A1559" s="15">
        <v>1531</v>
      </c>
      <c r="B1559" s="15">
        <f ca="1">IF(RAND() &lt; (8/12), 0, 1)</f>
        <v>1</v>
      </c>
      <c r="C1559" s="20">
        <f ca="1">RAND()</f>
        <v>0.5188939819501498</v>
      </c>
      <c r="D1559" s="15" t="str">
        <f ca="1">LOOKUP(C1559,$H$13:$H$16,$F$13:$F$16)</f>
        <v>Airbus A380-800</v>
      </c>
      <c r="E1559" s="15">
        <f ca="1">LOOKUP(D1559,$F$6:$F$9,$I$6:$I$9)</f>
        <v>14</v>
      </c>
      <c r="F1559" s="15">
        <f ca="1">LOOKUP(D1559,$F$6:$F$9,$J$6:$J$9)</f>
        <v>76</v>
      </c>
      <c r="G1559" s="15">
        <f ca="1">LOOKUP(D1559,$F$6:$F$9,$K$6:$K$9)</f>
        <v>56</v>
      </c>
      <c r="H1559" s="15">
        <f ca="1">LOOKUP(D1559,$F$6:$F$9,$L$6:$L$9)</f>
        <v>341</v>
      </c>
      <c r="I1559" s="20">
        <f ca="1">RAND()</f>
        <v>0.91770638161135554</v>
      </c>
      <c r="J1559" s="15">
        <f ca="1">IF(B1559=1, ROUND(_xlfn.NORM.INV(I1559,$C$5,$C$6)*(1+$T$14), 0), ROUND(_xlfn.NORM.INV(I1559, $D$5, $D$6)*(1+$T$14), 0))</f>
        <v>9</v>
      </c>
      <c r="K1559" s="20">
        <f ca="1">RAND()</f>
        <v>0.45321328652162496</v>
      </c>
      <c r="L1559" s="18">
        <f ca="1">IF(B1559=1, ROUND(_xlfn.NORM.INV(K1559,$C$7,$C$8), 2), ROUND(_xlfn.NORM.INV(K1559, $D$7, $D$8), 2))</f>
        <v>13446.89</v>
      </c>
      <c r="M1559" s="15">
        <f ca="1">MIN(E1559,J1559)</f>
        <v>9</v>
      </c>
      <c r="N1559" s="15">
        <f ca="1">RAND()</f>
        <v>0.62452840275300836</v>
      </c>
      <c r="O1559" s="19">
        <f ca="1">(IF(B1559=1, $G$21+($G$22-$G$21)*N1559, $H$21+($H$22-$H$21)*N1559))</f>
        <v>3.685849409635529E-2</v>
      </c>
      <c r="P1559" s="15">
        <f ca="1">ROUND(M1559*(1-O1559), 0)</f>
        <v>9</v>
      </c>
      <c r="Q1559" s="20">
        <f ca="1">RAND()</f>
        <v>0.35640021660326493</v>
      </c>
      <c r="R1559" s="15">
        <f ca="1">IF(B1559=1, ROUND(_xlfn.NORM.INV(Q1559,$C$9,$C$10)*(1+$T$14), 0), ROUND(_xlfn.NORM.INV(Q1559, $D$9, $D$10)*(1+$T$14), 0))</f>
        <v>52</v>
      </c>
      <c r="S1559" s="20">
        <f ca="1">RAND()</f>
        <v>0.12583443396632654</v>
      </c>
      <c r="T1559" s="18">
        <f ca="1">IF(B1559=1, ROUND(_xlfn.NORM.INV(S1559,$C$11,$C$12), 2), ROUND(_xlfn.NORM.INV(S1559, $D$11, $D$12), 2))</f>
        <v>5795.81</v>
      </c>
      <c r="U1559" s="15">
        <f ca="1">MIN(F1559,R1559)</f>
        <v>52</v>
      </c>
      <c r="V1559" s="15">
        <f ca="1">RAND()</f>
        <v>0.12602338157143145</v>
      </c>
      <c r="W1559" s="19">
        <f ca="1">(IF(B1559=1, $G$21+($G$22-$G$21)*V1559, $H$21+($H$22-$H$21)*V1559))</f>
        <v>1.9410818355000102E-2</v>
      </c>
      <c r="X1559" s="15">
        <f ca="1">ROUND(U1559*(1-W1559), 0)</f>
        <v>51</v>
      </c>
      <c r="Y1559" s="20">
        <f ca="1">RAND()</f>
        <v>0.64069613687195504</v>
      </c>
      <c r="Z1559" s="15">
        <f ca="1">IF(B1559=1, ROUND(_xlfn.NORM.INV(Y1559,$C$13,$C$14)*(1+$T$14), 0), ROUND(_xlfn.NORM.INV(Y1559, $D$13, $D$14)*(1+$T$14), 0))</f>
        <v>63</v>
      </c>
      <c r="AA1559" s="20">
        <f ca="1">RAND()</f>
        <v>0.51815037616263171</v>
      </c>
      <c r="AB1559" s="18">
        <f ca="1">IF(B1559=1, ROUND(_xlfn.NORM.INV(AA1559,$C$15,$C$16), 2), ROUND(_xlfn.NORM.INV(AA1559, $D$15, $D$16), 2))</f>
        <v>3664.26</v>
      </c>
      <c r="AC1559" s="15">
        <f ca="1">MIN(G1559,Z1559)</f>
        <v>56</v>
      </c>
      <c r="AD1559" s="15">
        <f ca="1">RAND()</f>
        <v>0.15778124149098283</v>
      </c>
      <c r="AE1559" s="19">
        <f ca="1">(IF(B1559=1, $G$21+($G$22-$G$21)*AD1559, $H$21+($H$22-$H$21)*AD1559))</f>
        <v>2.0522343452184399E-2</v>
      </c>
      <c r="AF1559" s="15">
        <f ca="1">ROUND(AC1559*(1-AE1559), 0)</f>
        <v>55</v>
      </c>
      <c r="AG1559" s="20">
        <f ca="1">RAND()</f>
        <v>0.13573946329343933</v>
      </c>
      <c r="AH1559" s="15">
        <f ca="1">IF(B1559=1, ROUND(_xlfn.NORM.INV(AG1559,$C$17,$C$18)*(1+$T$14), 0), ROUND(_xlfn.NORM.INV(AG1559, $D$17, $D$18)*(1+$T$14), 0))</f>
        <v>166</v>
      </c>
      <c r="AI1559" s="20">
        <f ca="1">RAND()</f>
        <v>0.90315344314218349</v>
      </c>
      <c r="AJ1559" s="18">
        <f ca="1">IF(B1559=1, ROUND(_xlfn.NORM.INV(AI1559,$C$19,$C$20), 2), ROUND(_xlfn.NORM.INV(AI1559, $D$19, $D$20), 2))</f>
        <v>2667.14</v>
      </c>
      <c r="AK1559" s="15">
        <f ca="1">MIN(ROUND(H1559*(1+$C$22),0),AH1559)</f>
        <v>166</v>
      </c>
      <c r="AL1559" s="20">
        <f ca="1">RAND()</f>
        <v>0.93316241011734335</v>
      </c>
      <c r="AM1559" s="19">
        <f ca="1">(IF(B1559=1, $G$21+($G$22-$G$21)*AL1559, $H$21+($H$22-$H$21)*AL1559))</f>
        <v>4.7660684354107023E-2</v>
      </c>
      <c r="AN1559" s="15">
        <f ca="1">ROUND(AK1559*(1-AM1559), 0)</f>
        <v>158</v>
      </c>
      <c r="AO1559" s="18">
        <f ca="1">SUM(IF(AN1559&gt;H1559, (AN1559-H1559)*($G$23+AJ1559), 0),IF(AF1559&gt;G1559,(AF1559-G1559)*($G$23+AB1559),0),IF(X1559&gt;F1559,(X1559-F1559)*($G$23+T1559),0),IF(P1559&gt;E1559,(P1559-E1559)*($G$23+L1559),0))</f>
        <v>0</v>
      </c>
      <c r="AP1559" s="18">
        <f>-$C$24</f>
        <v>-313614.51120000001</v>
      </c>
      <c r="AQ1559" s="17">
        <f ca="1">L1559*P1559+T1559*X1559+AB1559*AF1559+AJ1559*AN1559-AO1559+AP1559</f>
        <v>725936.22879999992</v>
      </c>
      <c r="AS1559" s="21">
        <f ca="1">SUM(IF(AN1559&gt;H1559, (AN1559-H1559), 0),IF(AF1559&gt;G1559,(AF1559-G1559),0),IF(X1559&gt;F1559,(X1559-F1559),0),IF(P1559&gt;E1559,(P1559-E1559),0))</f>
        <v>0</v>
      </c>
    </row>
    <row r="1560" spans="1:45" x14ac:dyDescent="0.4">
      <c r="A1560" s="15">
        <v>1532</v>
      </c>
      <c r="B1560" s="15">
        <f ca="1">IF(RAND() &lt; (8/12), 0, 1)</f>
        <v>1</v>
      </c>
      <c r="C1560" s="20">
        <f ca="1">RAND()</f>
        <v>0.32574087163312415</v>
      </c>
      <c r="D1560" s="15" t="str">
        <f ca="1">LOOKUP(C1560,$H$13:$H$16,$F$13:$F$16)</f>
        <v>Airbus A380-800</v>
      </c>
      <c r="E1560" s="15">
        <f ca="1">LOOKUP(D1560,$F$6:$F$9,$I$6:$I$9)</f>
        <v>14</v>
      </c>
      <c r="F1560" s="15">
        <f ca="1">LOOKUP(D1560,$F$6:$F$9,$J$6:$J$9)</f>
        <v>76</v>
      </c>
      <c r="G1560" s="15">
        <f ca="1">LOOKUP(D1560,$F$6:$F$9,$K$6:$K$9)</f>
        <v>56</v>
      </c>
      <c r="H1560" s="15">
        <f ca="1">LOOKUP(D1560,$F$6:$F$9,$L$6:$L$9)</f>
        <v>341</v>
      </c>
      <c r="I1560" s="20">
        <f ca="1">RAND()</f>
        <v>0.90934827003509699</v>
      </c>
      <c r="J1560" s="15">
        <f ca="1">IF(B1560=1, ROUND(_xlfn.NORM.INV(I1560,$C$5,$C$6)*(1+$T$14), 0), ROUND(_xlfn.NORM.INV(I1560, $D$5, $D$6)*(1+$T$14), 0))</f>
        <v>9</v>
      </c>
      <c r="K1560" s="20">
        <f ca="1">RAND()</f>
        <v>0.44786510181572803</v>
      </c>
      <c r="L1560" s="18">
        <f ca="1">IF(B1560=1, ROUND(_xlfn.NORM.INV(K1560,$C$7,$C$8), 2), ROUND(_xlfn.NORM.INV(K1560, $D$7, $D$8), 2))</f>
        <v>13422.53</v>
      </c>
      <c r="M1560" s="15">
        <f ca="1">MIN(E1560,J1560)</f>
        <v>9</v>
      </c>
      <c r="N1560" s="15">
        <f ca="1">RAND()</f>
        <v>0.10673457386246843</v>
      </c>
      <c r="O1560" s="19">
        <f ca="1">(IF(B1560=1, $G$21+($G$22-$G$21)*N1560, $H$21+($H$22-$H$21)*N1560))</f>
        <v>1.8735710085186395E-2</v>
      </c>
      <c r="P1560" s="15">
        <f ca="1">ROUND(M1560*(1-O1560), 0)</f>
        <v>9</v>
      </c>
      <c r="Q1560" s="20">
        <f ca="1">RAND()</f>
        <v>0.39386464772793117</v>
      </c>
      <c r="R1560" s="15">
        <f ca="1">IF(B1560=1, ROUND(_xlfn.NORM.INV(Q1560,$C$9,$C$10)*(1+$T$14), 0), ROUND(_xlfn.NORM.INV(Q1560, $D$9, $D$10)*(1+$T$14), 0))</f>
        <v>54</v>
      </c>
      <c r="S1560" s="20">
        <f ca="1">RAND()</f>
        <v>0.22760742041603566</v>
      </c>
      <c r="T1560" s="18">
        <f ca="1">IF(B1560=1, ROUND(_xlfn.NORM.INV(S1560,$C$11,$C$12), 2), ROUND(_xlfn.NORM.INV(S1560, $D$11, $D$12), 2))</f>
        <v>6156.09</v>
      </c>
      <c r="U1560" s="15">
        <f ca="1">MIN(F1560,R1560)</f>
        <v>54</v>
      </c>
      <c r="V1560" s="15">
        <f ca="1">RAND()</f>
        <v>0.37850808720179352</v>
      </c>
      <c r="W1560" s="19">
        <f ca="1">(IF(B1560=1, $G$21+($G$22-$G$21)*V1560, $H$21+($H$22-$H$21)*V1560))</f>
        <v>2.8247783052062776E-2</v>
      </c>
      <c r="X1560" s="15">
        <f ca="1">ROUND(U1560*(1-W1560), 0)</f>
        <v>52</v>
      </c>
      <c r="Y1560" s="20">
        <f ca="1">RAND()</f>
        <v>0.22659666511049548</v>
      </c>
      <c r="Z1560" s="15">
        <f ca="1">IF(B1560=1, ROUND(_xlfn.NORM.INV(Y1560,$C$13,$C$14)*(1+$T$14), 0), ROUND(_xlfn.NORM.INV(Y1560, $D$13, $D$14)*(1+$T$14), 0))</f>
        <v>37</v>
      </c>
      <c r="AA1560" s="20">
        <f ca="1">RAND()</f>
        <v>0.96738617141288719</v>
      </c>
      <c r="AB1560" s="18">
        <f ca="1">IF(B1560=1, ROUND(_xlfn.NORM.INV(AA1560,$C$15,$C$16), 2), ROUND(_xlfn.NORM.INV(AA1560, $D$15, $D$16), 2))</f>
        <v>4529.0200000000004</v>
      </c>
      <c r="AC1560" s="15">
        <f ca="1">MIN(G1560,Z1560)</f>
        <v>37</v>
      </c>
      <c r="AD1560" s="15">
        <f ca="1">RAND()</f>
        <v>0.98330355056688912</v>
      </c>
      <c r="AE1560" s="19">
        <f ca="1">(IF(B1560=1, $G$21+($G$22-$G$21)*AD1560, $H$21+($H$22-$H$21)*AD1560))</f>
        <v>4.941562426984112E-2</v>
      </c>
      <c r="AF1560" s="15">
        <f ca="1">ROUND(AC1560*(1-AE1560), 0)</f>
        <v>35</v>
      </c>
      <c r="AG1560" s="20">
        <f ca="1">RAND()</f>
        <v>0.57623497358343767</v>
      </c>
      <c r="AH1560" s="15">
        <f ca="1">IF(B1560=1, ROUND(_xlfn.NORM.INV(AG1560,$C$17,$C$18)*(1+$T$14), 0), ROUND(_xlfn.NORM.INV(AG1560, $D$17, $D$18)*(1+$T$14), 0))</f>
        <v>329</v>
      </c>
      <c r="AI1560" s="20">
        <f ca="1">RAND()</f>
        <v>0.37536590005993753</v>
      </c>
      <c r="AJ1560" s="18">
        <f ca="1">IF(B1560=1, ROUND(_xlfn.NORM.INV(AI1560,$C$19,$C$20), 2), ROUND(_xlfn.NORM.INV(AI1560, $D$19, $D$20), 2))</f>
        <v>2181</v>
      </c>
      <c r="AK1560" s="15">
        <f ca="1">MIN(ROUND(H1560*(1+$C$22),0),AH1560)</f>
        <v>329</v>
      </c>
      <c r="AL1560" s="20">
        <f ca="1">RAND()</f>
        <v>0.47094322775381159</v>
      </c>
      <c r="AM1560" s="19">
        <f ca="1">(IF(B1560=1, $G$21+($G$22-$G$21)*AL1560, $H$21+($H$22-$H$21)*AL1560))</f>
        <v>3.1483012971383409E-2</v>
      </c>
      <c r="AN1560" s="15">
        <f ca="1">ROUND(AK1560*(1-AM1560), 0)</f>
        <v>319</v>
      </c>
      <c r="AO1560" s="18">
        <f ca="1">SUM(IF(AN1560&gt;H1560, (AN1560-H1560)*($G$23+AJ1560), 0),IF(AF1560&gt;G1560,(AF1560-G1560)*($G$23+AB1560),0),IF(X1560&gt;F1560,(X1560-F1560)*($G$23+T1560),0),IF(P1560&gt;E1560,(P1560-E1560)*($G$23+L1560),0))</f>
        <v>0</v>
      </c>
      <c r="AP1560" s="18">
        <f>-$C$24</f>
        <v>-313614.51120000001</v>
      </c>
      <c r="AQ1560" s="17">
        <f ca="1">L1560*P1560+T1560*X1560+AB1560*AF1560+AJ1560*AN1560-AO1560+AP1560</f>
        <v>981559.63879999984</v>
      </c>
      <c r="AS1560" s="21">
        <f ca="1">SUM(IF(AN1560&gt;H1560, (AN1560-H1560), 0),IF(AF1560&gt;G1560,(AF1560-G1560),0),IF(X1560&gt;F1560,(X1560-F1560),0),IF(P1560&gt;E1560,(P1560-E1560),0))</f>
        <v>0</v>
      </c>
    </row>
    <row r="1561" spans="1:45" x14ac:dyDescent="0.4">
      <c r="A1561" s="15">
        <v>1533</v>
      </c>
      <c r="B1561" s="15">
        <f ca="1">IF(RAND() &lt; (8/12), 0, 1)</f>
        <v>0</v>
      </c>
      <c r="C1561" s="20">
        <f ca="1">RAND()</f>
        <v>0.74687662074106442</v>
      </c>
      <c r="D1561" s="15" t="str">
        <f ca="1">LOOKUP(C1561,$H$13:$H$16,$F$13:$F$16)</f>
        <v>Boeing 777-300ER</v>
      </c>
      <c r="E1561" s="15">
        <f ca="1">LOOKUP(D1561,$F$6:$F$9,$I$6:$I$9)</f>
        <v>8</v>
      </c>
      <c r="F1561" s="15">
        <f ca="1">LOOKUP(D1561,$F$6:$F$9,$J$6:$J$9)</f>
        <v>40</v>
      </c>
      <c r="G1561" s="15">
        <f ca="1">LOOKUP(D1561,$F$6:$F$9,$K$6:$K$9)</f>
        <v>24</v>
      </c>
      <c r="H1561" s="15">
        <f ca="1">LOOKUP(D1561,$F$6:$F$9,$L$6:$L$9)</f>
        <v>260</v>
      </c>
      <c r="I1561" s="20">
        <f ca="1">RAND()</f>
        <v>0.39417691562829282</v>
      </c>
      <c r="J1561" s="15">
        <f ca="1">IF(B1561=1, ROUND(_xlfn.NORM.INV(I1561,$C$5,$C$6)*(1+$T$14), 0), ROUND(_xlfn.NORM.INV(I1561, $D$5, $D$6)*(1+$T$14), 0))</f>
        <v>4</v>
      </c>
      <c r="K1561" s="20">
        <f ca="1">RAND()</f>
        <v>0.27996310849340134</v>
      </c>
      <c r="L1561" s="18">
        <f ca="1">IF(B1561=1, ROUND(_xlfn.NORM.INV(K1561,$C$7,$C$8), 2), ROUND(_xlfn.NORM.INV(K1561, $D$7, $D$8), 2))</f>
        <v>10226.69</v>
      </c>
      <c r="M1561" s="15">
        <f ca="1">MIN(E1561,J1561)</f>
        <v>4</v>
      </c>
      <c r="N1561" s="15">
        <f ca="1">RAND()</f>
        <v>0.59473193416778591</v>
      </c>
      <c r="O1561" s="19">
        <f ca="1">(IF(B1561=1, $G$21+($G$22-$G$21)*N1561, $H$21+($H$22-$H$21)*N1561))</f>
        <v>2.7841958025033579E-2</v>
      </c>
      <c r="P1561" s="15">
        <f ca="1">ROUND(M1561*(1-O1561), 0)</f>
        <v>4</v>
      </c>
      <c r="Q1561" s="20">
        <f ca="1">RAND()</f>
        <v>0.76302435195841178</v>
      </c>
      <c r="R1561" s="15">
        <f ca="1">IF(B1561=1, ROUND(_xlfn.NORM.INV(Q1561,$C$9,$C$10)*(1+$T$14), 0), ROUND(_xlfn.NORM.INV(Q1561, $D$9, $D$10)*(1+$T$14), 0))</f>
        <v>47</v>
      </c>
      <c r="S1561" s="20">
        <f ca="1">RAND()</f>
        <v>0.19039177587403089</v>
      </c>
      <c r="T1561" s="18">
        <f ca="1">IF(B1561=1, ROUND(_xlfn.NORM.INV(S1561,$C$11,$C$12), 2), ROUND(_xlfn.NORM.INV(S1561, $D$11, $D$12), 2))</f>
        <v>5046.46</v>
      </c>
      <c r="U1561" s="15">
        <f ca="1">MIN(F1561,R1561)</f>
        <v>40</v>
      </c>
      <c r="V1561" s="15">
        <f ca="1">RAND()</f>
        <v>0.49585993314497057</v>
      </c>
      <c r="W1561" s="19">
        <f ca="1">(IF(B1561=1, $G$21+($G$22-$G$21)*V1561, $H$21+($H$22-$H$21)*V1561))</f>
        <v>2.4875797994349115E-2</v>
      </c>
      <c r="X1561" s="15">
        <f ca="1">ROUND(U1561*(1-W1561), 0)</f>
        <v>39</v>
      </c>
      <c r="Y1561" s="20">
        <f ca="1">RAND()</f>
        <v>7.0507037160982944E-2</v>
      </c>
      <c r="Z1561" s="15">
        <f ca="1">IF(B1561=1, ROUND(_xlfn.NORM.INV(Y1561,$C$13,$C$14)*(1+$T$14), 0), ROUND(_xlfn.NORM.INV(Y1561, $D$13, $D$14)*(1+$T$14), 0))</f>
        <v>22</v>
      </c>
      <c r="AA1561" s="20">
        <f ca="1">RAND()</f>
        <v>6.4854775157739186E-2</v>
      </c>
      <c r="AB1561" s="18">
        <f ca="1">IF(B1561=1, ROUND(_xlfn.NORM.INV(AA1561,$C$15,$C$16), 2), ROUND(_xlfn.NORM.INV(AA1561, $D$15, $D$16), 2))</f>
        <v>2613.81</v>
      </c>
      <c r="AC1561" s="15">
        <f ca="1">MIN(G1561,Z1561)</f>
        <v>22</v>
      </c>
      <c r="AD1561" s="15">
        <f ca="1">RAND()</f>
        <v>0.41171400880598175</v>
      </c>
      <c r="AE1561" s="19">
        <f ca="1">(IF(B1561=1, $G$21+($G$22-$G$21)*AD1561, $H$21+($H$22-$H$21)*AD1561))</f>
        <v>2.2351420264179453E-2</v>
      </c>
      <c r="AF1561" s="15">
        <f ca="1">ROUND(AC1561*(1-AE1561), 0)</f>
        <v>22</v>
      </c>
      <c r="AG1561" s="20">
        <f ca="1">RAND()</f>
        <v>0.55459041213368654</v>
      </c>
      <c r="AH1561" s="15">
        <f ca="1">IF(B1561=1, ROUND(_xlfn.NORM.INV(AG1561,$C$17,$C$18)*(1+$T$14), 0), ROUND(_xlfn.NORM.INV(AG1561, $D$17, $D$18)*(1+$T$14), 0))</f>
        <v>207</v>
      </c>
      <c r="AI1561" s="20">
        <f ca="1">RAND()</f>
        <v>0.71093021169734605</v>
      </c>
      <c r="AJ1561" s="18">
        <f ca="1">IF(B1561=1, ROUND(_xlfn.NORM.INV(AI1561,$C$19,$C$20), 2), ROUND(_xlfn.NORM.INV(AI1561, $D$19, $D$20), 2))</f>
        <v>1790.97</v>
      </c>
      <c r="AK1561" s="15">
        <f ca="1">MIN(ROUND(H1561*(1+$C$22),0),AH1561)</f>
        <v>207</v>
      </c>
      <c r="AL1561" s="20">
        <f ca="1">RAND()</f>
        <v>0.74022751866019654</v>
      </c>
      <c r="AM1561" s="19">
        <f ca="1">(IF(B1561=1, $G$21+($G$22-$G$21)*AL1561, $H$21+($H$22-$H$21)*AL1561))</f>
        <v>3.2206825559805898E-2</v>
      </c>
      <c r="AN1561" s="15">
        <f ca="1">ROUND(AK1561*(1-AM1561), 0)</f>
        <v>200</v>
      </c>
      <c r="AO1561" s="18">
        <f ca="1">SUM(IF(AN1561&gt;H1561, (AN1561-H1561)*($G$23+AJ1561), 0),IF(AF1561&gt;G1561,(AF1561-G1561)*($G$23+AB1561),0),IF(X1561&gt;F1561,(X1561-F1561)*($G$23+T1561),0),IF(P1561&gt;E1561,(P1561-E1561)*($G$23+L1561),0))</f>
        <v>0</v>
      </c>
      <c r="AP1561" s="18">
        <f>-$C$24</f>
        <v>-313614.51120000001</v>
      </c>
      <c r="AQ1561" s="17">
        <f ca="1">L1561*P1561+T1561*X1561+AB1561*AF1561+AJ1561*AN1561-AO1561+AP1561</f>
        <v>339802.00880000001</v>
      </c>
      <c r="AS1561" s="21">
        <f ca="1">SUM(IF(AN1561&gt;H1561, (AN1561-H1561), 0),IF(AF1561&gt;G1561,(AF1561-G1561),0),IF(X1561&gt;F1561,(X1561-F1561),0),IF(P1561&gt;E1561,(P1561-E1561),0))</f>
        <v>0</v>
      </c>
    </row>
    <row r="1562" spans="1:45" x14ac:dyDescent="0.4">
      <c r="A1562" s="15">
        <v>1534</v>
      </c>
      <c r="B1562" s="15">
        <f ca="1">IF(RAND() &lt; (8/12), 0, 1)</f>
        <v>0</v>
      </c>
      <c r="C1562" s="20">
        <f ca="1">RAND()</f>
        <v>0.8225507758959083</v>
      </c>
      <c r="D1562" s="15" t="str">
        <f ca="1">LOOKUP(C1562,$H$13:$H$16,$F$13:$F$16)</f>
        <v>Boeing 777-300ER</v>
      </c>
      <c r="E1562" s="15">
        <f ca="1">LOOKUP(D1562,$F$6:$F$9,$I$6:$I$9)</f>
        <v>8</v>
      </c>
      <c r="F1562" s="15">
        <f ca="1">LOOKUP(D1562,$F$6:$F$9,$J$6:$J$9)</f>
        <v>40</v>
      </c>
      <c r="G1562" s="15">
        <f ca="1">LOOKUP(D1562,$F$6:$F$9,$K$6:$K$9)</f>
        <v>24</v>
      </c>
      <c r="H1562" s="15">
        <f ca="1">LOOKUP(D1562,$F$6:$F$9,$L$6:$L$9)</f>
        <v>260</v>
      </c>
      <c r="I1562" s="20">
        <f ca="1">RAND()</f>
        <v>0.93493364241188903</v>
      </c>
      <c r="J1562" s="15">
        <f ca="1">IF(B1562=1, ROUND(_xlfn.NORM.INV(I1562,$C$5,$C$6)*(1+$T$14), 0), ROUND(_xlfn.NORM.INV(I1562, $D$5, $D$6)*(1+$T$14), 0))</f>
        <v>6</v>
      </c>
      <c r="K1562" s="20">
        <f ca="1">RAND()</f>
        <v>0.17587648487831142</v>
      </c>
      <c r="L1562" s="18">
        <f ca="1">IF(B1562=1, ROUND(_xlfn.NORM.INV(K1562,$C$7,$C$8), 2), ROUND(_xlfn.NORM.INV(K1562, $D$7, $D$8), 2))</f>
        <v>10067.98</v>
      </c>
      <c r="M1562" s="15">
        <f ca="1">MIN(E1562,J1562)</f>
        <v>6</v>
      </c>
      <c r="N1562" s="15">
        <f ca="1">RAND()</f>
        <v>0.89362397307516239</v>
      </c>
      <c r="O1562" s="19">
        <f ca="1">(IF(B1562=1, $G$21+($G$22-$G$21)*N1562, $H$21+($H$22-$H$21)*N1562))</f>
        <v>3.6808719192254868E-2</v>
      </c>
      <c r="P1562" s="15">
        <f ca="1">ROUND(M1562*(1-O1562), 0)</f>
        <v>6</v>
      </c>
      <c r="Q1562" s="20">
        <f ca="1">RAND()</f>
        <v>0.11564122423866263</v>
      </c>
      <c r="R1562" s="15">
        <f ca="1">IF(B1562=1, ROUND(_xlfn.NORM.INV(Q1562,$C$9,$C$10)*(1+$T$14), 0), ROUND(_xlfn.NORM.INV(Q1562, $D$9, $D$10)*(1+$T$14), 0))</f>
        <v>27</v>
      </c>
      <c r="S1562" s="20">
        <f ca="1">RAND()</f>
        <v>0.73453476022019415</v>
      </c>
      <c r="T1562" s="18">
        <f ca="1">IF(B1562=1, ROUND(_xlfn.NORM.INV(S1562,$C$11,$C$12), 2), ROUND(_xlfn.NORM.INV(S1562, $D$11, $D$12), 2))</f>
        <v>5388.98</v>
      </c>
      <c r="U1562" s="15">
        <f ca="1">MIN(F1562,R1562)</f>
        <v>27</v>
      </c>
      <c r="V1562" s="15">
        <f ca="1">RAND()</f>
        <v>0.49382208785925907</v>
      </c>
      <c r="W1562" s="19">
        <f ca="1">(IF(B1562=1, $G$21+($G$22-$G$21)*V1562, $H$21+($H$22-$H$21)*V1562))</f>
        <v>2.4814662635777772E-2</v>
      </c>
      <c r="X1562" s="15">
        <f ca="1">ROUND(U1562*(1-W1562), 0)</f>
        <v>26</v>
      </c>
      <c r="Y1562" s="20">
        <f ca="1">RAND()</f>
        <v>0.30510954709040006</v>
      </c>
      <c r="Z1562" s="15">
        <f ca="1">IF(B1562=1, ROUND(_xlfn.NORM.INV(Y1562,$C$13,$C$14)*(1+$T$14), 0), ROUND(_xlfn.NORM.INV(Y1562, $D$13, $D$14)*(1+$T$14), 0))</f>
        <v>31</v>
      </c>
      <c r="AA1562" s="20">
        <f ca="1">RAND()</f>
        <v>1.4138135212998226E-2</v>
      </c>
      <c r="AB1562" s="18">
        <f ca="1">IF(B1562=1, ROUND(_xlfn.NORM.INV(AA1562,$C$15,$C$16), 2), ROUND(_xlfn.NORM.INV(AA1562, $D$15, $D$16), 2))</f>
        <v>2531.39</v>
      </c>
      <c r="AC1562" s="15">
        <f ca="1">MIN(G1562,Z1562)</f>
        <v>24</v>
      </c>
      <c r="AD1562" s="15">
        <f ca="1">RAND()</f>
        <v>0.45122280733073805</v>
      </c>
      <c r="AE1562" s="19">
        <f ca="1">(IF(B1562=1, $G$21+($G$22-$G$21)*AD1562, $H$21+($H$22-$H$21)*AD1562))</f>
        <v>2.3536684219922142E-2</v>
      </c>
      <c r="AF1562" s="15">
        <f ca="1">ROUND(AC1562*(1-AE1562), 0)</f>
        <v>23</v>
      </c>
      <c r="AG1562" s="20">
        <f ca="1">RAND()</f>
        <v>0.57344423281385803</v>
      </c>
      <c r="AH1562" s="15">
        <f ca="1">IF(B1562=1, ROUND(_xlfn.NORM.INV(AG1562,$C$17,$C$18)*(1+$T$14), 0), ROUND(_xlfn.NORM.INV(AG1562, $D$17, $D$18)*(1+$T$14), 0))</f>
        <v>209</v>
      </c>
      <c r="AI1562" s="20">
        <f ca="1">RAND()</f>
        <v>7.6201147985198392E-2</v>
      </c>
      <c r="AJ1562" s="18">
        <f ca="1">IF(B1562=1, ROUND(_xlfn.NORM.INV(AI1562,$C$19,$C$20), 2), ROUND(_xlfn.NORM.INV(AI1562, $D$19, $D$20), 2))</f>
        <v>1640.02</v>
      </c>
      <c r="AK1562" s="15">
        <f ca="1">MIN(ROUND(H1562*(1+$C$22),0),AH1562)</f>
        <v>209</v>
      </c>
      <c r="AL1562" s="20">
        <f ca="1">RAND()</f>
        <v>0.39536938221502749</v>
      </c>
      <c r="AM1562" s="19">
        <f ca="1">(IF(B1562=1, $G$21+($G$22-$G$21)*AL1562, $H$21+($H$22-$H$21)*AL1562))</f>
        <v>2.1861081466450827E-2</v>
      </c>
      <c r="AN1562" s="15">
        <f ca="1">ROUND(AK1562*(1-AM1562), 0)</f>
        <v>204</v>
      </c>
      <c r="AO1562" s="18">
        <f ca="1">SUM(IF(AN1562&gt;H1562, (AN1562-H1562)*($G$23+AJ1562), 0),IF(AF1562&gt;G1562,(AF1562-G1562)*($G$23+AB1562),0),IF(X1562&gt;F1562,(X1562-F1562)*($G$23+T1562),0),IF(P1562&gt;E1562,(P1562-E1562)*($G$23+L1562),0))</f>
        <v>0</v>
      </c>
      <c r="AP1562" s="18">
        <f>-$C$24</f>
        <v>-313614.51120000001</v>
      </c>
      <c r="AQ1562" s="17">
        <f ca="1">L1562*P1562+T1562*X1562+AB1562*AF1562+AJ1562*AN1562-AO1562+AP1562</f>
        <v>279692.89880000002</v>
      </c>
      <c r="AS1562" s="21">
        <f ca="1">SUM(IF(AN1562&gt;H1562, (AN1562-H1562), 0),IF(AF1562&gt;G1562,(AF1562-G1562),0),IF(X1562&gt;F1562,(X1562-F1562),0),IF(P1562&gt;E1562,(P1562-E1562),0))</f>
        <v>0</v>
      </c>
    </row>
    <row r="1563" spans="1:45" x14ac:dyDescent="0.4">
      <c r="A1563" s="15">
        <v>1535</v>
      </c>
      <c r="B1563" s="15">
        <f ca="1">IF(RAND() &lt; (8/12), 0, 1)</f>
        <v>0</v>
      </c>
      <c r="C1563" s="20">
        <f ca="1">RAND()</f>
        <v>0.79888316154708916</v>
      </c>
      <c r="D1563" s="15" t="str">
        <f ca="1">LOOKUP(C1563,$H$13:$H$16,$F$13:$F$16)</f>
        <v>Boeing 777-300ER</v>
      </c>
      <c r="E1563" s="15">
        <f ca="1">LOOKUP(D1563,$F$6:$F$9,$I$6:$I$9)</f>
        <v>8</v>
      </c>
      <c r="F1563" s="15">
        <f ca="1">LOOKUP(D1563,$F$6:$F$9,$J$6:$J$9)</f>
        <v>40</v>
      </c>
      <c r="G1563" s="15">
        <f ca="1">LOOKUP(D1563,$F$6:$F$9,$K$6:$K$9)</f>
        <v>24</v>
      </c>
      <c r="H1563" s="15">
        <f ca="1">LOOKUP(D1563,$F$6:$F$9,$L$6:$L$9)</f>
        <v>260</v>
      </c>
      <c r="I1563" s="20">
        <f ca="1">RAND()</f>
        <v>0.194231696000711</v>
      </c>
      <c r="J1563" s="15">
        <f ca="1">IF(B1563=1, ROUND(_xlfn.NORM.INV(I1563,$C$5,$C$6)*(1+$T$14), 0), ROUND(_xlfn.NORM.INV(I1563, $D$5, $D$6)*(1+$T$14), 0))</f>
        <v>3</v>
      </c>
      <c r="K1563" s="20">
        <f ca="1">RAND()</f>
        <v>0.64378249953945055</v>
      </c>
      <c r="L1563" s="18">
        <f ca="1">IF(B1563=1, ROUND(_xlfn.NORM.INV(K1563,$C$7,$C$8), 2), ROUND(_xlfn.NORM.INV(K1563, $D$7, $D$8), 2))</f>
        <v>10660.37</v>
      </c>
      <c r="M1563" s="15">
        <f ca="1">MIN(E1563,J1563)</f>
        <v>3</v>
      </c>
      <c r="N1563" s="15">
        <f ca="1">RAND()</f>
        <v>0.92079276956377609</v>
      </c>
      <c r="O1563" s="19">
        <f ca="1">(IF(B1563=1, $G$21+($G$22-$G$21)*N1563, $H$21+($H$22-$H$21)*N1563))</f>
        <v>3.7623783086913283E-2</v>
      </c>
      <c r="P1563" s="15">
        <f ca="1">ROUND(M1563*(1-O1563), 0)</f>
        <v>3</v>
      </c>
      <c r="Q1563" s="20">
        <f ca="1">RAND()</f>
        <v>0.11053957610227061</v>
      </c>
      <c r="R1563" s="15">
        <f ca="1">IF(B1563=1, ROUND(_xlfn.NORM.INV(Q1563,$C$9,$C$10)*(1+$T$14), 0), ROUND(_xlfn.NORM.INV(Q1563, $D$9, $D$10)*(1+$T$14), 0))</f>
        <v>27</v>
      </c>
      <c r="S1563" s="20">
        <f ca="1">RAND()</f>
        <v>0.60022050603708055</v>
      </c>
      <c r="T1563" s="18">
        <f ca="1">IF(B1563=1, ROUND(_xlfn.NORM.INV(S1563,$C$11,$C$12), 2), ROUND(_xlfn.NORM.INV(S1563, $D$11, $D$12), 2))</f>
        <v>5304.05</v>
      </c>
      <c r="U1563" s="15">
        <f ca="1">MIN(F1563,R1563)</f>
        <v>27</v>
      </c>
      <c r="V1563" s="15">
        <f ca="1">RAND()</f>
        <v>5.1549447178623309E-2</v>
      </c>
      <c r="W1563" s="19">
        <f ca="1">(IF(B1563=1, $G$21+($G$22-$G$21)*V1563, $H$21+($H$22-$H$21)*V1563))</f>
        <v>1.1546483415358699E-2</v>
      </c>
      <c r="X1563" s="15">
        <f ca="1">ROUND(U1563*(1-W1563), 0)</f>
        <v>27</v>
      </c>
      <c r="Y1563" s="20">
        <f ca="1">RAND()</f>
        <v>0.50907652608134868</v>
      </c>
      <c r="Z1563" s="15">
        <f ca="1">IF(B1563=1, ROUND(_xlfn.NORM.INV(Y1563,$C$13,$C$14)*(1+$T$14), 0), ROUND(_xlfn.NORM.INV(Y1563, $D$13, $D$14)*(1+$T$14), 0))</f>
        <v>36</v>
      </c>
      <c r="AA1563" s="20">
        <f ca="1">RAND()</f>
        <v>0.93176107336208447</v>
      </c>
      <c r="AB1563" s="18">
        <f ca="1">IF(B1563=1, ROUND(_xlfn.NORM.INV(AA1563,$C$15,$C$16), 2), ROUND(_xlfn.NORM.INV(AA1563, $D$15, $D$16), 2))</f>
        <v>2978.94</v>
      </c>
      <c r="AC1563" s="15">
        <f ca="1">MIN(G1563,Z1563)</f>
        <v>24</v>
      </c>
      <c r="AD1563" s="15">
        <f ca="1">RAND()</f>
        <v>0.21099352248104275</v>
      </c>
      <c r="AE1563" s="19">
        <f ca="1">(IF(B1563=1, $G$21+($G$22-$G$21)*AD1563, $H$21+($H$22-$H$21)*AD1563))</f>
        <v>1.6329805674431284E-2</v>
      </c>
      <c r="AF1563" s="15">
        <f ca="1">ROUND(AC1563*(1-AE1563), 0)</f>
        <v>24</v>
      </c>
      <c r="AG1563" s="20">
        <f ca="1">RAND()</f>
        <v>0.38626066533606918</v>
      </c>
      <c r="AH1563" s="15">
        <f ca="1">IF(B1563=1, ROUND(_xlfn.NORM.INV(AG1563,$C$17,$C$18)*(1+$T$14), 0), ROUND(_xlfn.NORM.INV(AG1563, $D$17, $D$18)*(1+$T$14), 0))</f>
        <v>184</v>
      </c>
      <c r="AI1563" s="20">
        <f ca="1">RAND()</f>
        <v>0.92606620669003392</v>
      </c>
      <c r="AJ1563" s="18">
        <f ca="1">IF(B1563=1, ROUND(_xlfn.NORM.INV(AI1563,$C$19,$C$20), 2), ROUND(_xlfn.NORM.INV(AI1563, $D$19, $D$20), 2))</f>
        <v>1858.65</v>
      </c>
      <c r="AK1563" s="15">
        <f ca="1">MIN(ROUND(H1563*(1+$C$22),0),AH1563)</f>
        <v>184</v>
      </c>
      <c r="AL1563" s="20">
        <f ca="1">RAND()</f>
        <v>0.17655217029721226</v>
      </c>
      <c r="AM1563" s="19">
        <f ca="1">(IF(B1563=1, $G$21+($G$22-$G$21)*AL1563, $H$21+($H$22-$H$21)*AL1563))</f>
        <v>1.5296565108916367E-2</v>
      </c>
      <c r="AN1563" s="15">
        <f ca="1">ROUND(AK1563*(1-AM1563), 0)</f>
        <v>181</v>
      </c>
      <c r="AO1563" s="18">
        <f ca="1">SUM(IF(AN1563&gt;H1563, (AN1563-H1563)*($G$23+AJ1563), 0),IF(AF1563&gt;G1563,(AF1563-G1563)*($G$23+AB1563),0),IF(X1563&gt;F1563,(X1563-F1563)*($G$23+T1563),0),IF(P1563&gt;E1563,(P1563-E1563)*($G$23+L1563),0))</f>
        <v>0</v>
      </c>
      <c r="AP1563" s="18">
        <f>-$C$24</f>
        <v>-313614.51120000001</v>
      </c>
      <c r="AQ1563" s="17">
        <f ca="1">L1563*P1563+T1563*X1563+AB1563*AF1563+AJ1563*AN1563-AO1563+AP1563</f>
        <v>269486.15880000003</v>
      </c>
      <c r="AS1563" s="21">
        <f ca="1">SUM(IF(AN1563&gt;H1563, (AN1563-H1563), 0),IF(AF1563&gt;G1563,(AF1563-G1563),0),IF(X1563&gt;F1563,(X1563-F1563),0),IF(P1563&gt;E1563,(P1563-E1563),0))</f>
        <v>0</v>
      </c>
    </row>
    <row r="1564" spans="1:45" x14ac:dyDescent="0.4">
      <c r="A1564" s="15">
        <v>1536</v>
      </c>
      <c r="B1564" s="15">
        <f ca="1">IF(RAND() &lt; (8/12), 0, 1)</f>
        <v>0</v>
      </c>
      <c r="C1564" s="20">
        <f ca="1">RAND()</f>
        <v>0.85692274532142088</v>
      </c>
      <c r="D1564" s="15" t="str">
        <f ca="1">LOOKUP(C1564,$H$13:$H$16,$F$13:$F$16)</f>
        <v>Boeing 777-300ER</v>
      </c>
      <c r="E1564" s="15">
        <f ca="1">LOOKUP(D1564,$F$6:$F$9,$I$6:$I$9)</f>
        <v>8</v>
      </c>
      <c r="F1564" s="15">
        <f ca="1">LOOKUP(D1564,$F$6:$F$9,$J$6:$J$9)</f>
        <v>40</v>
      </c>
      <c r="G1564" s="15">
        <f ca="1">LOOKUP(D1564,$F$6:$F$9,$K$6:$K$9)</f>
        <v>24</v>
      </c>
      <c r="H1564" s="15">
        <f ca="1">LOOKUP(D1564,$F$6:$F$9,$L$6:$L$9)</f>
        <v>260</v>
      </c>
      <c r="I1564" s="20">
        <f ca="1">RAND()</f>
        <v>0.57501777755840267</v>
      </c>
      <c r="J1564" s="15">
        <f ca="1">IF(B1564=1, ROUND(_xlfn.NORM.INV(I1564,$C$5,$C$6)*(1+$T$14), 0), ROUND(_xlfn.NORM.INV(I1564, $D$5, $D$6)*(1+$T$14), 0))</f>
        <v>4</v>
      </c>
      <c r="K1564" s="20">
        <f ca="1">RAND()</f>
        <v>0.59671859820518014</v>
      </c>
      <c r="L1564" s="18">
        <f ca="1">IF(B1564=1, ROUND(_xlfn.NORM.INV(K1564,$C$7,$C$8), 2), ROUND(_xlfn.NORM.INV(K1564, $D$7, $D$8), 2))</f>
        <v>10603.98</v>
      </c>
      <c r="M1564" s="15">
        <f ca="1">MIN(E1564,J1564)</f>
        <v>4</v>
      </c>
      <c r="N1564" s="15">
        <f ca="1">RAND()</f>
        <v>0.68865931777916944</v>
      </c>
      <c r="O1564" s="19">
        <f ca="1">(IF(B1564=1, $G$21+($G$22-$G$21)*N1564, $H$21+($H$22-$H$21)*N1564))</f>
        <v>3.0659779533375085E-2</v>
      </c>
      <c r="P1564" s="15">
        <f ca="1">ROUND(M1564*(1-O1564), 0)</f>
        <v>4</v>
      </c>
      <c r="Q1564" s="20">
        <f ca="1">RAND()</f>
        <v>0.61179000609810885</v>
      </c>
      <c r="R1564" s="15">
        <f ca="1">IF(B1564=1, ROUND(_xlfn.NORM.INV(Q1564,$C$9,$C$10)*(1+$T$14), 0), ROUND(_xlfn.NORM.INV(Q1564, $D$9, $D$10)*(1+$T$14), 0))</f>
        <v>43</v>
      </c>
      <c r="S1564" s="20">
        <f ca="1">RAND()</f>
        <v>0.34898773771060942</v>
      </c>
      <c r="T1564" s="18">
        <f ca="1">IF(B1564=1, ROUND(_xlfn.NORM.INV(S1564,$C$11,$C$12), 2), ROUND(_xlfn.NORM.INV(S1564, $D$11, $D$12), 2))</f>
        <v>5157.76</v>
      </c>
      <c r="U1564" s="15">
        <f ca="1">MIN(F1564,R1564)</f>
        <v>40</v>
      </c>
      <c r="V1564" s="15">
        <f ca="1">RAND()</f>
        <v>0.16303459192815606</v>
      </c>
      <c r="W1564" s="19">
        <f ca="1">(IF(B1564=1, $G$21+($G$22-$G$21)*V1564, $H$21+($H$22-$H$21)*V1564))</f>
        <v>1.4891037757844682E-2</v>
      </c>
      <c r="X1564" s="15">
        <f ca="1">ROUND(U1564*(1-W1564), 0)</f>
        <v>39</v>
      </c>
      <c r="Y1564" s="20">
        <f ca="1">RAND()</f>
        <v>0.24656749052821303</v>
      </c>
      <c r="Z1564" s="15">
        <f ca="1">IF(B1564=1, ROUND(_xlfn.NORM.INV(Y1564,$C$13,$C$14)*(1+$T$14), 0), ROUND(_xlfn.NORM.INV(Y1564, $D$13, $D$14)*(1+$T$14), 0))</f>
        <v>29</v>
      </c>
      <c r="AA1564" s="20">
        <f ca="1">RAND()</f>
        <v>5.3775036497416551E-3</v>
      </c>
      <c r="AB1564" s="18">
        <f ca="1">IF(B1564=1, ROUND(_xlfn.NORM.INV(AA1564,$C$15,$C$16), 2), ROUND(_xlfn.NORM.INV(AA1564, $D$15, $D$16), 2))</f>
        <v>2487.98</v>
      </c>
      <c r="AC1564" s="15">
        <f ca="1">MIN(G1564,Z1564)</f>
        <v>24</v>
      </c>
      <c r="AD1564" s="15">
        <f ca="1">RAND()</f>
        <v>0.14381041795600802</v>
      </c>
      <c r="AE1564" s="19">
        <f ca="1">(IF(B1564=1, $G$21+($G$22-$G$21)*AD1564, $H$21+($H$22-$H$21)*AD1564))</f>
        <v>1.431431253868024E-2</v>
      </c>
      <c r="AF1564" s="15">
        <f ca="1">ROUND(AC1564*(1-AE1564), 0)</f>
        <v>24</v>
      </c>
      <c r="AG1564" s="20">
        <f ca="1">RAND()</f>
        <v>8.940188871131205E-2</v>
      </c>
      <c r="AH1564" s="15">
        <f ca="1">IF(B1564=1, ROUND(_xlfn.NORM.INV(AG1564,$C$17,$C$18)*(1+$T$14), 0), ROUND(_xlfn.NORM.INV(AG1564, $D$17, $D$18)*(1+$T$14), 0))</f>
        <v>129</v>
      </c>
      <c r="AI1564" s="20">
        <f ca="1">RAND()</f>
        <v>0.1143438450573695</v>
      </c>
      <c r="AJ1564" s="18">
        <f ca="1">IF(B1564=1, ROUND(_xlfn.NORM.INV(AI1564,$C$19,$C$20), 2), ROUND(_xlfn.NORM.INV(AI1564, $D$19, $D$20), 2))</f>
        <v>1657.29</v>
      </c>
      <c r="AK1564" s="15">
        <f ca="1">MIN(ROUND(H1564*(1+$C$22),0),AH1564)</f>
        <v>129</v>
      </c>
      <c r="AL1564" s="20">
        <f ca="1">RAND()</f>
        <v>0.99655393210029264</v>
      </c>
      <c r="AM1564" s="19">
        <f ca="1">(IF(B1564=1, $G$21+($G$22-$G$21)*AL1564, $H$21+($H$22-$H$21)*AL1564))</f>
        <v>3.9896617963008779E-2</v>
      </c>
      <c r="AN1564" s="15">
        <f ca="1">ROUND(AK1564*(1-AM1564), 0)</f>
        <v>124</v>
      </c>
      <c r="AO1564" s="18">
        <f ca="1">SUM(IF(AN1564&gt;H1564, (AN1564-H1564)*($G$23+AJ1564), 0),IF(AF1564&gt;G1564,(AF1564-G1564)*($G$23+AB1564),0),IF(X1564&gt;F1564,(X1564-F1564)*($G$23+T1564),0),IF(P1564&gt;E1564,(P1564-E1564)*($G$23+L1564),0))</f>
        <v>0</v>
      </c>
      <c r="AP1564" s="18">
        <f>-$C$24</f>
        <v>-313614.51120000001</v>
      </c>
      <c r="AQ1564" s="17">
        <f ca="1">L1564*P1564+T1564*X1564+AB1564*AF1564+AJ1564*AN1564-AO1564+AP1564</f>
        <v>195169.52880000003</v>
      </c>
      <c r="AS1564" s="21">
        <f ca="1">SUM(IF(AN1564&gt;H1564, (AN1564-H1564), 0),IF(AF1564&gt;G1564,(AF1564-G1564),0),IF(X1564&gt;F1564,(X1564-F1564),0),IF(P1564&gt;E1564,(P1564-E1564),0))</f>
        <v>0</v>
      </c>
    </row>
    <row r="1565" spans="1:45" x14ac:dyDescent="0.4">
      <c r="A1565" s="15">
        <v>1537</v>
      </c>
      <c r="B1565" s="15">
        <f ca="1">IF(RAND() &lt; (8/12), 0, 1)</f>
        <v>0</v>
      </c>
      <c r="C1565" s="20">
        <f ca="1">RAND()</f>
        <v>0.11780148708608129</v>
      </c>
      <c r="D1565" s="15" t="str">
        <f ca="1">LOOKUP(C1565,$H$13:$H$16,$F$13:$F$16)</f>
        <v>Airbus A350-900</v>
      </c>
      <c r="E1565" s="15">
        <f ca="1">LOOKUP(D1565,$F$6:$F$9,$I$6:$I$9)</f>
        <v>0</v>
      </c>
      <c r="F1565" s="15">
        <f ca="1">LOOKUP(D1565,$F$6:$F$9,$J$6:$J$9)</f>
        <v>32</v>
      </c>
      <c r="G1565" s="15">
        <f ca="1">LOOKUP(D1565,$F$6:$F$9,$K$6:$K$9)</f>
        <v>21</v>
      </c>
      <c r="H1565" s="15">
        <f ca="1">LOOKUP(D1565,$F$6:$F$9,$L$6:$L$9)</f>
        <v>259</v>
      </c>
      <c r="I1565" s="20">
        <f ca="1">RAND()</f>
        <v>0.3023198176504639</v>
      </c>
      <c r="J1565" s="15">
        <f ca="1">IF(B1565=1, ROUND(_xlfn.NORM.INV(I1565,$C$5,$C$6)*(1+$T$14), 0), ROUND(_xlfn.NORM.INV(I1565, $D$5, $D$6)*(1+$T$14), 0))</f>
        <v>4</v>
      </c>
      <c r="K1565" s="20">
        <f ca="1">RAND()</f>
        <v>9.6730718477507582E-2</v>
      </c>
      <c r="L1565" s="18">
        <f ca="1">IF(B1565=1, ROUND(_xlfn.NORM.INV(K1565,$C$7,$C$8), 2), ROUND(_xlfn.NORM.INV(K1565, $D$7, $D$8), 2))</f>
        <v>9899.7099999999991</v>
      </c>
      <c r="M1565" s="15">
        <f ca="1">MIN(E1565,J1565)</f>
        <v>0</v>
      </c>
      <c r="N1565" s="15">
        <f ca="1">RAND()</f>
        <v>0.21627384030364094</v>
      </c>
      <c r="O1565" s="19">
        <f ca="1">(IF(B1565=1, $G$21+($G$22-$G$21)*N1565, $H$21+($H$22-$H$21)*N1565))</f>
        <v>1.6488215209109227E-2</v>
      </c>
      <c r="P1565" s="15">
        <f ca="1">ROUND(M1565*(1-O1565), 0)</f>
        <v>0</v>
      </c>
      <c r="Q1565" s="20">
        <f ca="1">RAND()</f>
        <v>0.71095139899621029</v>
      </c>
      <c r="R1565" s="15">
        <f ca="1">IF(B1565=1, ROUND(_xlfn.NORM.INV(Q1565,$C$9,$C$10)*(1+$T$14), 0), ROUND(_xlfn.NORM.INV(Q1565, $D$9, $D$10)*(1+$T$14), 0))</f>
        <v>46</v>
      </c>
      <c r="S1565" s="20">
        <f ca="1">RAND()</f>
        <v>0.31598542790756912</v>
      </c>
      <c r="T1565" s="18">
        <f ca="1">IF(B1565=1, ROUND(_xlfn.NORM.INV(S1565,$C$11,$C$12), 2), ROUND(_xlfn.NORM.INV(S1565, $D$11, $D$12), 2))</f>
        <v>5137.05</v>
      </c>
      <c r="U1565" s="15">
        <f ca="1">MIN(F1565,R1565)</f>
        <v>32</v>
      </c>
      <c r="V1565" s="15">
        <f ca="1">RAND()</f>
        <v>2.2200447432896286E-3</v>
      </c>
      <c r="W1565" s="19">
        <f ca="1">(IF(B1565=1, $G$21+($G$22-$G$21)*V1565, $H$21+($H$22-$H$21)*V1565))</f>
        <v>1.0066601342298689E-2</v>
      </c>
      <c r="X1565" s="15">
        <f ca="1">ROUND(U1565*(1-W1565), 0)</f>
        <v>32</v>
      </c>
      <c r="Y1565" s="20">
        <f ca="1">RAND()</f>
        <v>0.22724426417295152</v>
      </c>
      <c r="Z1565" s="15">
        <f ca="1">IF(B1565=1, ROUND(_xlfn.NORM.INV(Y1565,$C$13,$C$14)*(1+$T$14), 0), ROUND(_xlfn.NORM.INV(Y1565, $D$13, $D$14)*(1+$T$14), 0))</f>
        <v>29</v>
      </c>
      <c r="AA1565" s="20">
        <f ca="1">RAND()</f>
        <v>0.56654057321155382</v>
      </c>
      <c r="AB1565" s="18">
        <f ca="1">IF(B1565=1, ROUND(_xlfn.NORM.INV(AA1565,$C$15,$C$16), 2), ROUND(_xlfn.NORM.INV(AA1565, $D$15, $D$16), 2))</f>
        <v>2818.33</v>
      </c>
      <c r="AC1565" s="15">
        <f ca="1">MIN(G1565,Z1565)</f>
        <v>21</v>
      </c>
      <c r="AD1565" s="15">
        <f ca="1">RAND()</f>
        <v>0.44778676936641859</v>
      </c>
      <c r="AE1565" s="19">
        <f ca="1">(IF(B1565=1, $G$21+($G$22-$G$21)*AD1565, $H$21+($H$22-$H$21)*AD1565))</f>
        <v>2.3433603080992557E-2</v>
      </c>
      <c r="AF1565" s="15">
        <f ca="1">ROUND(AC1565*(1-AE1565), 0)</f>
        <v>21</v>
      </c>
      <c r="AG1565" s="20">
        <f ca="1">RAND()</f>
        <v>4.5422240600758723E-3</v>
      </c>
      <c r="AH1565" s="15">
        <f ca="1">IF(B1565=1, ROUND(_xlfn.NORM.INV(AG1565,$C$17,$C$18)*(1+$T$14), 0), ROUND(_xlfn.NORM.INV(AG1565, $D$17, $D$18)*(1+$T$14), 0))</f>
        <v>63</v>
      </c>
      <c r="AI1565" s="20">
        <f ca="1">RAND()</f>
        <v>0.13736129216101278</v>
      </c>
      <c r="AJ1565" s="18">
        <f ca="1">IF(B1565=1, ROUND(_xlfn.NORM.INV(AI1565,$C$19,$C$20), 2), ROUND(_xlfn.NORM.INV(AI1565, $D$19, $D$20), 2))</f>
        <v>1665.76</v>
      </c>
      <c r="AK1565" s="15">
        <f ca="1">MIN(ROUND(H1565*(1+$C$22),0),AH1565)</f>
        <v>63</v>
      </c>
      <c r="AL1565" s="20">
        <f ca="1">RAND()</f>
        <v>0.63993666384690695</v>
      </c>
      <c r="AM1565" s="19">
        <f ca="1">(IF(B1565=1, $G$21+($G$22-$G$21)*AL1565, $H$21+($H$22-$H$21)*AL1565))</f>
        <v>2.9198099915407207E-2</v>
      </c>
      <c r="AN1565" s="15">
        <f ca="1">ROUND(AK1565*(1-AM1565), 0)</f>
        <v>61</v>
      </c>
      <c r="AO1565" s="18">
        <f ca="1">SUM(IF(AN1565&gt;H1565, (AN1565-H1565)*($G$23+AJ1565), 0),IF(AF1565&gt;G1565,(AF1565-G1565)*($G$23+AB1565),0),IF(X1565&gt;F1565,(X1565-F1565)*($G$23+T1565),0),IF(P1565&gt;E1565,(P1565-E1565)*($G$23+L1565),0))</f>
        <v>0</v>
      </c>
      <c r="AP1565" s="18">
        <f>-$C$24</f>
        <v>-313614.51120000001</v>
      </c>
      <c r="AQ1565" s="17">
        <f ca="1">L1565*P1565+T1565*X1565+AB1565*AF1565+AJ1565*AN1565-AO1565+AP1565</f>
        <v>11567.378800000006</v>
      </c>
      <c r="AS1565" s="21">
        <f ca="1">SUM(IF(AN1565&gt;H1565, (AN1565-H1565), 0),IF(AF1565&gt;G1565,(AF1565-G1565),0),IF(X1565&gt;F1565,(X1565-F1565),0),IF(P1565&gt;E1565,(P1565-E1565),0))</f>
        <v>0</v>
      </c>
    </row>
    <row r="1566" spans="1:45" x14ac:dyDescent="0.4">
      <c r="A1566" s="15">
        <v>1538</v>
      </c>
      <c r="B1566" s="15">
        <f ca="1">IF(RAND() &lt; (8/12), 0, 1)</f>
        <v>0</v>
      </c>
      <c r="C1566" s="20">
        <f ca="1">RAND()</f>
        <v>0.83827750484271746</v>
      </c>
      <c r="D1566" s="15" t="str">
        <f ca="1">LOOKUP(C1566,$H$13:$H$16,$F$13:$F$16)</f>
        <v>Boeing 777-300ER</v>
      </c>
      <c r="E1566" s="15">
        <f ca="1">LOOKUP(D1566,$F$6:$F$9,$I$6:$I$9)</f>
        <v>8</v>
      </c>
      <c r="F1566" s="15">
        <f ca="1">LOOKUP(D1566,$F$6:$F$9,$J$6:$J$9)</f>
        <v>40</v>
      </c>
      <c r="G1566" s="15">
        <f ca="1">LOOKUP(D1566,$F$6:$F$9,$K$6:$K$9)</f>
        <v>24</v>
      </c>
      <c r="H1566" s="15">
        <f ca="1">LOOKUP(D1566,$F$6:$F$9,$L$6:$L$9)</f>
        <v>260</v>
      </c>
      <c r="I1566" s="20">
        <f ca="1">RAND()</f>
        <v>0.89047609592047428</v>
      </c>
      <c r="J1566" s="15">
        <f ca="1">IF(B1566=1, ROUND(_xlfn.NORM.INV(I1566,$C$5,$C$6)*(1+$T$14), 0), ROUND(_xlfn.NORM.INV(I1566, $D$5, $D$6)*(1+$T$14), 0))</f>
        <v>5</v>
      </c>
      <c r="K1566" s="20">
        <f ca="1">RAND()</f>
        <v>0.20047483557292367</v>
      </c>
      <c r="L1566" s="18">
        <f ca="1">IF(B1566=1, ROUND(_xlfn.NORM.INV(K1566,$C$7,$C$8), 2), ROUND(_xlfn.NORM.INV(K1566, $D$7, $D$8), 2))</f>
        <v>10109.58</v>
      </c>
      <c r="M1566" s="15">
        <f ca="1">MIN(E1566,J1566)</f>
        <v>5</v>
      </c>
      <c r="N1566" s="15">
        <f ca="1">RAND()</f>
        <v>0.45983840769389084</v>
      </c>
      <c r="O1566" s="19">
        <f ca="1">(IF(B1566=1, $G$21+($G$22-$G$21)*N1566, $H$21+($H$22-$H$21)*N1566))</f>
        <v>2.3795152230816727E-2</v>
      </c>
      <c r="P1566" s="15">
        <f ca="1">ROUND(M1566*(1-O1566), 0)</f>
        <v>5</v>
      </c>
      <c r="Q1566" s="20">
        <f ca="1">RAND()</f>
        <v>0.92394504632749297</v>
      </c>
      <c r="R1566" s="15">
        <f ca="1">IF(B1566=1, ROUND(_xlfn.NORM.INV(Q1566,$C$9,$C$10)*(1+$T$14), 0), ROUND(_xlfn.NORM.INV(Q1566, $D$9, $D$10)*(1+$T$14), 0))</f>
        <v>55</v>
      </c>
      <c r="S1566" s="20">
        <f ca="1">RAND()</f>
        <v>0.50679304319504104</v>
      </c>
      <c r="T1566" s="18">
        <f ca="1">IF(B1566=1, ROUND(_xlfn.NORM.INV(S1566,$C$11,$C$12), 2), ROUND(_xlfn.NORM.INV(S1566, $D$11, $D$12), 2))</f>
        <v>5250.07</v>
      </c>
      <c r="U1566" s="15">
        <f ca="1">MIN(F1566,R1566)</f>
        <v>40</v>
      </c>
      <c r="V1566" s="15">
        <f ca="1">RAND()</f>
        <v>0.86753095368394906</v>
      </c>
      <c r="W1566" s="19">
        <f ca="1">(IF(B1566=1, $G$21+($G$22-$G$21)*V1566, $H$21+($H$22-$H$21)*V1566))</f>
        <v>3.6025928610518468E-2</v>
      </c>
      <c r="X1566" s="15">
        <f ca="1">ROUND(U1566*(1-W1566), 0)</f>
        <v>39</v>
      </c>
      <c r="Y1566" s="20">
        <f ca="1">RAND()</f>
        <v>0.1774826144718229</v>
      </c>
      <c r="Z1566" s="15">
        <f ca="1">IF(B1566=1, ROUND(_xlfn.NORM.INV(Y1566,$C$13,$C$14)*(1+$T$14), 0), ROUND(_xlfn.NORM.INV(Y1566, $D$13, $D$14)*(1+$T$14), 0))</f>
        <v>27</v>
      </c>
      <c r="AA1566" s="20">
        <f ca="1">RAND()</f>
        <v>0.22119416157792371</v>
      </c>
      <c r="AB1566" s="18">
        <f ca="1">IF(B1566=1, ROUND(_xlfn.NORM.INV(AA1566,$C$15,$C$16), 2), ROUND(_xlfn.NORM.INV(AA1566, $D$15, $D$16), 2))</f>
        <v>2704.61</v>
      </c>
      <c r="AC1566" s="15">
        <f ca="1">MIN(G1566,Z1566)</f>
        <v>24</v>
      </c>
      <c r="AD1566" s="15">
        <f ca="1">RAND()</f>
        <v>0.54809956889463429</v>
      </c>
      <c r="AE1566" s="19">
        <f ca="1">(IF(B1566=1, $G$21+($G$22-$G$21)*AD1566, $H$21+($H$22-$H$21)*AD1566))</f>
        <v>2.6442987066839028E-2</v>
      </c>
      <c r="AF1566" s="15">
        <f ca="1">ROUND(AC1566*(1-AE1566), 0)</f>
        <v>23</v>
      </c>
      <c r="AG1566" s="20">
        <f ca="1">RAND()</f>
        <v>0.54473710236586348</v>
      </c>
      <c r="AH1566" s="15">
        <f ca="1">IF(B1566=1, ROUND(_xlfn.NORM.INV(AG1566,$C$17,$C$18)*(1+$T$14), 0), ROUND(_xlfn.NORM.INV(AG1566, $D$17, $D$18)*(1+$T$14), 0))</f>
        <v>205</v>
      </c>
      <c r="AI1566" s="20">
        <f ca="1">RAND()</f>
        <v>0.1138281847483934</v>
      </c>
      <c r="AJ1566" s="18">
        <f ca="1">IF(B1566=1, ROUND(_xlfn.NORM.INV(AI1566,$C$19,$C$20), 2), ROUND(_xlfn.NORM.INV(AI1566, $D$19, $D$20), 2))</f>
        <v>1657.09</v>
      </c>
      <c r="AK1566" s="15">
        <f ca="1">MIN(ROUND(H1566*(1+$C$22),0),AH1566)</f>
        <v>205</v>
      </c>
      <c r="AL1566" s="20">
        <f ca="1">RAND()</f>
        <v>0.78582174158158768</v>
      </c>
      <c r="AM1566" s="19">
        <f ca="1">(IF(B1566=1, $G$21+($G$22-$G$21)*AL1566, $H$21+($H$22-$H$21)*AL1566))</f>
        <v>3.3574652247447628E-2</v>
      </c>
      <c r="AN1566" s="15">
        <f ca="1">ROUND(AK1566*(1-AM1566), 0)</f>
        <v>198</v>
      </c>
      <c r="AO1566" s="18">
        <f ca="1">SUM(IF(AN1566&gt;H1566, (AN1566-H1566)*($G$23+AJ1566), 0),IF(AF1566&gt;G1566,(AF1566-G1566)*($G$23+AB1566),0),IF(X1566&gt;F1566,(X1566-F1566)*($G$23+T1566),0),IF(P1566&gt;E1566,(P1566-E1566)*($G$23+L1566),0))</f>
        <v>0</v>
      </c>
      <c r="AP1566" s="18">
        <f>-$C$24</f>
        <v>-313614.51120000001</v>
      </c>
      <c r="AQ1566" s="17">
        <f ca="1">L1566*P1566+T1566*X1566+AB1566*AF1566+AJ1566*AN1566-AO1566+AP1566</f>
        <v>331995.96879999997</v>
      </c>
      <c r="AS1566" s="21">
        <f ca="1">SUM(IF(AN1566&gt;H1566, (AN1566-H1566), 0),IF(AF1566&gt;G1566,(AF1566-G1566),0),IF(X1566&gt;F1566,(X1566-F1566),0),IF(P1566&gt;E1566,(P1566-E1566),0))</f>
        <v>0</v>
      </c>
    </row>
    <row r="1567" spans="1:45" x14ac:dyDescent="0.4">
      <c r="A1567" s="15">
        <v>1539</v>
      </c>
      <c r="B1567" s="15">
        <f ca="1">IF(RAND() &lt; (8/12), 0, 1)</f>
        <v>0</v>
      </c>
      <c r="C1567" s="20">
        <f ca="1">RAND()</f>
        <v>0.58176906936883721</v>
      </c>
      <c r="D1567" s="15" t="str">
        <f ca="1">LOOKUP(C1567,$H$13:$H$16,$F$13:$F$16)</f>
        <v>Boeing 777-200LR</v>
      </c>
      <c r="E1567" s="15">
        <f ca="1">LOOKUP(D1567,$F$6:$F$9,$I$6:$I$9)</f>
        <v>0</v>
      </c>
      <c r="F1567" s="15">
        <f ca="1">LOOKUP(D1567,$F$6:$F$9,$J$6:$J$9)</f>
        <v>38</v>
      </c>
      <c r="G1567" s="15">
        <f ca="1">LOOKUP(D1567,$F$6:$F$9,$K$6:$K$9)</f>
        <v>0</v>
      </c>
      <c r="H1567" s="15">
        <f ca="1">LOOKUP(D1567,$F$6:$F$9,$L$6:$L$9)</f>
        <v>264</v>
      </c>
      <c r="I1567" s="20">
        <f ca="1">RAND()</f>
        <v>0.10455943225460285</v>
      </c>
      <c r="J1567" s="15">
        <f ca="1">IF(B1567=1, ROUND(_xlfn.NORM.INV(I1567,$C$5,$C$6)*(1+$T$14), 0), ROUND(_xlfn.NORM.INV(I1567, $D$5, $D$6)*(1+$T$14), 0))</f>
        <v>3</v>
      </c>
      <c r="K1567" s="20">
        <f ca="1">RAND()</f>
        <v>0.97757603906263457</v>
      </c>
      <c r="L1567" s="18">
        <f ca="1">IF(B1567=1, ROUND(_xlfn.NORM.INV(K1567,$C$7,$C$8), 2), ROUND(_xlfn.NORM.INV(K1567, $D$7, $D$8), 2))</f>
        <v>11406.67</v>
      </c>
      <c r="M1567" s="15">
        <f ca="1">MIN(E1567,J1567)</f>
        <v>0</v>
      </c>
      <c r="N1567" s="15">
        <f ca="1">RAND()</f>
        <v>0.79406006608986612</v>
      </c>
      <c r="O1567" s="19">
        <f ca="1">(IF(B1567=1, $G$21+($G$22-$G$21)*N1567, $H$21+($H$22-$H$21)*N1567))</f>
        <v>3.3821801982695986E-2</v>
      </c>
      <c r="P1567" s="15">
        <f ca="1">ROUND(M1567*(1-O1567), 0)</f>
        <v>0</v>
      </c>
      <c r="Q1567" s="20">
        <f ca="1">RAND()</f>
        <v>0.1607353276167135</v>
      </c>
      <c r="R1567" s="15">
        <f ca="1">IF(B1567=1, ROUND(_xlfn.NORM.INV(Q1567,$C$9,$C$10)*(1+$T$14), 0), ROUND(_xlfn.NORM.INV(Q1567, $D$9, $D$10)*(1+$T$14), 0))</f>
        <v>29</v>
      </c>
      <c r="S1567" s="20">
        <f ca="1">RAND()</f>
        <v>0.87434563345944516</v>
      </c>
      <c r="T1567" s="18">
        <f ca="1">IF(B1567=1, ROUND(_xlfn.NORM.INV(S1567,$C$11,$C$12), 2), ROUND(_xlfn.NORM.INV(S1567, $D$11, $D$12), 2))</f>
        <v>5507.61</v>
      </c>
      <c r="U1567" s="15">
        <f ca="1">MIN(F1567,R1567)</f>
        <v>29</v>
      </c>
      <c r="V1567" s="15">
        <f ca="1">RAND()</f>
        <v>0.50861086942953737</v>
      </c>
      <c r="W1567" s="19">
        <f ca="1">(IF(B1567=1, $G$21+($G$22-$G$21)*V1567, $H$21+($H$22-$H$21)*V1567))</f>
        <v>2.5258326082886119E-2</v>
      </c>
      <c r="X1567" s="15">
        <f ca="1">ROUND(U1567*(1-W1567), 0)</f>
        <v>28</v>
      </c>
      <c r="Y1567" s="20">
        <f ca="1">RAND()</f>
        <v>0.78851409746348577</v>
      </c>
      <c r="Z1567" s="15">
        <f ca="1">IF(B1567=1, ROUND(_xlfn.NORM.INV(Y1567,$C$13,$C$14)*(1+$T$14), 0), ROUND(_xlfn.NORM.INV(Y1567, $D$13, $D$14)*(1+$T$14), 0))</f>
        <v>43</v>
      </c>
      <c r="AA1567" s="20">
        <f ca="1">RAND()</f>
        <v>0.11768374515144808</v>
      </c>
      <c r="AB1567" s="18">
        <f ca="1">IF(B1567=1, ROUND(_xlfn.NORM.INV(AA1567,$C$15,$C$16), 2), ROUND(_xlfn.NORM.INV(AA1567, $D$15, $D$16), 2))</f>
        <v>2653.75</v>
      </c>
      <c r="AC1567" s="15">
        <f ca="1">MIN(G1567,Z1567)</f>
        <v>0</v>
      </c>
      <c r="AD1567" s="15">
        <f ca="1">RAND()</f>
        <v>0.77048739689829659</v>
      </c>
      <c r="AE1567" s="19">
        <f ca="1">(IF(B1567=1, $G$21+($G$22-$G$21)*AD1567, $H$21+($H$22-$H$21)*AD1567))</f>
        <v>3.3114621906948895E-2</v>
      </c>
      <c r="AF1567" s="15">
        <f ca="1">ROUND(AC1567*(1-AE1567), 0)</f>
        <v>0</v>
      </c>
      <c r="AG1567" s="20">
        <f ca="1">RAND()</f>
        <v>0.39354143876557746</v>
      </c>
      <c r="AH1567" s="15">
        <f ca="1">IF(B1567=1, ROUND(_xlfn.NORM.INV(AG1567,$C$17,$C$18)*(1+$T$14), 0), ROUND(_xlfn.NORM.INV(AG1567, $D$17, $D$18)*(1+$T$14), 0))</f>
        <v>185</v>
      </c>
      <c r="AI1567" s="20">
        <f ca="1">RAND()</f>
        <v>0.98430474533950885</v>
      </c>
      <c r="AJ1567" s="18">
        <f ca="1">IF(B1567=1, ROUND(_xlfn.NORM.INV(AI1567,$C$19,$C$20), 2), ROUND(_xlfn.NORM.INV(AI1567, $D$19, $D$20), 2))</f>
        <v>1912.2</v>
      </c>
      <c r="AK1567" s="15">
        <f ca="1">MIN(ROUND(H1567*(1+$C$22),0),AH1567)</f>
        <v>185</v>
      </c>
      <c r="AL1567" s="20">
        <f ca="1">RAND()</f>
        <v>0.30922540870283999</v>
      </c>
      <c r="AM1567" s="19">
        <f ca="1">(IF(B1567=1, $G$21+($G$22-$G$21)*AL1567, $H$21+($H$22-$H$21)*AL1567))</f>
        <v>1.9276762261085198E-2</v>
      </c>
      <c r="AN1567" s="15">
        <f ca="1">ROUND(AK1567*(1-AM1567), 0)</f>
        <v>181</v>
      </c>
      <c r="AO1567" s="18">
        <f ca="1">SUM(IF(AN1567&gt;H1567, (AN1567-H1567)*($G$23+AJ1567), 0),IF(AF1567&gt;G1567,(AF1567-G1567)*($G$23+AB1567),0),IF(X1567&gt;F1567,(X1567-F1567)*($G$23+T1567),0),IF(P1567&gt;E1567,(P1567-E1567)*($G$23+L1567),0))</f>
        <v>0</v>
      </c>
      <c r="AP1567" s="18">
        <f>-$C$24</f>
        <v>-313614.51120000001</v>
      </c>
      <c r="AQ1567" s="17">
        <f ca="1">L1567*P1567+T1567*X1567+AB1567*AF1567+AJ1567*AN1567-AO1567+AP1567</f>
        <v>186706.76880000002</v>
      </c>
      <c r="AS1567" s="21">
        <f ca="1">SUM(IF(AN1567&gt;H1567, (AN1567-H1567), 0),IF(AF1567&gt;G1567,(AF1567-G1567),0),IF(X1567&gt;F1567,(X1567-F1567),0),IF(P1567&gt;E1567,(P1567-E1567),0))</f>
        <v>0</v>
      </c>
    </row>
    <row r="1568" spans="1:45" x14ac:dyDescent="0.4">
      <c r="A1568" s="15">
        <v>1540</v>
      </c>
      <c r="B1568" s="15">
        <f ca="1">IF(RAND() &lt; (8/12), 0, 1)</f>
        <v>1</v>
      </c>
      <c r="C1568" s="20">
        <f ca="1">RAND()</f>
        <v>0.65937159143653779</v>
      </c>
      <c r="D1568" s="15" t="str">
        <f ca="1">LOOKUP(C1568,$H$13:$H$16,$F$13:$F$16)</f>
        <v>Boeing 777-300ER</v>
      </c>
      <c r="E1568" s="15">
        <f ca="1">LOOKUP(D1568,$F$6:$F$9,$I$6:$I$9)</f>
        <v>8</v>
      </c>
      <c r="F1568" s="15">
        <f ca="1">LOOKUP(D1568,$F$6:$F$9,$J$6:$J$9)</f>
        <v>40</v>
      </c>
      <c r="G1568" s="15">
        <f ca="1">LOOKUP(D1568,$F$6:$F$9,$K$6:$K$9)</f>
        <v>24</v>
      </c>
      <c r="H1568" s="15">
        <f ca="1">LOOKUP(D1568,$F$6:$F$9,$L$6:$L$9)</f>
        <v>260</v>
      </c>
      <c r="I1568" s="20">
        <f ca="1">RAND()</f>
        <v>0.61235649023687333</v>
      </c>
      <c r="J1568" s="15">
        <f ca="1">IF(B1568=1, ROUND(_xlfn.NORM.INV(I1568,$C$5,$C$6)*(1+$T$14), 0), ROUND(_xlfn.NORM.INV(I1568, $D$5, $D$6)*(1+$T$14), 0))</f>
        <v>7</v>
      </c>
      <c r="K1568" s="20">
        <f ca="1">RAND()</f>
        <v>5.7470950580933877E-2</v>
      </c>
      <c r="L1568" s="18">
        <f ca="1">IF(B1568=1, ROUND(_xlfn.NORM.INV(K1568,$C$7,$C$8), 2), ROUND(_xlfn.NORM.INV(K1568, $D$7, $D$8), 2))</f>
        <v>10816.03</v>
      </c>
      <c r="M1568" s="15">
        <f ca="1">MIN(E1568,J1568)</f>
        <v>7</v>
      </c>
      <c r="N1568" s="15">
        <f ca="1">RAND()</f>
        <v>0.65027187688257382</v>
      </c>
      <c r="O1568" s="19">
        <f ca="1">(IF(B1568=1, $G$21+($G$22-$G$21)*N1568, $H$21+($H$22-$H$21)*N1568))</f>
        <v>3.7759515690890089E-2</v>
      </c>
      <c r="P1568" s="15">
        <f ca="1">ROUND(M1568*(1-O1568), 0)</f>
        <v>7</v>
      </c>
      <c r="Q1568" s="20">
        <f ca="1">RAND()</f>
        <v>0.96825770632098718</v>
      </c>
      <c r="R1568" s="15">
        <f ca="1">IF(B1568=1, ROUND(_xlfn.NORM.INV(Q1568,$C$9,$C$10)*(1+$T$14), 0), ROUND(_xlfn.NORM.INV(Q1568, $D$9, $D$10)*(1+$T$14), 0))</f>
        <v>108</v>
      </c>
      <c r="S1568" s="20">
        <f ca="1">RAND()</f>
        <v>0.52341149292805578</v>
      </c>
      <c r="T1568" s="18">
        <f ca="1">IF(B1568=1, ROUND(_xlfn.NORM.INV(S1568,$C$11,$C$12), 2), ROUND(_xlfn.NORM.INV(S1568, $D$11, $D$12), 2))</f>
        <v>6882.39</v>
      </c>
      <c r="U1568" s="15">
        <f ca="1">MIN(F1568,R1568)</f>
        <v>40</v>
      </c>
      <c r="V1568" s="15">
        <f ca="1">RAND()</f>
        <v>0.64789445053335837</v>
      </c>
      <c r="W1568" s="19">
        <f ca="1">(IF(B1568=1, $G$21+($G$22-$G$21)*V1568, $H$21+($H$22-$H$21)*V1568))</f>
        <v>3.767630576866754E-2</v>
      </c>
      <c r="X1568" s="15">
        <f ca="1">ROUND(U1568*(1-W1568), 0)</f>
        <v>38</v>
      </c>
      <c r="Y1568" s="20">
        <f ca="1">RAND()</f>
        <v>0.22453755384027574</v>
      </c>
      <c r="Z1568" s="15">
        <f ca="1">IF(B1568=1, ROUND(_xlfn.NORM.INV(Y1568,$C$13,$C$14)*(1+$T$14), 0), ROUND(_xlfn.NORM.INV(Y1568, $D$13, $D$14)*(1+$T$14), 0))</f>
        <v>37</v>
      </c>
      <c r="AA1568" s="20">
        <f ca="1">RAND()</f>
        <v>0.34180263194771521</v>
      </c>
      <c r="AB1568" s="18">
        <f ca="1">IF(B1568=1, ROUND(_xlfn.NORM.INV(AA1568,$C$15,$C$16), 2), ROUND(_xlfn.NORM.INV(AA1568, $D$15, $D$16), 2))</f>
        <v>3446.37</v>
      </c>
      <c r="AC1568" s="15">
        <f ca="1">MIN(G1568,Z1568)</f>
        <v>24</v>
      </c>
      <c r="AD1568" s="15">
        <f ca="1">RAND()</f>
        <v>0.68096203271017919</v>
      </c>
      <c r="AE1568" s="19">
        <f ca="1">(IF(B1568=1, $G$21+($G$22-$G$21)*AD1568, $H$21+($H$22-$H$21)*AD1568))</f>
        <v>3.8833671144856273E-2</v>
      </c>
      <c r="AF1568" s="15">
        <f ca="1">ROUND(AC1568*(1-AE1568), 0)</f>
        <v>23</v>
      </c>
      <c r="AG1568" s="20">
        <f ca="1">RAND()</f>
        <v>0.29987405081603158</v>
      </c>
      <c r="AH1568" s="15">
        <f ca="1">IF(B1568=1, ROUND(_xlfn.NORM.INV(AG1568,$C$17,$C$18)*(1+$T$14), 0), ROUND(_xlfn.NORM.INV(AG1568, $D$17, $D$18)*(1+$T$14), 0))</f>
        <v>238</v>
      </c>
      <c r="AI1568" s="20">
        <f ca="1">RAND()</f>
        <v>3.997906256841488E-2</v>
      </c>
      <c r="AJ1568" s="18">
        <f ca="1">IF(B1568=1, ROUND(_xlfn.NORM.INV(AI1568,$C$19,$C$20), 2), ROUND(_xlfn.NORM.INV(AI1568, $D$19, $D$20), 2))</f>
        <v>1750.2</v>
      </c>
      <c r="AK1568" s="15">
        <f ca="1">MIN(ROUND(H1568*(1+$C$22),0),AH1568)</f>
        <v>238</v>
      </c>
      <c r="AL1568" s="20">
        <f ca="1">RAND()</f>
        <v>0.90924817381417478</v>
      </c>
      <c r="AM1568" s="19">
        <f ca="1">(IF(B1568=1, $G$21+($G$22-$G$21)*AL1568, $H$21+($H$22-$H$21)*AL1568))</f>
        <v>4.6823686083496123E-2</v>
      </c>
      <c r="AN1568" s="15">
        <f ca="1">ROUND(AK1568*(1-AM1568), 0)</f>
        <v>227</v>
      </c>
      <c r="AO1568" s="18">
        <f ca="1">SUM(IF(AN1568&gt;H1568, (AN1568-H1568)*($G$23+AJ1568), 0),IF(AF1568&gt;G1568,(AF1568-G1568)*($G$23+AB1568),0),IF(X1568&gt;F1568,(X1568-F1568)*($G$23+T1568),0),IF(P1568&gt;E1568,(P1568-E1568)*($G$23+L1568),0))</f>
        <v>0</v>
      </c>
      <c r="AP1568" s="18">
        <f>-$C$24</f>
        <v>-313614.51120000001</v>
      </c>
      <c r="AQ1568" s="17">
        <f ca="1">L1568*P1568+T1568*X1568+AB1568*AF1568+AJ1568*AN1568-AO1568+AP1568</f>
        <v>500190.42880000005</v>
      </c>
      <c r="AS1568" s="21">
        <f ca="1">SUM(IF(AN1568&gt;H1568, (AN1568-H1568), 0),IF(AF1568&gt;G1568,(AF1568-G1568),0),IF(X1568&gt;F1568,(X1568-F1568),0),IF(P1568&gt;E1568,(P1568-E1568),0))</f>
        <v>0</v>
      </c>
    </row>
    <row r="1569" spans="1:45" x14ac:dyDescent="0.4">
      <c r="A1569" s="15">
        <v>1541</v>
      </c>
      <c r="B1569" s="15">
        <f ca="1">IF(RAND() &lt; (8/12), 0, 1)</f>
        <v>0</v>
      </c>
      <c r="C1569" s="20">
        <f ca="1">RAND()</f>
        <v>0.46595136450889807</v>
      </c>
      <c r="D1569" s="15" t="str">
        <f ca="1">LOOKUP(C1569,$H$13:$H$16,$F$13:$F$16)</f>
        <v>Airbus A380-800</v>
      </c>
      <c r="E1569" s="15">
        <f ca="1">LOOKUP(D1569,$F$6:$F$9,$I$6:$I$9)</f>
        <v>14</v>
      </c>
      <c r="F1569" s="15">
        <f ca="1">LOOKUP(D1569,$F$6:$F$9,$J$6:$J$9)</f>
        <v>76</v>
      </c>
      <c r="G1569" s="15">
        <f ca="1">LOOKUP(D1569,$F$6:$F$9,$K$6:$K$9)</f>
        <v>56</v>
      </c>
      <c r="H1569" s="15">
        <f ca="1">LOOKUP(D1569,$F$6:$F$9,$L$6:$L$9)</f>
        <v>341</v>
      </c>
      <c r="I1569" s="20">
        <f ca="1">RAND()</f>
        <v>0.48534214230886763</v>
      </c>
      <c r="J1569" s="15">
        <f ca="1">IF(B1569=1, ROUND(_xlfn.NORM.INV(I1569,$C$5,$C$6)*(1+$T$14), 0), ROUND(_xlfn.NORM.INV(I1569, $D$5, $D$6)*(1+$T$14), 0))</f>
        <v>4</v>
      </c>
      <c r="K1569" s="20">
        <f ca="1">RAND()</f>
        <v>0.17216336607263394</v>
      </c>
      <c r="L1569" s="18">
        <f ca="1">IF(B1569=1, ROUND(_xlfn.NORM.INV(K1569,$C$7,$C$8), 2), ROUND(_xlfn.NORM.INV(K1569, $D$7, $D$8), 2))</f>
        <v>10061.39</v>
      </c>
      <c r="M1569" s="15">
        <f ca="1">MIN(E1569,J1569)</f>
        <v>4</v>
      </c>
      <c r="N1569" s="15">
        <f ca="1">RAND()</f>
        <v>0.61488119717055967</v>
      </c>
      <c r="O1569" s="19">
        <f ca="1">(IF(B1569=1, $G$21+($G$22-$G$21)*N1569, $H$21+($H$22-$H$21)*N1569))</f>
        <v>2.8446435915116787E-2</v>
      </c>
      <c r="P1569" s="15">
        <f ca="1">ROUND(M1569*(1-O1569), 0)</f>
        <v>4</v>
      </c>
      <c r="Q1569" s="20">
        <f ca="1">RAND()</f>
        <v>0.94053685229291828</v>
      </c>
      <c r="R1569" s="15">
        <f ca="1">IF(B1569=1, ROUND(_xlfn.NORM.INV(Q1569,$C$9,$C$10)*(1+$T$14), 0), ROUND(_xlfn.NORM.INV(Q1569, $D$9, $D$10)*(1+$T$14), 0))</f>
        <v>56</v>
      </c>
      <c r="S1569" s="20">
        <f ca="1">RAND()</f>
        <v>0.3786814409189575</v>
      </c>
      <c r="T1569" s="18">
        <f ca="1">IF(B1569=1, ROUND(_xlfn.NORM.INV(S1569,$C$11,$C$12), 2), ROUND(_xlfn.NORM.INV(S1569, $D$11, $D$12), 2))</f>
        <v>5175.79</v>
      </c>
      <c r="U1569" s="15">
        <f ca="1">MIN(F1569,R1569)</f>
        <v>56</v>
      </c>
      <c r="V1569" s="15">
        <f ca="1">RAND()</f>
        <v>0.87130003546156121</v>
      </c>
      <c r="W1569" s="19">
        <f ca="1">(IF(B1569=1, $G$21+($G$22-$G$21)*V1569, $H$21+($H$22-$H$21)*V1569))</f>
        <v>3.6139001063846835E-2</v>
      </c>
      <c r="X1569" s="15">
        <f ca="1">ROUND(U1569*(1-W1569), 0)</f>
        <v>54</v>
      </c>
      <c r="Y1569" s="20">
        <f ca="1">RAND()</f>
        <v>7.3616508355752064E-2</v>
      </c>
      <c r="Z1569" s="15">
        <f ca="1">IF(B1569=1, ROUND(_xlfn.NORM.INV(Y1569,$C$13,$C$14)*(1+$T$14), 0), ROUND(_xlfn.NORM.INV(Y1569, $D$13, $D$14)*(1+$T$14), 0))</f>
        <v>22</v>
      </c>
      <c r="AA1569" s="20">
        <f ca="1">RAND()</f>
        <v>0.28578080655411464</v>
      </c>
      <c r="AB1569" s="18">
        <f ca="1">IF(B1569=1, ROUND(_xlfn.NORM.INV(AA1569,$C$15,$C$16), 2), ROUND(_xlfn.NORM.INV(AA1569, $D$15, $D$16), 2))</f>
        <v>2729.21</v>
      </c>
      <c r="AC1569" s="15">
        <f ca="1">MIN(G1569,Z1569)</f>
        <v>22</v>
      </c>
      <c r="AD1569" s="15">
        <f ca="1">RAND()</f>
        <v>0.47773237905947696</v>
      </c>
      <c r="AE1569" s="19">
        <f ca="1">(IF(B1569=1, $G$21+($G$22-$G$21)*AD1569, $H$21+($H$22-$H$21)*AD1569))</f>
        <v>2.4331971371784309E-2</v>
      </c>
      <c r="AF1569" s="15">
        <f ca="1">ROUND(AC1569*(1-AE1569), 0)</f>
        <v>21</v>
      </c>
      <c r="AG1569" s="20">
        <f ca="1">RAND()</f>
        <v>0.39501910484404601</v>
      </c>
      <c r="AH1569" s="15">
        <f ca="1">IF(B1569=1, ROUND(_xlfn.NORM.INV(AG1569,$C$17,$C$18)*(1+$T$14), 0), ROUND(_xlfn.NORM.INV(AG1569, $D$17, $D$18)*(1+$T$14), 0))</f>
        <v>186</v>
      </c>
      <c r="AI1569" s="20">
        <f ca="1">RAND()</f>
        <v>0.2911866291345877</v>
      </c>
      <c r="AJ1569" s="18">
        <f ca="1">IF(B1569=1, ROUND(_xlfn.NORM.INV(AI1569,$C$19,$C$20), 2), ROUND(_xlfn.NORM.INV(AI1569, $D$19, $D$20), 2))</f>
        <v>1706.96</v>
      </c>
      <c r="AK1569" s="15">
        <f ca="1">MIN(ROUND(H1569*(1+$C$22),0),AH1569)</f>
        <v>186</v>
      </c>
      <c r="AL1569" s="20">
        <f ca="1">RAND()</f>
        <v>0.6894317045734708</v>
      </c>
      <c r="AM1569" s="19">
        <f ca="1">(IF(B1569=1, $G$21+($G$22-$G$21)*AL1569, $H$21+($H$22-$H$21)*AL1569))</f>
        <v>3.0682951137204123E-2</v>
      </c>
      <c r="AN1569" s="15">
        <f ca="1">ROUND(AK1569*(1-AM1569), 0)</f>
        <v>180</v>
      </c>
      <c r="AO1569" s="18">
        <f ca="1">SUM(IF(AN1569&gt;H1569, (AN1569-H1569)*($G$23+AJ1569), 0),IF(AF1569&gt;G1569,(AF1569-G1569)*($G$23+AB1569),0),IF(X1569&gt;F1569,(X1569-F1569)*($G$23+T1569),0),IF(P1569&gt;E1569,(P1569-E1569)*($G$23+L1569),0))</f>
        <v>0</v>
      </c>
      <c r="AP1569" s="18">
        <f>-$C$24</f>
        <v>-313614.51120000001</v>
      </c>
      <c r="AQ1569" s="17">
        <f ca="1">L1569*P1569+T1569*X1569+AB1569*AF1569+AJ1569*AN1569-AO1569+AP1569</f>
        <v>370689.91879999993</v>
      </c>
      <c r="AS1569" s="21">
        <f ca="1">SUM(IF(AN1569&gt;H1569, (AN1569-H1569), 0),IF(AF1569&gt;G1569,(AF1569-G1569),0),IF(X1569&gt;F1569,(X1569-F1569),0),IF(P1569&gt;E1569,(P1569-E1569),0))</f>
        <v>0</v>
      </c>
    </row>
    <row r="1570" spans="1:45" x14ac:dyDescent="0.4">
      <c r="A1570" s="15">
        <v>1542</v>
      </c>
      <c r="B1570" s="15">
        <f ca="1">IF(RAND() &lt; (8/12), 0, 1)</f>
        <v>1</v>
      </c>
      <c r="C1570" s="20">
        <f ca="1">RAND()</f>
        <v>0.3196503835305573</v>
      </c>
      <c r="D1570" s="15" t="str">
        <f ca="1">LOOKUP(C1570,$H$13:$H$16,$F$13:$F$16)</f>
        <v>Airbus A380-800</v>
      </c>
      <c r="E1570" s="15">
        <f ca="1">LOOKUP(D1570,$F$6:$F$9,$I$6:$I$9)</f>
        <v>14</v>
      </c>
      <c r="F1570" s="15">
        <f ca="1">LOOKUP(D1570,$F$6:$F$9,$J$6:$J$9)</f>
        <v>76</v>
      </c>
      <c r="G1570" s="15">
        <f ca="1">LOOKUP(D1570,$F$6:$F$9,$K$6:$K$9)</f>
        <v>56</v>
      </c>
      <c r="H1570" s="15">
        <f ca="1">LOOKUP(D1570,$F$6:$F$9,$L$6:$L$9)</f>
        <v>341</v>
      </c>
      <c r="I1570" s="20">
        <f ca="1">RAND()</f>
        <v>0.33163313063969513</v>
      </c>
      <c r="J1570" s="15">
        <f ca="1">IF(B1570=1, ROUND(_xlfn.NORM.INV(I1570,$C$5,$C$6)*(1+$T$14), 0), ROUND(_xlfn.NORM.INV(I1570, $D$5, $D$6)*(1+$T$14), 0))</f>
        <v>5</v>
      </c>
      <c r="K1570" s="20">
        <f ca="1">RAND()</f>
        <v>0.96955595901517022</v>
      </c>
      <c r="L1570" s="18">
        <f ca="1">IF(B1570=1, ROUND(_xlfn.NORM.INV(K1570,$C$7,$C$8), 2), ROUND(_xlfn.NORM.INV(K1570, $D$7, $D$8), 2))</f>
        <v>17039.04</v>
      </c>
      <c r="M1570" s="15">
        <f ca="1">MIN(E1570,J1570)</f>
        <v>5</v>
      </c>
      <c r="N1570" s="15">
        <f ca="1">RAND()</f>
        <v>0.82270058435521864</v>
      </c>
      <c r="O1570" s="19">
        <f ca="1">(IF(B1570=1, $G$21+($G$22-$G$21)*N1570, $H$21+($H$22-$H$21)*N1570))</f>
        <v>4.379452045243265E-2</v>
      </c>
      <c r="P1570" s="15">
        <f ca="1">ROUND(M1570*(1-O1570), 0)</f>
        <v>5</v>
      </c>
      <c r="Q1570" s="20">
        <f ca="1">RAND()</f>
        <v>0.45345116269857688</v>
      </c>
      <c r="R1570" s="15">
        <f ca="1">IF(B1570=1, ROUND(_xlfn.NORM.INV(Q1570,$C$9,$C$10)*(1+$T$14), 0), ROUND(_xlfn.NORM.INV(Q1570, $D$9, $D$10)*(1+$T$14), 0))</f>
        <v>58</v>
      </c>
      <c r="S1570" s="20">
        <f ca="1">RAND()</f>
        <v>0.34473711924585271</v>
      </c>
      <c r="T1570" s="18">
        <f ca="1">IF(B1570=1, ROUND(_xlfn.NORM.INV(S1570,$C$11,$C$12), 2), ROUND(_xlfn.NORM.INV(S1570, $D$11, $D$12), 2))</f>
        <v>6469.14</v>
      </c>
      <c r="U1570" s="15">
        <f ca="1">MIN(F1570,R1570)</f>
        <v>58</v>
      </c>
      <c r="V1570" s="15">
        <f ca="1">RAND()</f>
        <v>0.25307683114836443</v>
      </c>
      <c r="W1570" s="19">
        <f ca="1">(IF(B1570=1, $G$21+($G$22-$G$21)*V1570, $H$21+($H$22-$H$21)*V1570))</f>
        <v>2.3857689090192757E-2</v>
      </c>
      <c r="X1570" s="15">
        <f ca="1">ROUND(U1570*(1-W1570), 0)</f>
        <v>57</v>
      </c>
      <c r="Y1570" s="20">
        <f ca="1">RAND()</f>
        <v>0.66613587076005587</v>
      </c>
      <c r="Z1570" s="15">
        <f ca="1">IF(B1570=1, ROUND(_xlfn.NORM.INV(Y1570,$C$13,$C$14)*(1+$T$14), 0), ROUND(_xlfn.NORM.INV(Y1570, $D$13, $D$14)*(1+$T$14), 0))</f>
        <v>65</v>
      </c>
      <c r="AA1570" s="20">
        <f ca="1">RAND()</f>
        <v>0.51998470984329936</v>
      </c>
      <c r="AB1570" s="18">
        <f ca="1">IF(B1570=1, ROUND(_xlfn.NORM.INV(AA1570,$C$15,$C$16), 2), ROUND(_xlfn.NORM.INV(AA1570, $D$15, $D$16), 2))</f>
        <v>3666.47</v>
      </c>
      <c r="AC1570" s="15">
        <f ca="1">MIN(G1570,Z1570)</f>
        <v>56</v>
      </c>
      <c r="AD1570" s="15">
        <f ca="1">RAND()</f>
        <v>3.9662222161363281E-2</v>
      </c>
      <c r="AE1570" s="19">
        <f ca="1">(IF(B1570=1, $G$21+($G$22-$G$21)*AD1570, $H$21+($H$22-$H$21)*AD1570))</f>
        <v>1.6388177775647713E-2</v>
      </c>
      <c r="AF1570" s="15">
        <f ca="1">ROUND(AC1570*(1-AE1570), 0)</f>
        <v>55</v>
      </c>
      <c r="AG1570" s="20">
        <f ca="1">RAND()</f>
        <v>0.96347329974723506</v>
      </c>
      <c r="AH1570" s="15">
        <f ca="1">IF(B1570=1, ROUND(_xlfn.NORM.INV(AG1570,$C$17,$C$18)*(1+$T$14), 0), ROUND(_xlfn.NORM.INV(AG1570, $D$17, $D$18)*(1+$T$14), 0))</f>
        <v>530</v>
      </c>
      <c r="AI1570" s="20">
        <f ca="1">RAND()</f>
        <v>0.77181459956491605</v>
      </c>
      <c r="AJ1570" s="18">
        <f ca="1">IF(B1570=1, ROUND(_xlfn.NORM.INV(AI1570,$C$19,$C$20), 2), ROUND(_xlfn.NORM.INV(AI1570, $D$19, $D$20), 2))</f>
        <v>2500.36</v>
      </c>
      <c r="AK1570" s="15">
        <f ca="1">MIN(ROUND(H1570*(1+$C$22),0),AH1570)</f>
        <v>358</v>
      </c>
      <c r="AL1570" s="20">
        <f ca="1">RAND()</f>
        <v>0.50372076140521349</v>
      </c>
      <c r="AM1570" s="19">
        <f ca="1">(IF(B1570=1, $G$21+($G$22-$G$21)*AL1570, $H$21+($H$22-$H$21)*AL1570))</f>
        <v>3.263022664918247E-2</v>
      </c>
      <c r="AN1570" s="15">
        <f ca="1">ROUND(AK1570*(1-AM1570), 0)</f>
        <v>346</v>
      </c>
      <c r="AO1570" s="18">
        <f ca="1">SUM(IF(AN1570&gt;H1570, (AN1570-H1570)*($G$23+AJ1570), 0),IF(AF1570&gt;G1570,(AF1570-G1570)*($G$23+AB1570),0),IF(X1570&gt;F1570,(X1570-F1570)*($G$23+T1570),0),IF(P1570&gt;E1570,(P1570-E1570)*($G$23+L1570),0))</f>
        <v>16756.8</v>
      </c>
      <c r="AP1570" s="18">
        <f>-$C$24</f>
        <v>-313614.51120000001</v>
      </c>
      <c r="AQ1570" s="17">
        <f ca="1">L1570*P1570+T1570*X1570+AB1570*AF1570+AJ1570*AN1570-AO1570+AP1570</f>
        <v>1190345.2788</v>
      </c>
      <c r="AS1570" s="21">
        <f ca="1">SUM(IF(AN1570&gt;H1570, (AN1570-H1570), 0),IF(AF1570&gt;G1570,(AF1570-G1570),0),IF(X1570&gt;F1570,(X1570-F1570),0),IF(P1570&gt;E1570,(P1570-E1570),0))</f>
        <v>5</v>
      </c>
    </row>
    <row r="1571" spans="1:45" x14ac:dyDescent="0.4">
      <c r="A1571" s="15">
        <v>1543</v>
      </c>
      <c r="B1571" s="15">
        <f ca="1">IF(RAND() &lt; (8/12), 0, 1)</f>
        <v>0</v>
      </c>
      <c r="C1571" s="20">
        <f ca="1">RAND()</f>
        <v>0.24142961768830407</v>
      </c>
      <c r="D1571" s="15" t="str">
        <f ca="1">LOOKUP(C1571,$H$13:$H$16,$F$13:$F$16)</f>
        <v>Airbus A380-800</v>
      </c>
      <c r="E1571" s="15">
        <f ca="1">LOOKUP(D1571,$F$6:$F$9,$I$6:$I$9)</f>
        <v>14</v>
      </c>
      <c r="F1571" s="15">
        <f ca="1">LOOKUP(D1571,$F$6:$F$9,$J$6:$J$9)</f>
        <v>76</v>
      </c>
      <c r="G1571" s="15">
        <f ca="1">LOOKUP(D1571,$F$6:$F$9,$K$6:$K$9)</f>
        <v>56</v>
      </c>
      <c r="H1571" s="15">
        <f ca="1">LOOKUP(D1571,$F$6:$F$9,$L$6:$L$9)</f>
        <v>341</v>
      </c>
      <c r="I1571" s="20">
        <f ca="1">RAND()</f>
        <v>1.8129876380108878E-2</v>
      </c>
      <c r="J1571" s="15">
        <f ca="1">IF(B1571=1, ROUND(_xlfn.NORM.INV(I1571,$C$5,$C$6)*(1+$T$14), 0), ROUND(_xlfn.NORM.INV(I1571, $D$5, $D$6)*(1+$T$14), 0))</f>
        <v>2</v>
      </c>
      <c r="K1571" s="20">
        <f ca="1">RAND()</f>
        <v>0.69797754908171916</v>
      </c>
      <c r="L1571" s="18">
        <f ca="1">IF(B1571=1, ROUND(_xlfn.NORM.INV(K1571,$C$7,$C$8), 2), ROUND(_xlfn.NORM.INV(K1571, $D$7, $D$8), 2))</f>
        <v>10728.73</v>
      </c>
      <c r="M1571" s="15">
        <f ca="1">MIN(E1571,J1571)</f>
        <v>2</v>
      </c>
      <c r="N1571" s="15">
        <f ca="1">RAND()</f>
        <v>8.6773128418165313E-2</v>
      </c>
      <c r="O1571" s="19">
        <f ca="1">(IF(B1571=1, $G$21+($G$22-$G$21)*N1571, $H$21+($H$22-$H$21)*N1571))</f>
        <v>1.260319385254496E-2</v>
      </c>
      <c r="P1571" s="15">
        <f ca="1">ROUND(M1571*(1-O1571), 0)</f>
        <v>2</v>
      </c>
      <c r="Q1571" s="20">
        <f ca="1">RAND()</f>
        <v>0.16412948784253556</v>
      </c>
      <c r="R1571" s="15">
        <f ca="1">IF(B1571=1, ROUND(_xlfn.NORM.INV(Q1571,$C$9,$C$10)*(1+$T$14), 0), ROUND(_xlfn.NORM.INV(Q1571, $D$9, $D$10)*(1+$T$14), 0))</f>
        <v>30</v>
      </c>
      <c r="S1571" s="20">
        <f ca="1">RAND()</f>
        <v>0.15799033256979256</v>
      </c>
      <c r="T1571" s="18">
        <f ca="1">IF(B1571=1, ROUND(_xlfn.NORM.INV(S1571,$C$11,$C$12), 2), ROUND(_xlfn.NORM.INV(S1571, $D$11, $D$12), 2))</f>
        <v>5017.68</v>
      </c>
      <c r="U1571" s="15">
        <f ca="1">MIN(F1571,R1571)</f>
        <v>30</v>
      </c>
      <c r="V1571" s="15">
        <f ca="1">RAND()</f>
        <v>0.73377358348161414</v>
      </c>
      <c r="W1571" s="19">
        <f ca="1">(IF(B1571=1, $G$21+($G$22-$G$21)*V1571, $H$21+($H$22-$H$21)*V1571))</f>
        <v>3.2013207504448422E-2</v>
      </c>
      <c r="X1571" s="15">
        <f ca="1">ROUND(U1571*(1-W1571), 0)</f>
        <v>29</v>
      </c>
      <c r="Y1571" s="20">
        <f ca="1">RAND()</f>
        <v>0.81579492399692732</v>
      </c>
      <c r="Z1571" s="15">
        <f ca="1">IF(B1571=1, ROUND(_xlfn.NORM.INV(Y1571,$C$13,$C$14)*(1+$T$14), 0), ROUND(_xlfn.NORM.INV(Y1571, $D$13, $D$14)*(1+$T$14), 0))</f>
        <v>44</v>
      </c>
      <c r="AA1571" s="20">
        <f ca="1">RAND()</f>
        <v>0.68125345739056287</v>
      </c>
      <c r="AB1571" s="18">
        <f ca="1">IF(B1571=1, ROUND(_xlfn.NORM.INV(AA1571,$C$15,$C$16), 2), ROUND(_xlfn.NORM.INV(AA1571, $D$15, $D$16), 2))</f>
        <v>2855.24</v>
      </c>
      <c r="AC1571" s="15">
        <f ca="1">MIN(G1571,Z1571)</f>
        <v>44</v>
      </c>
      <c r="AD1571" s="15">
        <f ca="1">RAND()</f>
        <v>0.71018347857091613</v>
      </c>
      <c r="AE1571" s="19">
        <f ca="1">(IF(B1571=1, $G$21+($G$22-$G$21)*AD1571, $H$21+($H$22-$H$21)*AD1571))</f>
        <v>3.1305504357127485E-2</v>
      </c>
      <c r="AF1571" s="15">
        <f ca="1">ROUND(AC1571*(1-AE1571), 0)</f>
        <v>43</v>
      </c>
      <c r="AG1571" s="20">
        <f ca="1">RAND()</f>
        <v>0.64266552726317416</v>
      </c>
      <c r="AH1571" s="15">
        <f ca="1">IF(B1571=1, ROUND(_xlfn.NORM.INV(AG1571,$C$17,$C$18)*(1+$T$14), 0), ROUND(_xlfn.NORM.INV(AG1571, $D$17, $D$18)*(1+$T$14), 0))</f>
        <v>219</v>
      </c>
      <c r="AI1571" s="20">
        <f ca="1">RAND()</f>
        <v>0.14833417865493681</v>
      </c>
      <c r="AJ1571" s="18">
        <f ca="1">IF(B1571=1, ROUND(_xlfn.NORM.INV(AI1571,$C$19,$C$20), 2), ROUND(_xlfn.NORM.INV(AI1571, $D$19, $D$20), 2))</f>
        <v>1669.46</v>
      </c>
      <c r="AK1571" s="15">
        <f ca="1">MIN(ROUND(H1571*(1+$C$22),0),AH1571)</f>
        <v>219</v>
      </c>
      <c r="AL1571" s="20">
        <f ca="1">RAND()</f>
        <v>0.95763568515141317</v>
      </c>
      <c r="AM1571" s="19">
        <f ca="1">(IF(B1571=1, $G$21+($G$22-$G$21)*AL1571, $H$21+($H$22-$H$21)*AL1571))</f>
        <v>3.8729070554542395E-2</v>
      </c>
      <c r="AN1571" s="15">
        <f ca="1">ROUND(AK1571*(1-AM1571), 0)</f>
        <v>211</v>
      </c>
      <c r="AO1571" s="18">
        <f ca="1">SUM(IF(AN1571&gt;H1571, (AN1571-H1571)*($G$23+AJ1571), 0),IF(AF1571&gt;G1571,(AF1571-G1571)*($G$23+AB1571),0),IF(X1571&gt;F1571,(X1571-F1571)*($G$23+T1571),0),IF(P1571&gt;E1571,(P1571-E1571)*($G$23+L1571),0))</f>
        <v>0</v>
      </c>
      <c r="AP1571" s="18">
        <f>-$C$24</f>
        <v>-313614.51120000001</v>
      </c>
      <c r="AQ1571" s="17">
        <f ca="1">L1571*P1571+T1571*X1571+AB1571*AF1571+AJ1571*AN1571-AO1571+AP1571</f>
        <v>328387.04880000005</v>
      </c>
      <c r="AS1571" s="21">
        <f ca="1">SUM(IF(AN1571&gt;H1571, (AN1571-H1571), 0),IF(AF1571&gt;G1571,(AF1571-G1571),0),IF(X1571&gt;F1571,(X1571-F1571),0),IF(P1571&gt;E1571,(P1571-E1571),0))</f>
        <v>0</v>
      </c>
    </row>
    <row r="1572" spans="1:45" x14ac:dyDescent="0.4">
      <c r="A1572" s="15">
        <v>1544</v>
      </c>
      <c r="B1572" s="15">
        <f ca="1">IF(RAND() &lt; (8/12), 0, 1)</f>
        <v>1</v>
      </c>
      <c r="C1572" s="20">
        <f ca="1">RAND()</f>
        <v>0.85517219799355249</v>
      </c>
      <c r="D1572" s="15" t="str">
        <f ca="1">LOOKUP(C1572,$H$13:$H$16,$F$13:$F$16)</f>
        <v>Boeing 777-300ER</v>
      </c>
      <c r="E1572" s="15">
        <f ca="1">LOOKUP(D1572,$F$6:$F$9,$I$6:$I$9)</f>
        <v>8</v>
      </c>
      <c r="F1572" s="15">
        <f ca="1">LOOKUP(D1572,$F$6:$F$9,$J$6:$J$9)</f>
        <v>40</v>
      </c>
      <c r="G1572" s="15">
        <f ca="1">LOOKUP(D1572,$F$6:$F$9,$K$6:$K$9)</f>
        <v>24</v>
      </c>
      <c r="H1572" s="15">
        <f ca="1">LOOKUP(D1572,$F$6:$F$9,$L$6:$L$9)</f>
        <v>260</v>
      </c>
      <c r="I1572" s="20">
        <f ca="1">RAND()</f>
        <v>0.12556187822049825</v>
      </c>
      <c r="J1572" s="15">
        <f ca="1">IF(B1572=1, ROUND(_xlfn.NORM.INV(I1572,$C$5,$C$6)*(1+$T$14), 0), ROUND(_xlfn.NORM.INV(I1572, $D$5, $D$6)*(1+$T$14), 0))</f>
        <v>4</v>
      </c>
      <c r="K1572" s="20">
        <f ca="1">RAND()</f>
        <v>0.75182528377705604</v>
      </c>
      <c r="L1572" s="18">
        <f ca="1">IF(B1572=1, ROUND(_xlfn.NORM.INV(K1572,$C$7,$C$8), 2), ROUND(_xlfn.NORM.INV(K1572, $D$7, $D$8), 2))</f>
        <v>14885.65</v>
      </c>
      <c r="M1572" s="15">
        <f ca="1">MIN(E1572,J1572)</f>
        <v>4</v>
      </c>
      <c r="N1572" s="15">
        <f ca="1">RAND()</f>
        <v>0.11935966563956391</v>
      </c>
      <c r="O1572" s="19">
        <f ca="1">(IF(B1572=1, $G$21+($G$22-$G$21)*N1572, $H$21+($H$22-$H$21)*N1572))</f>
        <v>1.9177588297384737E-2</v>
      </c>
      <c r="P1572" s="15">
        <f ca="1">ROUND(M1572*(1-O1572), 0)</f>
        <v>4</v>
      </c>
      <c r="Q1572" s="20">
        <f ca="1">RAND()</f>
        <v>0.45522032830246384</v>
      </c>
      <c r="R1572" s="15">
        <f ca="1">IF(B1572=1, ROUND(_xlfn.NORM.INV(Q1572,$C$9,$C$10)*(1+$T$14), 0), ROUND(_xlfn.NORM.INV(Q1572, $D$9, $D$10)*(1+$T$14), 0))</f>
        <v>58</v>
      </c>
      <c r="S1572" s="20">
        <f ca="1">RAND()</f>
        <v>0.1061534558255518</v>
      </c>
      <c r="T1572" s="18">
        <f ca="1">IF(B1572=1, ROUND(_xlfn.NORM.INV(S1572,$C$11,$C$12), 2), ROUND(_xlfn.NORM.INV(S1572, $D$11, $D$12), 2))</f>
        <v>5704.78</v>
      </c>
      <c r="U1572" s="15">
        <f ca="1">MIN(F1572,R1572)</f>
        <v>40</v>
      </c>
      <c r="V1572" s="15">
        <f ca="1">RAND()</f>
        <v>0.79493717671000919</v>
      </c>
      <c r="W1572" s="19">
        <f ca="1">(IF(B1572=1, $G$21+($G$22-$G$21)*V1572, $H$21+($H$22-$H$21)*V1572))</f>
        <v>4.2822801184850323E-2</v>
      </c>
      <c r="X1572" s="15">
        <f ca="1">ROUND(U1572*(1-W1572), 0)</f>
        <v>38</v>
      </c>
      <c r="Y1572" s="20">
        <f ca="1">RAND()</f>
        <v>0.42763672444032907</v>
      </c>
      <c r="Z1572" s="15">
        <f ca="1">IF(B1572=1, ROUND(_xlfn.NORM.INV(Y1572,$C$13,$C$14)*(1+$T$14), 0), ROUND(_xlfn.NORM.INV(Y1572, $D$13, $D$14)*(1+$T$14), 0))</f>
        <v>50</v>
      </c>
      <c r="AA1572" s="20">
        <f ca="1">RAND()</f>
        <v>0.69558442213606952</v>
      </c>
      <c r="AB1572" s="18">
        <f ca="1">IF(B1572=1, ROUND(_xlfn.NORM.INV(AA1572,$C$15,$C$16), 2), ROUND(_xlfn.NORM.INV(AA1572, $D$15, $D$16), 2))</f>
        <v>3888.47</v>
      </c>
      <c r="AC1572" s="15">
        <f ca="1">MIN(G1572,Z1572)</f>
        <v>24</v>
      </c>
      <c r="AD1572" s="15">
        <f ca="1">RAND()</f>
        <v>0.94663570902921101</v>
      </c>
      <c r="AE1572" s="19">
        <f ca="1">(IF(B1572=1, $G$21+($G$22-$G$21)*AD1572, $H$21+($H$22-$H$21)*AD1572))</f>
        <v>4.813224981602239E-2</v>
      </c>
      <c r="AF1572" s="15">
        <f ca="1">ROUND(AC1572*(1-AE1572), 0)</f>
        <v>23</v>
      </c>
      <c r="AG1572" s="20">
        <f ca="1">RAND()</f>
        <v>0.29552922444362706</v>
      </c>
      <c r="AH1572" s="15">
        <f ca="1">IF(B1572=1, ROUND(_xlfn.NORM.INV(AG1572,$C$17,$C$18)*(1+$T$14), 0), ROUND(_xlfn.NORM.INV(AG1572, $D$17, $D$18)*(1+$T$14), 0))</f>
        <v>237</v>
      </c>
      <c r="AI1572" s="20">
        <f ca="1">RAND()</f>
        <v>0.52228868149480212</v>
      </c>
      <c r="AJ1572" s="18">
        <f ca="1">IF(B1572=1, ROUND(_xlfn.NORM.INV(AI1572,$C$19,$C$20), 2), ROUND(_xlfn.NORM.INV(AI1572, $D$19, $D$20), 2))</f>
        <v>2293.2800000000002</v>
      </c>
      <c r="AK1572" s="15">
        <f ca="1">MIN(ROUND(H1572*(1+$C$22),0),AH1572)</f>
        <v>237</v>
      </c>
      <c r="AL1572" s="20">
        <f ca="1">RAND()</f>
        <v>0.13921732311633495</v>
      </c>
      <c r="AM1572" s="19">
        <f ca="1">(IF(B1572=1, $G$21+($G$22-$G$21)*AL1572, $H$21+($H$22-$H$21)*AL1572))</f>
        <v>1.9872606309071724E-2</v>
      </c>
      <c r="AN1572" s="15">
        <f ca="1">ROUND(AK1572*(1-AM1572), 0)</f>
        <v>232</v>
      </c>
      <c r="AO1572" s="18">
        <f ca="1">SUM(IF(AN1572&gt;H1572, (AN1572-H1572)*($G$23+AJ1572), 0),IF(AF1572&gt;G1572,(AF1572-G1572)*($G$23+AB1572),0),IF(X1572&gt;F1572,(X1572-F1572)*($G$23+T1572),0),IF(P1572&gt;E1572,(P1572-E1572)*($G$23+L1572),0))</f>
        <v>0</v>
      </c>
      <c r="AP1572" s="18">
        <f>-$C$24</f>
        <v>-313614.51120000001</v>
      </c>
      <c r="AQ1572" s="17">
        <f ca="1">L1572*P1572+T1572*X1572+AB1572*AF1572+AJ1572*AN1572-AO1572+AP1572</f>
        <v>584185.49879999994</v>
      </c>
      <c r="AS1572" s="21">
        <f ca="1">SUM(IF(AN1572&gt;H1572, (AN1572-H1572), 0),IF(AF1572&gt;G1572,(AF1572-G1572),0),IF(X1572&gt;F1572,(X1572-F1572),0),IF(P1572&gt;E1572,(P1572-E1572),0))</f>
        <v>0</v>
      </c>
    </row>
    <row r="1573" spans="1:45" x14ac:dyDescent="0.4">
      <c r="A1573" s="15">
        <v>1545</v>
      </c>
      <c r="B1573" s="15">
        <f ca="1">IF(RAND() &lt; (8/12), 0, 1)</f>
        <v>0</v>
      </c>
      <c r="C1573" s="20">
        <f ca="1">RAND()</f>
        <v>0.63341474951764598</v>
      </c>
      <c r="D1573" s="15" t="str">
        <f ca="1">LOOKUP(C1573,$H$13:$H$16,$F$13:$F$16)</f>
        <v>Boeing 777-300ER</v>
      </c>
      <c r="E1573" s="15">
        <f ca="1">LOOKUP(D1573,$F$6:$F$9,$I$6:$I$9)</f>
        <v>8</v>
      </c>
      <c r="F1573" s="15">
        <f ca="1">LOOKUP(D1573,$F$6:$F$9,$J$6:$J$9)</f>
        <v>40</v>
      </c>
      <c r="G1573" s="15">
        <f ca="1">LOOKUP(D1573,$F$6:$F$9,$K$6:$K$9)</f>
        <v>24</v>
      </c>
      <c r="H1573" s="15">
        <f ca="1">LOOKUP(D1573,$F$6:$F$9,$L$6:$L$9)</f>
        <v>260</v>
      </c>
      <c r="I1573" s="20">
        <f ca="1">RAND()</f>
        <v>0.11791190710727173</v>
      </c>
      <c r="J1573" s="15">
        <f ca="1">IF(B1573=1, ROUND(_xlfn.NORM.INV(I1573,$C$5,$C$6)*(1+$T$14), 0), ROUND(_xlfn.NORM.INV(I1573, $D$5, $D$6)*(1+$T$14), 0))</f>
        <v>3</v>
      </c>
      <c r="K1573" s="20">
        <f ca="1">RAND()</f>
        <v>0.85293891952390444</v>
      </c>
      <c r="L1573" s="18">
        <f ca="1">IF(B1573=1, ROUND(_xlfn.NORM.INV(K1573,$C$7,$C$8), 2), ROUND(_xlfn.NORM.INV(K1573, $D$7, $D$8), 2))</f>
        <v>10970.53</v>
      </c>
      <c r="M1573" s="15">
        <f ca="1">MIN(E1573,J1573)</f>
        <v>3</v>
      </c>
      <c r="N1573" s="15">
        <f ca="1">RAND()</f>
        <v>0.87210480198285589</v>
      </c>
      <c r="O1573" s="19">
        <f ca="1">(IF(B1573=1, $G$21+($G$22-$G$21)*N1573, $H$21+($H$22-$H$21)*N1573))</f>
        <v>3.6163144059485675E-2</v>
      </c>
      <c r="P1573" s="15">
        <f ca="1">ROUND(M1573*(1-O1573), 0)</f>
        <v>3</v>
      </c>
      <c r="Q1573" s="20">
        <f ca="1">RAND()</f>
        <v>0.4436501315198399</v>
      </c>
      <c r="R1573" s="15">
        <f ca="1">IF(B1573=1, ROUND(_xlfn.NORM.INV(Q1573,$C$9,$C$10)*(1+$T$14), 0), ROUND(_xlfn.NORM.INV(Q1573, $D$9, $D$10)*(1+$T$14), 0))</f>
        <v>38</v>
      </c>
      <c r="S1573" s="20">
        <f ca="1">RAND()</f>
        <v>0.74809617757132874</v>
      </c>
      <c r="T1573" s="18">
        <f ca="1">IF(B1573=1, ROUND(_xlfn.NORM.INV(S1573,$C$11,$C$12), 2), ROUND(_xlfn.NORM.INV(S1573, $D$11, $D$12), 2))</f>
        <v>5398.53</v>
      </c>
      <c r="U1573" s="15">
        <f ca="1">MIN(F1573,R1573)</f>
        <v>38</v>
      </c>
      <c r="V1573" s="15">
        <f ca="1">RAND()</f>
        <v>0.93182087768508415</v>
      </c>
      <c r="W1573" s="19">
        <f ca="1">(IF(B1573=1, $G$21+($G$22-$G$21)*V1573, $H$21+($H$22-$H$21)*V1573))</f>
        <v>3.7954626330552521E-2</v>
      </c>
      <c r="X1573" s="15">
        <f ca="1">ROUND(U1573*(1-W1573), 0)</f>
        <v>37</v>
      </c>
      <c r="Y1573" s="20">
        <f ca="1">RAND()</f>
        <v>0.86951086509089259</v>
      </c>
      <c r="Z1573" s="15">
        <f ca="1">IF(B1573=1, ROUND(_xlfn.NORM.INV(Y1573,$C$13,$C$14)*(1+$T$14), 0), ROUND(_xlfn.NORM.INV(Y1573, $D$13, $D$14)*(1+$T$14), 0))</f>
        <v>46</v>
      </c>
      <c r="AA1573" s="20">
        <f ca="1">RAND()</f>
        <v>0.32650812437016652</v>
      </c>
      <c r="AB1573" s="18">
        <f ca="1">IF(B1573=1, ROUND(_xlfn.NORM.INV(AA1573,$C$15,$C$16), 2), ROUND(_xlfn.NORM.INV(AA1573, $D$15, $D$16), 2))</f>
        <v>2743.33</v>
      </c>
      <c r="AC1573" s="15">
        <f ca="1">MIN(G1573,Z1573)</f>
        <v>24</v>
      </c>
      <c r="AD1573" s="15">
        <f ca="1">RAND()</f>
        <v>0.96098982811474898</v>
      </c>
      <c r="AE1573" s="19">
        <f ca="1">(IF(B1573=1, $G$21+($G$22-$G$21)*AD1573, $H$21+($H$22-$H$21)*AD1573))</f>
        <v>3.8829694843442467E-2</v>
      </c>
      <c r="AF1573" s="15">
        <f ca="1">ROUND(AC1573*(1-AE1573), 0)</f>
        <v>23</v>
      </c>
      <c r="AG1573" s="20">
        <f ca="1">RAND()</f>
        <v>0.77829098611516034</v>
      </c>
      <c r="AH1573" s="15">
        <f ca="1">IF(B1573=1, ROUND(_xlfn.NORM.INV(AG1573,$C$17,$C$18)*(1+$T$14), 0), ROUND(_xlfn.NORM.INV(AG1573, $D$17, $D$18)*(1+$T$14), 0))</f>
        <v>240</v>
      </c>
      <c r="AI1573" s="20">
        <f ca="1">RAND()</f>
        <v>0.57573971566547733</v>
      </c>
      <c r="AJ1573" s="18">
        <f ca="1">IF(B1573=1, ROUND(_xlfn.NORM.INV(AI1573,$C$19,$C$20), 2), ROUND(_xlfn.NORM.INV(AI1573, $D$19, $D$20), 2))</f>
        <v>1763.24</v>
      </c>
      <c r="AK1573" s="15">
        <f ca="1">MIN(ROUND(H1573*(1+$C$22),0),AH1573)</f>
        <v>240</v>
      </c>
      <c r="AL1573" s="20">
        <f ca="1">RAND()</f>
        <v>0.82554755832446725</v>
      </c>
      <c r="AM1573" s="19">
        <f ca="1">(IF(B1573=1, $G$21+($G$22-$G$21)*AL1573, $H$21+($H$22-$H$21)*AL1573))</f>
        <v>3.4766426749734014E-2</v>
      </c>
      <c r="AN1573" s="15">
        <f ca="1">ROUND(AK1573*(1-AM1573), 0)</f>
        <v>232</v>
      </c>
      <c r="AO1573" s="18">
        <f ca="1">SUM(IF(AN1573&gt;H1573, (AN1573-H1573)*($G$23+AJ1573), 0),IF(AF1573&gt;G1573,(AF1573-G1573)*($G$23+AB1573),0),IF(X1573&gt;F1573,(X1573-F1573)*($G$23+T1573),0),IF(P1573&gt;E1573,(P1573-E1573)*($G$23+L1573),0))</f>
        <v>0</v>
      </c>
      <c r="AP1573" s="18">
        <f>-$C$24</f>
        <v>-313614.51120000001</v>
      </c>
      <c r="AQ1573" s="17">
        <f ca="1">L1573*P1573+T1573*X1573+AB1573*AF1573+AJ1573*AN1573-AO1573+AP1573</f>
        <v>391210.95879999996</v>
      </c>
      <c r="AS1573" s="21">
        <f ca="1">SUM(IF(AN1573&gt;H1573, (AN1573-H1573), 0),IF(AF1573&gt;G1573,(AF1573-G1573),0),IF(X1573&gt;F1573,(X1573-F1573),0),IF(P1573&gt;E1573,(P1573-E1573),0))</f>
        <v>0</v>
      </c>
    </row>
    <row r="1574" spans="1:45" x14ac:dyDescent="0.4">
      <c r="A1574" s="15">
        <v>1546</v>
      </c>
      <c r="B1574" s="15">
        <f ca="1">IF(RAND() &lt; (8/12), 0, 1)</f>
        <v>1</v>
      </c>
      <c r="C1574" s="20">
        <f ca="1">RAND()</f>
        <v>0.66955395953837105</v>
      </c>
      <c r="D1574" s="15" t="str">
        <f ca="1">LOOKUP(C1574,$H$13:$H$16,$F$13:$F$16)</f>
        <v>Boeing 777-300ER</v>
      </c>
      <c r="E1574" s="15">
        <f ca="1">LOOKUP(D1574,$F$6:$F$9,$I$6:$I$9)</f>
        <v>8</v>
      </c>
      <c r="F1574" s="15">
        <f ca="1">LOOKUP(D1574,$F$6:$F$9,$J$6:$J$9)</f>
        <v>40</v>
      </c>
      <c r="G1574" s="15">
        <f ca="1">LOOKUP(D1574,$F$6:$F$9,$K$6:$K$9)</f>
        <v>24</v>
      </c>
      <c r="H1574" s="15">
        <f ca="1">LOOKUP(D1574,$F$6:$F$9,$L$6:$L$9)</f>
        <v>260</v>
      </c>
      <c r="I1574" s="20">
        <f ca="1">RAND()</f>
        <v>9.8064282621014409E-2</v>
      </c>
      <c r="J1574" s="15">
        <f ca="1">IF(B1574=1, ROUND(_xlfn.NORM.INV(I1574,$C$5,$C$6)*(1+$T$14), 0), ROUND(_xlfn.NORM.INV(I1574, $D$5, $D$6)*(1+$T$14), 0))</f>
        <v>4</v>
      </c>
      <c r="K1574" s="20">
        <f ca="1">RAND()</f>
        <v>0.78864681470636067</v>
      </c>
      <c r="L1574" s="18">
        <f ca="1">IF(B1574=1, ROUND(_xlfn.NORM.INV(K1574,$C$7,$C$8), 2), ROUND(_xlfn.NORM.INV(K1574, $D$7, $D$8), 2))</f>
        <v>15104.74</v>
      </c>
      <c r="M1574" s="15">
        <f ca="1">MIN(E1574,J1574)</f>
        <v>4</v>
      </c>
      <c r="N1574" s="15">
        <f ca="1">RAND()</f>
        <v>0.42082344227234236</v>
      </c>
      <c r="O1574" s="19">
        <f ca="1">(IF(B1574=1, $G$21+($G$22-$G$21)*N1574, $H$21+($H$22-$H$21)*N1574))</f>
        <v>2.9728820479531983E-2</v>
      </c>
      <c r="P1574" s="15">
        <f ca="1">ROUND(M1574*(1-O1574), 0)</f>
        <v>4</v>
      </c>
      <c r="Q1574" s="20">
        <f ca="1">RAND()</f>
        <v>0.57101206377573943</v>
      </c>
      <c r="R1574" s="15">
        <f ca="1">IF(B1574=1, ROUND(_xlfn.NORM.INV(Q1574,$C$9,$C$10)*(1+$T$14), 0), ROUND(_xlfn.NORM.INV(Q1574, $D$9, $D$10)*(1+$T$14), 0))</f>
        <v>65</v>
      </c>
      <c r="S1574" s="20">
        <f ca="1">RAND()</f>
        <v>0.670733605291986</v>
      </c>
      <c r="T1574" s="18">
        <f ca="1">IF(B1574=1, ROUND(_xlfn.NORM.INV(S1574,$C$11,$C$12), 2), ROUND(_xlfn.NORM.INV(S1574, $D$11, $D$12), 2))</f>
        <v>7227.94</v>
      </c>
      <c r="U1574" s="15">
        <f ca="1">MIN(F1574,R1574)</f>
        <v>40</v>
      </c>
      <c r="V1574" s="15">
        <f ca="1">RAND()</f>
        <v>0.32929001849578521</v>
      </c>
      <c r="W1574" s="19">
        <f ca="1">(IF(B1574=1, $G$21+($G$22-$G$21)*V1574, $H$21+($H$22-$H$21)*V1574))</f>
        <v>2.6525150647352481E-2</v>
      </c>
      <c r="X1574" s="15">
        <f ca="1">ROUND(U1574*(1-W1574), 0)</f>
        <v>39</v>
      </c>
      <c r="Y1574" s="20">
        <f ca="1">RAND()</f>
        <v>0.64845212039920153</v>
      </c>
      <c r="Z1574" s="15">
        <f ca="1">IF(B1574=1, ROUND(_xlfn.NORM.INV(Y1574,$C$13,$C$14)*(1+$T$14), 0), ROUND(_xlfn.NORM.INV(Y1574, $D$13, $D$14)*(1+$T$14), 0))</f>
        <v>63</v>
      </c>
      <c r="AA1574" s="20">
        <f ca="1">RAND()</f>
        <v>6.4068734361308555E-2</v>
      </c>
      <c r="AB1574" s="18">
        <f ca="1">IF(B1574=1, ROUND(_xlfn.NORM.INV(AA1574,$C$15,$C$16), 2), ROUND(_xlfn.NORM.INV(AA1574, $D$15, $D$16), 2))</f>
        <v>2910.67</v>
      </c>
      <c r="AC1574" s="15">
        <f ca="1">MIN(G1574,Z1574)</f>
        <v>24</v>
      </c>
      <c r="AD1574" s="15">
        <f ca="1">RAND()</f>
        <v>0.19140617937655324</v>
      </c>
      <c r="AE1574" s="19">
        <f ca="1">(IF(B1574=1, $G$21+($G$22-$G$21)*AD1574, $H$21+($H$22-$H$21)*AD1574))</f>
        <v>2.1699216278179362E-2</v>
      </c>
      <c r="AF1574" s="15">
        <f ca="1">ROUND(AC1574*(1-AE1574), 0)</f>
        <v>23</v>
      </c>
      <c r="AG1574" s="20">
        <f ca="1">RAND()</f>
        <v>0.29544995617542846</v>
      </c>
      <c r="AH1574" s="15">
        <f ca="1">IF(B1574=1, ROUND(_xlfn.NORM.INV(AG1574,$C$17,$C$18)*(1+$T$14), 0), ROUND(_xlfn.NORM.INV(AG1574, $D$17, $D$18)*(1+$T$14), 0))</f>
        <v>237</v>
      </c>
      <c r="AI1574" s="20">
        <f ca="1">RAND()</f>
        <v>0.65866683849911423</v>
      </c>
      <c r="AJ1574" s="18">
        <f ca="1">IF(B1574=1, ROUND(_xlfn.NORM.INV(AI1574,$C$19,$C$20), 2), ROUND(_xlfn.NORM.INV(AI1574, $D$19, $D$20), 2))</f>
        <v>2399.36</v>
      </c>
      <c r="AK1574" s="15">
        <f ca="1">MIN(ROUND(H1574*(1+$C$22),0),AH1574)</f>
        <v>237</v>
      </c>
      <c r="AL1574" s="20">
        <f ca="1">RAND()</f>
        <v>0.47518589157131785</v>
      </c>
      <c r="AM1574" s="19">
        <f ca="1">(IF(B1574=1, $G$21+($G$22-$G$21)*AL1574, $H$21+($H$22-$H$21)*AL1574))</f>
        <v>3.1631506204996121E-2</v>
      </c>
      <c r="AN1574" s="15">
        <f ca="1">ROUND(AK1574*(1-AM1574), 0)</f>
        <v>230</v>
      </c>
      <c r="AO1574" s="18">
        <f ca="1">SUM(IF(AN1574&gt;H1574, (AN1574-H1574)*($G$23+AJ1574), 0),IF(AF1574&gt;G1574,(AF1574-G1574)*($G$23+AB1574),0),IF(X1574&gt;F1574,(X1574-F1574)*($G$23+T1574),0),IF(P1574&gt;E1574,(P1574-E1574)*($G$23+L1574),0))</f>
        <v>0</v>
      </c>
      <c r="AP1574" s="18">
        <f>-$C$24</f>
        <v>-313614.51120000001</v>
      </c>
      <c r="AQ1574" s="17">
        <f ca="1">L1574*P1574+T1574*X1574+AB1574*AF1574+AJ1574*AN1574-AO1574+AP1574</f>
        <v>647492.31880000001</v>
      </c>
      <c r="AS1574" s="21">
        <f ca="1">SUM(IF(AN1574&gt;H1574, (AN1574-H1574), 0),IF(AF1574&gt;G1574,(AF1574-G1574),0),IF(X1574&gt;F1574,(X1574-F1574),0),IF(P1574&gt;E1574,(P1574-E1574),0))</f>
        <v>0</v>
      </c>
    </row>
    <row r="1575" spans="1:45" x14ac:dyDescent="0.4">
      <c r="A1575" s="15">
        <v>1547</v>
      </c>
      <c r="B1575" s="15">
        <f ca="1">IF(RAND() &lt; (8/12), 0, 1)</f>
        <v>1</v>
      </c>
      <c r="C1575" s="20">
        <f ca="1">RAND()</f>
        <v>0.95408314828000074</v>
      </c>
      <c r="D1575" s="15" t="str">
        <f ca="1">LOOKUP(C1575,$H$13:$H$16,$F$13:$F$16)</f>
        <v>Boeing 777-300ER</v>
      </c>
      <c r="E1575" s="15">
        <f ca="1">LOOKUP(D1575,$F$6:$F$9,$I$6:$I$9)</f>
        <v>8</v>
      </c>
      <c r="F1575" s="15">
        <f ca="1">LOOKUP(D1575,$F$6:$F$9,$J$6:$J$9)</f>
        <v>40</v>
      </c>
      <c r="G1575" s="15">
        <f ca="1">LOOKUP(D1575,$F$6:$F$9,$K$6:$K$9)</f>
        <v>24</v>
      </c>
      <c r="H1575" s="15">
        <f ca="1">LOOKUP(D1575,$F$6:$F$9,$L$6:$L$9)</f>
        <v>260</v>
      </c>
      <c r="I1575" s="20">
        <f ca="1">RAND()</f>
        <v>0.77616165869546094</v>
      </c>
      <c r="J1575" s="15">
        <f ca="1">IF(B1575=1, ROUND(_xlfn.NORM.INV(I1575,$C$5,$C$6)*(1+$T$14), 0), ROUND(_xlfn.NORM.INV(I1575, $D$5, $D$6)*(1+$T$14), 0))</f>
        <v>8</v>
      </c>
      <c r="K1575" s="20">
        <f ca="1">RAND()</f>
        <v>0.36830129328999606</v>
      </c>
      <c r="L1575" s="18">
        <f ca="1">IF(B1575=1, ROUND(_xlfn.NORM.INV(K1575,$C$7,$C$8), 2), ROUND(_xlfn.NORM.INV(K1575, $D$7, $D$8), 2))</f>
        <v>13052.29</v>
      </c>
      <c r="M1575" s="15">
        <f ca="1">MIN(E1575,J1575)</f>
        <v>8</v>
      </c>
      <c r="N1575" s="15">
        <f ca="1">RAND()</f>
        <v>0.14038309289838202</v>
      </c>
      <c r="O1575" s="19">
        <f ca="1">(IF(B1575=1, $G$21+($G$22-$G$21)*N1575, $H$21+($H$22-$H$21)*N1575))</f>
        <v>1.991340825144337E-2</v>
      </c>
      <c r="P1575" s="15">
        <f ca="1">ROUND(M1575*(1-O1575), 0)</f>
        <v>8</v>
      </c>
      <c r="Q1575" s="20">
        <f ca="1">RAND()</f>
        <v>0.99988502621720599</v>
      </c>
      <c r="R1575" s="15">
        <f ca="1">IF(B1575=1, ROUND(_xlfn.NORM.INV(Q1575,$C$9,$C$10)*(1+$T$14), 0), ROUND(_xlfn.NORM.INV(Q1575, $D$9, $D$10)*(1+$T$14), 0))</f>
        <v>154</v>
      </c>
      <c r="S1575" s="20">
        <f ca="1">RAND()</f>
        <v>0.33707263748849481</v>
      </c>
      <c r="T1575" s="18">
        <f ca="1">IF(B1575=1, ROUND(_xlfn.NORM.INV(S1575,$C$11,$C$12), 2), ROUND(_xlfn.NORM.INV(S1575, $D$11, $D$12), 2))</f>
        <v>6450.3</v>
      </c>
      <c r="U1575" s="15">
        <f ca="1">MIN(F1575,R1575)</f>
        <v>40</v>
      </c>
      <c r="V1575" s="15">
        <f ca="1">RAND()</f>
        <v>0.52318165920471471</v>
      </c>
      <c r="W1575" s="19">
        <f ca="1">(IF(B1575=1, $G$21+($G$22-$G$21)*V1575, $H$21+($H$22-$H$21)*V1575))</f>
        <v>3.3311358072165016E-2</v>
      </c>
      <c r="X1575" s="15">
        <f ca="1">ROUND(U1575*(1-W1575), 0)</f>
        <v>39</v>
      </c>
      <c r="Y1575" s="20">
        <f ca="1">RAND()</f>
        <v>0.65083405661479854</v>
      </c>
      <c r="Z1575" s="15">
        <f ca="1">IF(B1575=1, ROUND(_xlfn.NORM.INV(Y1575,$C$13,$C$14)*(1+$T$14), 0), ROUND(_xlfn.NORM.INV(Y1575, $D$13, $D$14)*(1+$T$14), 0))</f>
        <v>64</v>
      </c>
      <c r="AA1575" s="20">
        <f ca="1">RAND()</f>
        <v>0.47542740948620421</v>
      </c>
      <c r="AB1575" s="18">
        <f ca="1">IF(B1575=1, ROUND(_xlfn.NORM.INV(AA1575,$C$15,$C$16), 2), ROUND(_xlfn.NORM.INV(AA1575, $D$15, $D$16), 2))</f>
        <v>3612.73</v>
      </c>
      <c r="AC1575" s="15">
        <f ca="1">MIN(G1575,Z1575)</f>
        <v>24</v>
      </c>
      <c r="AD1575" s="15">
        <f ca="1">RAND()</f>
        <v>0.76809234045888419</v>
      </c>
      <c r="AE1575" s="19">
        <f ca="1">(IF(B1575=1, $G$21+($G$22-$G$21)*AD1575, $H$21+($H$22-$H$21)*AD1575))</f>
        <v>4.1883231916060949E-2</v>
      </c>
      <c r="AF1575" s="15">
        <f ca="1">ROUND(AC1575*(1-AE1575), 0)</f>
        <v>23</v>
      </c>
      <c r="AG1575" s="20">
        <f ca="1">RAND()</f>
        <v>3.2159939423547335E-2</v>
      </c>
      <c r="AH1575" s="15">
        <f ca="1">IF(B1575=1, ROUND(_xlfn.NORM.INV(AG1575,$C$17,$C$18)*(1+$T$14), 0), ROUND(_xlfn.NORM.INV(AG1575, $D$17, $D$18)*(1+$T$14), 0))</f>
        <v>71</v>
      </c>
      <c r="AI1575" s="20">
        <f ca="1">RAND()</f>
        <v>0.31749607117524337</v>
      </c>
      <c r="AJ1575" s="18">
        <f ca="1">IF(B1575=1, ROUND(_xlfn.NORM.INV(AI1575,$C$19,$C$20), 2), ROUND(_xlfn.NORM.INV(AI1575, $D$19, $D$20), 2))</f>
        <v>2133.8000000000002</v>
      </c>
      <c r="AK1575" s="15">
        <f ca="1">MIN(ROUND(H1575*(1+$C$22),0),AH1575)</f>
        <v>71</v>
      </c>
      <c r="AL1575" s="20">
        <f ca="1">RAND()</f>
        <v>0.86274243772917591</v>
      </c>
      <c r="AM1575" s="19">
        <f ca="1">(IF(B1575=1, $G$21+($G$22-$G$21)*AL1575, $H$21+($H$22-$H$21)*AL1575))</f>
        <v>4.5195985320521159E-2</v>
      </c>
      <c r="AN1575" s="15">
        <f ca="1">ROUND(AK1575*(1-AM1575), 0)</f>
        <v>68</v>
      </c>
      <c r="AO1575" s="18">
        <f ca="1">SUM(IF(AN1575&gt;H1575, (AN1575-H1575)*($G$23+AJ1575), 0),IF(AF1575&gt;G1575,(AF1575-G1575)*($G$23+AB1575),0),IF(X1575&gt;F1575,(X1575-F1575)*($G$23+T1575),0),IF(P1575&gt;E1575,(P1575-E1575)*($G$23+L1575),0))</f>
        <v>0</v>
      </c>
      <c r="AP1575" s="18">
        <f>-$C$24</f>
        <v>-313614.51120000001</v>
      </c>
      <c r="AQ1575" s="17">
        <f ca="1">L1575*P1575+T1575*X1575+AB1575*AF1575+AJ1575*AN1575-AO1575+AP1575</f>
        <v>270556.69879999995</v>
      </c>
      <c r="AS1575" s="21">
        <f ca="1">SUM(IF(AN1575&gt;H1575, (AN1575-H1575), 0),IF(AF1575&gt;G1575,(AF1575-G1575),0),IF(X1575&gt;F1575,(X1575-F1575),0),IF(P1575&gt;E1575,(P1575-E1575),0))</f>
        <v>0</v>
      </c>
    </row>
    <row r="1576" spans="1:45" x14ac:dyDescent="0.4">
      <c r="A1576" s="15">
        <v>1548</v>
      </c>
      <c r="B1576" s="15">
        <f ca="1">IF(RAND() &lt; (8/12), 0, 1)</f>
        <v>0</v>
      </c>
      <c r="C1576" s="20">
        <f ca="1">RAND()</f>
        <v>0.6119385865183623</v>
      </c>
      <c r="D1576" s="15" t="str">
        <f ca="1">LOOKUP(C1576,$H$13:$H$16,$F$13:$F$16)</f>
        <v>Boeing 777-300ER</v>
      </c>
      <c r="E1576" s="15">
        <f ca="1">LOOKUP(D1576,$F$6:$F$9,$I$6:$I$9)</f>
        <v>8</v>
      </c>
      <c r="F1576" s="15">
        <f ca="1">LOOKUP(D1576,$F$6:$F$9,$J$6:$J$9)</f>
        <v>40</v>
      </c>
      <c r="G1576" s="15">
        <f ca="1">LOOKUP(D1576,$F$6:$F$9,$K$6:$K$9)</f>
        <v>24</v>
      </c>
      <c r="H1576" s="15">
        <f ca="1">LOOKUP(D1576,$F$6:$F$9,$L$6:$L$9)</f>
        <v>260</v>
      </c>
      <c r="I1576" s="20">
        <f ca="1">RAND()</f>
        <v>0.25998694601137395</v>
      </c>
      <c r="J1576" s="15">
        <f ca="1">IF(B1576=1, ROUND(_xlfn.NORM.INV(I1576,$C$5,$C$6)*(1+$T$14), 0), ROUND(_xlfn.NORM.INV(I1576, $D$5, $D$6)*(1+$T$14), 0))</f>
        <v>4</v>
      </c>
      <c r="K1576" s="20">
        <f ca="1">RAND()</f>
        <v>0.29473141425680138</v>
      </c>
      <c r="L1576" s="18">
        <f ca="1">IF(B1576=1, ROUND(_xlfn.NORM.INV(K1576,$C$7,$C$8), 2), ROUND(_xlfn.NORM.INV(K1576, $D$7, $D$8), 2))</f>
        <v>10246.450000000001</v>
      </c>
      <c r="M1576" s="15">
        <f ca="1">MIN(E1576,J1576)</f>
        <v>4</v>
      </c>
      <c r="N1576" s="15">
        <f ca="1">RAND()</f>
        <v>0.90285951200597825</v>
      </c>
      <c r="O1576" s="19">
        <f ca="1">(IF(B1576=1, $G$21+($G$22-$G$21)*N1576, $H$21+($H$22-$H$21)*N1576))</f>
        <v>3.7085785360179348E-2</v>
      </c>
      <c r="P1576" s="15">
        <f ca="1">ROUND(M1576*(1-O1576), 0)</f>
        <v>4</v>
      </c>
      <c r="Q1576" s="20">
        <f ca="1">RAND()</f>
        <v>0.43405529278520461</v>
      </c>
      <c r="R1576" s="15">
        <f ca="1">IF(B1576=1, ROUND(_xlfn.NORM.INV(Q1576,$C$9,$C$10)*(1+$T$14), 0), ROUND(_xlfn.NORM.INV(Q1576, $D$9, $D$10)*(1+$T$14), 0))</f>
        <v>38</v>
      </c>
      <c r="S1576" s="20">
        <f ca="1">RAND()</f>
        <v>0.55880838600562321</v>
      </c>
      <c r="T1576" s="18">
        <f ca="1">IF(B1576=1, ROUND(_xlfn.NORM.INV(S1576,$C$11,$C$12), 2), ROUND(_xlfn.NORM.INV(S1576, $D$11, $D$12), 2))</f>
        <v>5279.9</v>
      </c>
      <c r="U1576" s="15">
        <f ca="1">MIN(F1576,R1576)</f>
        <v>38</v>
      </c>
      <c r="V1576" s="15">
        <f ca="1">RAND()</f>
        <v>0.15622958325842551</v>
      </c>
      <c r="W1576" s="19">
        <f ca="1">(IF(B1576=1, $G$21+($G$22-$G$21)*V1576, $H$21+($H$22-$H$21)*V1576))</f>
        <v>1.4686887497752765E-2</v>
      </c>
      <c r="X1576" s="15">
        <f ca="1">ROUND(U1576*(1-W1576), 0)</f>
        <v>37</v>
      </c>
      <c r="Y1576" s="20">
        <f ca="1">RAND()</f>
        <v>0.54240657522020086</v>
      </c>
      <c r="Z1576" s="15">
        <f ca="1">IF(B1576=1, ROUND(_xlfn.NORM.INV(Y1576,$C$13,$C$14)*(1+$T$14), 0), ROUND(_xlfn.NORM.INV(Y1576, $D$13, $D$14)*(1+$T$14), 0))</f>
        <v>37</v>
      </c>
      <c r="AA1576" s="20">
        <f ca="1">RAND()</f>
        <v>0.90025687702187718</v>
      </c>
      <c r="AB1576" s="18">
        <f ca="1">IF(B1576=1, ROUND(_xlfn.NORM.INV(AA1576,$C$15,$C$16), 2), ROUND(_xlfn.NORM.INV(AA1576, $D$15, $D$16), 2))</f>
        <v>2953.9</v>
      </c>
      <c r="AC1576" s="15">
        <f ca="1">MIN(G1576,Z1576)</f>
        <v>24</v>
      </c>
      <c r="AD1576" s="15">
        <f ca="1">RAND()</f>
        <v>0.32277591904341585</v>
      </c>
      <c r="AE1576" s="19">
        <f ca="1">(IF(B1576=1, $G$21+($G$22-$G$21)*AD1576, $H$21+($H$22-$H$21)*AD1576))</f>
        <v>1.9683277571302477E-2</v>
      </c>
      <c r="AF1576" s="15">
        <f ca="1">ROUND(AC1576*(1-AE1576), 0)</f>
        <v>24</v>
      </c>
      <c r="AG1576" s="20">
        <f ca="1">RAND()</f>
        <v>0.59549349773969928</v>
      </c>
      <c r="AH1576" s="15">
        <f ca="1">IF(B1576=1, ROUND(_xlfn.NORM.INV(AG1576,$C$17,$C$18)*(1+$T$14), 0), ROUND(_xlfn.NORM.INV(AG1576, $D$17, $D$18)*(1+$T$14), 0))</f>
        <v>212</v>
      </c>
      <c r="AI1576" s="20">
        <f ca="1">RAND()</f>
        <v>0.79087303082737026</v>
      </c>
      <c r="AJ1576" s="18">
        <f ca="1">IF(B1576=1, ROUND(_xlfn.NORM.INV(AI1576,$C$19,$C$20), 2), ROUND(_xlfn.NORM.INV(AI1576, $D$19, $D$20), 2))</f>
        <v>1810.22</v>
      </c>
      <c r="AK1576" s="15">
        <f ca="1">MIN(ROUND(H1576*(1+$C$22),0),AH1576)</f>
        <v>212</v>
      </c>
      <c r="AL1576" s="20">
        <f ca="1">RAND()</f>
        <v>9.5330805542812591E-3</v>
      </c>
      <c r="AM1576" s="19">
        <f ca="1">(IF(B1576=1, $G$21+($G$22-$G$21)*AL1576, $H$21+($H$22-$H$21)*AL1576))</f>
        <v>1.0285992416628437E-2</v>
      </c>
      <c r="AN1576" s="15">
        <f ca="1">ROUND(AK1576*(1-AM1576), 0)</f>
        <v>210</v>
      </c>
      <c r="AO1576" s="18">
        <f ca="1">SUM(IF(AN1576&gt;H1576, (AN1576-H1576)*($G$23+AJ1576), 0),IF(AF1576&gt;G1576,(AF1576-G1576)*($G$23+AB1576),0),IF(X1576&gt;F1576,(X1576-F1576)*($G$23+T1576),0),IF(P1576&gt;E1576,(P1576-E1576)*($G$23+L1576),0))</f>
        <v>0</v>
      </c>
      <c r="AP1576" s="18">
        <f>-$C$24</f>
        <v>-313614.51120000001</v>
      </c>
      <c r="AQ1576" s="17">
        <f ca="1">L1576*P1576+T1576*X1576+AB1576*AF1576+AJ1576*AN1576-AO1576+AP1576</f>
        <v>373767.3887999999</v>
      </c>
      <c r="AS1576" s="21">
        <f ca="1">SUM(IF(AN1576&gt;H1576, (AN1576-H1576), 0),IF(AF1576&gt;G1576,(AF1576-G1576),0),IF(X1576&gt;F1576,(X1576-F1576),0),IF(P1576&gt;E1576,(P1576-E1576),0))</f>
        <v>0</v>
      </c>
    </row>
    <row r="1577" spans="1:45" x14ac:dyDescent="0.4">
      <c r="A1577" s="15">
        <v>1549</v>
      </c>
      <c r="B1577" s="15">
        <f ca="1">IF(RAND() &lt; (8/12), 0, 1)</f>
        <v>1</v>
      </c>
      <c r="C1577" s="20">
        <f ca="1">RAND()</f>
        <v>8.1820073234126323E-2</v>
      </c>
      <c r="D1577" s="15" t="str">
        <f ca="1">LOOKUP(C1577,$H$13:$H$16,$F$13:$F$16)</f>
        <v>Airbus A350-900</v>
      </c>
      <c r="E1577" s="15">
        <f ca="1">LOOKUP(D1577,$F$6:$F$9,$I$6:$I$9)</f>
        <v>0</v>
      </c>
      <c r="F1577" s="15">
        <f ca="1">LOOKUP(D1577,$F$6:$F$9,$J$6:$J$9)</f>
        <v>32</v>
      </c>
      <c r="G1577" s="15">
        <f ca="1">LOOKUP(D1577,$F$6:$F$9,$K$6:$K$9)</f>
        <v>21</v>
      </c>
      <c r="H1577" s="15">
        <f ca="1">LOOKUP(D1577,$F$6:$F$9,$L$6:$L$9)</f>
        <v>259</v>
      </c>
      <c r="I1577" s="20">
        <f ca="1">RAND()</f>
        <v>0.82533060876206099</v>
      </c>
      <c r="J1577" s="15">
        <f ca="1">IF(B1577=1, ROUND(_xlfn.NORM.INV(I1577,$C$5,$C$6)*(1+$T$14), 0), ROUND(_xlfn.NORM.INV(I1577, $D$5, $D$6)*(1+$T$14), 0))</f>
        <v>8</v>
      </c>
      <c r="K1577" s="20">
        <f ca="1">RAND()</f>
        <v>0.87938875383723747</v>
      </c>
      <c r="L1577" s="18">
        <f ca="1">IF(B1577=1, ROUND(_xlfn.NORM.INV(K1577,$C$7,$C$8), 2), ROUND(_xlfn.NORM.INV(K1577, $D$7, $D$8), 2))</f>
        <v>15772.37</v>
      </c>
      <c r="M1577" s="15">
        <f ca="1">MIN(E1577,J1577)</f>
        <v>0</v>
      </c>
      <c r="N1577" s="15">
        <f ca="1">RAND()</f>
        <v>0.2422711709247477</v>
      </c>
      <c r="O1577" s="19">
        <f ca="1">(IF(B1577=1, $G$21+($G$22-$G$21)*N1577, $H$21+($H$22-$H$21)*N1577))</f>
        <v>2.347949098236617E-2</v>
      </c>
      <c r="P1577" s="15">
        <f ca="1">ROUND(M1577*(1-O1577), 0)</f>
        <v>0</v>
      </c>
      <c r="Q1577" s="20">
        <f ca="1">RAND()</f>
        <v>0.60364329266869687</v>
      </c>
      <c r="R1577" s="15">
        <f ca="1">IF(B1577=1, ROUND(_xlfn.NORM.INV(Q1577,$C$9,$C$10)*(1+$T$14), 0), ROUND(_xlfn.NORM.INV(Q1577, $D$9, $D$10)*(1+$T$14), 0))</f>
        <v>68</v>
      </c>
      <c r="S1577" s="20">
        <f ca="1">RAND()</f>
        <v>0.33462587731911975</v>
      </c>
      <c r="T1577" s="18">
        <f ca="1">IF(B1577=1, ROUND(_xlfn.NORM.INV(S1577,$C$11,$C$12), 2), ROUND(_xlfn.NORM.INV(S1577, $D$11, $D$12), 2))</f>
        <v>6444.25</v>
      </c>
      <c r="U1577" s="15">
        <f ca="1">MIN(F1577,R1577)</f>
        <v>32</v>
      </c>
      <c r="V1577" s="15">
        <f ca="1">RAND()</f>
        <v>0.25546098557111008</v>
      </c>
      <c r="W1577" s="19">
        <f ca="1">(IF(B1577=1, $G$21+($G$22-$G$21)*V1577, $H$21+($H$22-$H$21)*V1577))</f>
        <v>2.3941134494988851E-2</v>
      </c>
      <c r="X1577" s="15">
        <f ca="1">ROUND(U1577*(1-W1577), 0)</f>
        <v>31</v>
      </c>
      <c r="Y1577" s="20">
        <f ca="1">RAND()</f>
        <v>0.51657668300280335</v>
      </c>
      <c r="Z1577" s="15">
        <f ca="1">IF(B1577=1, ROUND(_xlfn.NORM.INV(Y1577,$C$13,$C$14)*(1+$T$14), 0), ROUND(_xlfn.NORM.INV(Y1577, $D$13, $D$14)*(1+$T$14), 0))</f>
        <v>56</v>
      </c>
      <c r="AA1577" s="20">
        <f ca="1">RAND()</f>
        <v>0.17460573881622732</v>
      </c>
      <c r="AB1577" s="18">
        <f ca="1">IF(B1577=1, ROUND(_xlfn.NORM.INV(AA1577,$C$15,$C$16), 2), ROUND(_xlfn.NORM.INV(AA1577, $D$15, $D$16), 2))</f>
        <v>3192.18</v>
      </c>
      <c r="AC1577" s="15">
        <f ca="1">MIN(G1577,Z1577)</f>
        <v>21</v>
      </c>
      <c r="AD1577" s="15">
        <f ca="1">RAND()</f>
        <v>0.2492171343695011</v>
      </c>
      <c r="AE1577" s="19">
        <f ca="1">(IF(B1577=1, $G$21+($G$22-$G$21)*AD1577, $H$21+($H$22-$H$21)*AD1577))</f>
        <v>2.3722599702932539E-2</v>
      </c>
      <c r="AF1577" s="15">
        <f ca="1">ROUND(AC1577*(1-AE1577), 0)</f>
        <v>21</v>
      </c>
      <c r="AG1577" s="20">
        <f ca="1">RAND()</f>
        <v>0.32001775925029041</v>
      </c>
      <c r="AH1577" s="15">
        <f ca="1">IF(B1577=1, ROUND(_xlfn.NORM.INV(AG1577,$C$17,$C$18)*(1+$T$14), 0), ROUND(_xlfn.NORM.INV(AG1577, $D$17, $D$18)*(1+$T$14), 0))</f>
        <v>246</v>
      </c>
      <c r="AI1577" s="20">
        <f ca="1">RAND()</f>
        <v>0.40563427330441415</v>
      </c>
      <c r="AJ1577" s="18">
        <f ca="1">IF(B1577=1, ROUND(_xlfn.NORM.INV(AI1577,$C$19,$C$20), 2), ROUND(_xlfn.NORM.INV(AI1577, $D$19, $D$20), 2))</f>
        <v>2204.71</v>
      </c>
      <c r="AK1577" s="15">
        <f ca="1">MIN(ROUND(H1577*(1+$C$22),0),AH1577)</f>
        <v>246</v>
      </c>
      <c r="AL1577" s="20">
        <f ca="1">RAND()</f>
        <v>4.9236683660836111E-2</v>
      </c>
      <c r="AM1577" s="19">
        <f ca="1">(IF(B1577=1, $G$21+($G$22-$G$21)*AL1577, $H$21+($H$22-$H$21)*AL1577))</f>
        <v>1.6723283928129263E-2</v>
      </c>
      <c r="AN1577" s="15">
        <f ca="1">ROUND(AK1577*(1-AM1577), 0)</f>
        <v>242</v>
      </c>
      <c r="AO1577" s="18">
        <f ca="1">SUM(IF(AN1577&gt;H1577, (AN1577-H1577)*($G$23+AJ1577), 0),IF(AF1577&gt;G1577,(AF1577-G1577)*($G$23+AB1577),0),IF(X1577&gt;F1577,(X1577-F1577)*($G$23+T1577),0),IF(P1577&gt;E1577,(P1577-E1577)*($G$23+L1577),0))</f>
        <v>0</v>
      </c>
      <c r="AP1577" s="18">
        <f>-$C$24</f>
        <v>-313614.51120000001</v>
      </c>
      <c r="AQ1577" s="17">
        <f ca="1">L1577*P1577+T1577*X1577+AB1577*AF1577+AJ1577*AN1577-AO1577+AP1577</f>
        <v>486732.83880000009</v>
      </c>
      <c r="AS1577" s="21">
        <f ca="1">SUM(IF(AN1577&gt;H1577, (AN1577-H1577), 0),IF(AF1577&gt;G1577,(AF1577-G1577),0),IF(X1577&gt;F1577,(X1577-F1577),0),IF(P1577&gt;E1577,(P1577-E1577),0))</f>
        <v>0</v>
      </c>
    </row>
    <row r="1578" spans="1:45" x14ac:dyDescent="0.4">
      <c r="A1578" s="15">
        <v>1550</v>
      </c>
      <c r="B1578" s="15">
        <f ca="1">IF(RAND() &lt; (8/12), 0, 1)</f>
        <v>0</v>
      </c>
      <c r="C1578" s="20">
        <f ca="1">RAND()</f>
        <v>0.48836942211924195</v>
      </c>
      <c r="D1578" s="15" t="str">
        <f ca="1">LOOKUP(C1578,$H$13:$H$16,$F$13:$F$16)</f>
        <v>Airbus A380-800</v>
      </c>
      <c r="E1578" s="15">
        <f ca="1">LOOKUP(D1578,$F$6:$F$9,$I$6:$I$9)</f>
        <v>14</v>
      </c>
      <c r="F1578" s="15">
        <f ca="1">LOOKUP(D1578,$F$6:$F$9,$J$6:$J$9)</f>
        <v>76</v>
      </c>
      <c r="G1578" s="15">
        <f ca="1">LOOKUP(D1578,$F$6:$F$9,$K$6:$K$9)</f>
        <v>56</v>
      </c>
      <c r="H1578" s="15">
        <f ca="1">LOOKUP(D1578,$F$6:$F$9,$L$6:$L$9)</f>
        <v>341</v>
      </c>
      <c r="I1578" s="20">
        <f ca="1">RAND()</f>
        <v>0.98138120850801513</v>
      </c>
      <c r="J1578" s="15">
        <f ca="1">IF(B1578=1, ROUND(_xlfn.NORM.INV(I1578,$C$5,$C$6)*(1+$T$14), 0), ROUND(_xlfn.NORM.INV(I1578, $D$5, $D$6)*(1+$T$14), 0))</f>
        <v>6</v>
      </c>
      <c r="K1578" s="20">
        <f ca="1">RAND()</f>
        <v>0.45462961887938313</v>
      </c>
      <c r="L1578" s="18">
        <f ca="1">IF(B1578=1, ROUND(_xlfn.NORM.INV(K1578,$C$7,$C$8), 2), ROUND(_xlfn.NORM.INV(K1578, $D$7, $D$8), 2))</f>
        <v>10440.44</v>
      </c>
      <c r="M1578" s="15">
        <f ca="1">MIN(E1578,J1578)</f>
        <v>6</v>
      </c>
      <c r="N1578" s="15">
        <f ca="1">RAND()</f>
        <v>0.29643195329004468</v>
      </c>
      <c r="O1578" s="19">
        <f ca="1">(IF(B1578=1, $G$21+($G$22-$G$21)*N1578, $H$21+($H$22-$H$21)*N1578))</f>
        <v>1.889295859870134E-2</v>
      </c>
      <c r="P1578" s="15">
        <f ca="1">ROUND(M1578*(1-O1578), 0)</f>
        <v>6</v>
      </c>
      <c r="Q1578" s="20">
        <f ca="1">RAND()</f>
        <v>0.92480155366212424</v>
      </c>
      <c r="R1578" s="15">
        <f ca="1">IF(B1578=1, ROUND(_xlfn.NORM.INV(Q1578,$C$9,$C$10)*(1+$T$14), 0), ROUND(_xlfn.NORM.INV(Q1578, $D$9, $D$10)*(1+$T$14), 0))</f>
        <v>55</v>
      </c>
      <c r="S1578" s="20">
        <f ca="1">RAND()</f>
        <v>0.11080467482204259</v>
      </c>
      <c r="T1578" s="18">
        <f ca="1">IF(B1578=1, ROUND(_xlfn.NORM.INV(S1578,$C$11,$C$12), 2), ROUND(_xlfn.NORM.INV(S1578, $D$11, $D$12), 2))</f>
        <v>4967.66</v>
      </c>
      <c r="U1578" s="15">
        <f ca="1">MIN(F1578,R1578)</f>
        <v>55</v>
      </c>
      <c r="V1578" s="15">
        <f ca="1">RAND()</f>
        <v>0.16285977154757425</v>
      </c>
      <c r="W1578" s="19">
        <f ca="1">(IF(B1578=1, $G$21+($G$22-$G$21)*V1578, $H$21+($H$22-$H$21)*V1578))</f>
        <v>1.4885793146427228E-2</v>
      </c>
      <c r="X1578" s="15">
        <f ca="1">ROUND(U1578*(1-W1578), 0)</f>
        <v>54</v>
      </c>
      <c r="Y1578" s="20">
        <f ca="1">RAND()</f>
        <v>0.17183965504158938</v>
      </c>
      <c r="Z1578" s="15">
        <f ca="1">IF(B1578=1, ROUND(_xlfn.NORM.INV(Y1578,$C$13,$C$14)*(1+$T$14), 0), ROUND(_xlfn.NORM.INV(Y1578, $D$13, $D$14)*(1+$T$14), 0))</f>
        <v>27</v>
      </c>
      <c r="AA1578" s="20">
        <f ca="1">RAND()</f>
        <v>0.70779733306920312</v>
      </c>
      <c r="AB1578" s="18">
        <f ca="1">IF(B1578=1, ROUND(_xlfn.NORM.INV(AA1578,$C$15,$C$16), 2), ROUND(_xlfn.NORM.INV(AA1578, $D$15, $D$16), 2))</f>
        <v>2864.44</v>
      </c>
      <c r="AC1578" s="15">
        <f ca="1">MIN(G1578,Z1578)</f>
        <v>27</v>
      </c>
      <c r="AD1578" s="15">
        <f ca="1">RAND()</f>
        <v>0.32737963651195401</v>
      </c>
      <c r="AE1578" s="19">
        <f ca="1">(IF(B1578=1, $G$21+($G$22-$G$21)*AD1578, $H$21+($H$22-$H$21)*AD1578))</f>
        <v>1.9821389095358619E-2</v>
      </c>
      <c r="AF1578" s="15">
        <f ca="1">ROUND(AC1578*(1-AE1578), 0)</f>
        <v>26</v>
      </c>
      <c r="AG1578" s="20">
        <f ca="1">RAND()</f>
        <v>0.21346600234438728</v>
      </c>
      <c r="AH1578" s="15">
        <f ca="1">IF(B1578=1, ROUND(_xlfn.NORM.INV(AG1578,$C$17,$C$18)*(1+$T$14), 0), ROUND(_xlfn.NORM.INV(AG1578, $D$17, $D$18)*(1+$T$14), 0))</f>
        <v>158</v>
      </c>
      <c r="AI1578" s="20">
        <f ca="1">RAND()</f>
        <v>0.41927168844049445</v>
      </c>
      <c r="AJ1578" s="18">
        <f ca="1">IF(B1578=1, ROUND(_xlfn.NORM.INV(AI1578,$C$19,$C$20), 2), ROUND(_xlfn.NORM.INV(AI1578, $D$19, $D$20), 2))</f>
        <v>1733.25</v>
      </c>
      <c r="AK1578" s="15">
        <f ca="1">MIN(ROUND(H1578*(1+$C$22),0),AH1578)</f>
        <v>158</v>
      </c>
      <c r="AL1578" s="20">
        <f ca="1">RAND()</f>
        <v>0.62690864156209003</v>
      </c>
      <c r="AM1578" s="19">
        <f ca="1">(IF(B1578=1, $G$21+($G$22-$G$21)*AL1578, $H$21+($H$22-$H$21)*AL1578))</f>
        <v>2.8807259246862699E-2</v>
      </c>
      <c r="AN1578" s="15">
        <f ca="1">ROUND(AK1578*(1-AM1578), 0)</f>
        <v>153</v>
      </c>
      <c r="AO1578" s="18">
        <f ca="1">SUM(IF(AN1578&gt;H1578, (AN1578-H1578)*($G$23+AJ1578), 0),IF(AF1578&gt;G1578,(AF1578-G1578)*($G$23+AB1578),0),IF(X1578&gt;F1578,(X1578-F1578)*($G$23+T1578),0),IF(P1578&gt;E1578,(P1578-E1578)*($G$23+L1578),0))</f>
        <v>0</v>
      </c>
      <c r="AP1578" s="18">
        <f>-$C$24</f>
        <v>-313614.51120000001</v>
      </c>
      <c r="AQ1578" s="17">
        <f ca="1">L1578*P1578+T1578*X1578+AB1578*AF1578+AJ1578*AN1578-AO1578+AP1578</f>
        <v>356944.45879999996</v>
      </c>
      <c r="AS1578" s="21">
        <f ca="1">SUM(IF(AN1578&gt;H1578, (AN1578-H1578), 0),IF(AF1578&gt;G1578,(AF1578-G1578),0),IF(X1578&gt;F1578,(X1578-F1578),0),IF(P1578&gt;E1578,(P1578-E1578),0))</f>
        <v>0</v>
      </c>
    </row>
    <row r="1579" spans="1:45" x14ac:dyDescent="0.4">
      <c r="A1579" s="15">
        <v>1551</v>
      </c>
      <c r="B1579" s="15">
        <f ca="1">IF(RAND() &lt; (8/12), 0, 1)</f>
        <v>1</v>
      </c>
      <c r="C1579" s="20">
        <f ca="1">RAND()</f>
        <v>0.84354124865400393</v>
      </c>
      <c r="D1579" s="15" t="str">
        <f ca="1">LOOKUP(C1579,$H$13:$H$16,$F$13:$F$16)</f>
        <v>Boeing 777-300ER</v>
      </c>
      <c r="E1579" s="15">
        <f ca="1">LOOKUP(D1579,$F$6:$F$9,$I$6:$I$9)</f>
        <v>8</v>
      </c>
      <c r="F1579" s="15">
        <f ca="1">LOOKUP(D1579,$F$6:$F$9,$J$6:$J$9)</f>
        <v>40</v>
      </c>
      <c r="G1579" s="15">
        <f ca="1">LOOKUP(D1579,$F$6:$F$9,$K$6:$K$9)</f>
        <v>24</v>
      </c>
      <c r="H1579" s="15">
        <f ca="1">LOOKUP(D1579,$F$6:$F$9,$L$6:$L$9)</f>
        <v>260</v>
      </c>
      <c r="I1579" s="20">
        <f ca="1">RAND()</f>
        <v>0.70623225507833032</v>
      </c>
      <c r="J1579" s="15">
        <f ca="1">IF(B1579=1, ROUND(_xlfn.NORM.INV(I1579,$C$5,$C$6)*(1+$T$14), 0), ROUND(_xlfn.NORM.INV(I1579, $D$5, $D$6)*(1+$T$14), 0))</f>
        <v>7</v>
      </c>
      <c r="K1579" s="20">
        <f ca="1">RAND()</f>
        <v>0.77821433581055821</v>
      </c>
      <c r="L1579" s="18">
        <f ca="1">IF(B1579=1, ROUND(_xlfn.NORM.INV(K1579,$C$7,$C$8), 2), ROUND(_xlfn.NORM.INV(K1579, $D$7, $D$8), 2))</f>
        <v>15040.62</v>
      </c>
      <c r="M1579" s="15">
        <f ca="1">MIN(E1579,J1579)</f>
        <v>7</v>
      </c>
      <c r="N1579" s="15">
        <f ca="1">RAND()</f>
        <v>1.0634496437712415E-2</v>
      </c>
      <c r="O1579" s="19">
        <f ca="1">(IF(B1579=1, $G$21+($G$22-$G$21)*N1579, $H$21+($H$22-$H$21)*N1579))</f>
        <v>1.5372207375319934E-2</v>
      </c>
      <c r="P1579" s="15">
        <f ca="1">ROUND(M1579*(1-O1579), 0)</f>
        <v>7</v>
      </c>
      <c r="Q1579" s="20">
        <f ca="1">RAND()</f>
        <v>0.45223160998522682</v>
      </c>
      <c r="R1579" s="15">
        <f ca="1">IF(B1579=1, ROUND(_xlfn.NORM.INV(Q1579,$C$9,$C$10)*(1+$T$14), 0), ROUND(_xlfn.NORM.INV(Q1579, $D$9, $D$10)*(1+$T$14), 0))</f>
        <v>58</v>
      </c>
      <c r="S1579" s="20">
        <f ca="1">RAND()</f>
        <v>0.68643122927647149</v>
      </c>
      <c r="T1579" s="18">
        <f ca="1">IF(B1579=1, ROUND(_xlfn.NORM.INV(S1579,$C$11,$C$12), 2), ROUND(_xlfn.NORM.INV(S1579, $D$11, $D$12), 2))</f>
        <v>7267.45</v>
      </c>
      <c r="U1579" s="15">
        <f ca="1">MIN(F1579,R1579)</f>
        <v>40</v>
      </c>
      <c r="V1579" s="15">
        <f ca="1">RAND()</f>
        <v>0.73111258140189384</v>
      </c>
      <c r="W1579" s="19">
        <f ca="1">(IF(B1579=1, $G$21+($G$22-$G$21)*V1579, $H$21+($H$22-$H$21)*V1579))</f>
        <v>4.0588940349066287E-2</v>
      </c>
      <c r="X1579" s="15">
        <f ca="1">ROUND(U1579*(1-W1579), 0)</f>
        <v>38</v>
      </c>
      <c r="Y1579" s="20">
        <f ca="1">RAND()</f>
        <v>0.50221465643806296</v>
      </c>
      <c r="Z1579" s="15">
        <f ca="1">IF(B1579=1, ROUND(_xlfn.NORM.INV(Y1579,$C$13,$C$14)*(1+$T$14), 0), ROUND(_xlfn.NORM.INV(Y1579, $D$13, $D$14)*(1+$T$14), 0))</f>
        <v>55</v>
      </c>
      <c r="AA1579" s="20">
        <f ca="1">RAND()</f>
        <v>0.97811407939404005</v>
      </c>
      <c r="AB1579" s="18">
        <f ca="1">IF(B1579=1, ROUND(_xlfn.NORM.INV(AA1579,$C$15,$C$16), 2), ROUND(_xlfn.NORM.INV(AA1579, $D$15, $D$16), 2))</f>
        <v>4612.0200000000004</v>
      </c>
      <c r="AC1579" s="15">
        <f ca="1">MIN(G1579,Z1579)</f>
        <v>24</v>
      </c>
      <c r="AD1579" s="15">
        <f ca="1">RAND()</f>
        <v>0.20453150599471759</v>
      </c>
      <c r="AE1579" s="19">
        <f ca="1">(IF(B1579=1, $G$21+($G$22-$G$21)*AD1579, $H$21+($H$22-$H$21)*AD1579))</f>
        <v>2.2158602709815116E-2</v>
      </c>
      <c r="AF1579" s="15">
        <f ca="1">ROUND(AC1579*(1-AE1579), 0)</f>
        <v>23</v>
      </c>
      <c r="AG1579" s="20">
        <f ca="1">RAND()</f>
        <v>0.10592443710867716</v>
      </c>
      <c r="AH1579" s="15">
        <f ca="1">IF(B1579=1, ROUND(_xlfn.NORM.INV(AG1579,$C$17,$C$18)*(1+$T$14), 0), ROUND(_xlfn.NORM.INV(AG1579, $D$17, $D$18)*(1+$T$14), 0))</f>
        <v>147</v>
      </c>
      <c r="AI1579" s="20">
        <f ca="1">RAND()</f>
        <v>0.85319879133561005</v>
      </c>
      <c r="AJ1579" s="18">
        <f ca="1">IF(B1579=1, ROUND(_xlfn.NORM.INV(AI1579,$C$19,$C$20), 2), ROUND(_xlfn.NORM.INV(AI1579, $D$19, $D$20), 2))</f>
        <v>2592.15</v>
      </c>
      <c r="AK1579" s="15">
        <f ca="1">MIN(ROUND(H1579*(1+$C$22),0),AH1579)</f>
        <v>147</v>
      </c>
      <c r="AL1579" s="20">
        <f ca="1">RAND()</f>
        <v>0.49937776510729837</v>
      </c>
      <c r="AM1579" s="19">
        <f ca="1">(IF(B1579=1, $G$21+($G$22-$G$21)*AL1579, $H$21+($H$22-$H$21)*AL1579))</f>
        <v>3.2478221778755444E-2</v>
      </c>
      <c r="AN1579" s="15">
        <f ca="1">ROUND(AK1579*(1-AM1579), 0)</f>
        <v>142</v>
      </c>
      <c r="AO1579" s="18">
        <f ca="1">SUM(IF(AN1579&gt;H1579, (AN1579-H1579)*($G$23+AJ1579), 0),IF(AF1579&gt;G1579,(AF1579-G1579)*($G$23+AB1579),0),IF(X1579&gt;F1579,(X1579-F1579)*($G$23+T1579),0),IF(P1579&gt;E1579,(P1579-E1579)*($G$23+L1579),0))</f>
        <v>0</v>
      </c>
      <c r="AP1579" s="18">
        <f>-$C$24</f>
        <v>-313614.51120000001</v>
      </c>
      <c r="AQ1579" s="17">
        <f ca="1">L1579*P1579+T1579*X1579+AB1579*AF1579+AJ1579*AN1579-AO1579+AP1579</f>
        <v>541994.68879999989</v>
      </c>
      <c r="AS1579" s="21">
        <f ca="1">SUM(IF(AN1579&gt;H1579, (AN1579-H1579), 0),IF(AF1579&gt;G1579,(AF1579-G1579),0),IF(X1579&gt;F1579,(X1579-F1579),0),IF(P1579&gt;E1579,(P1579-E1579),0))</f>
        <v>0</v>
      </c>
    </row>
    <row r="1580" spans="1:45" x14ac:dyDescent="0.4">
      <c r="A1580" s="15">
        <v>1552</v>
      </c>
      <c r="B1580" s="15">
        <f ca="1">IF(RAND() &lt; (8/12), 0, 1)</f>
        <v>0</v>
      </c>
      <c r="C1580" s="20">
        <f ca="1">RAND()</f>
        <v>0.76718838354350682</v>
      </c>
      <c r="D1580" s="15" t="str">
        <f ca="1">LOOKUP(C1580,$H$13:$H$16,$F$13:$F$16)</f>
        <v>Boeing 777-300ER</v>
      </c>
      <c r="E1580" s="15">
        <f ca="1">LOOKUP(D1580,$F$6:$F$9,$I$6:$I$9)</f>
        <v>8</v>
      </c>
      <c r="F1580" s="15">
        <f ca="1">LOOKUP(D1580,$F$6:$F$9,$J$6:$J$9)</f>
        <v>40</v>
      </c>
      <c r="G1580" s="15">
        <f ca="1">LOOKUP(D1580,$F$6:$F$9,$K$6:$K$9)</f>
        <v>24</v>
      </c>
      <c r="H1580" s="15">
        <f ca="1">LOOKUP(D1580,$F$6:$F$9,$L$6:$L$9)</f>
        <v>260</v>
      </c>
      <c r="I1580" s="20">
        <f ca="1">RAND()</f>
        <v>0.20865845285548745</v>
      </c>
      <c r="J1580" s="15">
        <f ca="1">IF(B1580=1, ROUND(_xlfn.NORM.INV(I1580,$C$5,$C$6)*(1+$T$14), 0), ROUND(_xlfn.NORM.INV(I1580, $D$5, $D$6)*(1+$T$14), 0))</f>
        <v>3</v>
      </c>
      <c r="K1580" s="20">
        <f ca="1">RAND()</f>
        <v>2.5660483457162431E-2</v>
      </c>
      <c r="L1580" s="18">
        <f ca="1">IF(B1580=1, ROUND(_xlfn.NORM.INV(K1580,$C$7,$C$8), 2), ROUND(_xlfn.NORM.INV(K1580, $D$7, $D$8), 2))</f>
        <v>9604.2000000000007</v>
      </c>
      <c r="M1580" s="15">
        <f ca="1">MIN(E1580,J1580)</f>
        <v>3</v>
      </c>
      <c r="N1580" s="15">
        <f ca="1">RAND()</f>
        <v>0.60903750737431284</v>
      </c>
      <c r="O1580" s="19">
        <f ca="1">(IF(B1580=1, $G$21+($G$22-$G$21)*N1580, $H$21+($H$22-$H$21)*N1580))</f>
        <v>2.8271125221229383E-2</v>
      </c>
      <c r="P1580" s="15">
        <f ca="1">ROUND(M1580*(1-O1580), 0)</f>
        <v>3</v>
      </c>
      <c r="Q1580" s="20">
        <f ca="1">RAND()</f>
        <v>0.8870340915911018</v>
      </c>
      <c r="R1580" s="15">
        <f ca="1">IF(B1580=1, ROUND(_xlfn.NORM.INV(Q1580,$C$9,$C$10)*(1+$T$14), 0), ROUND(_xlfn.NORM.INV(Q1580, $D$9, $D$10)*(1+$T$14), 0))</f>
        <v>53</v>
      </c>
      <c r="S1580" s="20">
        <f ca="1">RAND()</f>
        <v>0.36856852690482567</v>
      </c>
      <c r="T1580" s="18">
        <f ca="1">IF(B1580=1, ROUND(_xlfn.NORM.INV(S1580,$C$11,$C$12), 2), ROUND(_xlfn.NORM.INV(S1580, $D$11, $D$12), 2))</f>
        <v>5169.7</v>
      </c>
      <c r="U1580" s="15">
        <f ca="1">MIN(F1580,R1580)</f>
        <v>40</v>
      </c>
      <c r="V1580" s="15">
        <f ca="1">RAND()</f>
        <v>0.60244689585004185</v>
      </c>
      <c r="W1580" s="19">
        <f ca="1">(IF(B1580=1, $G$21+($G$22-$G$21)*V1580, $H$21+($H$22-$H$21)*V1580))</f>
        <v>2.8073406875501257E-2</v>
      </c>
      <c r="X1580" s="15">
        <f ca="1">ROUND(U1580*(1-W1580), 0)</f>
        <v>39</v>
      </c>
      <c r="Y1580" s="20">
        <f ca="1">RAND()</f>
        <v>0.85982668355494118</v>
      </c>
      <c r="Z1580" s="15">
        <f ca="1">IF(B1580=1, ROUND(_xlfn.NORM.INV(Y1580,$C$13,$C$14)*(1+$T$14), 0), ROUND(_xlfn.NORM.INV(Y1580, $D$13, $D$14)*(1+$T$14), 0))</f>
        <v>46</v>
      </c>
      <c r="AA1580" s="20">
        <f ca="1">RAND()</f>
        <v>0.31825014572917487</v>
      </c>
      <c r="AB1580" s="18">
        <f ca="1">IF(B1580=1, ROUND(_xlfn.NORM.INV(AA1580,$C$15,$C$16), 2), ROUND(_xlfn.NORM.INV(AA1580, $D$15, $D$16), 2))</f>
        <v>2740.53</v>
      </c>
      <c r="AC1580" s="15">
        <f ca="1">MIN(G1580,Z1580)</f>
        <v>24</v>
      </c>
      <c r="AD1580" s="15">
        <f ca="1">RAND()</f>
        <v>0.52940285112977714</v>
      </c>
      <c r="AE1580" s="19">
        <f ca="1">(IF(B1580=1, $G$21+($G$22-$G$21)*AD1580, $H$21+($H$22-$H$21)*AD1580))</f>
        <v>2.5882085533893311E-2</v>
      </c>
      <c r="AF1580" s="15">
        <f ca="1">ROUND(AC1580*(1-AE1580), 0)</f>
        <v>23</v>
      </c>
      <c r="AG1580" s="20">
        <f ca="1">RAND()</f>
        <v>0.47118821437259351</v>
      </c>
      <c r="AH1580" s="15">
        <f ca="1">IF(B1580=1, ROUND(_xlfn.NORM.INV(AG1580,$C$17,$C$18)*(1+$T$14), 0), ROUND(_xlfn.NORM.INV(AG1580, $D$17, $D$18)*(1+$T$14), 0))</f>
        <v>196</v>
      </c>
      <c r="AI1580" s="20">
        <f ca="1">RAND()</f>
        <v>0.48972732273774633</v>
      </c>
      <c r="AJ1580" s="18">
        <f ca="1">IF(B1580=1, ROUND(_xlfn.NORM.INV(AI1580,$C$19,$C$20), 2), ROUND(_xlfn.NORM.INV(AI1580, $D$19, $D$20), 2))</f>
        <v>1746.77</v>
      </c>
      <c r="AK1580" s="15">
        <f ca="1">MIN(ROUND(H1580*(1+$C$22),0),AH1580)</f>
        <v>196</v>
      </c>
      <c r="AL1580" s="20">
        <f ca="1">RAND()</f>
        <v>0.9285855187383405</v>
      </c>
      <c r="AM1580" s="19">
        <f ca="1">(IF(B1580=1, $G$21+($G$22-$G$21)*AL1580, $H$21+($H$22-$H$21)*AL1580))</f>
        <v>3.7857565562150211E-2</v>
      </c>
      <c r="AN1580" s="15">
        <f ca="1">ROUND(AK1580*(1-AM1580), 0)</f>
        <v>189</v>
      </c>
      <c r="AO1580" s="18">
        <f ca="1">SUM(IF(AN1580&gt;H1580, (AN1580-H1580)*($G$23+AJ1580), 0),IF(AF1580&gt;G1580,(AF1580-G1580)*($G$23+AB1580),0),IF(X1580&gt;F1580,(X1580-F1580)*($G$23+T1580),0),IF(P1580&gt;E1580,(P1580-E1580)*($G$23+L1580),0))</f>
        <v>0</v>
      </c>
      <c r="AP1580" s="18">
        <f>-$C$24</f>
        <v>-313614.51120000001</v>
      </c>
      <c r="AQ1580" s="17">
        <f ca="1">L1580*P1580+T1580*X1580+AB1580*AF1580+AJ1580*AN1580-AO1580+AP1580</f>
        <v>309988.10879999987</v>
      </c>
      <c r="AS1580" s="21">
        <f ca="1">SUM(IF(AN1580&gt;H1580, (AN1580-H1580), 0),IF(AF1580&gt;G1580,(AF1580-G1580),0),IF(X1580&gt;F1580,(X1580-F1580),0),IF(P1580&gt;E1580,(P1580-E1580),0))</f>
        <v>0</v>
      </c>
    </row>
    <row r="1581" spans="1:45" x14ac:dyDescent="0.4">
      <c r="A1581" s="15">
        <v>1553</v>
      </c>
      <c r="B1581" s="15">
        <f ca="1">IF(RAND() &lt; (8/12), 0, 1)</f>
        <v>0</v>
      </c>
      <c r="C1581" s="20">
        <f ca="1">RAND()</f>
        <v>0.8926849262568517</v>
      </c>
      <c r="D1581" s="15" t="str">
        <f ca="1">LOOKUP(C1581,$H$13:$H$16,$F$13:$F$16)</f>
        <v>Boeing 777-300ER</v>
      </c>
      <c r="E1581" s="15">
        <f ca="1">LOOKUP(D1581,$F$6:$F$9,$I$6:$I$9)</f>
        <v>8</v>
      </c>
      <c r="F1581" s="15">
        <f ca="1">LOOKUP(D1581,$F$6:$F$9,$J$6:$J$9)</f>
        <v>40</v>
      </c>
      <c r="G1581" s="15">
        <f ca="1">LOOKUP(D1581,$F$6:$F$9,$K$6:$K$9)</f>
        <v>24</v>
      </c>
      <c r="H1581" s="15">
        <f ca="1">LOOKUP(D1581,$F$6:$F$9,$L$6:$L$9)</f>
        <v>260</v>
      </c>
      <c r="I1581" s="20">
        <f ca="1">RAND()</f>
        <v>0.82556951865877459</v>
      </c>
      <c r="J1581" s="15">
        <f ca="1">IF(B1581=1, ROUND(_xlfn.NORM.INV(I1581,$C$5,$C$6)*(1+$T$14), 0), ROUND(_xlfn.NORM.INV(I1581, $D$5, $D$6)*(1+$T$14), 0))</f>
        <v>5</v>
      </c>
      <c r="K1581" s="20">
        <f ca="1">RAND()</f>
        <v>4.8118368010377943E-2</v>
      </c>
      <c r="L1581" s="18">
        <f ca="1">IF(B1581=1, ROUND(_xlfn.NORM.INV(K1581,$C$7,$C$8), 2), ROUND(_xlfn.NORM.INV(K1581, $D$7, $D$8), 2))</f>
        <v>9734.2800000000007</v>
      </c>
      <c r="M1581" s="15">
        <f ca="1">MIN(E1581,J1581)</f>
        <v>5</v>
      </c>
      <c r="N1581" s="15">
        <f ca="1">RAND()</f>
        <v>0.42247370605031098</v>
      </c>
      <c r="O1581" s="19">
        <f ca="1">(IF(B1581=1, $G$21+($G$22-$G$21)*N1581, $H$21+($H$22-$H$21)*N1581))</f>
        <v>2.2674211181509328E-2</v>
      </c>
      <c r="P1581" s="15">
        <f ca="1">ROUND(M1581*(1-O1581), 0)</f>
        <v>5</v>
      </c>
      <c r="Q1581" s="20">
        <f ca="1">RAND()</f>
        <v>0.82303346083687123</v>
      </c>
      <c r="R1581" s="15">
        <f ca="1">IF(B1581=1, ROUND(_xlfn.NORM.INV(Q1581,$C$9,$C$10)*(1+$T$14), 0), ROUND(_xlfn.NORM.INV(Q1581, $D$9, $D$10)*(1+$T$14), 0))</f>
        <v>50</v>
      </c>
      <c r="S1581" s="20">
        <f ca="1">RAND()</f>
        <v>0.35399381313090583</v>
      </c>
      <c r="T1581" s="18">
        <f ca="1">IF(B1581=1, ROUND(_xlfn.NORM.INV(S1581,$C$11,$C$12), 2), ROUND(_xlfn.NORM.INV(S1581, $D$11, $D$12), 2))</f>
        <v>5160.84</v>
      </c>
      <c r="U1581" s="15">
        <f ca="1">MIN(F1581,R1581)</f>
        <v>40</v>
      </c>
      <c r="V1581" s="15">
        <f ca="1">RAND()</f>
        <v>0.92175348924282841</v>
      </c>
      <c r="W1581" s="19">
        <f ca="1">(IF(B1581=1, $G$21+($G$22-$G$21)*V1581, $H$21+($H$22-$H$21)*V1581))</f>
        <v>3.7652604677284852E-2</v>
      </c>
      <c r="X1581" s="15">
        <f ca="1">ROUND(U1581*(1-W1581), 0)</f>
        <v>38</v>
      </c>
      <c r="Y1581" s="20">
        <f ca="1">RAND()</f>
        <v>0.84600526228339545</v>
      </c>
      <c r="Z1581" s="15">
        <f ca="1">IF(B1581=1, ROUND(_xlfn.NORM.INV(Y1581,$C$13,$C$14)*(1+$T$14), 0), ROUND(_xlfn.NORM.INV(Y1581, $D$13, $D$14)*(1+$T$14), 0))</f>
        <v>45</v>
      </c>
      <c r="AA1581" s="20">
        <f ca="1">RAND()</f>
        <v>0.95293269703544081</v>
      </c>
      <c r="AB1581" s="18">
        <f ca="1">IF(B1581=1, ROUND(_xlfn.NORM.INV(AA1581,$C$15,$C$16), 2), ROUND(_xlfn.NORM.INV(AA1581, $D$15, $D$16), 2))</f>
        <v>3001.42</v>
      </c>
      <c r="AC1581" s="15">
        <f ca="1">MIN(G1581,Z1581)</f>
        <v>24</v>
      </c>
      <c r="AD1581" s="15">
        <f ca="1">RAND()</f>
        <v>0.60005789194317227</v>
      </c>
      <c r="AE1581" s="19">
        <f ca="1">(IF(B1581=1, $G$21+($G$22-$G$21)*AD1581, $H$21+($H$22-$H$21)*AD1581))</f>
        <v>2.8001736758295169E-2</v>
      </c>
      <c r="AF1581" s="15">
        <f ca="1">ROUND(AC1581*(1-AE1581), 0)</f>
        <v>23</v>
      </c>
      <c r="AG1581" s="20">
        <f ca="1">RAND()</f>
        <v>0.60948432440223865</v>
      </c>
      <c r="AH1581" s="15">
        <f ca="1">IF(B1581=1, ROUND(_xlfn.NORM.INV(AG1581,$C$17,$C$18)*(1+$T$14), 0), ROUND(_xlfn.NORM.INV(AG1581, $D$17, $D$18)*(1+$T$14), 0))</f>
        <v>214</v>
      </c>
      <c r="AI1581" s="20">
        <f ca="1">RAND()</f>
        <v>0.8651652313401772</v>
      </c>
      <c r="AJ1581" s="18">
        <f ca="1">IF(B1581=1, ROUND(_xlfn.NORM.INV(AI1581,$C$19,$C$20), 2), ROUND(_xlfn.NORM.INV(AI1581, $D$19, $D$20), 2))</f>
        <v>1832.58</v>
      </c>
      <c r="AK1581" s="15">
        <f ca="1">MIN(ROUND(H1581*(1+$C$22),0),AH1581)</f>
        <v>214</v>
      </c>
      <c r="AL1581" s="20">
        <f ca="1">RAND()</f>
        <v>0.97384752146375009</v>
      </c>
      <c r="AM1581" s="19">
        <f ca="1">(IF(B1581=1, $G$21+($G$22-$G$21)*AL1581, $H$21+($H$22-$H$21)*AL1581))</f>
        <v>3.9215425643912505E-2</v>
      </c>
      <c r="AN1581" s="15">
        <f ca="1">ROUND(AK1581*(1-AM1581), 0)</f>
        <v>206</v>
      </c>
      <c r="AO1581" s="18">
        <f ca="1">SUM(IF(AN1581&gt;H1581, (AN1581-H1581)*($G$23+AJ1581), 0),IF(AF1581&gt;G1581,(AF1581-G1581)*($G$23+AB1581),0),IF(X1581&gt;F1581,(X1581-F1581)*($G$23+T1581),0),IF(P1581&gt;E1581,(P1581-E1581)*($G$23+L1581),0))</f>
        <v>0</v>
      </c>
      <c r="AP1581" s="18">
        <f>-$C$24</f>
        <v>-313614.51120000001</v>
      </c>
      <c r="AQ1581" s="17">
        <f ca="1">L1581*P1581+T1581*X1581+AB1581*AF1581+AJ1581*AN1581-AO1581+AP1581</f>
        <v>377712.94879999995</v>
      </c>
      <c r="AS1581" s="21">
        <f ca="1">SUM(IF(AN1581&gt;H1581, (AN1581-H1581), 0),IF(AF1581&gt;G1581,(AF1581-G1581),0),IF(X1581&gt;F1581,(X1581-F1581),0),IF(P1581&gt;E1581,(P1581-E1581),0))</f>
        <v>0</v>
      </c>
    </row>
    <row r="1582" spans="1:45" x14ac:dyDescent="0.4">
      <c r="A1582" s="15">
        <v>1554</v>
      </c>
      <c r="B1582" s="15">
        <f ca="1">IF(RAND() &lt; (8/12), 0, 1)</f>
        <v>0</v>
      </c>
      <c r="C1582" s="20">
        <f ca="1">RAND()</f>
        <v>0.14197885150627576</v>
      </c>
      <c r="D1582" s="15" t="str">
        <f ca="1">LOOKUP(C1582,$H$13:$H$16,$F$13:$F$16)</f>
        <v>Airbus A350-900</v>
      </c>
      <c r="E1582" s="15">
        <f ca="1">LOOKUP(D1582,$F$6:$F$9,$I$6:$I$9)</f>
        <v>0</v>
      </c>
      <c r="F1582" s="15">
        <f ca="1">LOOKUP(D1582,$F$6:$F$9,$J$6:$J$9)</f>
        <v>32</v>
      </c>
      <c r="G1582" s="15">
        <f ca="1">LOOKUP(D1582,$F$6:$F$9,$K$6:$K$9)</f>
        <v>21</v>
      </c>
      <c r="H1582" s="15">
        <f ca="1">LOOKUP(D1582,$F$6:$F$9,$L$6:$L$9)</f>
        <v>259</v>
      </c>
      <c r="I1582" s="20">
        <f ca="1">RAND()</f>
        <v>0.56863084382456219</v>
      </c>
      <c r="J1582" s="15">
        <f ca="1">IF(B1582=1, ROUND(_xlfn.NORM.INV(I1582,$C$5,$C$6)*(1+$T$14), 0), ROUND(_xlfn.NORM.INV(I1582, $D$5, $D$6)*(1+$T$14), 0))</f>
        <v>4</v>
      </c>
      <c r="K1582" s="20">
        <f ca="1">RAND()</f>
        <v>0.28152831478773921</v>
      </c>
      <c r="L1582" s="18">
        <f ca="1">IF(B1582=1, ROUND(_xlfn.NORM.INV(K1582,$C$7,$C$8), 2), ROUND(_xlfn.NORM.INV(K1582, $D$7, $D$8), 2))</f>
        <v>10228.81</v>
      </c>
      <c r="M1582" s="15">
        <f ca="1">MIN(E1582,J1582)</f>
        <v>0</v>
      </c>
      <c r="N1582" s="15">
        <f ca="1">RAND()</f>
        <v>0.92128015714869183</v>
      </c>
      <c r="O1582" s="19">
        <f ca="1">(IF(B1582=1, $G$21+($G$22-$G$21)*N1582, $H$21+($H$22-$H$21)*N1582))</f>
        <v>3.7638404714460755E-2</v>
      </c>
      <c r="P1582" s="15">
        <f ca="1">ROUND(M1582*(1-O1582), 0)</f>
        <v>0</v>
      </c>
      <c r="Q1582" s="20">
        <f ca="1">RAND()</f>
        <v>0.14652165937406736</v>
      </c>
      <c r="R1582" s="15">
        <f ca="1">IF(B1582=1, ROUND(_xlfn.NORM.INV(Q1582,$C$9,$C$10)*(1+$T$14), 0), ROUND(_xlfn.NORM.INV(Q1582, $D$9, $D$10)*(1+$T$14), 0))</f>
        <v>29</v>
      </c>
      <c r="S1582" s="20">
        <f ca="1">RAND()</f>
        <v>0.10110302301937213</v>
      </c>
      <c r="T1582" s="18">
        <f ca="1">IF(B1582=1, ROUND(_xlfn.NORM.INV(S1582,$C$11,$C$12), 2), ROUND(_xlfn.NORM.INV(S1582, $D$11, $D$12), 2))</f>
        <v>4955.58</v>
      </c>
      <c r="U1582" s="15">
        <f ca="1">MIN(F1582,R1582)</f>
        <v>29</v>
      </c>
      <c r="V1582" s="15">
        <f ca="1">RAND()</f>
        <v>0.19889851879378528</v>
      </c>
      <c r="W1582" s="19">
        <f ca="1">(IF(B1582=1, $G$21+($G$22-$G$21)*V1582, $H$21+($H$22-$H$21)*V1582))</f>
        <v>1.596695556381356E-2</v>
      </c>
      <c r="X1582" s="15">
        <f ca="1">ROUND(U1582*(1-W1582), 0)</f>
        <v>29</v>
      </c>
      <c r="Y1582" s="20">
        <f ca="1">RAND()</f>
        <v>0.713489739399359</v>
      </c>
      <c r="Z1582" s="15">
        <f ca="1">IF(B1582=1, ROUND(_xlfn.NORM.INV(Y1582,$C$13,$C$14)*(1+$T$14), 0), ROUND(_xlfn.NORM.INV(Y1582, $D$13, $D$14)*(1+$T$14), 0))</f>
        <v>41</v>
      </c>
      <c r="AA1582" s="20">
        <f ca="1">RAND()</f>
        <v>0.69145994731257654</v>
      </c>
      <c r="AB1582" s="18">
        <f ca="1">IF(B1582=1, ROUND(_xlfn.NORM.INV(AA1582,$C$15,$C$16), 2), ROUND(_xlfn.NORM.INV(AA1582, $D$15, $D$16), 2))</f>
        <v>2858.74</v>
      </c>
      <c r="AC1582" s="15">
        <f ca="1">MIN(G1582,Z1582)</f>
        <v>21</v>
      </c>
      <c r="AD1582" s="15">
        <f ca="1">RAND()</f>
        <v>0.10123297024090272</v>
      </c>
      <c r="AE1582" s="19">
        <f ca="1">(IF(B1582=1, $G$21+($G$22-$G$21)*AD1582, $H$21+($H$22-$H$21)*AD1582))</f>
        <v>1.3036989107227082E-2</v>
      </c>
      <c r="AF1582" s="15">
        <f ca="1">ROUND(AC1582*(1-AE1582), 0)</f>
        <v>21</v>
      </c>
      <c r="AG1582" s="20">
        <f ca="1">RAND()</f>
        <v>0.31507094290074</v>
      </c>
      <c r="AH1582" s="15">
        <f ca="1">IF(B1582=1, ROUND(_xlfn.NORM.INV(AG1582,$C$17,$C$18)*(1+$T$14), 0), ROUND(_xlfn.NORM.INV(AG1582, $D$17, $D$18)*(1+$T$14), 0))</f>
        <v>174</v>
      </c>
      <c r="AI1582" s="20">
        <f ca="1">RAND()</f>
        <v>0.73073464721197889</v>
      </c>
      <c r="AJ1582" s="18">
        <f ca="1">IF(B1582=1, ROUND(_xlfn.NORM.INV(AI1582,$C$19,$C$20), 2), ROUND(_xlfn.NORM.INV(AI1582, $D$19, $D$20), 2))</f>
        <v>1795.45</v>
      </c>
      <c r="AK1582" s="15">
        <f ca="1">MIN(ROUND(H1582*(1+$C$22),0),AH1582)</f>
        <v>174</v>
      </c>
      <c r="AL1582" s="20">
        <f ca="1">RAND()</f>
        <v>6.8225921559738167E-2</v>
      </c>
      <c r="AM1582" s="19">
        <f ca="1">(IF(B1582=1, $G$21+($G$22-$G$21)*AL1582, $H$21+($H$22-$H$21)*AL1582))</f>
        <v>1.2046777646792146E-2</v>
      </c>
      <c r="AN1582" s="15">
        <f ca="1">ROUND(AK1582*(1-AM1582), 0)</f>
        <v>172</v>
      </c>
      <c r="AO1582" s="18">
        <f ca="1">SUM(IF(AN1582&gt;H1582, (AN1582-H1582)*($G$23+AJ1582), 0),IF(AF1582&gt;G1582,(AF1582-G1582)*($G$23+AB1582),0),IF(X1582&gt;F1582,(X1582-F1582)*($G$23+T1582),0),IF(P1582&gt;E1582,(P1582-E1582)*($G$23+L1582),0))</f>
        <v>0</v>
      </c>
      <c r="AP1582" s="18">
        <f>-$C$24</f>
        <v>-313614.51120000001</v>
      </c>
      <c r="AQ1582" s="17">
        <f ca="1">L1582*P1582+T1582*X1582+AB1582*AF1582+AJ1582*AN1582-AO1582+AP1582</f>
        <v>198948.2488</v>
      </c>
      <c r="AS1582" s="21">
        <f ca="1">SUM(IF(AN1582&gt;H1582, (AN1582-H1582), 0),IF(AF1582&gt;G1582,(AF1582-G1582),0),IF(X1582&gt;F1582,(X1582-F1582),0),IF(P1582&gt;E1582,(P1582-E1582),0))</f>
        <v>0</v>
      </c>
    </row>
    <row r="1583" spans="1:45" x14ac:dyDescent="0.4">
      <c r="A1583" s="15">
        <v>1555</v>
      </c>
      <c r="B1583" s="15">
        <f ca="1">IF(RAND() &lt; (8/12), 0, 1)</f>
        <v>0</v>
      </c>
      <c r="C1583" s="20">
        <f ca="1">RAND()</f>
        <v>0.22755917675708059</v>
      </c>
      <c r="D1583" s="15" t="str">
        <f ca="1">LOOKUP(C1583,$H$13:$H$16,$F$13:$F$16)</f>
        <v>Airbus A380-800</v>
      </c>
      <c r="E1583" s="15">
        <f ca="1">LOOKUP(D1583,$F$6:$F$9,$I$6:$I$9)</f>
        <v>14</v>
      </c>
      <c r="F1583" s="15">
        <f ca="1">LOOKUP(D1583,$F$6:$F$9,$J$6:$J$9)</f>
        <v>76</v>
      </c>
      <c r="G1583" s="15">
        <f ca="1">LOOKUP(D1583,$F$6:$F$9,$K$6:$K$9)</f>
        <v>56</v>
      </c>
      <c r="H1583" s="15">
        <f ca="1">LOOKUP(D1583,$F$6:$F$9,$L$6:$L$9)</f>
        <v>341</v>
      </c>
      <c r="I1583" s="20">
        <f ca="1">RAND()</f>
        <v>0.54824160469089311</v>
      </c>
      <c r="J1583" s="15">
        <f ca="1">IF(B1583=1, ROUND(_xlfn.NORM.INV(I1583,$C$5,$C$6)*(1+$T$14), 0), ROUND(_xlfn.NORM.INV(I1583, $D$5, $D$6)*(1+$T$14), 0))</f>
        <v>4</v>
      </c>
      <c r="K1583" s="20">
        <f ca="1">RAND()</f>
        <v>0.73644998018767738</v>
      </c>
      <c r="L1583" s="18">
        <f ca="1">IF(B1583=1, ROUND(_xlfn.NORM.INV(K1583,$C$7,$C$8), 2), ROUND(_xlfn.NORM.INV(K1583, $D$7, $D$8), 2))</f>
        <v>10780.62</v>
      </c>
      <c r="M1583" s="15">
        <f ca="1">MIN(E1583,J1583)</f>
        <v>4</v>
      </c>
      <c r="N1583" s="15">
        <f ca="1">RAND()</f>
        <v>0.78040800116535003</v>
      </c>
      <c r="O1583" s="19">
        <f ca="1">(IF(B1583=1, $G$21+($G$22-$G$21)*N1583, $H$21+($H$22-$H$21)*N1583))</f>
        <v>3.3412240034960503E-2</v>
      </c>
      <c r="P1583" s="15">
        <f ca="1">ROUND(M1583*(1-O1583), 0)</f>
        <v>4</v>
      </c>
      <c r="Q1583" s="20">
        <f ca="1">RAND()</f>
        <v>0.79285707525725824</v>
      </c>
      <c r="R1583" s="15">
        <f ca="1">IF(B1583=1, ROUND(_xlfn.NORM.INV(Q1583,$C$9,$C$10)*(1+$T$14), 0), ROUND(_xlfn.NORM.INV(Q1583, $D$9, $D$10)*(1+$T$14), 0))</f>
        <v>48</v>
      </c>
      <c r="S1583" s="20">
        <f ca="1">RAND()</f>
        <v>0.92338242014914029</v>
      </c>
      <c r="T1583" s="18">
        <f ca="1">IF(B1583=1, ROUND(_xlfn.NORM.INV(S1583,$C$11,$C$12), 2), ROUND(_xlfn.NORM.INV(S1583, $D$11, $D$12), 2))</f>
        <v>5571.65</v>
      </c>
      <c r="U1583" s="15">
        <f ca="1">MIN(F1583,R1583)</f>
        <v>48</v>
      </c>
      <c r="V1583" s="15">
        <f ca="1">RAND()</f>
        <v>0.68873096701812819</v>
      </c>
      <c r="W1583" s="19">
        <f ca="1">(IF(B1583=1, $G$21+($G$22-$G$21)*V1583, $H$21+($H$22-$H$21)*V1583))</f>
        <v>3.0661929010543848E-2</v>
      </c>
      <c r="X1583" s="15">
        <f ca="1">ROUND(U1583*(1-W1583), 0)</f>
        <v>47</v>
      </c>
      <c r="Y1583" s="20">
        <f ca="1">RAND()</f>
        <v>0.73485444839326552</v>
      </c>
      <c r="Z1583" s="15">
        <f ca="1">IF(B1583=1, ROUND(_xlfn.NORM.INV(Y1583,$C$13,$C$14)*(1+$T$14), 0), ROUND(_xlfn.NORM.INV(Y1583, $D$13, $D$14)*(1+$T$14), 0))</f>
        <v>42</v>
      </c>
      <c r="AA1583" s="20">
        <f ca="1">RAND()</f>
        <v>0.60854753144985296</v>
      </c>
      <c r="AB1583" s="18">
        <f ca="1">IF(B1583=1, ROUND(_xlfn.NORM.INV(AA1583,$C$15,$C$16), 2), ROUND(_xlfn.NORM.INV(AA1583, $D$15, $D$16), 2))</f>
        <v>2831.46</v>
      </c>
      <c r="AC1583" s="15">
        <f ca="1">MIN(G1583,Z1583)</f>
        <v>42</v>
      </c>
      <c r="AD1583" s="15">
        <f ca="1">RAND()</f>
        <v>0.20018793290790227</v>
      </c>
      <c r="AE1583" s="19">
        <f ca="1">(IF(B1583=1, $G$21+($G$22-$G$21)*AD1583, $H$21+($H$22-$H$21)*AD1583))</f>
        <v>1.6005637987237066E-2</v>
      </c>
      <c r="AF1583" s="15">
        <f ca="1">ROUND(AC1583*(1-AE1583), 0)</f>
        <v>41</v>
      </c>
      <c r="AG1583" s="20">
        <f ca="1">RAND()</f>
        <v>0.92170631118746482</v>
      </c>
      <c r="AH1583" s="15">
        <f ca="1">IF(B1583=1, ROUND(_xlfn.NORM.INV(AG1583,$C$17,$C$18)*(1+$T$14), 0), ROUND(_xlfn.NORM.INV(AG1583, $D$17, $D$18)*(1+$T$14), 0))</f>
        <v>274</v>
      </c>
      <c r="AI1583" s="20">
        <f ca="1">RAND()</f>
        <v>0.40794935265446497</v>
      </c>
      <c r="AJ1583" s="18">
        <f ca="1">IF(B1583=1, ROUND(_xlfn.NORM.INV(AI1583,$C$19,$C$20), 2), ROUND(_xlfn.NORM.INV(AI1583, $D$19, $D$20), 2))</f>
        <v>1731.04</v>
      </c>
      <c r="AK1583" s="15">
        <f ca="1">MIN(ROUND(H1583*(1+$C$22),0),AH1583)</f>
        <v>274</v>
      </c>
      <c r="AL1583" s="20">
        <f ca="1">RAND()</f>
        <v>0.52746175920519167</v>
      </c>
      <c r="AM1583" s="19">
        <f ca="1">(IF(B1583=1, $G$21+($G$22-$G$21)*AL1583, $H$21+($H$22-$H$21)*AL1583))</f>
        <v>2.5823852776155752E-2</v>
      </c>
      <c r="AN1583" s="15">
        <f ca="1">ROUND(AK1583*(1-AM1583), 0)</f>
        <v>267</v>
      </c>
      <c r="AO1583" s="18">
        <f ca="1">SUM(IF(AN1583&gt;H1583, (AN1583-H1583)*($G$23+AJ1583), 0),IF(AF1583&gt;G1583,(AF1583-G1583)*($G$23+AB1583),0),IF(X1583&gt;F1583,(X1583-F1583)*($G$23+T1583),0),IF(P1583&gt;E1583,(P1583-E1583)*($G$23+L1583),0))</f>
        <v>0</v>
      </c>
      <c r="AP1583" s="18">
        <f>-$C$24</f>
        <v>-313614.51120000001</v>
      </c>
      <c r="AQ1583" s="17">
        <f ca="1">L1583*P1583+T1583*X1583+AB1583*AF1583+AJ1583*AN1583-AO1583+AP1583</f>
        <v>569653.0588</v>
      </c>
      <c r="AS1583" s="21">
        <f ca="1">SUM(IF(AN1583&gt;H1583, (AN1583-H1583), 0),IF(AF1583&gt;G1583,(AF1583-G1583),0),IF(X1583&gt;F1583,(X1583-F1583),0),IF(P1583&gt;E1583,(P1583-E1583),0))</f>
        <v>0</v>
      </c>
    </row>
    <row r="1584" spans="1:45" x14ac:dyDescent="0.4">
      <c r="A1584" s="15">
        <v>1556</v>
      </c>
      <c r="B1584" s="15">
        <f ca="1">IF(RAND() &lt; (8/12), 0, 1)</f>
        <v>0</v>
      </c>
      <c r="C1584" s="20">
        <f ca="1">RAND()</f>
        <v>0.26979225638341831</v>
      </c>
      <c r="D1584" s="15" t="str">
        <f ca="1">LOOKUP(C1584,$H$13:$H$16,$F$13:$F$16)</f>
        <v>Airbus A380-800</v>
      </c>
      <c r="E1584" s="15">
        <f ca="1">LOOKUP(D1584,$F$6:$F$9,$I$6:$I$9)</f>
        <v>14</v>
      </c>
      <c r="F1584" s="15">
        <f ca="1">LOOKUP(D1584,$F$6:$F$9,$J$6:$J$9)</f>
        <v>76</v>
      </c>
      <c r="G1584" s="15">
        <f ca="1">LOOKUP(D1584,$F$6:$F$9,$K$6:$K$9)</f>
        <v>56</v>
      </c>
      <c r="H1584" s="15">
        <f ca="1">LOOKUP(D1584,$F$6:$F$9,$L$6:$L$9)</f>
        <v>341</v>
      </c>
      <c r="I1584" s="20">
        <f ca="1">RAND()</f>
        <v>0.24664661110422847</v>
      </c>
      <c r="J1584" s="15">
        <f ca="1">IF(B1584=1, ROUND(_xlfn.NORM.INV(I1584,$C$5,$C$6)*(1+$T$14), 0), ROUND(_xlfn.NORM.INV(I1584, $D$5, $D$6)*(1+$T$14), 0))</f>
        <v>3</v>
      </c>
      <c r="K1584" s="20">
        <f ca="1">RAND()</f>
        <v>0.8867715755408635</v>
      </c>
      <c r="L1584" s="18">
        <f ca="1">IF(B1584=1, ROUND(_xlfn.NORM.INV(K1584,$C$7,$C$8), 2), ROUND(_xlfn.NORM.INV(K1584, $D$7, $D$8), 2))</f>
        <v>11043.64</v>
      </c>
      <c r="M1584" s="15">
        <f ca="1">MIN(E1584,J1584)</f>
        <v>3</v>
      </c>
      <c r="N1584" s="15">
        <f ca="1">RAND()</f>
        <v>0.97614909892239365</v>
      </c>
      <c r="O1584" s="19">
        <f ca="1">(IF(B1584=1, $G$21+($G$22-$G$21)*N1584, $H$21+($H$22-$H$21)*N1584))</f>
        <v>3.9284472967671812E-2</v>
      </c>
      <c r="P1584" s="15">
        <f ca="1">ROUND(M1584*(1-O1584), 0)</f>
        <v>3</v>
      </c>
      <c r="Q1584" s="20">
        <f ca="1">RAND()</f>
        <v>0.3880510970158163</v>
      </c>
      <c r="R1584" s="15">
        <f ca="1">IF(B1584=1, ROUND(_xlfn.NORM.INV(Q1584,$C$9,$C$10)*(1+$T$14), 0), ROUND(_xlfn.NORM.INV(Q1584, $D$9, $D$10)*(1+$T$14), 0))</f>
        <v>37</v>
      </c>
      <c r="S1584" s="20">
        <f ca="1">RAND()</f>
        <v>7.9668691121564938E-3</v>
      </c>
      <c r="T1584" s="18">
        <f ca="1">IF(B1584=1, ROUND(_xlfn.NORM.INV(S1584,$C$11,$C$12), 2), ROUND(_xlfn.NORM.INV(S1584, $D$11, $D$12), 2))</f>
        <v>4696.8999999999996</v>
      </c>
      <c r="U1584" s="15">
        <f ca="1">MIN(F1584,R1584)</f>
        <v>37</v>
      </c>
      <c r="V1584" s="15">
        <f ca="1">RAND()</f>
        <v>0.98306327503677549</v>
      </c>
      <c r="W1584" s="19">
        <f ca="1">(IF(B1584=1, $G$21+($G$22-$G$21)*V1584, $H$21+($H$22-$H$21)*V1584))</f>
        <v>3.9491898251103261E-2</v>
      </c>
      <c r="X1584" s="15">
        <f ca="1">ROUND(U1584*(1-W1584), 0)</f>
        <v>36</v>
      </c>
      <c r="Y1584" s="20">
        <f ca="1">RAND()</f>
        <v>0.81109393965985399</v>
      </c>
      <c r="Z1584" s="15">
        <f ca="1">IF(B1584=1, ROUND(_xlfn.NORM.INV(Y1584,$C$13,$C$14)*(1+$T$14), 0), ROUND(_xlfn.NORM.INV(Y1584, $D$13, $D$14)*(1+$T$14), 0))</f>
        <v>44</v>
      </c>
      <c r="AA1584" s="20">
        <f ca="1">RAND()</f>
        <v>0.87849206129900115</v>
      </c>
      <c r="AB1584" s="18">
        <f ca="1">IF(B1584=1, ROUND(_xlfn.NORM.INV(AA1584,$C$15,$C$16), 2), ROUND(_xlfn.NORM.INV(AA1584, $D$15, $D$16), 2))</f>
        <v>2939.86</v>
      </c>
      <c r="AC1584" s="15">
        <f ca="1">MIN(G1584,Z1584)</f>
        <v>44</v>
      </c>
      <c r="AD1584" s="15">
        <f ca="1">RAND()</f>
        <v>0.58081285645774783</v>
      </c>
      <c r="AE1584" s="19">
        <f ca="1">(IF(B1584=1, $G$21+($G$22-$G$21)*AD1584, $H$21+($H$22-$H$21)*AD1584))</f>
        <v>2.7424385693732435E-2</v>
      </c>
      <c r="AF1584" s="15">
        <f ca="1">ROUND(AC1584*(1-AE1584), 0)</f>
        <v>43</v>
      </c>
      <c r="AG1584" s="20">
        <f ca="1">RAND()</f>
        <v>0.79133220707177843</v>
      </c>
      <c r="AH1584" s="15">
        <f ca="1">IF(B1584=1, ROUND(_xlfn.NORM.INV(AG1584,$C$17,$C$18)*(1+$T$14), 0), ROUND(_xlfn.NORM.INV(AG1584, $D$17, $D$18)*(1+$T$14), 0))</f>
        <v>242</v>
      </c>
      <c r="AI1584" s="20">
        <f ca="1">RAND()</f>
        <v>0.62185658202500471</v>
      </c>
      <c r="AJ1584" s="18">
        <f ca="1">IF(B1584=1, ROUND(_xlfn.NORM.INV(AI1584,$C$19,$C$20), 2), ROUND(_xlfn.NORM.INV(AI1584, $D$19, $D$20), 2))</f>
        <v>1772.3</v>
      </c>
      <c r="AK1584" s="15">
        <f ca="1">MIN(ROUND(H1584*(1+$C$22),0),AH1584)</f>
        <v>242</v>
      </c>
      <c r="AL1584" s="20">
        <f ca="1">RAND()</f>
        <v>0.96831710265596338</v>
      </c>
      <c r="AM1584" s="19">
        <f ca="1">(IF(B1584=1, $G$21+($G$22-$G$21)*AL1584, $H$21+($H$22-$H$21)*AL1584))</f>
        <v>3.9049513079678903E-2</v>
      </c>
      <c r="AN1584" s="15">
        <f ca="1">ROUND(AK1584*(1-AM1584), 0)</f>
        <v>233</v>
      </c>
      <c r="AO1584" s="18">
        <f ca="1">SUM(IF(AN1584&gt;H1584, (AN1584-H1584)*($G$23+AJ1584), 0),IF(AF1584&gt;G1584,(AF1584-G1584)*($G$23+AB1584),0),IF(X1584&gt;F1584,(X1584-F1584)*($G$23+T1584),0),IF(P1584&gt;E1584,(P1584-E1584)*($G$23+L1584),0))</f>
        <v>0</v>
      </c>
      <c r="AP1584" s="18">
        <f>-$C$24</f>
        <v>-313614.51120000001</v>
      </c>
      <c r="AQ1584" s="17">
        <f ca="1">L1584*P1584+T1584*X1584+AB1584*AF1584+AJ1584*AN1584-AO1584+AP1584</f>
        <v>427964.68879999995</v>
      </c>
      <c r="AS1584" s="21">
        <f ca="1">SUM(IF(AN1584&gt;H1584, (AN1584-H1584), 0),IF(AF1584&gt;G1584,(AF1584-G1584),0),IF(X1584&gt;F1584,(X1584-F1584),0),IF(P1584&gt;E1584,(P1584-E1584),0))</f>
        <v>0</v>
      </c>
    </row>
    <row r="1585" spans="1:45" x14ac:dyDescent="0.4">
      <c r="A1585" s="15">
        <v>1557</v>
      </c>
      <c r="B1585" s="15">
        <f ca="1">IF(RAND() &lt; (8/12), 0, 1)</f>
        <v>0</v>
      </c>
      <c r="C1585" s="20">
        <f ca="1">RAND()</f>
        <v>0.85539006278005358</v>
      </c>
      <c r="D1585" s="15" t="str">
        <f ca="1">LOOKUP(C1585,$H$13:$H$16,$F$13:$F$16)</f>
        <v>Boeing 777-300ER</v>
      </c>
      <c r="E1585" s="15">
        <f ca="1">LOOKUP(D1585,$F$6:$F$9,$I$6:$I$9)</f>
        <v>8</v>
      </c>
      <c r="F1585" s="15">
        <f ca="1">LOOKUP(D1585,$F$6:$F$9,$J$6:$J$9)</f>
        <v>40</v>
      </c>
      <c r="G1585" s="15">
        <f ca="1">LOOKUP(D1585,$F$6:$F$9,$K$6:$K$9)</f>
        <v>24</v>
      </c>
      <c r="H1585" s="15">
        <f ca="1">LOOKUP(D1585,$F$6:$F$9,$L$6:$L$9)</f>
        <v>260</v>
      </c>
      <c r="I1585" s="20">
        <f ca="1">RAND()</f>
        <v>0.45793445416876544</v>
      </c>
      <c r="J1585" s="15">
        <f ca="1">IF(B1585=1, ROUND(_xlfn.NORM.INV(I1585,$C$5,$C$6)*(1+$T$14), 0), ROUND(_xlfn.NORM.INV(I1585, $D$5, $D$6)*(1+$T$14), 0))</f>
        <v>4</v>
      </c>
      <c r="K1585" s="20">
        <f ca="1">RAND()</f>
        <v>2.6645164326182469E-2</v>
      </c>
      <c r="L1585" s="18">
        <f ca="1">IF(B1585=1, ROUND(_xlfn.NORM.INV(K1585,$C$7,$C$8), 2), ROUND(_xlfn.NORM.INV(K1585, $D$7, $D$8), 2))</f>
        <v>9611.6</v>
      </c>
      <c r="M1585" s="15">
        <f ca="1">MIN(E1585,J1585)</f>
        <v>4</v>
      </c>
      <c r="N1585" s="15">
        <f ca="1">RAND()</f>
        <v>0.57730662178447312</v>
      </c>
      <c r="O1585" s="19">
        <f ca="1">(IF(B1585=1, $G$21+($G$22-$G$21)*N1585, $H$21+($H$22-$H$21)*N1585))</f>
        <v>2.7319198653534195E-2</v>
      </c>
      <c r="P1585" s="15">
        <f ca="1">ROUND(M1585*(1-O1585), 0)</f>
        <v>4</v>
      </c>
      <c r="Q1585" s="20">
        <f ca="1">RAND()</f>
        <v>0.79894129281670234</v>
      </c>
      <c r="R1585" s="15">
        <f ca="1">IF(B1585=1, ROUND(_xlfn.NORM.INV(Q1585,$C$9,$C$10)*(1+$T$14), 0), ROUND(_xlfn.NORM.INV(Q1585, $D$9, $D$10)*(1+$T$14), 0))</f>
        <v>49</v>
      </c>
      <c r="S1585" s="20">
        <f ca="1">RAND()</f>
        <v>1.4036011746330845E-2</v>
      </c>
      <c r="T1585" s="18">
        <f ca="1">IF(B1585=1, ROUND(_xlfn.NORM.INV(S1585,$C$11,$C$12), 2), ROUND(_xlfn.NORM.INV(S1585, $D$11, $D$12), 2))</f>
        <v>4745.7</v>
      </c>
      <c r="U1585" s="15">
        <f ca="1">MIN(F1585,R1585)</f>
        <v>40</v>
      </c>
      <c r="V1585" s="15">
        <f ca="1">RAND()</f>
        <v>1.0571825736813145E-2</v>
      </c>
      <c r="W1585" s="19">
        <f ca="1">(IF(B1585=1, $G$21+($G$22-$G$21)*V1585, $H$21+($H$22-$H$21)*V1585))</f>
        <v>1.0317154772104395E-2</v>
      </c>
      <c r="X1585" s="15">
        <f ca="1">ROUND(U1585*(1-W1585), 0)</f>
        <v>40</v>
      </c>
      <c r="Y1585" s="20">
        <f ca="1">RAND()</f>
        <v>0.75904662297186964</v>
      </c>
      <c r="Z1585" s="15">
        <f ca="1">IF(B1585=1, ROUND(_xlfn.NORM.INV(Y1585,$C$13,$C$14)*(1+$T$14), 0), ROUND(_xlfn.NORM.INV(Y1585, $D$13, $D$14)*(1+$T$14), 0))</f>
        <v>42</v>
      </c>
      <c r="AA1585" s="20">
        <f ca="1">RAND()</f>
        <v>2.5521281138549456E-2</v>
      </c>
      <c r="AB1585" s="18">
        <f ca="1">IF(B1585=1, ROUND(_xlfn.NORM.INV(AA1585,$C$15,$C$16), 2), ROUND(_xlfn.NORM.INV(AA1585, $D$15, $D$16), 2))</f>
        <v>2560.84</v>
      </c>
      <c r="AC1585" s="15">
        <f ca="1">MIN(G1585,Z1585)</f>
        <v>24</v>
      </c>
      <c r="AD1585" s="15">
        <f ca="1">RAND()</f>
        <v>0.62636395418248003</v>
      </c>
      <c r="AE1585" s="19">
        <f ca="1">(IF(B1585=1, $G$21+($G$22-$G$21)*AD1585, $H$21+($H$22-$H$21)*AD1585))</f>
        <v>2.87909186254744E-2</v>
      </c>
      <c r="AF1585" s="15">
        <f ca="1">ROUND(AC1585*(1-AE1585), 0)</f>
        <v>23</v>
      </c>
      <c r="AG1585" s="20">
        <f ca="1">RAND()</f>
        <v>0.47444496141159942</v>
      </c>
      <c r="AH1585" s="15">
        <f ca="1">IF(B1585=1, ROUND(_xlfn.NORM.INV(AG1585,$C$17,$C$18)*(1+$T$14), 0), ROUND(_xlfn.NORM.INV(AG1585, $D$17, $D$18)*(1+$T$14), 0))</f>
        <v>196</v>
      </c>
      <c r="AI1585" s="20">
        <f ca="1">RAND()</f>
        <v>0.46012205091467651</v>
      </c>
      <c r="AJ1585" s="18">
        <f ca="1">IF(B1585=1, ROUND(_xlfn.NORM.INV(AI1585,$C$19,$C$20), 2), ROUND(_xlfn.NORM.INV(AI1585, $D$19, $D$20), 2))</f>
        <v>1741.12</v>
      </c>
      <c r="AK1585" s="15">
        <f ca="1">MIN(ROUND(H1585*(1+$C$22),0),AH1585)</f>
        <v>196</v>
      </c>
      <c r="AL1585" s="20">
        <f ca="1">RAND()</f>
        <v>0.12389967801756652</v>
      </c>
      <c r="AM1585" s="19">
        <f ca="1">(IF(B1585=1, $G$21+($G$22-$G$21)*AL1585, $H$21+($H$22-$H$21)*AL1585))</f>
        <v>1.3716990340526996E-2</v>
      </c>
      <c r="AN1585" s="15">
        <f ca="1">ROUND(AK1585*(1-AM1585), 0)</f>
        <v>193</v>
      </c>
      <c r="AO1585" s="18">
        <f ca="1">SUM(IF(AN1585&gt;H1585, (AN1585-H1585)*($G$23+AJ1585), 0),IF(AF1585&gt;G1585,(AF1585-G1585)*($G$23+AB1585),0),IF(X1585&gt;F1585,(X1585-F1585)*($G$23+T1585),0),IF(P1585&gt;E1585,(P1585-E1585)*($G$23+L1585),0))</f>
        <v>0</v>
      </c>
      <c r="AP1585" s="18">
        <f>-$C$24</f>
        <v>-313614.51120000001</v>
      </c>
      <c r="AQ1585" s="17">
        <f ca="1">L1585*P1585+T1585*X1585+AB1585*AF1585+AJ1585*AN1585-AO1585+AP1585</f>
        <v>309595.36879999988</v>
      </c>
      <c r="AS1585" s="21">
        <f ca="1">SUM(IF(AN1585&gt;H1585, (AN1585-H1585), 0),IF(AF1585&gt;G1585,(AF1585-G1585),0),IF(X1585&gt;F1585,(X1585-F1585),0),IF(P1585&gt;E1585,(P1585-E1585),0))</f>
        <v>0</v>
      </c>
    </row>
    <row r="1586" spans="1:45" x14ac:dyDescent="0.4">
      <c r="A1586" s="15">
        <v>1558</v>
      </c>
      <c r="B1586" s="15">
        <f ca="1">IF(RAND() &lt; (8/12), 0, 1)</f>
        <v>0</v>
      </c>
      <c r="C1586" s="20">
        <f ca="1">RAND()</f>
        <v>0.63547112213157808</v>
      </c>
      <c r="D1586" s="15" t="str">
        <f ca="1">LOOKUP(C1586,$H$13:$H$16,$F$13:$F$16)</f>
        <v>Boeing 777-300ER</v>
      </c>
      <c r="E1586" s="15">
        <f ca="1">LOOKUP(D1586,$F$6:$F$9,$I$6:$I$9)</f>
        <v>8</v>
      </c>
      <c r="F1586" s="15">
        <f ca="1">LOOKUP(D1586,$F$6:$F$9,$J$6:$J$9)</f>
        <v>40</v>
      </c>
      <c r="G1586" s="15">
        <f ca="1">LOOKUP(D1586,$F$6:$F$9,$K$6:$K$9)</f>
        <v>24</v>
      </c>
      <c r="H1586" s="15">
        <f ca="1">LOOKUP(D1586,$F$6:$F$9,$L$6:$L$9)</f>
        <v>260</v>
      </c>
      <c r="I1586" s="20">
        <f ca="1">RAND()</f>
        <v>0.49469027155633638</v>
      </c>
      <c r="J1586" s="15">
        <f ca="1">IF(B1586=1, ROUND(_xlfn.NORM.INV(I1586,$C$5,$C$6)*(1+$T$14), 0), ROUND(_xlfn.NORM.INV(I1586, $D$5, $D$6)*(1+$T$14), 0))</f>
        <v>4</v>
      </c>
      <c r="K1586" s="20">
        <f ca="1">RAND()</f>
        <v>0.19720225311682549</v>
      </c>
      <c r="L1586" s="18">
        <f ca="1">IF(B1586=1, ROUND(_xlfn.NORM.INV(K1586,$C$7,$C$8), 2), ROUND(_xlfn.NORM.INV(K1586, $D$7, $D$8), 2))</f>
        <v>10104.23</v>
      </c>
      <c r="M1586" s="15">
        <f ca="1">MIN(E1586,J1586)</f>
        <v>4</v>
      </c>
      <c r="N1586" s="15">
        <f ca="1">RAND()</f>
        <v>0.12763552322170379</v>
      </c>
      <c r="O1586" s="19">
        <f ca="1">(IF(B1586=1, $G$21+($G$22-$G$21)*N1586, $H$21+($H$22-$H$21)*N1586))</f>
        <v>1.3829065696651113E-2</v>
      </c>
      <c r="P1586" s="15">
        <f ca="1">ROUND(M1586*(1-O1586), 0)</f>
        <v>4</v>
      </c>
      <c r="Q1586" s="20">
        <f ca="1">RAND()</f>
        <v>0.95734951875388064</v>
      </c>
      <c r="R1586" s="15">
        <f ca="1">IF(B1586=1, ROUND(_xlfn.NORM.INV(Q1586,$C$9,$C$10)*(1+$T$14), 0), ROUND(_xlfn.NORM.INV(Q1586, $D$9, $D$10)*(1+$T$14), 0))</f>
        <v>58</v>
      </c>
      <c r="S1586" s="20">
        <f ca="1">RAND()</f>
        <v>0.9924106665290312</v>
      </c>
      <c r="T1586" s="18">
        <f ca="1">IF(B1586=1, ROUND(_xlfn.NORM.INV(S1586,$C$11,$C$12), 2), ROUND(_xlfn.NORM.INV(S1586, $D$11, $D$12), 2))</f>
        <v>5799.5</v>
      </c>
      <c r="U1586" s="15">
        <f ca="1">MIN(F1586,R1586)</f>
        <v>40</v>
      </c>
      <c r="V1586" s="15">
        <f ca="1">RAND()</f>
        <v>0.30427172704195893</v>
      </c>
      <c r="W1586" s="19">
        <f ca="1">(IF(B1586=1, $G$21+($G$22-$G$21)*V1586, $H$21+($H$22-$H$21)*V1586))</f>
        <v>1.9128151811258768E-2</v>
      </c>
      <c r="X1586" s="15">
        <f ca="1">ROUND(U1586*(1-W1586), 0)</f>
        <v>39</v>
      </c>
      <c r="Y1586" s="20">
        <f ca="1">RAND()</f>
        <v>0.64493790117473426</v>
      </c>
      <c r="Z1586" s="15">
        <f ca="1">IF(B1586=1, ROUND(_xlfn.NORM.INV(Y1586,$C$13,$C$14)*(1+$T$14), 0), ROUND(_xlfn.NORM.INV(Y1586, $D$13, $D$14)*(1+$T$14), 0))</f>
        <v>39</v>
      </c>
      <c r="AA1586" s="20">
        <f ca="1">RAND()</f>
        <v>0.23405773079595815</v>
      </c>
      <c r="AB1586" s="18">
        <f ca="1">IF(B1586=1, ROUND(_xlfn.NORM.INV(AA1586,$C$15,$C$16), 2), ROUND(_xlfn.NORM.INV(AA1586, $D$15, $D$16), 2))</f>
        <v>2709.79</v>
      </c>
      <c r="AC1586" s="15">
        <f ca="1">MIN(G1586,Z1586)</f>
        <v>24</v>
      </c>
      <c r="AD1586" s="15">
        <f ca="1">RAND()</f>
        <v>5.7845873831600891E-2</v>
      </c>
      <c r="AE1586" s="19">
        <f ca="1">(IF(B1586=1, $G$21+($G$22-$G$21)*AD1586, $H$21+($H$22-$H$21)*AD1586))</f>
        <v>1.1735376214948027E-2</v>
      </c>
      <c r="AF1586" s="15">
        <f ca="1">ROUND(AC1586*(1-AE1586), 0)</f>
        <v>24</v>
      </c>
      <c r="AG1586" s="20">
        <f ca="1">RAND()</f>
        <v>0.60872424826675775</v>
      </c>
      <c r="AH1586" s="15">
        <f ca="1">IF(B1586=1, ROUND(_xlfn.NORM.INV(AG1586,$C$17,$C$18)*(1+$T$14), 0), ROUND(_xlfn.NORM.INV(AG1586, $D$17, $D$18)*(1+$T$14), 0))</f>
        <v>214</v>
      </c>
      <c r="AI1586" s="20">
        <f ca="1">RAND()</f>
        <v>0.85607561982022795</v>
      </c>
      <c r="AJ1586" s="18">
        <f ca="1">IF(B1586=1, ROUND(_xlfn.NORM.INV(AI1586,$C$19,$C$20), 2), ROUND(_xlfn.NORM.INV(AI1586, $D$19, $D$20), 2))</f>
        <v>1829.46</v>
      </c>
      <c r="AK1586" s="15">
        <f ca="1">MIN(ROUND(H1586*(1+$C$22),0),AH1586)</f>
        <v>214</v>
      </c>
      <c r="AL1586" s="20">
        <f ca="1">RAND()</f>
        <v>0.31565152105816463</v>
      </c>
      <c r="AM1586" s="19">
        <f ca="1">(IF(B1586=1, $G$21+($G$22-$G$21)*AL1586, $H$21+($H$22-$H$21)*AL1586))</f>
        <v>1.9469545631744939E-2</v>
      </c>
      <c r="AN1586" s="15">
        <f ca="1">ROUND(AK1586*(1-AM1586), 0)</f>
        <v>210</v>
      </c>
      <c r="AO1586" s="18">
        <f ca="1">SUM(IF(AN1586&gt;H1586, (AN1586-H1586)*($G$23+AJ1586), 0),IF(AF1586&gt;G1586,(AF1586-G1586)*($G$23+AB1586),0),IF(X1586&gt;F1586,(X1586-F1586)*($G$23+T1586),0),IF(P1586&gt;E1586,(P1586-E1586)*($G$23+L1586),0))</f>
        <v>0</v>
      </c>
      <c r="AP1586" s="18">
        <f>-$C$24</f>
        <v>-313614.51120000001</v>
      </c>
      <c r="AQ1586" s="17">
        <f ca="1">L1586*P1586+T1586*X1586+AB1586*AF1586+AJ1586*AN1586-AO1586+AP1586</f>
        <v>402204.46879999997</v>
      </c>
      <c r="AS1586" s="21">
        <f ca="1">SUM(IF(AN1586&gt;H1586, (AN1586-H1586), 0),IF(AF1586&gt;G1586,(AF1586-G1586),0),IF(X1586&gt;F1586,(X1586-F1586),0),IF(P1586&gt;E1586,(P1586-E1586),0))</f>
        <v>0</v>
      </c>
    </row>
    <row r="1587" spans="1:45" x14ac:dyDescent="0.4">
      <c r="A1587" s="15">
        <v>1559</v>
      </c>
      <c r="B1587" s="15">
        <f ca="1">IF(RAND() &lt; (8/12), 0, 1)</f>
        <v>0</v>
      </c>
      <c r="C1587" s="20">
        <f ca="1">RAND()</f>
        <v>0.55563959021415121</v>
      </c>
      <c r="D1587" s="15" t="str">
        <f ca="1">LOOKUP(C1587,$H$13:$H$16,$F$13:$F$16)</f>
        <v>Airbus A380-800</v>
      </c>
      <c r="E1587" s="15">
        <f ca="1">LOOKUP(D1587,$F$6:$F$9,$I$6:$I$9)</f>
        <v>14</v>
      </c>
      <c r="F1587" s="15">
        <f ca="1">LOOKUP(D1587,$F$6:$F$9,$J$6:$J$9)</f>
        <v>76</v>
      </c>
      <c r="G1587" s="15">
        <f ca="1">LOOKUP(D1587,$F$6:$F$9,$K$6:$K$9)</f>
        <v>56</v>
      </c>
      <c r="H1587" s="15">
        <f ca="1">LOOKUP(D1587,$F$6:$F$9,$L$6:$L$9)</f>
        <v>341</v>
      </c>
      <c r="I1587" s="20">
        <f ca="1">RAND()</f>
        <v>0.59902868221608907</v>
      </c>
      <c r="J1587" s="15">
        <f ca="1">IF(B1587=1, ROUND(_xlfn.NORM.INV(I1587,$C$5,$C$6)*(1+$T$14), 0), ROUND(_xlfn.NORM.INV(I1587, $D$5, $D$6)*(1+$T$14), 0))</f>
        <v>4</v>
      </c>
      <c r="K1587" s="20">
        <f ca="1">RAND()</f>
        <v>0.40322773182063021</v>
      </c>
      <c r="L1587" s="18">
        <f ca="1">IF(B1587=1, ROUND(_xlfn.NORM.INV(K1587,$C$7,$C$8), 2), ROUND(_xlfn.NORM.INV(K1587, $D$7, $D$8), 2))</f>
        <v>10380.719999999999</v>
      </c>
      <c r="M1587" s="15">
        <f ca="1">MIN(E1587,J1587)</f>
        <v>4</v>
      </c>
      <c r="N1587" s="15">
        <f ca="1">RAND()</f>
        <v>0.98667803867290771</v>
      </c>
      <c r="O1587" s="19">
        <f ca="1">(IF(B1587=1, $G$21+($G$22-$G$21)*N1587, $H$21+($H$22-$H$21)*N1587))</f>
        <v>3.9600341160187229E-2</v>
      </c>
      <c r="P1587" s="15">
        <f ca="1">ROUND(M1587*(1-O1587), 0)</f>
        <v>4</v>
      </c>
      <c r="Q1587" s="20">
        <f ca="1">RAND()</f>
        <v>0.12623425031822832</v>
      </c>
      <c r="R1587" s="15">
        <f ca="1">IF(B1587=1, ROUND(_xlfn.NORM.INV(Q1587,$C$9,$C$10)*(1+$T$14), 0), ROUND(_xlfn.NORM.INV(Q1587, $D$9, $D$10)*(1+$T$14), 0))</f>
        <v>28</v>
      </c>
      <c r="S1587" s="20">
        <f ca="1">RAND()</f>
        <v>0.20135952322986195</v>
      </c>
      <c r="T1587" s="18">
        <f ca="1">IF(B1587=1, ROUND(_xlfn.NORM.INV(S1587,$C$11,$C$12), 2), ROUND(_xlfn.NORM.INV(S1587, $D$11, $D$12), 2))</f>
        <v>5055.51</v>
      </c>
      <c r="U1587" s="15">
        <f ca="1">MIN(F1587,R1587)</f>
        <v>28</v>
      </c>
      <c r="V1587" s="15">
        <f ca="1">RAND()</f>
        <v>0.41489199028888102</v>
      </c>
      <c r="W1587" s="19">
        <f ca="1">(IF(B1587=1, $G$21+($G$22-$G$21)*V1587, $H$21+($H$22-$H$21)*V1587))</f>
        <v>2.2446759708666428E-2</v>
      </c>
      <c r="X1587" s="15">
        <f ca="1">ROUND(U1587*(1-W1587), 0)</f>
        <v>27</v>
      </c>
      <c r="Y1587" s="20">
        <f ca="1">RAND()</f>
        <v>0.86896050736239949</v>
      </c>
      <c r="Z1587" s="15">
        <f ca="1">IF(B1587=1, ROUND(_xlfn.NORM.INV(Y1587,$C$13,$C$14)*(1+$T$14), 0), ROUND(_xlfn.NORM.INV(Y1587, $D$13, $D$14)*(1+$T$14), 0))</f>
        <v>46</v>
      </c>
      <c r="AA1587" s="20">
        <f ca="1">RAND()</f>
        <v>1.7956585962587979E-2</v>
      </c>
      <c r="AB1587" s="18">
        <f ca="1">IF(B1587=1, ROUND(_xlfn.NORM.INV(AA1587,$C$15,$C$16), 2), ROUND(_xlfn.NORM.INV(AA1587, $D$15, $D$16), 2))</f>
        <v>2543</v>
      </c>
      <c r="AC1587" s="15">
        <f ca="1">MIN(G1587,Z1587)</f>
        <v>46</v>
      </c>
      <c r="AD1587" s="15">
        <f ca="1">RAND()</f>
        <v>0.13667353990664965</v>
      </c>
      <c r="AE1587" s="19">
        <f ca="1">(IF(B1587=1, $G$21+($G$22-$G$21)*AD1587, $H$21+($H$22-$H$21)*AD1587))</f>
        <v>1.410020619719949E-2</v>
      </c>
      <c r="AF1587" s="15">
        <f ca="1">ROUND(AC1587*(1-AE1587), 0)</f>
        <v>45</v>
      </c>
      <c r="AG1587" s="20">
        <f ca="1">RAND()</f>
        <v>0.55901046898194195</v>
      </c>
      <c r="AH1587" s="15">
        <f ca="1">IF(B1587=1, ROUND(_xlfn.NORM.INV(AG1587,$C$17,$C$18)*(1+$T$14), 0), ROUND(_xlfn.NORM.INV(AG1587, $D$17, $D$18)*(1+$T$14), 0))</f>
        <v>207</v>
      </c>
      <c r="AI1587" s="20">
        <f ca="1">RAND()</f>
        <v>0.758696287711906</v>
      </c>
      <c r="AJ1587" s="18">
        <f ca="1">IF(B1587=1, ROUND(_xlfn.NORM.INV(AI1587,$C$19,$C$20), 2), ROUND(_xlfn.NORM.INV(AI1587, $D$19, $D$20), 2))</f>
        <v>1802.06</v>
      </c>
      <c r="AK1587" s="15">
        <f ca="1">MIN(ROUND(H1587*(1+$C$22),0),AH1587)</f>
        <v>207</v>
      </c>
      <c r="AL1587" s="20">
        <f ca="1">RAND()</f>
        <v>0.65933279955796209</v>
      </c>
      <c r="AM1587" s="19">
        <f ca="1">(IF(B1587=1, $G$21+($G$22-$G$21)*AL1587, $H$21+($H$22-$H$21)*AL1587))</f>
        <v>2.977998398673886E-2</v>
      </c>
      <c r="AN1587" s="15">
        <f ca="1">ROUND(AK1587*(1-AM1587), 0)</f>
        <v>201</v>
      </c>
      <c r="AO1587" s="18">
        <f ca="1">SUM(IF(AN1587&gt;H1587, (AN1587-H1587)*($G$23+AJ1587), 0),IF(AF1587&gt;G1587,(AF1587-G1587)*($G$23+AB1587),0),IF(X1587&gt;F1587,(X1587-F1587)*($G$23+T1587),0),IF(P1587&gt;E1587,(P1587-E1587)*($G$23+L1587),0))</f>
        <v>0</v>
      </c>
      <c r="AP1587" s="18">
        <f>-$C$24</f>
        <v>-313614.51120000001</v>
      </c>
      <c r="AQ1587" s="17">
        <f ca="1">L1587*P1587+T1587*X1587+AB1587*AF1587+AJ1587*AN1587-AO1587+AP1587</f>
        <v>341056.19879999995</v>
      </c>
      <c r="AS1587" s="21">
        <f ca="1">SUM(IF(AN1587&gt;H1587, (AN1587-H1587), 0),IF(AF1587&gt;G1587,(AF1587-G1587),0),IF(X1587&gt;F1587,(X1587-F1587),0),IF(P1587&gt;E1587,(P1587-E1587),0))</f>
        <v>0</v>
      </c>
    </row>
    <row r="1588" spans="1:45" x14ac:dyDescent="0.4">
      <c r="A1588" s="15">
        <v>1560</v>
      </c>
      <c r="B1588" s="15">
        <f ca="1">IF(RAND() &lt; (8/12), 0, 1)</f>
        <v>1</v>
      </c>
      <c r="C1588" s="20">
        <f ca="1">RAND()</f>
        <v>0.13186716389373943</v>
      </c>
      <c r="D1588" s="15" t="str">
        <f ca="1">LOOKUP(C1588,$H$13:$H$16,$F$13:$F$16)</f>
        <v>Airbus A350-900</v>
      </c>
      <c r="E1588" s="15">
        <f ca="1">LOOKUP(D1588,$F$6:$F$9,$I$6:$I$9)</f>
        <v>0</v>
      </c>
      <c r="F1588" s="15">
        <f ca="1">LOOKUP(D1588,$F$6:$F$9,$J$6:$J$9)</f>
        <v>32</v>
      </c>
      <c r="G1588" s="15">
        <f ca="1">LOOKUP(D1588,$F$6:$F$9,$K$6:$K$9)</f>
        <v>21</v>
      </c>
      <c r="H1588" s="15">
        <f ca="1">LOOKUP(D1588,$F$6:$F$9,$L$6:$L$9)</f>
        <v>259</v>
      </c>
      <c r="I1588" s="20">
        <f ca="1">RAND()</f>
        <v>0.27832436443539099</v>
      </c>
      <c r="J1588" s="15">
        <f ca="1">IF(B1588=1, ROUND(_xlfn.NORM.INV(I1588,$C$5,$C$6)*(1+$T$14), 0), ROUND(_xlfn.NORM.INV(I1588, $D$5, $D$6)*(1+$T$14), 0))</f>
        <v>5</v>
      </c>
      <c r="K1588" s="20">
        <f ca="1">RAND()</f>
        <v>0.45984340921231992</v>
      </c>
      <c r="L1588" s="18">
        <f ca="1">IF(B1588=1, ROUND(_xlfn.NORM.INV(K1588,$C$7,$C$8), 2), ROUND(_xlfn.NORM.INV(K1588, $D$7, $D$8), 2))</f>
        <v>13477.04</v>
      </c>
      <c r="M1588" s="15">
        <f ca="1">MIN(E1588,J1588)</f>
        <v>0</v>
      </c>
      <c r="N1588" s="15">
        <f ca="1">RAND()</f>
        <v>0.13859660779481153</v>
      </c>
      <c r="O1588" s="19">
        <f ca="1">(IF(B1588=1, $G$21+($G$22-$G$21)*N1588, $H$21+($H$22-$H$21)*N1588))</f>
        <v>1.9850881272818404E-2</v>
      </c>
      <c r="P1588" s="15">
        <f ca="1">ROUND(M1588*(1-O1588), 0)</f>
        <v>0</v>
      </c>
      <c r="Q1588" s="20">
        <f ca="1">RAND()</f>
        <v>0.52943118944940215</v>
      </c>
      <c r="R1588" s="15">
        <f ca="1">IF(B1588=1, ROUND(_xlfn.NORM.INV(Q1588,$C$9,$C$10)*(1+$T$14), 0), ROUND(_xlfn.NORM.INV(Q1588, $D$9, $D$10)*(1+$T$14), 0))</f>
        <v>63</v>
      </c>
      <c r="S1588" s="20">
        <f ca="1">RAND()</f>
        <v>0.7814961042919627</v>
      </c>
      <c r="T1588" s="18">
        <f ca="1">IF(B1588=1, ROUND(_xlfn.NORM.INV(S1588,$C$11,$C$12), 2), ROUND(_xlfn.NORM.INV(S1588, $D$11, $D$12), 2))</f>
        <v>7530.3</v>
      </c>
      <c r="U1588" s="15">
        <f ca="1">MIN(F1588,R1588)</f>
        <v>32</v>
      </c>
      <c r="V1588" s="15">
        <f ca="1">RAND()</f>
        <v>0.67165968988959313</v>
      </c>
      <c r="W1588" s="19">
        <f ca="1">(IF(B1588=1, $G$21+($G$22-$G$21)*V1588, $H$21+($H$22-$H$21)*V1588))</f>
        <v>3.8508089146135766E-2</v>
      </c>
      <c r="X1588" s="15">
        <f ca="1">ROUND(U1588*(1-W1588), 0)</f>
        <v>31</v>
      </c>
      <c r="Y1588" s="20">
        <f ca="1">RAND()</f>
        <v>3.8159921630072868E-2</v>
      </c>
      <c r="Z1588" s="15">
        <f ca="1">IF(B1588=1, ROUND(_xlfn.NORM.INV(Y1588,$C$13,$C$14)*(1+$T$14), 0), ROUND(_xlfn.NORM.INV(Y1588, $D$13, $D$14)*(1+$T$14), 0))</f>
        <v>14</v>
      </c>
      <c r="AA1588" s="20">
        <f ca="1">RAND()</f>
        <v>0.72591152673327164</v>
      </c>
      <c r="AB1588" s="18">
        <f ca="1">IF(B1588=1, ROUND(_xlfn.NORM.INV(AA1588,$C$15,$C$16), 2), ROUND(_xlfn.NORM.INV(AA1588, $D$15, $D$16), 2))</f>
        <v>3931.15</v>
      </c>
      <c r="AC1588" s="15">
        <f ca="1">MIN(G1588,Z1588)</f>
        <v>14</v>
      </c>
      <c r="AD1588" s="15">
        <f ca="1">RAND()</f>
        <v>6.7527676140056392E-2</v>
      </c>
      <c r="AE1588" s="19">
        <f ca="1">(IF(B1588=1, $G$21+($G$22-$G$21)*AD1588, $H$21+($H$22-$H$21)*AD1588))</f>
        <v>1.7363468664901974E-2</v>
      </c>
      <c r="AF1588" s="15">
        <f ca="1">ROUND(AC1588*(1-AE1588), 0)</f>
        <v>14</v>
      </c>
      <c r="AG1588" s="20">
        <f ca="1">RAND()</f>
        <v>0.95676699665727172</v>
      </c>
      <c r="AH1588" s="15">
        <f ca="1">IF(B1588=1, ROUND(_xlfn.NORM.INV(AG1588,$C$17,$C$18)*(1+$T$14), 0), ROUND(_xlfn.NORM.INV(AG1588, $D$17, $D$18)*(1+$T$14), 0))</f>
        <v>521</v>
      </c>
      <c r="AI1588" s="20">
        <f ca="1">RAND()</f>
        <v>0.48474358435670073</v>
      </c>
      <c r="AJ1588" s="18">
        <f ca="1">IF(B1588=1, ROUND(_xlfn.NORM.INV(AI1588,$C$19,$C$20), 2), ROUND(_xlfn.NORM.INV(AI1588, $D$19, $D$20), 2))</f>
        <v>2264.98</v>
      </c>
      <c r="AK1588" s="15">
        <f ca="1">MIN(ROUND(H1588*(1+$C$22),0),AH1588)</f>
        <v>272</v>
      </c>
      <c r="AL1588" s="20">
        <f ca="1">RAND()</f>
        <v>0.69372385940126335</v>
      </c>
      <c r="AM1588" s="19">
        <f ca="1">(IF(B1588=1, $G$21+($G$22-$G$21)*AL1588, $H$21+($H$22-$H$21)*AL1588))</f>
        <v>3.9280335079044215E-2</v>
      </c>
      <c r="AN1588" s="15">
        <f ca="1">ROUND(AK1588*(1-AM1588), 0)</f>
        <v>261</v>
      </c>
      <c r="AO1588" s="18">
        <f ca="1">SUM(IF(AN1588&gt;H1588, (AN1588-H1588)*($G$23+AJ1588), 0),IF(AF1588&gt;G1588,(AF1588-G1588)*($G$23+AB1588),0),IF(X1588&gt;F1588,(X1588-F1588)*($G$23+T1588),0),IF(P1588&gt;E1588,(P1588-E1588)*($G$23+L1588),0))</f>
        <v>6231.96</v>
      </c>
      <c r="AP1588" s="18">
        <f>-$C$24</f>
        <v>-313614.51120000001</v>
      </c>
      <c r="AQ1588" s="17">
        <f ca="1">L1588*P1588+T1588*X1588+AB1588*AF1588+AJ1588*AN1588-AO1588+AP1588</f>
        <v>559788.70880000014</v>
      </c>
      <c r="AS1588" s="21">
        <f ca="1">SUM(IF(AN1588&gt;H1588, (AN1588-H1588), 0),IF(AF1588&gt;G1588,(AF1588-G1588),0),IF(X1588&gt;F1588,(X1588-F1588),0),IF(P1588&gt;E1588,(P1588-E1588),0))</f>
        <v>2</v>
      </c>
    </row>
    <row r="1589" spans="1:45" x14ac:dyDescent="0.4">
      <c r="A1589" s="15">
        <v>1561</v>
      </c>
      <c r="B1589" s="15">
        <f ca="1">IF(RAND() &lt; (8/12), 0, 1)</f>
        <v>0</v>
      </c>
      <c r="C1589" s="20">
        <f ca="1">RAND()</f>
        <v>0.25210186693202907</v>
      </c>
      <c r="D1589" s="15" t="str">
        <f ca="1">LOOKUP(C1589,$H$13:$H$16,$F$13:$F$16)</f>
        <v>Airbus A380-800</v>
      </c>
      <c r="E1589" s="15">
        <f ca="1">LOOKUP(D1589,$F$6:$F$9,$I$6:$I$9)</f>
        <v>14</v>
      </c>
      <c r="F1589" s="15">
        <f ca="1">LOOKUP(D1589,$F$6:$F$9,$J$6:$J$9)</f>
        <v>76</v>
      </c>
      <c r="G1589" s="15">
        <f ca="1">LOOKUP(D1589,$F$6:$F$9,$K$6:$K$9)</f>
        <v>56</v>
      </c>
      <c r="H1589" s="15">
        <f ca="1">LOOKUP(D1589,$F$6:$F$9,$L$6:$L$9)</f>
        <v>341</v>
      </c>
      <c r="I1589" s="20">
        <f ca="1">RAND()</f>
        <v>0.86303418587825953</v>
      </c>
      <c r="J1589" s="15">
        <f ca="1">IF(B1589=1, ROUND(_xlfn.NORM.INV(I1589,$C$5,$C$6)*(1+$T$14), 0), ROUND(_xlfn.NORM.INV(I1589, $D$5, $D$6)*(1+$T$14), 0))</f>
        <v>5</v>
      </c>
      <c r="K1589" s="20">
        <f ca="1">RAND()</f>
        <v>0.92720062265595138</v>
      </c>
      <c r="L1589" s="18">
        <f ca="1">IF(B1589=1, ROUND(_xlfn.NORM.INV(K1589,$C$7,$C$8), 2), ROUND(_xlfn.NORM.INV(K1589, $D$7, $D$8), 2))</f>
        <v>11155.63</v>
      </c>
      <c r="M1589" s="15">
        <f ca="1">MIN(E1589,J1589)</f>
        <v>5</v>
      </c>
      <c r="N1589" s="15">
        <f ca="1">RAND()</f>
        <v>1.3424977275619532E-2</v>
      </c>
      <c r="O1589" s="19">
        <f ca="1">(IF(B1589=1, $G$21+($G$22-$G$21)*N1589, $H$21+($H$22-$H$21)*N1589))</f>
        <v>1.0402749318268586E-2</v>
      </c>
      <c r="P1589" s="15">
        <f ca="1">ROUND(M1589*(1-O1589), 0)</f>
        <v>5</v>
      </c>
      <c r="Q1589" s="20">
        <f ca="1">RAND()</f>
        <v>0.51162316450225709</v>
      </c>
      <c r="R1589" s="15">
        <f ca="1">IF(B1589=1, ROUND(_xlfn.NORM.INV(Q1589,$C$9,$C$10)*(1+$T$14), 0), ROUND(_xlfn.NORM.INV(Q1589, $D$9, $D$10)*(1+$T$14), 0))</f>
        <v>40</v>
      </c>
      <c r="S1589" s="20">
        <f ca="1">RAND()</f>
        <v>0.18443343978184745</v>
      </c>
      <c r="T1589" s="18">
        <f ca="1">IF(B1589=1, ROUND(_xlfn.NORM.INV(S1589,$C$11,$C$12), 2), ROUND(_xlfn.NORM.INV(S1589, $D$11, $D$12), 2))</f>
        <v>5041.42</v>
      </c>
      <c r="U1589" s="15">
        <f ca="1">MIN(F1589,R1589)</f>
        <v>40</v>
      </c>
      <c r="V1589" s="15">
        <f ca="1">RAND()</f>
        <v>0.68665361757700438</v>
      </c>
      <c r="W1589" s="19">
        <f ca="1">(IF(B1589=1, $G$21+($G$22-$G$21)*V1589, $H$21+($H$22-$H$21)*V1589))</f>
        <v>3.0599608527310133E-2</v>
      </c>
      <c r="X1589" s="15">
        <f ca="1">ROUND(U1589*(1-W1589), 0)</f>
        <v>39</v>
      </c>
      <c r="Y1589" s="20">
        <f ca="1">RAND()</f>
        <v>0.77064817940949482</v>
      </c>
      <c r="Z1589" s="15">
        <f ca="1">IF(B1589=1, ROUND(_xlfn.NORM.INV(Y1589,$C$13,$C$14)*(1+$T$14), 0), ROUND(_xlfn.NORM.INV(Y1589, $D$13, $D$14)*(1+$T$14), 0))</f>
        <v>43</v>
      </c>
      <c r="AA1589" s="20">
        <f ca="1">RAND()</f>
        <v>0.16774774076988497</v>
      </c>
      <c r="AB1589" s="18">
        <f ca="1">IF(B1589=1, ROUND(_xlfn.NORM.INV(AA1589,$C$15,$C$16), 2), ROUND(_xlfn.NORM.INV(AA1589, $D$15, $D$16), 2))</f>
        <v>2680.92</v>
      </c>
      <c r="AC1589" s="15">
        <f ca="1">MIN(G1589,Z1589)</f>
        <v>43</v>
      </c>
      <c r="AD1589" s="15">
        <f ca="1">RAND()</f>
        <v>0.432605307483518</v>
      </c>
      <c r="AE1589" s="19">
        <f ca="1">(IF(B1589=1, $G$21+($G$22-$G$21)*AD1589, $H$21+($H$22-$H$21)*AD1589))</f>
        <v>2.2978159224505537E-2</v>
      </c>
      <c r="AF1589" s="15">
        <f ca="1">ROUND(AC1589*(1-AE1589), 0)</f>
        <v>42</v>
      </c>
      <c r="AG1589" s="20">
        <f ca="1">RAND()</f>
        <v>0.49657349637383585</v>
      </c>
      <c r="AH1589" s="15">
        <f ca="1">IF(B1589=1, ROUND(_xlfn.NORM.INV(AG1589,$C$17,$C$18)*(1+$T$14), 0), ROUND(_xlfn.NORM.INV(AG1589, $D$17, $D$18)*(1+$T$14), 0))</f>
        <v>199</v>
      </c>
      <c r="AI1589" s="20">
        <f ca="1">RAND()</f>
        <v>0.31383769967151354</v>
      </c>
      <c r="AJ1589" s="18">
        <f ca="1">IF(B1589=1, ROUND(_xlfn.NORM.INV(AI1589,$C$19,$C$20), 2), ROUND(_xlfn.NORM.INV(AI1589, $D$19, $D$20), 2))</f>
        <v>1711.89</v>
      </c>
      <c r="AK1589" s="15">
        <f ca="1">MIN(ROUND(H1589*(1+$C$22),0),AH1589)</f>
        <v>199</v>
      </c>
      <c r="AL1589" s="20">
        <f ca="1">RAND()</f>
        <v>0.33572731998009409</v>
      </c>
      <c r="AM1589" s="19">
        <f ca="1">(IF(B1589=1, $G$21+($G$22-$G$21)*AL1589, $H$21+($H$22-$H$21)*AL1589))</f>
        <v>2.0071819599402824E-2</v>
      </c>
      <c r="AN1589" s="15">
        <f ca="1">ROUND(AK1589*(1-AM1589), 0)</f>
        <v>195</v>
      </c>
      <c r="AO1589" s="18">
        <f ca="1">SUM(IF(AN1589&gt;H1589, (AN1589-H1589)*($G$23+AJ1589), 0),IF(AF1589&gt;G1589,(AF1589-G1589)*($G$23+AB1589),0),IF(X1589&gt;F1589,(X1589-F1589)*($G$23+T1589),0),IF(P1589&gt;E1589,(P1589-E1589)*($G$23+L1589),0))</f>
        <v>0</v>
      </c>
      <c r="AP1589" s="18">
        <f>-$C$24</f>
        <v>-313614.51120000001</v>
      </c>
      <c r="AQ1589" s="17">
        <f ca="1">L1589*P1589+T1589*X1589+AB1589*AF1589+AJ1589*AN1589-AO1589+AP1589</f>
        <v>385196.20879999996</v>
      </c>
      <c r="AS1589" s="21">
        <f ca="1">SUM(IF(AN1589&gt;H1589, (AN1589-H1589), 0),IF(AF1589&gt;G1589,(AF1589-G1589),0),IF(X1589&gt;F1589,(X1589-F1589),0),IF(P1589&gt;E1589,(P1589-E1589),0))</f>
        <v>0</v>
      </c>
    </row>
    <row r="1590" spans="1:45" x14ac:dyDescent="0.4">
      <c r="A1590" s="15">
        <v>1562</v>
      </c>
      <c r="B1590" s="15">
        <f ca="1">IF(RAND() &lt; (8/12), 0, 1)</f>
        <v>0</v>
      </c>
      <c r="C1590" s="20">
        <f ca="1">RAND()</f>
        <v>0.12446287041522486</v>
      </c>
      <c r="D1590" s="15" t="str">
        <f ca="1">LOOKUP(C1590,$H$13:$H$16,$F$13:$F$16)</f>
        <v>Airbus A350-900</v>
      </c>
      <c r="E1590" s="15">
        <f ca="1">LOOKUP(D1590,$F$6:$F$9,$I$6:$I$9)</f>
        <v>0</v>
      </c>
      <c r="F1590" s="15">
        <f ca="1">LOOKUP(D1590,$F$6:$F$9,$J$6:$J$9)</f>
        <v>32</v>
      </c>
      <c r="G1590" s="15">
        <f ca="1">LOOKUP(D1590,$F$6:$F$9,$K$6:$K$9)</f>
        <v>21</v>
      </c>
      <c r="H1590" s="15">
        <f ca="1">LOOKUP(D1590,$F$6:$F$9,$L$6:$L$9)</f>
        <v>259</v>
      </c>
      <c r="I1590" s="20">
        <f ca="1">RAND()</f>
        <v>3.8749371481285988E-2</v>
      </c>
      <c r="J1590" s="15">
        <f ca="1">IF(B1590=1, ROUND(_xlfn.NORM.INV(I1590,$C$5,$C$6)*(1+$T$14), 0), ROUND(_xlfn.NORM.INV(I1590, $D$5, $D$6)*(1+$T$14), 0))</f>
        <v>2</v>
      </c>
      <c r="K1590" s="20">
        <f ca="1">RAND()</f>
        <v>0.34084930830983184</v>
      </c>
      <c r="L1590" s="18">
        <f ca="1">IF(B1590=1, ROUND(_xlfn.NORM.INV(K1590,$C$7,$C$8), 2), ROUND(_xlfn.NORM.INV(K1590, $D$7, $D$8), 2))</f>
        <v>10305.450000000001</v>
      </c>
      <c r="M1590" s="15">
        <f ca="1">MIN(E1590,J1590)</f>
        <v>0</v>
      </c>
      <c r="N1590" s="15">
        <f ca="1">RAND()</f>
        <v>0.5607336277289664</v>
      </c>
      <c r="O1590" s="19">
        <f ca="1">(IF(B1590=1, $G$21+($G$22-$G$21)*N1590, $H$21+($H$22-$H$21)*N1590))</f>
        <v>2.6822008831868992E-2</v>
      </c>
      <c r="P1590" s="15">
        <f ca="1">ROUND(M1590*(1-O1590), 0)</f>
        <v>0</v>
      </c>
      <c r="Q1590" s="20">
        <f ca="1">RAND()</f>
        <v>0.86731487129713958</v>
      </c>
      <c r="R1590" s="15">
        <f ca="1">IF(B1590=1, ROUND(_xlfn.NORM.INV(Q1590,$C$9,$C$10)*(1+$T$14), 0), ROUND(_xlfn.NORM.INV(Q1590, $D$9, $D$10)*(1+$T$14), 0))</f>
        <v>52</v>
      </c>
      <c r="S1590" s="20">
        <f ca="1">RAND()</f>
        <v>0.39507669308912208</v>
      </c>
      <c r="T1590" s="18">
        <f ca="1">IF(B1590=1, ROUND(_xlfn.NORM.INV(S1590,$C$11,$C$12), 2), ROUND(_xlfn.NORM.INV(S1590, $D$11, $D$12), 2))</f>
        <v>5185.55</v>
      </c>
      <c r="U1590" s="15">
        <f ca="1">MIN(F1590,R1590)</f>
        <v>32</v>
      </c>
      <c r="V1590" s="15">
        <f ca="1">RAND()</f>
        <v>0.99777156620287188</v>
      </c>
      <c r="W1590" s="19">
        <f ca="1">(IF(B1590=1, $G$21+($G$22-$G$21)*V1590, $H$21+($H$22-$H$21)*V1590))</f>
        <v>3.9933146986086153E-2</v>
      </c>
      <c r="X1590" s="15">
        <f ca="1">ROUND(U1590*(1-W1590), 0)</f>
        <v>31</v>
      </c>
      <c r="Y1590" s="20">
        <f ca="1">RAND()</f>
        <v>0.90138605581567077</v>
      </c>
      <c r="Z1590" s="15">
        <f ca="1">IF(B1590=1, ROUND(_xlfn.NORM.INV(Y1590,$C$13,$C$14)*(1+$T$14), 0), ROUND(_xlfn.NORM.INV(Y1590, $D$13, $D$14)*(1+$T$14), 0))</f>
        <v>48</v>
      </c>
      <c r="AA1590" s="20">
        <f ca="1">RAND()</f>
        <v>8.0610860591221467E-2</v>
      </c>
      <c r="AB1590" s="18">
        <f ca="1">IF(B1590=1, ROUND(_xlfn.NORM.INV(AA1590,$C$15,$C$16), 2), ROUND(_xlfn.NORM.INV(AA1590, $D$15, $D$16), 2))</f>
        <v>2627.7</v>
      </c>
      <c r="AC1590" s="15">
        <f ca="1">MIN(G1590,Z1590)</f>
        <v>21</v>
      </c>
      <c r="AD1590" s="15">
        <f ca="1">RAND()</f>
        <v>3.4145354926394256E-2</v>
      </c>
      <c r="AE1590" s="19">
        <f ca="1">(IF(B1590=1, $G$21+($G$22-$G$21)*AD1590, $H$21+($H$22-$H$21)*AD1590))</f>
        <v>1.1024360647791828E-2</v>
      </c>
      <c r="AF1590" s="15">
        <f ca="1">ROUND(AC1590*(1-AE1590), 0)</f>
        <v>21</v>
      </c>
      <c r="AG1590" s="20">
        <f ca="1">RAND()</f>
        <v>0.93612723405425968</v>
      </c>
      <c r="AH1590" s="15">
        <f ca="1">IF(B1590=1, ROUND(_xlfn.NORM.INV(AG1590,$C$17,$C$18)*(1+$T$14), 0), ROUND(_xlfn.NORM.INV(AG1590, $D$17, $D$18)*(1+$T$14), 0))</f>
        <v>279</v>
      </c>
      <c r="AI1590" s="20">
        <f ca="1">RAND()</f>
        <v>0.20840451685897732</v>
      </c>
      <c r="AJ1590" s="18">
        <f ca="1">IF(B1590=1, ROUND(_xlfn.NORM.INV(AI1590,$C$19,$C$20), 2), ROUND(_xlfn.NORM.INV(AI1590, $D$19, $D$20), 2))</f>
        <v>1687.05</v>
      </c>
      <c r="AK1590" s="15">
        <f ca="1">MIN(ROUND(H1590*(1+$C$22),0),AH1590)</f>
        <v>272</v>
      </c>
      <c r="AL1590" s="20">
        <f ca="1">RAND()</f>
        <v>0.23767626344701076</v>
      </c>
      <c r="AM1590" s="19">
        <f ca="1">(IF(B1590=1, $G$21+($G$22-$G$21)*AL1590, $H$21+($H$22-$H$21)*AL1590))</f>
        <v>1.7130287903410323E-2</v>
      </c>
      <c r="AN1590" s="15">
        <f ca="1">ROUND(AK1590*(1-AM1590), 0)</f>
        <v>267</v>
      </c>
      <c r="AO1590" s="18">
        <f ca="1">SUM(IF(AN1590&gt;H1590, (AN1590-H1590)*($G$23+AJ1590), 0),IF(AF1590&gt;G1590,(AF1590-G1590)*($G$23+AB1590),0),IF(X1590&gt;F1590,(X1590-F1590)*($G$23+T1590),0),IF(P1590&gt;E1590,(P1590-E1590)*($G$23+L1590),0))</f>
        <v>20304.400000000001</v>
      </c>
      <c r="AP1590" s="18">
        <f>-$C$24</f>
        <v>-313614.51120000001</v>
      </c>
      <c r="AQ1590" s="17">
        <f ca="1">L1590*P1590+T1590*X1590+AB1590*AF1590+AJ1590*AN1590-AO1590+AP1590</f>
        <v>332457.18879999995</v>
      </c>
      <c r="AS1590" s="21">
        <f ca="1">SUM(IF(AN1590&gt;H1590, (AN1590-H1590), 0),IF(AF1590&gt;G1590,(AF1590-G1590),0),IF(X1590&gt;F1590,(X1590-F1590),0),IF(P1590&gt;E1590,(P1590-E1590),0))</f>
        <v>8</v>
      </c>
    </row>
    <row r="1591" spans="1:45" x14ac:dyDescent="0.4">
      <c r="A1591" s="15">
        <v>1563</v>
      </c>
      <c r="B1591" s="15">
        <f ca="1">IF(RAND() &lt; (8/12), 0, 1)</f>
        <v>1</v>
      </c>
      <c r="C1591" s="20">
        <f ca="1">RAND()</f>
        <v>0.97790524430900816</v>
      </c>
      <c r="D1591" s="15" t="str">
        <f ca="1">LOOKUP(C1591,$H$13:$H$16,$F$13:$F$16)</f>
        <v>Boeing 777-300ER</v>
      </c>
      <c r="E1591" s="15">
        <f ca="1">LOOKUP(D1591,$F$6:$F$9,$I$6:$I$9)</f>
        <v>8</v>
      </c>
      <c r="F1591" s="15">
        <f ca="1">LOOKUP(D1591,$F$6:$F$9,$J$6:$J$9)</f>
        <v>40</v>
      </c>
      <c r="G1591" s="15">
        <f ca="1">LOOKUP(D1591,$F$6:$F$9,$K$6:$K$9)</f>
        <v>24</v>
      </c>
      <c r="H1591" s="15">
        <f ca="1">LOOKUP(D1591,$F$6:$F$9,$L$6:$L$9)</f>
        <v>260</v>
      </c>
      <c r="I1591" s="20">
        <f ca="1">RAND()</f>
        <v>0.1774175137351679</v>
      </c>
      <c r="J1591" s="15">
        <f ca="1">IF(B1591=1, ROUND(_xlfn.NORM.INV(I1591,$C$5,$C$6)*(1+$T$14), 0), ROUND(_xlfn.NORM.INV(I1591, $D$5, $D$6)*(1+$T$14), 0))</f>
        <v>4</v>
      </c>
      <c r="K1591" s="20">
        <f ca="1">RAND()</f>
        <v>0.39555110478117517</v>
      </c>
      <c r="L1591" s="18">
        <f ca="1">IF(B1591=1, ROUND(_xlfn.NORM.INV(K1591,$C$7,$C$8), 2), ROUND(_xlfn.NORM.INV(K1591, $D$7, $D$8), 2))</f>
        <v>13181.19</v>
      </c>
      <c r="M1591" s="15">
        <f ca="1">MIN(E1591,J1591)</f>
        <v>4</v>
      </c>
      <c r="N1591" s="15">
        <f ca="1">RAND()</f>
        <v>0.85585717834987818</v>
      </c>
      <c r="O1591" s="19">
        <f ca="1">(IF(B1591=1, $G$21+($G$22-$G$21)*N1591, $H$21+($H$22-$H$21)*N1591))</f>
        <v>4.4955001242245739E-2</v>
      </c>
      <c r="P1591" s="15">
        <f ca="1">ROUND(M1591*(1-O1591), 0)</f>
        <v>4</v>
      </c>
      <c r="Q1591" s="20">
        <f ca="1">RAND()</f>
        <v>0.65830868670065734</v>
      </c>
      <c r="R1591" s="15">
        <f ca="1">IF(B1591=1, ROUND(_xlfn.NORM.INV(Q1591,$C$9,$C$10)*(1+$T$14), 0), ROUND(_xlfn.NORM.INV(Q1591, $D$9, $D$10)*(1+$T$14), 0))</f>
        <v>71</v>
      </c>
      <c r="S1591" s="20">
        <f ca="1">RAND()</f>
        <v>0.66629265452042186</v>
      </c>
      <c r="T1591" s="18">
        <f ca="1">IF(B1591=1, ROUND(_xlfn.NORM.INV(S1591,$C$11,$C$12), 2), ROUND(_xlfn.NORM.INV(S1591, $D$11, $D$12), 2))</f>
        <v>7216.9</v>
      </c>
      <c r="U1591" s="15">
        <f ca="1">MIN(F1591,R1591)</f>
        <v>40</v>
      </c>
      <c r="V1591" s="15">
        <f ca="1">RAND()</f>
        <v>0.6029897183404288</v>
      </c>
      <c r="W1591" s="19">
        <f ca="1">(IF(B1591=1, $G$21+($G$22-$G$21)*V1591, $H$21+($H$22-$H$21)*V1591))</f>
        <v>3.6104640141915008E-2</v>
      </c>
      <c r="X1591" s="15">
        <f ca="1">ROUND(U1591*(1-W1591), 0)</f>
        <v>39</v>
      </c>
      <c r="Y1591" s="20">
        <f ca="1">RAND()</f>
        <v>0.72013934323828099</v>
      </c>
      <c r="Z1591" s="15">
        <f ca="1">IF(B1591=1, ROUND(_xlfn.NORM.INV(Y1591,$C$13,$C$14)*(1+$T$14), 0), ROUND(_xlfn.NORM.INV(Y1591, $D$13, $D$14)*(1+$T$14), 0))</f>
        <v>68</v>
      </c>
      <c r="AA1591" s="20">
        <f ca="1">RAND()</f>
        <v>0.65251755196542915</v>
      </c>
      <c r="AB1591" s="18">
        <f ca="1">IF(B1591=1, ROUND(_xlfn.NORM.INV(AA1591,$C$15,$C$16), 2), ROUND(_xlfn.NORM.INV(AA1591, $D$15, $D$16), 2))</f>
        <v>3830.95</v>
      </c>
      <c r="AC1591" s="15">
        <f ca="1">MIN(G1591,Z1591)</f>
        <v>24</v>
      </c>
      <c r="AD1591" s="15">
        <f ca="1">RAND()</f>
        <v>0.10447882452341828</v>
      </c>
      <c r="AE1591" s="19">
        <f ca="1">(IF(B1591=1, $G$21+($G$22-$G$21)*AD1591, $H$21+($H$22-$H$21)*AD1591))</f>
        <v>1.865675885831964E-2</v>
      </c>
      <c r="AF1591" s="15">
        <f ca="1">ROUND(AC1591*(1-AE1591), 0)</f>
        <v>24</v>
      </c>
      <c r="AG1591" s="20">
        <f ca="1">RAND()</f>
        <v>0.6746733910466326</v>
      </c>
      <c r="AH1591" s="15">
        <f ca="1">IF(B1591=1, ROUND(_xlfn.NORM.INV(AG1591,$C$17,$C$18)*(1+$T$14), 0), ROUND(_xlfn.NORM.INV(AG1591, $D$17, $D$18)*(1+$T$14), 0))</f>
        <v>362</v>
      </c>
      <c r="AI1591" s="20">
        <f ca="1">RAND()</f>
        <v>0.66052838801167335</v>
      </c>
      <c r="AJ1591" s="18">
        <f ca="1">IF(B1591=1, ROUND(_xlfn.NORM.INV(AI1591,$C$19,$C$20), 2), ROUND(_xlfn.NORM.INV(AI1591, $D$19, $D$20), 2))</f>
        <v>2400.89</v>
      </c>
      <c r="AK1591" s="15">
        <f ca="1">MIN(ROUND(H1591*(1+$C$22),0),AH1591)</f>
        <v>273</v>
      </c>
      <c r="AL1591" s="20">
        <f ca="1">RAND()</f>
        <v>0.25509116916408425</v>
      </c>
      <c r="AM1591" s="19">
        <f ca="1">(IF(B1591=1, $G$21+($G$22-$G$21)*AL1591, $H$21+($H$22-$H$21)*AL1591))</f>
        <v>2.3928190920742949E-2</v>
      </c>
      <c r="AN1591" s="15">
        <f ca="1">ROUND(AK1591*(1-AM1591), 0)</f>
        <v>266</v>
      </c>
      <c r="AO1591" s="18">
        <f ca="1">SUM(IF(AN1591&gt;H1591, (AN1591-H1591)*($G$23+AJ1591), 0),IF(AF1591&gt;G1591,(AF1591-G1591)*($G$23+AB1591),0),IF(X1591&gt;F1591,(X1591-F1591)*($G$23+T1591),0),IF(P1591&gt;E1591,(P1591-E1591)*($G$23+L1591),0))</f>
        <v>19511.34</v>
      </c>
      <c r="AP1591" s="18">
        <f>-$C$24</f>
        <v>-313614.51120000001</v>
      </c>
      <c r="AQ1591" s="17">
        <f ca="1">L1591*P1591+T1591*X1591+AB1591*AF1591+AJ1591*AN1591-AO1591+AP1591</f>
        <v>731637.54879999999</v>
      </c>
      <c r="AS1591" s="21">
        <f ca="1">SUM(IF(AN1591&gt;H1591, (AN1591-H1591), 0),IF(AF1591&gt;G1591,(AF1591-G1591),0),IF(X1591&gt;F1591,(X1591-F1591),0),IF(P1591&gt;E1591,(P1591-E1591),0))</f>
        <v>6</v>
      </c>
    </row>
    <row r="1592" spans="1:45" x14ac:dyDescent="0.4">
      <c r="A1592" s="15">
        <v>1564</v>
      </c>
      <c r="B1592" s="15">
        <f ca="1">IF(RAND() &lt; (8/12), 0, 1)</f>
        <v>1</v>
      </c>
      <c r="C1592" s="20">
        <f ca="1">RAND()</f>
        <v>5.0955255721285231E-2</v>
      </c>
      <c r="D1592" s="15" t="str">
        <f ca="1">LOOKUP(C1592,$H$13:$H$16,$F$13:$F$16)</f>
        <v>Airbus A350-900</v>
      </c>
      <c r="E1592" s="15">
        <f ca="1">LOOKUP(D1592,$F$6:$F$9,$I$6:$I$9)</f>
        <v>0</v>
      </c>
      <c r="F1592" s="15">
        <f ca="1">LOOKUP(D1592,$F$6:$F$9,$J$6:$J$9)</f>
        <v>32</v>
      </c>
      <c r="G1592" s="15">
        <f ca="1">LOOKUP(D1592,$F$6:$F$9,$K$6:$K$9)</f>
        <v>21</v>
      </c>
      <c r="H1592" s="15">
        <f ca="1">LOOKUP(D1592,$F$6:$F$9,$L$6:$L$9)</f>
        <v>259</v>
      </c>
      <c r="I1592" s="20">
        <f ca="1">RAND()</f>
        <v>0.1418934175701424</v>
      </c>
      <c r="J1592" s="15">
        <f ca="1">IF(B1592=1, ROUND(_xlfn.NORM.INV(I1592,$C$5,$C$6)*(1+$T$14), 0), ROUND(_xlfn.NORM.INV(I1592, $D$5, $D$6)*(1+$T$14), 0))</f>
        <v>4</v>
      </c>
      <c r="K1592" s="20">
        <f ca="1">RAND()</f>
        <v>0.73076585226836377</v>
      </c>
      <c r="L1592" s="18">
        <f ca="1">IF(B1592=1, ROUND(_xlfn.NORM.INV(K1592,$C$7,$C$8), 2), ROUND(_xlfn.NORM.INV(K1592, $D$7, $D$8), 2))</f>
        <v>14768.22</v>
      </c>
      <c r="M1592" s="15">
        <f ca="1">MIN(E1592,J1592)</f>
        <v>0</v>
      </c>
      <c r="N1592" s="15">
        <f ca="1">RAND()</f>
        <v>0.22246217974323512</v>
      </c>
      <c r="O1592" s="19">
        <f ca="1">(IF(B1592=1, $G$21+($G$22-$G$21)*N1592, $H$21+($H$22-$H$21)*N1592))</f>
        <v>2.2786176291013229E-2</v>
      </c>
      <c r="P1592" s="15">
        <f ca="1">ROUND(M1592*(1-O1592), 0)</f>
        <v>0</v>
      </c>
      <c r="Q1592" s="20">
        <f ca="1">RAND()</f>
        <v>0.50158536463847092</v>
      </c>
      <c r="R1592" s="15">
        <f ca="1">IF(B1592=1, ROUND(_xlfn.NORM.INV(Q1592,$C$9,$C$10)*(1+$T$14), 0), ROUND(_xlfn.NORM.INV(Q1592, $D$9, $D$10)*(1+$T$14), 0))</f>
        <v>61</v>
      </c>
      <c r="S1592" s="20">
        <f ca="1">RAND()</f>
        <v>0.30099387929615662</v>
      </c>
      <c r="T1592" s="18">
        <f ca="1">IF(B1592=1, ROUND(_xlfn.NORM.INV(S1592,$C$11,$C$12), 2), ROUND(_xlfn.NORM.INV(S1592, $D$11, $D$12), 2))</f>
        <v>6359.16</v>
      </c>
      <c r="U1592" s="15">
        <f ca="1">MIN(F1592,R1592)</f>
        <v>32</v>
      </c>
      <c r="V1592" s="15">
        <f ca="1">RAND()</f>
        <v>0.17605358229000589</v>
      </c>
      <c r="W1592" s="19">
        <f ca="1">(IF(B1592=1, $G$21+($G$22-$G$21)*V1592, $H$21+($H$22-$H$21)*V1592))</f>
        <v>2.1161875380150207E-2</v>
      </c>
      <c r="X1592" s="15">
        <f ca="1">ROUND(U1592*(1-W1592), 0)</f>
        <v>31</v>
      </c>
      <c r="Y1592" s="20">
        <f ca="1">RAND()</f>
        <v>0.27381525660319272</v>
      </c>
      <c r="Z1592" s="15">
        <f ca="1">IF(B1592=1, ROUND(_xlfn.NORM.INV(Y1592,$C$13,$C$14)*(1+$T$14), 0), ROUND(_xlfn.NORM.INV(Y1592, $D$13, $D$14)*(1+$T$14), 0))</f>
        <v>41</v>
      </c>
      <c r="AA1592" s="20">
        <f ca="1">RAND()</f>
        <v>0.53322299945854457</v>
      </c>
      <c r="AB1592" s="18">
        <f ca="1">IF(B1592=1, ROUND(_xlfn.NORM.INV(AA1592,$C$15,$C$16), 2), ROUND(_xlfn.NORM.INV(AA1592, $D$15, $D$16), 2))</f>
        <v>3682.46</v>
      </c>
      <c r="AC1592" s="15">
        <f ca="1">MIN(G1592,Z1592)</f>
        <v>21</v>
      </c>
      <c r="AD1592" s="15">
        <f ca="1">RAND()</f>
        <v>0.46853250332714191</v>
      </c>
      <c r="AE1592" s="19">
        <f ca="1">(IF(B1592=1, $G$21+($G$22-$G$21)*AD1592, $H$21+($H$22-$H$21)*AD1592))</f>
        <v>3.1398637616449968E-2</v>
      </c>
      <c r="AF1592" s="15">
        <f ca="1">ROUND(AC1592*(1-AE1592), 0)</f>
        <v>20</v>
      </c>
      <c r="AG1592" s="20">
        <f ca="1">RAND()</f>
        <v>0.20449530738610389</v>
      </c>
      <c r="AH1592" s="15">
        <f ca="1">IF(B1592=1, ROUND(_xlfn.NORM.INV(AG1592,$C$17,$C$18)*(1+$T$14), 0), ROUND(_xlfn.NORM.INV(AG1592, $D$17, $D$18)*(1+$T$14), 0))</f>
        <v>200</v>
      </c>
      <c r="AI1592" s="20">
        <f ca="1">RAND()</f>
        <v>0.54364213821601248</v>
      </c>
      <c r="AJ1592" s="18">
        <f ca="1">IF(B1592=1, ROUND(_xlfn.NORM.INV(AI1592,$C$19,$C$20), 2), ROUND(_xlfn.NORM.INV(AI1592, $D$19, $D$20), 2))</f>
        <v>2309.4299999999998</v>
      </c>
      <c r="AK1592" s="15">
        <f ca="1">MIN(ROUND(H1592*(1+$C$22),0),AH1592)</f>
        <v>200</v>
      </c>
      <c r="AL1592" s="20">
        <f ca="1">RAND()</f>
        <v>2.9811865903557999E-2</v>
      </c>
      <c r="AM1592" s="19">
        <f ca="1">(IF(B1592=1, $G$21+($G$22-$G$21)*AL1592, $H$21+($H$22-$H$21)*AL1592))</f>
        <v>1.604341530662453E-2</v>
      </c>
      <c r="AN1592" s="15">
        <f ca="1">ROUND(AK1592*(1-AM1592), 0)</f>
        <v>197</v>
      </c>
      <c r="AO1592" s="18">
        <f ca="1">SUM(IF(AN1592&gt;H1592, (AN1592-H1592)*($G$23+AJ1592), 0),IF(AF1592&gt;G1592,(AF1592-G1592)*($G$23+AB1592),0),IF(X1592&gt;F1592,(X1592-F1592)*($G$23+T1592),0),IF(P1592&gt;E1592,(P1592-E1592)*($G$23+L1592),0))</f>
        <v>0</v>
      </c>
      <c r="AP1592" s="18">
        <f>-$C$24</f>
        <v>-313614.51120000001</v>
      </c>
      <c r="AQ1592" s="17">
        <f ca="1">L1592*P1592+T1592*X1592+AB1592*AF1592+AJ1592*AN1592-AO1592+AP1592</f>
        <v>412126.35879999987</v>
      </c>
      <c r="AS1592" s="21">
        <f ca="1">SUM(IF(AN1592&gt;H1592, (AN1592-H1592), 0),IF(AF1592&gt;G1592,(AF1592-G1592),0),IF(X1592&gt;F1592,(X1592-F1592),0),IF(P1592&gt;E1592,(P1592-E1592),0))</f>
        <v>0</v>
      </c>
    </row>
    <row r="1593" spans="1:45" x14ac:dyDescent="0.4">
      <c r="A1593" s="15">
        <v>1565</v>
      </c>
      <c r="B1593" s="15">
        <f ca="1">IF(RAND() &lt; (8/12), 0, 1)</f>
        <v>1</v>
      </c>
      <c r="C1593" s="20">
        <f ca="1">RAND()</f>
        <v>0.82612962798758638</v>
      </c>
      <c r="D1593" s="15" t="str">
        <f ca="1">LOOKUP(C1593,$H$13:$H$16,$F$13:$F$16)</f>
        <v>Boeing 777-300ER</v>
      </c>
      <c r="E1593" s="15">
        <f ca="1">LOOKUP(D1593,$F$6:$F$9,$I$6:$I$9)</f>
        <v>8</v>
      </c>
      <c r="F1593" s="15">
        <f ca="1">LOOKUP(D1593,$F$6:$F$9,$J$6:$J$9)</f>
        <v>40</v>
      </c>
      <c r="G1593" s="15">
        <f ca="1">LOOKUP(D1593,$F$6:$F$9,$K$6:$K$9)</f>
        <v>24</v>
      </c>
      <c r="H1593" s="15">
        <f ca="1">LOOKUP(D1593,$F$6:$F$9,$L$6:$L$9)</f>
        <v>260</v>
      </c>
      <c r="I1593" s="20">
        <f ca="1">RAND()</f>
        <v>0.10529866181593506</v>
      </c>
      <c r="J1593" s="15">
        <f ca="1">IF(B1593=1, ROUND(_xlfn.NORM.INV(I1593,$C$5,$C$6)*(1+$T$14), 0), ROUND(_xlfn.NORM.INV(I1593, $D$5, $D$6)*(1+$T$14), 0))</f>
        <v>4</v>
      </c>
      <c r="K1593" s="20">
        <f ca="1">RAND()</f>
        <v>0.13137949724847708</v>
      </c>
      <c r="L1593" s="18">
        <f ca="1">IF(B1593=1, ROUND(_xlfn.NORM.INV(K1593,$C$7,$C$8), 2), ROUND(_xlfn.NORM.INV(K1593, $D$7, $D$8), 2))</f>
        <v>11639.24</v>
      </c>
      <c r="M1593" s="15">
        <f ca="1">MIN(E1593,J1593)</f>
        <v>4</v>
      </c>
      <c r="N1593" s="15">
        <f ca="1">RAND()</f>
        <v>0.42196083711728738</v>
      </c>
      <c r="O1593" s="19">
        <f ca="1">(IF(B1593=1, $G$21+($G$22-$G$21)*N1593, $H$21+($H$22-$H$21)*N1593))</f>
        <v>2.9768629299105058E-2</v>
      </c>
      <c r="P1593" s="15">
        <f ca="1">ROUND(M1593*(1-O1593), 0)</f>
        <v>4</v>
      </c>
      <c r="Q1593" s="20">
        <f ca="1">RAND()</f>
        <v>0.34198781697169223</v>
      </c>
      <c r="R1593" s="15">
        <f ca="1">IF(B1593=1, ROUND(_xlfn.NORM.INV(Q1593,$C$9,$C$10)*(1+$T$14), 0), ROUND(_xlfn.NORM.INV(Q1593, $D$9, $D$10)*(1+$T$14), 0))</f>
        <v>51</v>
      </c>
      <c r="S1593" s="20">
        <f ca="1">RAND()</f>
        <v>0.92948515951734878</v>
      </c>
      <c r="T1593" s="18">
        <f ca="1">IF(B1593=1, ROUND(_xlfn.NORM.INV(S1593,$C$11,$C$12), 2), ROUND(_xlfn.NORM.INV(S1593, $D$11, $D$12), 2))</f>
        <v>8156.73</v>
      </c>
      <c r="U1593" s="15">
        <f ca="1">MIN(F1593,R1593)</f>
        <v>40</v>
      </c>
      <c r="V1593" s="15">
        <f ca="1">RAND()</f>
        <v>0.32770245655752461</v>
      </c>
      <c r="W1593" s="19">
        <f ca="1">(IF(B1593=1, $G$21+($G$22-$G$21)*V1593, $H$21+($H$22-$H$21)*V1593))</f>
        <v>2.6469585979513363E-2</v>
      </c>
      <c r="X1593" s="15">
        <f ca="1">ROUND(U1593*(1-W1593), 0)</f>
        <v>39</v>
      </c>
      <c r="Y1593" s="20">
        <f ca="1">RAND()</f>
        <v>0.61252904747807324</v>
      </c>
      <c r="Z1593" s="15">
        <f ca="1">IF(B1593=1, ROUND(_xlfn.NORM.INV(Y1593,$C$13,$C$14)*(1+$T$14), 0), ROUND(_xlfn.NORM.INV(Y1593, $D$13, $D$14)*(1+$T$14), 0))</f>
        <v>61</v>
      </c>
      <c r="AA1593" s="20">
        <f ca="1">RAND()</f>
        <v>0.8094005322947363</v>
      </c>
      <c r="AB1593" s="18">
        <f ca="1">IF(B1593=1, ROUND(_xlfn.NORM.INV(AA1593,$C$15,$C$16), 2), ROUND(_xlfn.NORM.INV(AA1593, $D$15, $D$16), 2))</f>
        <v>4063.5</v>
      </c>
      <c r="AC1593" s="15">
        <f ca="1">MIN(G1593,Z1593)</f>
        <v>24</v>
      </c>
      <c r="AD1593" s="15">
        <f ca="1">RAND()</f>
        <v>0.79306374061334584</v>
      </c>
      <c r="AE1593" s="19">
        <f ca="1">(IF(B1593=1, $G$21+($G$22-$G$21)*AD1593, $H$21+($H$22-$H$21)*AD1593))</f>
        <v>4.2757230921467104E-2</v>
      </c>
      <c r="AF1593" s="15">
        <f ca="1">ROUND(AC1593*(1-AE1593), 0)</f>
        <v>23</v>
      </c>
      <c r="AG1593" s="20">
        <f ca="1">RAND()</f>
        <v>0.45960195774870272</v>
      </c>
      <c r="AH1593" s="15">
        <f ca="1">IF(B1593=1, ROUND(_xlfn.NORM.INV(AG1593,$C$17,$C$18)*(1+$T$14), 0), ROUND(_xlfn.NORM.INV(AG1593, $D$17, $D$18)*(1+$T$14), 0))</f>
        <v>292</v>
      </c>
      <c r="AI1593" s="20">
        <f ca="1">RAND()</f>
        <v>0.68191643783735789</v>
      </c>
      <c r="AJ1593" s="18">
        <f ca="1">IF(B1593=1, ROUND(_xlfn.NORM.INV(AI1593,$C$19,$C$20), 2), ROUND(_xlfn.NORM.INV(AI1593, $D$19, $D$20), 2))</f>
        <v>2418.67</v>
      </c>
      <c r="AK1593" s="15">
        <f ca="1">MIN(ROUND(H1593*(1+$C$22),0),AH1593)</f>
        <v>273</v>
      </c>
      <c r="AL1593" s="20">
        <f ca="1">RAND()</f>
        <v>0.21887198353249937</v>
      </c>
      <c r="AM1593" s="19">
        <f ca="1">(IF(B1593=1, $G$21+($G$22-$G$21)*AL1593, $H$21+($H$22-$H$21)*AL1593))</f>
        <v>2.2660519423637476E-2</v>
      </c>
      <c r="AN1593" s="15">
        <f ca="1">ROUND(AK1593*(1-AM1593), 0)</f>
        <v>267</v>
      </c>
      <c r="AO1593" s="18">
        <f ca="1">SUM(IF(AN1593&gt;H1593, (AN1593-H1593)*($G$23+AJ1593), 0),IF(AF1593&gt;G1593,(AF1593-G1593)*($G$23+AB1593),0),IF(X1593&gt;F1593,(X1593-F1593)*($G$23+T1593),0),IF(P1593&gt;E1593,(P1593-E1593)*($G$23+L1593),0))</f>
        <v>22887.690000000002</v>
      </c>
      <c r="AP1593" s="18">
        <f>-$C$24</f>
        <v>-313614.51120000001</v>
      </c>
      <c r="AQ1593" s="17">
        <f ca="1">L1593*P1593+T1593*X1593+AB1593*AF1593+AJ1593*AN1593-AO1593+AP1593</f>
        <v>767412.61880000005</v>
      </c>
      <c r="AS1593" s="21">
        <f ca="1">SUM(IF(AN1593&gt;H1593, (AN1593-H1593), 0),IF(AF1593&gt;G1593,(AF1593-G1593),0),IF(X1593&gt;F1593,(X1593-F1593),0),IF(P1593&gt;E1593,(P1593-E1593),0))</f>
        <v>7</v>
      </c>
    </row>
    <row r="1594" spans="1:45" x14ac:dyDescent="0.4">
      <c r="A1594" s="15">
        <v>1566</v>
      </c>
      <c r="B1594" s="15">
        <f ca="1">IF(RAND() &lt; (8/12), 0, 1)</f>
        <v>1</v>
      </c>
      <c r="C1594" s="20">
        <f ca="1">RAND()</f>
        <v>0.98074803512306163</v>
      </c>
      <c r="D1594" s="15" t="str">
        <f ca="1">LOOKUP(C1594,$H$13:$H$16,$F$13:$F$16)</f>
        <v>Boeing 777-300ER</v>
      </c>
      <c r="E1594" s="15">
        <f ca="1">LOOKUP(D1594,$F$6:$F$9,$I$6:$I$9)</f>
        <v>8</v>
      </c>
      <c r="F1594" s="15">
        <f ca="1">LOOKUP(D1594,$F$6:$F$9,$J$6:$J$9)</f>
        <v>40</v>
      </c>
      <c r="G1594" s="15">
        <f ca="1">LOOKUP(D1594,$F$6:$F$9,$K$6:$K$9)</f>
        <v>24</v>
      </c>
      <c r="H1594" s="15">
        <f ca="1">LOOKUP(D1594,$F$6:$F$9,$L$6:$L$9)</f>
        <v>260</v>
      </c>
      <c r="I1594" s="20">
        <f ca="1">RAND()</f>
        <v>0.62808877239266514</v>
      </c>
      <c r="J1594" s="15">
        <f ca="1">IF(B1594=1, ROUND(_xlfn.NORM.INV(I1594,$C$5,$C$6)*(1+$T$14), 0), ROUND(_xlfn.NORM.INV(I1594, $D$5, $D$6)*(1+$T$14), 0))</f>
        <v>7</v>
      </c>
      <c r="K1594" s="20">
        <f ca="1">RAND()</f>
        <v>0.53371806860506998</v>
      </c>
      <c r="L1594" s="18">
        <f ca="1">IF(B1594=1, ROUND(_xlfn.NORM.INV(K1594,$C$7,$C$8), 2), ROUND(_xlfn.NORM.INV(K1594, $D$7, $D$8), 2))</f>
        <v>13811.48</v>
      </c>
      <c r="M1594" s="15">
        <f ca="1">MIN(E1594,J1594)</f>
        <v>7</v>
      </c>
      <c r="N1594" s="15">
        <f ca="1">RAND()</f>
        <v>0.83139515931714236</v>
      </c>
      <c r="O1594" s="19">
        <f ca="1">(IF(B1594=1, $G$21+($G$22-$G$21)*N1594, $H$21+($H$22-$H$21)*N1594))</f>
        <v>4.4098830576099986E-2</v>
      </c>
      <c r="P1594" s="15">
        <f ca="1">ROUND(M1594*(1-O1594), 0)</f>
        <v>7</v>
      </c>
      <c r="Q1594" s="20">
        <f ca="1">RAND()</f>
        <v>0.50522143616559867</v>
      </c>
      <c r="R1594" s="15">
        <f ca="1">IF(B1594=1, ROUND(_xlfn.NORM.INV(Q1594,$C$9,$C$10)*(1+$T$14), 0), ROUND(_xlfn.NORM.INV(Q1594, $D$9, $D$10)*(1+$T$14), 0))</f>
        <v>61</v>
      </c>
      <c r="S1594" s="20">
        <f ca="1">RAND()</f>
        <v>0.51540722334080191</v>
      </c>
      <c r="T1594" s="18">
        <f ca="1">IF(B1594=1, ROUND(_xlfn.NORM.INV(S1594,$C$11,$C$12), 2), ROUND(_xlfn.NORM.INV(S1594, $D$11, $D$12), 2))</f>
        <v>6864.27</v>
      </c>
      <c r="U1594" s="15">
        <f ca="1">MIN(F1594,R1594)</f>
        <v>40</v>
      </c>
      <c r="V1594" s="15">
        <f ca="1">RAND()</f>
        <v>0.86408302763010159</v>
      </c>
      <c r="W1594" s="19">
        <f ca="1">(IF(B1594=1, $G$21+($G$22-$G$21)*V1594, $H$21+($H$22-$H$21)*V1594))</f>
        <v>4.5242905967053562E-2</v>
      </c>
      <c r="X1594" s="15">
        <f ca="1">ROUND(U1594*(1-W1594), 0)</f>
        <v>38</v>
      </c>
      <c r="Y1594" s="20">
        <f ca="1">RAND()</f>
        <v>0.60515064014851161</v>
      </c>
      <c r="Z1594" s="15">
        <f ca="1">IF(B1594=1, ROUND(_xlfn.NORM.INV(Y1594,$C$13,$C$14)*(1+$T$14), 0), ROUND(_xlfn.NORM.INV(Y1594, $D$13, $D$14)*(1+$T$14), 0))</f>
        <v>61</v>
      </c>
      <c r="AA1594" s="20">
        <f ca="1">RAND()</f>
        <v>6.8761718302720043E-3</v>
      </c>
      <c r="AB1594" s="18">
        <f ca="1">IF(B1594=1, ROUND(_xlfn.NORM.INV(AA1594,$C$15,$C$16), 2), ROUND(_xlfn.NORM.INV(AA1594, $D$15, $D$16), 2))</f>
        <v>2457.56</v>
      </c>
      <c r="AC1594" s="15">
        <f ca="1">MIN(G1594,Z1594)</f>
        <v>24</v>
      </c>
      <c r="AD1594" s="15">
        <f ca="1">RAND()</f>
        <v>0.16853156658642687</v>
      </c>
      <c r="AE1594" s="19">
        <f ca="1">(IF(B1594=1, $G$21+($G$22-$G$21)*AD1594, $H$21+($H$22-$H$21)*AD1594))</f>
        <v>2.0898604830524942E-2</v>
      </c>
      <c r="AF1594" s="15">
        <f ca="1">ROUND(AC1594*(1-AE1594), 0)</f>
        <v>23</v>
      </c>
      <c r="AG1594" s="20">
        <f ca="1">RAND()</f>
        <v>6.573957400906183E-2</v>
      </c>
      <c r="AH1594" s="15">
        <f ca="1">IF(B1594=1, ROUND(_xlfn.NORM.INV(AG1594,$C$17,$C$18)*(1+$T$14), 0), ROUND(_xlfn.NORM.INV(AG1594, $D$17, $D$18)*(1+$T$14), 0))</f>
        <v>114</v>
      </c>
      <c r="AI1594" s="20">
        <f ca="1">RAND()</f>
        <v>0.14166407544857562</v>
      </c>
      <c r="AJ1594" s="18">
        <f ca="1">IF(B1594=1, ROUND(_xlfn.NORM.INV(AI1594,$C$19,$C$20), 2), ROUND(_xlfn.NORM.INV(AI1594, $D$19, $D$20), 2))</f>
        <v>1954.01</v>
      </c>
      <c r="AK1594" s="15">
        <f ca="1">MIN(ROUND(H1594*(1+$C$22),0),AH1594)</f>
        <v>114</v>
      </c>
      <c r="AL1594" s="20">
        <f ca="1">RAND()</f>
        <v>0.79294569929025494</v>
      </c>
      <c r="AM1594" s="19">
        <f ca="1">(IF(B1594=1, $G$21+($G$22-$G$21)*AL1594, $H$21+($H$22-$H$21)*AL1594))</f>
        <v>4.2753099475158929E-2</v>
      </c>
      <c r="AN1594" s="15">
        <f ca="1">ROUND(AK1594*(1-AM1594), 0)</f>
        <v>109</v>
      </c>
      <c r="AO1594" s="18">
        <f ca="1">SUM(IF(AN1594&gt;H1594, (AN1594-H1594)*($G$23+AJ1594), 0),IF(AF1594&gt;G1594,(AF1594-G1594)*($G$23+AB1594),0),IF(X1594&gt;F1594,(X1594-F1594)*($G$23+T1594),0),IF(P1594&gt;E1594,(P1594-E1594)*($G$23+L1594),0))</f>
        <v>0</v>
      </c>
      <c r="AP1594" s="18">
        <f>-$C$24</f>
        <v>-313614.51120000001</v>
      </c>
      <c r="AQ1594" s="17">
        <f ca="1">L1594*P1594+T1594*X1594+AB1594*AF1594+AJ1594*AN1594-AO1594+AP1594</f>
        <v>313419.07879999996</v>
      </c>
      <c r="AS1594" s="21">
        <f ca="1">SUM(IF(AN1594&gt;H1594, (AN1594-H1594), 0),IF(AF1594&gt;G1594,(AF1594-G1594),0),IF(X1594&gt;F1594,(X1594-F1594),0),IF(P1594&gt;E1594,(P1594-E1594),0))</f>
        <v>0</v>
      </c>
    </row>
    <row r="1595" spans="1:45" x14ac:dyDescent="0.4">
      <c r="A1595" s="15">
        <v>1567</v>
      </c>
      <c r="B1595" s="15">
        <f ca="1">IF(RAND() &lt; (8/12), 0, 1)</f>
        <v>1</v>
      </c>
      <c r="C1595" s="20">
        <f ca="1">RAND()</f>
        <v>0.15912747125175408</v>
      </c>
      <c r="D1595" s="15" t="str">
        <f ca="1">LOOKUP(C1595,$H$13:$H$16,$F$13:$F$16)</f>
        <v>Airbus A350-900</v>
      </c>
      <c r="E1595" s="15">
        <f ca="1">LOOKUP(D1595,$F$6:$F$9,$I$6:$I$9)</f>
        <v>0</v>
      </c>
      <c r="F1595" s="15">
        <f ca="1">LOOKUP(D1595,$F$6:$F$9,$J$6:$J$9)</f>
        <v>32</v>
      </c>
      <c r="G1595" s="15">
        <f ca="1">LOOKUP(D1595,$F$6:$F$9,$K$6:$K$9)</f>
        <v>21</v>
      </c>
      <c r="H1595" s="15">
        <f ca="1">LOOKUP(D1595,$F$6:$F$9,$L$6:$L$9)</f>
        <v>259</v>
      </c>
      <c r="I1595" s="20">
        <f ca="1">RAND()</f>
        <v>0.54407575540889319</v>
      </c>
      <c r="J1595" s="15">
        <f ca="1">IF(B1595=1, ROUND(_xlfn.NORM.INV(I1595,$C$5,$C$6)*(1+$T$14), 0), ROUND(_xlfn.NORM.INV(I1595, $D$5, $D$6)*(1+$T$14), 0))</f>
        <v>7</v>
      </c>
      <c r="K1595" s="20">
        <f ca="1">RAND()</f>
        <v>0.26595023468183421</v>
      </c>
      <c r="L1595" s="18">
        <f ca="1">IF(B1595=1, ROUND(_xlfn.NORM.INV(K1595,$C$7,$C$8), 2), ROUND(_xlfn.NORM.INV(K1595, $D$7, $D$8), 2))</f>
        <v>12531.55</v>
      </c>
      <c r="M1595" s="15">
        <f ca="1">MIN(E1595,J1595)</f>
        <v>0</v>
      </c>
      <c r="N1595" s="15">
        <f ca="1">RAND()</f>
        <v>0.894953729932912</v>
      </c>
      <c r="O1595" s="19">
        <f ca="1">(IF(B1595=1, $G$21+($G$22-$G$21)*N1595, $H$21+($H$22-$H$21)*N1595))</f>
        <v>4.6323380547651921E-2</v>
      </c>
      <c r="P1595" s="15">
        <f ca="1">ROUND(M1595*(1-O1595), 0)</f>
        <v>0</v>
      </c>
      <c r="Q1595" s="20">
        <f ca="1">RAND()</f>
        <v>0.40069864977591485</v>
      </c>
      <c r="R1595" s="15">
        <f ca="1">IF(B1595=1, ROUND(_xlfn.NORM.INV(Q1595,$C$9,$C$10)*(1+$T$14), 0), ROUND(_xlfn.NORM.INV(Q1595, $D$9, $D$10)*(1+$T$14), 0))</f>
        <v>55</v>
      </c>
      <c r="S1595" s="20">
        <f ca="1">RAND()</f>
        <v>0.94725036694321263</v>
      </c>
      <c r="T1595" s="18">
        <f ca="1">IF(B1595=1, ROUND(_xlfn.NORM.INV(S1595,$C$11,$C$12), 2), ROUND(_xlfn.NORM.INV(S1595, $D$11, $D$12), 2))</f>
        <v>8289.09</v>
      </c>
      <c r="U1595" s="15">
        <f ca="1">MIN(F1595,R1595)</f>
        <v>32</v>
      </c>
      <c r="V1595" s="15">
        <f ca="1">RAND()</f>
        <v>0.31416452112352755</v>
      </c>
      <c r="W1595" s="19">
        <f ca="1">(IF(B1595=1, $G$21+($G$22-$G$21)*V1595, $H$21+($H$22-$H$21)*V1595))</f>
        <v>2.5995758239323465E-2</v>
      </c>
      <c r="X1595" s="15">
        <f ca="1">ROUND(U1595*(1-W1595), 0)</f>
        <v>31</v>
      </c>
      <c r="Y1595" s="20">
        <f ca="1">RAND()</f>
        <v>0.88169301122990684</v>
      </c>
      <c r="Z1595" s="15">
        <f ca="1">IF(B1595=1, ROUND(_xlfn.NORM.INV(Y1595,$C$13,$C$14)*(1+$T$14), 0), ROUND(_xlfn.NORM.INV(Y1595, $D$13, $D$14)*(1+$T$14), 0))</f>
        <v>82</v>
      </c>
      <c r="AA1595" s="20">
        <f ca="1">RAND()</f>
        <v>0.94039558477078455</v>
      </c>
      <c r="AB1595" s="18">
        <f ca="1">IF(B1595=1, ROUND(_xlfn.NORM.INV(AA1595,$C$15,$C$16), 2), ROUND(_xlfn.NORM.INV(AA1595, $D$15, $D$16), 2))</f>
        <v>4391.68</v>
      </c>
      <c r="AC1595" s="15">
        <f ca="1">MIN(G1595,Z1595)</f>
        <v>21</v>
      </c>
      <c r="AD1595" s="15">
        <f ca="1">RAND()</f>
        <v>0.67877832836403074</v>
      </c>
      <c r="AE1595" s="19">
        <f ca="1">(IF(B1595=1, $G$21+($G$22-$G$21)*AD1595, $H$21+($H$22-$H$21)*AD1595))</f>
        <v>3.8757241492741082E-2</v>
      </c>
      <c r="AF1595" s="15">
        <f ca="1">ROUND(AC1595*(1-AE1595), 0)</f>
        <v>20</v>
      </c>
      <c r="AG1595" s="20">
        <f ca="1">RAND()</f>
        <v>3.7493921622659632E-2</v>
      </c>
      <c r="AH1595" s="15">
        <f ca="1">IF(B1595=1, ROUND(_xlfn.NORM.INV(AG1595,$C$17,$C$18)*(1+$T$14), 0), ROUND(_xlfn.NORM.INV(AG1595, $D$17, $D$18)*(1+$T$14), 0))</f>
        <v>80</v>
      </c>
      <c r="AI1595" s="20">
        <f ca="1">RAND()</f>
        <v>0.34120745213199077</v>
      </c>
      <c r="AJ1595" s="18">
        <f ca="1">IF(B1595=1, ROUND(_xlfn.NORM.INV(AI1595,$C$19,$C$20), 2), ROUND(_xlfn.NORM.INV(AI1595, $D$19, $D$20), 2))</f>
        <v>2153.5</v>
      </c>
      <c r="AK1595" s="15">
        <f ca="1">MIN(ROUND(H1595*(1+$C$22),0),AH1595)</f>
        <v>80</v>
      </c>
      <c r="AL1595" s="20">
        <f ca="1">RAND()</f>
        <v>0.52243539196742284</v>
      </c>
      <c r="AM1595" s="19">
        <f ca="1">(IF(B1595=1, $G$21+($G$22-$G$21)*AL1595, $H$21+($H$22-$H$21)*AL1595))</f>
        <v>3.32852387188598E-2</v>
      </c>
      <c r="AN1595" s="15">
        <f ca="1">ROUND(AK1595*(1-AM1595), 0)</f>
        <v>77</v>
      </c>
      <c r="AO1595" s="18">
        <f ca="1">SUM(IF(AN1595&gt;H1595, (AN1595-H1595)*($G$23+AJ1595), 0),IF(AF1595&gt;G1595,(AF1595-G1595)*($G$23+AB1595),0),IF(X1595&gt;F1595,(X1595-F1595)*($G$23+T1595),0),IF(P1595&gt;E1595,(P1595-E1595)*($G$23+L1595),0))</f>
        <v>0</v>
      </c>
      <c r="AP1595" s="18">
        <f>-$C$24</f>
        <v>-313614.51120000001</v>
      </c>
      <c r="AQ1595" s="17">
        <f ca="1">L1595*P1595+T1595*X1595+AB1595*AF1595+AJ1595*AN1595-AO1595+AP1595</f>
        <v>197000.37880000001</v>
      </c>
      <c r="AS1595" s="21">
        <f ca="1">SUM(IF(AN1595&gt;H1595, (AN1595-H1595), 0),IF(AF1595&gt;G1595,(AF1595-G1595),0),IF(X1595&gt;F1595,(X1595-F1595),0),IF(P1595&gt;E1595,(P1595-E1595),0))</f>
        <v>0</v>
      </c>
    </row>
    <row r="1596" spans="1:45" x14ac:dyDescent="0.4">
      <c r="A1596" s="15">
        <v>1568</v>
      </c>
      <c r="B1596" s="15">
        <f ca="1">IF(RAND() &lt; (8/12), 0, 1)</f>
        <v>0</v>
      </c>
      <c r="C1596" s="20">
        <f ca="1">RAND()</f>
        <v>0.16172833652384311</v>
      </c>
      <c r="D1596" s="15" t="str">
        <f ca="1">LOOKUP(C1596,$H$13:$H$16,$F$13:$F$16)</f>
        <v>Airbus A350-900</v>
      </c>
      <c r="E1596" s="15">
        <f ca="1">LOOKUP(D1596,$F$6:$F$9,$I$6:$I$9)</f>
        <v>0</v>
      </c>
      <c r="F1596" s="15">
        <f ca="1">LOOKUP(D1596,$F$6:$F$9,$J$6:$J$9)</f>
        <v>32</v>
      </c>
      <c r="G1596" s="15">
        <f ca="1">LOOKUP(D1596,$F$6:$F$9,$K$6:$K$9)</f>
        <v>21</v>
      </c>
      <c r="H1596" s="15">
        <f ca="1">LOOKUP(D1596,$F$6:$F$9,$L$6:$L$9)</f>
        <v>259</v>
      </c>
      <c r="I1596" s="20">
        <f ca="1">RAND()</f>
        <v>7.4872812736984984E-2</v>
      </c>
      <c r="J1596" s="15">
        <f ca="1">IF(B1596=1, ROUND(_xlfn.NORM.INV(I1596,$C$5,$C$6)*(1+$T$14), 0), ROUND(_xlfn.NORM.INV(I1596, $D$5, $D$6)*(1+$T$14), 0))</f>
        <v>3</v>
      </c>
      <c r="K1596" s="20">
        <f ca="1">RAND()</f>
        <v>0.68519840059154458</v>
      </c>
      <c r="L1596" s="18">
        <f ca="1">IF(B1596=1, ROUND(_xlfn.NORM.INV(K1596,$C$7,$C$8), 2), ROUND(_xlfn.NORM.INV(K1596, $D$7, $D$8), 2))</f>
        <v>10712.19</v>
      </c>
      <c r="M1596" s="15">
        <f ca="1">MIN(E1596,J1596)</f>
        <v>0</v>
      </c>
      <c r="N1596" s="15">
        <f ca="1">RAND()</f>
        <v>0.65695140286823561</v>
      </c>
      <c r="O1596" s="19">
        <f ca="1">(IF(B1596=1, $G$21+($G$22-$G$21)*N1596, $H$21+($H$22-$H$21)*N1596))</f>
        <v>2.970854208604707E-2</v>
      </c>
      <c r="P1596" s="15">
        <f ca="1">ROUND(M1596*(1-O1596), 0)</f>
        <v>0</v>
      </c>
      <c r="Q1596" s="20">
        <f ca="1">RAND()</f>
        <v>0.1021895646627079</v>
      </c>
      <c r="R1596" s="15">
        <f ca="1">IF(B1596=1, ROUND(_xlfn.NORM.INV(Q1596,$C$9,$C$10)*(1+$T$14), 0), ROUND(_xlfn.NORM.INV(Q1596, $D$9, $D$10)*(1+$T$14), 0))</f>
        <v>27</v>
      </c>
      <c r="S1596" s="20">
        <f ca="1">RAND()</f>
        <v>0.98106964496904148</v>
      </c>
      <c r="T1596" s="18">
        <f ca="1">IF(B1596=1, ROUND(_xlfn.NORM.INV(S1596,$C$11,$C$12), 2), ROUND(_xlfn.NORM.INV(S1596, $D$11, $D$12), 2))</f>
        <v>5719.35</v>
      </c>
      <c r="U1596" s="15">
        <f ca="1">MIN(F1596,R1596)</f>
        <v>27</v>
      </c>
      <c r="V1596" s="15">
        <f ca="1">RAND()</f>
        <v>0.71662732367256088</v>
      </c>
      <c r="W1596" s="19">
        <f ca="1">(IF(B1596=1, $G$21+($G$22-$G$21)*V1596, $H$21+($H$22-$H$21)*V1596))</f>
        <v>3.1498819710176824E-2</v>
      </c>
      <c r="X1596" s="15">
        <f ca="1">ROUND(U1596*(1-W1596), 0)</f>
        <v>26</v>
      </c>
      <c r="Y1596" s="20">
        <f ca="1">RAND()</f>
        <v>0.80667782582075565</v>
      </c>
      <c r="Z1596" s="15">
        <f ca="1">IF(B1596=1, ROUND(_xlfn.NORM.INV(Y1596,$C$13,$C$14)*(1+$T$14), 0), ROUND(_xlfn.NORM.INV(Y1596, $D$13, $D$14)*(1+$T$14), 0))</f>
        <v>44</v>
      </c>
      <c r="AA1596" s="20">
        <f ca="1">RAND()</f>
        <v>0.43566207368309651</v>
      </c>
      <c r="AB1596" s="18">
        <f ca="1">IF(B1596=1, ROUND(_xlfn.NORM.INV(AA1596,$C$15,$C$16), 2), ROUND(_xlfn.NORM.INV(AA1596, $D$15, $D$16), 2))</f>
        <v>2778.28</v>
      </c>
      <c r="AC1596" s="15">
        <f ca="1">MIN(G1596,Z1596)</f>
        <v>21</v>
      </c>
      <c r="AD1596" s="15">
        <f ca="1">RAND()</f>
        <v>0.1699490194286768</v>
      </c>
      <c r="AE1596" s="19">
        <f ca="1">(IF(B1596=1, $G$21+($G$22-$G$21)*AD1596, $H$21+($H$22-$H$21)*AD1596))</f>
        <v>1.5098470582860304E-2</v>
      </c>
      <c r="AF1596" s="15">
        <f ca="1">ROUND(AC1596*(1-AE1596), 0)</f>
        <v>21</v>
      </c>
      <c r="AG1596" s="20">
        <f ca="1">RAND()</f>
        <v>0.83004815228482709</v>
      </c>
      <c r="AH1596" s="15">
        <f ca="1">IF(B1596=1, ROUND(_xlfn.NORM.INV(AG1596,$C$17,$C$18)*(1+$T$14), 0), ROUND(_xlfn.NORM.INV(AG1596, $D$17, $D$18)*(1+$T$14), 0))</f>
        <v>250</v>
      </c>
      <c r="AI1596" s="20">
        <f ca="1">RAND()</f>
        <v>0.42421626373516386</v>
      </c>
      <c r="AJ1596" s="18">
        <f ca="1">IF(B1596=1, ROUND(_xlfn.NORM.INV(AI1596,$C$19,$C$20), 2), ROUND(_xlfn.NORM.INV(AI1596, $D$19, $D$20), 2))</f>
        <v>1734.21</v>
      </c>
      <c r="AK1596" s="15">
        <f ca="1">MIN(ROUND(H1596*(1+$C$22),0),AH1596)</f>
        <v>250</v>
      </c>
      <c r="AL1596" s="20">
        <f ca="1">RAND()</f>
        <v>0.1315646962371444</v>
      </c>
      <c r="AM1596" s="19">
        <f ca="1">(IF(B1596=1, $G$21+($G$22-$G$21)*AL1596, $H$21+($H$22-$H$21)*AL1596))</f>
        <v>1.3946940887114331E-2</v>
      </c>
      <c r="AN1596" s="15">
        <f ca="1">ROUND(AK1596*(1-AM1596), 0)</f>
        <v>247</v>
      </c>
      <c r="AO1596" s="18">
        <f ca="1">SUM(IF(AN1596&gt;H1596, (AN1596-H1596)*($G$23+AJ1596), 0),IF(AF1596&gt;G1596,(AF1596-G1596)*($G$23+AB1596),0),IF(X1596&gt;F1596,(X1596-F1596)*($G$23+T1596),0),IF(P1596&gt;E1596,(P1596-E1596)*($G$23+L1596),0))</f>
        <v>0</v>
      </c>
      <c r="AP1596" s="18">
        <f>-$C$24</f>
        <v>-313614.51120000001</v>
      </c>
      <c r="AQ1596" s="17">
        <f ca="1">L1596*P1596+T1596*X1596+AB1596*AF1596+AJ1596*AN1596-AO1596+AP1596</f>
        <v>321782.33879999997</v>
      </c>
      <c r="AS1596" s="21">
        <f ca="1">SUM(IF(AN1596&gt;H1596, (AN1596-H1596), 0),IF(AF1596&gt;G1596,(AF1596-G1596),0),IF(X1596&gt;F1596,(X1596-F1596),0),IF(P1596&gt;E1596,(P1596-E1596),0))</f>
        <v>0</v>
      </c>
    </row>
    <row r="1597" spans="1:45" x14ac:dyDescent="0.4">
      <c r="A1597" s="15">
        <v>1569</v>
      </c>
      <c r="B1597" s="15">
        <f ca="1">IF(RAND() &lt; (8/12), 0, 1)</f>
        <v>1</v>
      </c>
      <c r="C1597" s="20">
        <f ca="1">RAND()</f>
        <v>3.2506743987946174E-2</v>
      </c>
      <c r="D1597" s="15" t="str">
        <f ca="1">LOOKUP(C1597,$H$13:$H$16,$F$13:$F$16)</f>
        <v>Airbus A350-900</v>
      </c>
      <c r="E1597" s="15">
        <f ca="1">LOOKUP(D1597,$F$6:$F$9,$I$6:$I$9)</f>
        <v>0</v>
      </c>
      <c r="F1597" s="15">
        <f ca="1">LOOKUP(D1597,$F$6:$F$9,$J$6:$J$9)</f>
        <v>32</v>
      </c>
      <c r="G1597" s="15">
        <f ca="1">LOOKUP(D1597,$F$6:$F$9,$K$6:$K$9)</f>
        <v>21</v>
      </c>
      <c r="H1597" s="15">
        <f ca="1">LOOKUP(D1597,$F$6:$F$9,$L$6:$L$9)</f>
        <v>259</v>
      </c>
      <c r="I1597" s="20">
        <f ca="1">RAND()</f>
        <v>0.68523944014269311</v>
      </c>
      <c r="J1597" s="15">
        <f ca="1">IF(B1597=1, ROUND(_xlfn.NORM.INV(I1597,$C$5,$C$6)*(1+$T$14), 0), ROUND(_xlfn.NORM.INV(I1597, $D$5, $D$6)*(1+$T$14), 0))</f>
        <v>7</v>
      </c>
      <c r="K1597" s="20">
        <f ca="1">RAND()</f>
        <v>4.2593020310379259E-2</v>
      </c>
      <c r="L1597" s="18">
        <f ca="1">IF(B1597=1, ROUND(_xlfn.NORM.INV(K1597,$C$7,$C$8), 2), ROUND(_xlfn.NORM.INV(K1597, $D$7, $D$8), 2))</f>
        <v>10554.55</v>
      </c>
      <c r="M1597" s="15">
        <f ca="1">MIN(E1597,J1597)</f>
        <v>0</v>
      </c>
      <c r="N1597" s="15">
        <f ca="1">RAND()</f>
        <v>0.17492220412909742</v>
      </c>
      <c r="O1597" s="19">
        <f ca="1">(IF(B1597=1, $G$21+($G$22-$G$21)*N1597, $H$21+($H$22-$H$21)*N1597))</f>
        <v>2.1122277144518409E-2</v>
      </c>
      <c r="P1597" s="15">
        <f ca="1">ROUND(M1597*(1-O1597), 0)</f>
        <v>0</v>
      </c>
      <c r="Q1597" s="20">
        <f ca="1">RAND()</f>
        <v>0.4621745343446928</v>
      </c>
      <c r="R1597" s="15">
        <f ca="1">IF(B1597=1, ROUND(_xlfn.NORM.INV(Q1597,$C$9,$C$10)*(1+$T$14), 0), ROUND(_xlfn.NORM.INV(Q1597, $D$9, $D$10)*(1+$T$14), 0))</f>
        <v>59</v>
      </c>
      <c r="S1597" s="20">
        <f ca="1">RAND()</f>
        <v>0.71605233533001666</v>
      </c>
      <c r="T1597" s="18">
        <f ca="1">IF(B1597=1, ROUND(_xlfn.NORM.INV(S1597,$C$11,$C$12), 2), ROUND(_xlfn.NORM.INV(S1597, $D$11, $D$12), 2))</f>
        <v>7344.46</v>
      </c>
      <c r="U1597" s="15">
        <f ca="1">MIN(F1597,R1597)</f>
        <v>32</v>
      </c>
      <c r="V1597" s="15">
        <f ca="1">RAND()</f>
        <v>0.24010937254736331</v>
      </c>
      <c r="W1597" s="19">
        <f ca="1">(IF(B1597=1, $G$21+($G$22-$G$21)*V1597, $H$21+($H$22-$H$21)*V1597))</f>
        <v>2.3403828039157717E-2</v>
      </c>
      <c r="X1597" s="15">
        <f ca="1">ROUND(U1597*(1-W1597), 0)</f>
        <v>31</v>
      </c>
      <c r="Y1597" s="20">
        <f ca="1">RAND()</f>
        <v>0.14267411885681758</v>
      </c>
      <c r="Z1597" s="15">
        <f ca="1">IF(B1597=1, ROUND(_xlfn.NORM.INV(Y1597,$C$13,$C$14)*(1+$T$14), 0), ROUND(_xlfn.NORM.INV(Y1597, $D$13, $D$14)*(1+$T$14), 0))</f>
        <v>30</v>
      </c>
      <c r="AA1597" s="20">
        <f ca="1">RAND()</f>
        <v>0.71560790717241018</v>
      </c>
      <c r="AB1597" s="18">
        <f ca="1">IF(B1597=1, ROUND(_xlfn.NORM.INV(AA1597,$C$15,$C$16), 2), ROUND(_xlfn.NORM.INV(AA1597, $D$15, $D$16), 2))</f>
        <v>3916.41</v>
      </c>
      <c r="AC1597" s="15">
        <f ca="1">MIN(G1597,Z1597)</f>
        <v>21</v>
      </c>
      <c r="AD1597" s="15">
        <f ca="1">RAND()</f>
        <v>0.64472139695946118</v>
      </c>
      <c r="AE1597" s="19">
        <f ca="1">(IF(B1597=1, $G$21+($G$22-$G$21)*AD1597, $H$21+($H$22-$H$21)*AD1597))</f>
        <v>3.7565248893581142E-2</v>
      </c>
      <c r="AF1597" s="15">
        <f ca="1">ROUND(AC1597*(1-AE1597), 0)</f>
        <v>20</v>
      </c>
      <c r="AG1597" s="20">
        <f ca="1">RAND()</f>
        <v>0.91503303452832141</v>
      </c>
      <c r="AH1597" s="15">
        <f ca="1">IF(B1597=1, ROUND(_xlfn.NORM.INV(AG1597,$C$17,$C$18)*(1+$T$14), 0), ROUND(_xlfn.NORM.INV(AG1597, $D$17, $D$18)*(1+$T$14), 0))</f>
        <v>477</v>
      </c>
      <c r="AI1597" s="20">
        <f ca="1">RAND()</f>
        <v>0.78352102438274451</v>
      </c>
      <c r="AJ1597" s="18">
        <f ca="1">IF(B1597=1, ROUND(_xlfn.NORM.INV(AI1597,$C$19,$C$20), 2), ROUND(_xlfn.NORM.INV(AI1597, $D$19, $D$20), 2))</f>
        <v>2512.17</v>
      </c>
      <c r="AK1597" s="15">
        <f ca="1">MIN(ROUND(H1597*(1+$C$22),0),AH1597)</f>
        <v>272</v>
      </c>
      <c r="AL1597" s="20">
        <f ca="1">RAND()</f>
        <v>0.73561907421325112</v>
      </c>
      <c r="AM1597" s="19">
        <f ca="1">(IF(B1597=1, $G$21+($G$22-$G$21)*AL1597, $H$21+($H$22-$H$21)*AL1597))</f>
        <v>4.0746667597463787E-2</v>
      </c>
      <c r="AN1597" s="15">
        <f ca="1">ROUND(AK1597*(1-AM1597), 0)</f>
        <v>261</v>
      </c>
      <c r="AO1597" s="18">
        <f ca="1">SUM(IF(AN1597&gt;H1597, (AN1597-H1597)*($G$23+AJ1597), 0),IF(AF1597&gt;G1597,(AF1597-G1597)*($G$23+AB1597),0),IF(X1597&gt;F1597,(X1597-F1597)*($G$23+T1597),0),IF(P1597&gt;E1597,(P1597-E1597)*($G$23+L1597),0))</f>
        <v>6726.34</v>
      </c>
      <c r="AP1597" s="18">
        <f>-$C$24</f>
        <v>-313614.51120000001</v>
      </c>
      <c r="AQ1597" s="17">
        <f ca="1">L1597*P1597+T1597*X1597+AB1597*AF1597+AJ1597*AN1597-AO1597+AP1597</f>
        <v>641341.97880000016</v>
      </c>
      <c r="AS1597" s="21">
        <f ca="1">SUM(IF(AN1597&gt;H1597, (AN1597-H1597), 0),IF(AF1597&gt;G1597,(AF1597-G1597),0),IF(X1597&gt;F1597,(X1597-F1597),0),IF(P1597&gt;E1597,(P1597-E1597),0))</f>
        <v>2</v>
      </c>
    </row>
    <row r="1598" spans="1:45" x14ac:dyDescent="0.4">
      <c r="A1598" s="15">
        <v>1570</v>
      </c>
      <c r="B1598" s="15">
        <f ca="1">IF(RAND() &lt; (8/12), 0, 1)</f>
        <v>0</v>
      </c>
      <c r="C1598" s="20">
        <f ca="1">RAND()</f>
        <v>0.89755490766869961</v>
      </c>
      <c r="D1598" s="15" t="str">
        <f ca="1">LOOKUP(C1598,$H$13:$H$16,$F$13:$F$16)</f>
        <v>Boeing 777-300ER</v>
      </c>
      <c r="E1598" s="15">
        <f ca="1">LOOKUP(D1598,$F$6:$F$9,$I$6:$I$9)</f>
        <v>8</v>
      </c>
      <c r="F1598" s="15">
        <f ca="1">LOOKUP(D1598,$F$6:$F$9,$J$6:$J$9)</f>
        <v>40</v>
      </c>
      <c r="G1598" s="15">
        <f ca="1">LOOKUP(D1598,$F$6:$F$9,$K$6:$K$9)</f>
        <v>24</v>
      </c>
      <c r="H1598" s="15">
        <f ca="1">LOOKUP(D1598,$F$6:$F$9,$L$6:$L$9)</f>
        <v>260</v>
      </c>
      <c r="I1598" s="20">
        <f ca="1">RAND()</f>
        <v>0.92734958730842354</v>
      </c>
      <c r="J1598" s="15">
        <f ca="1">IF(B1598=1, ROUND(_xlfn.NORM.INV(I1598,$C$5,$C$6)*(1+$T$14), 0), ROUND(_xlfn.NORM.INV(I1598, $D$5, $D$6)*(1+$T$14), 0))</f>
        <v>6</v>
      </c>
      <c r="K1598" s="20">
        <f ca="1">RAND()</f>
        <v>7.4351961663052135E-2</v>
      </c>
      <c r="L1598" s="18">
        <f ca="1">IF(B1598=1, ROUND(_xlfn.NORM.INV(K1598,$C$7,$C$8), 2), ROUND(_xlfn.NORM.INV(K1598, $D$7, $D$8), 2))</f>
        <v>9834.2099999999991</v>
      </c>
      <c r="M1598" s="15">
        <f ca="1">MIN(E1598,J1598)</f>
        <v>6</v>
      </c>
      <c r="N1598" s="15">
        <f ca="1">RAND()</f>
        <v>0.16408847798995607</v>
      </c>
      <c r="O1598" s="19">
        <f ca="1">(IF(B1598=1, $G$21+($G$22-$G$21)*N1598, $H$21+($H$22-$H$21)*N1598))</f>
        <v>1.4922654339698683E-2</v>
      </c>
      <c r="P1598" s="15">
        <f ca="1">ROUND(M1598*(1-O1598), 0)</f>
        <v>6</v>
      </c>
      <c r="Q1598" s="20">
        <f ca="1">RAND()</f>
        <v>0.97704200370543826</v>
      </c>
      <c r="R1598" s="15">
        <f ca="1">IF(B1598=1, ROUND(_xlfn.NORM.INV(Q1598,$C$9,$C$10)*(1+$T$14), 0), ROUND(_xlfn.NORM.INV(Q1598, $D$9, $D$10)*(1+$T$14), 0))</f>
        <v>61</v>
      </c>
      <c r="S1598" s="20">
        <f ca="1">RAND()</f>
        <v>0.55108559095684384</v>
      </c>
      <c r="T1598" s="18">
        <f ca="1">IF(B1598=1, ROUND(_xlfn.NORM.INV(S1598,$C$11,$C$12), 2), ROUND(_xlfn.NORM.INV(S1598, $D$11, $D$12), 2))</f>
        <v>5275.45</v>
      </c>
      <c r="U1598" s="15">
        <f ca="1">MIN(F1598,R1598)</f>
        <v>40</v>
      </c>
      <c r="V1598" s="15">
        <f ca="1">RAND()</f>
        <v>0.63210682137150265</v>
      </c>
      <c r="W1598" s="19">
        <f ca="1">(IF(B1598=1, $G$21+($G$22-$G$21)*V1598, $H$21+($H$22-$H$21)*V1598))</f>
        <v>2.8963204641145081E-2</v>
      </c>
      <c r="X1598" s="15">
        <f ca="1">ROUND(U1598*(1-W1598), 0)</f>
        <v>39</v>
      </c>
      <c r="Y1598" s="20">
        <f ca="1">RAND()</f>
        <v>0.81061082522250416</v>
      </c>
      <c r="Z1598" s="15">
        <f ca="1">IF(B1598=1, ROUND(_xlfn.NORM.INV(Y1598,$C$13,$C$14)*(1+$T$14), 0), ROUND(_xlfn.NORM.INV(Y1598, $D$13, $D$14)*(1+$T$14), 0))</f>
        <v>44</v>
      </c>
      <c r="AA1598" s="20">
        <f ca="1">RAND()</f>
        <v>0.85911165973634274</v>
      </c>
      <c r="AB1598" s="18">
        <f ca="1">IF(B1598=1, ROUND(_xlfn.NORM.INV(AA1598,$C$15,$C$16), 2), ROUND(_xlfn.NORM.INV(AA1598, $D$15, $D$16), 2))</f>
        <v>2928.78</v>
      </c>
      <c r="AC1598" s="15">
        <f ca="1">MIN(G1598,Z1598)</f>
        <v>24</v>
      </c>
      <c r="AD1598" s="15">
        <f ca="1">RAND()</f>
        <v>0.23722638867424306</v>
      </c>
      <c r="AE1598" s="19">
        <f ca="1">(IF(B1598=1, $G$21+($G$22-$G$21)*AD1598, $H$21+($H$22-$H$21)*AD1598))</f>
        <v>1.7116791660227292E-2</v>
      </c>
      <c r="AF1598" s="15">
        <f ca="1">ROUND(AC1598*(1-AE1598), 0)</f>
        <v>24</v>
      </c>
      <c r="AG1598" s="20">
        <f ca="1">RAND()</f>
        <v>0.59362109295950116</v>
      </c>
      <c r="AH1598" s="15">
        <f ca="1">IF(B1598=1, ROUND(_xlfn.NORM.INV(AG1598,$C$17,$C$18)*(1+$T$14), 0), ROUND(_xlfn.NORM.INV(AG1598, $D$17, $D$18)*(1+$T$14), 0))</f>
        <v>212</v>
      </c>
      <c r="AI1598" s="20">
        <f ca="1">RAND()</f>
        <v>0.27894387805106868</v>
      </c>
      <c r="AJ1598" s="18">
        <f ca="1">IF(B1598=1, ROUND(_xlfn.NORM.INV(AI1598,$C$19,$C$20), 2), ROUND(_xlfn.NORM.INV(AI1598, $D$19, $D$20), 2))</f>
        <v>1704.22</v>
      </c>
      <c r="AK1598" s="15">
        <f ca="1">MIN(ROUND(H1598*(1+$C$22),0),AH1598)</f>
        <v>212</v>
      </c>
      <c r="AL1598" s="20">
        <f ca="1">RAND()</f>
        <v>0.39246302497842767</v>
      </c>
      <c r="AM1598" s="19">
        <f ca="1">(IF(B1598=1, $G$21+($G$22-$G$21)*AL1598, $H$21+($H$22-$H$21)*AL1598))</f>
        <v>2.177389074935283E-2</v>
      </c>
      <c r="AN1598" s="15">
        <f ca="1">ROUND(AK1598*(1-AM1598), 0)</f>
        <v>207</v>
      </c>
      <c r="AO1598" s="18">
        <f ca="1">SUM(IF(AN1598&gt;H1598, (AN1598-H1598)*($G$23+AJ1598), 0),IF(AF1598&gt;G1598,(AF1598-G1598)*($G$23+AB1598),0),IF(X1598&gt;F1598,(X1598-F1598)*($G$23+T1598),0),IF(P1598&gt;E1598,(P1598-E1598)*($G$23+L1598),0))</f>
        <v>0</v>
      </c>
      <c r="AP1598" s="18">
        <f>-$C$24</f>
        <v>-313614.51120000001</v>
      </c>
      <c r="AQ1598" s="17">
        <f ca="1">L1598*P1598+T1598*X1598+AB1598*AF1598+AJ1598*AN1598-AO1598+AP1598</f>
        <v>374197.55880000006</v>
      </c>
      <c r="AS1598" s="21">
        <f ca="1">SUM(IF(AN1598&gt;H1598, (AN1598-H1598), 0),IF(AF1598&gt;G1598,(AF1598-G1598),0),IF(X1598&gt;F1598,(X1598-F1598),0),IF(P1598&gt;E1598,(P1598-E1598),0))</f>
        <v>0</v>
      </c>
    </row>
    <row r="1599" spans="1:45" x14ac:dyDescent="0.4">
      <c r="A1599" s="15">
        <v>1571</v>
      </c>
      <c r="B1599" s="15">
        <f ca="1">IF(RAND() &lt; (8/12), 0, 1)</f>
        <v>0</v>
      </c>
      <c r="C1599" s="20">
        <f ca="1">RAND()</f>
        <v>0.4523537351906699</v>
      </c>
      <c r="D1599" s="15" t="str">
        <f ca="1">LOOKUP(C1599,$H$13:$H$16,$F$13:$F$16)</f>
        <v>Airbus A380-800</v>
      </c>
      <c r="E1599" s="15">
        <f ca="1">LOOKUP(D1599,$F$6:$F$9,$I$6:$I$9)</f>
        <v>14</v>
      </c>
      <c r="F1599" s="15">
        <f ca="1">LOOKUP(D1599,$F$6:$F$9,$J$6:$J$9)</f>
        <v>76</v>
      </c>
      <c r="G1599" s="15">
        <f ca="1">LOOKUP(D1599,$F$6:$F$9,$K$6:$K$9)</f>
        <v>56</v>
      </c>
      <c r="H1599" s="15">
        <f ca="1">LOOKUP(D1599,$F$6:$F$9,$L$6:$L$9)</f>
        <v>341</v>
      </c>
      <c r="I1599" s="20">
        <f ca="1">RAND()</f>
        <v>0.13006816672212029</v>
      </c>
      <c r="J1599" s="15">
        <f ca="1">IF(B1599=1, ROUND(_xlfn.NORM.INV(I1599,$C$5,$C$6)*(1+$T$14), 0), ROUND(_xlfn.NORM.INV(I1599, $D$5, $D$6)*(1+$T$14), 0))</f>
        <v>3</v>
      </c>
      <c r="K1599" s="20">
        <f ca="1">RAND()</f>
        <v>0.35566220071491539</v>
      </c>
      <c r="L1599" s="18">
        <f ca="1">IF(B1599=1, ROUND(_xlfn.NORM.INV(K1599,$C$7,$C$8), 2), ROUND(_xlfn.NORM.INV(K1599, $D$7, $D$8), 2))</f>
        <v>10323.709999999999</v>
      </c>
      <c r="M1599" s="15">
        <f ca="1">MIN(E1599,J1599)</f>
        <v>3</v>
      </c>
      <c r="N1599" s="15">
        <f ca="1">RAND()</f>
        <v>0.82006831269492697</v>
      </c>
      <c r="O1599" s="19">
        <f ca="1">(IF(B1599=1, $G$21+($G$22-$G$21)*N1599, $H$21+($H$22-$H$21)*N1599))</f>
        <v>3.4602049380847807E-2</v>
      </c>
      <c r="P1599" s="15">
        <f ca="1">ROUND(M1599*(1-O1599), 0)</f>
        <v>3</v>
      </c>
      <c r="Q1599" s="20">
        <f ca="1">RAND()</f>
        <v>0.53933831223196016</v>
      </c>
      <c r="R1599" s="15">
        <f ca="1">IF(B1599=1, ROUND(_xlfn.NORM.INV(Q1599,$C$9,$C$10)*(1+$T$14), 0), ROUND(_xlfn.NORM.INV(Q1599, $D$9, $D$10)*(1+$T$14), 0))</f>
        <v>41</v>
      </c>
      <c r="S1599" s="20">
        <f ca="1">RAND()</f>
        <v>9.0186401283882556E-2</v>
      </c>
      <c r="T1599" s="18">
        <f ca="1">IF(B1599=1, ROUND(_xlfn.NORM.INV(S1599,$C$11,$C$12), 2), ROUND(_xlfn.NORM.INV(S1599, $D$11, $D$12), 2))</f>
        <v>4940.92</v>
      </c>
      <c r="U1599" s="15">
        <f ca="1">MIN(F1599,R1599)</f>
        <v>41</v>
      </c>
      <c r="V1599" s="15">
        <f ca="1">RAND()</f>
        <v>0.90689869409786961</v>
      </c>
      <c r="W1599" s="19">
        <f ca="1">(IF(B1599=1, $G$21+($G$22-$G$21)*V1599, $H$21+($H$22-$H$21)*V1599))</f>
        <v>3.7206960822936085E-2</v>
      </c>
      <c r="X1599" s="15">
        <f ca="1">ROUND(U1599*(1-W1599), 0)</f>
        <v>39</v>
      </c>
      <c r="Y1599" s="20">
        <f ca="1">RAND()</f>
        <v>0.98377203769205479</v>
      </c>
      <c r="Z1599" s="15">
        <f ca="1">IF(B1599=1, ROUND(_xlfn.NORM.INV(Y1599,$C$13,$C$14)*(1+$T$14), 0), ROUND(_xlfn.NORM.INV(Y1599, $D$13, $D$14)*(1+$T$14), 0))</f>
        <v>56</v>
      </c>
      <c r="AA1599" s="20">
        <f ca="1">RAND()</f>
        <v>0.32694779850561173</v>
      </c>
      <c r="AB1599" s="18">
        <f ca="1">IF(B1599=1, ROUND(_xlfn.NORM.INV(AA1599,$C$15,$C$16), 2), ROUND(_xlfn.NORM.INV(AA1599, $D$15, $D$16), 2))</f>
        <v>2743.48</v>
      </c>
      <c r="AC1599" s="15">
        <f ca="1">MIN(G1599,Z1599)</f>
        <v>56</v>
      </c>
      <c r="AD1599" s="15">
        <f ca="1">RAND()</f>
        <v>0.49007887480833134</v>
      </c>
      <c r="AE1599" s="19">
        <f ca="1">(IF(B1599=1, $G$21+($G$22-$G$21)*AD1599, $H$21+($H$22-$H$21)*AD1599))</f>
        <v>2.470236624424994E-2</v>
      </c>
      <c r="AF1599" s="15">
        <f ca="1">ROUND(AC1599*(1-AE1599), 0)</f>
        <v>55</v>
      </c>
      <c r="AG1599" s="20">
        <f ca="1">RAND()</f>
        <v>0.12588285664058729</v>
      </c>
      <c r="AH1599" s="15">
        <f ca="1">IF(B1599=1, ROUND(_xlfn.NORM.INV(AG1599,$C$17,$C$18)*(1+$T$14), 0), ROUND(_xlfn.NORM.INV(AG1599, $D$17, $D$18)*(1+$T$14), 0))</f>
        <v>139</v>
      </c>
      <c r="AI1599" s="20">
        <f ca="1">RAND()</f>
        <v>0.15358404635986045</v>
      </c>
      <c r="AJ1599" s="18">
        <f ca="1">IF(B1599=1, ROUND(_xlfn.NORM.INV(AI1599,$C$19,$C$20), 2), ROUND(_xlfn.NORM.INV(AI1599, $D$19, $D$20), 2))</f>
        <v>1671.16</v>
      </c>
      <c r="AK1599" s="15">
        <f ca="1">MIN(ROUND(H1599*(1+$C$22),0),AH1599)</f>
        <v>139</v>
      </c>
      <c r="AL1599" s="20">
        <f ca="1">RAND()</f>
        <v>0.60435341738452986</v>
      </c>
      <c r="AM1599" s="19">
        <f ca="1">(IF(B1599=1, $G$21+($G$22-$G$21)*AL1599, $H$21+($H$22-$H$21)*AL1599))</f>
        <v>2.8130602521535895E-2</v>
      </c>
      <c r="AN1599" s="15">
        <f ca="1">ROUND(AK1599*(1-AM1599), 0)</f>
        <v>135</v>
      </c>
      <c r="AO1599" s="18">
        <f ca="1">SUM(IF(AN1599&gt;H1599, (AN1599-H1599)*($G$23+AJ1599), 0),IF(AF1599&gt;G1599,(AF1599-G1599)*($G$23+AB1599),0),IF(X1599&gt;F1599,(X1599-F1599)*($G$23+T1599),0),IF(P1599&gt;E1599,(P1599-E1599)*($G$23+L1599),0))</f>
        <v>0</v>
      </c>
      <c r="AP1599" s="18">
        <f>-$C$24</f>
        <v>-313614.51120000001</v>
      </c>
      <c r="AQ1599" s="17">
        <f ca="1">L1599*P1599+T1599*X1599+AB1599*AF1599+AJ1599*AN1599-AO1599+AP1599</f>
        <v>286550.4988</v>
      </c>
      <c r="AS1599" s="21">
        <f ca="1">SUM(IF(AN1599&gt;H1599, (AN1599-H1599), 0),IF(AF1599&gt;G1599,(AF1599-G1599),0),IF(X1599&gt;F1599,(X1599-F1599),0),IF(P1599&gt;E1599,(P1599-E1599),0))</f>
        <v>0</v>
      </c>
    </row>
    <row r="1600" spans="1:45" x14ac:dyDescent="0.4">
      <c r="A1600" s="15">
        <v>1572</v>
      </c>
      <c r="B1600" s="15">
        <f ca="1">IF(RAND() &lt; (8/12), 0, 1)</f>
        <v>1</v>
      </c>
      <c r="C1600" s="20">
        <f ca="1">RAND()</f>
        <v>0.4912394645550423</v>
      </c>
      <c r="D1600" s="15" t="str">
        <f ca="1">LOOKUP(C1600,$H$13:$H$16,$F$13:$F$16)</f>
        <v>Airbus A380-800</v>
      </c>
      <c r="E1600" s="15">
        <f ca="1">LOOKUP(D1600,$F$6:$F$9,$I$6:$I$9)</f>
        <v>14</v>
      </c>
      <c r="F1600" s="15">
        <f ca="1">LOOKUP(D1600,$F$6:$F$9,$J$6:$J$9)</f>
        <v>76</v>
      </c>
      <c r="G1600" s="15">
        <f ca="1">LOOKUP(D1600,$F$6:$F$9,$K$6:$K$9)</f>
        <v>56</v>
      </c>
      <c r="H1600" s="15">
        <f ca="1">LOOKUP(D1600,$F$6:$F$9,$L$6:$L$9)</f>
        <v>341</v>
      </c>
      <c r="I1600" s="20">
        <f ca="1">RAND()</f>
        <v>0.9959372580439162</v>
      </c>
      <c r="J1600" s="15">
        <f ca="1">IF(B1600=1, ROUND(_xlfn.NORM.INV(I1600,$C$5,$C$6)*(1+$T$14), 0), ROUND(_xlfn.NORM.INV(I1600, $D$5, $D$6)*(1+$T$14), 0))</f>
        <v>12</v>
      </c>
      <c r="K1600" s="20">
        <f ca="1">RAND()</f>
        <v>5.3200414693379661E-2</v>
      </c>
      <c r="L1600" s="18">
        <f ca="1">IF(B1600=1, ROUND(_xlfn.NORM.INV(K1600,$C$7,$C$8), 2), ROUND(_xlfn.NORM.INV(K1600, $D$7, $D$8), 2))</f>
        <v>10747.11</v>
      </c>
      <c r="M1600" s="15">
        <f ca="1">MIN(E1600,J1600)</f>
        <v>12</v>
      </c>
      <c r="N1600" s="15">
        <f ca="1">RAND()</f>
        <v>0.9527172894591931</v>
      </c>
      <c r="O1600" s="19">
        <f ca="1">(IF(B1600=1, $G$21+($G$22-$G$21)*N1600, $H$21+($H$22-$H$21)*N1600))</f>
        <v>4.8345105131071764E-2</v>
      </c>
      <c r="P1600" s="15">
        <f ca="1">ROUND(M1600*(1-O1600), 0)</f>
        <v>11</v>
      </c>
      <c r="Q1600" s="20">
        <f ca="1">RAND()</f>
        <v>0.92058771525029093</v>
      </c>
      <c r="R1600" s="15">
        <f ca="1">IF(B1600=1, ROUND(_xlfn.NORM.INV(Q1600,$C$9,$C$10)*(1+$T$14), 0), ROUND(_xlfn.NORM.INV(Q1600, $D$9, $D$10)*(1+$T$14), 0))</f>
        <v>96</v>
      </c>
      <c r="S1600" s="20">
        <f ca="1">RAND()</f>
        <v>0.72965467002386741</v>
      </c>
      <c r="T1600" s="18">
        <f ca="1">IF(B1600=1, ROUND(_xlfn.NORM.INV(S1600,$C$11,$C$12), 2), ROUND(_xlfn.NORM.INV(S1600, $D$11, $D$12), 2))</f>
        <v>7381.08</v>
      </c>
      <c r="U1600" s="15">
        <f ca="1">MIN(F1600,R1600)</f>
        <v>76</v>
      </c>
      <c r="V1600" s="15">
        <f ca="1">RAND()</f>
        <v>0.6419297794915928</v>
      </c>
      <c r="W1600" s="19">
        <f ca="1">(IF(B1600=1, $G$21+($G$22-$G$21)*V1600, $H$21+($H$22-$H$21)*V1600))</f>
        <v>3.7467542282205751E-2</v>
      </c>
      <c r="X1600" s="15">
        <f ca="1">ROUND(U1600*(1-W1600), 0)</f>
        <v>73</v>
      </c>
      <c r="Y1600" s="20">
        <f ca="1">RAND()</f>
        <v>0.95042306660198006</v>
      </c>
      <c r="Z1600" s="15">
        <f ca="1">IF(B1600=1, ROUND(_xlfn.NORM.INV(Y1600,$C$13,$C$14)*(1+$T$14), 0), ROUND(_xlfn.NORM.INV(Y1600, $D$13, $D$14)*(1+$T$14), 0))</f>
        <v>93</v>
      </c>
      <c r="AA1600" s="20">
        <f ca="1">RAND()</f>
        <v>0.86989518266254584</v>
      </c>
      <c r="AB1600" s="18">
        <f ca="1">IF(B1600=1, ROUND(_xlfn.NORM.INV(AA1600,$C$15,$C$16), 2), ROUND(_xlfn.NORM.INV(AA1600, $D$15, $D$16), 2))</f>
        <v>4183.82</v>
      </c>
      <c r="AC1600" s="15">
        <f ca="1">MIN(G1600,Z1600)</f>
        <v>56</v>
      </c>
      <c r="AD1600" s="15">
        <f ca="1">RAND()</f>
        <v>0.69163943003219264</v>
      </c>
      <c r="AE1600" s="19">
        <f ca="1">(IF(B1600=1, $G$21+($G$22-$G$21)*AD1600, $H$21+($H$22-$H$21)*AD1600))</f>
        <v>3.9207380051126742E-2</v>
      </c>
      <c r="AF1600" s="15">
        <f ca="1">ROUND(AC1600*(1-AE1600), 0)</f>
        <v>54</v>
      </c>
      <c r="AG1600" s="20">
        <f ca="1">RAND()</f>
        <v>0.19711442185596806</v>
      </c>
      <c r="AH1600" s="15">
        <f ca="1">IF(B1600=1, ROUND(_xlfn.NORM.INV(AG1600,$C$17,$C$18)*(1+$T$14), 0), ROUND(_xlfn.NORM.INV(AG1600, $D$17, $D$18)*(1+$T$14), 0))</f>
        <v>197</v>
      </c>
      <c r="AI1600" s="20">
        <f ca="1">RAND()</f>
        <v>0.62720645317643497</v>
      </c>
      <c r="AJ1600" s="18">
        <f ca="1">IF(B1600=1, ROUND(_xlfn.NORM.INV(AI1600,$C$19,$C$20), 2), ROUND(_xlfn.NORM.INV(AI1600, $D$19, $D$20), 2))</f>
        <v>2374</v>
      </c>
      <c r="AK1600" s="15">
        <f ca="1">MIN(ROUND(H1600*(1+$C$22),0),AH1600)</f>
        <v>197</v>
      </c>
      <c r="AL1600" s="20">
        <f ca="1">RAND()</f>
        <v>0.597694247387071</v>
      </c>
      <c r="AM1600" s="19">
        <f ca="1">(IF(B1600=1, $G$21+($G$22-$G$21)*AL1600, $H$21+($H$22-$H$21)*AL1600))</f>
        <v>3.5919298658547483E-2</v>
      </c>
      <c r="AN1600" s="15">
        <f ca="1">ROUND(AK1600*(1-AM1600), 0)</f>
        <v>190</v>
      </c>
      <c r="AO1600" s="18">
        <f ca="1">SUM(IF(AN1600&gt;H1600, (AN1600-H1600)*($G$23+AJ1600), 0),IF(AF1600&gt;G1600,(AF1600-G1600)*($G$23+AB1600),0),IF(X1600&gt;F1600,(X1600-F1600)*($G$23+T1600),0),IF(P1600&gt;E1600,(P1600-E1600)*($G$23+L1600),0))</f>
        <v>0</v>
      </c>
      <c r="AP1600" s="18">
        <f>-$C$24</f>
        <v>-313614.51120000001</v>
      </c>
      <c r="AQ1600" s="17">
        <f ca="1">L1600*P1600+T1600*X1600+AB1600*AF1600+AJ1600*AN1600-AO1600+AP1600</f>
        <v>1020408.8187999998</v>
      </c>
      <c r="AS1600" s="21">
        <f ca="1">SUM(IF(AN1600&gt;H1600, (AN1600-H1600), 0),IF(AF1600&gt;G1600,(AF1600-G1600),0),IF(X1600&gt;F1600,(X1600-F1600),0),IF(P1600&gt;E1600,(P1600-E1600),0))</f>
        <v>0</v>
      </c>
    </row>
    <row r="1601" spans="1:45" x14ac:dyDescent="0.4">
      <c r="A1601" s="15">
        <v>1573</v>
      </c>
      <c r="B1601" s="15">
        <f ca="1">IF(RAND() &lt; (8/12), 0, 1)</f>
        <v>0</v>
      </c>
      <c r="C1601" s="20">
        <f ca="1">RAND()</f>
        <v>0.26148545405099088</v>
      </c>
      <c r="D1601" s="15" t="str">
        <f ca="1">LOOKUP(C1601,$H$13:$H$16,$F$13:$F$16)</f>
        <v>Airbus A380-800</v>
      </c>
      <c r="E1601" s="15">
        <f ca="1">LOOKUP(D1601,$F$6:$F$9,$I$6:$I$9)</f>
        <v>14</v>
      </c>
      <c r="F1601" s="15">
        <f ca="1">LOOKUP(D1601,$F$6:$F$9,$J$6:$J$9)</f>
        <v>76</v>
      </c>
      <c r="G1601" s="15">
        <f ca="1">LOOKUP(D1601,$F$6:$F$9,$K$6:$K$9)</f>
        <v>56</v>
      </c>
      <c r="H1601" s="15">
        <f ca="1">LOOKUP(D1601,$F$6:$F$9,$L$6:$L$9)</f>
        <v>341</v>
      </c>
      <c r="I1601" s="20">
        <f ca="1">RAND()</f>
        <v>4.4117798465756253E-2</v>
      </c>
      <c r="J1601" s="15">
        <f ca="1">IF(B1601=1, ROUND(_xlfn.NORM.INV(I1601,$C$5,$C$6)*(1+$T$14), 0), ROUND(_xlfn.NORM.INV(I1601, $D$5, $D$6)*(1+$T$14), 0))</f>
        <v>2</v>
      </c>
      <c r="K1601" s="20">
        <f ca="1">RAND()</f>
        <v>0.46529251486830914</v>
      </c>
      <c r="L1601" s="18">
        <f ca="1">IF(B1601=1, ROUND(_xlfn.NORM.INV(K1601,$C$7,$C$8), 2), ROUND(_xlfn.NORM.INV(K1601, $D$7, $D$8), 2))</f>
        <v>10452.68</v>
      </c>
      <c r="M1601" s="15">
        <f ca="1">MIN(E1601,J1601)</f>
        <v>2</v>
      </c>
      <c r="N1601" s="15">
        <f ca="1">RAND()</f>
        <v>0.75480022818197745</v>
      </c>
      <c r="O1601" s="19">
        <f ca="1">(IF(B1601=1, $G$21+($G$22-$G$21)*N1601, $H$21+($H$22-$H$21)*N1601))</f>
        <v>3.2644006845459324E-2</v>
      </c>
      <c r="P1601" s="15">
        <f ca="1">ROUND(M1601*(1-O1601), 0)</f>
        <v>2</v>
      </c>
      <c r="Q1601" s="20">
        <f ca="1">RAND()</f>
        <v>0.84954045955151947</v>
      </c>
      <c r="R1601" s="15">
        <f ca="1">IF(B1601=1, ROUND(_xlfn.NORM.INV(Q1601,$C$9,$C$10)*(1+$T$14), 0), ROUND(_xlfn.NORM.INV(Q1601, $D$9, $D$10)*(1+$T$14), 0))</f>
        <v>51</v>
      </c>
      <c r="S1601" s="20">
        <f ca="1">RAND()</f>
        <v>0.52799657747225992</v>
      </c>
      <c r="T1601" s="18">
        <f ca="1">IF(B1601=1, ROUND(_xlfn.NORM.INV(S1601,$C$11,$C$12), 2), ROUND(_xlfn.NORM.INV(S1601, $D$11, $D$12), 2))</f>
        <v>5262.2</v>
      </c>
      <c r="U1601" s="15">
        <f ca="1">MIN(F1601,R1601)</f>
        <v>51</v>
      </c>
      <c r="V1601" s="15">
        <f ca="1">RAND()</f>
        <v>0.73190183239432416</v>
      </c>
      <c r="W1601" s="19">
        <f ca="1">(IF(B1601=1, $G$21+($G$22-$G$21)*V1601, $H$21+($H$22-$H$21)*V1601))</f>
        <v>3.1957054971829726E-2</v>
      </c>
      <c r="X1601" s="15">
        <f ca="1">ROUND(U1601*(1-W1601), 0)</f>
        <v>49</v>
      </c>
      <c r="Y1601" s="20">
        <f ca="1">RAND()</f>
        <v>0.30190644203707007</v>
      </c>
      <c r="Z1601" s="15">
        <f ca="1">IF(B1601=1, ROUND(_xlfn.NORM.INV(Y1601,$C$13,$C$14)*(1+$T$14), 0), ROUND(_xlfn.NORM.INV(Y1601, $D$13, $D$14)*(1+$T$14), 0))</f>
        <v>31</v>
      </c>
      <c r="AA1601" s="20">
        <f ca="1">RAND()</f>
        <v>0.2247214375332327</v>
      </c>
      <c r="AB1601" s="18">
        <f ca="1">IF(B1601=1, ROUND(_xlfn.NORM.INV(AA1601,$C$15,$C$16), 2), ROUND(_xlfn.NORM.INV(AA1601, $D$15, $D$16), 2))</f>
        <v>2706.04</v>
      </c>
      <c r="AC1601" s="15">
        <f ca="1">MIN(G1601,Z1601)</f>
        <v>31</v>
      </c>
      <c r="AD1601" s="15">
        <f ca="1">RAND()</f>
        <v>0.70134045358379382</v>
      </c>
      <c r="AE1601" s="19">
        <f ca="1">(IF(B1601=1, $G$21+($G$22-$G$21)*AD1601, $H$21+($H$22-$H$21)*AD1601))</f>
        <v>3.1040213607513814E-2</v>
      </c>
      <c r="AF1601" s="15">
        <f ca="1">ROUND(AC1601*(1-AE1601), 0)</f>
        <v>30</v>
      </c>
      <c r="AG1601" s="20">
        <f ca="1">RAND()</f>
        <v>0.40502345624100589</v>
      </c>
      <c r="AH1601" s="15">
        <f ca="1">IF(B1601=1, ROUND(_xlfn.NORM.INV(AG1601,$C$17,$C$18)*(1+$T$14), 0), ROUND(_xlfn.NORM.INV(AG1601, $D$17, $D$18)*(1+$T$14), 0))</f>
        <v>187</v>
      </c>
      <c r="AI1601" s="20">
        <f ca="1">RAND()</f>
        <v>5.3049461026688283E-2</v>
      </c>
      <c r="AJ1601" s="18">
        <f ca="1">IF(B1601=1, ROUND(_xlfn.NORM.INV(AI1601,$C$19,$C$20), 2), ROUND(_xlfn.NORM.INV(AI1601, $D$19, $D$20), 2))</f>
        <v>1625.98</v>
      </c>
      <c r="AK1601" s="15">
        <f ca="1">MIN(ROUND(H1601*(1+$C$22),0),AH1601)</f>
        <v>187</v>
      </c>
      <c r="AL1601" s="20">
        <f ca="1">RAND()</f>
        <v>0.28522331192843975</v>
      </c>
      <c r="AM1601" s="19">
        <f ca="1">(IF(B1601=1, $G$21+($G$22-$G$21)*AL1601, $H$21+($H$22-$H$21)*AL1601))</f>
        <v>1.8556699357853194E-2</v>
      </c>
      <c r="AN1601" s="15">
        <f ca="1">ROUND(AK1601*(1-AM1601), 0)</f>
        <v>184</v>
      </c>
      <c r="AO1601" s="18">
        <f ca="1">SUM(IF(AN1601&gt;H1601, (AN1601-H1601)*($G$23+AJ1601), 0),IF(AF1601&gt;G1601,(AF1601-G1601)*($G$23+AB1601),0),IF(X1601&gt;F1601,(X1601-F1601)*($G$23+T1601),0),IF(P1601&gt;E1601,(P1601-E1601)*($G$23+L1601),0))</f>
        <v>0</v>
      </c>
      <c r="AP1601" s="18">
        <f>-$C$24</f>
        <v>-313614.51120000001</v>
      </c>
      <c r="AQ1601" s="17">
        <f ca="1">L1601*P1601+T1601*X1601+AB1601*AF1601+AJ1601*AN1601-AO1601+AP1601</f>
        <v>345500.16879999993</v>
      </c>
      <c r="AS1601" s="21">
        <f ca="1">SUM(IF(AN1601&gt;H1601, (AN1601-H1601), 0),IF(AF1601&gt;G1601,(AF1601-G1601),0),IF(X1601&gt;F1601,(X1601-F1601),0),IF(P1601&gt;E1601,(P1601-E1601),0))</f>
        <v>0</v>
      </c>
    </row>
    <row r="1602" spans="1:45" x14ac:dyDescent="0.4">
      <c r="A1602" s="15">
        <v>1574</v>
      </c>
      <c r="B1602" s="15">
        <f ca="1">IF(RAND() &lt; (8/12), 0, 1)</f>
        <v>0</v>
      </c>
      <c r="C1602" s="20">
        <f ca="1">RAND()</f>
        <v>0.60650968341701816</v>
      </c>
      <c r="D1602" s="15" t="str">
        <f ca="1">LOOKUP(C1602,$H$13:$H$16,$F$13:$F$16)</f>
        <v>Boeing 777-200LR</v>
      </c>
      <c r="E1602" s="15">
        <f ca="1">LOOKUP(D1602,$F$6:$F$9,$I$6:$I$9)</f>
        <v>0</v>
      </c>
      <c r="F1602" s="15">
        <f ca="1">LOOKUP(D1602,$F$6:$F$9,$J$6:$J$9)</f>
        <v>38</v>
      </c>
      <c r="G1602" s="15">
        <f ca="1">LOOKUP(D1602,$F$6:$F$9,$K$6:$K$9)</f>
        <v>0</v>
      </c>
      <c r="H1602" s="15">
        <f ca="1">LOOKUP(D1602,$F$6:$F$9,$L$6:$L$9)</f>
        <v>264</v>
      </c>
      <c r="I1602" s="20">
        <f ca="1">RAND()</f>
        <v>9.4717362073637457E-2</v>
      </c>
      <c r="J1602" s="15">
        <f ca="1">IF(B1602=1, ROUND(_xlfn.NORM.INV(I1602,$C$5,$C$6)*(1+$T$14), 0), ROUND(_xlfn.NORM.INV(I1602, $D$5, $D$6)*(1+$T$14), 0))</f>
        <v>3</v>
      </c>
      <c r="K1602" s="20">
        <f ca="1">RAND()</f>
        <v>0.20434566777563823</v>
      </c>
      <c r="L1602" s="18">
        <f ca="1">IF(B1602=1, ROUND(_xlfn.NORM.INV(K1602,$C$7,$C$8), 2), ROUND(_xlfn.NORM.INV(K1602, $D$7, $D$8), 2))</f>
        <v>10115.83</v>
      </c>
      <c r="M1602" s="15">
        <f ca="1">MIN(E1602,J1602)</f>
        <v>0</v>
      </c>
      <c r="N1602" s="15">
        <f ca="1">RAND()</f>
        <v>0.53664085431447983</v>
      </c>
      <c r="O1602" s="19">
        <f ca="1">(IF(B1602=1, $G$21+($G$22-$G$21)*N1602, $H$21+($H$22-$H$21)*N1602))</f>
        <v>2.6099225629434397E-2</v>
      </c>
      <c r="P1602" s="15">
        <f ca="1">ROUND(M1602*(1-O1602), 0)</f>
        <v>0</v>
      </c>
      <c r="Q1602" s="20">
        <f ca="1">RAND()</f>
        <v>0.61556190513757258</v>
      </c>
      <c r="R1602" s="15">
        <f ca="1">IF(B1602=1, ROUND(_xlfn.NORM.INV(Q1602,$C$9,$C$10)*(1+$T$14), 0), ROUND(_xlfn.NORM.INV(Q1602, $D$9, $D$10)*(1+$T$14), 0))</f>
        <v>43</v>
      </c>
      <c r="S1602" s="20">
        <f ca="1">RAND()</f>
        <v>0.58425420326934863</v>
      </c>
      <c r="T1602" s="18">
        <f ca="1">IF(B1602=1, ROUND(_xlfn.NORM.INV(S1602,$C$11,$C$12), 2), ROUND(_xlfn.NORM.INV(S1602, $D$11, $D$12), 2))</f>
        <v>5294.68</v>
      </c>
      <c r="U1602" s="15">
        <f ca="1">MIN(F1602,R1602)</f>
        <v>38</v>
      </c>
      <c r="V1602" s="15">
        <f ca="1">RAND()</f>
        <v>0.4288952020256328</v>
      </c>
      <c r="W1602" s="19">
        <f ca="1">(IF(B1602=1, $G$21+($G$22-$G$21)*V1602, $H$21+($H$22-$H$21)*V1602))</f>
        <v>2.2866856060768985E-2</v>
      </c>
      <c r="X1602" s="15">
        <f ca="1">ROUND(U1602*(1-W1602), 0)</f>
        <v>37</v>
      </c>
      <c r="Y1602" s="20">
        <f ca="1">RAND()</f>
        <v>0.40735019311427223</v>
      </c>
      <c r="Z1602" s="15">
        <f ca="1">IF(B1602=1, ROUND(_xlfn.NORM.INV(Y1602,$C$13,$C$14)*(1+$T$14), 0), ROUND(_xlfn.NORM.INV(Y1602, $D$13, $D$14)*(1+$T$14), 0))</f>
        <v>33</v>
      </c>
      <c r="AA1602" s="20">
        <f ca="1">RAND()</f>
        <v>0.85069779772146303</v>
      </c>
      <c r="AB1602" s="18">
        <f ca="1">IF(B1602=1, ROUND(_xlfn.NORM.INV(AA1602,$C$15,$C$16), 2), ROUND(_xlfn.NORM.INV(AA1602, $D$15, $D$16), 2))</f>
        <v>2924.3</v>
      </c>
      <c r="AC1602" s="15">
        <f ca="1">MIN(G1602,Z1602)</f>
        <v>0</v>
      </c>
      <c r="AD1602" s="15">
        <f ca="1">RAND()</f>
        <v>0.15323007775371822</v>
      </c>
      <c r="AE1602" s="19">
        <f ca="1">(IF(B1602=1, $G$21+($G$22-$G$21)*AD1602, $H$21+($H$22-$H$21)*AD1602))</f>
        <v>1.4596902332611548E-2</v>
      </c>
      <c r="AF1602" s="15">
        <f ca="1">ROUND(AC1602*(1-AE1602), 0)</f>
        <v>0</v>
      </c>
      <c r="AG1602" s="20">
        <f ca="1">RAND()</f>
        <v>0.34932866871813506</v>
      </c>
      <c r="AH1602" s="15">
        <f ca="1">IF(B1602=1, ROUND(_xlfn.NORM.INV(AG1602,$C$17,$C$18)*(1+$T$14), 0), ROUND(_xlfn.NORM.INV(AG1602, $D$17, $D$18)*(1+$T$14), 0))</f>
        <v>179</v>
      </c>
      <c r="AI1602" s="20">
        <f ca="1">RAND()</f>
        <v>0.28051602237032236</v>
      </c>
      <c r="AJ1602" s="18">
        <f ca="1">IF(B1602=1, ROUND(_xlfn.NORM.INV(AI1602,$C$19,$C$20), 2), ROUND(_xlfn.NORM.INV(AI1602, $D$19, $D$20), 2))</f>
        <v>1704.57</v>
      </c>
      <c r="AK1602" s="15">
        <f ca="1">MIN(ROUND(H1602*(1+$C$22),0),AH1602)</f>
        <v>179</v>
      </c>
      <c r="AL1602" s="20">
        <f ca="1">RAND()</f>
        <v>0.47883037129648853</v>
      </c>
      <c r="AM1602" s="19">
        <f ca="1">(IF(B1602=1, $G$21+($G$22-$G$21)*AL1602, $H$21+($H$22-$H$21)*AL1602))</f>
        <v>2.4364911138894656E-2</v>
      </c>
      <c r="AN1602" s="15">
        <f ca="1">ROUND(AK1602*(1-AM1602), 0)</f>
        <v>175</v>
      </c>
      <c r="AO1602" s="18">
        <f ca="1">SUM(IF(AN1602&gt;H1602, (AN1602-H1602)*($G$23+AJ1602), 0),IF(AF1602&gt;G1602,(AF1602-G1602)*($G$23+AB1602),0),IF(X1602&gt;F1602,(X1602-F1602)*($G$23+T1602),0),IF(P1602&gt;E1602,(P1602-E1602)*($G$23+L1602),0))</f>
        <v>0</v>
      </c>
      <c r="AP1602" s="18">
        <f>-$C$24</f>
        <v>-313614.51120000001</v>
      </c>
      <c r="AQ1602" s="17">
        <f ca="1">L1602*P1602+T1602*X1602+AB1602*AF1602+AJ1602*AN1602-AO1602+AP1602</f>
        <v>180588.39880000002</v>
      </c>
      <c r="AS1602" s="21">
        <f ca="1">SUM(IF(AN1602&gt;H1602, (AN1602-H1602), 0),IF(AF1602&gt;G1602,(AF1602-G1602),0),IF(X1602&gt;F1602,(X1602-F1602),0),IF(P1602&gt;E1602,(P1602-E1602),0))</f>
        <v>0</v>
      </c>
    </row>
    <row r="1603" spans="1:45" x14ac:dyDescent="0.4">
      <c r="A1603" s="15">
        <v>1575</v>
      </c>
      <c r="B1603" s="15">
        <f ca="1">IF(RAND() &lt; (8/12), 0, 1)</f>
        <v>1</v>
      </c>
      <c r="C1603" s="20">
        <f ca="1">RAND()</f>
        <v>0.30352622501653292</v>
      </c>
      <c r="D1603" s="15" t="str">
        <f ca="1">LOOKUP(C1603,$H$13:$H$16,$F$13:$F$16)</f>
        <v>Airbus A380-800</v>
      </c>
      <c r="E1603" s="15">
        <f ca="1">LOOKUP(D1603,$F$6:$F$9,$I$6:$I$9)</f>
        <v>14</v>
      </c>
      <c r="F1603" s="15">
        <f ca="1">LOOKUP(D1603,$F$6:$F$9,$J$6:$J$9)</f>
        <v>76</v>
      </c>
      <c r="G1603" s="15">
        <f ca="1">LOOKUP(D1603,$F$6:$F$9,$K$6:$K$9)</f>
        <v>56</v>
      </c>
      <c r="H1603" s="15">
        <f ca="1">LOOKUP(D1603,$F$6:$F$9,$L$6:$L$9)</f>
        <v>341</v>
      </c>
      <c r="I1603" s="20">
        <f ca="1">RAND()</f>
        <v>5.3051853847670305E-2</v>
      </c>
      <c r="J1603" s="15">
        <f ca="1">IF(B1603=1, ROUND(_xlfn.NORM.INV(I1603,$C$5,$C$6)*(1+$T$14), 0), ROUND(_xlfn.NORM.INV(I1603, $D$5, $D$6)*(1+$T$14), 0))</f>
        <v>3</v>
      </c>
      <c r="K1603" s="20">
        <f ca="1">RAND()</f>
        <v>0.9602912630908722</v>
      </c>
      <c r="L1603" s="18">
        <f ca="1">IF(B1603=1, ROUND(_xlfn.NORM.INV(K1603,$C$7,$C$8), 2), ROUND(_xlfn.NORM.INV(K1603, $D$7, $D$8), 2))</f>
        <v>16822.22</v>
      </c>
      <c r="M1603" s="15">
        <f ca="1">MIN(E1603,J1603)</f>
        <v>3</v>
      </c>
      <c r="N1603" s="15">
        <f ca="1">RAND()</f>
        <v>0.46840615274935937</v>
      </c>
      <c r="O1603" s="19">
        <f ca="1">(IF(B1603=1, $G$21+($G$22-$G$21)*N1603, $H$21+($H$22-$H$21)*N1603))</f>
        <v>3.1394215346227577E-2</v>
      </c>
      <c r="P1603" s="15">
        <f ca="1">ROUND(M1603*(1-O1603), 0)</f>
        <v>3</v>
      </c>
      <c r="Q1603" s="20">
        <f ca="1">RAND()</f>
        <v>0.40074718760295758</v>
      </c>
      <c r="R1603" s="15">
        <f ca="1">IF(B1603=1, ROUND(_xlfn.NORM.INV(Q1603,$C$9,$C$10)*(1+$T$14), 0), ROUND(_xlfn.NORM.INV(Q1603, $D$9, $D$10)*(1+$T$14), 0))</f>
        <v>55</v>
      </c>
      <c r="S1603" s="20">
        <f ca="1">RAND()</f>
        <v>0.2545344622604927</v>
      </c>
      <c r="T1603" s="18">
        <f ca="1">IF(B1603=1, ROUND(_xlfn.NORM.INV(S1603,$C$11,$C$12), 2), ROUND(_xlfn.NORM.INV(S1603, $D$11, $D$12), 2))</f>
        <v>6234.05</v>
      </c>
      <c r="U1603" s="15">
        <f ca="1">MIN(F1603,R1603)</f>
        <v>55</v>
      </c>
      <c r="V1603" s="15">
        <f ca="1">RAND()</f>
        <v>0.81079709651226073</v>
      </c>
      <c r="W1603" s="19">
        <f ca="1">(IF(B1603=1, $G$21+($G$22-$G$21)*V1603, $H$21+($H$22-$H$21)*V1603))</f>
        <v>4.3377898377929131E-2</v>
      </c>
      <c r="X1603" s="15">
        <f ca="1">ROUND(U1603*(1-W1603), 0)</f>
        <v>53</v>
      </c>
      <c r="Y1603" s="20">
        <f ca="1">RAND()</f>
        <v>0.36881556894304734</v>
      </c>
      <c r="Z1603" s="15">
        <f ca="1">IF(B1603=1, ROUND(_xlfn.NORM.INV(Y1603,$C$13,$C$14)*(1+$T$14), 0), ROUND(_xlfn.NORM.INV(Y1603, $D$13, $D$14)*(1+$T$14), 0))</f>
        <v>47</v>
      </c>
      <c r="AA1603" s="20">
        <f ca="1">RAND()</f>
        <v>2.4688942965234384E-2</v>
      </c>
      <c r="AB1603" s="18">
        <f ca="1">IF(B1603=1, ROUND(_xlfn.NORM.INV(AA1603,$C$15,$C$16), 2), ROUND(_xlfn.NORM.INV(AA1603, $D$15, $D$16), 2))</f>
        <v>2697.22</v>
      </c>
      <c r="AC1603" s="15">
        <f ca="1">MIN(G1603,Z1603)</f>
        <v>47</v>
      </c>
      <c r="AD1603" s="15">
        <f ca="1">RAND()</f>
        <v>0.28313296606073657</v>
      </c>
      <c r="AE1603" s="19">
        <f ca="1">(IF(B1603=1, $G$21+($G$22-$G$21)*AD1603, $H$21+($H$22-$H$21)*AD1603))</f>
        <v>2.490965381212578E-2</v>
      </c>
      <c r="AF1603" s="15">
        <f ca="1">ROUND(AC1603*(1-AE1603), 0)</f>
        <v>46</v>
      </c>
      <c r="AG1603" s="20">
        <f ca="1">RAND()</f>
        <v>0.98269332711926594</v>
      </c>
      <c r="AH1603" s="15">
        <f ca="1">IF(B1603=1, ROUND(_xlfn.NORM.INV(AG1603,$C$17,$C$18)*(1+$T$14), 0), ROUND(_xlfn.NORM.INV(AG1603, $D$17, $D$18)*(1+$T$14), 0))</f>
        <v>571</v>
      </c>
      <c r="AI1603" s="20">
        <f ca="1">RAND()</f>
        <v>0.42789583192703506</v>
      </c>
      <c r="AJ1603" s="18">
        <f ca="1">IF(B1603=1, ROUND(_xlfn.NORM.INV(AI1603,$C$19,$C$20), 2), ROUND(_xlfn.NORM.INV(AI1603, $D$19, $D$20), 2))</f>
        <v>2221.86</v>
      </c>
      <c r="AK1603" s="15">
        <f ca="1">MIN(ROUND(H1603*(1+$C$22),0),AH1603)</f>
        <v>358</v>
      </c>
      <c r="AL1603" s="20">
        <f ca="1">RAND()</f>
        <v>0.73324829220608712</v>
      </c>
      <c r="AM1603" s="19">
        <f ca="1">(IF(B1603=1, $G$21+($G$22-$G$21)*AL1603, $H$21+($H$22-$H$21)*AL1603))</f>
        <v>4.0663690227213049E-2</v>
      </c>
      <c r="AN1603" s="15">
        <f ca="1">ROUND(AK1603*(1-AM1603), 0)</f>
        <v>343</v>
      </c>
      <c r="AO1603" s="18">
        <f ca="1">SUM(IF(AN1603&gt;H1603, (AN1603-H1603)*($G$23+AJ1603), 0),IF(AF1603&gt;G1603,(AF1603-G1603)*($G$23+AB1603),0),IF(X1603&gt;F1603,(X1603-F1603)*($G$23+T1603),0),IF(P1603&gt;E1603,(P1603-E1603)*($G$23+L1603),0))</f>
        <v>6145.72</v>
      </c>
      <c r="AP1603" s="18">
        <f>-$C$24</f>
        <v>-313614.51120000001</v>
      </c>
      <c r="AQ1603" s="17">
        <f ca="1">L1603*P1603+T1603*X1603+AB1603*AF1603+AJ1603*AN1603-AO1603+AP1603</f>
        <v>947281.17880000011</v>
      </c>
      <c r="AS1603" s="21">
        <f ca="1">SUM(IF(AN1603&gt;H1603, (AN1603-H1603), 0),IF(AF1603&gt;G1603,(AF1603-G1603),0),IF(X1603&gt;F1603,(X1603-F1603),0),IF(P1603&gt;E1603,(P1603-E1603),0))</f>
        <v>2</v>
      </c>
    </row>
    <row r="1604" spans="1:45" x14ac:dyDescent="0.4">
      <c r="A1604" s="15">
        <v>1576</v>
      </c>
      <c r="B1604" s="15">
        <f ca="1">IF(RAND() &lt; (8/12), 0, 1)</f>
        <v>0</v>
      </c>
      <c r="C1604" s="20">
        <f ca="1">RAND()</f>
        <v>2.8057130381043294E-2</v>
      </c>
      <c r="D1604" s="15" t="str">
        <f ca="1">LOOKUP(C1604,$H$13:$H$16,$F$13:$F$16)</f>
        <v>Airbus A350-900</v>
      </c>
      <c r="E1604" s="15">
        <f ca="1">LOOKUP(D1604,$F$6:$F$9,$I$6:$I$9)</f>
        <v>0</v>
      </c>
      <c r="F1604" s="15">
        <f ca="1">LOOKUP(D1604,$F$6:$F$9,$J$6:$J$9)</f>
        <v>32</v>
      </c>
      <c r="G1604" s="15">
        <f ca="1">LOOKUP(D1604,$F$6:$F$9,$K$6:$K$9)</f>
        <v>21</v>
      </c>
      <c r="H1604" s="15">
        <f ca="1">LOOKUP(D1604,$F$6:$F$9,$L$6:$L$9)</f>
        <v>259</v>
      </c>
      <c r="I1604" s="20">
        <f ca="1">RAND()</f>
        <v>2.6458750741628068E-3</v>
      </c>
      <c r="J1604" s="15">
        <f ca="1">IF(B1604=1, ROUND(_xlfn.NORM.INV(I1604,$C$5,$C$6)*(1+$T$14), 0), ROUND(_xlfn.NORM.INV(I1604, $D$5, $D$6)*(1+$T$14), 0))</f>
        <v>1</v>
      </c>
      <c r="K1604" s="20">
        <f ca="1">RAND()</f>
        <v>0.5508473050053625</v>
      </c>
      <c r="L1604" s="18">
        <f ca="1">IF(B1604=1, ROUND(_xlfn.NORM.INV(K1604,$C$7,$C$8), 2), ROUND(_xlfn.NORM.INV(K1604, $D$7, $D$8), 2))</f>
        <v>10550.63</v>
      </c>
      <c r="M1604" s="15">
        <f ca="1">MIN(E1604,J1604)</f>
        <v>0</v>
      </c>
      <c r="N1604" s="15">
        <f ca="1">RAND()</f>
        <v>0.33287705608803608</v>
      </c>
      <c r="O1604" s="19">
        <f ca="1">(IF(B1604=1, $G$21+($G$22-$G$21)*N1604, $H$21+($H$22-$H$21)*N1604))</f>
        <v>1.9986311682641082E-2</v>
      </c>
      <c r="P1604" s="15">
        <f ca="1">ROUND(M1604*(1-O1604), 0)</f>
        <v>0</v>
      </c>
      <c r="Q1604" s="20">
        <f ca="1">RAND()</f>
        <v>0.31593892287605274</v>
      </c>
      <c r="R1604" s="15">
        <f ca="1">IF(B1604=1, ROUND(_xlfn.NORM.INV(Q1604,$C$9,$C$10)*(1+$T$14), 0), ROUND(_xlfn.NORM.INV(Q1604, $D$9, $D$10)*(1+$T$14), 0))</f>
        <v>35</v>
      </c>
      <c r="S1604" s="20">
        <f ca="1">RAND()</f>
        <v>0.45121383817296612</v>
      </c>
      <c r="T1604" s="18">
        <f ca="1">IF(B1604=1, ROUND(_xlfn.NORM.INV(S1604,$C$11,$C$12), 2), ROUND(_xlfn.NORM.INV(S1604, $D$11, $D$12), 2))</f>
        <v>5218.25</v>
      </c>
      <c r="U1604" s="15">
        <f ca="1">MIN(F1604,R1604)</f>
        <v>32</v>
      </c>
      <c r="V1604" s="15">
        <f ca="1">RAND()</f>
        <v>0.38157231366163069</v>
      </c>
      <c r="W1604" s="19">
        <f ca="1">(IF(B1604=1, $G$21+($G$22-$G$21)*V1604, $H$21+($H$22-$H$21)*V1604))</f>
        <v>2.1447169409848921E-2</v>
      </c>
      <c r="X1604" s="15">
        <f ca="1">ROUND(U1604*(1-W1604), 0)</f>
        <v>31</v>
      </c>
      <c r="Y1604" s="20">
        <f ca="1">RAND()</f>
        <v>0.67296526042982308</v>
      </c>
      <c r="Z1604" s="15">
        <f ca="1">IF(B1604=1, ROUND(_xlfn.NORM.INV(Y1604,$C$13,$C$14)*(1+$T$14), 0), ROUND(_xlfn.NORM.INV(Y1604, $D$13, $D$14)*(1+$T$14), 0))</f>
        <v>40</v>
      </c>
      <c r="AA1604" s="20">
        <f ca="1">RAND()</f>
        <v>0.11680917515024714</v>
      </c>
      <c r="AB1604" s="18">
        <f ca="1">IF(B1604=1, ROUND(_xlfn.NORM.INV(AA1604,$C$15,$C$16), 2), ROUND(_xlfn.NORM.INV(AA1604, $D$15, $D$16), 2))</f>
        <v>2653.21</v>
      </c>
      <c r="AC1604" s="15">
        <f ca="1">MIN(G1604,Z1604)</f>
        <v>21</v>
      </c>
      <c r="AD1604" s="15">
        <f ca="1">RAND()</f>
        <v>0.37544795177818535</v>
      </c>
      <c r="AE1604" s="19">
        <f ca="1">(IF(B1604=1, $G$21+($G$22-$G$21)*AD1604, $H$21+($H$22-$H$21)*AD1604))</f>
        <v>2.1263438553345559E-2</v>
      </c>
      <c r="AF1604" s="15">
        <f ca="1">ROUND(AC1604*(1-AE1604), 0)</f>
        <v>21</v>
      </c>
      <c r="AG1604" s="20">
        <f ca="1">RAND()</f>
        <v>0.40205099838703418</v>
      </c>
      <c r="AH1604" s="15">
        <f ca="1">IF(B1604=1, ROUND(_xlfn.NORM.INV(AG1604,$C$17,$C$18)*(1+$T$14), 0), ROUND(_xlfn.NORM.INV(AG1604, $D$17, $D$18)*(1+$T$14), 0))</f>
        <v>186</v>
      </c>
      <c r="AI1604" s="20">
        <f ca="1">RAND()</f>
        <v>0.1738868172533603</v>
      </c>
      <c r="AJ1604" s="18">
        <f ca="1">IF(B1604=1, ROUND(_xlfn.NORM.INV(AI1604,$C$19,$C$20), 2), ROUND(_xlfn.NORM.INV(AI1604, $D$19, $D$20), 2))</f>
        <v>1677.41</v>
      </c>
      <c r="AK1604" s="15">
        <f ca="1">MIN(ROUND(H1604*(1+$C$22),0),AH1604)</f>
        <v>186</v>
      </c>
      <c r="AL1604" s="20">
        <f ca="1">RAND()</f>
        <v>0.23861229817215679</v>
      </c>
      <c r="AM1604" s="19">
        <f ca="1">(IF(B1604=1, $G$21+($G$22-$G$21)*AL1604, $H$21+($H$22-$H$21)*AL1604))</f>
        <v>1.7158368945164704E-2</v>
      </c>
      <c r="AN1604" s="15">
        <f ca="1">ROUND(AK1604*(1-AM1604), 0)</f>
        <v>183</v>
      </c>
      <c r="AO1604" s="18">
        <f ca="1">SUM(IF(AN1604&gt;H1604, (AN1604-H1604)*($G$23+AJ1604), 0),IF(AF1604&gt;G1604,(AF1604-G1604)*($G$23+AB1604),0),IF(X1604&gt;F1604,(X1604-F1604)*($G$23+T1604),0),IF(P1604&gt;E1604,(P1604-E1604)*($G$23+L1604),0))</f>
        <v>0</v>
      </c>
      <c r="AP1604" s="18">
        <f>-$C$24</f>
        <v>-313614.51120000001</v>
      </c>
      <c r="AQ1604" s="17">
        <f ca="1">L1604*P1604+T1604*X1604+AB1604*AF1604+AJ1604*AN1604-AO1604+AP1604</f>
        <v>210834.67880000005</v>
      </c>
      <c r="AS1604" s="21">
        <f ca="1">SUM(IF(AN1604&gt;H1604, (AN1604-H1604), 0),IF(AF1604&gt;G1604,(AF1604-G1604),0),IF(X1604&gt;F1604,(X1604-F1604),0),IF(P1604&gt;E1604,(P1604-E1604),0))</f>
        <v>0</v>
      </c>
    </row>
    <row r="1605" spans="1:45" x14ac:dyDescent="0.4">
      <c r="A1605" s="15">
        <v>1577</v>
      </c>
      <c r="B1605" s="15">
        <f ca="1">IF(RAND() &lt; (8/12), 0, 1)</f>
        <v>1</v>
      </c>
      <c r="C1605" s="20">
        <f ca="1">RAND()</f>
        <v>2.583308404710416E-2</v>
      </c>
      <c r="D1605" s="15" t="str">
        <f ca="1">LOOKUP(C1605,$H$13:$H$16,$F$13:$F$16)</f>
        <v>Airbus A350-900</v>
      </c>
      <c r="E1605" s="15">
        <f ca="1">LOOKUP(D1605,$F$6:$F$9,$I$6:$I$9)</f>
        <v>0</v>
      </c>
      <c r="F1605" s="15">
        <f ca="1">LOOKUP(D1605,$F$6:$F$9,$J$6:$J$9)</f>
        <v>32</v>
      </c>
      <c r="G1605" s="15">
        <f ca="1">LOOKUP(D1605,$F$6:$F$9,$K$6:$K$9)</f>
        <v>21</v>
      </c>
      <c r="H1605" s="15">
        <f ca="1">LOOKUP(D1605,$F$6:$F$9,$L$6:$L$9)</f>
        <v>259</v>
      </c>
      <c r="I1605" s="20">
        <f ca="1">RAND()</f>
        <v>0.17234242871454075</v>
      </c>
      <c r="J1605" s="15">
        <f ca="1">IF(B1605=1, ROUND(_xlfn.NORM.INV(I1605,$C$5,$C$6)*(1+$T$14), 0), ROUND(_xlfn.NORM.INV(I1605, $D$5, $D$6)*(1+$T$14), 0))</f>
        <v>4</v>
      </c>
      <c r="K1605" s="20">
        <f ca="1">RAND()</f>
        <v>0.85447762421130768</v>
      </c>
      <c r="L1605" s="18">
        <f ca="1">IF(B1605=1, ROUND(_xlfn.NORM.INV(K1605,$C$7,$C$8), 2), ROUND(_xlfn.NORM.INV(K1605, $D$7, $D$8), 2))</f>
        <v>15562.99</v>
      </c>
      <c r="M1605" s="15">
        <f ca="1">MIN(E1605,J1605)</f>
        <v>0</v>
      </c>
      <c r="N1605" s="15">
        <f ca="1">RAND()</f>
        <v>8.7512424423121238E-2</v>
      </c>
      <c r="O1605" s="19">
        <f ca="1">(IF(B1605=1, $G$21+($G$22-$G$21)*N1605, $H$21+($H$22-$H$21)*N1605))</f>
        <v>1.8062934854809243E-2</v>
      </c>
      <c r="P1605" s="15">
        <f ca="1">ROUND(M1605*(1-O1605), 0)</f>
        <v>0</v>
      </c>
      <c r="Q1605" s="20">
        <f ca="1">RAND()</f>
        <v>0.96598799662063417</v>
      </c>
      <c r="R1605" s="15">
        <f ca="1">IF(B1605=1, ROUND(_xlfn.NORM.INV(Q1605,$C$9,$C$10)*(1+$T$14), 0), ROUND(_xlfn.NORM.INV(Q1605, $D$9, $D$10)*(1+$T$14), 0))</f>
        <v>107</v>
      </c>
      <c r="S1605" s="20">
        <f ca="1">RAND()</f>
        <v>0.3624820609559668</v>
      </c>
      <c r="T1605" s="18">
        <f ca="1">IF(B1605=1, ROUND(_xlfn.NORM.INV(S1605,$C$11,$C$12), 2), ROUND(_xlfn.NORM.INV(S1605, $D$11, $D$12), 2))</f>
        <v>6512.19</v>
      </c>
      <c r="U1605" s="15">
        <f ca="1">MIN(F1605,R1605)</f>
        <v>32</v>
      </c>
      <c r="V1605" s="15">
        <f ca="1">RAND()</f>
        <v>7.9632497597462382E-2</v>
      </c>
      <c r="W1605" s="19">
        <f ca="1">(IF(B1605=1, $G$21+($G$22-$G$21)*V1605, $H$21+($H$22-$H$21)*V1605))</f>
        <v>1.7787137415911182E-2</v>
      </c>
      <c r="X1605" s="15">
        <f ca="1">ROUND(U1605*(1-W1605), 0)</f>
        <v>31</v>
      </c>
      <c r="Y1605" s="20">
        <f ca="1">RAND()</f>
        <v>0.45236570837582712</v>
      </c>
      <c r="Z1605" s="15">
        <f ca="1">IF(B1605=1, ROUND(_xlfn.NORM.INV(Y1605,$C$13,$C$14)*(1+$T$14), 0), ROUND(_xlfn.NORM.INV(Y1605, $D$13, $D$14)*(1+$T$14), 0))</f>
        <v>52</v>
      </c>
      <c r="AA1605" s="20">
        <f ca="1">RAND()</f>
        <v>0.41218292128691436</v>
      </c>
      <c r="AB1605" s="18">
        <f ca="1">IF(B1605=1, ROUND(_xlfn.NORM.INV(AA1605,$C$15,$C$16), 2), ROUND(_xlfn.NORM.INV(AA1605, $D$15, $D$16), 2))</f>
        <v>3535.64</v>
      </c>
      <c r="AC1605" s="15">
        <f ca="1">MIN(G1605,Z1605)</f>
        <v>21</v>
      </c>
      <c r="AD1605" s="15">
        <f ca="1">RAND()</f>
        <v>0.82015927718754134</v>
      </c>
      <c r="AE1605" s="19">
        <f ca="1">(IF(B1605=1, $G$21+($G$22-$G$21)*AD1605, $H$21+($H$22-$H$21)*AD1605))</f>
        <v>4.370557470156395E-2</v>
      </c>
      <c r="AF1605" s="15">
        <f ca="1">ROUND(AC1605*(1-AE1605), 0)</f>
        <v>20</v>
      </c>
      <c r="AG1605" s="20">
        <f ca="1">RAND()</f>
        <v>0.51130752307091654</v>
      </c>
      <c r="AH1605" s="15">
        <f ca="1">IF(B1605=1, ROUND(_xlfn.NORM.INV(AG1605,$C$17,$C$18)*(1+$T$14), 0), ROUND(_xlfn.NORM.INV(AG1605, $D$17, $D$18)*(1+$T$14), 0))</f>
        <v>308</v>
      </c>
      <c r="AI1605" s="20">
        <f ca="1">RAND()</f>
        <v>0.14401652911779672</v>
      </c>
      <c r="AJ1605" s="18">
        <f ca="1">IF(B1605=1, ROUND(_xlfn.NORM.INV(AI1605,$C$19,$C$20), 2), ROUND(_xlfn.NORM.INV(AI1605, $D$19, $D$20), 2))</f>
        <v>1957.14</v>
      </c>
      <c r="AK1605" s="15">
        <f ca="1">MIN(ROUND(H1605*(1+$C$22),0),AH1605)</f>
        <v>272</v>
      </c>
      <c r="AL1605" s="20">
        <f ca="1">RAND()</f>
        <v>0.78311149508230204</v>
      </c>
      <c r="AM1605" s="19">
        <f ca="1">(IF(B1605=1, $G$21+($G$22-$G$21)*AL1605, $H$21+($H$22-$H$21)*AL1605))</f>
        <v>4.2408902327880575E-2</v>
      </c>
      <c r="AN1605" s="15">
        <f ca="1">ROUND(AK1605*(1-AM1605), 0)</f>
        <v>260</v>
      </c>
      <c r="AO1605" s="18">
        <f ca="1">SUM(IF(AN1605&gt;H1605, (AN1605-H1605)*($G$23+AJ1605), 0),IF(AF1605&gt;G1605,(AF1605-G1605)*($G$23+AB1605),0),IF(X1605&gt;F1605,(X1605-F1605)*($G$23+T1605),0),IF(P1605&gt;E1605,(P1605-E1605)*($G$23+L1605),0))</f>
        <v>2808.1400000000003</v>
      </c>
      <c r="AP1605" s="18">
        <f>-$C$24</f>
        <v>-313614.51120000001</v>
      </c>
      <c r="AQ1605" s="17">
        <f ca="1">L1605*P1605+T1605*X1605+AB1605*AF1605+AJ1605*AN1605-AO1605+AP1605</f>
        <v>465024.43880000006</v>
      </c>
      <c r="AS1605" s="21">
        <f ca="1">SUM(IF(AN1605&gt;H1605, (AN1605-H1605), 0),IF(AF1605&gt;G1605,(AF1605-G1605),0),IF(X1605&gt;F1605,(X1605-F1605),0),IF(P1605&gt;E1605,(P1605-E1605),0))</f>
        <v>1</v>
      </c>
    </row>
    <row r="1606" spans="1:45" x14ac:dyDescent="0.4">
      <c r="A1606" s="15">
        <v>1578</v>
      </c>
      <c r="B1606" s="15">
        <f ca="1">IF(RAND() &lt; (8/12), 0, 1)</f>
        <v>0</v>
      </c>
      <c r="C1606" s="20">
        <f ca="1">RAND()</f>
        <v>0.26048714041832099</v>
      </c>
      <c r="D1606" s="15" t="str">
        <f ca="1">LOOKUP(C1606,$H$13:$H$16,$F$13:$F$16)</f>
        <v>Airbus A380-800</v>
      </c>
      <c r="E1606" s="15">
        <f ca="1">LOOKUP(D1606,$F$6:$F$9,$I$6:$I$9)</f>
        <v>14</v>
      </c>
      <c r="F1606" s="15">
        <f ca="1">LOOKUP(D1606,$F$6:$F$9,$J$6:$J$9)</f>
        <v>76</v>
      </c>
      <c r="G1606" s="15">
        <f ca="1">LOOKUP(D1606,$F$6:$F$9,$K$6:$K$9)</f>
        <v>56</v>
      </c>
      <c r="H1606" s="15">
        <f ca="1">LOOKUP(D1606,$F$6:$F$9,$L$6:$L$9)</f>
        <v>341</v>
      </c>
      <c r="I1606" s="20">
        <f ca="1">RAND()</f>
        <v>0.85469902174581858</v>
      </c>
      <c r="J1606" s="15">
        <f ca="1">IF(B1606=1, ROUND(_xlfn.NORM.INV(I1606,$C$5,$C$6)*(1+$T$14), 0), ROUND(_xlfn.NORM.INV(I1606, $D$5, $D$6)*(1+$T$14), 0))</f>
        <v>5</v>
      </c>
      <c r="K1606" s="20">
        <f ca="1">RAND()</f>
        <v>0.50684492063988884</v>
      </c>
      <c r="L1606" s="18">
        <f ca="1">IF(B1606=1, ROUND(_xlfn.NORM.INV(K1606,$C$7,$C$8), 2), ROUND(_xlfn.NORM.INV(K1606, $D$7, $D$8), 2))</f>
        <v>10500.2</v>
      </c>
      <c r="M1606" s="15">
        <f ca="1">MIN(E1606,J1606)</f>
        <v>5</v>
      </c>
      <c r="N1606" s="15">
        <f ca="1">RAND()</f>
        <v>7.0552820411671546E-2</v>
      </c>
      <c r="O1606" s="19">
        <f ca="1">(IF(B1606=1, $G$21+($G$22-$G$21)*N1606, $H$21+($H$22-$H$21)*N1606))</f>
        <v>1.2116584612350146E-2</v>
      </c>
      <c r="P1606" s="15">
        <f ca="1">ROUND(M1606*(1-O1606), 0)</f>
        <v>5</v>
      </c>
      <c r="Q1606" s="20">
        <f ca="1">RAND()</f>
        <v>0.95044796089797745</v>
      </c>
      <c r="R1606" s="15">
        <f ca="1">IF(B1606=1, ROUND(_xlfn.NORM.INV(Q1606,$C$9,$C$10)*(1+$T$14), 0), ROUND(_xlfn.NORM.INV(Q1606, $D$9, $D$10)*(1+$T$14), 0))</f>
        <v>57</v>
      </c>
      <c r="S1606" s="20">
        <f ca="1">RAND()</f>
        <v>0.28071132775357077</v>
      </c>
      <c r="T1606" s="18">
        <f ca="1">IF(B1606=1, ROUND(_xlfn.NORM.INV(S1606,$C$11,$C$12), 2), ROUND(_xlfn.NORM.INV(S1606, $D$11, $D$12), 2))</f>
        <v>5113.8500000000004</v>
      </c>
      <c r="U1606" s="15">
        <f ca="1">MIN(F1606,R1606)</f>
        <v>57</v>
      </c>
      <c r="V1606" s="15">
        <f ca="1">RAND()</f>
        <v>0.91430617950106452</v>
      </c>
      <c r="W1606" s="19">
        <f ca="1">(IF(B1606=1, $G$21+($G$22-$G$21)*V1606, $H$21+($H$22-$H$21)*V1606))</f>
        <v>3.7429185385031934E-2</v>
      </c>
      <c r="X1606" s="15">
        <f ca="1">ROUND(U1606*(1-W1606), 0)</f>
        <v>55</v>
      </c>
      <c r="Y1606" s="20">
        <f ca="1">RAND()</f>
        <v>0.18745334507131228</v>
      </c>
      <c r="Z1606" s="15">
        <f ca="1">IF(B1606=1, ROUND(_xlfn.NORM.INV(Y1606,$C$13,$C$14)*(1+$T$14), 0), ROUND(_xlfn.NORM.INV(Y1606, $D$13, $D$14)*(1+$T$14), 0))</f>
        <v>27</v>
      </c>
      <c r="AA1606" s="20">
        <f ca="1">RAND()</f>
        <v>0.31708796324446742</v>
      </c>
      <c r="AB1606" s="18">
        <f ca="1">IF(B1606=1, ROUND(_xlfn.NORM.INV(AA1606,$C$15,$C$16), 2), ROUND(_xlfn.NORM.INV(AA1606, $D$15, $D$16), 2))</f>
        <v>2740.13</v>
      </c>
      <c r="AC1606" s="15">
        <f ca="1">MIN(G1606,Z1606)</f>
        <v>27</v>
      </c>
      <c r="AD1606" s="15">
        <f ca="1">RAND()</f>
        <v>0.5151175856375988</v>
      </c>
      <c r="AE1606" s="19">
        <f ca="1">(IF(B1606=1, $G$21+($G$22-$G$21)*AD1606, $H$21+($H$22-$H$21)*AD1606))</f>
        <v>2.5453527569127964E-2</v>
      </c>
      <c r="AF1606" s="15">
        <f ca="1">ROUND(AC1606*(1-AE1606), 0)</f>
        <v>26</v>
      </c>
      <c r="AG1606" s="20">
        <f ca="1">RAND()</f>
        <v>0.27169596562059639</v>
      </c>
      <c r="AH1606" s="15">
        <f ca="1">IF(B1606=1, ROUND(_xlfn.NORM.INV(AG1606,$C$17,$C$18)*(1+$T$14), 0), ROUND(_xlfn.NORM.INV(AG1606, $D$17, $D$18)*(1+$T$14), 0))</f>
        <v>168</v>
      </c>
      <c r="AI1606" s="20">
        <f ca="1">RAND()</f>
        <v>0.87960471769415327</v>
      </c>
      <c r="AJ1606" s="18">
        <f ca="1">IF(B1606=1, ROUND(_xlfn.NORM.INV(AI1606,$C$19,$C$20), 2), ROUND(_xlfn.NORM.INV(AI1606, $D$19, $D$20), 2))</f>
        <v>1837.83</v>
      </c>
      <c r="AK1606" s="15">
        <f ca="1">MIN(ROUND(H1606*(1+$C$22),0),AH1606)</f>
        <v>168</v>
      </c>
      <c r="AL1606" s="20">
        <f ca="1">RAND()</f>
        <v>0.82361324365036737</v>
      </c>
      <c r="AM1606" s="19">
        <f ca="1">(IF(B1606=1, $G$21+($G$22-$G$21)*AL1606, $H$21+($H$22-$H$21)*AL1606))</f>
        <v>3.4708397309511023E-2</v>
      </c>
      <c r="AN1606" s="15">
        <f ca="1">ROUND(AK1606*(1-AM1606), 0)</f>
        <v>162</v>
      </c>
      <c r="AO1606" s="18">
        <f ca="1">SUM(IF(AN1606&gt;H1606, (AN1606-H1606)*($G$23+AJ1606), 0),IF(AF1606&gt;G1606,(AF1606-G1606)*($G$23+AB1606),0),IF(X1606&gt;F1606,(X1606-F1606)*($G$23+T1606),0),IF(P1606&gt;E1606,(P1606-E1606)*($G$23+L1606),0))</f>
        <v>0</v>
      </c>
      <c r="AP1606" s="18">
        <f>-$C$24</f>
        <v>-313614.51120000001</v>
      </c>
      <c r="AQ1606" s="17">
        <f ca="1">L1606*P1606+T1606*X1606+AB1606*AF1606+AJ1606*AN1606-AO1606+AP1606</f>
        <v>389120.07879999996</v>
      </c>
      <c r="AS1606" s="21">
        <f ca="1">SUM(IF(AN1606&gt;H1606, (AN1606-H1606), 0),IF(AF1606&gt;G1606,(AF1606-G1606),0),IF(X1606&gt;F1606,(X1606-F1606),0),IF(P1606&gt;E1606,(P1606-E1606),0))</f>
        <v>0</v>
      </c>
    </row>
    <row r="1607" spans="1:45" x14ac:dyDescent="0.4">
      <c r="A1607" s="15">
        <v>1579</v>
      </c>
      <c r="B1607" s="15">
        <f ca="1">IF(RAND() &lt; (8/12), 0, 1)</f>
        <v>0</v>
      </c>
      <c r="C1607" s="20">
        <f ca="1">RAND()</f>
        <v>0.89586461157416819</v>
      </c>
      <c r="D1607" s="15" t="str">
        <f ca="1">LOOKUP(C1607,$H$13:$H$16,$F$13:$F$16)</f>
        <v>Boeing 777-300ER</v>
      </c>
      <c r="E1607" s="15">
        <f ca="1">LOOKUP(D1607,$F$6:$F$9,$I$6:$I$9)</f>
        <v>8</v>
      </c>
      <c r="F1607" s="15">
        <f ca="1">LOOKUP(D1607,$F$6:$F$9,$J$6:$J$9)</f>
        <v>40</v>
      </c>
      <c r="G1607" s="15">
        <f ca="1">LOOKUP(D1607,$F$6:$F$9,$K$6:$K$9)</f>
        <v>24</v>
      </c>
      <c r="H1607" s="15">
        <f ca="1">LOOKUP(D1607,$F$6:$F$9,$L$6:$L$9)</f>
        <v>260</v>
      </c>
      <c r="I1607" s="20">
        <f ca="1">RAND()</f>
        <v>0.18242374037597386</v>
      </c>
      <c r="J1607" s="15">
        <f ca="1">IF(B1607=1, ROUND(_xlfn.NORM.INV(I1607,$C$5,$C$6)*(1+$T$14), 0), ROUND(_xlfn.NORM.INV(I1607, $D$5, $D$6)*(1+$T$14), 0))</f>
        <v>3</v>
      </c>
      <c r="K1607" s="20">
        <f ca="1">RAND()</f>
        <v>0.3913927523797669</v>
      </c>
      <c r="L1607" s="18">
        <f ca="1">IF(B1607=1, ROUND(_xlfn.NORM.INV(K1607,$C$7,$C$8), 2), ROUND(_xlfn.NORM.INV(K1607, $D$7, $D$8), 2))</f>
        <v>10366.73</v>
      </c>
      <c r="M1607" s="15">
        <f ca="1">MIN(E1607,J1607)</f>
        <v>3</v>
      </c>
      <c r="N1607" s="15">
        <f ca="1">RAND()</f>
        <v>0.52735695848334208</v>
      </c>
      <c r="O1607" s="19">
        <f ca="1">(IF(B1607=1, $G$21+($G$22-$G$21)*N1607, $H$21+($H$22-$H$21)*N1607))</f>
        <v>2.5820708754500259E-2</v>
      </c>
      <c r="P1607" s="15">
        <f ca="1">ROUND(M1607*(1-O1607), 0)</f>
        <v>3</v>
      </c>
      <c r="Q1607" s="20">
        <f ca="1">RAND()</f>
        <v>6.2908609183476183E-2</v>
      </c>
      <c r="R1607" s="15">
        <f ca="1">IF(B1607=1, ROUND(_xlfn.NORM.INV(Q1607,$C$9,$C$10)*(1+$T$14), 0), ROUND(_xlfn.NORM.INV(Q1607, $D$9, $D$10)*(1+$T$14), 0))</f>
        <v>24</v>
      </c>
      <c r="S1607" s="20">
        <f ca="1">RAND()</f>
        <v>0.87834478741251354</v>
      </c>
      <c r="T1607" s="18">
        <f ca="1">IF(B1607=1, ROUND(_xlfn.NORM.INV(S1607,$C$11,$C$12), 2), ROUND(_xlfn.NORM.INV(S1607, $D$11, $D$12), 2))</f>
        <v>5512.07</v>
      </c>
      <c r="U1607" s="15">
        <f ca="1">MIN(F1607,R1607)</f>
        <v>24</v>
      </c>
      <c r="V1607" s="15">
        <f ca="1">RAND()</f>
        <v>0.11957021914870525</v>
      </c>
      <c r="W1607" s="19">
        <f ca="1">(IF(B1607=1, $G$21+($G$22-$G$21)*V1607, $H$21+($H$22-$H$21)*V1607))</f>
        <v>1.3587106574461157E-2</v>
      </c>
      <c r="X1607" s="15">
        <f ca="1">ROUND(U1607*(1-W1607), 0)</f>
        <v>24</v>
      </c>
      <c r="Y1607" s="20">
        <f ca="1">RAND()</f>
        <v>7.5820093143803335E-2</v>
      </c>
      <c r="Z1607" s="15">
        <f ca="1">IF(B1607=1, ROUND(_xlfn.NORM.INV(Y1607,$C$13,$C$14)*(1+$T$14), 0), ROUND(_xlfn.NORM.INV(Y1607, $D$13, $D$14)*(1+$T$14), 0))</f>
        <v>22</v>
      </c>
      <c r="AA1607" s="20">
        <f ca="1">RAND()</f>
        <v>0.17799006951506124</v>
      </c>
      <c r="AB1607" s="18">
        <f ca="1">IF(B1607=1, ROUND(_xlfn.NORM.INV(AA1607,$C$15,$C$16), 2), ROUND(_xlfn.NORM.INV(AA1607, $D$15, $D$16), 2))</f>
        <v>2685.78</v>
      </c>
      <c r="AC1607" s="15">
        <f ca="1">MIN(G1607,Z1607)</f>
        <v>22</v>
      </c>
      <c r="AD1607" s="15">
        <f ca="1">RAND()</f>
        <v>0.91338481833436558</v>
      </c>
      <c r="AE1607" s="19">
        <f ca="1">(IF(B1607=1, $G$21+($G$22-$G$21)*AD1607, $H$21+($H$22-$H$21)*AD1607))</f>
        <v>3.7401544550030967E-2</v>
      </c>
      <c r="AF1607" s="15">
        <f ca="1">ROUND(AC1607*(1-AE1607), 0)</f>
        <v>21</v>
      </c>
      <c r="AG1607" s="20">
        <f ca="1">RAND()</f>
        <v>0.86264567037986184</v>
      </c>
      <c r="AH1607" s="15">
        <f ca="1">IF(B1607=1, ROUND(_xlfn.NORM.INV(AG1607,$C$17,$C$18)*(1+$T$14), 0), ROUND(_xlfn.NORM.INV(AG1607, $D$17, $D$18)*(1+$T$14), 0))</f>
        <v>257</v>
      </c>
      <c r="AI1607" s="20">
        <f ca="1">RAND()</f>
        <v>0.62448886553136596</v>
      </c>
      <c r="AJ1607" s="18">
        <f ca="1">IF(B1607=1, ROUND(_xlfn.NORM.INV(AI1607,$C$19,$C$20), 2), ROUND(_xlfn.NORM.INV(AI1607, $D$19, $D$20), 2))</f>
        <v>1772.83</v>
      </c>
      <c r="AK1607" s="15">
        <f ca="1">MIN(ROUND(H1607*(1+$C$22),0),AH1607)</f>
        <v>257</v>
      </c>
      <c r="AL1607" s="20">
        <f ca="1">RAND()</f>
        <v>7.5561949639949999E-2</v>
      </c>
      <c r="AM1607" s="19">
        <f ca="1">(IF(B1607=1, $G$21+($G$22-$G$21)*AL1607, $H$21+($H$22-$H$21)*AL1607))</f>
        <v>1.22668584891985E-2</v>
      </c>
      <c r="AN1607" s="15">
        <f ca="1">ROUND(AK1607*(1-AM1607), 0)</f>
        <v>254</v>
      </c>
      <c r="AO1607" s="18">
        <f ca="1">SUM(IF(AN1607&gt;H1607, (AN1607-H1607)*($G$23+AJ1607), 0),IF(AF1607&gt;G1607,(AF1607-G1607)*($G$23+AB1607),0),IF(X1607&gt;F1607,(X1607-F1607)*($G$23+T1607),0),IF(P1607&gt;E1607,(P1607-E1607)*($G$23+L1607),0))</f>
        <v>0</v>
      </c>
      <c r="AP1607" s="18">
        <f>-$C$24</f>
        <v>-313614.51120000001</v>
      </c>
      <c r="AQ1607" s="17">
        <f ca="1">L1607*P1607+T1607*X1607+AB1607*AF1607+AJ1607*AN1607-AO1607+AP1607</f>
        <v>356475.55880000006</v>
      </c>
      <c r="AS1607" s="21">
        <f ca="1">SUM(IF(AN1607&gt;H1607, (AN1607-H1607), 0),IF(AF1607&gt;G1607,(AF1607-G1607),0),IF(X1607&gt;F1607,(X1607-F1607),0),IF(P1607&gt;E1607,(P1607-E1607),0))</f>
        <v>0</v>
      </c>
    </row>
    <row r="1608" spans="1:45" x14ac:dyDescent="0.4">
      <c r="A1608" s="15">
        <v>1580</v>
      </c>
      <c r="B1608" s="15">
        <f ca="1">IF(RAND() &lt; (8/12), 0, 1)</f>
        <v>1</v>
      </c>
      <c r="C1608" s="20">
        <f ca="1">RAND()</f>
        <v>0.14228798778784291</v>
      </c>
      <c r="D1608" s="15" t="str">
        <f ca="1">LOOKUP(C1608,$H$13:$H$16,$F$13:$F$16)</f>
        <v>Airbus A350-900</v>
      </c>
      <c r="E1608" s="15">
        <f ca="1">LOOKUP(D1608,$F$6:$F$9,$I$6:$I$9)</f>
        <v>0</v>
      </c>
      <c r="F1608" s="15">
        <f ca="1">LOOKUP(D1608,$F$6:$F$9,$J$6:$J$9)</f>
        <v>32</v>
      </c>
      <c r="G1608" s="15">
        <f ca="1">LOOKUP(D1608,$F$6:$F$9,$K$6:$K$9)</f>
        <v>21</v>
      </c>
      <c r="H1608" s="15">
        <f ca="1">LOOKUP(D1608,$F$6:$F$9,$L$6:$L$9)</f>
        <v>259</v>
      </c>
      <c r="I1608" s="20">
        <f ca="1">RAND()</f>
        <v>0.49601746169875149</v>
      </c>
      <c r="J1608" s="15">
        <f ca="1">IF(B1608=1, ROUND(_xlfn.NORM.INV(I1608,$C$5,$C$6)*(1+$T$14), 0), ROUND(_xlfn.NORM.INV(I1608, $D$5, $D$6)*(1+$T$14), 0))</f>
        <v>6</v>
      </c>
      <c r="K1608" s="20">
        <f ca="1">RAND()</f>
        <v>0.62283004461536351</v>
      </c>
      <c r="L1608" s="18">
        <f ca="1">IF(B1608=1, ROUND(_xlfn.NORM.INV(K1608,$C$7,$C$8), 2), ROUND(_xlfn.NORM.INV(K1608, $D$7, $D$8), 2))</f>
        <v>14223.21</v>
      </c>
      <c r="M1608" s="15">
        <f ca="1">MIN(E1608,J1608)</f>
        <v>0</v>
      </c>
      <c r="N1608" s="15">
        <f ca="1">RAND()</f>
        <v>0.44497871754746499</v>
      </c>
      <c r="O1608" s="19">
        <f ca="1">(IF(B1608=1, $G$21+($G$22-$G$21)*N1608, $H$21+($H$22-$H$21)*N1608))</f>
        <v>3.0574255114161276E-2</v>
      </c>
      <c r="P1608" s="15">
        <f ca="1">ROUND(M1608*(1-O1608), 0)</f>
        <v>0</v>
      </c>
      <c r="Q1608" s="20">
        <f ca="1">RAND()</f>
        <v>0.87640715464214725</v>
      </c>
      <c r="R1608" s="15">
        <f ca="1">IF(B1608=1, ROUND(_xlfn.NORM.INV(Q1608,$C$9,$C$10)*(1+$T$14), 0), ROUND(_xlfn.NORM.INV(Q1608, $D$9, $D$10)*(1+$T$14), 0))</f>
        <v>90</v>
      </c>
      <c r="S1608" s="20">
        <f ca="1">RAND()</f>
        <v>0.53162812643558499</v>
      </c>
      <c r="T1608" s="18">
        <f ca="1">IF(B1608=1, ROUND(_xlfn.NORM.INV(S1608,$C$11,$C$12), 2), ROUND(_xlfn.NORM.INV(S1608, $D$11, $D$12), 2))</f>
        <v>6901</v>
      </c>
      <c r="U1608" s="15">
        <f ca="1">MIN(F1608,R1608)</f>
        <v>32</v>
      </c>
      <c r="V1608" s="15">
        <f ca="1">RAND()</f>
        <v>0.65398060237536704</v>
      </c>
      <c r="W1608" s="19">
        <f ca="1">(IF(B1608=1, $G$21+($G$22-$G$21)*V1608, $H$21+($H$22-$H$21)*V1608))</f>
        <v>3.7889321083137847E-2</v>
      </c>
      <c r="X1608" s="15">
        <f ca="1">ROUND(U1608*(1-W1608), 0)</f>
        <v>31</v>
      </c>
      <c r="Y1608" s="20">
        <f ca="1">RAND()</f>
        <v>0.29551806850513551</v>
      </c>
      <c r="Z1608" s="15">
        <f ca="1">IF(B1608=1, ROUND(_xlfn.NORM.INV(Y1608,$C$13,$C$14)*(1+$T$14), 0), ROUND(_xlfn.NORM.INV(Y1608, $D$13, $D$14)*(1+$T$14), 0))</f>
        <v>42</v>
      </c>
      <c r="AA1608" s="20">
        <f ca="1">RAND()</f>
        <v>0.91987974070280876</v>
      </c>
      <c r="AB1608" s="18">
        <f ca="1">IF(B1608=1, ROUND(_xlfn.NORM.INV(AA1608,$C$15,$C$16), 2), ROUND(_xlfn.NORM.INV(AA1608, $D$15, $D$16), 2))</f>
        <v>4317.6899999999996</v>
      </c>
      <c r="AC1608" s="15">
        <f ca="1">MIN(G1608,Z1608)</f>
        <v>21</v>
      </c>
      <c r="AD1608" s="15">
        <f ca="1">RAND()</f>
        <v>0.46770507670168537</v>
      </c>
      <c r="AE1608" s="19">
        <f ca="1">(IF(B1608=1, $G$21+($G$22-$G$21)*AD1608, $H$21+($H$22-$H$21)*AD1608))</f>
        <v>3.1369677684558991E-2</v>
      </c>
      <c r="AF1608" s="15">
        <f ca="1">ROUND(AC1608*(1-AE1608), 0)</f>
        <v>20</v>
      </c>
      <c r="AG1608" s="20">
        <f ca="1">RAND()</f>
        <v>0.78562643339868987</v>
      </c>
      <c r="AH1608" s="15">
        <f ca="1">IF(B1608=1, ROUND(_xlfn.NORM.INV(AG1608,$C$17,$C$18)*(1+$T$14), 0), ROUND(_xlfn.NORM.INV(AG1608, $D$17, $D$18)*(1+$T$14), 0))</f>
        <v>404</v>
      </c>
      <c r="AI1608" s="20">
        <f ca="1">RAND()</f>
        <v>0.271669334533302</v>
      </c>
      <c r="AJ1608" s="18">
        <f ca="1">IF(B1608=1, ROUND(_xlfn.NORM.INV(AI1608,$C$19,$C$20), 2), ROUND(_xlfn.NORM.INV(AI1608, $D$19, $D$20), 2))</f>
        <v>2093.8000000000002</v>
      </c>
      <c r="AK1608" s="15">
        <f ca="1">MIN(ROUND(H1608*(1+$C$22),0),AH1608)</f>
        <v>272</v>
      </c>
      <c r="AL1608" s="20">
        <f ca="1">RAND()</f>
        <v>0.38416434699522362</v>
      </c>
      <c r="AM1608" s="19">
        <f ca="1">(IF(B1608=1, $G$21+($G$22-$G$21)*AL1608, $H$21+($H$22-$H$21)*AL1608))</f>
        <v>2.8445752144832828E-2</v>
      </c>
      <c r="AN1608" s="15">
        <f ca="1">ROUND(AK1608*(1-AM1608), 0)</f>
        <v>264</v>
      </c>
      <c r="AO1608" s="18">
        <f ca="1">SUM(IF(AN1608&gt;H1608, (AN1608-H1608)*($G$23+AJ1608), 0),IF(AF1608&gt;G1608,(AF1608-G1608)*($G$23+AB1608),0),IF(X1608&gt;F1608,(X1608-F1608)*($G$23+T1608),0),IF(P1608&gt;E1608,(P1608-E1608)*($G$23+L1608),0))</f>
        <v>14724</v>
      </c>
      <c r="AP1608" s="18">
        <f>-$C$24</f>
        <v>-313614.51120000001</v>
      </c>
      <c r="AQ1608" s="17">
        <f ca="1">L1608*P1608+T1608*X1608+AB1608*AF1608+AJ1608*AN1608-AO1608+AP1608</f>
        <v>524709.48879999993</v>
      </c>
      <c r="AS1608" s="21">
        <f ca="1">SUM(IF(AN1608&gt;H1608, (AN1608-H1608), 0),IF(AF1608&gt;G1608,(AF1608-G1608),0),IF(X1608&gt;F1608,(X1608-F1608),0),IF(P1608&gt;E1608,(P1608-E1608),0))</f>
        <v>5</v>
      </c>
    </row>
    <row r="1609" spans="1:45" x14ac:dyDescent="0.4">
      <c r="A1609" s="15">
        <v>1581</v>
      </c>
      <c r="B1609" s="15">
        <f ca="1">IF(RAND() &lt; (8/12), 0, 1)</f>
        <v>1</v>
      </c>
      <c r="C1609" s="20">
        <f ca="1">RAND()</f>
        <v>0.68295758064765621</v>
      </c>
      <c r="D1609" s="15" t="str">
        <f ca="1">LOOKUP(C1609,$H$13:$H$16,$F$13:$F$16)</f>
        <v>Boeing 777-300ER</v>
      </c>
      <c r="E1609" s="15">
        <f ca="1">LOOKUP(D1609,$F$6:$F$9,$I$6:$I$9)</f>
        <v>8</v>
      </c>
      <c r="F1609" s="15">
        <f ca="1">LOOKUP(D1609,$F$6:$F$9,$J$6:$J$9)</f>
        <v>40</v>
      </c>
      <c r="G1609" s="15">
        <f ca="1">LOOKUP(D1609,$F$6:$F$9,$K$6:$K$9)</f>
        <v>24</v>
      </c>
      <c r="H1609" s="15">
        <f ca="1">LOOKUP(D1609,$F$6:$F$9,$L$6:$L$9)</f>
        <v>260</v>
      </c>
      <c r="I1609" s="20">
        <f ca="1">RAND()</f>
        <v>0.58206160219240322</v>
      </c>
      <c r="J1609" s="15">
        <f ca="1">IF(B1609=1, ROUND(_xlfn.NORM.INV(I1609,$C$5,$C$6)*(1+$T$14), 0), ROUND(_xlfn.NORM.INV(I1609, $D$5, $D$6)*(1+$T$14), 0))</f>
        <v>7</v>
      </c>
      <c r="K1609" s="20">
        <f ca="1">RAND()</f>
        <v>0.10187831006050097</v>
      </c>
      <c r="L1609" s="18">
        <f ca="1">IF(B1609=1, ROUND(_xlfn.NORM.INV(K1609,$C$7,$C$8), 2), ROUND(_xlfn.NORM.INV(K1609, $D$7, $D$8), 2))</f>
        <v>11366.87</v>
      </c>
      <c r="M1609" s="15">
        <f ca="1">MIN(E1609,J1609)</f>
        <v>7</v>
      </c>
      <c r="N1609" s="15">
        <f ca="1">RAND()</f>
        <v>0.51213467521702638</v>
      </c>
      <c r="O1609" s="19">
        <f ca="1">(IF(B1609=1, $G$21+($G$22-$G$21)*N1609, $H$21+($H$22-$H$21)*N1609))</f>
        <v>3.2924713632595928E-2</v>
      </c>
      <c r="P1609" s="15">
        <f ca="1">ROUND(M1609*(1-O1609), 0)</f>
        <v>7</v>
      </c>
      <c r="Q1609" s="20">
        <f ca="1">RAND()</f>
        <v>0.79480096566181235</v>
      </c>
      <c r="R1609" s="15">
        <f ca="1">IF(B1609=1, ROUND(_xlfn.NORM.INV(Q1609,$C$9,$C$10)*(1+$T$14), 0), ROUND(_xlfn.NORM.INV(Q1609, $D$9, $D$10)*(1+$T$14), 0))</f>
        <v>82</v>
      </c>
      <c r="S1609" s="20">
        <f ca="1">RAND()</f>
        <v>0.63290790766653648</v>
      </c>
      <c r="T1609" s="18">
        <f ca="1">IF(B1609=1, ROUND(_xlfn.NORM.INV(S1609,$C$11,$C$12), 2), ROUND(_xlfn.NORM.INV(S1609, $D$11, $D$12), 2))</f>
        <v>7135.63</v>
      </c>
      <c r="U1609" s="15">
        <f ca="1">MIN(F1609,R1609)</f>
        <v>40</v>
      </c>
      <c r="V1609" s="15">
        <f ca="1">RAND()</f>
        <v>0.67578739514888664</v>
      </c>
      <c r="W1609" s="19">
        <f ca="1">(IF(B1609=1, $G$21+($G$22-$G$21)*V1609, $H$21+($H$22-$H$21)*V1609))</f>
        <v>3.8652558830211035E-2</v>
      </c>
      <c r="X1609" s="15">
        <f ca="1">ROUND(U1609*(1-W1609), 0)</f>
        <v>38</v>
      </c>
      <c r="Y1609" s="20">
        <f ca="1">RAND()</f>
        <v>0.83423452550922061</v>
      </c>
      <c r="Z1609" s="15">
        <f ca="1">IF(B1609=1, ROUND(_xlfn.NORM.INV(Y1609,$C$13,$C$14)*(1+$T$14), 0), ROUND(_xlfn.NORM.INV(Y1609, $D$13, $D$14)*(1+$T$14), 0))</f>
        <v>77</v>
      </c>
      <c r="AA1609" s="20">
        <f ca="1">RAND()</f>
        <v>0.44564496458026581</v>
      </c>
      <c r="AB1609" s="18">
        <f ca="1">IF(B1609=1, ROUND(_xlfn.NORM.INV(AA1609,$C$15,$C$16), 2), ROUND(_xlfn.NORM.INV(AA1609, $D$15, $D$16), 2))</f>
        <v>3576.64</v>
      </c>
      <c r="AC1609" s="15">
        <f ca="1">MIN(G1609,Z1609)</f>
        <v>24</v>
      </c>
      <c r="AD1609" s="15">
        <f ca="1">RAND()</f>
        <v>0.89073598938870668</v>
      </c>
      <c r="AE1609" s="19">
        <f ca="1">(IF(B1609=1, $G$21+($G$22-$G$21)*AD1609, $H$21+($H$22-$H$21)*AD1609))</f>
        <v>4.6175759628604734E-2</v>
      </c>
      <c r="AF1609" s="15">
        <f ca="1">ROUND(AC1609*(1-AE1609), 0)</f>
        <v>23</v>
      </c>
      <c r="AG1609" s="20">
        <f ca="1">RAND()</f>
        <v>0.28470328135641476</v>
      </c>
      <c r="AH1609" s="15">
        <f ca="1">IF(B1609=1, ROUND(_xlfn.NORM.INV(AG1609,$C$17,$C$18)*(1+$T$14), 0), ROUND(_xlfn.NORM.INV(AG1609, $D$17, $D$18)*(1+$T$14), 0))</f>
        <v>233</v>
      </c>
      <c r="AI1609" s="20">
        <f ca="1">RAND()</f>
        <v>0.72763105205766399</v>
      </c>
      <c r="AJ1609" s="18">
        <f ca="1">IF(B1609=1, ROUND(_xlfn.NORM.INV(AI1609,$C$19,$C$20), 2), ROUND(_xlfn.NORM.INV(AI1609, $D$19, $D$20), 2))</f>
        <v>2458.52</v>
      </c>
      <c r="AK1609" s="15">
        <f ca="1">MIN(ROUND(H1609*(1+$C$22),0),AH1609)</f>
        <v>233</v>
      </c>
      <c r="AL1609" s="20">
        <f ca="1">RAND()</f>
        <v>5.8774773594952423E-2</v>
      </c>
      <c r="AM1609" s="19">
        <f ca="1">(IF(B1609=1, $G$21+($G$22-$G$21)*AL1609, $H$21+($H$22-$H$21)*AL1609))</f>
        <v>1.7057117075823334E-2</v>
      </c>
      <c r="AN1609" s="15">
        <f ca="1">ROUND(AK1609*(1-AM1609), 0)</f>
        <v>229</v>
      </c>
      <c r="AO1609" s="18">
        <f ca="1">SUM(IF(AN1609&gt;H1609, (AN1609-H1609)*($G$23+AJ1609), 0),IF(AF1609&gt;G1609,(AF1609-G1609)*($G$23+AB1609),0),IF(X1609&gt;F1609,(X1609-F1609)*($G$23+T1609),0),IF(P1609&gt;E1609,(P1609-E1609)*($G$23+L1609),0))</f>
        <v>0</v>
      </c>
      <c r="AP1609" s="18">
        <f>-$C$24</f>
        <v>-313614.51120000001</v>
      </c>
      <c r="AQ1609" s="17">
        <f ca="1">L1609*P1609+T1609*X1609+AB1609*AF1609+AJ1609*AN1609-AO1609+AP1609</f>
        <v>682371.31880000001</v>
      </c>
      <c r="AS1609" s="21">
        <f ca="1">SUM(IF(AN1609&gt;H1609, (AN1609-H1609), 0),IF(AF1609&gt;G1609,(AF1609-G1609),0),IF(X1609&gt;F1609,(X1609-F1609),0),IF(P1609&gt;E1609,(P1609-E1609),0))</f>
        <v>0</v>
      </c>
    </row>
    <row r="1610" spans="1:45" x14ac:dyDescent="0.4">
      <c r="A1610" s="15">
        <v>1582</v>
      </c>
      <c r="B1610" s="15">
        <f ca="1">IF(RAND() &lt; (8/12), 0, 1)</f>
        <v>1</v>
      </c>
      <c r="C1610" s="20">
        <f ca="1">RAND()</f>
        <v>0.69520421355584561</v>
      </c>
      <c r="D1610" s="15" t="str">
        <f ca="1">LOOKUP(C1610,$H$13:$H$16,$F$13:$F$16)</f>
        <v>Boeing 777-300ER</v>
      </c>
      <c r="E1610" s="15">
        <f ca="1">LOOKUP(D1610,$F$6:$F$9,$I$6:$I$9)</f>
        <v>8</v>
      </c>
      <c r="F1610" s="15">
        <f ca="1">LOOKUP(D1610,$F$6:$F$9,$J$6:$J$9)</f>
        <v>40</v>
      </c>
      <c r="G1610" s="15">
        <f ca="1">LOOKUP(D1610,$F$6:$F$9,$K$6:$K$9)</f>
        <v>24</v>
      </c>
      <c r="H1610" s="15">
        <f ca="1">LOOKUP(D1610,$F$6:$F$9,$L$6:$L$9)</f>
        <v>260</v>
      </c>
      <c r="I1610" s="20">
        <f ca="1">RAND()</f>
        <v>0.980533700841411</v>
      </c>
      <c r="J1610" s="15">
        <f ca="1">IF(B1610=1, ROUND(_xlfn.NORM.INV(I1610,$C$5,$C$6)*(1+$T$14), 0), ROUND(_xlfn.NORM.INV(I1610, $D$5, $D$6)*(1+$T$14), 0))</f>
        <v>11</v>
      </c>
      <c r="K1610" s="20">
        <f ca="1">RAND()</f>
        <v>0.22026207366369766</v>
      </c>
      <c r="L1610" s="18">
        <f ca="1">IF(B1610=1, ROUND(_xlfn.NORM.INV(K1610,$C$7,$C$8), 2), ROUND(_xlfn.NORM.INV(K1610, $D$7, $D$8), 2))</f>
        <v>12267.89</v>
      </c>
      <c r="M1610" s="15">
        <f ca="1">MIN(E1610,J1610)</f>
        <v>8</v>
      </c>
      <c r="N1610" s="15">
        <f ca="1">RAND()</f>
        <v>0.60363515358813369</v>
      </c>
      <c r="O1610" s="19">
        <f ca="1">(IF(B1610=1, $G$21+($G$22-$G$21)*N1610, $H$21+($H$22-$H$21)*N1610))</f>
        <v>3.6127230375584685E-2</v>
      </c>
      <c r="P1610" s="15">
        <f ca="1">ROUND(M1610*(1-O1610), 0)</f>
        <v>8</v>
      </c>
      <c r="Q1610" s="20">
        <f ca="1">RAND()</f>
        <v>4.6460384231971963E-2</v>
      </c>
      <c r="R1610" s="15">
        <f ca="1">IF(B1610=1, ROUND(_xlfn.NORM.INV(Q1610,$C$9,$C$10)*(1+$T$14), 0), ROUND(_xlfn.NORM.INV(Q1610, $D$9, $D$10)*(1+$T$14), 0))</f>
        <v>19</v>
      </c>
      <c r="S1610" s="20">
        <f ca="1">RAND()</f>
        <v>0.76243675623635199</v>
      </c>
      <c r="T1610" s="18">
        <f ca="1">IF(B1610=1, ROUND(_xlfn.NORM.INV(S1610,$C$11,$C$12), 2), ROUND(_xlfn.NORM.INV(S1610, $D$11, $D$12), 2))</f>
        <v>7473.41</v>
      </c>
      <c r="U1610" s="15">
        <f ca="1">MIN(F1610,R1610)</f>
        <v>19</v>
      </c>
      <c r="V1610" s="15">
        <f ca="1">RAND()</f>
        <v>0.75282150743331366</v>
      </c>
      <c r="W1610" s="19">
        <f ca="1">(IF(B1610=1, $G$21+($G$22-$G$21)*V1610, $H$21+($H$22-$H$21)*V1610))</f>
        <v>4.1348752760165981E-2</v>
      </c>
      <c r="X1610" s="15">
        <f ca="1">ROUND(U1610*(1-W1610), 0)</f>
        <v>18</v>
      </c>
      <c r="Y1610" s="20">
        <f ca="1">RAND()</f>
        <v>8.8940552847534438E-2</v>
      </c>
      <c r="Z1610" s="15">
        <f ca="1">IF(B1610=1, ROUND(_xlfn.NORM.INV(Y1610,$C$13,$C$14)*(1+$T$14), 0), ROUND(_xlfn.NORM.INV(Y1610, $D$13, $D$14)*(1+$T$14), 0))</f>
        <v>23</v>
      </c>
      <c r="AA1610" s="20">
        <f ca="1">RAND()</f>
        <v>0.44332811886836176</v>
      </c>
      <c r="AB1610" s="18">
        <f ca="1">IF(B1610=1, ROUND(_xlfn.NORM.INV(AA1610,$C$15,$C$16), 2), ROUND(_xlfn.NORM.INV(AA1610, $D$15, $D$16), 2))</f>
        <v>3573.82</v>
      </c>
      <c r="AC1610" s="15">
        <f ca="1">MIN(G1610,Z1610)</f>
        <v>23</v>
      </c>
      <c r="AD1610" s="15">
        <f ca="1">RAND()</f>
        <v>0.66510933110678161</v>
      </c>
      <c r="AE1610" s="19">
        <f ca="1">(IF(B1610=1, $G$21+($G$22-$G$21)*AD1610, $H$21+($H$22-$H$21)*AD1610))</f>
        <v>3.8278826588737359E-2</v>
      </c>
      <c r="AF1610" s="15">
        <f ca="1">ROUND(AC1610*(1-AE1610), 0)</f>
        <v>22</v>
      </c>
      <c r="AG1610" s="20">
        <f ca="1">RAND()</f>
        <v>0.9536796416016633</v>
      </c>
      <c r="AH1610" s="15">
        <f ca="1">IF(B1610=1, ROUND(_xlfn.NORM.INV(AG1610,$C$17,$C$18)*(1+$T$14), 0), ROUND(_xlfn.NORM.INV(AG1610, $D$17, $D$18)*(1+$T$14), 0))</f>
        <v>516</v>
      </c>
      <c r="AI1610" s="20">
        <f ca="1">RAND()</f>
        <v>0.77394794607629325</v>
      </c>
      <c r="AJ1610" s="18">
        <f ca="1">IF(B1610=1, ROUND(_xlfn.NORM.INV(AI1610,$C$19,$C$20), 2), ROUND(_xlfn.NORM.INV(AI1610, $D$19, $D$20), 2))</f>
        <v>2502.48</v>
      </c>
      <c r="AK1610" s="15">
        <f ca="1">MIN(ROUND(H1610*(1+$C$22),0),AH1610)</f>
        <v>273</v>
      </c>
      <c r="AL1610" s="20">
        <f ca="1">RAND()</f>
        <v>0.80674380241280963</v>
      </c>
      <c r="AM1610" s="19">
        <f ca="1">(IF(B1610=1, $G$21+($G$22-$G$21)*AL1610, $H$21+($H$22-$H$21)*AL1610))</f>
        <v>4.3236033084448344E-2</v>
      </c>
      <c r="AN1610" s="15">
        <f ca="1">ROUND(AK1610*(1-AM1610), 0)</f>
        <v>261</v>
      </c>
      <c r="AO1610" s="18">
        <f ca="1">SUM(IF(AN1610&gt;H1610, (AN1610-H1610)*($G$23+AJ1610), 0),IF(AF1610&gt;G1610,(AF1610-G1610)*($G$23+AB1610),0),IF(X1610&gt;F1610,(X1610-F1610)*($G$23+T1610),0),IF(P1610&gt;E1610,(P1610-E1610)*($G$23+L1610),0))</f>
        <v>3353.48</v>
      </c>
      <c r="AP1610" s="18">
        <f>-$C$24</f>
        <v>-313614.51120000001</v>
      </c>
      <c r="AQ1610" s="17">
        <f ca="1">L1610*P1610+T1610*X1610+AB1610*AF1610+AJ1610*AN1610-AO1610+AP1610</f>
        <v>647467.82880000002</v>
      </c>
      <c r="AS1610" s="21">
        <f ca="1">SUM(IF(AN1610&gt;H1610, (AN1610-H1610), 0),IF(AF1610&gt;G1610,(AF1610-G1610),0),IF(X1610&gt;F1610,(X1610-F1610),0),IF(P1610&gt;E1610,(P1610-E1610),0))</f>
        <v>1</v>
      </c>
    </row>
    <row r="1611" spans="1:45" x14ac:dyDescent="0.4">
      <c r="A1611" s="15">
        <v>1583</v>
      </c>
      <c r="B1611" s="15">
        <f ca="1">IF(RAND() &lt; (8/12), 0, 1)</f>
        <v>0</v>
      </c>
      <c r="C1611" s="20">
        <f ca="1">RAND()</f>
        <v>0.29827852311052538</v>
      </c>
      <c r="D1611" s="15" t="str">
        <f ca="1">LOOKUP(C1611,$H$13:$H$16,$F$13:$F$16)</f>
        <v>Airbus A380-800</v>
      </c>
      <c r="E1611" s="15">
        <f ca="1">LOOKUP(D1611,$F$6:$F$9,$I$6:$I$9)</f>
        <v>14</v>
      </c>
      <c r="F1611" s="15">
        <f ca="1">LOOKUP(D1611,$F$6:$F$9,$J$6:$J$9)</f>
        <v>76</v>
      </c>
      <c r="G1611" s="15">
        <f ca="1">LOOKUP(D1611,$F$6:$F$9,$K$6:$K$9)</f>
        <v>56</v>
      </c>
      <c r="H1611" s="15">
        <f ca="1">LOOKUP(D1611,$F$6:$F$9,$L$6:$L$9)</f>
        <v>341</v>
      </c>
      <c r="I1611" s="20">
        <f ca="1">RAND()</f>
        <v>0.25897812787903018</v>
      </c>
      <c r="J1611" s="15">
        <f ca="1">IF(B1611=1, ROUND(_xlfn.NORM.INV(I1611,$C$5,$C$6)*(1+$T$14), 0), ROUND(_xlfn.NORM.INV(I1611, $D$5, $D$6)*(1+$T$14), 0))</f>
        <v>4</v>
      </c>
      <c r="K1611" s="20">
        <f ca="1">RAND()</f>
        <v>8.7560835908754298E-2</v>
      </c>
      <c r="L1611" s="18">
        <f ca="1">IF(B1611=1, ROUND(_xlfn.NORM.INV(K1611,$C$7,$C$8), 2), ROUND(_xlfn.NORM.INV(K1611, $D$7, $D$8), 2))</f>
        <v>9874.4</v>
      </c>
      <c r="M1611" s="15">
        <f ca="1">MIN(E1611,J1611)</f>
        <v>4</v>
      </c>
      <c r="N1611" s="15">
        <f ca="1">RAND()</f>
        <v>0.73630377002160818</v>
      </c>
      <c r="O1611" s="19">
        <f ca="1">(IF(B1611=1, $G$21+($G$22-$G$21)*N1611, $H$21+($H$22-$H$21)*N1611))</f>
        <v>3.2089113100648242E-2</v>
      </c>
      <c r="P1611" s="15">
        <f ca="1">ROUND(M1611*(1-O1611), 0)</f>
        <v>4</v>
      </c>
      <c r="Q1611" s="20">
        <f ca="1">RAND()</f>
        <v>0.55608768051763635</v>
      </c>
      <c r="R1611" s="15">
        <f ca="1">IF(B1611=1, ROUND(_xlfn.NORM.INV(Q1611,$C$9,$C$10)*(1+$T$14), 0), ROUND(_xlfn.NORM.INV(Q1611, $D$9, $D$10)*(1+$T$14), 0))</f>
        <v>41</v>
      </c>
      <c r="S1611" s="20">
        <f ca="1">RAND()</f>
        <v>0.55615379416404465</v>
      </c>
      <c r="T1611" s="18">
        <f ca="1">IF(B1611=1, ROUND(_xlfn.NORM.INV(S1611,$C$11,$C$12), 2), ROUND(_xlfn.NORM.INV(S1611, $D$11, $D$12), 2))</f>
        <v>5278.37</v>
      </c>
      <c r="U1611" s="15">
        <f ca="1">MIN(F1611,R1611)</f>
        <v>41</v>
      </c>
      <c r="V1611" s="15">
        <f ca="1">RAND()</f>
        <v>0.79386434312453358</v>
      </c>
      <c r="W1611" s="19">
        <f ca="1">(IF(B1611=1, $G$21+($G$22-$G$21)*V1611, $H$21+($H$22-$H$21)*V1611))</f>
        <v>3.3815930293736009E-2</v>
      </c>
      <c r="X1611" s="15">
        <f ca="1">ROUND(U1611*(1-W1611), 0)</f>
        <v>40</v>
      </c>
      <c r="Y1611" s="20">
        <f ca="1">RAND()</f>
        <v>0.14231105823831947</v>
      </c>
      <c r="Z1611" s="15">
        <f ca="1">IF(B1611=1, ROUND(_xlfn.NORM.INV(Y1611,$C$13,$C$14)*(1+$T$14), 0), ROUND(_xlfn.NORM.INV(Y1611, $D$13, $D$14)*(1+$T$14), 0))</f>
        <v>26</v>
      </c>
      <c r="AA1611" s="20">
        <f ca="1">RAND()</f>
        <v>0.29102718907580005</v>
      </c>
      <c r="AB1611" s="18">
        <f ca="1">IF(B1611=1, ROUND(_xlfn.NORM.INV(AA1611,$C$15,$C$16), 2), ROUND(_xlfn.NORM.INV(AA1611, $D$15, $D$16), 2))</f>
        <v>2731.08</v>
      </c>
      <c r="AC1611" s="15">
        <f ca="1">MIN(G1611,Z1611)</f>
        <v>26</v>
      </c>
      <c r="AD1611" s="15">
        <f ca="1">RAND()</f>
        <v>0.11494304674048472</v>
      </c>
      <c r="AE1611" s="19">
        <f ca="1">(IF(B1611=1, $G$21+($G$22-$G$21)*AD1611, $H$21+($H$22-$H$21)*AD1611))</f>
        <v>1.3448291402214542E-2</v>
      </c>
      <c r="AF1611" s="15">
        <f ca="1">ROUND(AC1611*(1-AE1611), 0)</f>
        <v>26</v>
      </c>
      <c r="AG1611" s="20">
        <f ca="1">RAND()</f>
        <v>0.73013936619146746</v>
      </c>
      <c r="AH1611" s="15">
        <f ca="1">IF(B1611=1, ROUND(_xlfn.NORM.INV(AG1611,$C$17,$C$18)*(1+$T$14), 0), ROUND(_xlfn.NORM.INV(AG1611, $D$17, $D$18)*(1+$T$14), 0))</f>
        <v>232</v>
      </c>
      <c r="AI1611" s="20">
        <f ca="1">RAND()</f>
        <v>0.47599556404160148</v>
      </c>
      <c r="AJ1611" s="18">
        <f ca="1">IF(B1611=1, ROUND(_xlfn.NORM.INV(AI1611,$C$19,$C$20), 2), ROUND(_xlfn.NORM.INV(AI1611, $D$19, $D$20), 2))</f>
        <v>1744.16</v>
      </c>
      <c r="AK1611" s="15">
        <f ca="1">MIN(ROUND(H1611*(1+$C$22),0),AH1611)</f>
        <v>232</v>
      </c>
      <c r="AL1611" s="20">
        <f ca="1">RAND()</f>
        <v>0.65561177938058013</v>
      </c>
      <c r="AM1611" s="19">
        <f ca="1">(IF(B1611=1, $G$21+($G$22-$G$21)*AL1611, $H$21+($H$22-$H$21)*AL1611))</f>
        <v>2.9668353381417406E-2</v>
      </c>
      <c r="AN1611" s="15">
        <f ca="1">ROUND(AK1611*(1-AM1611), 0)</f>
        <v>225</v>
      </c>
      <c r="AO1611" s="18">
        <f ca="1">SUM(IF(AN1611&gt;H1611, (AN1611-H1611)*($G$23+AJ1611), 0),IF(AF1611&gt;G1611,(AF1611-G1611)*($G$23+AB1611),0),IF(X1611&gt;F1611,(X1611-F1611)*($G$23+T1611),0),IF(P1611&gt;E1611,(P1611-E1611)*($G$23+L1611),0))</f>
        <v>0</v>
      </c>
      <c r="AP1611" s="18">
        <f>-$C$24</f>
        <v>-313614.51120000001</v>
      </c>
      <c r="AQ1611" s="17">
        <f ca="1">L1611*P1611+T1611*X1611+AB1611*AF1611+AJ1611*AN1611-AO1611+AP1611</f>
        <v>400461.96879999997</v>
      </c>
      <c r="AS1611" s="21">
        <f ca="1">SUM(IF(AN1611&gt;H1611, (AN1611-H1611), 0),IF(AF1611&gt;G1611,(AF1611-G1611),0),IF(X1611&gt;F1611,(X1611-F1611),0),IF(P1611&gt;E1611,(P1611-E1611),0))</f>
        <v>0</v>
      </c>
    </row>
    <row r="1612" spans="1:45" x14ac:dyDescent="0.4">
      <c r="A1612" s="15">
        <v>1584</v>
      </c>
      <c r="B1612" s="15">
        <f ca="1">IF(RAND() &lt; (8/12), 0, 1)</f>
        <v>0</v>
      </c>
      <c r="C1612" s="20">
        <f ca="1">RAND()</f>
        <v>2.920447573357321E-2</v>
      </c>
      <c r="D1612" s="15" t="str">
        <f ca="1">LOOKUP(C1612,$H$13:$H$16,$F$13:$F$16)</f>
        <v>Airbus A350-900</v>
      </c>
      <c r="E1612" s="15">
        <f ca="1">LOOKUP(D1612,$F$6:$F$9,$I$6:$I$9)</f>
        <v>0</v>
      </c>
      <c r="F1612" s="15">
        <f ca="1">LOOKUP(D1612,$F$6:$F$9,$J$6:$J$9)</f>
        <v>32</v>
      </c>
      <c r="G1612" s="15">
        <f ca="1">LOOKUP(D1612,$F$6:$F$9,$K$6:$K$9)</f>
        <v>21</v>
      </c>
      <c r="H1612" s="15">
        <f ca="1">LOOKUP(D1612,$F$6:$F$9,$L$6:$L$9)</f>
        <v>259</v>
      </c>
      <c r="I1612" s="20">
        <f ca="1">RAND()</f>
        <v>0.63054706719612041</v>
      </c>
      <c r="J1612" s="15">
        <f ca="1">IF(B1612=1, ROUND(_xlfn.NORM.INV(I1612,$C$5,$C$6)*(1+$T$14), 0), ROUND(_xlfn.NORM.INV(I1612, $D$5, $D$6)*(1+$T$14), 0))</f>
        <v>5</v>
      </c>
      <c r="K1612" s="20">
        <f ca="1">RAND()</f>
        <v>0.43559433318222263</v>
      </c>
      <c r="L1612" s="18">
        <f ca="1">IF(B1612=1, ROUND(_xlfn.NORM.INV(K1612,$C$7,$C$8), 2), ROUND(_xlfn.NORM.INV(K1612, $D$7, $D$8), 2))</f>
        <v>10418.48</v>
      </c>
      <c r="M1612" s="15">
        <f ca="1">MIN(E1612,J1612)</f>
        <v>0</v>
      </c>
      <c r="N1612" s="15">
        <f ca="1">RAND()</f>
        <v>0.73700344030042308</v>
      </c>
      <c r="O1612" s="19">
        <f ca="1">(IF(B1612=1, $G$21+($G$22-$G$21)*N1612, $H$21+($H$22-$H$21)*N1612))</f>
        <v>3.211010320901269E-2</v>
      </c>
      <c r="P1612" s="15">
        <f ca="1">ROUND(M1612*(1-O1612), 0)</f>
        <v>0</v>
      </c>
      <c r="Q1612" s="20">
        <f ca="1">RAND()</f>
        <v>0.19441606902260089</v>
      </c>
      <c r="R1612" s="15">
        <f ca="1">IF(B1612=1, ROUND(_xlfn.NORM.INV(Q1612,$C$9,$C$10)*(1+$T$14), 0), ROUND(_xlfn.NORM.INV(Q1612, $D$9, $D$10)*(1+$T$14), 0))</f>
        <v>31</v>
      </c>
      <c r="S1612" s="20">
        <f ca="1">RAND()</f>
        <v>0.22490234811804488</v>
      </c>
      <c r="T1612" s="18">
        <f ca="1">IF(B1612=1, ROUND(_xlfn.NORM.INV(S1612,$C$11,$C$12), 2), ROUND(_xlfn.NORM.INV(S1612, $D$11, $D$12), 2))</f>
        <v>5073.97</v>
      </c>
      <c r="U1612" s="15">
        <f ca="1">MIN(F1612,R1612)</f>
        <v>31</v>
      </c>
      <c r="V1612" s="15">
        <f ca="1">RAND()</f>
        <v>0.86700759171852693</v>
      </c>
      <c r="W1612" s="19">
        <f ca="1">(IF(B1612=1, $G$21+($G$22-$G$21)*V1612, $H$21+($H$22-$H$21)*V1612))</f>
        <v>3.6010227751555809E-2</v>
      </c>
      <c r="X1612" s="15">
        <f ca="1">ROUND(U1612*(1-W1612), 0)</f>
        <v>30</v>
      </c>
      <c r="Y1612" s="20">
        <f ca="1">RAND()</f>
        <v>0.21412218283639817</v>
      </c>
      <c r="Z1612" s="15">
        <f ca="1">IF(B1612=1, ROUND(_xlfn.NORM.INV(Y1612,$C$13,$C$14)*(1+$T$14), 0), ROUND(_xlfn.NORM.INV(Y1612, $D$13, $D$14)*(1+$T$14), 0))</f>
        <v>28</v>
      </c>
      <c r="AA1612" s="20">
        <f ca="1">RAND()</f>
        <v>0.88916898175548942</v>
      </c>
      <c r="AB1612" s="18">
        <f ca="1">IF(B1612=1, ROUND(_xlfn.NORM.INV(AA1612,$C$15,$C$16), 2), ROUND(_xlfn.NORM.INV(AA1612, $D$15, $D$16), 2))</f>
        <v>2946.5</v>
      </c>
      <c r="AC1612" s="15">
        <f ca="1">MIN(G1612,Z1612)</f>
        <v>21</v>
      </c>
      <c r="AD1612" s="15">
        <f ca="1">RAND()</f>
        <v>0.19840270931039194</v>
      </c>
      <c r="AE1612" s="19">
        <f ca="1">(IF(B1612=1, $G$21+($G$22-$G$21)*AD1612, $H$21+($H$22-$H$21)*AD1612))</f>
        <v>1.5952081279311758E-2</v>
      </c>
      <c r="AF1612" s="15">
        <f ca="1">ROUND(AC1612*(1-AE1612), 0)</f>
        <v>21</v>
      </c>
      <c r="AG1612" s="20">
        <f ca="1">RAND()</f>
        <v>0.71773377456639875</v>
      </c>
      <c r="AH1612" s="15">
        <f ca="1">IF(B1612=1, ROUND(_xlfn.NORM.INV(AG1612,$C$17,$C$18)*(1+$T$14), 0), ROUND(_xlfn.NORM.INV(AG1612, $D$17, $D$18)*(1+$T$14), 0))</f>
        <v>230</v>
      </c>
      <c r="AI1612" s="20">
        <f ca="1">RAND()</f>
        <v>0.59405446533911166</v>
      </c>
      <c r="AJ1612" s="18">
        <f ca="1">IF(B1612=1, ROUND(_xlfn.NORM.INV(AI1612,$C$19,$C$20), 2), ROUND(_xlfn.NORM.INV(AI1612, $D$19, $D$20), 2))</f>
        <v>1766.81</v>
      </c>
      <c r="AK1612" s="15">
        <f ca="1">MIN(ROUND(H1612*(1+$C$22),0),AH1612)</f>
        <v>230</v>
      </c>
      <c r="AL1612" s="20">
        <f ca="1">RAND()</f>
        <v>0.48865844600650055</v>
      </c>
      <c r="AM1612" s="19">
        <f ca="1">(IF(B1612=1, $G$21+($G$22-$G$21)*AL1612, $H$21+($H$22-$H$21)*AL1612))</f>
        <v>2.4659753380195014E-2</v>
      </c>
      <c r="AN1612" s="15">
        <f ca="1">ROUND(AK1612*(1-AM1612), 0)</f>
        <v>224</v>
      </c>
      <c r="AO1612" s="18">
        <f ca="1">SUM(IF(AN1612&gt;H1612, (AN1612-H1612)*($G$23+AJ1612), 0),IF(AF1612&gt;G1612,(AF1612-G1612)*($G$23+AB1612),0),IF(X1612&gt;F1612,(X1612-F1612)*($G$23+T1612),0),IF(P1612&gt;E1612,(P1612-E1612)*($G$23+L1612),0))</f>
        <v>0</v>
      </c>
      <c r="AP1612" s="18">
        <f>-$C$24</f>
        <v>-313614.51120000001</v>
      </c>
      <c r="AQ1612" s="17">
        <f ca="1">L1612*P1612+T1612*X1612+AB1612*AF1612+AJ1612*AN1612-AO1612+AP1612</f>
        <v>296246.52880000003</v>
      </c>
      <c r="AS1612" s="21">
        <f ca="1">SUM(IF(AN1612&gt;H1612, (AN1612-H1612), 0),IF(AF1612&gt;G1612,(AF1612-G1612),0),IF(X1612&gt;F1612,(X1612-F1612),0),IF(P1612&gt;E1612,(P1612-E1612),0))</f>
        <v>0</v>
      </c>
    </row>
    <row r="1613" spans="1:45" x14ac:dyDescent="0.4">
      <c r="A1613" s="15">
        <v>1585</v>
      </c>
      <c r="B1613" s="15">
        <f ca="1">IF(RAND() &lt; (8/12), 0, 1)</f>
        <v>0</v>
      </c>
      <c r="C1613" s="20">
        <f ca="1">RAND()</f>
        <v>0.53204397347840382</v>
      </c>
      <c r="D1613" s="15" t="str">
        <f ca="1">LOOKUP(C1613,$H$13:$H$16,$F$13:$F$16)</f>
        <v>Airbus A380-800</v>
      </c>
      <c r="E1613" s="15">
        <f ca="1">LOOKUP(D1613,$F$6:$F$9,$I$6:$I$9)</f>
        <v>14</v>
      </c>
      <c r="F1613" s="15">
        <f ca="1">LOOKUP(D1613,$F$6:$F$9,$J$6:$J$9)</f>
        <v>76</v>
      </c>
      <c r="G1613" s="15">
        <f ca="1">LOOKUP(D1613,$F$6:$F$9,$K$6:$K$9)</f>
        <v>56</v>
      </c>
      <c r="H1613" s="15">
        <f ca="1">LOOKUP(D1613,$F$6:$F$9,$L$6:$L$9)</f>
        <v>341</v>
      </c>
      <c r="I1613" s="20">
        <f ca="1">RAND()</f>
        <v>0.40335119363404048</v>
      </c>
      <c r="J1613" s="15">
        <f ca="1">IF(B1613=1, ROUND(_xlfn.NORM.INV(I1613,$C$5,$C$6)*(1+$T$14), 0), ROUND(_xlfn.NORM.INV(I1613, $D$5, $D$6)*(1+$T$14), 0))</f>
        <v>4</v>
      </c>
      <c r="K1613" s="20">
        <f ca="1">RAND()</f>
        <v>0.11870774790384109</v>
      </c>
      <c r="L1613" s="18">
        <f ca="1">IF(B1613=1, ROUND(_xlfn.NORM.INV(K1613,$C$7,$C$8), 2), ROUND(_xlfn.NORM.INV(K1613, $D$7, $D$8), 2))</f>
        <v>9953.91</v>
      </c>
      <c r="M1613" s="15">
        <f ca="1">MIN(E1613,J1613)</f>
        <v>4</v>
      </c>
      <c r="N1613" s="15">
        <f ca="1">RAND()</f>
        <v>0.89193450013202979</v>
      </c>
      <c r="O1613" s="19">
        <f ca="1">(IF(B1613=1, $G$21+($G$22-$G$21)*N1613, $H$21+($H$22-$H$21)*N1613))</f>
        <v>3.6758035003960896E-2</v>
      </c>
      <c r="P1613" s="15">
        <f ca="1">ROUND(M1613*(1-O1613), 0)</f>
        <v>4</v>
      </c>
      <c r="Q1613" s="20">
        <f ca="1">RAND()</f>
        <v>0.45795287352923619</v>
      </c>
      <c r="R1613" s="15">
        <f ca="1">IF(B1613=1, ROUND(_xlfn.NORM.INV(Q1613,$C$9,$C$10)*(1+$T$14), 0), ROUND(_xlfn.NORM.INV(Q1613, $D$9, $D$10)*(1+$T$14), 0))</f>
        <v>39</v>
      </c>
      <c r="S1613" s="20">
        <f ca="1">RAND()</f>
        <v>0.78028418774606956</v>
      </c>
      <c r="T1613" s="18">
        <f ca="1">IF(B1613=1, ROUND(_xlfn.NORM.INV(S1613,$C$11,$C$12), 2), ROUND(_xlfn.NORM.INV(S1613, $D$11, $D$12), 2))</f>
        <v>5422.38</v>
      </c>
      <c r="U1613" s="15">
        <f ca="1">MIN(F1613,R1613)</f>
        <v>39</v>
      </c>
      <c r="V1613" s="15">
        <f ca="1">RAND()</f>
        <v>0.59057202102574113</v>
      </c>
      <c r="W1613" s="19">
        <f ca="1">(IF(B1613=1, $G$21+($G$22-$G$21)*V1613, $H$21+($H$22-$H$21)*V1613))</f>
        <v>2.7717160630772231E-2</v>
      </c>
      <c r="X1613" s="15">
        <f ca="1">ROUND(U1613*(1-W1613), 0)</f>
        <v>38</v>
      </c>
      <c r="Y1613" s="20">
        <f ca="1">RAND()</f>
        <v>0.5823374908837885</v>
      </c>
      <c r="Z1613" s="15">
        <f ca="1">IF(B1613=1, ROUND(_xlfn.NORM.INV(Y1613,$C$13,$C$14)*(1+$T$14), 0), ROUND(_xlfn.NORM.INV(Y1613, $D$13, $D$14)*(1+$T$14), 0))</f>
        <v>38</v>
      </c>
      <c r="AA1613" s="20">
        <f ca="1">RAND()</f>
        <v>0.12208461382890923</v>
      </c>
      <c r="AB1613" s="18">
        <f ca="1">IF(B1613=1, ROUND(_xlfn.NORM.INV(AA1613,$C$15,$C$16), 2), ROUND(_xlfn.NORM.INV(AA1613, $D$15, $D$16), 2))</f>
        <v>2656.42</v>
      </c>
      <c r="AC1613" s="15">
        <f ca="1">MIN(G1613,Z1613)</f>
        <v>38</v>
      </c>
      <c r="AD1613" s="15">
        <f ca="1">RAND()</f>
        <v>0.17453237772040675</v>
      </c>
      <c r="AE1613" s="19">
        <f ca="1">(IF(B1613=1, $G$21+($G$22-$G$21)*AD1613, $H$21+($H$22-$H$21)*AD1613))</f>
        <v>1.5235971331612202E-2</v>
      </c>
      <c r="AF1613" s="15">
        <f ca="1">ROUND(AC1613*(1-AE1613), 0)</f>
        <v>37</v>
      </c>
      <c r="AG1613" s="20">
        <f ca="1">RAND()</f>
        <v>0.62395844541789702</v>
      </c>
      <c r="AH1613" s="15">
        <f ca="1">IF(B1613=1, ROUND(_xlfn.NORM.INV(AG1613,$C$17,$C$18)*(1+$T$14), 0), ROUND(_xlfn.NORM.INV(AG1613, $D$17, $D$18)*(1+$T$14), 0))</f>
        <v>216</v>
      </c>
      <c r="AI1613" s="20">
        <f ca="1">RAND()</f>
        <v>8.1728735791891771E-2</v>
      </c>
      <c r="AJ1613" s="18">
        <f ca="1">IF(B1613=1, ROUND(_xlfn.NORM.INV(AI1613,$C$19,$C$20), 2), ROUND(_xlfn.NORM.INV(AI1613, $D$19, $D$20), 2))</f>
        <v>1642.88</v>
      </c>
      <c r="AK1613" s="15">
        <f ca="1">MIN(ROUND(H1613*(1+$C$22),0),AH1613)</f>
        <v>216</v>
      </c>
      <c r="AL1613" s="20">
        <f ca="1">RAND()</f>
        <v>0.4275442146154067</v>
      </c>
      <c r="AM1613" s="19">
        <f ca="1">(IF(B1613=1, $G$21+($G$22-$G$21)*AL1613, $H$21+($H$22-$H$21)*AL1613))</f>
        <v>2.2826326438462202E-2</v>
      </c>
      <c r="AN1613" s="15">
        <f ca="1">ROUND(AK1613*(1-AM1613), 0)</f>
        <v>211</v>
      </c>
      <c r="AO1613" s="18">
        <f ca="1">SUM(IF(AN1613&gt;H1613, (AN1613-H1613)*($G$23+AJ1613), 0),IF(AF1613&gt;G1613,(AF1613-G1613)*($G$23+AB1613),0),IF(X1613&gt;F1613,(X1613-F1613)*($G$23+T1613),0),IF(P1613&gt;E1613,(P1613-E1613)*($G$23+L1613),0))</f>
        <v>0</v>
      </c>
      <c r="AP1613" s="18">
        <f>-$C$24</f>
        <v>-313614.51120000001</v>
      </c>
      <c r="AQ1613" s="17">
        <f ca="1">L1613*P1613+T1613*X1613+AB1613*AF1613+AJ1613*AN1613-AO1613+AP1613</f>
        <v>377186.78880000004</v>
      </c>
      <c r="AS1613" s="21">
        <f ca="1">SUM(IF(AN1613&gt;H1613, (AN1613-H1613), 0),IF(AF1613&gt;G1613,(AF1613-G1613),0),IF(X1613&gt;F1613,(X1613-F1613),0),IF(P1613&gt;E1613,(P1613-E1613),0))</f>
        <v>0</v>
      </c>
    </row>
    <row r="1614" spans="1:45" x14ac:dyDescent="0.4">
      <c r="A1614" s="15">
        <v>1586</v>
      </c>
      <c r="B1614" s="15">
        <f ca="1">IF(RAND() &lt; (8/12), 0, 1)</f>
        <v>0</v>
      </c>
      <c r="C1614" s="20">
        <f ca="1">RAND()</f>
        <v>0.48838123056240945</v>
      </c>
      <c r="D1614" s="15" t="str">
        <f ca="1">LOOKUP(C1614,$H$13:$H$16,$F$13:$F$16)</f>
        <v>Airbus A380-800</v>
      </c>
      <c r="E1614" s="15">
        <f ca="1">LOOKUP(D1614,$F$6:$F$9,$I$6:$I$9)</f>
        <v>14</v>
      </c>
      <c r="F1614" s="15">
        <f ca="1">LOOKUP(D1614,$F$6:$F$9,$J$6:$J$9)</f>
        <v>76</v>
      </c>
      <c r="G1614" s="15">
        <f ca="1">LOOKUP(D1614,$F$6:$F$9,$K$6:$K$9)</f>
        <v>56</v>
      </c>
      <c r="H1614" s="15">
        <f ca="1">LOOKUP(D1614,$F$6:$F$9,$L$6:$L$9)</f>
        <v>341</v>
      </c>
      <c r="I1614" s="20">
        <f ca="1">RAND()</f>
        <v>0.87529263451692929</v>
      </c>
      <c r="J1614" s="15">
        <f ca="1">IF(B1614=1, ROUND(_xlfn.NORM.INV(I1614,$C$5,$C$6)*(1+$T$14), 0), ROUND(_xlfn.NORM.INV(I1614, $D$5, $D$6)*(1+$T$14), 0))</f>
        <v>5</v>
      </c>
      <c r="K1614" s="20">
        <f ca="1">RAND()</f>
        <v>1.8630682317823943E-3</v>
      </c>
      <c r="L1614" s="18">
        <f ca="1">IF(B1614=1, ROUND(_xlfn.NORM.INV(K1614,$C$7,$C$8), 2), ROUND(_xlfn.NORM.INV(K1614, $D$7, $D$8), 2))</f>
        <v>9170.4699999999993</v>
      </c>
      <c r="M1614" s="15">
        <f ca="1">MIN(E1614,J1614)</f>
        <v>5</v>
      </c>
      <c r="N1614" s="15">
        <f ca="1">RAND()</f>
        <v>1.750170584157773E-2</v>
      </c>
      <c r="O1614" s="19">
        <f ca="1">(IF(B1614=1, $G$21+($G$22-$G$21)*N1614, $H$21+($H$22-$H$21)*N1614))</f>
        <v>1.0525051175247333E-2</v>
      </c>
      <c r="P1614" s="15">
        <f ca="1">ROUND(M1614*(1-O1614), 0)</f>
        <v>5</v>
      </c>
      <c r="Q1614" s="20">
        <f ca="1">RAND()</f>
        <v>0.10493220118626456</v>
      </c>
      <c r="R1614" s="15">
        <f ca="1">IF(B1614=1, ROUND(_xlfn.NORM.INV(Q1614,$C$9,$C$10)*(1+$T$14), 0), ROUND(_xlfn.NORM.INV(Q1614, $D$9, $D$10)*(1+$T$14), 0))</f>
        <v>27</v>
      </c>
      <c r="S1614" s="20">
        <f ca="1">RAND()</f>
        <v>0.23201760512337843</v>
      </c>
      <c r="T1614" s="18">
        <f ca="1">IF(B1614=1, ROUND(_xlfn.NORM.INV(S1614,$C$11,$C$12), 2), ROUND(_xlfn.NORM.INV(S1614, $D$11, $D$12), 2))</f>
        <v>5079.33</v>
      </c>
      <c r="U1614" s="15">
        <f ca="1">MIN(F1614,R1614)</f>
        <v>27</v>
      </c>
      <c r="V1614" s="15">
        <f ca="1">RAND()</f>
        <v>0.25484054523607846</v>
      </c>
      <c r="W1614" s="19">
        <f ca="1">(IF(B1614=1, $G$21+($G$22-$G$21)*V1614, $H$21+($H$22-$H$21)*V1614))</f>
        <v>1.7645216357082355E-2</v>
      </c>
      <c r="X1614" s="15">
        <f ca="1">ROUND(U1614*(1-W1614), 0)</f>
        <v>27</v>
      </c>
      <c r="Y1614" s="20">
        <f ca="1">RAND()</f>
        <v>0.34495690720845529</v>
      </c>
      <c r="Z1614" s="15">
        <f ca="1">IF(B1614=1, ROUND(_xlfn.NORM.INV(Y1614,$C$13,$C$14)*(1+$T$14), 0), ROUND(_xlfn.NORM.INV(Y1614, $D$13, $D$14)*(1+$T$14), 0))</f>
        <v>32</v>
      </c>
      <c r="AA1614" s="20">
        <f ca="1">RAND()</f>
        <v>0.67885211227886244</v>
      </c>
      <c r="AB1614" s="18">
        <f ca="1">IF(B1614=1, ROUND(_xlfn.NORM.INV(AA1614,$C$15,$C$16), 2), ROUND(_xlfn.NORM.INV(AA1614, $D$15, $D$16), 2))</f>
        <v>2854.42</v>
      </c>
      <c r="AC1614" s="15">
        <f ca="1">MIN(G1614,Z1614)</f>
        <v>32</v>
      </c>
      <c r="AD1614" s="15">
        <f ca="1">RAND()</f>
        <v>5.767019135937812E-2</v>
      </c>
      <c r="AE1614" s="19">
        <f ca="1">(IF(B1614=1, $G$21+($G$22-$G$21)*AD1614, $H$21+($H$22-$H$21)*AD1614))</f>
        <v>1.1730105740781344E-2</v>
      </c>
      <c r="AF1614" s="15">
        <f ca="1">ROUND(AC1614*(1-AE1614), 0)</f>
        <v>32</v>
      </c>
      <c r="AG1614" s="20">
        <f ca="1">RAND()</f>
        <v>0.1472969372055386</v>
      </c>
      <c r="AH1614" s="15">
        <f ca="1">IF(B1614=1, ROUND(_xlfn.NORM.INV(AG1614,$C$17,$C$18)*(1+$T$14), 0), ROUND(_xlfn.NORM.INV(AG1614, $D$17, $D$18)*(1+$T$14), 0))</f>
        <v>144</v>
      </c>
      <c r="AI1614" s="20">
        <f ca="1">RAND()</f>
        <v>0.35002712685342252</v>
      </c>
      <c r="AJ1614" s="18">
        <f ca="1">IF(B1614=1, ROUND(_xlfn.NORM.INV(AI1614,$C$19,$C$20), 2), ROUND(_xlfn.NORM.INV(AI1614, $D$19, $D$20), 2))</f>
        <v>1719.47</v>
      </c>
      <c r="AK1614" s="15">
        <f ca="1">MIN(ROUND(H1614*(1+$C$22),0),AH1614)</f>
        <v>144</v>
      </c>
      <c r="AL1614" s="20">
        <f ca="1">RAND()</f>
        <v>0.8491244825396389</v>
      </c>
      <c r="AM1614" s="19">
        <f ca="1">(IF(B1614=1, $G$21+($G$22-$G$21)*AL1614, $H$21+($H$22-$H$21)*AL1614))</f>
        <v>3.5473734476189164E-2</v>
      </c>
      <c r="AN1614" s="15">
        <f ca="1">ROUND(AK1614*(1-AM1614), 0)</f>
        <v>139</v>
      </c>
      <c r="AO1614" s="18">
        <f ca="1">SUM(IF(AN1614&gt;H1614, (AN1614-H1614)*($G$23+AJ1614), 0),IF(AF1614&gt;G1614,(AF1614-G1614)*($G$23+AB1614),0),IF(X1614&gt;F1614,(X1614-F1614)*($G$23+T1614),0),IF(P1614&gt;E1614,(P1614-E1614)*($G$23+L1614),0))</f>
        <v>0</v>
      </c>
      <c r="AP1614" s="18">
        <f>-$C$24</f>
        <v>-313614.51120000001</v>
      </c>
      <c r="AQ1614" s="17">
        <f ca="1">L1614*P1614+T1614*X1614+AB1614*AF1614+AJ1614*AN1614-AO1614+AP1614</f>
        <v>199727.51880000002</v>
      </c>
      <c r="AS1614" s="21">
        <f ca="1">SUM(IF(AN1614&gt;H1614, (AN1614-H1614), 0),IF(AF1614&gt;G1614,(AF1614-G1614),0),IF(X1614&gt;F1614,(X1614-F1614),0),IF(P1614&gt;E1614,(P1614-E1614),0))</f>
        <v>0</v>
      </c>
    </row>
    <row r="1615" spans="1:45" x14ac:dyDescent="0.4">
      <c r="A1615" s="15">
        <v>1587</v>
      </c>
      <c r="B1615" s="15">
        <f ca="1">IF(RAND() &lt; (8/12), 0, 1)</f>
        <v>0</v>
      </c>
      <c r="C1615" s="20">
        <f ca="1">RAND()</f>
        <v>0.39136945088906017</v>
      </c>
      <c r="D1615" s="15" t="str">
        <f ca="1">LOOKUP(C1615,$H$13:$H$16,$F$13:$F$16)</f>
        <v>Airbus A380-800</v>
      </c>
      <c r="E1615" s="15">
        <f ca="1">LOOKUP(D1615,$F$6:$F$9,$I$6:$I$9)</f>
        <v>14</v>
      </c>
      <c r="F1615" s="15">
        <f ca="1">LOOKUP(D1615,$F$6:$F$9,$J$6:$J$9)</f>
        <v>76</v>
      </c>
      <c r="G1615" s="15">
        <f ca="1">LOOKUP(D1615,$F$6:$F$9,$K$6:$K$9)</f>
        <v>56</v>
      </c>
      <c r="H1615" s="15">
        <f ca="1">LOOKUP(D1615,$F$6:$F$9,$L$6:$L$9)</f>
        <v>341</v>
      </c>
      <c r="I1615" s="20">
        <f ca="1">RAND()</f>
        <v>0.91753913803290787</v>
      </c>
      <c r="J1615" s="15">
        <f ca="1">IF(B1615=1, ROUND(_xlfn.NORM.INV(I1615,$C$5,$C$6)*(1+$T$14), 0), ROUND(_xlfn.NORM.INV(I1615, $D$5, $D$6)*(1+$T$14), 0))</f>
        <v>6</v>
      </c>
      <c r="K1615" s="20">
        <f ca="1">RAND()</f>
        <v>0.49011920699442968</v>
      </c>
      <c r="L1615" s="18">
        <f ca="1">IF(B1615=1, ROUND(_xlfn.NORM.INV(K1615,$C$7,$C$8), 2), ROUND(_xlfn.NORM.INV(K1615, $D$7, $D$8), 2))</f>
        <v>10481.09</v>
      </c>
      <c r="M1615" s="15">
        <f ca="1">MIN(E1615,J1615)</f>
        <v>6</v>
      </c>
      <c r="N1615" s="15">
        <f ca="1">RAND()</f>
        <v>0.84134198074529687</v>
      </c>
      <c r="O1615" s="19">
        <f ca="1">(IF(B1615=1, $G$21+($G$22-$G$21)*N1615, $H$21+($H$22-$H$21)*N1615))</f>
        <v>3.5240259422358908E-2</v>
      </c>
      <c r="P1615" s="15">
        <f ca="1">ROUND(M1615*(1-O1615), 0)</f>
        <v>6</v>
      </c>
      <c r="Q1615" s="20">
        <f ca="1">RAND()</f>
        <v>0.41807692611617508</v>
      </c>
      <c r="R1615" s="15">
        <f ca="1">IF(B1615=1, ROUND(_xlfn.NORM.INV(Q1615,$C$9,$C$10)*(1+$T$14), 0), ROUND(_xlfn.NORM.INV(Q1615, $D$9, $D$10)*(1+$T$14), 0))</f>
        <v>38</v>
      </c>
      <c r="S1615" s="20">
        <f ca="1">RAND()</f>
        <v>0.39369812158968986</v>
      </c>
      <c r="T1615" s="18">
        <f ca="1">IF(B1615=1, ROUND(_xlfn.NORM.INV(S1615,$C$11,$C$12), 2), ROUND(_xlfn.NORM.INV(S1615, $D$11, $D$12), 2))</f>
        <v>5184.7299999999996</v>
      </c>
      <c r="U1615" s="15">
        <f ca="1">MIN(F1615,R1615)</f>
        <v>38</v>
      </c>
      <c r="V1615" s="15">
        <f ca="1">RAND()</f>
        <v>0.6192886639758961</v>
      </c>
      <c r="W1615" s="19">
        <f ca="1">(IF(B1615=1, $G$21+($G$22-$G$21)*V1615, $H$21+($H$22-$H$21)*V1615))</f>
        <v>2.8578659919276883E-2</v>
      </c>
      <c r="X1615" s="15">
        <f ca="1">ROUND(U1615*(1-W1615), 0)</f>
        <v>37</v>
      </c>
      <c r="Y1615" s="20">
        <f ca="1">RAND()</f>
        <v>0.60424457052643654</v>
      </c>
      <c r="Z1615" s="15">
        <f ca="1">IF(B1615=1, ROUND(_xlfn.NORM.INV(Y1615,$C$13,$C$14)*(1+$T$14), 0), ROUND(_xlfn.NORM.INV(Y1615, $D$13, $D$14)*(1+$T$14), 0))</f>
        <v>38</v>
      </c>
      <c r="AA1615" s="20">
        <f ca="1">RAND()</f>
        <v>0.90877209732449526</v>
      </c>
      <c r="AB1615" s="18">
        <f ca="1">IF(B1615=1, ROUND(_xlfn.NORM.INV(AA1615,$C$15,$C$16), 2), ROUND(_xlfn.NORM.INV(AA1615, $D$15, $D$16), 2))</f>
        <v>2960</v>
      </c>
      <c r="AC1615" s="15">
        <f ca="1">MIN(G1615,Z1615)</f>
        <v>38</v>
      </c>
      <c r="AD1615" s="15">
        <f ca="1">RAND()</f>
        <v>6.979517657744394E-2</v>
      </c>
      <c r="AE1615" s="19">
        <f ca="1">(IF(B1615=1, $G$21+($G$22-$G$21)*AD1615, $H$21+($H$22-$H$21)*AD1615))</f>
        <v>1.2093855297323319E-2</v>
      </c>
      <c r="AF1615" s="15">
        <f ca="1">ROUND(AC1615*(1-AE1615), 0)</f>
        <v>38</v>
      </c>
      <c r="AG1615" s="20">
        <f ca="1">RAND()</f>
        <v>0.56687001163408512</v>
      </c>
      <c r="AH1615" s="15">
        <f ca="1">IF(B1615=1, ROUND(_xlfn.NORM.INV(AG1615,$C$17,$C$18)*(1+$T$14), 0), ROUND(_xlfn.NORM.INV(AG1615, $D$17, $D$18)*(1+$T$14), 0))</f>
        <v>208</v>
      </c>
      <c r="AI1615" s="20">
        <f ca="1">RAND()</f>
        <v>0.81203705737510257</v>
      </c>
      <c r="AJ1615" s="18">
        <f ca="1">IF(B1615=1, ROUND(_xlfn.NORM.INV(AI1615,$C$19,$C$20), 2), ROUND(_xlfn.NORM.INV(AI1615, $D$19, $D$20), 2))</f>
        <v>1815.99</v>
      </c>
      <c r="AK1615" s="15">
        <f ca="1">MIN(ROUND(H1615*(1+$C$22),0),AH1615)</f>
        <v>208</v>
      </c>
      <c r="AL1615" s="20">
        <f ca="1">RAND()</f>
        <v>0.54778740031654527</v>
      </c>
      <c r="AM1615" s="19">
        <f ca="1">(IF(B1615=1, $G$21+($G$22-$G$21)*AL1615, $H$21+($H$22-$H$21)*AL1615))</f>
        <v>2.6433622009496359E-2</v>
      </c>
      <c r="AN1615" s="15">
        <f ca="1">ROUND(AK1615*(1-AM1615), 0)</f>
        <v>203</v>
      </c>
      <c r="AO1615" s="18">
        <f ca="1">SUM(IF(AN1615&gt;H1615, (AN1615-H1615)*($G$23+AJ1615), 0),IF(AF1615&gt;G1615,(AF1615-G1615)*($G$23+AB1615),0),IF(X1615&gt;F1615,(X1615-F1615)*($G$23+T1615),0),IF(P1615&gt;E1615,(P1615-E1615)*($G$23+L1615),0))</f>
        <v>0</v>
      </c>
      <c r="AP1615" s="18">
        <f>-$C$24</f>
        <v>-313614.51120000001</v>
      </c>
      <c r="AQ1615" s="17">
        <f ca="1">L1615*P1615+T1615*X1615+AB1615*AF1615+AJ1615*AN1615-AO1615+AP1615</f>
        <v>422233.00880000001</v>
      </c>
      <c r="AS1615" s="21">
        <f ca="1">SUM(IF(AN1615&gt;H1615, (AN1615-H1615), 0),IF(AF1615&gt;G1615,(AF1615-G1615),0),IF(X1615&gt;F1615,(X1615-F1615),0),IF(P1615&gt;E1615,(P1615-E1615),0))</f>
        <v>0</v>
      </c>
    </row>
    <row r="1616" spans="1:45" x14ac:dyDescent="0.4">
      <c r="A1616" s="15">
        <v>1588</v>
      </c>
      <c r="B1616" s="15">
        <f ca="1">IF(RAND() &lt; (8/12), 0, 1)</f>
        <v>0</v>
      </c>
      <c r="C1616" s="20">
        <f ca="1">RAND()</f>
        <v>9.4462734076598776E-2</v>
      </c>
      <c r="D1616" s="15" t="str">
        <f ca="1">LOOKUP(C1616,$H$13:$H$16,$F$13:$F$16)</f>
        <v>Airbus A350-900</v>
      </c>
      <c r="E1616" s="15">
        <f ca="1">LOOKUP(D1616,$F$6:$F$9,$I$6:$I$9)</f>
        <v>0</v>
      </c>
      <c r="F1616" s="15">
        <f ca="1">LOOKUP(D1616,$F$6:$F$9,$J$6:$J$9)</f>
        <v>32</v>
      </c>
      <c r="G1616" s="15">
        <f ca="1">LOOKUP(D1616,$F$6:$F$9,$K$6:$K$9)</f>
        <v>21</v>
      </c>
      <c r="H1616" s="15">
        <f ca="1">LOOKUP(D1616,$F$6:$F$9,$L$6:$L$9)</f>
        <v>259</v>
      </c>
      <c r="I1616" s="20">
        <f ca="1">RAND()</f>
        <v>0.53071985844044445</v>
      </c>
      <c r="J1616" s="15">
        <f ca="1">IF(B1616=1, ROUND(_xlfn.NORM.INV(I1616,$C$5,$C$6)*(1+$T$14), 0), ROUND(_xlfn.NORM.INV(I1616, $D$5, $D$6)*(1+$T$14), 0))</f>
        <v>4</v>
      </c>
      <c r="K1616" s="20">
        <f ca="1">RAND()</f>
        <v>0.68672258472434144</v>
      </c>
      <c r="L1616" s="18">
        <f ca="1">IF(B1616=1, ROUND(_xlfn.NORM.INV(K1616,$C$7,$C$8), 2), ROUND(_xlfn.NORM.INV(K1616, $D$7, $D$8), 2))</f>
        <v>10714.14</v>
      </c>
      <c r="M1616" s="15">
        <f ca="1">MIN(E1616,J1616)</f>
        <v>0</v>
      </c>
      <c r="N1616" s="15">
        <f ca="1">RAND()</f>
        <v>0.4398283475118453</v>
      </c>
      <c r="O1616" s="19">
        <f ca="1">(IF(B1616=1, $G$21+($G$22-$G$21)*N1616, $H$21+($H$22-$H$21)*N1616))</f>
        <v>2.3194850425355358E-2</v>
      </c>
      <c r="P1616" s="15">
        <f ca="1">ROUND(M1616*(1-O1616), 0)</f>
        <v>0</v>
      </c>
      <c r="Q1616" s="20">
        <f ca="1">RAND()</f>
        <v>0.21890623262631781</v>
      </c>
      <c r="R1616" s="15">
        <f ca="1">IF(B1616=1, ROUND(_xlfn.NORM.INV(Q1616,$C$9,$C$10)*(1+$T$14), 0), ROUND(_xlfn.NORM.INV(Q1616, $D$9, $D$10)*(1+$T$14), 0))</f>
        <v>32</v>
      </c>
      <c r="S1616" s="20">
        <f ca="1">RAND()</f>
        <v>0.26468190827177862</v>
      </c>
      <c r="T1616" s="18">
        <f ca="1">IF(B1616=1, ROUND(_xlfn.NORM.INV(S1616,$C$11,$C$12), 2), ROUND(_xlfn.NORM.INV(S1616, $D$11, $D$12), 2))</f>
        <v>5102.8599999999997</v>
      </c>
      <c r="U1616" s="15">
        <f ca="1">MIN(F1616,R1616)</f>
        <v>32</v>
      </c>
      <c r="V1616" s="15">
        <f ca="1">RAND()</f>
        <v>0.23898064621010129</v>
      </c>
      <c r="W1616" s="19">
        <f ca="1">(IF(B1616=1, $G$21+($G$22-$G$21)*V1616, $H$21+($H$22-$H$21)*V1616))</f>
        <v>1.7169419386303036E-2</v>
      </c>
      <c r="X1616" s="15">
        <f ca="1">ROUND(U1616*(1-W1616), 0)</f>
        <v>31</v>
      </c>
      <c r="Y1616" s="20">
        <f ca="1">RAND()</f>
        <v>0.56382096145016847</v>
      </c>
      <c r="Z1616" s="15">
        <f ca="1">IF(B1616=1, ROUND(_xlfn.NORM.INV(Y1616,$C$13,$C$14)*(1+$T$14), 0), ROUND(_xlfn.NORM.INV(Y1616, $D$13, $D$14)*(1+$T$14), 0))</f>
        <v>37</v>
      </c>
      <c r="AA1616" s="20">
        <f ca="1">RAND()</f>
        <v>0.48206812785158548</v>
      </c>
      <c r="AB1616" s="18">
        <f ca="1">IF(B1616=1, ROUND(_xlfn.NORM.INV(AA1616,$C$15,$C$16), 2), ROUND(_xlfn.NORM.INV(AA1616, $D$15, $D$16), 2))</f>
        <v>2792.5</v>
      </c>
      <c r="AC1616" s="15">
        <f ca="1">MIN(G1616,Z1616)</f>
        <v>21</v>
      </c>
      <c r="AD1616" s="15">
        <f ca="1">RAND()</f>
        <v>0.19409630205754291</v>
      </c>
      <c r="AE1616" s="19">
        <f ca="1">(IF(B1616=1, $G$21+($G$22-$G$21)*AD1616, $H$21+($H$22-$H$21)*AD1616))</f>
        <v>1.5822889061726287E-2</v>
      </c>
      <c r="AF1616" s="15">
        <f ca="1">ROUND(AC1616*(1-AE1616), 0)</f>
        <v>21</v>
      </c>
      <c r="AG1616" s="20">
        <f ca="1">RAND()</f>
        <v>0.8833554113356461</v>
      </c>
      <c r="AH1616" s="15">
        <f ca="1">IF(B1616=1, ROUND(_xlfn.NORM.INV(AG1616,$C$17,$C$18)*(1+$T$14), 0), ROUND(_xlfn.NORM.INV(AG1616, $D$17, $D$18)*(1+$T$14), 0))</f>
        <v>262</v>
      </c>
      <c r="AI1616" s="20">
        <f ca="1">RAND()</f>
        <v>0.73144780538583942</v>
      </c>
      <c r="AJ1616" s="18">
        <f ca="1">IF(B1616=1, ROUND(_xlfn.NORM.INV(AI1616,$C$19,$C$20), 2), ROUND(_xlfn.NORM.INV(AI1616, $D$19, $D$20), 2))</f>
        <v>1795.61</v>
      </c>
      <c r="AK1616" s="15">
        <f ca="1">MIN(ROUND(H1616*(1+$C$22),0),AH1616)</f>
        <v>262</v>
      </c>
      <c r="AL1616" s="20">
        <f ca="1">RAND()</f>
        <v>0.85496522391630192</v>
      </c>
      <c r="AM1616" s="19">
        <f ca="1">(IF(B1616=1, $G$21+($G$22-$G$21)*AL1616, $H$21+($H$22-$H$21)*AL1616))</f>
        <v>3.5648956717489057E-2</v>
      </c>
      <c r="AN1616" s="15">
        <f ca="1">ROUND(AK1616*(1-AM1616), 0)</f>
        <v>253</v>
      </c>
      <c r="AO1616" s="18">
        <f ca="1">SUM(IF(AN1616&gt;H1616, (AN1616-H1616)*($G$23+AJ1616), 0),IF(AF1616&gt;G1616,(AF1616-G1616)*($G$23+AB1616),0),IF(X1616&gt;F1616,(X1616-F1616)*($G$23+T1616),0),IF(P1616&gt;E1616,(P1616-E1616)*($G$23+L1616),0))</f>
        <v>0</v>
      </c>
      <c r="AP1616" s="18">
        <f>-$C$24</f>
        <v>-313614.51120000001</v>
      </c>
      <c r="AQ1616" s="17">
        <f ca="1">L1616*P1616+T1616*X1616+AB1616*AF1616+AJ1616*AN1616-AO1616+AP1616</f>
        <v>357505.97879999998</v>
      </c>
      <c r="AS1616" s="21">
        <f ca="1">SUM(IF(AN1616&gt;H1616, (AN1616-H1616), 0),IF(AF1616&gt;G1616,(AF1616-G1616),0),IF(X1616&gt;F1616,(X1616-F1616),0),IF(P1616&gt;E1616,(P1616-E1616),0))</f>
        <v>0</v>
      </c>
    </row>
    <row r="1617" spans="1:45" x14ac:dyDescent="0.4">
      <c r="A1617" s="15">
        <v>1589</v>
      </c>
      <c r="B1617" s="15">
        <f ca="1">IF(RAND() &lt; (8/12), 0, 1)</f>
        <v>0</v>
      </c>
      <c r="C1617" s="20">
        <f ca="1">RAND()</f>
        <v>0.5220142120882828</v>
      </c>
      <c r="D1617" s="15" t="str">
        <f ca="1">LOOKUP(C1617,$H$13:$H$16,$F$13:$F$16)</f>
        <v>Airbus A380-800</v>
      </c>
      <c r="E1617" s="15">
        <f ca="1">LOOKUP(D1617,$F$6:$F$9,$I$6:$I$9)</f>
        <v>14</v>
      </c>
      <c r="F1617" s="15">
        <f ca="1">LOOKUP(D1617,$F$6:$F$9,$J$6:$J$9)</f>
        <v>76</v>
      </c>
      <c r="G1617" s="15">
        <f ca="1">LOOKUP(D1617,$F$6:$F$9,$K$6:$K$9)</f>
        <v>56</v>
      </c>
      <c r="H1617" s="15">
        <f ca="1">LOOKUP(D1617,$F$6:$F$9,$L$6:$L$9)</f>
        <v>341</v>
      </c>
      <c r="I1617" s="20">
        <f ca="1">RAND()</f>
        <v>0.22339370697505845</v>
      </c>
      <c r="J1617" s="15">
        <f ca="1">IF(B1617=1, ROUND(_xlfn.NORM.INV(I1617,$C$5,$C$6)*(1+$T$14), 0), ROUND(_xlfn.NORM.INV(I1617, $D$5, $D$6)*(1+$T$14), 0))</f>
        <v>3</v>
      </c>
      <c r="K1617" s="20">
        <f ca="1">RAND()</f>
        <v>0.64391523622217905</v>
      </c>
      <c r="L1617" s="18">
        <f ca="1">IF(B1617=1, ROUND(_xlfn.NORM.INV(K1617,$C$7,$C$8), 2), ROUND(_xlfn.NORM.INV(K1617, $D$7, $D$8), 2))</f>
        <v>10660.53</v>
      </c>
      <c r="M1617" s="15">
        <f ca="1">MIN(E1617,J1617)</f>
        <v>3</v>
      </c>
      <c r="N1617" s="15">
        <f ca="1">RAND()</f>
        <v>0.60509388183404467</v>
      </c>
      <c r="O1617" s="19">
        <f ca="1">(IF(B1617=1, $G$21+($G$22-$G$21)*N1617, $H$21+($H$22-$H$21)*N1617))</f>
        <v>2.8152816455021337E-2</v>
      </c>
      <c r="P1617" s="15">
        <f ca="1">ROUND(M1617*(1-O1617), 0)</f>
        <v>3</v>
      </c>
      <c r="Q1617" s="20">
        <f ca="1">RAND()</f>
        <v>0.70805437779609748</v>
      </c>
      <c r="R1617" s="15">
        <f ca="1">IF(B1617=1, ROUND(_xlfn.NORM.INV(Q1617,$C$9,$C$10)*(1+$T$14), 0), ROUND(_xlfn.NORM.INV(Q1617, $D$9, $D$10)*(1+$T$14), 0))</f>
        <v>46</v>
      </c>
      <c r="S1617" s="20">
        <f ca="1">RAND()</f>
        <v>4.2163618822700255E-2</v>
      </c>
      <c r="T1617" s="18">
        <f ca="1">IF(B1617=1, ROUND(_xlfn.NORM.INV(S1617,$C$11,$C$12), 2), ROUND(_xlfn.NORM.INV(S1617, $D$11, $D$12), 2))</f>
        <v>4852.84</v>
      </c>
      <c r="U1617" s="15">
        <f ca="1">MIN(F1617,R1617)</f>
        <v>46</v>
      </c>
      <c r="V1617" s="15">
        <f ca="1">RAND()</f>
        <v>0.78421030044403184</v>
      </c>
      <c r="W1617" s="19">
        <f ca="1">(IF(B1617=1, $G$21+($G$22-$G$21)*V1617, $H$21+($H$22-$H$21)*V1617))</f>
        <v>3.3526309013320953E-2</v>
      </c>
      <c r="X1617" s="15">
        <f ca="1">ROUND(U1617*(1-W1617), 0)</f>
        <v>44</v>
      </c>
      <c r="Y1617" s="20">
        <f ca="1">RAND()</f>
        <v>0.85057664200148664</v>
      </c>
      <c r="Z1617" s="15">
        <f ca="1">IF(B1617=1, ROUND(_xlfn.NORM.INV(Y1617,$C$13,$C$14)*(1+$T$14), 0), ROUND(_xlfn.NORM.INV(Y1617, $D$13, $D$14)*(1+$T$14), 0))</f>
        <v>46</v>
      </c>
      <c r="AA1617" s="20">
        <f ca="1">RAND()</f>
        <v>0.38220625652989049</v>
      </c>
      <c r="AB1617" s="18">
        <f ca="1">IF(B1617=1, ROUND(_xlfn.NORM.INV(AA1617,$C$15,$C$16), 2), ROUND(_xlfn.NORM.INV(AA1617, $D$15, $D$16), 2))</f>
        <v>2761.54</v>
      </c>
      <c r="AC1617" s="15">
        <f ca="1">MIN(G1617,Z1617)</f>
        <v>46</v>
      </c>
      <c r="AD1617" s="15">
        <f ca="1">RAND()</f>
        <v>0.38155822283999741</v>
      </c>
      <c r="AE1617" s="19">
        <f ca="1">(IF(B1617=1, $G$21+($G$22-$G$21)*AD1617, $H$21+($H$22-$H$21)*AD1617))</f>
        <v>2.144674668519992E-2</v>
      </c>
      <c r="AF1617" s="15">
        <f ca="1">ROUND(AC1617*(1-AE1617), 0)</f>
        <v>45</v>
      </c>
      <c r="AG1617" s="20">
        <f ca="1">RAND()</f>
        <v>0.65765732981738168</v>
      </c>
      <c r="AH1617" s="15">
        <f ca="1">IF(B1617=1, ROUND(_xlfn.NORM.INV(AG1617,$C$17,$C$18)*(1+$T$14), 0), ROUND(_xlfn.NORM.INV(AG1617, $D$17, $D$18)*(1+$T$14), 0))</f>
        <v>221</v>
      </c>
      <c r="AI1617" s="20">
        <f ca="1">RAND()</f>
        <v>0.79346034377708896</v>
      </c>
      <c r="AJ1617" s="18">
        <f ca="1">IF(B1617=1, ROUND(_xlfn.NORM.INV(AI1617,$C$19,$C$20), 2), ROUND(_xlfn.NORM.INV(AI1617, $D$19, $D$20), 2))</f>
        <v>1810.9</v>
      </c>
      <c r="AK1617" s="15">
        <f ca="1">MIN(ROUND(H1617*(1+$C$22),0),AH1617)</f>
        <v>221</v>
      </c>
      <c r="AL1617" s="20">
        <f ca="1">RAND()</f>
        <v>0.82760318616367479</v>
      </c>
      <c r="AM1617" s="19">
        <f ca="1">(IF(B1617=1, $G$21+($G$22-$G$21)*AL1617, $H$21+($H$22-$H$21)*AL1617))</f>
        <v>3.4828095584910242E-2</v>
      </c>
      <c r="AN1617" s="15">
        <f ca="1">ROUND(AK1617*(1-AM1617), 0)</f>
        <v>213</v>
      </c>
      <c r="AO1617" s="18">
        <f ca="1">SUM(IF(AN1617&gt;H1617, (AN1617-H1617)*($G$23+AJ1617), 0),IF(AF1617&gt;G1617,(AF1617-G1617)*($G$23+AB1617),0),IF(X1617&gt;F1617,(X1617-F1617)*($G$23+T1617),0),IF(P1617&gt;E1617,(P1617-E1617)*($G$23+L1617),0))</f>
        <v>0</v>
      </c>
      <c r="AP1617" s="18">
        <f>-$C$24</f>
        <v>-313614.51120000001</v>
      </c>
      <c r="AQ1617" s="17">
        <f ca="1">L1617*P1617+T1617*X1617+AB1617*AF1617+AJ1617*AN1617-AO1617+AP1617</f>
        <v>441883.03880000004</v>
      </c>
      <c r="AS1617" s="21">
        <f ca="1">SUM(IF(AN1617&gt;H1617, (AN1617-H1617), 0),IF(AF1617&gt;G1617,(AF1617-G1617),0),IF(X1617&gt;F1617,(X1617-F1617),0),IF(P1617&gt;E1617,(P1617-E1617),0))</f>
        <v>0</v>
      </c>
    </row>
    <row r="1618" spans="1:45" x14ac:dyDescent="0.4">
      <c r="A1618" s="15">
        <v>1590</v>
      </c>
      <c r="B1618" s="15">
        <f ca="1">IF(RAND() &lt; (8/12), 0, 1)</f>
        <v>0</v>
      </c>
      <c r="C1618" s="20">
        <f ca="1">RAND()</f>
        <v>0.31737378771467883</v>
      </c>
      <c r="D1618" s="15" t="str">
        <f ca="1">LOOKUP(C1618,$H$13:$H$16,$F$13:$F$16)</f>
        <v>Airbus A380-800</v>
      </c>
      <c r="E1618" s="15">
        <f ca="1">LOOKUP(D1618,$F$6:$F$9,$I$6:$I$9)</f>
        <v>14</v>
      </c>
      <c r="F1618" s="15">
        <f ca="1">LOOKUP(D1618,$F$6:$F$9,$J$6:$J$9)</f>
        <v>76</v>
      </c>
      <c r="G1618" s="15">
        <f ca="1">LOOKUP(D1618,$F$6:$F$9,$K$6:$K$9)</f>
        <v>56</v>
      </c>
      <c r="H1618" s="15">
        <f ca="1">LOOKUP(D1618,$F$6:$F$9,$L$6:$L$9)</f>
        <v>341</v>
      </c>
      <c r="I1618" s="20">
        <f ca="1">RAND()</f>
        <v>0.81427395622618837</v>
      </c>
      <c r="J1618" s="15">
        <f ca="1">IF(B1618=1, ROUND(_xlfn.NORM.INV(I1618,$C$5,$C$6)*(1+$T$14), 0), ROUND(_xlfn.NORM.INV(I1618, $D$5, $D$6)*(1+$T$14), 0))</f>
        <v>5</v>
      </c>
      <c r="K1618" s="20">
        <f ca="1">RAND()</f>
        <v>0.64335533955630297</v>
      </c>
      <c r="L1618" s="18">
        <f ca="1">IF(B1618=1, ROUND(_xlfn.NORM.INV(K1618,$C$7,$C$8), 2), ROUND(_xlfn.NORM.INV(K1618, $D$7, $D$8), 2))</f>
        <v>10659.85</v>
      </c>
      <c r="M1618" s="15">
        <f ca="1">MIN(E1618,J1618)</f>
        <v>5</v>
      </c>
      <c r="N1618" s="15">
        <f ca="1">RAND()</f>
        <v>0.97093631223183052</v>
      </c>
      <c r="O1618" s="19">
        <f ca="1">(IF(B1618=1, $G$21+($G$22-$G$21)*N1618, $H$21+($H$22-$H$21)*N1618))</f>
        <v>3.9128089366954916E-2</v>
      </c>
      <c r="P1618" s="15">
        <f ca="1">ROUND(M1618*(1-O1618), 0)</f>
        <v>5</v>
      </c>
      <c r="Q1618" s="20">
        <f ca="1">RAND()</f>
        <v>0.62874171035763704</v>
      </c>
      <c r="R1618" s="15">
        <f ca="1">IF(B1618=1, ROUND(_xlfn.NORM.INV(Q1618,$C$9,$C$10)*(1+$T$14), 0), ROUND(_xlfn.NORM.INV(Q1618, $D$9, $D$10)*(1+$T$14), 0))</f>
        <v>43</v>
      </c>
      <c r="S1618" s="20">
        <f ca="1">RAND()</f>
        <v>0.62474508845048038</v>
      </c>
      <c r="T1618" s="18">
        <f ca="1">IF(B1618=1, ROUND(_xlfn.NORM.INV(S1618,$C$11,$C$12), 2), ROUND(_xlfn.NORM.INV(S1618, $D$11, $D$12), 2))</f>
        <v>5318.65</v>
      </c>
      <c r="U1618" s="15">
        <f ca="1">MIN(F1618,R1618)</f>
        <v>43</v>
      </c>
      <c r="V1618" s="15">
        <f ca="1">RAND()</f>
        <v>0.99649139298437761</v>
      </c>
      <c r="W1618" s="19">
        <f ca="1">(IF(B1618=1, $G$21+($G$22-$G$21)*V1618, $H$21+($H$22-$H$21)*V1618))</f>
        <v>3.9894741789531327E-2</v>
      </c>
      <c r="X1618" s="15">
        <f ca="1">ROUND(U1618*(1-W1618), 0)</f>
        <v>41</v>
      </c>
      <c r="Y1618" s="20">
        <f ca="1">RAND()</f>
        <v>0.94298490750883868</v>
      </c>
      <c r="Z1618" s="15">
        <f ca="1">IF(B1618=1, ROUND(_xlfn.NORM.INV(Y1618,$C$13,$C$14)*(1+$T$14), 0), ROUND(_xlfn.NORM.INV(Y1618, $D$13, $D$14)*(1+$T$14), 0))</f>
        <v>51</v>
      </c>
      <c r="AA1618" s="20">
        <f ca="1">RAND()</f>
        <v>0.35137529946807844</v>
      </c>
      <c r="AB1618" s="18">
        <f ca="1">IF(B1618=1, ROUND(_xlfn.NORM.INV(AA1618,$C$15,$C$16), 2), ROUND(_xlfn.NORM.INV(AA1618, $D$15, $D$16), 2))</f>
        <v>2751.59</v>
      </c>
      <c r="AC1618" s="15">
        <f ca="1">MIN(G1618,Z1618)</f>
        <v>51</v>
      </c>
      <c r="AD1618" s="15">
        <f ca="1">RAND()</f>
        <v>0.55164183276242074</v>
      </c>
      <c r="AE1618" s="19">
        <f ca="1">(IF(B1618=1, $G$21+($G$22-$G$21)*AD1618, $H$21+($H$22-$H$21)*AD1618))</f>
        <v>2.6549254982872625E-2</v>
      </c>
      <c r="AF1618" s="15">
        <f ca="1">ROUND(AC1618*(1-AE1618), 0)</f>
        <v>50</v>
      </c>
      <c r="AG1618" s="20">
        <f ca="1">RAND()</f>
        <v>7.0320858537477493E-2</v>
      </c>
      <c r="AH1618" s="15">
        <f ca="1">IF(B1618=1, ROUND(_xlfn.NORM.INV(AG1618,$C$17,$C$18)*(1+$T$14), 0), ROUND(_xlfn.NORM.INV(AG1618, $D$17, $D$18)*(1+$T$14), 0))</f>
        <v>122</v>
      </c>
      <c r="AI1618" s="20">
        <f ca="1">RAND()</f>
        <v>0.91717953624135984</v>
      </c>
      <c r="AJ1618" s="18">
        <f ca="1">IF(B1618=1, ROUND(_xlfn.NORM.INV(AI1618,$C$19,$C$20), 2), ROUND(_xlfn.NORM.INV(AI1618, $D$19, $D$20), 2))</f>
        <v>1854.04</v>
      </c>
      <c r="AK1618" s="15">
        <f ca="1">MIN(ROUND(H1618*(1+$C$22),0),AH1618)</f>
        <v>122</v>
      </c>
      <c r="AL1618" s="20">
        <f ca="1">RAND()</f>
        <v>0.32228454795695505</v>
      </c>
      <c r="AM1618" s="19">
        <f ca="1">(IF(B1618=1, $G$21+($G$22-$G$21)*AL1618, $H$21+($H$22-$H$21)*AL1618))</f>
        <v>1.9668536438708653E-2</v>
      </c>
      <c r="AN1618" s="15">
        <f ca="1">ROUND(AK1618*(1-AM1618), 0)</f>
        <v>120</v>
      </c>
      <c r="AO1618" s="18">
        <f ca="1">SUM(IF(AN1618&gt;H1618, (AN1618-H1618)*($G$23+AJ1618), 0),IF(AF1618&gt;G1618,(AF1618-G1618)*($G$23+AB1618),0),IF(X1618&gt;F1618,(X1618-F1618)*($G$23+T1618),0),IF(P1618&gt;E1618,(P1618-E1618)*($G$23+L1618),0))</f>
        <v>0</v>
      </c>
      <c r="AP1618" s="18">
        <f>-$C$24</f>
        <v>-313614.51120000001</v>
      </c>
      <c r="AQ1618" s="17">
        <f ca="1">L1618*P1618+T1618*X1618+AB1618*AF1618+AJ1618*AN1618-AO1618+AP1618</f>
        <v>317813.68879999995</v>
      </c>
      <c r="AS1618" s="21">
        <f ca="1">SUM(IF(AN1618&gt;H1618, (AN1618-H1618), 0),IF(AF1618&gt;G1618,(AF1618-G1618),0),IF(X1618&gt;F1618,(X1618-F1618),0),IF(P1618&gt;E1618,(P1618-E1618),0))</f>
        <v>0</v>
      </c>
    </row>
    <row r="1619" spans="1:45" x14ac:dyDescent="0.4">
      <c r="A1619" s="15">
        <v>1591</v>
      </c>
      <c r="B1619" s="15">
        <f ca="1">IF(RAND() &lt; (8/12), 0, 1)</f>
        <v>1</v>
      </c>
      <c r="C1619" s="20">
        <f ca="1">RAND()</f>
        <v>0.12962529609002915</v>
      </c>
      <c r="D1619" s="15" t="str">
        <f ca="1">LOOKUP(C1619,$H$13:$H$16,$F$13:$F$16)</f>
        <v>Airbus A350-900</v>
      </c>
      <c r="E1619" s="15">
        <f ca="1">LOOKUP(D1619,$F$6:$F$9,$I$6:$I$9)</f>
        <v>0</v>
      </c>
      <c r="F1619" s="15">
        <f ca="1">LOOKUP(D1619,$F$6:$F$9,$J$6:$J$9)</f>
        <v>32</v>
      </c>
      <c r="G1619" s="15">
        <f ca="1">LOOKUP(D1619,$F$6:$F$9,$K$6:$K$9)</f>
        <v>21</v>
      </c>
      <c r="H1619" s="15">
        <f ca="1">LOOKUP(D1619,$F$6:$F$9,$L$6:$L$9)</f>
        <v>259</v>
      </c>
      <c r="I1619" s="20">
        <f ca="1">RAND()</f>
        <v>0.28234413114437407</v>
      </c>
      <c r="J1619" s="15">
        <f ca="1">IF(B1619=1, ROUND(_xlfn.NORM.INV(I1619,$C$5,$C$6)*(1+$T$14), 0), ROUND(_xlfn.NORM.INV(I1619, $D$5, $D$6)*(1+$T$14), 0))</f>
        <v>5</v>
      </c>
      <c r="K1619" s="20">
        <f ca="1">RAND()</f>
        <v>0.34044991671906566</v>
      </c>
      <c r="L1619" s="18">
        <f ca="1">IF(B1619=1, ROUND(_xlfn.NORM.INV(K1619,$C$7,$C$8), 2), ROUND(_xlfn.NORM.INV(K1619, $D$7, $D$8), 2))</f>
        <v>12917.25</v>
      </c>
      <c r="M1619" s="15">
        <f ca="1">MIN(E1619,J1619)</f>
        <v>0</v>
      </c>
      <c r="N1619" s="15">
        <f ca="1">RAND()</f>
        <v>0.980089876258881</v>
      </c>
      <c r="O1619" s="19">
        <f ca="1">(IF(B1619=1, $G$21+($G$22-$G$21)*N1619, $H$21+($H$22-$H$21)*N1619))</f>
        <v>4.9303145669060841E-2</v>
      </c>
      <c r="P1619" s="15">
        <f ca="1">ROUND(M1619*(1-O1619), 0)</f>
        <v>0</v>
      </c>
      <c r="Q1619" s="20">
        <f ca="1">RAND()</f>
        <v>0.29136277253603349</v>
      </c>
      <c r="R1619" s="15">
        <f ca="1">IF(B1619=1, ROUND(_xlfn.NORM.INV(Q1619,$C$9,$C$10)*(1+$T$14), 0), ROUND(_xlfn.NORM.INV(Q1619, $D$9, $D$10)*(1+$T$14), 0))</f>
        <v>47</v>
      </c>
      <c r="S1619" s="20">
        <f ca="1">RAND()</f>
        <v>0.85349176011349948</v>
      </c>
      <c r="T1619" s="18">
        <f ca="1">IF(B1619=1, ROUND(_xlfn.NORM.INV(S1619,$C$11,$C$12), 2), ROUND(_xlfn.NORM.INV(S1619, $D$11, $D$12), 2))</f>
        <v>7777.61</v>
      </c>
      <c r="U1619" s="15">
        <f ca="1">MIN(F1619,R1619)</f>
        <v>32</v>
      </c>
      <c r="V1619" s="15">
        <f ca="1">RAND()</f>
        <v>0.2998815277924709</v>
      </c>
      <c r="W1619" s="19">
        <f ca="1">(IF(B1619=1, $G$21+($G$22-$G$21)*V1619, $H$21+($H$22-$H$21)*V1619))</f>
        <v>2.5495853472736481E-2</v>
      </c>
      <c r="X1619" s="15">
        <f ca="1">ROUND(U1619*(1-W1619), 0)</f>
        <v>31</v>
      </c>
      <c r="Y1619" s="20">
        <f ca="1">RAND()</f>
        <v>0.64206547864345642</v>
      </c>
      <c r="Z1619" s="15">
        <f ca="1">IF(B1619=1, ROUND(_xlfn.NORM.INV(Y1619,$C$13,$C$14)*(1+$T$14), 0), ROUND(_xlfn.NORM.INV(Y1619, $D$13, $D$14)*(1+$T$14), 0))</f>
        <v>63</v>
      </c>
      <c r="AA1619" s="20">
        <f ca="1">RAND()</f>
        <v>0.92507842472232449</v>
      </c>
      <c r="AB1619" s="18">
        <f ca="1">IF(B1619=1, ROUND(_xlfn.NORM.INV(AA1619,$C$15,$C$16), 2), ROUND(_xlfn.NORM.INV(AA1619, $D$15, $D$16), 2))</f>
        <v>4334.92</v>
      </c>
      <c r="AC1619" s="15">
        <f ca="1">MIN(G1619,Z1619)</f>
        <v>21</v>
      </c>
      <c r="AD1619" s="15">
        <f ca="1">RAND()</f>
        <v>0.54917616221120613</v>
      </c>
      <c r="AE1619" s="19">
        <f ca="1">(IF(B1619=1, $G$21+($G$22-$G$21)*AD1619, $H$21+($H$22-$H$21)*AD1619))</f>
        <v>3.4221165677392217E-2</v>
      </c>
      <c r="AF1619" s="15">
        <f ca="1">ROUND(AC1619*(1-AE1619), 0)</f>
        <v>20</v>
      </c>
      <c r="AG1619" s="20">
        <f ca="1">RAND()</f>
        <v>0.91397082875457869</v>
      </c>
      <c r="AH1619" s="15">
        <f ca="1">IF(B1619=1, ROUND(_xlfn.NORM.INV(AG1619,$C$17,$C$18)*(1+$T$14), 0), ROUND(_xlfn.NORM.INV(AG1619, $D$17, $D$18)*(1+$T$14), 0))</f>
        <v>477</v>
      </c>
      <c r="AI1619" s="20">
        <f ca="1">RAND()</f>
        <v>0.58236860470341512</v>
      </c>
      <c r="AJ1619" s="18">
        <f ca="1">IF(B1619=1, ROUND(_xlfn.NORM.INV(AI1619,$C$19,$C$20), 2), ROUND(_xlfn.NORM.INV(AI1619, $D$19, $D$20), 2))</f>
        <v>2338.9899999999998</v>
      </c>
      <c r="AK1619" s="15">
        <f ca="1">MIN(ROUND(H1619*(1+$C$22),0),AH1619)</f>
        <v>272</v>
      </c>
      <c r="AL1619" s="20">
        <f ca="1">RAND()</f>
        <v>0.71168735949322137</v>
      </c>
      <c r="AM1619" s="19">
        <f ca="1">(IF(B1619=1, $G$21+($G$22-$G$21)*AL1619, $H$21+($H$22-$H$21)*AL1619))</f>
        <v>3.990905758226275E-2</v>
      </c>
      <c r="AN1619" s="15">
        <f ca="1">ROUND(AK1619*(1-AM1619), 0)</f>
        <v>261</v>
      </c>
      <c r="AO1619" s="18">
        <f ca="1">SUM(IF(AN1619&gt;H1619, (AN1619-H1619)*($G$23+AJ1619), 0),IF(AF1619&gt;G1619,(AF1619-G1619)*($G$23+AB1619),0),IF(X1619&gt;F1619,(X1619-F1619)*($G$23+T1619),0),IF(P1619&gt;E1619,(P1619-E1619)*($G$23+L1619),0))</f>
        <v>6379.98</v>
      </c>
      <c r="AP1619" s="18">
        <f>-$C$24</f>
        <v>-313614.51120000001</v>
      </c>
      <c r="AQ1619" s="17">
        <f ca="1">L1619*P1619+T1619*X1619+AB1619*AF1619+AJ1619*AN1619-AO1619+AP1619</f>
        <v>618286.20879999991</v>
      </c>
      <c r="AS1619" s="21">
        <f ca="1">SUM(IF(AN1619&gt;H1619, (AN1619-H1619), 0),IF(AF1619&gt;G1619,(AF1619-G1619),0),IF(X1619&gt;F1619,(X1619-F1619),0),IF(P1619&gt;E1619,(P1619-E1619),0))</f>
        <v>2</v>
      </c>
    </row>
    <row r="1620" spans="1:45" x14ac:dyDescent="0.4">
      <c r="A1620" s="15">
        <v>1592</v>
      </c>
      <c r="B1620" s="15">
        <f ca="1">IF(RAND() &lt; (8/12), 0, 1)</f>
        <v>0</v>
      </c>
      <c r="C1620" s="20">
        <f ca="1">RAND()</f>
        <v>0.77944582806581242</v>
      </c>
      <c r="D1620" s="15" t="str">
        <f ca="1">LOOKUP(C1620,$H$13:$H$16,$F$13:$F$16)</f>
        <v>Boeing 777-300ER</v>
      </c>
      <c r="E1620" s="15">
        <f ca="1">LOOKUP(D1620,$F$6:$F$9,$I$6:$I$9)</f>
        <v>8</v>
      </c>
      <c r="F1620" s="15">
        <f ca="1">LOOKUP(D1620,$F$6:$F$9,$J$6:$J$9)</f>
        <v>40</v>
      </c>
      <c r="G1620" s="15">
        <f ca="1">LOOKUP(D1620,$F$6:$F$9,$K$6:$K$9)</f>
        <v>24</v>
      </c>
      <c r="H1620" s="15">
        <f ca="1">LOOKUP(D1620,$F$6:$F$9,$L$6:$L$9)</f>
        <v>260</v>
      </c>
      <c r="I1620" s="20">
        <f ca="1">RAND()</f>
        <v>0.82046803368648835</v>
      </c>
      <c r="J1620" s="15">
        <f ca="1">IF(B1620=1, ROUND(_xlfn.NORM.INV(I1620,$C$5,$C$6)*(1+$T$14), 0), ROUND(_xlfn.NORM.INV(I1620, $D$5, $D$6)*(1+$T$14), 0))</f>
        <v>5</v>
      </c>
      <c r="K1620" s="20">
        <f ca="1">RAND()</f>
        <v>0.99424115058166906</v>
      </c>
      <c r="L1620" s="18">
        <f ca="1">IF(B1620=1, ROUND(_xlfn.NORM.INV(K1620,$C$7,$C$8), 2), ROUND(_xlfn.NORM.INV(K1620, $D$7, $D$8), 2))</f>
        <v>11643.9</v>
      </c>
      <c r="M1620" s="15">
        <f ca="1">MIN(E1620,J1620)</f>
        <v>5</v>
      </c>
      <c r="N1620" s="15">
        <f ca="1">RAND()</f>
        <v>0.48465869303676301</v>
      </c>
      <c r="O1620" s="19">
        <f ca="1">(IF(B1620=1, $G$21+($G$22-$G$21)*N1620, $H$21+($H$22-$H$21)*N1620))</f>
        <v>2.4539760791102892E-2</v>
      </c>
      <c r="P1620" s="15">
        <f ca="1">ROUND(M1620*(1-O1620), 0)</f>
        <v>5</v>
      </c>
      <c r="Q1620" s="20">
        <f ca="1">RAND()</f>
        <v>0.10941783156730689</v>
      </c>
      <c r="R1620" s="15">
        <f ca="1">IF(B1620=1, ROUND(_xlfn.NORM.INV(Q1620,$C$9,$C$10)*(1+$T$14), 0), ROUND(_xlfn.NORM.INV(Q1620, $D$9, $D$10)*(1+$T$14), 0))</f>
        <v>27</v>
      </c>
      <c r="S1620" s="20">
        <f ca="1">RAND()</f>
        <v>0.28437083235662308</v>
      </c>
      <c r="T1620" s="18">
        <f ca="1">IF(B1620=1, ROUND(_xlfn.NORM.INV(S1620,$C$11,$C$12), 2), ROUND(_xlfn.NORM.INV(S1620, $D$11, $D$12), 2))</f>
        <v>5116.32</v>
      </c>
      <c r="U1620" s="15">
        <f ca="1">MIN(F1620,R1620)</f>
        <v>27</v>
      </c>
      <c r="V1620" s="15">
        <f ca="1">RAND()</f>
        <v>0.3928201831958138</v>
      </c>
      <c r="W1620" s="19">
        <f ca="1">(IF(B1620=1, $G$21+($G$22-$G$21)*V1620, $H$21+($H$22-$H$21)*V1620))</f>
        <v>2.1784605495874413E-2</v>
      </c>
      <c r="X1620" s="15">
        <f ca="1">ROUND(U1620*(1-W1620), 0)</f>
        <v>26</v>
      </c>
      <c r="Y1620" s="20">
        <f ca="1">RAND()</f>
        <v>0.50329379304312249</v>
      </c>
      <c r="Z1620" s="15">
        <f ca="1">IF(B1620=1, ROUND(_xlfn.NORM.INV(Y1620,$C$13,$C$14)*(1+$T$14), 0), ROUND(_xlfn.NORM.INV(Y1620, $D$13, $D$14)*(1+$T$14), 0))</f>
        <v>36</v>
      </c>
      <c r="AA1620" s="20">
        <f ca="1">RAND()</f>
        <v>0.35895378629961872</v>
      </c>
      <c r="AB1620" s="18">
        <f ca="1">IF(B1620=1, ROUND(_xlfn.NORM.INV(AA1620,$C$15,$C$16), 2), ROUND(_xlfn.NORM.INV(AA1620, $D$15, $D$16), 2))</f>
        <v>2754.06</v>
      </c>
      <c r="AC1620" s="15">
        <f ca="1">MIN(G1620,Z1620)</f>
        <v>24</v>
      </c>
      <c r="AD1620" s="15">
        <f ca="1">RAND()</f>
        <v>0.31223446691723056</v>
      </c>
      <c r="AE1620" s="19">
        <f ca="1">(IF(B1620=1, $G$21+($G$22-$G$21)*AD1620, $H$21+($H$22-$H$21)*AD1620))</f>
        <v>1.9367034007516916E-2</v>
      </c>
      <c r="AF1620" s="15">
        <f ca="1">ROUND(AC1620*(1-AE1620), 0)</f>
        <v>24</v>
      </c>
      <c r="AG1620" s="20">
        <f ca="1">RAND()</f>
        <v>0.20005288671710275</v>
      </c>
      <c r="AH1620" s="15">
        <f ca="1">IF(B1620=1, ROUND(_xlfn.NORM.INV(AG1620,$C$17,$C$18)*(1+$T$14), 0), ROUND(_xlfn.NORM.INV(AG1620, $D$17, $D$18)*(1+$T$14), 0))</f>
        <v>155</v>
      </c>
      <c r="AI1620" s="20">
        <f ca="1">RAND()</f>
        <v>0.63262251681046655</v>
      </c>
      <c r="AJ1620" s="18">
        <f ca="1">IF(B1620=1, ROUND(_xlfn.NORM.INV(AI1620,$C$19,$C$20), 2), ROUND(_xlfn.NORM.INV(AI1620, $D$19, $D$20), 2))</f>
        <v>1774.47</v>
      </c>
      <c r="AK1620" s="15">
        <f ca="1">MIN(ROUND(H1620*(1+$C$22),0),AH1620)</f>
        <v>155</v>
      </c>
      <c r="AL1620" s="20">
        <f ca="1">RAND()</f>
        <v>0.12486828806734396</v>
      </c>
      <c r="AM1620" s="19">
        <f ca="1">(IF(B1620=1, $G$21+($G$22-$G$21)*AL1620, $H$21+($H$22-$H$21)*AL1620))</f>
        <v>1.3746048642020319E-2</v>
      </c>
      <c r="AN1620" s="15">
        <f ca="1">ROUND(AK1620*(1-AM1620), 0)</f>
        <v>153</v>
      </c>
      <c r="AO1620" s="18">
        <f ca="1">SUM(IF(AN1620&gt;H1620, (AN1620-H1620)*($G$23+AJ1620), 0),IF(AF1620&gt;G1620,(AF1620-G1620)*($G$23+AB1620),0),IF(X1620&gt;F1620,(X1620-F1620)*($G$23+T1620),0),IF(P1620&gt;E1620,(P1620-E1620)*($G$23+L1620),0))</f>
        <v>0</v>
      </c>
      <c r="AP1620" s="18">
        <f>-$C$24</f>
        <v>-313614.51120000001</v>
      </c>
      <c r="AQ1620" s="17">
        <f ca="1">L1620*P1620+T1620*X1620+AB1620*AF1620+AJ1620*AN1620-AO1620+AP1620</f>
        <v>215220.65880000003</v>
      </c>
      <c r="AS1620" s="21">
        <f ca="1">SUM(IF(AN1620&gt;H1620, (AN1620-H1620), 0),IF(AF1620&gt;G1620,(AF1620-G1620),0),IF(X1620&gt;F1620,(X1620-F1620),0),IF(P1620&gt;E1620,(P1620-E1620),0))</f>
        <v>0</v>
      </c>
    </row>
    <row r="1621" spans="1:45" x14ac:dyDescent="0.4">
      <c r="A1621" s="15">
        <v>1593</v>
      </c>
      <c r="B1621" s="15">
        <f ca="1">IF(RAND() &lt; (8/12), 0, 1)</f>
        <v>0</v>
      </c>
      <c r="C1621" s="20">
        <f ca="1">RAND()</f>
        <v>0.42782694898872697</v>
      </c>
      <c r="D1621" s="15" t="str">
        <f ca="1">LOOKUP(C1621,$H$13:$H$16,$F$13:$F$16)</f>
        <v>Airbus A380-800</v>
      </c>
      <c r="E1621" s="15">
        <f ca="1">LOOKUP(D1621,$F$6:$F$9,$I$6:$I$9)</f>
        <v>14</v>
      </c>
      <c r="F1621" s="15">
        <f ca="1">LOOKUP(D1621,$F$6:$F$9,$J$6:$J$9)</f>
        <v>76</v>
      </c>
      <c r="G1621" s="15">
        <f ca="1">LOOKUP(D1621,$F$6:$F$9,$K$6:$K$9)</f>
        <v>56</v>
      </c>
      <c r="H1621" s="15">
        <f ca="1">LOOKUP(D1621,$F$6:$F$9,$L$6:$L$9)</f>
        <v>341</v>
      </c>
      <c r="I1621" s="20">
        <f ca="1">RAND()</f>
        <v>0.99067539471537225</v>
      </c>
      <c r="J1621" s="15">
        <f ca="1">IF(B1621=1, ROUND(_xlfn.NORM.INV(I1621,$C$5,$C$6)*(1+$T$14), 0), ROUND(_xlfn.NORM.INV(I1621, $D$5, $D$6)*(1+$T$14), 0))</f>
        <v>7</v>
      </c>
      <c r="K1621" s="20">
        <f ca="1">RAND()</f>
        <v>5.2575074917620146E-2</v>
      </c>
      <c r="L1621" s="18">
        <f ca="1">IF(B1621=1, ROUND(_xlfn.NORM.INV(K1621,$C$7,$C$8), 2), ROUND(_xlfn.NORM.INV(K1621, $D$7, $D$8), 2))</f>
        <v>9753.8700000000008</v>
      </c>
      <c r="M1621" s="15">
        <f ca="1">MIN(E1621,J1621)</f>
        <v>7</v>
      </c>
      <c r="N1621" s="15">
        <f ca="1">RAND()</f>
        <v>0.6537214332025274</v>
      </c>
      <c r="O1621" s="19">
        <f ca="1">(IF(B1621=1, $G$21+($G$22-$G$21)*N1621, $H$21+($H$22-$H$21)*N1621))</f>
        <v>2.961164299607582E-2</v>
      </c>
      <c r="P1621" s="15">
        <f ca="1">ROUND(M1621*(1-O1621), 0)</f>
        <v>7</v>
      </c>
      <c r="Q1621" s="20">
        <f ca="1">RAND()</f>
        <v>0.39343652755781211</v>
      </c>
      <c r="R1621" s="15">
        <f ca="1">IF(B1621=1, ROUND(_xlfn.NORM.INV(Q1621,$C$9,$C$10)*(1+$T$14), 0), ROUND(_xlfn.NORM.INV(Q1621, $D$9, $D$10)*(1+$T$14), 0))</f>
        <v>37</v>
      </c>
      <c r="S1621" s="20">
        <f ca="1">RAND()</f>
        <v>0.69096957189818142</v>
      </c>
      <c r="T1621" s="18">
        <f ca="1">IF(B1621=1, ROUND(_xlfn.NORM.INV(S1621,$C$11,$C$12), 2), ROUND(_xlfn.NORM.INV(S1621, $D$11, $D$12), 2))</f>
        <v>5359.81</v>
      </c>
      <c r="U1621" s="15">
        <f ca="1">MIN(F1621,R1621)</f>
        <v>37</v>
      </c>
      <c r="V1621" s="15">
        <f ca="1">RAND()</f>
        <v>4.2126782202147273E-2</v>
      </c>
      <c r="W1621" s="19">
        <f ca="1">(IF(B1621=1, $G$21+($G$22-$G$21)*V1621, $H$21+($H$22-$H$21)*V1621))</f>
        <v>1.1263803466064419E-2</v>
      </c>
      <c r="X1621" s="15">
        <f ca="1">ROUND(U1621*(1-W1621), 0)</f>
        <v>37</v>
      </c>
      <c r="Y1621" s="20">
        <f ca="1">RAND()</f>
        <v>0.11671890008323837</v>
      </c>
      <c r="Z1621" s="15">
        <f ca="1">IF(B1621=1, ROUND(_xlfn.NORM.INV(Y1621,$C$13,$C$14)*(1+$T$14), 0), ROUND(_xlfn.NORM.INV(Y1621, $D$13, $D$14)*(1+$T$14), 0))</f>
        <v>24</v>
      </c>
      <c r="AA1621" s="20">
        <f ca="1">RAND()</f>
        <v>0.18554102566997788</v>
      </c>
      <c r="AB1621" s="18">
        <f ca="1">IF(B1621=1, ROUND(_xlfn.NORM.INV(AA1621,$C$15,$C$16), 2), ROUND(_xlfn.NORM.INV(AA1621, $D$15, $D$16), 2))</f>
        <v>2689.26</v>
      </c>
      <c r="AC1621" s="15">
        <f ca="1">MIN(G1621,Z1621)</f>
        <v>24</v>
      </c>
      <c r="AD1621" s="15">
        <f ca="1">RAND()</f>
        <v>0.49239176443927402</v>
      </c>
      <c r="AE1621" s="19">
        <f ca="1">(IF(B1621=1, $G$21+($G$22-$G$21)*AD1621, $H$21+($H$22-$H$21)*AD1621))</f>
        <v>2.477175293317822E-2</v>
      </c>
      <c r="AF1621" s="15">
        <f ca="1">ROUND(AC1621*(1-AE1621), 0)</f>
        <v>23</v>
      </c>
      <c r="AG1621" s="20">
        <f ca="1">RAND()</f>
        <v>0.35302568478632834</v>
      </c>
      <c r="AH1621" s="15">
        <f ca="1">IF(B1621=1, ROUND(_xlfn.NORM.INV(AG1621,$C$17,$C$18)*(1+$T$14), 0), ROUND(_xlfn.NORM.INV(AG1621, $D$17, $D$18)*(1+$T$14), 0))</f>
        <v>180</v>
      </c>
      <c r="AI1621" s="20">
        <f ca="1">RAND()</f>
        <v>0.41212679622059445</v>
      </c>
      <c r="AJ1621" s="18">
        <f ca="1">IF(B1621=1, ROUND(_xlfn.NORM.INV(AI1621,$C$19,$C$20), 2), ROUND(_xlfn.NORM.INV(AI1621, $D$19, $D$20), 2))</f>
        <v>1731.86</v>
      </c>
      <c r="AK1621" s="15">
        <f ca="1">MIN(ROUND(H1621*(1+$C$22),0),AH1621)</f>
        <v>180</v>
      </c>
      <c r="AL1621" s="20">
        <f ca="1">RAND()</f>
        <v>0.82130721959059216</v>
      </c>
      <c r="AM1621" s="19">
        <f ca="1">(IF(B1621=1, $G$21+($G$22-$G$21)*AL1621, $H$21+($H$22-$H$21)*AL1621))</f>
        <v>3.4639216587717764E-2</v>
      </c>
      <c r="AN1621" s="15">
        <f ca="1">ROUND(AK1621*(1-AM1621), 0)</f>
        <v>174</v>
      </c>
      <c r="AO1621" s="18">
        <f ca="1">SUM(IF(AN1621&gt;H1621, (AN1621-H1621)*($G$23+AJ1621), 0),IF(AF1621&gt;G1621,(AF1621-G1621)*($G$23+AB1621),0),IF(X1621&gt;F1621,(X1621-F1621)*($G$23+T1621),0),IF(P1621&gt;E1621,(P1621-E1621)*($G$23+L1621),0))</f>
        <v>0</v>
      </c>
      <c r="AP1621" s="18">
        <f>-$C$24</f>
        <v>-313614.51120000001</v>
      </c>
      <c r="AQ1621" s="17">
        <f ca="1">L1621*P1621+T1621*X1621+AB1621*AF1621+AJ1621*AN1621-AO1621+AP1621</f>
        <v>316172.16879999993</v>
      </c>
      <c r="AS1621" s="21">
        <f ca="1">SUM(IF(AN1621&gt;H1621, (AN1621-H1621), 0),IF(AF1621&gt;G1621,(AF1621-G1621),0),IF(X1621&gt;F1621,(X1621-F1621),0),IF(P1621&gt;E1621,(P1621-E1621),0))</f>
        <v>0</v>
      </c>
    </row>
    <row r="1622" spans="1:45" x14ac:dyDescent="0.4">
      <c r="A1622" s="15">
        <v>1594</v>
      </c>
      <c r="B1622" s="15">
        <f ca="1">IF(RAND() &lt; (8/12), 0, 1)</f>
        <v>0</v>
      </c>
      <c r="C1622" s="20">
        <f ca="1">RAND()</f>
        <v>0.13032899820875032</v>
      </c>
      <c r="D1622" s="15" t="str">
        <f ca="1">LOOKUP(C1622,$H$13:$H$16,$F$13:$F$16)</f>
        <v>Airbus A350-900</v>
      </c>
      <c r="E1622" s="15">
        <f ca="1">LOOKUP(D1622,$F$6:$F$9,$I$6:$I$9)</f>
        <v>0</v>
      </c>
      <c r="F1622" s="15">
        <f ca="1">LOOKUP(D1622,$F$6:$F$9,$J$6:$J$9)</f>
        <v>32</v>
      </c>
      <c r="G1622" s="15">
        <f ca="1">LOOKUP(D1622,$F$6:$F$9,$K$6:$K$9)</f>
        <v>21</v>
      </c>
      <c r="H1622" s="15">
        <f ca="1">LOOKUP(D1622,$F$6:$F$9,$L$6:$L$9)</f>
        <v>259</v>
      </c>
      <c r="I1622" s="20">
        <f ca="1">RAND()</f>
        <v>0.3119921361930722</v>
      </c>
      <c r="J1622" s="15">
        <f ca="1">IF(B1622=1, ROUND(_xlfn.NORM.INV(I1622,$C$5,$C$6)*(1+$T$14), 0), ROUND(_xlfn.NORM.INV(I1622, $D$5, $D$6)*(1+$T$14), 0))</f>
        <v>4</v>
      </c>
      <c r="K1622" s="20">
        <f ca="1">RAND()</f>
        <v>0.66072004661385753</v>
      </c>
      <c r="L1622" s="18">
        <f ca="1">IF(B1622=1, ROUND(_xlfn.NORM.INV(K1622,$C$7,$C$8), 2), ROUND(_xlfn.NORM.INV(K1622, $D$7, $D$8), 2))</f>
        <v>10681.26</v>
      </c>
      <c r="M1622" s="15">
        <f ca="1">MIN(E1622,J1622)</f>
        <v>0</v>
      </c>
      <c r="N1622" s="15">
        <f ca="1">RAND()</f>
        <v>2.7419712464239354E-2</v>
      </c>
      <c r="O1622" s="19">
        <f ca="1">(IF(B1622=1, $G$21+($G$22-$G$21)*N1622, $H$21+($H$22-$H$21)*N1622))</f>
        <v>1.082259137392718E-2</v>
      </c>
      <c r="P1622" s="15">
        <f ca="1">ROUND(M1622*(1-O1622), 0)</f>
        <v>0</v>
      </c>
      <c r="Q1622" s="20">
        <f ca="1">RAND()</f>
        <v>0.78498069364407408</v>
      </c>
      <c r="R1622" s="15">
        <f ca="1">IF(B1622=1, ROUND(_xlfn.NORM.INV(Q1622,$C$9,$C$10)*(1+$T$14), 0), ROUND(_xlfn.NORM.INV(Q1622, $D$9, $D$10)*(1+$T$14), 0))</f>
        <v>48</v>
      </c>
      <c r="S1622" s="20">
        <f ca="1">RAND()</f>
        <v>0.58211370381288297</v>
      </c>
      <c r="T1622" s="18">
        <f ca="1">IF(B1622=1, ROUND(_xlfn.NORM.INV(S1622,$C$11,$C$12), 2), ROUND(_xlfn.NORM.INV(S1622, $D$11, $D$12), 2))</f>
        <v>5293.43</v>
      </c>
      <c r="U1622" s="15">
        <f ca="1">MIN(F1622,R1622)</f>
        <v>32</v>
      </c>
      <c r="V1622" s="15">
        <f ca="1">RAND()</f>
        <v>0.48017793475260395</v>
      </c>
      <c r="W1622" s="19">
        <f ca="1">(IF(B1622=1, $G$21+($G$22-$G$21)*V1622, $H$21+($H$22-$H$21)*V1622))</f>
        <v>2.440533804257812E-2</v>
      </c>
      <c r="X1622" s="15">
        <f ca="1">ROUND(U1622*(1-W1622), 0)</f>
        <v>31</v>
      </c>
      <c r="Y1622" s="20">
        <f ca="1">RAND()</f>
        <v>0.3390578888678617</v>
      </c>
      <c r="Z1622" s="15">
        <f ca="1">IF(B1622=1, ROUND(_xlfn.NORM.INV(Y1622,$C$13,$C$14)*(1+$T$14), 0), ROUND(_xlfn.NORM.INV(Y1622, $D$13, $D$14)*(1+$T$14), 0))</f>
        <v>32</v>
      </c>
      <c r="AA1622" s="20">
        <f ca="1">RAND()</f>
        <v>0.74602519655156985</v>
      </c>
      <c r="AB1622" s="18">
        <f ca="1">IF(B1622=1, ROUND(_xlfn.NORM.INV(AA1622,$C$15,$C$16), 2), ROUND(_xlfn.NORM.INV(AA1622, $D$15, $D$16), 2))</f>
        <v>2878.43</v>
      </c>
      <c r="AC1622" s="15">
        <f ca="1">MIN(G1622,Z1622)</f>
        <v>21</v>
      </c>
      <c r="AD1622" s="15">
        <f ca="1">RAND()</f>
        <v>0.53014137147560036</v>
      </c>
      <c r="AE1622" s="19">
        <f ca="1">(IF(B1622=1, $G$21+($G$22-$G$21)*AD1622, $H$21+($H$22-$H$21)*AD1622))</f>
        <v>2.5904241144268009E-2</v>
      </c>
      <c r="AF1622" s="15">
        <f ca="1">ROUND(AC1622*(1-AE1622), 0)</f>
        <v>20</v>
      </c>
      <c r="AG1622" s="20">
        <f ca="1">RAND()</f>
        <v>0.58796845316831814</v>
      </c>
      <c r="AH1622" s="15">
        <f ca="1">IF(B1622=1, ROUND(_xlfn.NORM.INV(AG1622,$C$17,$C$18)*(1+$T$14), 0), ROUND(_xlfn.NORM.INV(AG1622, $D$17, $D$18)*(1+$T$14), 0))</f>
        <v>211</v>
      </c>
      <c r="AI1622" s="20">
        <f ca="1">RAND()</f>
        <v>0.5949696635510795</v>
      </c>
      <c r="AJ1622" s="18">
        <f ca="1">IF(B1622=1, ROUND(_xlfn.NORM.INV(AI1622,$C$19,$C$20), 2), ROUND(_xlfn.NORM.INV(AI1622, $D$19, $D$20), 2))</f>
        <v>1766.99</v>
      </c>
      <c r="AK1622" s="15">
        <f ca="1">MIN(ROUND(H1622*(1+$C$22),0),AH1622)</f>
        <v>211</v>
      </c>
      <c r="AL1622" s="20">
        <f ca="1">RAND()</f>
        <v>0.73432698967499044</v>
      </c>
      <c r="AM1622" s="19">
        <f ca="1">(IF(B1622=1, $G$21+($G$22-$G$21)*AL1622, $H$21+($H$22-$H$21)*AL1622))</f>
        <v>3.2029809690249711E-2</v>
      </c>
      <c r="AN1622" s="15">
        <f ca="1">ROUND(AK1622*(1-AM1622), 0)</f>
        <v>204</v>
      </c>
      <c r="AO1622" s="18">
        <f ca="1">SUM(IF(AN1622&gt;H1622, (AN1622-H1622)*($G$23+AJ1622), 0),IF(AF1622&gt;G1622,(AF1622-G1622)*($G$23+AB1622),0),IF(X1622&gt;F1622,(X1622-F1622)*($G$23+T1622),0),IF(P1622&gt;E1622,(P1622-E1622)*($G$23+L1622),0))</f>
        <v>0</v>
      </c>
      <c r="AP1622" s="18">
        <f>-$C$24</f>
        <v>-313614.51120000001</v>
      </c>
      <c r="AQ1622" s="17">
        <f ca="1">L1622*P1622+T1622*X1622+AB1622*AF1622+AJ1622*AN1622-AO1622+AP1622</f>
        <v>268516.37880000001</v>
      </c>
      <c r="AS1622" s="21">
        <f ca="1">SUM(IF(AN1622&gt;H1622, (AN1622-H1622), 0),IF(AF1622&gt;G1622,(AF1622-G1622),0),IF(X1622&gt;F1622,(X1622-F1622),0),IF(P1622&gt;E1622,(P1622-E1622),0))</f>
        <v>0</v>
      </c>
    </row>
    <row r="1623" spans="1:45" x14ac:dyDescent="0.4">
      <c r="A1623" s="15">
        <v>1595</v>
      </c>
      <c r="B1623" s="15">
        <f ca="1">IF(RAND() &lt; (8/12), 0, 1)</f>
        <v>1</v>
      </c>
      <c r="C1623" s="20">
        <f ca="1">RAND()</f>
        <v>4.8115104086412841E-2</v>
      </c>
      <c r="D1623" s="15" t="str">
        <f ca="1">LOOKUP(C1623,$H$13:$H$16,$F$13:$F$16)</f>
        <v>Airbus A350-900</v>
      </c>
      <c r="E1623" s="15">
        <f ca="1">LOOKUP(D1623,$F$6:$F$9,$I$6:$I$9)</f>
        <v>0</v>
      </c>
      <c r="F1623" s="15">
        <f ca="1">LOOKUP(D1623,$F$6:$F$9,$J$6:$J$9)</f>
        <v>32</v>
      </c>
      <c r="G1623" s="15">
        <f ca="1">LOOKUP(D1623,$F$6:$F$9,$K$6:$K$9)</f>
        <v>21</v>
      </c>
      <c r="H1623" s="15">
        <f ca="1">LOOKUP(D1623,$F$6:$F$9,$L$6:$L$9)</f>
        <v>259</v>
      </c>
      <c r="I1623" s="20">
        <f ca="1">RAND()</f>
        <v>0.98427567332636035</v>
      </c>
      <c r="J1623" s="15">
        <f ca="1">IF(B1623=1, ROUND(_xlfn.NORM.INV(I1623,$C$5,$C$6)*(1+$T$14), 0), ROUND(_xlfn.NORM.INV(I1623, $D$5, $D$6)*(1+$T$14), 0))</f>
        <v>11</v>
      </c>
      <c r="K1623" s="20">
        <f ca="1">RAND()</f>
        <v>0.78130274913994324</v>
      </c>
      <c r="L1623" s="18">
        <f ca="1">IF(B1623=1, ROUND(_xlfn.NORM.INV(K1623,$C$7,$C$8), 2), ROUND(_xlfn.NORM.INV(K1623, $D$7, $D$8), 2))</f>
        <v>15059.42</v>
      </c>
      <c r="M1623" s="15">
        <f ca="1">MIN(E1623,J1623)</f>
        <v>0</v>
      </c>
      <c r="N1623" s="15">
        <f ca="1">RAND()</f>
        <v>0.8506234694591237</v>
      </c>
      <c r="O1623" s="19">
        <f ca="1">(IF(B1623=1, $G$21+($G$22-$G$21)*N1623, $H$21+($H$22-$H$21)*N1623))</f>
        <v>4.4771821431069336E-2</v>
      </c>
      <c r="P1623" s="15">
        <f ca="1">ROUND(M1623*(1-O1623), 0)</f>
        <v>0</v>
      </c>
      <c r="Q1623" s="20">
        <f ca="1">RAND()</f>
        <v>0.60160467442352161</v>
      </c>
      <c r="R1623" s="15">
        <f ca="1">IF(B1623=1, ROUND(_xlfn.NORM.INV(Q1623,$C$9,$C$10)*(1+$T$14), 0), ROUND(_xlfn.NORM.INV(Q1623, $D$9, $D$10)*(1+$T$14), 0))</f>
        <v>67</v>
      </c>
      <c r="S1623" s="20">
        <f ca="1">RAND()</f>
        <v>0.63911411652311567</v>
      </c>
      <c r="T1623" s="18">
        <f ca="1">IF(B1623=1, ROUND(_xlfn.NORM.INV(S1623,$C$11,$C$12), 2), ROUND(_xlfn.NORM.INV(S1623, $D$11, $D$12), 2))</f>
        <v>7150.53</v>
      </c>
      <c r="U1623" s="15">
        <f ca="1">MIN(F1623,R1623)</f>
        <v>32</v>
      </c>
      <c r="V1623" s="15">
        <f ca="1">RAND()</f>
        <v>0.85788833224335759</v>
      </c>
      <c r="W1623" s="19">
        <f ca="1">(IF(B1623=1, $G$21+($G$22-$G$21)*V1623, $H$21+($H$22-$H$21)*V1623))</f>
        <v>4.502609162851752E-2</v>
      </c>
      <c r="X1623" s="15">
        <f ca="1">ROUND(U1623*(1-W1623), 0)</f>
        <v>31</v>
      </c>
      <c r="Y1623" s="20">
        <f ca="1">RAND()</f>
        <v>0.63715260312753319</v>
      </c>
      <c r="Z1623" s="15">
        <f ca="1">IF(B1623=1, ROUND(_xlfn.NORM.INV(Y1623,$C$13,$C$14)*(1+$T$14), 0), ROUND(_xlfn.NORM.INV(Y1623, $D$13, $D$14)*(1+$T$14), 0))</f>
        <v>63</v>
      </c>
      <c r="AA1623" s="20">
        <f ca="1">RAND()</f>
        <v>0.63886034611147635</v>
      </c>
      <c r="AB1623" s="18">
        <f ca="1">IF(B1623=1, ROUND(_xlfn.NORM.INV(AA1623,$C$15,$C$16), 2), ROUND(_xlfn.NORM.INV(AA1623, $D$15, $D$16), 2))</f>
        <v>3813.29</v>
      </c>
      <c r="AC1623" s="15">
        <f ca="1">MIN(G1623,Z1623)</f>
        <v>21</v>
      </c>
      <c r="AD1623" s="15">
        <f ca="1">RAND()</f>
        <v>0.59787144460538266</v>
      </c>
      <c r="AE1623" s="19">
        <f ca="1">(IF(B1623=1, $G$21+($G$22-$G$21)*AD1623, $H$21+($H$22-$H$21)*AD1623))</f>
        <v>3.5925500561188393E-2</v>
      </c>
      <c r="AF1623" s="15">
        <f ca="1">ROUND(AC1623*(1-AE1623), 0)</f>
        <v>20</v>
      </c>
      <c r="AG1623" s="20">
        <f ca="1">RAND()</f>
        <v>6.3636164364758385E-2</v>
      </c>
      <c r="AH1623" s="15">
        <f ca="1">IF(B1623=1, ROUND(_xlfn.NORM.INV(AG1623,$C$17,$C$18)*(1+$T$14), 0), ROUND(_xlfn.NORM.INV(AG1623, $D$17, $D$18)*(1+$T$14), 0))</f>
        <v>112</v>
      </c>
      <c r="AI1623" s="20">
        <f ca="1">RAND()</f>
        <v>0.58079482776329228</v>
      </c>
      <c r="AJ1623" s="18">
        <f ca="1">IF(B1623=1, ROUND(_xlfn.NORM.INV(AI1623,$C$19,$C$20), 2), ROUND(_xlfn.NORM.INV(AI1623, $D$19, $D$20), 2))</f>
        <v>2337.77</v>
      </c>
      <c r="AK1623" s="15">
        <f ca="1">MIN(ROUND(H1623*(1+$C$22),0),AH1623)</f>
        <v>112</v>
      </c>
      <c r="AL1623" s="20">
        <f ca="1">RAND()</f>
        <v>0.89226677700524815</v>
      </c>
      <c r="AM1623" s="19">
        <f ca="1">(IF(B1623=1, $G$21+($G$22-$G$21)*AL1623, $H$21+($H$22-$H$21)*AL1623))</f>
        <v>4.6229337195183684E-2</v>
      </c>
      <c r="AN1623" s="15">
        <f ca="1">ROUND(AK1623*(1-AM1623), 0)</f>
        <v>107</v>
      </c>
      <c r="AO1623" s="18">
        <f ca="1">SUM(IF(AN1623&gt;H1623, (AN1623-H1623)*($G$23+AJ1623), 0),IF(AF1623&gt;G1623,(AF1623-G1623)*($G$23+AB1623),0),IF(X1623&gt;F1623,(X1623-F1623)*($G$23+T1623),0),IF(P1623&gt;E1623,(P1623-E1623)*($G$23+L1623),0))</f>
        <v>0</v>
      </c>
      <c r="AP1623" s="18">
        <f>-$C$24</f>
        <v>-313614.51120000001</v>
      </c>
      <c r="AQ1623" s="17">
        <f ca="1">L1623*P1623+T1623*X1623+AB1623*AF1623+AJ1623*AN1623-AO1623+AP1623</f>
        <v>234459.10879999999</v>
      </c>
      <c r="AS1623" s="21">
        <f ca="1">SUM(IF(AN1623&gt;H1623, (AN1623-H1623), 0),IF(AF1623&gt;G1623,(AF1623-G1623),0),IF(X1623&gt;F1623,(X1623-F1623),0),IF(P1623&gt;E1623,(P1623-E1623),0))</f>
        <v>0</v>
      </c>
    </row>
    <row r="1624" spans="1:45" x14ac:dyDescent="0.4">
      <c r="A1624" s="15">
        <v>1596</v>
      </c>
      <c r="B1624" s="15">
        <f ca="1">IF(RAND() &lt; (8/12), 0, 1)</f>
        <v>1</v>
      </c>
      <c r="C1624" s="20">
        <f ca="1">RAND()</f>
        <v>0.96845748105384311</v>
      </c>
      <c r="D1624" s="15" t="str">
        <f ca="1">LOOKUP(C1624,$H$13:$H$16,$F$13:$F$16)</f>
        <v>Boeing 777-300ER</v>
      </c>
      <c r="E1624" s="15">
        <f ca="1">LOOKUP(D1624,$F$6:$F$9,$I$6:$I$9)</f>
        <v>8</v>
      </c>
      <c r="F1624" s="15">
        <f ca="1">LOOKUP(D1624,$F$6:$F$9,$J$6:$J$9)</f>
        <v>40</v>
      </c>
      <c r="G1624" s="15">
        <f ca="1">LOOKUP(D1624,$F$6:$F$9,$K$6:$K$9)</f>
        <v>24</v>
      </c>
      <c r="H1624" s="15">
        <f ca="1">LOOKUP(D1624,$F$6:$F$9,$L$6:$L$9)</f>
        <v>260</v>
      </c>
      <c r="I1624" s="20">
        <f ca="1">RAND()</f>
        <v>0.45308129005330788</v>
      </c>
      <c r="J1624" s="15">
        <f ca="1">IF(B1624=1, ROUND(_xlfn.NORM.INV(I1624,$C$5,$C$6)*(1+$T$14), 0), ROUND(_xlfn.NORM.INV(I1624, $D$5, $D$6)*(1+$T$14), 0))</f>
        <v>6</v>
      </c>
      <c r="K1624" s="20">
        <f ca="1">RAND()</f>
        <v>0.87378124933251056</v>
      </c>
      <c r="L1624" s="18">
        <f ca="1">IF(B1624=1, ROUND(_xlfn.NORM.INV(K1624,$C$7,$C$8), 2), ROUND(_xlfn.NORM.INV(K1624, $D$7, $D$8), 2))</f>
        <v>15722.8</v>
      </c>
      <c r="M1624" s="15">
        <f ca="1">MIN(E1624,J1624)</f>
        <v>6</v>
      </c>
      <c r="N1624" s="15">
        <f ca="1">RAND()</f>
        <v>0.25012765558664085</v>
      </c>
      <c r="O1624" s="19">
        <f ca="1">(IF(B1624=1, $G$21+($G$22-$G$21)*N1624, $H$21+($H$22-$H$21)*N1624))</f>
        <v>2.3754467945532431E-2</v>
      </c>
      <c r="P1624" s="15">
        <f ca="1">ROUND(M1624*(1-O1624), 0)</f>
        <v>6</v>
      </c>
      <c r="Q1624" s="20">
        <f ca="1">RAND()</f>
        <v>0.83450665658209933</v>
      </c>
      <c r="R1624" s="15">
        <f ca="1">IF(B1624=1, ROUND(_xlfn.NORM.INV(Q1624,$C$9,$C$10)*(1+$T$14), 0), ROUND(_xlfn.NORM.INV(Q1624, $D$9, $D$10)*(1+$T$14), 0))</f>
        <v>85</v>
      </c>
      <c r="S1624" s="20">
        <f ca="1">RAND()</f>
        <v>8.4232247281299633E-2</v>
      </c>
      <c r="T1624" s="18">
        <f ca="1">IF(B1624=1, ROUND(_xlfn.NORM.INV(S1624,$C$11,$C$12), 2), ROUND(_xlfn.NORM.INV(S1624, $D$11, $D$12), 2))</f>
        <v>5587.65</v>
      </c>
      <c r="U1624" s="15">
        <f ca="1">MIN(F1624,R1624)</f>
        <v>40</v>
      </c>
      <c r="V1624" s="15">
        <f ca="1">RAND()</f>
        <v>0.55747071557066064</v>
      </c>
      <c r="W1624" s="19">
        <f ca="1">(IF(B1624=1, $G$21+($G$22-$G$21)*V1624, $H$21+($H$22-$H$21)*V1624))</f>
        <v>3.4511475044973122E-2</v>
      </c>
      <c r="X1624" s="15">
        <f ca="1">ROUND(U1624*(1-W1624), 0)</f>
        <v>39</v>
      </c>
      <c r="Y1624" s="20">
        <f ca="1">RAND()</f>
        <v>0.48348577816169802</v>
      </c>
      <c r="Z1624" s="15">
        <f ca="1">IF(B1624=1, ROUND(_xlfn.NORM.INV(Y1624,$C$13,$C$14)*(1+$T$14), 0), ROUND(_xlfn.NORM.INV(Y1624, $D$13, $D$14)*(1+$T$14), 0))</f>
        <v>54</v>
      </c>
      <c r="AA1624" s="20">
        <f ca="1">RAND()</f>
        <v>0.55366500288371223</v>
      </c>
      <c r="AB1624" s="18">
        <f ca="1">IF(B1624=1, ROUND(_xlfn.NORM.INV(AA1624,$C$15,$C$16), 2), ROUND(_xlfn.NORM.INV(AA1624, $D$15, $D$16), 2))</f>
        <v>3707.26</v>
      </c>
      <c r="AC1624" s="15">
        <f ca="1">MIN(G1624,Z1624)</f>
        <v>24</v>
      </c>
      <c r="AD1624" s="15">
        <f ca="1">RAND()</f>
        <v>0.89372641541652742</v>
      </c>
      <c r="AE1624" s="19">
        <f ca="1">(IF(B1624=1, $G$21+($G$22-$G$21)*AD1624, $H$21+($H$22-$H$21)*AD1624))</f>
        <v>4.6280424539578459E-2</v>
      </c>
      <c r="AF1624" s="15">
        <f ca="1">ROUND(AC1624*(1-AE1624), 0)</f>
        <v>23</v>
      </c>
      <c r="AG1624" s="20">
        <f ca="1">RAND()</f>
        <v>0.3525837513486938</v>
      </c>
      <c r="AH1624" s="15">
        <f ca="1">IF(B1624=1, ROUND(_xlfn.NORM.INV(AG1624,$C$17,$C$18)*(1+$T$14), 0), ROUND(_xlfn.NORM.INV(AG1624, $D$17, $D$18)*(1+$T$14), 0))</f>
        <v>257</v>
      </c>
      <c r="AI1624" s="20">
        <f ca="1">RAND()</f>
        <v>0.75027268422589011</v>
      </c>
      <c r="AJ1624" s="18">
        <f ca="1">IF(B1624=1, ROUND(_xlfn.NORM.INV(AI1624,$C$19,$C$20), 2), ROUND(_xlfn.NORM.INV(AI1624, $D$19, $D$20), 2))</f>
        <v>2479.4699999999998</v>
      </c>
      <c r="AK1624" s="15">
        <f ca="1">MIN(ROUND(H1624*(1+$C$22),0),AH1624)</f>
        <v>257</v>
      </c>
      <c r="AL1624" s="20">
        <f ca="1">RAND()</f>
        <v>0.59784409635208835</v>
      </c>
      <c r="AM1624" s="19">
        <f ca="1">(IF(B1624=1, $G$21+($G$22-$G$21)*AL1624, $H$21+($H$22-$H$21)*AL1624))</f>
        <v>3.5924543372323092E-2</v>
      </c>
      <c r="AN1624" s="15">
        <f ca="1">ROUND(AK1624*(1-AM1624), 0)</f>
        <v>248</v>
      </c>
      <c r="AO1624" s="18">
        <f ca="1">SUM(IF(AN1624&gt;H1624, (AN1624-H1624)*($G$23+AJ1624), 0),IF(AF1624&gt;G1624,(AF1624-G1624)*($G$23+AB1624),0),IF(X1624&gt;F1624,(X1624-F1624)*($G$23+T1624),0),IF(P1624&gt;E1624,(P1624-E1624)*($G$23+L1624),0))</f>
        <v>0</v>
      </c>
      <c r="AP1624" s="18">
        <f>-$C$24</f>
        <v>-313614.51120000001</v>
      </c>
      <c r="AQ1624" s="17">
        <f ca="1">L1624*P1624+T1624*X1624+AB1624*AF1624+AJ1624*AN1624-AO1624+AP1624</f>
        <v>698816.17879999988</v>
      </c>
      <c r="AS1624" s="21">
        <f ca="1">SUM(IF(AN1624&gt;H1624, (AN1624-H1624), 0),IF(AF1624&gt;G1624,(AF1624-G1624),0),IF(X1624&gt;F1624,(X1624-F1624),0),IF(P1624&gt;E1624,(P1624-E1624),0))</f>
        <v>0</v>
      </c>
    </row>
    <row r="1625" spans="1:45" x14ac:dyDescent="0.4">
      <c r="A1625" s="15">
        <v>1597</v>
      </c>
      <c r="B1625" s="15">
        <f ca="1">IF(RAND() &lt; (8/12), 0, 1)</f>
        <v>0</v>
      </c>
      <c r="C1625" s="20">
        <f ca="1">RAND()</f>
        <v>0.92374265328498528</v>
      </c>
      <c r="D1625" s="15" t="str">
        <f ca="1">LOOKUP(C1625,$H$13:$H$16,$F$13:$F$16)</f>
        <v>Boeing 777-300ER</v>
      </c>
      <c r="E1625" s="15">
        <f ca="1">LOOKUP(D1625,$F$6:$F$9,$I$6:$I$9)</f>
        <v>8</v>
      </c>
      <c r="F1625" s="15">
        <f ca="1">LOOKUP(D1625,$F$6:$F$9,$J$6:$J$9)</f>
        <v>40</v>
      </c>
      <c r="G1625" s="15">
        <f ca="1">LOOKUP(D1625,$F$6:$F$9,$K$6:$K$9)</f>
        <v>24</v>
      </c>
      <c r="H1625" s="15">
        <f ca="1">LOOKUP(D1625,$F$6:$F$9,$L$6:$L$9)</f>
        <v>260</v>
      </c>
      <c r="I1625" s="20">
        <f ca="1">RAND()</f>
        <v>0.93641752757486918</v>
      </c>
      <c r="J1625" s="15">
        <f ca="1">IF(B1625=1, ROUND(_xlfn.NORM.INV(I1625,$C$5,$C$6)*(1+$T$14), 0), ROUND(_xlfn.NORM.INV(I1625, $D$5, $D$6)*(1+$T$14), 0))</f>
        <v>6</v>
      </c>
      <c r="K1625" s="20">
        <f ca="1">RAND()</f>
        <v>0.42582100210146068</v>
      </c>
      <c r="L1625" s="18">
        <f ca="1">IF(B1625=1, ROUND(_xlfn.NORM.INV(K1625,$C$7,$C$8), 2), ROUND(_xlfn.NORM.INV(K1625, $D$7, $D$8), 2))</f>
        <v>10407.14</v>
      </c>
      <c r="M1625" s="15">
        <f ca="1">MIN(E1625,J1625)</f>
        <v>6</v>
      </c>
      <c r="N1625" s="15">
        <f ca="1">RAND()</f>
        <v>0.6918832611214677</v>
      </c>
      <c r="O1625" s="19">
        <f ca="1">(IF(B1625=1, $G$21+($G$22-$G$21)*N1625, $H$21+($H$22-$H$21)*N1625))</f>
        <v>3.075649783364403E-2</v>
      </c>
      <c r="P1625" s="15">
        <f ca="1">ROUND(M1625*(1-O1625), 0)</f>
        <v>6</v>
      </c>
      <c r="Q1625" s="20">
        <f ca="1">RAND()</f>
        <v>0.53435326382688486</v>
      </c>
      <c r="R1625" s="15">
        <f ca="1">IF(B1625=1, ROUND(_xlfn.NORM.INV(Q1625,$C$9,$C$10)*(1+$T$14), 0), ROUND(_xlfn.NORM.INV(Q1625, $D$9, $D$10)*(1+$T$14), 0))</f>
        <v>41</v>
      </c>
      <c r="S1625" s="20">
        <f ca="1">RAND()</f>
        <v>0.78440814241332435</v>
      </c>
      <c r="T1625" s="18">
        <f ca="1">IF(B1625=1, ROUND(_xlfn.NORM.INV(S1625,$C$11,$C$12), 2), ROUND(_xlfn.NORM.INV(S1625, $D$11, $D$12), 2))</f>
        <v>5425.57</v>
      </c>
      <c r="U1625" s="15">
        <f ca="1">MIN(F1625,R1625)</f>
        <v>40</v>
      </c>
      <c r="V1625" s="15">
        <f ca="1">RAND()</f>
        <v>0.70455978464319957</v>
      </c>
      <c r="W1625" s="19">
        <f ca="1">(IF(B1625=1, $G$21+($G$22-$G$21)*V1625, $H$21+($H$22-$H$21)*V1625))</f>
        <v>3.1136793539295986E-2</v>
      </c>
      <c r="X1625" s="15">
        <f ca="1">ROUND(U1625*(1-W1625), 0)</f>
        <v>39</v>
      </c>
      <c r="Y1625" s="20">
        <f ca="1">RAND()</f>
        <v>0.34552054646592856</v>
      </c>
      <c r="Z1625" s="15">
        <f ca="1">IF(B1625=1, ROUND(_xlfn.NORM.INV(Y1625,$C$13,$C$14)*(1+$T$14), 0), ROUND(_xlfn.NORM.INV(Y1625, $D$13, $D$14)*(1+$T$14), 0))</f>
        <v>32</v>
      </c>
      <c r="AA1625" s="20">
        <f ca="1">RAND()</f>
        <v>0.28625140879726874</v>
      </c>
      <c r="AB1625" s="18">
        <f ca="1">IF(B1625=1, ROUND(_xlfn.NORM.INV(AA1625,$C$15,$C$16), 2), ROUND(_xlfn.NORM.INV(AA1625, $D$15, $D$16), 2))</f>
        <v>2729.38</v>
      </c>
      <c r="AC1625" s="15">
        <f ca="1">MIN(G1625,Z1625)</f>
        <v>24</v>
      </c>
      <c r="AD1625" s="15">
        <f ca="1">RAND()</f>
        <v>0.20168945893565582</v>
      </c>
      <c r="AE1625" s="19">
        <f ca="1">(IF(B1625=1, $G$21+($G$22-$G$21)*AD1625, $H$21+($H$22-$H$21)*AD1625))</f>
        <v>1.6050683768069673E-2</v>
      </c>
      <c r="AF1625" s="15">
        <f ca="1">ROUND(AC1625*(1-AE1625), 0)</f>
        <v>24</v>
      </c>
      <c r="AG1625" s="20">
        <f ca="1">RAND()</f>
        <v>0.52531900351461747</v>
      </c>
      <c r="AH1625" s="15">
        <f ca="1">IF(B1625=1, ROUND(_xlfn.NORM.INV(AG1625,$C$17,$C$18)*(1+$T$14), 0), ROUND(_xlfn.NORM.INV(AG1625, $D$17, $D$18)*(1+$T$14), 0))</f>
        <v>203</v>
      </c>
      <c r="AI1625" s="20">
        <f ca="1">RAND()</f>
        <v>0.11840263185678379</v>
      </c>
      <c r="AJ1625" s="18">
        <f ca="1">IF(B1625=1, ROUND(_xlfn.NORM.INV(AI1625,$C$19,$C$20), 2), ROUND(_xlfn.NORM.INV(AI1625, $D$19, $D$20), 2))</f>
        <v>1658.87</v>
      </c>
      <c r="AK1625" s="15">
        <f ca="1">MIN(ROUND(H1625*(1+$C$22),0),AH1625)</f>
        <v>203</v>
      </c>
      <c r="AL1625" s="20">
        <f ca="1">RAND()</f>
        <v>0.48642472019167171</v>
      </c>
      <c r="AM1625" s="19">
        <f ca="1">(IF(B1625=1, $G$21+($G$22-$G$21)*AL1625, $H$21+($H$22-$H$21)*AL1625))</f>
        <v>2.4592741605750153E-2</v>
      </c>
      <c r="AN1625" s="15">
        <f ca="1">ROUND(AK1625*(1-AM1625), 0)</f>
        <v>198</v>
      </c>
      <c r="AO1625" s="18">
        <f ca="1">SUM(IF(AN1625&gt;H1625, (AN1625-H1625)*($G$23+AJ1625), 0),IF(AF1625&gt;G1625,(AF1625-G1625)*($G$23+AB1625),0),IF(X1625&gt;F1625,(X1625-F1625)*($G$23+T1625),0),IF(P1625&gt;E1625,(P1625-E1625)*($G$23+L1625),0))</f>
        <v>0</v>
      </c>
      <c r="AP1625" s="18">
        <f>-$C$24</f>
        <v>-313614.51120000001</v>
      </c>
      <c r="AQ1625" s="17">
        <f ca="1">L1625*P1625+T1625*X1625+AB1625*AF1625+AJ1625*AN1625-AO1625+AP1625</f>
        <v>354386.93879999995</v>
      </c>
      <c r="AS1625" s="21">
        <f ca="1">SUM(IF(AN1625&gt;H1625, (AN1625-H1625), 0),IF(AF1625&gt;G1625,(AF1625-G1625),0),IF(X1625&gt;F1625,(X1625-F1625),0),IF(P1625&gt;E1625,(P1625-E1625),0))</f>
        <v>0</v>
      </c>
    </row>
    <row r="1626" spans="1:45" x14ac:dyDescent="0.4">
      <c r="A1626" s="15">
        <v>1598</v>
      </c>
      <c r="B1626" s="15">
        <f ca="1">IF(RAND() &lt; (8/12), 0, 1)</f>
        <v>0</v>
      </c>
      <c r="C1626" s="20">
        <f ca="1">RAND()</f>
        <v>0.92182443859946639</v>
      </c>
      <c r="D1626" s="15" t="str">
        <f ca="1">LOOKUP(C1626,$H$13:$H$16,$F$13:$F$16)</f>
        <v>Boeing 777-300ER</v>
      </c>
      <c r="E1626" s="15">
        <f ca="1">LOOKUP(D1626,$F$6:$F$9,$I$6:$I$9)</f>
        <v>8</v>
      </c>
      <c r="F1626" s="15">
        <f ca="1">LOOKUP(D1626,$F$6:$F$9,$J$6:$J$9)</f>
        <v>40</v>
      </c>
      <c r="G1626" s="15">
        <f ca="1">LOOKUP(D1626,$F$6:$F$9,$K$6:$K$9)</f>
        <v>24</v>
      </c>
      <c r="H1626" s="15">
        <f ca="1">LOOKUP(D1626,$F$6:$F$9,$L$6:$L$9)</f>
        <v>260</v>
      </c>
      <c r="I1626" s="20">
        <f ca="1">RAND()</f>
        <v>0.8540502714374959</v>
      </c>
      <c r="J1626" s="15">
        <f ca="1">IF(B1626=1, ROUND(_xlfn.NORM.INV(I1626,$C$5,$C$6)*(1+$T$14), 0), ROUND(_xlfn.NORM.INV(I1626, $D$5, $D$6)*(1+$T$14), 0))</f>
        <v>5</v>
      </c>
      <c r="K1626" s="20">
        <f ca="1">RAND()</f>
        <v>0.67025565088340155</v>
      </c>
      <c r="L1626" s="18">
        <f ca="1">IF(B1626=1, ROUND(_xlfn.NORM.INV(K1626,$C$7,$C$8), 2), ROUND(_xlfn.NORM.INV(K1626, $D$7, $D$8), 2))</f>
        <v>10693.2</v>
      </c>
      <c r="M1626" s="15">
        <f ca="1">MIN(E1626,J1626)</f>
        <v>5</v>
      </c>
      <c r="N1626" s="15">
        <f ca="1">RAND()</f>
        <v>0.92748469383968568</v>
      </c>
      <c r="O1626" s="19">
        <f ca="1">(IF(B1626=1, $G$21+($G$22-$G$21)*N1626, $H$21+($H$22-$H$21)*N1626))</f>
        <v>3.7824540815190572E-2</v>
      </c>
      <c r="P1626" s="15">
        <f ca="1">ROUND(M1626*(1-O1626), 0)</f>
        <v>5</v>
      </c>
      <c r="Q1626" s="20">
        <f ca="1">RAND()</f>
        <v>0.23684903817651892</v>
      </c>
      <c r="R1626" s="15">
        <f ca="1">IF(B1626=1, ROUND(_xlfn.NORM.INV(Q1626,$C$9,$C$10)*(1+$T$14), 0), ROUND(_xlfn.NORM.INV(Q1626, $D$9, $D$10)*(1+$T$14), 0))</f>
        <v>32</v>
      </c>
      <c r="S1626" s="20">
        <f ca="1">RAND()</f>
        <v>0.40110045727902299</v>
      </c>
      <c r="T1626" s="18">
        <f ca="1">IF(B1626=1, ROUND(_xlfn.NORM.INV(S1626,$C$11,$C$12), 2), ROUND(_xlfn.NORM.INV(S1626, $D$11, $D$12), 2))</f>
        <v>5189.1099999999997</v>
      </c>
      <c r="U1626" s="15">
        <f ca="1">MIN(F1626,R1626)</f>
        <v>32</v>
      </c>
      <c r="V1626" s="15">
        <f ca="1">RAND()</f>
        <v>7.5560810614114127E-2</v>
      </c>
      <c r="W1626" s="19">
        <f ca="1">(IF(B1626=1, $G$21+($G$22-$G$21)*V1626, $H$21+($H$22-$H$21)*V1626))</f>
        <v>1.2266824318423424E-2</v>
      </c>
      <c r="X1626" s="15">
        <f ca="1">ROUND(U1626*(1-W1626), 0)</f>
        <v>32</v>
      </c>
      <c r="Y1626" s="20">
        <f ca="1">RAND()</f>
        <v>0.90810181708166715</v>
      </c>
      <c r="Z1626" s="15">
        <f ca="1">IF(B1626=1, ROUND(_xlfn.NORM.INV(Y1626,$C$13,$C$14)*(1+$T$14), 0), ROUND(_xlfn.NORM.INV(Y1626, $D$13, $D$14)*(1+$T$14), 0))</f>
        <v>48</v>
      </c>
      <c r="AA1626" s="20">
        <f ca="1">RAND()</f>
        <v>0.41379326018898099</v>
      </c>
      <c r="AB1626" s="18">
        <f ca="1">IF(B1626=1, ROUND(_xlfn.NORM.INV(AA1626,$C$15,$C$16), 2), ROUND(_xlfn.NORM.INV(AA1626, $D$15, $D$16), 2))</f>
        <v>2771.5</v>
      </c>
      <c r="AC1626" s="15">
        <f ca="1">MIN(G1626,Z1626)</f>
        <v>24</v>
      </c>
      <c r="AD1626" s="15">
        <f ca="1">RAND()</f>
        <v>0.64795163635561337</v>
      </c>
      <c r="AE1626" s="19">
        <f ca="1">(IF(B1626=1, $G$21+($G$22-$G$21)*AD1626, $H$21+($H$22-$H$21)*AD1626))</f>
        <v>2.9438549090668398E-2</v>
      </c>
      <c r="AF1626" s="15">
        <f ca="1">ROUND(AC1626*(1-AE1626), 0)</f>
        <v>23</v>
      </c>
      <c r="AG1626" s="20">
        <f ca="1">RAND()</f>
        <v>0.95811972470326612</v>
      </c>
      <c r="AH1626" s="15">
        <f ca="1">IF(B1626=1, ROUND(_xlfn.NORM.INV(AG1626,$C$17,$C$18)*(1+$T$14), 0), ROUND(_xlfn.NORM.INV(AG1626, $D$17, $D$18)*(1+$T$14), 0))</f>
        <v>290</v>
      </c>
      <c r="AI1626" s="20">
        <f ca="1">RAND()</f>
        <v>0.8811101843922956</v>
      </c>
      <c r="AJ1626" s="18">
        <f ca="1">IF(B1626=1, ROUND(_xlfn.NORM.INV(AI1626,$C$19,$C$20), 2), ROUND(_xlfn.NORM.INV(AI1626, $D$19, $D$20), 2))</f>
        <v>1838.4</v>
      </c>
      <c r="AK1626" s="15">
        <f ca="1">MIN(ROUND(H1626*(1+$C$22),0),AH1626)</f>
        <v>273</v>
      </c>
      <c r="AL1626" s="20">
        <f ca="1">RAND()</f>
        <v>0.7548891576391914</v>
      </c>
      <c r="AM1626" s="19">
        <f ca="1">(IF(B1626=1, $G$21+($G$22-$G$21)*AL1626, $H$21+($H$22-$H$21)*AL1626))</f>
        <v>3.2646674729175741E-2</v>
      </c>
      <c r="AN1626" s="15">
        <f ca="1">ROUND(AK1626*(1-AM1626), 0)</f>
        <v>264</v>
      </c>
      <c r="AO1626" s="18">
        <f ca="1">SUM(IF(AN1626&gt;H1626, (AN1626-H1626)*($G$23+AJ1626), 0),IF(AF1626&gt;G1626,(AF1626-G1626)*($G$23+AB1626),0),IF(X1626&gt;F1626,(X1626-F1626)*($G$23+T1626),0),IF(P1626&gt;E1626,(P1626-E1626)*($G$23+L1626),0))</f>
        <v>10757.6</v>
      </c>
      <c r="AP1626" s="18">
        <f>-$C$24</f>
        <v>-313614.51120000001</v>
      </c>
      <c r="AQ1626" s="17">
        <f ca="1">L1626*P1626+T1626*X1626+AB1626*AF1626+AJ1626*AN1626-AO1626+AP1626</f>
        <v>444227.50880000013</v>
      </c>
      <c r="AS1626" s="21">
        <f ca="1">SUM(IF(AN1626&gt;H1626, (AN1626-H1626), 0),IF(AF1626&gt;G1626,(AF1626-G1626),0),IF(X1626&gt;F1626,(X1626-F1626),0),IF(P1626&gt;E1626,(P1626-E1626),0))</f>
        <v>4</v>
      </c>
    </row>
    <row r="1627" spans="1:45" x14ac:dyDescent="0.4">
      <c r="A1627" s="15">
        <v>1599</v>
      </c>
      <c r="B1627" s="15">
        <f ca="1">IF(RAND() &lt; (8/12), 0, 1)</f>
        <v>0</v>
      </c>
      <c r="C1627" s="20">
        <f ca="1">RAND()</f>
        <v>0.84167113526559101</v>
      </c>
      <c r="D1627" s="15" t="str">
        <f ca="1">LOOKUP(C1627,$H$13:$H$16,$F$13:$F$16)</f>
        <v>Boeing 777-300ER</v>
      </c>
      <c r="E1627" s="15">
        <f ca="1">LOOKUP(D1627,$F$6:$F$9,$I$6:$I$9)</f>
        <v>8</v>
      </c>
      <c r="F1627" s="15">
        <f ca="1">LOOKUP(D1627,$F$6:$F$9,$J$6:$J$9)</f>
        <v>40</v>
      </c>
      <c r="G1627" s="15">
        <f ca="1">LOOKUP(D1627,$F$6:$F$9,$K$6:$K$9)</f>
        <v>24</v>
      </c>
      <c r="H1627" s="15">
        <f ca="1">LOOKUP(D1627,$F$6:$F$9,$L$6:$L$9)</f>
        <v>260</v>
      </c>
      <c r="I1627" s="20">
        <f ca="1">RAND()</f>
        <v>0.55667125583223442</v>
      </c>
      <c r="J1627" s="15">
        <f ca="1">IF(B1627=1, ROUND(_xlfn.NORM.INV(I1627,$C$5,$C$6)*(1+$T$14), 0), ROUND(_xlfn.NORM.INV(I1627, $D$5, $D$6)*(1+$T$14), 0))</f>
        <v>4</v>
      </c>
      <c r="K1627" s="20">
        <f ca="1">RAND()</f>
        <v>2.8128789017109912E-2</v>
      </c>
      <c r="L1627" s="18">
        <f ca="1">IF(B1627=1, ROUND(_xlfn.NORM.INV(K1627,$C$7,$C$8), 2), ROUND(_xlfn.NORM.INV(K1627, $D$7, $D$8), 2))</f>
        <v>9622.32</v>
      </c>
      <c r="M1627" s="15">
        <f ca="1">MIN(E1627,J1627)</f>
        <v>4</v>
      </c>
      <c r="N1627" s="15">
        <f ca="1">RAND()</f>
        <v>0.92516048172715748</v>
      </c>
      <c r="O1627" s="19">
        <f ca="1">(IF(B1627=1, $G$21+($G$22-$G$21)*N1627, $H$21+($H$22-$H$21)*N1627))</f>
        <v>3.7754814451814722E-2</v>
      </c>
      <c r="P1627" s="15">
        <f ca="1">ROUND(M1627*(1-O1627), 0)</f>
        <v>4</v>
      </c>
      <c r="Q1627" s="20">
        <f ca="1">RAND()</f>
        <v>0.10868679802760284</v>
      </c>
      <c r="R1627" s="15">
        <f ca="1">IF(B1627=1, ROUND(_xlfn.NORM.INV(Q1627,$C$9,$C$10)*(1+$T$14), 0), ROUND(_xlfn.NORM.INV(Q1627, $D$9, $D$10)*(1+$T$14), 0))</f>
        <v>27</v>
      </c>
      <c r="S1627" s="20">
        <f ca="1">RAND()</f>
        <v>0.33156836740774143</v>
      </c>
      <c r="T1627" s="18">
        <f ca="1">IF(B1627=1, ROUND(_xlfn.NORM.INV(S1627,$C$11,$C$12), 2), ROUND(_xlfn.NORM.INV(S1627, $D$11, $D$12), 2))</f>
        <v>5146.93</v>
      </c>
      <c r="U1627" s="15">
        <f ca="1">MIN(F1627,R1627)</f>
        <v>27</v>
      </c>
      <c r="V1627" s="15">
        <f ca="1">RAND()</f>
        <v>2.66040504463112E-2</v>
      </c>
      <c r="W1627" s="19">
        <f ca="1">(IF(B1627=1, $G$21+($G$22-$G$21)*V1627, $H$21+($H$22-$H$21)*V1627))</f>
        <v>1.0798121513389335E-2</v>
      </c>
      <c r="X1627" s="15">
        <f ca="1">ROUND(U1627*(1-W1627), 0)</f>
        <v>27</v>
      </c>
      <c r="Y1627" s="20">
        <f ca="1">RAND()</f>
        <v>0.75171788287202679</v>
      </c>
      <c r="Z1627" s="15">
        <f ca="1">IF(B1627=1, ROUND(_xlfn.NORM.INV(Y1627,$C$13,$C$14)*(1+$T$14), 0), ROUND(_xlfn.NORM.INV(Y1627, $D$13, $D$14)*(1+$T$14), 0))</f>
        <v>42</v>
      </c>
      <c r="AA1627" s="20">
        <f ca="1">RAND()</f>
        <v>0.53996566128074086</v>
      </c>
      <c r="AB1627" s="18">
        <f ca="1">IF(B1627=1, ROUND(_xlfn.NORM.INV(AA1627,$C$15,$C$16), 2), ROUND(_xlfn.NORM.INV(AA1627, $D$15, $D$16), 2))</f>
        <v>2810.16</v>
      </c>
      <c r="AC1627" s="15">
        <f ca="1">MIN(G1627,Z1627)</f>
        <v>24</v>
      </c>
      <c r="AD1627" s="15">
        <f ca="1">RAND()</f>
        <v>0.1608096660747661</v>
      </c>
      <c r="AE1627" s="19">
        <f ca="1">(IF(B1627=1, $G$21+($G$22-$G$21)*AD1627, $H$21+($H$22-$H$21)*AD1627))</f>
        <v>1.4824289982242982E-2</v>
      </c>
      <c r="AF1627" s="15">
        <f ca="1">ROUND(AC1627*(1-AE1627), 0)</f>
        <v>24</v>
      </c>
      <c r="AG1627" s="20">
        <f ca="1">RAND()</f>
        <v>0.68374576764638006</v>
      </c>
      <c r="AH1627" s="15">
        <f ca="1">IF(B1627=1, ROUND(_xlfn.NORM.INV(AG1627,$C$17,$C$18)*(1+$T$14), 0), ROUND(_xlfn.NORM.INV(AG1627, $D$17, $D$18)*(1+$T$14), 0))</f>
        <v>225</v>
      </c>
      <c r="AI1627" s="20">
        <f ca="1">RAND()</f>
        <v>0.86965318882146669</v>
      </c>
      <c r="AJ1627" s="18">
        <f ca="1">IF(B1627=1, ROUND(_xlfn.NORM.INV(AI1627,$C$19,$C$20), 2), ROUND(_xlfn.NORM.INV(AI1627, $D$19, $D$20), 2))</f>
        <v>1834.17</v>
      </c>
      <c r="AK1627" s="15">
        <f ca="1">MIN(ROUND(H1627*(1+$C$22),0),AH1627)</f>
        <v>225</v>
      </c>
      <c r="AL1627" s="20">
        <f ca="1">RAND()</f>
        <v>0.20186688450959478</v>
      </c>
      <c r="AM1627" s="19">
        <f ca="1">(IF(B1627=1, $G$21+($G$22-$G$21)*AL1627, $H$21+($H$22-$H$21)*AL1627))</f>
        <v>1.6056006535287843E-2</v>
      </c>
      <c r="AN1627" s="15">
        <f ca="1">ROUND(AK1627*(1-AM1627), 0)</f>
        <v>221</v>
      </c>
      <c r="AO1627" s="18">
        <f ca="1">SUM(IF(AN1627&gt;H1627, (AN1627-H1627)*($G$23+AJ1627), 0),IF(AF1627&gt;G1627,(AF1627-G1627)*($G$23+AB1627),0),IF(X1627&gt;F1627,(X1627-F1627)*($G$23+T1627),0),IF(P1627&gt;E1627,(P1627-E1627)*($G$23+L1627),0))</f>
        <v>0</v>
      </c>
      <c r="AP1627" s="18">
        <f>-$C$24</f>
        <v>-313614.51120000001</v>
      </c>
      <c r="AQ1627" s="17">
        <f ca="1">L1627*P1627+T1627*X1627+AB1627*AF1627+AJ1627*AN1627-AO1627+AP1627</f>
        <v>336637.28880000004</v>
      </c>
      <c r="AS1627" s="21">
        <f ca="1">SUM(IF(AN1627&gt;H1627, (AN1627-H1627), 0),IF(AF1627&gt;G1627,(AF1627-G1627),0),IF(X1627&gt;F1627,(X1627-F1627),0),IF(P1627&gt;E1627,(P1627-E1627),0))</f>
        <v>0</v>
      </c>
    </row>
    <row r="1628" spans="1:45" x14ac:dyDescent="0.4">
      <c r="A1628" s="15">
        <v>1600</v>
      </c>
      <c r="B1628" s="15">
        <f ca="1">IF(RAND() &lt; (8/12), 0, 1)</f>
        <v>1</v>
      </c>
      <c r="C1628" s="20">
        <f ca="1">RAND()</f>
        <v>0.35389888392154156</v>
      </c>
      <c r="D1628" s="15" t="str">
        <f ca="1">LOOKUP(C1628,$H$13:$H$16,$F$13:$F$16)</f>
        <v>Airbus A380-800</v>
      </c>
      <c r="E1628" s="15">
        <f ca="1">LOOKUP(D1628,$F$6:$F$9,$I$6:$I$9)</f>
        <v>14</v>
      </c>
      <c r="F1628" s="15">
        <f ca="1">LOOKUP(D1628,$F$6:$F$9,$J$6:$J$9)</f>
        <v>76</v>
      </c>
      <c r="G1628" s="15">
        <f ca="1">LOOKUP(D1628,$F$6:$F$9,$K$6:$K$9)</f>
        <v>56</v>
      </c>
      <c r="H1628" s="15">
        <f ca="1">LOOKUP(D1628,$F$6:$F$9,$L$6:$L$9)</f>
        <v>341</v>
      </c>
      <c r="I1628" s="20">
        <f ca="1">RAND()</f>
        <v>0.92914243594556101</v>
      </c>
      <c r="J1628" s="15">
        <f ca="1">IF(B1628=1, ROUND(_xlfn.NORM.INV(I1628,$C$5,$C$6)*(1+$T$14), 0), ROUND(_xlfn.NORM.INV(I1628, $D$5, $D$6)*(1+$T$14), 0))</f>
        <v>9</v>
      </c>
      <c r="K1628" s="20">
        <f ca="1">RAND()</f>
        <v>0.82795459220985457</v>
      </c>
      <c r="L1628" s="18">
        <f ca="1">IF(B1628=1, ROUND(_xlfn.NORM.INV(K1628,$C$7,$C$8), 2), ROUND(_xlfn.NORM.INV(K1628, $D$7, $D$8), 2))</f>
        <v>15365.12</v>
      </c>
      <c r="M1628" s="15">
        <f ca="1">MIN(E1628,J1628)</f>
        <v>9</v>
      </c>
      <c r="N1628" s="15">
        <f ca="1">RAND()</f>
        <v>1.1591962384782994E-2</v>
      </c>
      <c r="O1628" s="19">
        <f ca="1">(IF(B1628=1, $G$21+($G$22-$G$21)*N1628, $H$21+($H$22-$H$21)*N1628))</f>
        <v>1.5405718683467405E-2</v>
      </c>
      <c r="P1628" s="15">
        <f ca="1">ROUND(M1628*(1-O1628), 0)</f>
        <v>9</v>
      </c>
      <c r="Q1628" s="20">
        <f ca="1">RAND()</f>
        <v>0.12111737362376296</v>
      </c>
      <c r="R1628" s="15">
        <f ca="1">IF(B1628=1, ROUND(_xlfn.NORM.INV(Q1628,$C$9,$C$10)*(1+$T$14), 0), ROUND(_xlfn.NORM.INV(Q1628, $D$9, $D$10)*(1+$T$14), 0))</f>
        <v>31</v>
      </c>
      <c r="S1628" s="20">
        <f ca="1">RAND()</f>
        <v>0.64692400245079107</v>
      </c>
      <c r="T1628" s="18">
        <f ca="1">IF(B1628=1, ROUND(_xlfn.NORM.INV(S1628,$C$11,$C$12), 2), ROUND(_xlfn.NORM.INV(S1628, $D$11, $D$12), 2))</f>
        <v>7169.41</v>
      </c>
      <c r="U1628" s="15">
        <f ca="1">MIN(F1628,R1628)</f>
        <v>31</v>
      </c>
      <c r="V1628" s="15">
        <f ca="1">RAND()</f>
        <v>0.47451991594741449</v>
      </c>
      <c r="W1628" s="19">
        <f ca="1">(IF(B1628=1, $G$21+($G$22-$G$21)*V1628, $H$21+($H$22-$H$21)*V1628))</f>
        <v>3.160819705815951E-2</v>
      </c>
      <c r="X1628" s="15">
        <f ca="1">ROUND(U1628*(1-W1628), 0)</f>
        <v>30</v>
      </c>
      <c r="Y1628" s="20">
        <f ca="1">RAND()</f>
        <v>0.55332984544415831</v>
      </c>
      <c r="Z1628" s="15">
        <f ca="1">IF(B1628=1, ROUND(_xlfn.NORM.INV(Y1628,$C$13,$C$14)*(1+$T$14), 0), ROUND(_xlfn.NORM.INV(Y1628, $D$13, $D$14)*(1+$T$14), 0))</f>
        <v>58</v>
      </c>
      <c r="AA1628" s="20">
        <f ca="1">RAND()</f>
        <v>9.0652060547633528E-3</v>
      </c>
      <c r="AB1628" s="18">
        <f ca="1">IF(B1628=1, ROUND(_xlfn.NORM.INV(AA1628,$C$15,$C$16), 2), ROUND(_xlfn.NORM.INV(AA1628, $D$15, $D$16), 2))</f>
        <v>2506</v>
      </c>
      <c r="AC1628" s="15">
        <f ca="1">MIN(G1628,Z1628)</f>
        <v>56</v>
      </c>
      <c r="AD1628" s="15">
        <f ca="1">RAND()</f>
        <v>0.12680117886895037</v>
      </c>
      <c r="AE1628" s="19">
        <f ca="1">(IF(B1628=1, $G$21+($G$22-$G$21)*AD1628, $H$21+($H$22-$H$21)*AD1628))</f>
        <v>1.9438041260413264E-2</v>
      </c>
      <c r="AF1628" s="15">
        <f ca="1">ROUND(AC1628*(1-AE1628), 0)</f>
        <v>55</v>
      </c>
      <c r="AG1628" s="20">
        <f ca="1">RAND()</f>
        <v>0.8491610622601804</v>
      </c>
      <c r="AH1628" s="15">
        <f ca="1">IF(B1628=1, ROUND(_xlfn.NORM.INV(AG1628,$C$17,$C$18)*(1+$T$14), 0), ROUND(_xlfn.NORM.INV(AG1628, $D$17, $D$18)*(1+$T$14), 0))</f>
        <v>435</v>
      </c>
      <c r="AI1628" s="20">
        <f ca="1">RAND()</f>
        <v>0.93913217950371131</v>
      </c>
      <c r="AJ1628" s="18">
        <f ca="1">IF(B1628=1, ROUND(_xlfn.NORM.INV(AI1628,$C$19,$C$20), 2), ROUND(_xlfn.NORM.INV(AI1628, $D$19, $D$20), 2))</f>
        <v>2741.62</v>
      </c>
      <c r="AK1628" s="15">
        <f ca="1">MIN(ROUND(H1628*(1+$C$22),0),AH1628)</f>
        <v>358</v>
      </c>
      <c r="AL1628" s="20">
        <f ca="1">RAND()</f>
        <v>0.42209002084219549</v>
      </c>
      <c r="AM1628" s="19">
        <f ca="1">(IF(B1628=1, $G$21+($G$22-$G$21)*AL1628, $H$21+($H$22-$H$21)*AL1628))</f>
        <v>2.9773150729476845E-2</v>
      </c>
      <c r="AN1628" s="15">
        <f ca="1">ROUND(AK1628*(1-AM1628), 0)</f>
        <v>347</v>
      </c>
      <c r="AO1628" s="18">
        <f ca="1">SUM(IF(AN1628&gt;H1628, (AN1628-H1628)*($G$23+AJ1628), 0),IF(AF1628&gt;G1628,(AF1628-G1628)*($G$23+AB1628),0),IF(X1628&gt;F1628,(X1628-F1628)*($G$23+T1628),0),IF(P1628&gt;E1628,(P1628-E1628)*($G$23+L1628),0))</f>
        <v>21555.72</v>
      </c>
      <c r="AP1628" s="18">
        <f>-$C$24</f>
        <v>-313614.51120000001</v>
      </c>
      <c r="AQ1628" s="17">
        <f ca="1">L1628*P1628+T1628*X1628+AB1628*AF1628+AJ1628*AN1628-AO1628+AP1628</f>
        <v>1107370.2888</v>
      </c>
      <c r="AS1628" s="21">
        <f ca="1">SUM(IF(AN1628&gt;H1628, (AN1628-H1628), 0),IF(AF1628&gt;G1628,(AF1628-G1628),0),IF(X1628&gt;F1628,(X1628-F1628),0),IF(P1628&gt;E1628,(P1628-E1628),0))</f>
        <v>6</v>
      </c>
    </row>
    <row r="1629" spans="1:45" x14ac:dyDescent="0.4">
      <c r="A1629" s="15">
        <v>1601</v>
      </c>
      <c r="B1629" s="15">
        <f ca="1">IF(RAND() &lt; (8/12), 0, 1)</f>
        <v>0</v>
      </c>
      <c r="C1629" s="20">
        <f ca="1">RAND()</f>
        <v>1.1864928087717774E-2</v>
      </c>
      <c r="D1629" s="15" t="str">
        <f ca="1">LOOKUP(C1629,$H$13:$H$16,$F$13:$F$16)</f>
        <v>Airbus A350-900</v>
      </c>
      <c r="E1629" s="15">
        <f ca="1">LOOKUP(D1629,$F$6:$F$9,$I$6:$I$9)</f>
        <v>0</v>
      </c>
      <c r="F1629" s="15">
        <f ca="1">LOOKUP(D1629,$F$6:$F$9,$J$6:$J$9)</f>
        <v>32</v>
      </c>
      <c r="G1629" s="15">
        <f ca="1">LOOKUP(D1629,$F$6:$F$9,$K$6:$K$9)</f>
        <v>21</v>
      </c>
      <c r="H1629" s="15">
        <f ca="1">LOOKUP(D1629,$F$6:$F$9,$L$6:$L$9)</f>
        <v>259</v>
      </c>
      <c r="I1629" s="20">
        <f ca="1">RAND()</f>
        <v>0.81067024908409169</v>
      </c>
      <c r="J1629" s="15">
        <f ca="1">IF(B1629=1, ROUND(_xlfn.NORM.INV(I1629,$C$5,$C$6)*(1+$T$14), 0), ROUND(_xlfn.NORM.INV(I1629, $D$5, $D$6)*(1+$T$14), 0))</f>
        <v>5</v>
      </c>
      <c r="K1629" s="20">
        <f ca="1">RAND()</f>
        <v>0.35479619263193063</v>
      </c>
      <c r="L1629" s="18">
        <f ca="1">IF(B1629=1, ROUND(_xlfn.NORM.INV(K1629,$C$7,$C$8), 2), ROUND(_xlfn.NORM.INV(K1629, $D$7, $D$8), 2))</f>
        <v>10322.65</v>
      </c>
      <c r="M1629" s="15">
        <f ca="1">MIN(E1629,J1629)</f>
        <v>0</v>
      </c>
      <c r="N1629" s="15">
        <f ca="1">RAND()</f>
        <v>0.69996139707933491</v>
      </c>
      <c r="O1629" s="19">
        <f ca="1">(IF(B1629=1, $G$21+($G$22-$G$21)*N1629, $H$21+($H$22-$H$21)*N1629))</f>
        <v>3.0998841912380046E-2</v>
      </c>
      <c r="P1629" s="15">
        <f ca="1">ROUND(M1629*(1-O1629), 0)</f>
        <v>0</v>
      </c>
      <c r="Q1629" s="20">
        <f ca="1">RAND()</f>
        <v>4.4761709568754693E-2</v>
      </c>
      <c r="R1629" s="15">
        <f ca="1">IF(B1629=1, ROUND(_xlfn.NORM.INV(Q1629,$C$9,$C$10)*(1+$T$14), 0), ROUND(_xlfn.NORM.INV(Q1629, $D$9, $D$10)*(1+$T$14), 0))</f>
        <v>22</v>
      </c>
      <c r="S1629" s="20">
        <f ca="1">RAND()</f>
        <v>0.66569830462263468</v>
      </c>
      <c r="T1629" s="18">
        <f ca="1">IF(B1629=1, ROUND(_xlfn.NORM.INV(S1629,$C$11,$C$12), 2), ROUND(_xlfn.NORM.INV(S1629, $D$11, $D$12), 2))</f>
        <v>5343.74</v>
      </c>
      <c r="U1629" s="15">
        <f ca="1">MIN(F1629,R1629)</f>
        <v>22</v>
      </c>
      <c r="V1629" s="15">
        <f ca="1">RAND()</f>
        <v>0.87395549854838483</v>
      </c>
      <c r="W1629" s="19">
        <f ca="1">(IF(B1629=1, $G$21+($G$22-$G$21)*V1629, $H$21+($H$22-$H$21)*V1629))</f>
        <v>3.6218664956451548E-2</v>
      </c>
      <c r="X1629" s="15">
        <f ca="1">ROUND(U1629*(1-W1629), 0)</f>
        <v>21</v>
      </c>
      <c r="Y1629" s="20">
        <f ca="1">RAND()</f>
        <v>0.33257454523369157</v>
      </c>
      <c r="Z1629" s="15">
        <f ca="1">IF(B1629=1, ROUND(_xlfn.NORM.INV(Y1629,$C$13,$C$14)*(1+$T$14), 0), ROUND(_xlfn.NORM.INV(Y1629, $D$13, $D$14)*(1+$T$14), 0))</f>
        <v>32</v>
      </c>
      <c r="AA1629" s="20">
        <f ca="1">RAND()</f>
        <v>0.97356583348331049</v>
      </c>
      <c r="AB1629" s="18">
        <f ca="1">IF(B1629=1, ROUND(_xlfn.NORM.INV(AA1629,$C$15,$C$16), 2), ROUND(_xlfn.NORM.INV(AA1629, $D$15, $D$16), 2))</f>
        <v>3033.26</v>
      </c>
      <c r="AC1629" s="15">
        <f ca="1">MIN(G1629,Z1629)</f>
        <v>21</v>
      </c>
      <c r="AD1629" s="15">
        <f ca="1">RAND()</f>
        <v>0.73221145284812805</v>
      </c>
      <c r="AE1629" s="19">
        <f ca="1">(IF(B1629=1, $G$21+($G$22-$G$21)*AD1629, $H$21+($H$22-$H$21)*AD1629))</f>
        <v>3.196634358544384E-2</v>
      </c>
      <c r="AF1629" s="15">
        <f ca="1">ROUND(AC1629*(1-AE1629), 0)</f>
        <v>20</v>
      </c>
      <c r="AG1629" s="20">
        <f ca="1">RAND()</f>
        <v>0.22925326745858832</v>
      </c>
      <c r="AH1629" s="15">
        <f ca="1">IF(B1629=1, ROUND(_xlfn.NORM.INV(AG1629,$C$17,$C$18)*(1+$T$14), 0), ROUND(_xlfn.NORM.INV(AG1629, $D$17, $D$18)*(1+$T$14), 0))</f>
        <v>161</v>
      </c>
      <c r="AI1629" s="20">
        <f ca="1">RAND()</f>
        <v>0.62039324917708871</v>
      </c>
      <c r="AJ1629" s="18">
        <f ca="1">IF(B1629=1, ROUND(_xlfn.NORM.INV(AI1629,$C$19,$C$20), 2), ROUND(_xlfn.NORM.INV(AI1629, $D$19, $D$20), 2))</f>
        <v>1772.01</v>
      </c>
      <c r="AK1629" s="15">
        <f ca="1">MIN(ROUND(H1629*(1+$C$22),0),AH1629)</f>
        <v>161</v>
      </c>
      <c r="AL1629" s="20">
        <f ca="1">RAND()</f>
        <v>0.53627649108643749</v>
      </c>
      <c r="AM1629" s="19">
        <f ca="1">(IF(B1629=1, $G$21+($G$22-$G$21)*AL1629, $H$21+($H$22-$H$21)*AL1629))</f>
        <v>2.6088294732593123E-2</v>
      </c>
      <c r="AN1629" s="15">
        <f ca="1">ROUND(AK1629*(1-AM1629), 0)</f>
        <v>157</v>
      </c>
      <c r="AO1629" s="18">
        <f ca="1">SUM(IF(AN1629&gt;H1629, (AN1629-H1629)*($G$23+AJ1629), 0),IF(AF1629&gt;G1629,(AF1629-G1629)*($G$23+AB1629),0),IF(X1629&gt;F1629,(X1629-F1629)*($G$23+T1629),0),IF(P1629&gt;E1629,(P1629-E1629)*($G$23+L1629),0))</f>
        <v>0</v>
      </c>
      <c r="AP1629" s="18">
        <f>-$C$24</f>
        <v>-313614.51120000001</v>
      </c>
      <c r="AQ1629" s="17">
        <f ca="1">L1629*P1629+T1629*X1629+AB1629*AF1629+AJ1629*AN1629-AO1629+AP1629</f>
        <v>137474.79879999999</v>
      </c>
      <c r="AS1629" s="21">
        <f ca="1">SUM(IF(AN1629&gt;H1629, (AN1629-H1629), 0),IF(AF1629&gt;G1629,(AF1629-G1629),0),IF(X1629&gt;F1629,(X1629-F1629),0),IF(P1629&gt;E1629,(P1629-E1629),0))</f>
        <v>0</v>
      </c>
    </row>
    <row r="1630" spans="1:45" x14ac:dyDescent="0.4">
      <c r="A1630" s="15">
        <v>1602</v>
      </c>
      <c r="B1630" s="15">
        <f ca="1">IF(RAND() &lt; (8/12), 0, 1)</f>
        <v>0</v>
      </c>
      <c r="C1630" s="20">
        <f ca="1">RAND()</f>
        <v>0.69856333074240173</v>
      </c>
      <c r="D1630" s="15" t="str">
        <f ca="1">LOOKUP(C1630,$H$13:$H$16,$F$13:$F$16)</f>
        <v>Boeing 777-300ER</v>
      </c>
      <c r="E1630" s="15">
        <f ca="1">LOOKUP(D1630,$F$6:$F$9,$I$6:$I$9)</f>
        <v>8</v>
      </c>
      <c r="F1630" s="15">
        <f ca="1">LOOKUP(D1630,$F$6:$F$9,$J$6:$J$9)</f>
        <v>40</v>
      </c>
      <c r="G1630" s="15">
        <f ca="1">LOOKUP(D1630,$F$6:$F$9,$K$6:$K$9)</f>
        <v>24</v>
      </c>
      <c r="H1630" s="15">
        <f ca="1">LOOKUP(D1630,$F$6:$F$9,$L$6:$L$9)</f>
        <v>260</v>
      </c>
      <c r="I1630" s="20">
        <f ca="1">RAND()</f>
        <v>0.86184499747433063</v>
      </c>
      <c r="J1630" s="15">
        <f ca="1">IF(B1630=1, ROUND(_xlfn.NORM.INV(I1630,$C$5,$C$6)*(1+$T$14), 0), ROUND(_xlfn.NORM.INV(I1630, $D$5, $D$6)*(1+$T$14), 0))</f>
        <v>5</v>
      </c>
      <c r="K1630" s="20">
        <f ca="1">RAND()</f>
        <v>0.44822570469769474</v>
      </c>
      <c r="L1630" s="18">
        <f ca="1">IF(B1630=1, ROUND(_xlfn.NORM.INV(K1630,$C$7,$C$8), 2), ROUND(_xlfn.NORM.INV(K1630, $D$7, $D$8), 2))</f>
        <v>10433.06</v>
      </c>
      <c r="M1630" s="15">
        <f ca="1">MIN(E1630,J1630)</f>
        <v>5</v>
      </c>
      <c r="N1630" s="15">
        <f ca="1">RAND()</f>
        <v>0.51486808892330349</v>
      </c>
      <c r="O1630" s="19">
        <f ca="1">(IF(B1630=1, $G$21+($G$22-$G$21)*N1630, $H$21+($H$22-$H$21)*N1630))</f>
        <v>2.5446042667699106E-2</v>
      </c>
      <c r="P1630" s="15">
        <f ca="1">ROUND(M1630*(1-O1630), 0)</f>
        <v>5</v>
      </c>
      <c r="Q1630" s="20">
        <f ca="1">RAND()</f>
        <v>1.3807546710549845E-2</v>
      </c>
      <c r="R1630" s="15">
        <f ca="1">IF(B1630=1, ROUND(_xlfn.NORM.INV(Q1630,$C$9,$C$10)*(1+$T$14), 0), ROUND(_xlfn.NORM.INV(Q1630, $D$9, $D$10)*(1+$T$14), 0))</f>
        <v>17</v>
      </c>
      <c r="S1630" s="20">
        <f ca="1">RAND()</f>
        <v>0.52759059464001123</v>
      </c>
      <c r="T1630" s="18">
        <f ca="1">IF(B1630=1, ROUND(_xlfn.NORM.INV(S1630,$C$11,$C$12), 2), ROUND(_xlfn.NORM.INV(S1630, $D$11, $D$12), 2))</f>
        <v>5261.96</v>
      </c>
      <c r="U1630" s="15">
        <f ca="1">MIN(F1630,R1630)</f>
        <v>17</v>
      </c>
      <c r="V1630" s="15">
        <f ca="1">RAND()</f>
        <v>0.3311890780562794</v>
      </c>
      <c r="W1630" s="19">
        <f ca="1">(IF(B1630=1, $G$21+($G$22-$G$21)*V1630, $H$21+($H$22-$H$21)*V1630))</f>
        <v>1.993567234168838E-2</v>
      </c>
      <c r="X1630" s="15">
        <f ca="1">ROUND(U1630*(1-W1630), 0)</f>
        <v>17</v>
      </c>
      <c r="Y1630" s="20">
        <f ca="1">RAND()</f>
        <v>0.94668176287561245</v>
      </c>
      <c r="Z1630" s="15">
        <f ca="1">IF(B1630=1, ROUND(_xlfn.NORM.INV(Y1630,$C$13,$C$14)*(1+$T$14), 0), ROUND(_xlfn.NORM.INV(Y1630, $D$13, $D$14)*(1+$T$14), 0))</f>
        <v>51</v>
      </c>
      <c r="AA1630" s="20">
        <f ca="1">RAND()</f>
        <v>0.23871665284830457</v>
      </c>
      <c r="AB1630" s="18">
        <f ca="1">IF(B1630=1, ROUND(_xlfn.NORM.INV(AA1630,$C$15,$C$16), 2), ROUND(_xlfn.NORM.INV(AA1630, $D$15, $D$16), 2))</f>
        <v>2711.62</v>
      </c>
      <c r="AC1630" s="15">
        <f ca="1">MIN(G1630,Z1630)</f>
        <v>24</v>
      </c>
      <c r="AD1630" s="15">
        <f ca="1">RAND()</f>
        <v>0.51958157714387954</v>
      </c>
      <c r="AE1630" s="19">
        <f ca="1">(IF(B1630=1, $G$21+($G$22-$G$21)*AD1630, $H$21+($H$22-$H$21)*AD1630))</f>
        <v>2.5587447314316385E-2</v>
      </c>
      <c r="AF1630" s="15">
        <f ca="1">ROUND(AC1630*(1-AE1630), 0)</f>
        <v>23</v>
      </c>
      <c r="AG1630" s="20">
        <f ca="1">RAND()</f>
        <v>0.41346087613261651</v>
      </c>
      <c r="AH1630" s="15">
        <f ca="1">IF(B1630=1, ROUND(_xlfn.NORM.INV(AG1630,$C$17,$C$18)*(1+$T$14), 0), ROUND(_xlfn.NORM.INV(AG1630, $D$17, $D$18)*(1+$T$14), 0))</f>
        <v>188</v>
      </c>
      <c r="AI1630" s="20">
        <f ca="1">RAND()</f>
        <v>0.16317739283892363</v>
      </c>
      <c r="AJ1630" s="18">
        <f ca="1">IF(B1630=1, ROUND(_xlfn.NORM.INV(AI1630,$C$19,$C$20), 2), ROUND(_xlfn.NORM.INV(AI1630, $D$19, $D$20), 2))</f>
        <v>1674.18</v>
      </c>
      <c r="AK1630" s="15">
        <f ca="1">MIN(ROUND(H1630*(1+$C$22),0),AH1630)</f>
        <v>188</v>
      </c>
      <c r="AL1630" s="20">
        <f ca="1">RAND()</f>
        <v>2.5230757720851593E-2</v>
      </c>
      <c r="AM1630" s="19">
        <f ca="1">(IF(B1630=1, $G$21+($G$22-$G$21)*AL1630, $H$21+($H$22-$H$21)*AL1630))</f>
        <v>1.0756922731625549E-2</v>
      </c>
      <c r="AN1630" s="15">
        <f ca="1">ROUND(AK1630*(1-AM1630), 0)</f>
        <v>186</v>
      </c>
      <c r="AO1630" s="18">
        <f ca="1">SUM(IF(AN1630&gt;H1630, (AN1630-H1630)*($G$23+AJ1630), 0),IF(AF1630&gt;G1630,(AF1630-G1630)*($G$23+AB1630),0),IF(X1630&gt;F1630,(X1630-F1630)*($G$23+T1630),0),IF(P1630&gt;E1630,(P1630-E1630)*($G$23+L1630),0))</f>
        <v>0</v>
      </c>
      <c r="AP1630" s="18">
        <f>-$C$24</f>
        <v>-313614.51120000001</v>
      </c>
      <c r="AQ1630" s="17">
        <f ca="1">L1630*P1630+T1630*X1630+AB1630*AF1630+AJ1630*AN1630-AO1630+AP1630</f>
        <v>201768.84880000004</v>
      </c>
      <c r="AS1630" s="21">
        <f ca="1">SUM(IF(AN1630&gt;H1630, (AN1630-H1630), 0),IF(AF1630&gt;G1630,(AF1630-G1630),0),IF(X1630&gt;F1630,(X1630-F1630),0),IF(P1630&gt;E1630,(P1630-E1630),0))</f>
        <v>0</v>
      </c>
    </row>
    <row r="1631" spans="1:45" x14ac:dyDescent="0.4">
      <c r="A1631" s="15">
        <v>1603</v>
      </c>
      <c r="B1631" s="15">
        <f ca="1">IF(RAND() &lt; (8/12), 0, 1)</f>
        <v>1</v>
      </c>
      <c r="C1631" s="20">
        <f ca="1">RAND()</f>
        <v>0.78562371447145574</v>
      </c>
      <c r="D1631" s="15" t="str">
        <f ca="1">LOOKUP(C1631,$H$13:$H$16,$F$13:$F$16)</f>
        <v>Boeing 777-300ER</v>
      </c>
      <c r="E1631" s="15">
        <f ca="1">LOOKUP(D1631,$F$6:$F$9,$I$6:$I$9)</f>
        <v>8</v>
      </c>
      <c r="F1631" s="15">
        <f ca="1">LOOKUP(D1631,$F$6:$F$9,$J$6:$J$9)</f>
        <v>40</v>
      </c>
      <c r="G1631" s="15">
        <f ca="1">LOOKUP(D1631,$F$6:$F$9,$K$6:$K$9)</f>
        <v>24</v>
      </c>
      <c r="H1631" s="15">
        <f ca="1">LOOKUP(D1631,$F$6:$F$9,$L$6:$L$9)</f>
        <v>260</v>
      </c>
      <c r="I1631" s="20">
        <f ca="1">RAND()</f>
        <v>0.63021912645665168</v>
      </c>
      <c r="J1631" s="15">
        <f ca="1">IF(B1631=1, ROUND(_xlfn.NORM.INV(I1631,$C$5,$C$6)*(1+$T$14), 0), ROUND(_xlfn.NORM.INV(I1631, $D$5, $D$6)*(1+$T$14), 0))</f>
        <v>7</v>
      </c>
      <c r="K1631" s="20">
        <f ca="1">RAND()</f>
        <v>0.13701782638679094</v>
      </c>
      <c r="L1631" s="18">
        <f ca="1">IF(B1631=1, ROUND(_xlfn.NORM.INV(K1631,$C$7,$C$8), 2), ROUND(_xlfn.NORM.INV(K1631, $D$7, $D$8), 2))</f>
        <v>11686.27</v>
      </c>
      <c r="M1631" s="15">
        <f ca="1">MIN(E1631,J1631)</f>
        <v>7</v>
      </c>
      <c r="N1631" s="15">
        <f ca="1">RAND()</f>
        <v>0.13545347010659003</v>
      </c>
      <c r="O1631" s="19">
        <f ca="1">(IF(B1631=1, $G$21+($G$22-$G$21)*N1631, $H$21+($H$22-$H$21)*N1631))</f>
        <v>1.974087145373065E-2</v>
      </c>
      <c r="P1631" s="15">
        <f ca="1">ROUND(M1631*(1-O1631), 0)</f>
        <v>7</v>
      </c>
      <c r="Q1631" s="20">
        <f ca="1">RAND()</f>
        <v>0.55874416618488076</v>
      </c>
      <c r="R1631" s="15">
        <f ca="1">IF(B1631=1, ROUND(_xlfn.NORM.INV(Q1631,$C$9,$C$10)*(1+$T$14), 0), ROUND(_xlfn.NORM.INV(Q1631, $D$9, $D$10)*(1+$T$14), 0))</f>
        <v>65</v>
      </c>
      <c r="S1631" s="20">
        <f ca="1">RAND()</f>
        <v>0.81032315503909313</v>
      </c>
      <c r="T1631" s="18">
        <f ca="1">IF(B1631=1, ROUND(_xlfn.NORM.INV(S1631,$C$11,$C$12), 2), ROUND(_xlfn.NORM.INV(S1631, $D$11, $D$12), 2))</f>
        <v>7622.12</v>
      </c>
      <c r="U1631" s="15">
        <f ca="1">MIN(F1631,R1631)</f>
        <v>40</v>
      </c>
      <c r="V1631" s="15">
        <f ca="1">RAND()</f>
        <v>0.31161482568357746</v>
      </c>
      <c r="W1631" s="19">
        <f ca="1">(IF(B1631=1, $G$21+($G$22-$G$21)*V1631, $H$21+($H$22-$H$21)*V1631))</f>
        <v>2.5906518898925212E-2</v>
      </c>
      <c r="X1631" s="15">
        <f ca="1">ROUND(U1631*(1-W1631), 0)</f>
        <v>39</v>
      </c>
      <c r="Y1631" s="20">
        <f ca="1">RAND()</f>
        <v>0.40785199515974213</v>
      </c>
      <c r="Z1631" s="15">
        <f ca="1">IF(B1631=1, ROUND(_xlfn.NORM.INV(Y1631,$C$13,$C$14)*(1+$T$14), 0), ROUND(_xlfn.NORM.INV(Y1631, $D$13, $D$14)*(1+$T$14), 0))</f>
        <v>49</v>
      </c>
      <c r="AA1631" s="20">
        <f ca="1">RAND()</f>
        <v>0.61047907453408656</v>
      </c>
      <c r="AB1631" s="18">
        <f ca="1">IF(B1631=1, ROUND(_xlfn.NORM.INV(AA1631,$C$15,$C$16), 2), ROUND(_xlfn.NORM.INV(AA1631, $D$15, $D$16), 2))</f>
        <v>3777.3</v>
      </c>
      <c r="AC1631" s="15">
        <f ca="1">MIN(G1631,Z1631)</f>
        <v>24</v>
      </c>
      <c r="AD1631" s="15">
        <f ca="1">RAND()</f>
        <v>0.7346329947002862</v>
      </c>
      <c r="AE1631" s="19">
        <f ca="1">(IF(B1631=1, $G$21+($G$22-$G$21)*AD1631, $H$21+($H$22-$H$21)*AD1631))</f>
        <v>4.0712154814510015E-2</v>
      </c>
      <c r="AF1631" s="15">
        <f ca="1">ROUND(AC1631*(1-AE1631), 0)</f>
        <v>23</v>
      </c>
      <c r="AG1631" s="20">
        <f ca="1">RAND()</f>
        <v>0.68901266259451655</v>
      </c>
      <c r="AH1631" s="15">
        <f ca="1">IF(B1631=1, ROUND(_xlfn.NORM.INV(AG1631,$C$17,$C$18)*(1+$T$14), 0), ROUND(_xlfn.NORM.INV(AG1631, $D$17, $D$18)*(1+$T$14), 0))</f>
        <v>367</v>
      </c>
      <c r="AI1631" s="20">
        <f ca="1">RAND()</f>
        <v>0.11252951793800958</v>
      </c>
      <c r="AJ1631" s="18">
        <f ca="1">IF(B1631=1, ROUND(_xlfn.NORM.INV(AI1631,$C$19,$C$20), 2), ROUND(_xlfn.NORM.INV(AI1631, $D$19, $D$20), 2))</f>
        <v>1911.83</v>
      </c>
      <c r="AK1631" s="15">
        <f ca="1">MIN(ROUND(H1631*(1+$C$22),0),AH1631)</f>
        <v>273</v>
      </c>
      <c r="AL1631" s="20">
        <f ca="1">RAND()</f>
        <v>0.69989295829853815</v>
      </c>
      <c r="AM1631" s="19">
        <f ca="1">(IF(B1631=1, $G$21+($G$22-$G$21)*AL1631, $H$21+($H$22-$H$21)*AL1631))</f>
        <v>3.9496253540448834E-2</v>
      </c>
      <c r="AN1631" s="15">
        <f ca="1">ROUND(AK1631*(1-AM1631), 0)</f>
        <v>262</v>
      </c>
      <c r="AO1631" s="18">
        <f ca="1">SUM(IF(AN1631&gt;H1631, (AN1631-H1631)*($G$23+AJ1631), 0),IF(AF1631&gt;G1631,(AF1631-G1631)*($G$23+AB1631),0),IF(X1631&gt;F1631,(X1631-F1631)*($G$23+T1631),0),IF(P1631&gt;E1631,(P1631-E1631)*($G$23+L1631),0))</f>
        <v>5525.66</v>
      </c>
      <c r="AP1631" s="18">
        <f>-$C$24</f>
        <v>-313614.51120000001</v>
      </c>
      <c r="AQ1631" s="17">
        <f ca="1">L1631*P1631+T1631*X1631+AB1631*AF1631+AJ1631*AN1631-AO1631+AP1631</f>
        <v>647703.75879999995</v>
      </c>
      <c r="AS1631" s="21">
        <f ca="1">SUM(IF(AN1631&gt;H1631, (AN1631-H1631), 0),IF(AF1631&gt;G1631,(AF1631-G1631),0),IF(X1631&gt;F1631,(X1631-F1631),0),IF(P1631&gt;E1631,(P1631-E1631),0))</f>
        <v>2</v>
      </c>
    </row>
    <row r="1632" spans="1:45" x14ac:dyDescent="0.4">
      <c r="A1632" s="15">
        <v>1604</v>
      </c>
      <c r="B1632" s="15">
        <f ca="1">IF(RAND() &lt; (8/12), 0, 1)</f>
        <v>0</v>
      </c>
      <c r="C1632" s="20">
        <f ca="1">RAND()</f>
        <v>0.45106843581317291</v>
      </c>
      <c r="D1632" s="15" t="str">
        <f ca="1">LOOKUP(C1632,$H$13:$H$16,$F$13:$F$16)</f>
        <v>Airbus A380-800</v>
      </c>
      <c r="E1632" s="15">
        <f ca="1">LOOKUP(D1632,$F$6:$F$9,$I$6:$I$9)</f>
        <v>14</v>
      </c>
      <c r="F1632" s="15">
        <f ca="1">LOOKUP(D1632,$F$6:$F$9,$J$6:$J$9)</f>
        <v>76</v>
      </c>
      <c r="G1632" s="15">
        <f ca="1">LOOKUP(D1632,$F$6:$F$9,$K$6:$K$9)</f>
        <v>56</v>
      </c>
      <c r="H1632" s="15">
        <f ca="1">LOOKUP(D1632,$F$6:$F$9,$L$6:$L$9)</f>
        <v>341</v>
      </c>
      <c r="I1632" s="20">
        <f ca="1">RAND()</f>
        <v>0.51807146393865677</v>
      </c>
      <c r="J1632" s="15">
        <f ca="1">IF(B1632=1, ROUND(_xlfn.NORM.INV(I1632,$C$5,$C$6)*(1+$T$14), 0), ROUND(_xlfn.NORM.INV(I1632, $D$5, $D$6)*(1+$T$14), 0))</f>
        <v>4</v>
      </c>
      <c r="K1632" s="20">
        <f ca="1">RAND()</f>
        <v>0.7333957466129758</v>
      </c>
      <c r="L1632" s="18">
        <f ca="1">IF(B1632=1, ROUND(_xlfn.NORM.INV(K1632,$C$7,$C$8), 2), ROUND(_xlfn.NORM.INV(K1632, $D$7, $D$8), 2))</f>
        <v>10776.37</v>
      </c>
      <c r="M1632" s="15">
        <f ca="1">MIN(E1632,J1632)</f>
        <v>4</v>
      </c>
      <c r="N1632" s="15">
        <f ca="1">RAND()</f>
        <v>0.72225779389663203</v>
      </c>
      <c r="O1632" s="19">
        <f ca="1">(IF(B1632=1, $G$21+($G$22-$G$21)*N1632, $H$21+($H$22-$H$21)*N1632))</f>
        <v>3.1667733816898962E-2</v>
      </c>
      <c r="P1632" s="15">
        <f ca="1">ROUND(M1632*(1-O1632), 0)</f>
        <v>4</v>
      </c>
      <c r="Q1632" s="20">
        <f ca="1">RAND()</f>
        <v>0.28816281008788469</v>
      </c>
      <c r="R1632" s="15">
        <f ca="1">IF(B1632=1, ROUND(_xlfn.NORM.INV(Q1632,$C$9,$C$10)*(1+$T$14), 0), ROUND(_xlfn.NORM.INV(Q1632, $D$9, $D$10)*(1+$T$14), 0))</f>
        <v>34</v>
      </c>
      <c r="S1632" s="20">
        <f ca="1">RAND()</f>
        <v>0.38578271848009493</v>
      </c>
      <c r="T1632" s="18">
        <f ca="1">IF(B1632=1, ROUND(_xlfn.NORM.INV(S1632,$C$11,$C$12), 2), ROUND(_xlfn.NORM.INV(S1632, $D$11, $D$12), 2))</f>
        <v>5180.03</v>
      </c>
      <c r="U1632" s="15">
        <f ca="1">MIN(F1632,R1632)</f>
        <v>34</v>
      </c>
      <c r="V1632" s="15">
        <f ca="1">RAND()</f>
        <v>0.16467752888096243</v>
      </c>
      <c r="W1632" s="19">
        <f ca="1">(IF(B1632=1, $G$21+($G$22-$G$21)*V1632, $H$21+($H$22-$H$21)*V1632))</f>
        <v>1.4940325866428874E-2</v>
      </c>
      <c r="X1632" s="15">
        <f ca="1">ROUND(U1632*(1-W1632), 0)</f>
        <v>33</v>
      </c>
      <c r="Y1632" s="20">
        <f ca="1">RAND()</f>
        <v>0.39440116871097497</v>
      </c>
      <c r="Z1632" s="15">
        <f ca="1">IF(B1632=1, ROUND(_xlfn.NORM.INV(Y1632,$C$13,$C$14)*(1+$T$14), 0), ROUND(_xlfn.NORM.INV(Y1632, $D$13, $D$14)*(1+$T$14), 0))</f>
        <v>33</v>
      </c>
      <c r="AA1632" s="20">
        <f ca="1">RAND()</f>
        <v>0.58967289048303517</v>
      </c>
      <c r="AB1632" s="18">
        <f ca="1">IF(B1632=1, ROUND(_xlfn.NORM.INV(AA1632,$C$15,$C$16), 2), ROUND(_xlfn.NORM.INV(AA1632, $D$15, $D$16), 2))</f>
        <v>2825.52</v>
      </c>
      <c r="AC1632" s="15">
        <f ca="1">MIN(G1632,Z1632)</f>
        <v>33</v>
      </c>
      <c r="AD1632" s="15">
        <f ca="1">RAND()</f>
        <v>0.56786630296693241</v>
      </c>
      <c r="AE1632" s="19">
        <f ca="1">(IF(B1632=1, $G$21+($G$22-$G$21)*AD1632, $H$21+($H$22-$H$21)*AD1632))</f>
        <v>2.7035989089007971E-2</v>
      </c>
      <c r="AF1632" s="15">
        <f ca="1">ROUND(AC1632*(1-AE1632), 0)</f>
        <v>32</v>
      </c>
      <c r="AG1632" s="20">
        <f ca="1">RAND()</f>
        <v>0.42301600136392603</v>
      </c>
      <c r="AH1632" s="15">
        <f ca="1">IF(B1632=1, ROUND(_xlfn.NORM.INV(AG1632,$C$17,$C$18)*(1+$T$14), 0), ROUND(_xlfn.NORM.INV(AG1632, $D$17, $D$18)*(1+$T$14), 0))</f>
        <v>189</v>
      </c>
      <c r="AI1632" s="20">
        <f ca="1">RAND()</f>
        <v>0.52156539985141392</v>
      </c>
      <c r="AJ1632" s="18">
        <f ca="1">IF(B1632=1, ROUND(_xlfn.NORM.INV(AI1632,$C$19,$C$20), 2), ROUND(_xlfn.NORM.INV(AI1632, $D$19, $D$20), 2))</f>
        <v>1752.84</v>
      </c>
      <c r="AK1632" s="15">
        <f ca="1">MIN(ROUND(H1632*(1+$C$22),0),AH1632)</f>
        <v>189</v>
      </c>
      <c r="AL1632" s="20">
        <f ca="1">RAND()</f>
        <v>0.11373511313379059</v>
      </c>
      <c r="AM1632" s="19">
        <f ca="1">(IF(B1632=1, $G$21+($G$22-$G$21)*AL1632, $H$21+($H$22-$H$21)*AL1632))</f>
        <v>1.3412053394013718E-2</v>
      </c>
      <c r="AN1632" s="15">
        <f ca="1">ROUND(AK1632*(1-AM1632), 0)</f>
        <v>186</v>
      </c>
      <c r="AO1632" s="18">
        <f ca="1">SUM(IF(AN1632&gt;H1632, (AN1632-H1632)*($G$23+AJ1632), 0),IF(AF1632&gt;G1632,(AF1632-G1632)*($G$23+AB1632),0),IF(X1632&gt;F1632,(X1632-F1632)*($G$23+T1632),0),IF(P1632&gt;E1632,(P1632-E1632)*($G$23+L1632),0))</f>
        <v>0</v>
      </c>
      <c r="AP1632" s="18">
        <f>-$C$24</f>
        <v>-313614.51120000001</v>
      </c>
      <c r="AQ1632" s="17">
        <f ca="1">L1632*P1632+T1632*X1632+AB1632*AF1632+AJ1632*AN1632-AO1632+AP1632</f>
        <v>316876.83879999997</v>
      </c>
      <c r="AS1632" s="21">
        <f ca="1">SUM(IF(AN1632&gt;H1632, (AN1632-H1632), 0),IF(AF1632&gt;G1632,(AF1632-G1632),0),IF(X1632&gt;F1632,(X1632-F1632),0),IF(P1632&gt;E1632,(P1632-E1632),0))</f>
        <v>0</v>
      </c>
    </row>
    <row r="1633" spans="1:45" x14ac:dyDescent="0.4">
      <c r="A1633" s="15">
        <v>1605</v>
      </c>
      <c r="B1633" s="15">
        <f ca="1">IF(RAND() &lt; (8/12), 0, 1)</f>
        <v>0</v>
      </c>
      <c r="C1633" s="20">
        <f ca="1">RAND()</f>
        <v>0.23424041296904952</v>
      </c>
      <c r="D1633" s="15" t="str">
        <f ca="1">LOOKUP(C1633,$H$13:$H$16,$F$13:$F$16)</f>
        <v>Airbus A380-800</v>
      </c>
      <c r="E1633" s="15">
        <f ca="1">LOOKUP(D1633,$F$6:$F$9,$I$6:$I$9)</f>
        <v>14</v>
      </c>
      <c r="F1633" s="15">
        <f ca="1">LOOKUP(D1633,$F$6:$F$9,$J$6:$J$9)</f>
        <v>76</v>
      </c>
      <c r="G1633" s="15">
        <f ca="1">LOOKUP(D1633,$F$6:$F$9,$K$6:$K$9)</f>
        <v>56</v>
      </c>
      <c r="H1633" s="15">
        <f ca="1">LOOKUP(D1633,$F$6:$F$9,$L$6:$L$9)</f>
        <v>341</v>
      </c>
      <c r="I1633" s="20">
        <f ca="1">RAND()</f>
        <v>0.60743225400890566</v>
      </c>
      <c r="J1633" s="15">
        <f ca="1">IF(B1633=1, ROUND(_xlfn.NORM.INV(I1633,$C$5,$C$6)*(1+$T$14), 0), ROUND(_xlfn.NORM.INV(I1633, $D$5, $D$6)*(1+$T$14), 0))</f>
        <v>4</v>
      </c>
      <c r="K1633" s="20">
        <f ca="1">RAND()</f>
        <v>0.67026203387177441</v>
      </c>
      <c r="L1633" s="18">
        <f ca="1">IF(B1633=1, ROUND(_xlfn.NORM.INV(K1633,$C$7,$C$8), 2), ROUND(_xlfn.NORM.INV(K1633, $D$7, $D$8), 2))</f>
        <v>10693.2</v>
      </c>
      <c r="M1633" s="15">
        <f ca="1">MIN(E1633,J1633)</f>
        <v>4</v>
      </c>
      <c r="N1633" s="15">
        <f ca="1">RAND()</f>
        <v>0.87147420755736427</v>
      </c>
      <c r="O1633" s="19">
        <f ca="1">(IF(B1633=1, $G$21+($G$22-$G$21)*N1633, $H$21+($H$22-$H$21)*N1633))</f>
        <v>3.6144226226720928E-2</v>
      </c>
      <c r="P1633" s="15">
        <f ca="1">ROUND(M1633*(1-O1633), 0)</f>
        <v>4</v>
      </c>
      <c r="Q1633" s="20">
        <f ca="1">RAND()</f>
        <v>0.21212922059042483</v>
      </c>
      <c r="R1633" s="15">
        <f ca="1">IF(B1633=1, ROUND(_xlfn.NORM.INV(Q1633,$C$9,$C$10)*(1+$T$14), 0), ROUND(_xlfn.NORM.INV(Q1633, $D$9, $D$10)*(1+$T$14), 0))</f>
        <v>32</v>
      </c>
      <c r="S1633" s="20">
        <f ca="1">RAND()</f>
        <v>2.2964813796183536E-2</v>
      </c>
      <c r="T1633" s="18">
        <f ca="1">IF(B1633=1, ROUND(_xlfn.NORM.INV(S1633,$C$11,$C$12), 2), ROUND(_xlfn.NORM.INV(S1633, $D$11, $D$12), 2))</f>
        <v>4791.33</v>
      </c>
      <c r="U1633" s="15">
        <f ca="1">MIN(F1633,R1633)</f>
        <v>32</v>
      </c>
      <c r="V1633" s="15">
        <f ca="1">RAND()</f>
        <v>0.71077052882963188</v>
      </c>
      <c r="W1633" s="19">
        <f ca="1">(IF(B1633=1, $G$21+($G$22-$G$21)*V1633, $H$21+($H$22-$H$21)*V1633))</f>
        <v>3.1323115864888958E-2</v>
      </c>
      <c r="X1633" s="15">
        <f ca="1">ROUND(U1633*(1-W1633), 0)</f>
        <v>31</v>
      </c>
      <c r="Y1633" s="20">
        <f ca="1">RAND()</f>
        <v>0.76526677555407463</v>
      </c>
      <c r="Z1633" s="15">
        <f ca="1">IF(B1633=1, ROUND(_xlfn.NORM.INV(Y1633,$C$13,$C$14)*(1+$T$14), 0), ROUND(_xlfn.NORM.INV(Y1633, $D$13, $D$14)*(1+$T$14), 0))</f>
        <v>43</v>
      </c>
      <c r="AA1633" s="20">
        <f ca="1">RAND()</f>
        <v>0.67885918890910968</v>
      </c>
      <c r="AB1633" s="18">
        <f ca="1">IF(B1633=1, ROUND(_xlfn.NORM.INV(AA1633,$C$15,$C$16), 2), ROUND(_xlfn.NORM.INV(AA1633, $D$15, $D$16), 2))</f>
        <v>2854.42</v>
      </c>
      <c r="AC1633" s="15">
        <f ca="1">MIN(G1633,Z1633)</f>
        <v>43</v>
      </c>
      <c r="AD1633" s="15">
        <f ca="1">RAND()</f>
        <v>0.81871859592291507</v>
      </c>
      <c r="AE1633" s="19">
        <f ca="1">(IF(B1633=1, $G$21+($G$22-$G$21)*AD1633, $H$21+($H$22-$H$21)*AD1633))</f>
        <v>3.456155787768745E-2</v>
      </c>
      <c r="AF1633" s="15">
        <f ca="1">ROUND(AC1633*(1-AE1633), 0)</f>
        <v>42</v>
      </c>
      <c r="AG1633" s="20">
        <f ca="1">RAND()</f>
        <v>0.32880989885243461</v>
      </c>
      <c r="AH1633" s="15">
        <f ca="1">IF(B1633=1, ROUND(_xlfn.NORM.INV(AG1633,$C$17,$C$18)*(1+$T$14), 0), ROUND(_xlfn.NORM.INV(AG1633, $D$17, $D$18)*(1+$T$14), 0))</f>
        <v>176</v>
      </c>
      <c r="AI1633" s="20">
        <f ca="1">RAND()</f>
        <v>0.10880620407251895</v>
      </c>
      <c r="AJ1633" s="18">
        <f ca="1">IF(B1633=1, ROUND(_xlfn.NORM.INV(AI1633,$C$19,$C$20), 2), ROUND(_xlfn.NORM.INV(AI1633, $D$19, $D$20), 2))</f>
        <v>1655.08</v>
      </c>
      <c r="AK1633" s="15">
        <f ca="1">MIN(ROUND(H1633*(1+$C$22),0),AH1633)</f>
        <v>176</v>
      </c>
      <c r="AL1633" s="20">
        <f ca="1">RAND()</f>
        <v>3.6313085193193761E-2</v>
      </c>
      <c r="AM1633" s="19">
        <f ca="1">(IF(B1633=1, $G$21+($G$22-$G$21)*AL1633, $H$21+($H$22-$H$21)*AL1633))</f>
        <v>1.1089392555795812E-2</v>
      </c>
      <c r="AN1633" s="15">
        <f ca="1">ROUND(AK1633*(1-AM1633), 0)</f>
        <v>174</v>
      </c>
      <c r="AO1633" s="18">
        <f ca="1">SUM(IF(AN1633&gt;H1633, (AN1633-H1633)*($G$23+AJ1633), 0),IF(AF1633&gt;G1633,(AF1633-G1633)*($G$23+AB1633),0),IF(X1633&gt;F1633,(X1633-F1633)*($G$23+T1633),0),IF(P1633&gt;E1633,(P1633-E1633)*($G$23+L1633),0))</f>
        <v>0</v>
      </c>
      <c r="AP1633" s="18">
        <f>-$C$24</f>
        <v>-313614.51120000001</v>
      </c>
      <c r="AQ1633" s="17">
        <f ca="1">L1633*P1633+T1633*X1633+AB1633*AF1633+AJ1633*AN1633-AO1633+AP1633</f>
        <v>285559.07880000008</v>
      </c>
      <c r="AS1633" s="21">
        <f ca="1">SUM(IF(AN1633&gt;H1633, (AN1633-H1633), 0),IF(AF1633&gt;G1633,(AF1633-G1633),0),IF(X1633&gt;F1633,(X1633-F1633),0),IF(P1633&gt;E1633,(P1633-E1633),0))</f>
        <v>0</v>
      </c>
    </row>
    <row r="1634" spans="1:45" x14ac:dyDescent="0.4">
      <c r="A1634" s="15">
        <v>1606</v>
      </c>
      <c r="B1634" s="15">
        <f ca="1">IF(RAND() &lt; (8/12), 0, 1)</f>
        <v>1</v>
      </c>
      <c r="C1634" s="20">
        <f ca="1">RAND()</f>
        <v>0.68830645836457827</v>
      </c>
      <c r="D1634" s="15" t="str">
        <f ca="1">LOOKUP(C1634,$H$13:$H$16,$F$13:$F$16)</f>
        <v>Boeing 777-300ER</v>
      </c>
      <c r="E1634" s="15">
        <f ca="1">LOOKUP(D1634,$F$6:$F$9,$I$6:$I$9)</f>
        <v>8</v>
      </c>
      <c r="F1634" s="15">
        <f ca="1">LOOKUP(D1634,$F$6:$F$9,$J$6:$J$9)</f>
        <v>40</v>
      </c>
      <c r="G1634" s="15">
        <f ca="1">LOOKUP(D1634,$F$6:$F$9,$K$6:$K$9)</f>
        <v>24</v>
      </c>
      <c r="H1634" s="15">
        <f ca="1">LOOKUP(D1634,$F$6:$F$9,$L$6:$L$9)</f>
        <v>260</v>
      </c>
      <c r="I1634" s="20">
        <f ca="1">RAND()</f>
        <v>0.40602278476437004</v>
      </c>
      <c r="J1634" s="15">
        <f ca="1">IF(B1634=1, ROUND(_xlfn.NORM.INV(I1634,$C$5,$C$6)*(1+$T$14), 0), ROUND(_xlfn.NORM.INV(I1634, $D$5, $D$6)*(1+$T$14), 0))</f>
        <v>6</v>
      </c>
      <c r="K1634" s="20">
        <f ca="1">RAND()</f>
        <v>0.9298508205910615</v>
      </c>
      <c r="L1634" s="18">
        <f ca="1">IF(B1634=1, ROUND(_xlfn.NORM.INV(K1634,$C$7,$C$8), 2), ROUND(_xlfn.NORM.INV(K1634, $D$7, $D$8), 2))</f>
        <v>16318.35</v>
      </c>
      <c r="M1634" s="15">
        <f ca="1">MIN(E1634,J1634)</f>
        <v>6</v>
      </c>
      <c r="N1634" s="15">
        <f ca="1">RAND()</f>
        <v>0.39586534182523381</v>
      </c>
      <c r="O1634" s="19">
        <f ca="1">(IF(B1634=1, $G$21+($G$22-$G$21)*N1634, $H$21+($H$22-$H$21)*N1634))</f>
        <v>2.8855286963883182E-2</v>
      </c>
      <c r="P1634" s="15">
        <f ca="1">ROUND(M1634*(1-O1634), 0)</f>
        <v>6</v>
      </c>
      <c r="Q1634" s="20">
        <f ca="1">RAND()</f>
        <v>0.27705978570743217</v>
      </c>
      <c r="R1634" s="15">
        <f ca="1">IF(B1634=1, ROUND(_xlfn.NORM.INV(Q1634,$C$9,$C$10)*(1+$T$14), 0), ROUND(_xlfn.NORM.INV(Q1634, $D$9, $D$10)*(1+$T$14), 0))</f>
        <v>46</v>
      </c>
      <c r="S1634" s="20">
        <f ca="1">RAND()</f>
        <v>0.55196762386742981</v>
      </c>
      <c r="T1634" s="18">
        <f ca="1">IF(B1634=1, ROUND(_xlfn.NORM.INV(S1634,$C$11,$C$12), 2), ROUND(_xlfn.NORM.INV(S1634, $D$11, $D$12), 2))</f>
        <v>6947.23</v>
      </c>
      <c r="U1634" s="15">
        <f ca="1">MIN(F1634,R1634)</f>
        <v>40</v>
      </c>
      <c r="V1634" s="15">
        <f ca="1">RAND()</f>
        <v>0.8963606448644944</v>
      </c>
      <c r="W1634" s="19">
        <f ca="1">(IF(B1634=1, $G$21+($G$22-$G$21)*V1634, $H$21+($H$22-$H$21)*V1634))</f>
        <v>4.6372622570257309E-2</v>
      </c>
      <c r="X1634" s="15">
        <f ca="1">ROUND(U1634*(1-W1634), 0)</f>
        <v>38</v>
      </c>
      <c r="Y1634" s="20">
        <f ca="1">RAND()</f>
        <v>0.60618214823504957</v>
      </c>
      <c r="Z1634" s="15">
        <f ca="1">IF(B1634=1, ROUND(_xlfn.NORM.INV(Y1634,$C$13,$C$14)*(1+$T$14), 0), ROUND(_xlfn.NORM.INV(Y1634, $D$13, $D$14)*(1+$T$14), 0))</f>
        <v>61</v>
      </c>
      <c r="AA1634" s="20">
        <f ca="1">RAND()</f>
        <v>5.7898023827092193E-2</v>
      </c>
      <c r="AB1634" s="18">
        <f ca="1">IF(B1634=1, ROUND(_xlfn.NORM.INV(AA1634,$C$15,$C$16), 2), ROUND(_xlfn.NORM.INV(AA1634, $D$15, $D$16), 2))</f>
        <v>2886.05</v>
      </c>
      <c r="AC1634" s="15">
        <f ca="1">MIN(G1634,Z1634)</f>
        <v>24</v>
      </c>
      <c r="AD1634" s="15">
        <f ca="1">RAND()</f>
        <v>2.8596492774060511E-2</v>
      </c>
      <c r="AE1634" s="19">
        <f ca="1">(IF(B1634=1, $G$21+($G$22-$G$21)*AD1634, $H$21+($H$22-$H$21)*AD1634))</f>
        <v>1.6000877247092118E-2</v>
      </c>
      <c r="AF1634" s="15">
        <f ca="1">ROUND(AC1634*(1-AE1634), 0)</f>
        <v>24</v>
      </c>
      <c r="AG1634" s="20">
        <f ca="1">RAND()</f>
        <v>0.34125117416815243</v>
      </c>
      <c r="AH1634" s="15">
        <f ca="1">IF(B1634=1, ROUND(_xlfn.NORM.INV(AG1634,$C$17,$C$18)*(1+$T$14), 0), ROUND(_xlfn.NORM.INV(AG1634, $D$17, $D$18)*(1+$T$14), 0))</f>
        <v>253</v>
      </c>
      <c r="AI1634" s="20">
        <f ca="1">RAND()</f>
        <v>0.1295212071189128</v>
      </c>
      <c r="AJ1634" s="18">
        <f ca="1">IF(B1634=1, ROUND(_xlfn.NORM.INV(AI1634,$C$19,$C$20), 2), ROUND(_xlfn.NORM.INV(AI1634, $D$19, $D$20), 2))</f>
        <v>1937.24</v>
      </c>
      <c r="AK1634" s="15">
        <f ca="1">MIN(ROUND(H1634*(1+$C$22),0),AH1634)</f>
        <v>253</v>
      </c>
      <c r="AL1634" s="20">
        <f ca="1">RAND()</f>
        <v>0.39615070802945196</v>
      </c>
      <c r="AM1634" s="19">
        <f ca="1">(IF(B1634=1, $G$21+($G$22-$G$21)*AL1634, $H$21+($H$22-$H$21)*AL1634))</f>
        <v>2.886527478103082E-2</v>
      </c>
      <c r="AN1634" s="15">
        <f ca="1">ROUND(AK1634*(1-AM1634), 0)</f>
        <v>246</v>
      </c>
      <c r="AO1634" s="18">
        <f ca="1">SUM(IF(AN1634&gt;H1634, (AN1634-H1634)*($G$23+AJ1634), 0),IF(AF1634&gt;G1634,(AF1634-G1634)*($G$23+AB1634),0),IF(X1634&gt;F1634,(X1634-F1634)*($G$23+T1634),0),IF(P1634&gt;E1634,(P1634-E1634)*($G$23+L1634),0))</f>
        <v>0</v>
      </c>
      <c r="AP1634" s="18">
        <f>-$C$24</f>
        <v>-313614.51120000001</v>
      </c>
      <c r="AQ1634" s="17">
        <f ca="1">L1634*P1634+T1634*X1634+AB1634*AF1634+AJ1634*AN1634-AO1634+AP1634</f>
        <v>594116.56880000001</v>
      </c>
      <c r="AS1634" s="21">
        <f ca="1">SUM(IF(AN1634&gt;H1634, (AN1634-H1634), 0),IF(AF1634&gt;G1634,(AF1634-G1634),0),IF(X1634&gt;F1634,(X1634-F1634),0),IF(P1634&gt;E1634,(P1634-E1634),0))</f>
        <v>0</v>
      </c>
    </row>
    <row r="1635" spans="1:45" x14ac:dyDescent="0.4">
      <c r="A1635" s="15">
        <v>1607</v>
      </c>
      <c r="B1635" s="15">
        <f ca="1">IF(RAND() &lt; (8/12), 0, 1)</f>
        <v>1</v>
      </c>
      <c r="C1635" s="20">
        <f ca="1">RAND()</f>
        <v>0.82019137539181108</v>
      </c>
      <c r="D1635" s="15" t="str">
        <f ca="1">LOOKUP(C1635,$H$13:$H$16,$F$13:$F$16)</f>
        <v>Boeing 777-300ER</v>
      </c>
      <c r="E1635" s="15">
        <f ca="1">LOOKUP(D1635,$F$6:$F$9,$I$6:$I$9)</f>
        <v>8</v>
      </c>
      <c r="F1635" s="15">
        <f ca="1">LOOKUP(D1635,$F$6:$F$9,$J$6:$J$9)</f>
        <v>40</v>
      </c>
      <c r="G1635" s="15">
        <f ca="1">LOOKUP(D1635,$F$6:$F$9,$K$6:$K$9)</f>
        <v>24</v>
      </c>
      <c r="H1635" s="15">
        <f ca="1">LOOKUP(D1635,$F$6:$F$9,$L$6:$L$9)</f>
        <v>260</v>
      </c>
      <c r="I1635" s="20">
        <f ca="1">RAND()</f>
        <v>0.83865962402851457</v>
      </c>
      <c r="J1635" s="15">
        <f ca="1">IF(B1635=1, ROUND(_xlfn.NORM.INV(I1635,$C$5,$C$6)*(1+$T$14), 0), ROUND(_xlfn.NORM.INV(I1635, $D$5, $D$6)*(1+$T$14), 0))</f>
        <v>8</v>
      </c>
      <c r="K1635" s="20">
        <f ca="1">RAND()</f>
        <v>2.3423591504452723E-2</v>
      </c>
      <c r="L1635" s="18">
        <f ca="1">IF(B1635=1, ROUND(_xlfn.NORM.INV(K1635,$C$7,$C$8), 2), ROUND(_xlfn.NORM.INV(K1635, $D$7, $D$8), 2))</f>
        <v>10074.26</v>
      </c>
      <c r="M1635" s="15">
        <f ca="1">MIN(E1635,J1635)</f>
        <v>8</v>
      </c>
      <c r="N1635" s="15">
        <f ca="1">RAND()</f>
        <v>0.50121368808811018</v>
      </c>
      <c r="O1635" s="19">
        <f ca="1">(IF(B1635=1, $G$21+($G$22-$G$21)*N1635, $H$21+($H$22-$H$21)*N1635))</f>
        <v>3.2542479083083858E-2</v>
      </c>
      <c r="P1635" s="15">
        <f ca="1">ROUND(M1635*(1-O1635), 0)</f>
        <v>8</v>
      </c>
      <c r="Q1635" s="20">
        <f ca="1">RAND()</f>
        <v>0.78041955531340512</v>
      </c>
      <c r="R1635" s="15">
        <f ca="1">IF(B1635=1, ROUND(_xlfn.NORM.INV(Q1635,$C$9,$C$10)*(1+$T$14), 0), ROUND(_xlfn.NORM.INV(Q1635, $D$9, $D$10)*(1+$T$14), 0))</f>
        <v>80</v>
      </c>
      <c r="S1635" s="20">
        <f ca="1">RAND()</f>
        <v>0.49321514975410385</v>
      </c>
      <c r="T1635" s="18">
        <f ca="1">IF(B1635=1, ROUND(_xlfn.NORM.INV(S1635,$C$11,$C$12), 2), ROUND(_xlfn.NORM.INV(S1635, $D$11, $D$12), 2))</f>
        <v>6814.1</v>
      </c>
      <c r="U1635" s="15">
        <f ca="1">MIN(F1635,R1635)</f>
        <v>40</v>
      </c>
      <c r="V1635" s="15">
        <f ca="1">RAND()</f>
        <v>0.67360785238757082</v>
      </c>
      <c r="W1635" s="19">
        <f ca="1">(IF(B1635=1, $G$21+($G$22-$G$21)*V1635, $H$21+($H$22-$H$21)*V1635))</f>
        <v>3.8576274833564982E-2</v>
      </c>
      <c r="X1635" s="15">
        <f ca="1">ROUND(U1635*(1-W1635), 0)</f>
        <v>38</v>
      </c>
      <c r="Y1635" s="20">
        <f ca="1">RAND()</f>
        <v>0.86004799096277929</v>
      </c>
      <c r="Z1635" s="15">
        <f ca="1">IF(B1635=1, ROUND(_xlfn.NORM.INV(Y1635,$C$13,$C$14)*(1+$T$14), 0), ROUND(_xlfn.NORM.INV(Y1635, $D$13, $D$14)*(1+$T$14), 0))</f>
        <v>80</v>
      </c>
      <c r="AA1635" s="20">
        <f ca="1">RAND()</f>
        <v>0.26692822629063906</v>
      </c>
      <c r="AB1635" s="18">
        <f ca="1">IF(B1635=1, ROUND(_xlfn.NORM.INV(AA1635,$C$15,$C$16), 2), ROUND(_xlfn.NORM.INV(AA1635, $D$15, $D$16), 2))</f>
        <v>3343.18</v>
      </c>
      <c r="AC1635" s="15">
        <f ca="1">MIN(G1635,Z1635)</f>
        <v>24</v>
      </c>
      <c r="AD1635" s="15">
        <f ca="1">RAND()</f>
        <v>0.63311089424460609</v>
      </c>
      <c r="AE1635" s="19">
        <f ca="1">(IF(B1635=1, $G$21+($G$22-$G$21)*AD1635, $H$21+($H$22-$H$21)*AD1635))</f>
        <v>3.7158881298561215E-2</v>
      </c>
      <c r="AF1635" s="15">
        <f ca="1">ROUND(AC1635*(1-AE1635), 0)</f>
        <v>23</v>
      </c>
      <c r="AG1635" s="20">
        <f ca="1">RAND()</f>
        <v>0.22492941072238559</v>
      </c>
      <c r="AH1635" s="15">
        <f ca="1">IF(B1635=1, ROUND(_xlfn.NORM.INV(AG1635,$C$17,$C$18)*(1+$T$14), 0), ROUND(_xlfn.NORM.INV(AG1635, $D$17, $D$18)*(1+$T$14), 0))</f>
        <v>209</v>
      </c>
      <c r="AI1635" s="20">
        <f ca="1">RAND()</f>
        <v>0.57880921854712197</v>
      </c>
      <c r="AJ1635" s="18">
        <f ca="1">IF(B1635=1, ROUND(_xlfn.NORM.INV(AI1635,$C$19,$C$20), 2), ROUND(_xlfn.NORM.INV(AI1635, $D$19, $D$20), 2))</f>
        <v>2336.25</v>
      </c>
      <c r="AK1635" s="15">
        <f ca="1">MIN(ROUND(H1635*(1+$C$22),0),AH1635)</f>
        <v>209</v>
      </c>
      <c r="AL1635" s="20">
        <f ca="1">RAND()</f>
        <v>0.30791079122855602</v>
      </c>
      <c r="AM1635" s="19">
        <f ca="1">(IF(B1635=1, $G$21+($G$22-$G$21)*AL1635, $H$21+($H$22-$H$21)*AL1635))</f>
        <v>2.577687769299946E-2</v>
      </c>
      <c r="AN1635" s="15">
        <f ca="1">ROUND(AK1635*(1-AM1635), 0)</f>
        <v>204</v>
      </c>
      <c r="AO1635" s="18">
        <f ca="1">SUM(IF(AN1635&gt;H1635, (AN1635-H1635)*($G$23+AJ1635), 0),IF(AF1635&gt;G1635,(AF1635-G1635)*($G$23+AB1635),0),IF(X1635&gt;F1635,(X1635-F1635)*($G$23+T1635),0),IF(P1635&gt;E1635,(P1635-E1635)*($G$23+L1635),0))</f>
        <v>0</v>
      </c>
      <c r="AP1635" s="18">
        <f>-$C$24</f>
        <v>-313614.51120000001</v>
      </c>
      <c r="AQ1635" s="17">
        <f ca="1">L1635*P1635+T1635*X1635+AB1635*AF1635+AJ1635*AN1635-AO1635+AP1635</f>
        <v>579403.50879999995</v>
      </c>
      <c r="AS1635" s="21">
        <f ca="1">SUM(IF(AN1635&gt;H1635, (AN1635-H1635), 0),IF(AF1635&gt;G1635,(AF1635-G1635),0),IF(X1635&gt;F1635,(X1635-F1635),0),IF(P1635&gt;E1635,(P1635-E1635),0))</f>
        <v>0</v>
      </c>
    </row>
    <row r="1636" spans="1:45" x14ac:dyDescent="0.4">
      <c r="A1636" s="15">
        <v>1608</v>
      </c>
      <c r="B1636" s="15">
        <f ca="1">IF(RAND() &lt; (8/12), 0, 1)</f>
        <v>0</v>
      </c>
      <c r="C1636" s="20">
        <f ca="1">RAND()</f>
        <v>0.7080081743379858</v>
      </c>
      <c r="D1636" s="15" t="str">
        <f ca="1">LOOKUP(C1636,$H$13:$H$16,$F$13:$F$16)</f>
        <v>Boeing 777-300ER</v>
      </c>
      <c r="E1636" s="15">
        <f ca="1">LOOKUP(D1636,$F$6:$F$9,$I$6:$I$9)</f>
        <v>8</v>
      </c>
      <c r="F1636" s="15">
        <f ca="1">LOOKUP(D1636,$F$6:$F$9,$J$6:$J$9)</f>
        <v>40</v>
      </c>
      <c r="G1636" s="15">
        <f ca="1">LOOKUP(D1636,$F$6:$F$9,$K$6:$K$9)</f>
        <v>24</v>
      </c>
      <c r="H1636" s="15">
        <f ca="1">LOOKUP(D1636,$F$6:$F$9,$L$6:$L$9)</f>
        <v>260</v>
      </c>
      <c r="I1636" s="20">
        <f ca="1">RAND()</f>
        <v>0.87969729138385011</v>
      </c>
      <c r="J1636" s="15">
        <f ca="1">IF(B1636=1, ROUND(_xlfn.NORM.INV(I1636,$C$5,$C$6)*(1+$T$14), 0), ROUND(_xlfn.NORM.INV(I1636, $D$5, $D$6)*(1+$T$14), 0))</f>
        <v>5</v>
      </c>
      <c r="K1636" s="20">
        <f ca="1">RAND()</f>
        <v>0.10732053343635195</v>
      </c>
      <c r="L1636" s="18">
        <f ca="1">IF(B1636=1, ROUND(_xlfn.NORM.INV(K1636,$C$7,$C$8), 2), ROUND(_xlfn.NORM.INV(K1636, $D$7, $D$8), 2))</f>
        <v>9926.83</v>
      </c>
      <c r="M1636" s="15">
        <f ca="1">MIN(E1636,J1636)</f>
        <v>5</v>
      </c>
      <c r="N1636" s="15">
        <f ca="1">RAND()</f>
        <v>6.7062167076799462E-2</v>
      </c>
      <c r="O1636" s="19">
        <f ca="1">(IF(B1636=1, $G$21+($G$22-$G$21)*N1636, $H$21+($H$22-$H$21)*N1636))</f>
        <v>1.2011865012303984E-2</v>
      </c>
      <c r="P1636" s="15">
        <f ca="1">ROUND(M1636*(1-O1636), 0)</f>
        <v>5</v>
      </c>
      <c r="Q1636" s="20">
        <f ca="1">RAND()</f>
        <v>0.48348423022290188</v>
      </c>
      <c r="R1636" s="15">
        <f ca="1">IF(B1636=1, ROUND(_xlfn.NORM.INV(Q1636,$C$9,$C$10)*(1+$T$14), 0), ROUND(_xlfn.NORM.INV(Q1636, $D$9, $D$10)*(1+$T$14), 0))</f>
        <v>39</v>
      </c>
      <c r="S1636" s="20">
        <f ca="1">RAND()</f>
        <v>0.66250704011438311</v>
      </c>
      <c r="T1636" s="18">
        <f ca="1">IF(B1636=1, ROUND(_xlfn.NORM.INV(S1636,$C$11,$C$12), 2), ROUND(_xlfn.NORM.INV(S1636, $D$11, $D$12), 2))</f>
        <v>5341.74</v>
      </c>
      <c r="U1636" s="15">
        <f ca="1">MIN(F1636,R1636)</f>
        <v>39</v>
      </c>
      <c r="V1636" s="15">
        <f ca="1">RAND()</f>
        <v>0.59320217263609798</v>
      </c>
      <c r="W1636" s="19">
        <f ca="1">(IF(B1636=1, $G$21+($G$22-$G$21)*V1636, $H$21+($H$22-$H$21)*V1636))</f>
        <v>2.7796065179082938E-2</v>
      </c>
      <c r="X1636" s="15">
        <f ca="1">ROUND(U1636*(1-W1636), 0)</f>
        <v>38</v>
      </c>
      <c r="Y1636" s="20">
        <f ca="1">RAND()</f>
        <v>0.46191071391950744</v>
      </c>
      <c r="Z1636" s="15">
        <f ca="1">IF(B1636=1, ROUND(_xlfn.NORM.INV(Y1636,$C$13,$C$14)*(1+$T$14), 0), ROUND(_xlfn.NORM.INV(Y1636, $D$13, $D$14)*(1+$T$14), 0))</f>
        <v>35</v>
      </c>
      <c r="AA1636" s="20">
        <f ca="1">RAND()</f>
        <v>9.8686176383298685E-2</v>
      </c>
      <c r="AB1636" s="18">
        <f ca="1">IF(B1636=1, ROUND(_xlfn.NORM.INV(AA1636,$C$15,$C$16), 2), ROUND(_xlfn.NORM.INV(AA1636, $D$15, $D$16), 2))</f>
        <v>2641.3</v>
      </c>
      <c r="AC1636" s="15">
        <f ca="1">MIN(G1636,Z1636)</f>
        <v>24</v>
      </c>
      <c r="AD1636" s="15">
        <f ca="1">RAND()</f>
        <v>0.8200451853755174</v>
      </c>
      <c r="AE1636" s="19">
        <f ca="1">(IF(B1636=1, $G$21+($G$22-$G$21)*AD1636, $H$21+($H$22-$H$21)*AD1636))</f>
        <v>3.460135556126552E-2</v>
      </c>
      <c r="AF1636" s="15">
        <f ca="1">ROUND(AC1636*(1-AE1636), 0)</f>
        <v>23</v>
      </c>
      <c r="AG1636" s="20">
        <f ca="1">RAND()</f>
        <v>0.95538861371184924</v>
      </c>
      <c r="AH1636" s="15">
        <f ca="1">IF(B1636=1, ROUND(_xlfn.NORM.INV(AG1636,$C$17,$C$18)*(1+$T$14), 0), ROUND(_xlfn.NORM.INV(AG1636, $D$17, $D$18)*(1+$T$14), 0))</f>
        <v>289</v>
      </c>
      <c r="AI1636" s="20">
        <f ca="1">RAND()</f>
        <v>2.0524772930597512E-2</v>
      </c>
      <c r="AJ1636" s="18">
        <f ca="1">IF(B1636=1, ROUND(_xlfn.NORM.INV(AI1636,$C$19,$C$20), 2), ROUND(_xlfn.NORM.INV(AI1636, $D$19, $D$20), 2))</f>
        <v>1593.54</v>
      </c>
      <c r="AK1636" s="15">
        <f ca="1">MIN(ROUND(H1636*(1+$C$22),0),AH1636)</f>
        <v>273</v>
      </c>
      <c r="AL1636" s="20">
        <f ca="1">RAND()</f>
        <v>0.27562935214957085</v>
      </c>
      <c r="AM1636" s="19">
        <f ca="1">(IF(B1636=1, $G$21+($G$22-$G$21)*AL1636, $H$21+($H$22-$H$21)*AL1636))</f>
        <v>1.8268880564487125E-2</v>
      </c>
      <c r="AN1636" s="15">
        <f ca="1">ROUND(AK1636*(1-AM1636), 0)</f>
        <v>268</v>
      </c>
      <c r="AO1636" s="18">
        <f ca="1">SUM(IF(AN1636&gt;H1636, (AN1636-H1636)*($G$23+AJ1636), 0),IF(AF1636&gt;G1636,(AF1636-G1636)*($G$23+AB1636),0),IF(X1636&gt;F1636,(X1636-F1636)*($G$23+T1636),0),IF(P1636&gt;E1636,(P1636-E1636)*($G$23+L1636),0))</f>
        <v>19556.32</v>
      </c>
      <c r="AP1636" s="18">
        <f>-$C$24</f>
        <v>-313614.51120000001</v>
      </c>
      <c r="AQ1636" s="17">
        <f ca="1">L1636*P1636+T1636*X1636+AB1636*AF1636+AJ1636*AN1636-AO1636+AP1636</f>
        <v>407268.05879999994</v>
      </c>
      <c r="AS1636" s="21">
        <f ca="1">SUM(IF(AN1636&gt;H1636, (AN1636-H1636), 0),IF(AF1636&gt;G1636,(AF1636-G1636),0),IF(X1636&gt;F1636,(X1636-F1636),0),IF(P1636&gt;E1636,(P1636-E1636),0))</f>
        <v>8</v>
      </c>
    </row>
    <row r="1637" spans="1:45" x14ac:dyDescent="0.4">
      <c r="A1637" s="15">
        <v>1609</v>
      </c>
      <c r="B1637" s="15">
        <f ca="1">IF(RAND() &lt; (8/12), 0, 1)</f>
        <v>0</v>
      </c>
      <c r="C1637" s="20">
        <f ca="1">RAND()</f>
        <v>0.21172671186389103</v>
      </c>
      <c r="D1637" s="15" t="str">
        <f ca="1">LOOKUP(C1637,$H$13:$H$16,$F$13:$F$16)</f>
        <v>Airbus A380-800</v>
      </c>
      <c r="E1637" s="15">
        <f ca="1">LOOKUP(D1637,$F$6:$F$9,$I$6:$I$9)</f>
        <v>14</v>
      </c>
      <c r="F1637" s="15">
        <f ca="1">LOOKUP(D1637,$F$6:$F$9,$J$6:$J$9)</f>
        <v>76</v>
      </c>
      <c r="G1637" s="15">
        <f ca="1">LOOKUP(D1637,$F$6:$F$9,$K$6:$K$9)</f>
        <v>56</v>
      </c>
      <c r="H1637" s="15">
        <f ca="1">LOOKUP(D1637,$F$6:$F$9,$L$6:$L$9)</f>
        <v>341</v>
      </c>
      <c r="I1637" s="20">
        <f ca="1">RAND()</f>
        <v>0.9397125842467996</v>
      </c>
      <c r="J1637" s="15">
        <f ca="1">IF(B1637=1, ROUND(_xlfn.NORM.INV(I1637,$C$5,$C$6)*(1+$T$14), 0), ROUND(_xlfn.NORM.INV(I1637, $D$5, $D$6)*(1+$T$14), 0))</f>
        <v>6</v>
      </c>
      <c r="K1637" s="20">
        <f ca="1">RAND()</f>
        <v>0.87771711537665165</v>
      </c>
      <c r="L1637" s="18">
        <f ca="1">IF(B1637=1, ROUND(_xlfn.NORM.INV(K1637,$C$7,$C$8), 2), ROUND(_xlfn.NORM.INV(K1637, $D$7, $D$8), 2))</f>
        <v>11022.73</v>
      </c>
      <c r="M1637" s="15">
        <f ca="1">MIN(E1637,J1637)</f>
        <v>6</v>
      </c>
      <c r="N1637" s="15">
        <f ca="1">RAND()</f>
        <v>0.15561281636549273</v>
      </c>
      <c r="O1637" s="19">
        <f ca="1">(IF(B1637=1, $G$21+($G$22-$G$21)*N1637, $H$21+($H$22-$H$21)*N1637))</f>
        <v>1.4668384490964782E-2</v>
      </c>
      <c r="P1637" s="15">
        <f ca="1">ROUND(M1637*(1-O1637), 0)</f>
        <v>6</v>
      </c>
      <c r="Q1637" s="20">
        <f ca="1">RAND()</f>
        <v>0.75349880765920396</v>
      </c>
      <c r="R1637" s="15">
        <f ca="1">IF(B1637=1, ROUND(_xlfn.NORM.INV(Q1637,$C$9,$C$10)*(1+$T$14), 0), ROUND(_xlfn.NORM.INV(Q1637, $D$9, $D$10)*(1+$T$14), 0))</f>
        <v>47</v>
      </c>
      <c r="S1637" s="20">
        <f ca="1">RAND()</f>
        <v>0.37311771165029073</v>
      </c>
      <c r="T1637" s="18">
        <f ca="1">IF(B1637=1, ROUND(_xlfn.NORM.INV(S1637,$C$11,$C$12), 2), ROUND(_xlfn.NORM.INV(S1637, $D$11, $D$12), 2))</f>
        <v>5172.45</v>
      </c>
      <c r="U1637" s="15">
        <f ca="1">MIN(F1637,R1637)</f>
        <v>47</v>
      </c>
      <c r="V1637" s="15">
        <f ca="1">RAND()</f>
        <v>0.66332771487072462</v>
      </c>
      <c r="W1637" s="19">
        <f ca="1">(IF(B1637=1, $G$21+($G$22-$G$21)*V1637, $H$21+($H$22-$H$21)*V1637))</f>
        <v>2.9899831446121738E-2</v>
      </c>
      <c r="X1637" s="15">
        <f ca="1">ROUND(U1637*(1-W1637), 0)</f>
        <v>46</v>
      </c>
      <c r="Y1637" s="20">
        <f ca="1">RAND()</f>
        <v>0.51202596933853972</v>
      </c>
      <c r="Z1637" s="15">
        <f ca="1">IF(B1637=1, ROUND(_xlfn.NORM.INV(Y1637,$C$13,$C$14)*(1+$T$14), 0), ROUND(_xlfn.NORM.INV(Y1637, $D$13, $D$14)*(1+$T$14), 0))</f>
        <v>36</v>
      </c>
      <c r="AA1637" s="20">
        <f ca="1">RAND()</f>
        <v>0.41774091062636343</v>
      </c>
      <c r="AB1637" s="18">
        <f ca="1">IF(B1637=1, ROUND(_xlfn.NORM.INV(AA1637,$C$15,$C$16), 2), ROUND(_xlfn.NORM.INV(AA1637, $D$15, $D$16), 2))</f>
        <v>2772.73</v>
      </c>
      <c r="AC1637" s="15">
        <f ca="1">MIN(G1637,Z1637)</f>
        <v>36</v>
      </c>
      <c r="AD1637" s="15">
        <f ca="1">RAND()</f>
        <v>0.63613285404182773</v>
      </c>
      <c r="AE1637" s="19">
        <f ca="1">(IF(B1637=1, $G$21+($G$22-$G$21)*AD1637, $H$21+($H$22-$H$21)*AD1637))</f>
        <v>2.9083985621254832E-2</v>
      </c>
      <c r="AF1637" s="15">
        <f ca="1">ROUND(AC1637*(1-AE1637), 0)</f>
        <v>35</v>
      </c>
      <c r="AG1637" s="20">
        <f ca="1">RAND()</f>
        <v>0.3049034833306955</v>
      </c>
      <c r="AH1637" s="15">
        <f ca="1">IF(B1637=1, ROUND(_xlfn.NORM.INV(AG1637,$C$17,$C$18)*(1+$T$14), 0), ROUND(_xlfn.NORM.INV(AG1637, $D$17, $D$18)*(1+$T$14), 0))</f>
        <v>173</v>
      </c>
      <c r="AI1637" s="20">
        <f ca="1">RAND()</f>
        <v>0.2561195655983185</v>
      </c>
      <c r="AJ1637" s="18">
        <f ca="1">IF(B1637=1, ROUND(_xlfn.NORM.INV(AI1637,$C$19,$C$20), 2), ROUND(_xlfn.NORM.INV(AI1637, $D$19, $D$20), 2))</f>
        <v>1698.95</v>
      </c>
      <c r="AK1637" s="15">
        <f ca="1">MIN(ROUND(H1637*(1+$C$22),0),AH1637)</f>
        <v>173</v>
      </c>
      <c r="AL1637" s="20">
        <f ca="1">RAND()</f>
        <v>0.28882797541062044</v>
      </c>
      <c r="AM1637" s="19">
        <f ca="1">(IF(B1637=1, $G$21+($G$22-$G$21)*AL1637, $H$21+($H$22-$H$21)*AL1637))</f>
        <v>1.8664839262318614E-2</v>
      </c>
      <c r="AN1637" s="15">
        <f ca="1">ROUND(AK1637*(1-AM1637), 0)</f>
        <v>170</v>
      </c>
      <c r="AO1637" s="18">
        <f ca="1">SUM(IF(AN1637&gt;H1637, (AN1637-H1637)*($G$23+AJ1637), 0),IF(AF1637&gt;G1637,(AF1637-G1637)*($G$23+AB1637),0),IF(X1637&gt;F1637,(X1637-F1637)*($G$23+T1637),0),IF(P1637&gt;E1637,(P1637-E1637)*($G$23+L1637),0))</f>
        <v>0</v>
      </c>
      <c r="AP1637" s="18">
        <f>-$C$24</f>
        <v>-313614.51120000001</v>
      </c>
      <c r="AQ1637" s="17">
        <f ca="1">L1637*P1637+T1637*X1637+AB1637*AF1637+AJ1637*AN1637-AO1637+AP1637</f>
        <v>376321.61879999988</v>
      </c>
      <c r="AS1637" s="21">
        <f ca="1">SUM(IF(AN1637&gt;H1637, (AN1637-H1637), 0),IF(AF1637&gt;G1637,(AF1637-G1637),0),IF(X1637&gt;F1637,(X1637-F1637),0),IF(P1637&gt;E1637,(P1637-E1637),0))</f>
        <v>0</v>
      </c>
    </row>
    <row r="1638" spans="1:45" x14ac:dyDescent="0.4">
      <c r="A1638" s="15">
        <v>1610</v>
      </c>
      <c r="B1638" s="15">
        <f ca="1">IF(RAND() &lt; (8/12), 0, 1)</f>
        <v>0</v>
      </c>
      <c r="C1638" s="20">
        <f ca="1">RAND()</f>
        <v>0.3414281068580991</v>
      </c>
      <c r="D1638" s="15" t="str">
        <f ca="1">LOOKUP(C1638,$H$13:$H$16,$F$13:$F$16)</f>
        <v>Airbus A380-800</v>
      </c>
      <c r="E1638" s="15">
        <f ca="1">LOOKUP(D1638,$F$6:$F$9,$I$6:$I$9)</f>
        <v>14</v>
      </c>
      <c r="F1638" s="15">
        <f ca="1">LOOKUP(D1638,$F$6:$F$9,$J$6:$J$9)</f>
        <v>76</v>
      </c>
      <c r="G1638" s="15">
        <f ca="1">LOOKUP(D1638,$F$6:$F$9,$K$6:$K$9)</f>
        <v>56</v>
      </c>
      <c r="H1638" s="15">
        <f ca="1">LOOKUP(D1638,$F$6:$F$9,$L$6:$L$9)</f>
        <v>341</v>
      </c>
      <c r="I1638" s="20">
        <f ca="1">RAND()</f>
        <v>0.91636562356914075</v>
      </c>
      <c r="J1638" s="15">
        <f ca="1">IF(B1638=1, ROUND(_xlfn.NORM.INV(I1638,$C$5,$C$6)*(1+$T$14), 0), ROUND(_xlfn.NORM.INV(I1638, $D$5, $D$6)*(1+$T$14), 0))</f>
        <v>6</v>
      </c>
      <c r="K1638" s="20">
        <f ca="1">RAND()</f>
        <v>0.58038997481868615</v>
      </c>
      <c r="L1638" s="18">
        <f ca="1">IF(B1638=1, ROUND(_xlfn.NORM.INV(K1638,$C$7,$C$8), 2), ROUND(_xlfn.NORM.INV(K1638, $D$7, $D$8), 2))</f>
        <v>10584.85</v>
      </c>
      <c r="M1638" s="15">
        <f ca="1">MIN(E1638,J1638)</f>
        <v>6</v>
      </c>
      <c r="N1638" s="15">
        <f ca="1">RAND()</f>
        <v>0.10027410587000218</v>
      </c>
      <c r="O1638" s="19">
        <f ca="1">(IF(B1638=1, $G$21+($G$22-$G$21)*N1638, $H$21+($H$22-$H$21)*N1638))</f>
        <v>1.3008223176100066E-2</v>
      </c>
      <c r="P1638" s="15">
        <f ca="1">ROUND(M1638*(1-O1638), 0)</f>
        <v>6</v>
      </c>
      <c r="Q1638" s="20">
        <f ca="1">RAND()</f>
        <v>0.84418056523355745</v>
      </c>
      <c r="R1638" s="15">
        <f ca="1">IF(B1638=1, ROUND(_xlfn.NORM.INV(Q1638,$C$9,$C$10)*(1+$T$14), 0), ROUND(_xlfn.NORM.INV(Q1638, $D$9, $D$10)*(1+$T$14), 0))</f>
        <v>51</v>
      </c>
      <c r="S1638" s="20">
        <f ca="1">RAND()</f>
        <v>0.34719554762017324</v>
      </c>
      <c r="T1638" s="18">
        <f ca="1">IF(B1638=1, ROUND(_xlfn.NORM.INV(S1638,$C$11,$C$12), 2), ROUND(_xlfn.NORM.INV(S1638, $D$11, $D$12), 2))</f>
        <v>5156.66</v>
      </c>
      <c r="U1638" s="15">
        <f ca="1">MIN(F1638,R1638)</f>
        <v>51</v>
      </c>
      <c r="V1638" s="15">
        <f ca="1">RAND()</f>
        <v>0.33809566860577067</v>
      </c>
      <c r="W1638" s="19">
        <f ca="1">(IF(B1638=1, $G$21+($G$22-$G$21)*V1638, $H$21+($H$22-$H$21)*V1638))</f>
        <v>2.0142870058173119E-2</v>
      </c>
      <c r="X1638" s="15">
        <f ca="1">ROUND(U1638*(1-W1638), 0)</f>
        <v>50</v>
      </c>
      <c r="Y1638" s="20">
        <f ca="1">RAND()</f>
        <v>0.86857970187985234</v>
      </c>
      <c r="Z1638" s="15">
        <f ca="1">IF(B1638=1, ROUND(_xlfn.NORM.INV(Y1638,$C$13,$C$14)*(1+$T$14), 0), ROUND(_xlfn.NORM.INV(Y1638, $D$13, $D$14)*(1+$T$14), 0))</f>
        <v>46</v>
      </c>
      <c r="AA1638" s="20">
        <f ca="1">RAND()</f>
        <v>0.11144832350827349</v>
      </c>
      <c r="AB1638" s="18">
        <f ca="1">IF(B1638=1, ROUND(_xlfn.NORM.INV(AA1638,$C$15,$C$16), 2), ROUND(_xlfn.NORM.INV(AA1638, $D$15, $D$16), 2))</f>
        <v>2649.83</v>
      </c>
      <c r="AC1638" s="15">
        <f ca="1">MIN(G1638,Z1638)</f>
        <v>46</v>
      </c>
      <c r="AD1638" s="15">
        <f ca="1">RAND()</f>
        <v>0.23771835115149553</v>
      </c>
      <c r="AE1638" s="19">
        <f ca="1">(IF(B1638=1, $G$21+($G$22-$G$21)*AD1638, $H$21+($H$22-$H$21)*AD1638))</f>
        <v>1.7131550534544866E-2</v>
      </c>
      <c r="AF1638" s="15">
        <f ca="1">ROUND(AC1638*(1-AE1638), 0)</f>
        <v>45</v>
      </c>
      <c r="AG1638" s="20">
        <f ca="1">RAND()</f>
        <v>0.42274598076552905</v>
      </c>
      <c r="AH1638" s="15">
        <f ca="1">IF(B1638=1, ROUND(_xlfn.NORM.INV(AG1638,$C$17,$C$18)*(1+$T$14), 0), ROUND(_xlfn.NORM.INV(AG1638, $D$17, $D$18)*(1+$T$14), 0))</f>
        <v>189</v>
      </c>
      <c r="AI1638" s="20">
        <f ca="1">RAND()</f>
        <v>0.75902080912707004</v>
      </c>
      <c r="AJ1638" s="18">
        <f ca="1">IF(B1638=1, ROUND(_xlfn.NORM.INV(AI1638,$C$19,$C$20), 2), ROUND(_xlfn.NORM.INV(AI1638, $D$19, $D$20), 2))</f>
        <v>1802.14</v>
      </c>
      <c r="AK1638" s="15">
        <f ca="1">MIN(ROUND(H1638*(1+$C$22),0),AH1638)</f>
        <v>189</v>
      </c>
      <c r="AL1638" s="20">
        <f ca="1">RAND()</f>
        <v>0.67783326946087574</v>
      </c>
      <c r="AM1638" s="19">
        <f ca="1">(IF(B1638=1, $G$21+($G$22-$G$21)*AL1638, $H$21+($H$22-$H$21)*AL1638))</f>
        <v>3.0334998083826274E-2</v>
      </c>
      <c r="AN1638" s="15">
        <f ca="1">ROUND(AK1638*(1-AM1638), 0)</f>
        <v>183</v>
      </c>
      <c r="AO1638" s="18">
        <f ca="1">SUM(IF(AN1638&gt;H1638, (AN1638-H1638)*($G$23+AJ1638), 0),IF(AF1638&gt;G1638,(AF1638-G1638)*($G$23+AB1638),0),IF(X1638&gt;F1638,(X1638-F1638)*($G$23+T1638),0),IF(P1638&gt;E1638,(P1638-E1638)*($G$23+L1638),0))</f>
        <v>0</v>
      </c>
      <c r="AP1638" s="18">
        <f>-$C$24</f>
        <v>-313614.51120000001</v>
      </c>
      <c r="AQ1638" s="17">
        <f ca="1">L1638*P1638+T1638*X1638+AB1638*AF1638+AJ1638*AN1638-AO1638+AP1638</f>
        <v>456761.55879999994</v>
      </c>
      <c r="AS1638" s="21">
        <f ca="1">SUM(IF(AN1638&gt;H1638, (AN1638-H1638), 0),IF(AF1638&gt;G1638,(AF1638-G1638),0),IF(X1638&gt;F1638,(X1638-F1638),0),IF(P1638&gt;E1638,(P1638-E1638),0))</f>
        <v>0</v>
      </c>
    </row>
    <row r="1639" spans="1:45" x14ac:dyDescent="0.4">
      <c r="A1639" s="15">
        <v>1611</v>
      </c>
      <c r="B1639" s="15">
        <f ca="1">IF(RAND() &lt; (8/12), 0, 1)</f>
        <v>0</v>
      </c>
      <c r="C1639" s="20">
        <f ca="1">RAND()</f>
        <v>0.92715925412528388</v>
      </c>
      <c r="D1639" s="15" t="str">
        <f ca="1">LOOKUP(C1639,$H$13:$H$16,$F$13:$F$16)</f>
        <v>Boeing 777-300ER</v>
      </c>
      <c r="E1639" s="15">
        <f ca="1">LOOKUP(D1639,$F$6:$F$9,$I$6:$I$9)</f>
        <v>8</v>
      </c>
      <c r="F1639" s="15">
        <f ca="1">LOOKUP(D1639,$F$6:$F$9,$J$6:$J$9)</f>
        <v>40</v>
      </c>
      <c r="G1639" s="15">
        <f ca="1">LOOKUP(D1639,$F$6:$F$9,$K$6:$K$9)</f>
        <v>24</v>
      </c>
      <c r="H1639" s="15">
        <f ca="1">LOOKUP(D1639,$F$6:$F$9,$L$6:$L$9)</f>
        <v>260</v>
      </c>
      <c r="I1639" s="20">
        <f ca="1">RAND()</f>
        <v>0.53968171113178831</v>
      </c>
      <c r="J1639" s="15">
        <f ca="1">IF(B1639=1, ROUND(_xlfn.NORM.INV(I1639,$C$5,$C$6)*(1+$T$14), 0), ROUND(_xlfn.NORM.INV(I1639, $D$5, $D$6)*(1+$T$14), 0))</f>
        <v>4</v>
      </c>
      <c r="K1639" s="20">
        <f ca="1">RAND()</f>
        <v>0.23913191776853771</v>
      </c>
      <c r="L1639" s="18">
        <f ca="1">IF(B1639=1, ROUND(_xlfn.NORM.INV(K1639,$C$7,$C$8), 2), ROUND(_xlfn.NORM.INV(K1639, $D$7, $D$8), 2))</f>
        <v>10169.200000000001</v>
      </c>
      <c r="M1639" s="15">
        <f ca="1">MIN(E1639,J1639)</f>
        <v>4</v>
      </c>
      <c r="N1639" s="15">
        <f ca="1">RAND()</f>
        <v>0.57889722098586327</v>
      </c>
      <c r="O1639" s="19">
        <f ca="1">(IF(B1639=1, $G$21+($G$22-$G$21)*N1639, $H$21+($H$22-$H$21)*N1639))</f>
        <v>2.7366916629575896E-2</v>
      </c>
      <c r="P1639" s="15">
        <f ca="1">ROUND(M1639*(1-O1639), 0)</f>
        <v>4</v>
      </c>
      <c r="Q1639" s="20">
        <f ca="1">RAND()</f>
        <v>0.93282701285122682</v>
      </c>
      <c r="R1639" s="15">
        <f ca="1">IF(B1639=1, ROUND(_xlfn.NORM.INV(Q1639,$C$9,$C$10)*(1+$T$14), 0), ROUND(_xlfn.NORM.INV(Q1639, $D$9, $D$10)*(1+$T$14), 0))</f>
        <v>56</v>
      </c>
      <c r="S1639" s="20">
        <f ca="1">RAND()</f>
        <v>0.30899618954719488</v>
      </c>
      <c r="T1639" s="18">
        <f ca="1">IF(B1639=1, ROUND(_xlfn.NORM.INV(S1639,$C$11,$C$12), 2), ROUND(_xlfn.NORM.INV(S1639, $D$11, $D$12), 2))</f>
        <v>5132.55</v>
      </c>
      <c r="U1639" s="15">
        <f ca="1">MIN(F1639,R1639)</f>
        <v>40</v>
      </c>
      <c r="V1639" s="15">
        <f ca="1">RAND()</f>
        <v>0.21868929492660505</v>
      </c>
      <c r="W1639" s="19">
        <f ca="1">(IF(B1639=1, $G$21+($G$22-$G$21)*V1639, $H$21+($H$22-$H$21)*V1639))</f>
        <v>1.6560678847798153E-2</v>
      </c>
      <c r="X1639" s="15">
        <f ca="1">ROUND(U1639*(1-W1639), 0)</f>
        <v>39</v>
      </c>
      <c r="Y1639" s="20">
        <f ca="1">RAND()</f>
        <v>0.86116907929274178</v>
      </c>
      <c r="Z1639" s="15">
        <f ca="1">IF(B1639=1, ROUND(_xlfn.NORM.INV(Y1639,$C$13,$C$14)*(1+$T$14), 0), ROUND(_xlfn.NORM.INV(Y1639, $D$13, $D$14)*(1+$T$14), 0))</f>
        <v>46</v>
      </c>
      <c r="AA1639" s="20">
        <f ca="1">RAND()</f>
        <v>0.43621590700713819</v>
      </c>
      <c r="AB1639" s="18">
        <f ca="1">IF(B1639=1, ROUND(_xlfn.NORM.INV(AA1639,$C$15,$C$16), 2), ROUND(_xlfn.NORM.INV(AA1639, $D$15, $D$16), 2))</f>
        <v>2778.45</v>
      </c>
      <c r="AC1639" s="15">
        <f ca="1">MIN(G1639,Z1639)</f>
        <v>24</v>
      </c>
      <c r="AD1639" s="15">
        <f ca="1">RAND()</f>
        <v>0.36991201940352125</v>
      </c>
      <c r="AE1639" s="19">
        <f ca="1">(IF(B1639=1, $G$21+($G$22-$G$21)*AD1639, $H$21+($H$22-$H$21)*AD1639))</f>
        <v>2.1097360582105637E-2</v>
      </c>
      <c r="AF1639" s="15">
        <f ca="1">ROUND(AC1639*(1-AE1639), 0)</f>
        <v>23</v>
      </c>
      <c r="AG1639" s="20">
        <f ca="1">RAND()</f>
        <v>5.2736583578236074E-2</v>
      </c>
      <c r="AH1639" s="15">
        <f ca="1">IF(B1639=1, ROUND(_xlfn.NORM.INV(AG1639,$C$17,$C$18)*(1+$T$14), 0), ROUND(_xlfn.NORM.INV(AG1639, $D$17, $D$18)*(1+$T$14), 0))</f>
        <v>115</v>
      </c>
      <c r="AI1639" s="20">
        <f ca="1">RAND()</f>
        <v>0.33292150700687739</v>
      </c>
      <c r="AJ1639" s="18">
        <f ca="1">IF(B1639=1, ROUND(_xlfn.NORM.INV(AI1639,$C$19,$C$20), 2), ROUND(_xlfn.NORM.INV(AI1639, $D$19, $D$20), 2))</f>
        <v>1715.93</v>
      </c>
      <c r="AK1639" s="15">
        <f ca="1">MIN(ROUND(H1639*(1+$C$22),0),AH1639)</f>
        <v>115</v>
      </c>
      <c r="AL1639" s="20">
        <f ca="1">RAND()</f>
        <v>0.10114740411154433</v>
      </c>
      <c r="AM1639" s="19">
        <f ca="1">(IF(B1639=1, $G$21+($G$22-$G$21)*AL1639, $H$21+($H$22-$H$21)*AL1639))</f>
        <v>1.303442212334633E-2</v>
      </c>
      <c r="AN1639" s="15">
        <f ca="1">ROUND(AK1639*(1-AM1639), 0)</f>
        <v>114</v>
      </c>
      <c r="AO1639" s="18">
        <f ca="1">SUM(IF(AN1639&gt;H1639, (AN1639-H1639)*($G$23+AJ1639), 0),IF(AF1639&gt;G1639,(AF1639-G1639)*($G$23+AB1639),0),IF(X1639&gt;F1639,(X1639-F1639)*($G$23+T1639),0),IF(P1639&gt;E1639,(P1639-E1639)*($G$23+L1639),0))</f>
        <v>0</v>
      </c>
      <c r="AP1639" s="18">
        <f>-$C$24</f>
        <v>-313614.51120000001</v>
      </c>
      <c r="AQ1639" s="17">
        <f ca="1">L1639*P1639+T1639*X1639+AB1639*AF1639+AJ1639*AN1639-AO1639+AP1639</f>
        <v>186752.10879999999</v>
      </c>
      <c r="AS1639" s="21">
        <f ca="1">SUM(IF(AN1639&gt;H1639, (AN1639-H1639), 0),IF(AF1639&gt;G1639,(AF1639-G1639),0),IF(X1639&gt;F1639,(X1639-F1639),0),IF(P1639&gt;E1639,(P1639-E1639),0))</f>
        <v>0</v>
      </c>
    </row>
    <row r="1640" spans="1:45" x14ac:dyDescent="0.4">
      <c r="A1640" s="15">
        <v>1612</v>
      </c>
      <c r="B1640" s="15">
        <f ca="1">IF(RAND() &lt; (8/12), 0, 1)</f>
        <v>0</v>
      </c>
      <c r="C1640" s="20">
        <f ca="1">RAND()</f>
        <v>0.74580500927139926</v>
      </c>
      <c r="D1640" s="15" t="str">
        <f ca="1">LOOKUP(C1640,$H$13:$H$16,$F$13:$F$16)</f>
        <v>Boeing 777-300ER</v>
      </c>
      <c r="E1640" s="15">
        <f ca="1">LOOKUP(D1640,$F$6:$F$9,$I$6:$I$9)</f>
        <v>8</v>
      </c>
      <c r="F1640" s="15">
        <f ca="1">LOOKUP(D1640,$F$6:$F$9,$J$6:$J$9)</f>
        <v>40</v>
      </c>
      <c r="G1640" s="15">
        <f ca="1">LOOKUP(D1640,$F$6:$F$9,$K$6:$K$9)</f>
        <v>24</v>
      </c>
      <c r="H1640" s="15">
        <f ca="1">LOOKUP(D1640,$F$6:$F$9,$L$6:$L$9)</f>
        <v>260</v>
      </c>
      <c r="I1640" s="20">
        <f ca="1">RAND()</f>
        <v>0.43145844655872378</v>
      </c>
      <c r="J1640" s="15">
        <f ca="1">IF(B1640=1, ROUND(_xlfn.NORM.INV(I1640,$C$5,$C$6)*(1+$T$14), 0), ROUND(_xlfn.NORM.INV(I1640, $D$5, $D$6)*(1+$T$14), 0))</f>
        <v>4</v>
      </c>
      <c r="K1640" s="20">
        <f ca="1">RAND()</f>
        <v>0.66017620589597592</v>
      </c>
      <c r="L1640" s="18">
        <f ca="1">IF(B1640=1, ROUND(_xlfn.NORM.INV(K1640,$C$7,$C$8), 2), ROUND(_xlfn.NORM.INV(K1640, $D$7, $D$8), 2))</f>
        <v>10680.58</v>
      </c>
      <c r="M1640" s="15">
        <f ca="1">MIN(E1640,J1640)</f>
        <v>4</v>
      </c>
      <c r="N1640" s="15">
        <f ca="1">RAND()</f>
        <v>0.89861108672759571</v>
      </c>
      <c r="O1640" s="19">
        <f ca="1">(IF(B1640=1, $G$21+($G$22-$G$21)*N1640, $H$21+($H$22-$H$21)*N1640))</f>
        <v>3.6958332601827869E-2</v>
      </c>
      <c r="P1640" s="15">
        <f ca="1">ROUND(M1640*(1-O1640), 0)</f>
        <v>4</v>
      </c>
      <c r="Q1640" s="20">
        <f ca="1">RAND()</f>
        <v>0.81657910014831991</v>
      </c>
      <c r="R1640" s="15">
        <f ca="1">IF(B1640=1, ROUND(_xlfn.NORM.INV(Q1640,$C$9,$C$10)*(1+$T$14), 0), ROUND(_xlfn.NORM.INV(Q1640, $D$9, $D$10)*(1+$T$14), 0))</f>
        <v>49</v>
      </c>
      <c r="S1640" s="20">
        <f ca="1">RAND()</f>
        <v>0.17119632198560608</v>
      </c>
      <c r="T1640" s="18">
        <f ca="1">IF(B1640=1, ROUND(_xlfn.NORM.INV(S1640,$C$11,$C$12), 2), ROUND(_xlfn.NORM.INV(S1640, $D$11, $D$12), 2))</f>
        <v>5029.83</v>
      </c>
      <c r="U1640" s="15">
        <f ca="1">MIN(F1640,R1640)</f>
        <v>40</v>
      </c>
      <c r="V1640" s="15">
        <f ca="1">RAND()</f>
        <v>0.9417341572741379</v>
      </c>
      <c r="W1640" s="19">
        <f ca="1">(IF(B1640=1, $G$21+($G$22-$G$21)*V1640, $H$21+($H$22-$H$21)*V1640))</f>
        <v>3.8252024718224135E-2</v>
      </c>
      <c r="X1640" s="15">
        <f ca="1">ROUND(U1640*(1-W1640), 0)</f>
        <v>38</v>
      </c>
      <c r="Y1640" s="20">
        <f ca="1">RAND()</f>
        <v>0.78175476752051665</v>
      </c>
      <c r="Z1640" s="15">
        <f ca="1">IF(B1640=1, ROUND(_xlfn.NORM.INV(Y1640,$C$13,$C$14)*(1+$T$14), 0), ROUND(_xlfn.NORM.INV(Y1640, $D$13, $D$14)*(1+$T$14), 0))</f>
        <v>43</v>
      </c>
      <c r="AA1640" s="20">
        <f ca="1">RAND()</f>
        <v>0.410840583162006</v>
      </c>
      <c r="AB1640" s="18">
        <f ca="1">IF(B1640=1, ROUND(_xlfn.NORM.INV(AA1640,$C$15,$C$16), 2), ROUND(_xlfn.NORM.INV(AA1640, $D$15, $D$16), 2))</f>
        <v>2770.58</v>
      </c>
      <c r="AC1640" s="15">
        <f ca="1">MIN(G1640,Z1640)</f>
        <v>24</v>
      </c>
      <c r="AD1640" s="15">
        <f ca="1">RAND()</f>
        <v>0.73105763149188308</v>
      </c>
      <c r="AE1640" s="19">
        <f ca="1">(IF(B1640=1, $G$21+($G$22-$G$21)*AD1640, $H$21+($H$22-$H$21)*AD1640))</f>
        <v>3.1931728944756495E-2</v>
      </c>
      <c r="AF1640" s="15">
        <f ca="1">ROUND(AC1640*(1-AE1640), 0)</f>
        <v>23</v>
      </c>
      <c r="AG1640" s="20">
        <f ca="1">RAND()</f>
        <v>0.30004295959931548</v>
      </c>
      <c r="AH1640" s="15">
        <f ca="1">IF(B1640=1, ROUND(_xlfn.NORM.INV(AG1640,$C$17,$C$18)*(1+$T$14), 0), ROUND(_xlfn.NORM.INV(AG1640, $D$17, $D$18)*(1+$T$14), 0))</f>
        <v>172</v>
      </c>
      <c r="AI1640" s="20">
        <f ca="1">RAND()</f>
        <v>0.50476763637048849</v>
      </c>
      <c r="AJ1640" s="18">
        <f ca="1">IF(B1640=1, ROUND(_xlfn.NORM.INV(AI1640,$C$19,$C$20), 2), ROUND(_xlfn.NORM.INV(AI1640, $D$19, $D$20), 2))</f>
        <v>1749.64</v>
      </c>
      <c r="AK1640" s="15">
        <f ca="1">MIN(ROUND(H1640*(1+$C$22),0),AH1640)</f>
        <v>172</v>
      </c>
      <c r="AL1640" s="20">
        <f ca="1">RAND()</f>
        <v>0.66527108594644935</v>
      </c>
      <c r="AM1640" s="19">
        <f ca="1">(IF(B1640=1, $G$21+($G$22-$G$21)*AL1640, $H$21+($H$22-$H$21)*AL1640))</f>
        <v>2.9958132578393477E-2</v>
      </c>
      <c r="AN1640" s="15">
        <f ca="1">ROUND(AK1640*(1-AM1640), 0)</f>
        <v>167</v>
      </c>
      <c r="AO1640" s="18">
        <f ca="1">SUM(IF(AN1640&gt;H1640, (AN1640-H1640)*($G$23+AJ1640), 0),IF(AF1640&gt;G1640,(AF1640-G1640)*($G$23+AB1640),0),IF(X1640&gt;F1640,(X1640-F1640)*($G$23+T1640),0),IF(P1640&gt;E1640,(P1640-E1640)*($G$23+L1640),0))</f>
        <v>0</v>
      </c>
      <c r="AP1640" s="18">
        <f>-$C$24</f>
        <v>-313614.51120000001</v>
      </c>
      <c r="AQ1640" s="17">
        <f ca="1">L1640*P1640+T1640*X1640+AB1640*AF1640+AJ1640*AN1640-AO1640+AP1640</f>
        <v>276154.56880000007</v>
      </c>
      <c r="AS1640" s="21">
        <f ca="1">SUM(IF(AN1640&gt;H1640, (AN1640-H1640), 0),IF(AF1640&gt;G1640,(AF1640-G1640),0),IF(X1640&gt;F1640,(X1640-F1640),0),IF(P1640&gt;E1640,(P1640-E1640),0))</f>
        <v>0</v>
      </c>
    </row>
    <row r="1641" spans="1:45" x14ac:dyDescent="0.4">
      <c r="A1641" s="15">
        <v>1613</v>
      </c>
      <c r="B1641" s="15">
        <f ca="1">IF(RAND() &lt; (8/12), 0, 1)</f>
        <v>1</v>
      </c>
      <c r="C1641" s="20">
        <f ca="1">RAND()</f>
        <v>0.64504158748399998</v>
      </c>
      <c r="D1641" s="15" t="str">
        <f ca="1">LOOKUP(C1641,$H$13:$H$16,$F$13:$F$16)</f>
        <v>Boeing 777-300ER</v>
      </c>
      <c r="E1641" s="15">
        <f ca="1">LOOKUP(D1641,$F$6:$F$9,$I$6:$I$9)</f>
        <v>8</v>
      </c>
      <c r="F1641" s="15">
        <f ca="1">LOOKUP(D1641,$F$6:$F$9,$J$6:$J$9)</f>
        <v>40</v>
      </c>
      <c r="G1641" s="15">
        <f ca="1">LOOKUP(D1641,$F$6:$F$9,$K$6:$K$9)</f>
        <v>24</v>
      </c>
      <c r="H1641" s="15">
        <f ca="1">LOOKUP(D1641,$F$6:$F$9,$L$6:$L$9)</f>
        <v>260</v>
      </c>
      <c r="I1641" s="20">
        <f ca="1">RAND()</f>
        <v>0.36902393686448864</v>
      </c>
      <c r="J1641" s="15">
        <f ca="1">IF(B1641=1, ROUND(_xlfn.NORM.INV(I1641,$C$5,$C$6)*(1+$T$14), 0), ROUND(_xlfn.NORM.INV(I1641, $D$5, $D$6)*(1+$T$14), 0))</f>
        <v>6</v>
      </c>
      <c r="K1641" s="20">
        <f ca="1">RAND()</f>
        <v>0.3863361215059099</v>
      </c>
      <c r="L1641" s="18">
        <f ca="1">IF(B1641=1, ROUND(_xlfn.NORM.INV(K1641,$C$7,$C$8), 2), ROUND(_xlfn.NORM.INV(K1641, $D$7, $D$8), 2))</f>
        <v>13137.91</v>
      </c>
      <c r="M1641" s="15">
        <f ca="1">MIN(E1641,J1641)</f>
        <v>6</v>
      </c>
      <c r="N1641" s="15">
        <f ca="1">RAND()</f>
        <v>0.11468642808902707</v>
      </c>
      <c r="O1641" s="19">
        <f ca="1">(IF(B1641=1, $G$21+($G$22-$G$21)*N1641, $H$21+($H$22-$H$21)*N1641))</f>
        <v>1.9014024983115947E-2</v>
      </c>
      <c r="P1641" s="15">
        <f ca="1">ROUND(M1641*(1-O1641), 0)</f>
        <v>6</v>
      </c>
      <c r="Q1641" s="20">
        <f ca="1">RAND()</f>
        <v>0.9746870365252176</v>
      </c>
      <c r="R1641" s="15">
        <f ca="1">IF(B1641=1, ROUND(_xlfn.NORM.INV(Q1641,$C$9,$C$10)*(1+$T$14), 0), ROUND(_xlfn.NORM.INV(Q1641, $D$9, $D$10)*(1+$T$14), 0))</f>
        <v>110</v>
      </c>
      <c r="S1641" s="20">
        <f ca="1">RAND()</f>
        <v>0.38456993708447895</v>
      </c>
      <c r="T1641" s="18">
        <f ca="1">IF(B1641=1, ROUND(_xlfn.NORM.INV(S1641,$C$11,$C$12), 2), ROUND(_xlfn.NORM.INV(S1641, $D$11, $D$12), 2))</f>
        <v>6564.79</v>
      </c>
      <c r="U1641" s="15">
        <f ca="1">MIN(F1641,R1641)</f>
        <v>40</v>
      </c>
      <c r="V1641" s="15">
        <f ca="1">RAND()</f>
        <v>5.8114404419581933E-2</v>
      </c>
      <c r="W1641" s="19">
        <f ca="1">(IF(B1641=1, $G$21+($G$22-$G$21)*V1641, $H$21+($H$22-$H$21)*V1641))</f>
        <v>1.7034004154685367E-2</v>
      </c>
      <c r="X1641" s="15">
        <f ca="1">ROUND(U1641*(1-W1641), 0)</f>
        <v>39</v>
      </c>
      <c r="Y1641" s="20">
        <f ca="1">RAND()</f>
        <v>0.92297608551704224</v>
      </c>
      <c r="Z1641" s="15">
        <f ca="1">IF(B1641=1, ROUND(_xlfn.NORM.INV(Y1641,$C$13,$C$14)*(1+$T$14), 0), ROUND(_xlfn.NORM.INV(Y1641, $D$13, $D$14)*(1+$T$14), 0))</f>
        <v>88</v>
      </c>
      <c r="AA1641" s="20">
        <f ca="1">RAND()</f>
        <v>0.68106851348725972</v>
      </c>
      <c r="AB1641" s="18">
        <f ca="1">IF(B1641=1, ROUND(_xlfn.NORM.INV(AA1641,$C$15,$C$16), 2), ROUND(_xlfn.NORM.INV(AA1641, $D$15, $D$16), 2))</f>
        <v>3868.73</v>
      </c>
      <c r="AC1641" s="15">
        <f ca="1">MIN(G1641,Z1641)</f>
        <v>24</v>
      </c>
      <c r="AD1641" s="15">
        <f ca="1">RAND()</f>
        <v>0.27014367141230933</v>
      </c>
      <c r="AE1641" s="19">
        <f ca="1">(IF(B1641=1, $G$21+($G$22-$G$21)*AD1641, $H$21+($H$22-$H$21)*AD1641))</f>
        <v>2.4455028499430827E-2</v>
      </c>
      <c r="AF1641" s="15">
        <f ca="1">ROUND(AC1641*(1-AE1641), 0)</f>
        <v>23</v>
      </c>
      <c r="AG1641" s="20">
        <f ca="1">RAND()</f>
        <v>0.2070279867349194</v>
      </c>
      <c r="AH1641" s="15">
        <f ca="1">IF(B1641=1, ROUND(_xlfn.NORM.INV(AG1641,$C$17,$C$18)*(1+$T$14), 0), ROUND(_xlfn.NORM.INV(AG1641, $D$17, $D$18)*(1+$T$14), 0))</f>
        <v>202</v>
      </c>
      <c r="AI1641" s="20">
        <f ca="1">RAND()</f>
        <v>0.44582438236622124</v>
      </c>
      <c r="AJ1641" s="18">
        <f ca="1">IF(B1641=1, ROUND(_xlfn.NORM.INV(AI1641,$C$19,$C$20), 2), ROUND(_xlfn.NORM.INV(AI1641, $D$19, $D$20), 2))</f>
        <v>2235.54</v>
      </c>
      <c r="AK1641" s="15">
        <f ca="1">MIN(ROUND(H1641*(1+$C$22),0),AH1641)</f>
        <v>202</v>
      </c>
      <c r="AL1641" s="20">
        <f ca="1">RAND()</f>
        <v>0.68418575752887156</v>
      </c>
      <c r="AM1641" s="19">
        <f ca="1">(IF(B1641=1, $G$21+($G$22-$G$21)*AL1641, $H$21+($H$22-$H$21)*AL1641))</f>
        <v>3.8946501513510506E-2</v>
      </c>
      <c r="AN1641" s="15">
        <f ca="1">ROUND(AK1641*(1-AM1641), 0)</f>
        <v>194</v>
      </c>
      <c r="AO1641" s="18">
        <f ca="1">SUM(IF(AN1641&gt;H1641, (AN1641-H1641)*($G$23+AJ1641), 0),IF(AF1641&gt;G1641,(AF1641-G1641)*($G$23+AB1641),0),IF(X1641&gt;F1641,(X1641-F1641)*($G$23+T1641),0),IF(P1641&gt;E1641,(P1641-E1641)*($G$23+L1641),0))</f>
        <v>0</v>
      </c>
      <c r="AP1641" s="18">
        <f>-$C$24</f>
        <v>-313614.51120000001</v>
      </c>
      <c r="AQ1641" s="17">
        <f ca="1">L1641*P1641+T1641*X1641+AB1641*AF1641+AJ1641*AN1641-AO1641+AP1641</f>
        <v>543915.3088</v>
      </c>
      <c r="AS1641" s="21">
        <f ca="1">SUM(IF(AN1641&gt;H1641, (AN1641-H1641), 0),IF(AF1641&gt;G1641,(AF1641-G1641),0),IF(X1641&gt;F1641,(X1641-F1641),0),IF(P1641&gt;E1641,(P1641-E1641),0))</f>
        <v>0</v>
      </c>
    </row>
    <row r="1642" spans="1:45" x14ac:dyDescent="0.4">
      <c r="A1642" s="15">
        <v>1614</v>
      </c>
      <c r="B1642" s="15">
        <f ca="1">IF(RAND() &lt; (8/12), 0, 1)</f>
        <v>0</v>
      </c>
      <c r="C1642" s="20">
        <f ca="1">RAND()</f>
        <v>0.56898358731026322</v>
      </c>
      <c r="D1642" s="15" t="str">
        <f ca="1">LOOKUP(C1642,$H$13:$H$16,$F$13:$F$16)</f>
        <v>Airbus A380-800</v>
      </c>
      <c r="E1642" s="15">
        <f ca="1">LOOKUP(D1642,$F$6:$F$9,$I$6:$I$9)</f>
        <v>14</v>
      </c>
      <c r="F1642" s="15">
        <f ca="1">LOOKUP(D1642,$F$6:$F$9,$J$6:$J$9)</f>
        <v>76</v>
      </c>
      <c r="G1642" s="15">
        <f ca="1">LOOKUP(D1642,$F$6:$F$9,$K$6:$K$9)</f>
        <v>56</v>
      </c>
      <c r="H1642" s="15">
        <f ca="1">LOOKUP(D1642,$F$6:$F$9,$L$6:$L$9)</f>
        <v>341</v>
      </c>
      <c r="I1642" s="20">
        <f ca="1">RAND()</f>
        <v>0.58500770369141375</v>
      </c>
      <c r="J1642" s="15">
        <f ca="1">IF(B1642=1, ROUND(_xlfn.NORM.INV(I1642,$C$5,$C$6)*(1+$T$14), 0), ROUND(_xlfn.NORM.INV(I1642, $D$5, $D$6)*(1+$T$14), 0))</f>
        <v>4</v>
      </c>
      <c r="K1642" s="20">
        <f ca="1">RAND()</f>
        <v>0.53704323718183877</v>
      </c>
      <c r="L1642" s="18">
        <f ca="1">IF(B1642=1, ROUND(_xlfn.NORM.INV(K1642,$C$7,$C$8), 2), ROUND(_xlfn.NORM.INV(K1642, $D$7, $D$8), 2))</f>
        <v>10534.76</v>
      </c>
      <c r="M1642" s="15">
        <f ca="1">MIN(E1642,J1642)</f>
        <v>4</v>
      </c>
      <c r="N1642" s="15">
        <f ca="1">RAND()</f>
        <v>0.43243838482125574</v>
      </c>
      <c r="O1642" s="19">
        <f ca="1">(IF(B1642=1, $G$21+($G$22-$G$21)*N1642, $H$21+($H$22-$H$21)*N1642))</f>
        <v>2.2973151544637672E-2</v>
      </c>
      <c r="P1642" s="15">
        <f ca="1">ROUND(M1642*(1-O1642), 0)</f>
        <v>4</v>
      </c>
      <c r="Q1642" s="20">
        <f ca="1">RAND()</f>
        <v>0.64343671672159164</v>
      </c>
      <c r="R1642" s="15">
        <f ca="1">IF(B1642=1, ROUND(_xlfn.NORM.INV(Q1642,$C$9,$C$10)*(1+$T$14), 0), ROUND(_xlfn.NORM.INV(Q1642, $D$9, $D$10)*(1+$T$14), 0))</f>
        <v>44</v>
      </c>
      <c r="S1642" s="20">
        <f ca="1">RAND()</f>
        <v>0.27591196242945648</v>
      </c>
      <c r="T1642" s="18">
        <f ca="1">IF(B1642=1, ROUND(_xlfn.NORM.INV(S1642,$C$11,$C$12), 2), ROUND(_xlfn.NORM.INV(S1642, $D$11, $D$12), 2))</f>
        <v>5110.59</v>
      </c>
      <c r="U1642" s="15">
        <f ca="1">MIN(F1642,R1642)</f>
        <v>44</v>
      </c>
      <c r="V1642" s="15">
        <f ca="1">RAND()</f>
        <v>0.1838327421982151</v>
      </c>
      <c r="W1642" s="19">
        <f ca="1">(IF(B1642=1, $G$21+($G$22-$G$21)*V1642, $H$21+($H$22-$H$21)*V1642))</f>
        <v>1.5514982265946452E-2</v>
      </c>
      <c r="X1642" s="15">
        <f ca="1">ROUND(U1642*(1-W1642), 0)</f>
        <v>43</v>
      </c>
      <c r="Y1642" s="20">
        <f ca="1">RAND()</f>
        <v>0.53809318826335262</v>
      </c>
      <c r="Z1642" s="15">
        <f ca="1">IF(B1642=1, ROUND(_xlfn.NORM.INV(Y1642,$C$13,$C$14)*(1+$T$14), 0), ROUND(_xlfn.NORM.INV(Y1642, $D$13, $D$14)*(1+$T$14), 0))</f>
        <v>37</v>
      </c>
      <c r="AA1642" s="20">
        <f ca="1">RAND()</f>
        <v>0.3616979224270539</v>
      </c>
      <c r="AB1642" s="18">
        <f ca="1">IF(B1642=1, ROUND(_xlfn.NORM.INV(AA1642,$C$15,$C$16), 2), ROUND(_xlfn.NORM.INV(AA1642, $D$15, $D$16), 2))</f>
        <v>2754.95</v>
      </c>
      <c r="AC1642" s="15">
        <f ca="1">MIN(G1642,Z1642)</f>
        <v>37</v>
      </c>
      <c r="AD1642" s="15">
        <f ca="1">RAND()</f>
        <v>0.51223968060289682</v>
      </c>
      <c r="AE1642" s="19">
        <f ca="1">(IF(B1642=1, $G$21+($G$22-$G$21)*AD1642, $H$21+($H$22-$H$21)*AD1642))</f>
        <v>2.5367190418086903E-2</v>
      </c>
      <c r="AF1642" s="15">
        <f ca="1">ROUND(AC1642*(1-AE1642), 0)</f>
        <v>36</v>
      </c>
      <c r="AG1642" s="20">
        <f ca="1">RAND()</f>
        <v>0.59800027789997456</v>
      </c>
      <c r="AH1642" s="15">
        <f ca="1">IF(B1642=1, ROUND(_xlfn.NORM.INV(AG1642,$C$17,$C$18)*(1+$T$14), 0), ROUND(_xlfn.NORM.INV(AG1642, $D$17, $D$18)*(1+$T$14), 0))</f>
        <v>213</v>
      </c>
      <c r="AI1642" s="20">
        <f ca="1">RAND()</f>
        <v>0.53194170522240147</v>
      </c>
      <c r="AJ1642" s="18">
        <f ca="1">IF(B1642=1, ROUND(_xlfn.NORM.INV(AI1642,$C$19,$C$20), 2), ROUND(_xlfn.NORM.INV(AI1642, $D$19, $D$20), 2))</f>
        <v>1754.82</v>
      </c>
      <c r="AK1642" s="15">
        <f ca="1">MIN(ROUND(H1642*(1+$C$22),0),AH1642)</f>
        <v>213</v>
      </c>
      <c r="AL1642" s="20">
        <f ca="1">RAND()</f>
        <v>0.35236673657812423</v>
      </c>
      <c r="AM1642" s="19">
        <f ca="1">(IF(B1642=1, $G$21+($G$22-$G$21)*AL1642, $H$21+($H$22-$H$21)*AL1642))</f>
        <v>2.0571002097343728E-2</v>
      </c>
      <c r="AN1642" s="15">
        <f ca="1">ROUND(AK1642*(1-AM1642), 0)</f>
        <v>209</v>
      </c>
      <c r="AO1642" s="18">
        <f ca="1">SUM(IF(AN1642&gt;H1642, (AN1642-H1642)*($G$23+AJ1642), 0),IF(AF1642&gt;G1642,(AF1642-G1642)*($G$23+AB1642),0),IF(X1642&gt;F1642,(X1642-F1642)*($G$23+T1642),0),IF(P1642&gt;E1642,(P1642-E1642)*($G$23+L1642),0))</f>
        <v>0</v>
      </c>
      <c r="AP1642" s="18">
        <f>-$C$24</f>
        <v>-313614.51120000001</v>
      </c>
      <c r="AQ1642" s="17">
        <f ca="1">L1642*P1642+T1642*X1642+AB1642*AF1642+AJ1642*AN1642-AO1642+AP1642</f>
        <v>414215.47879999998</v>
      </c>
      <c r="AS1642" s="21">
        <f ca="1">SUM(IF(AN1642&gt;H1642, (AN1642-H1642), 0),IF(AF1642&gt;G1642,(AF1642-G1642),0),IF(X1642&gt;F1642,(X1642-F1642),0),IF(P1642&gt;E1642,(P1642-E1642),0))</f>
        <v>0</v>
      </c>
    </row>
    <row r="1643" spans="1:45" x14ac:dyDescent="0.4">
      <c r="A1643" s="15">
        <v>1615</v>
      </c>
      <c r="B1643" s="15">
        <f ca="1">IF(RAND() &lt; (8/12), 0, 1)</f>
        <v>1</v>
      </c>
      <c r="C1643" s="20">
        <f ca="1">RAND()</f>
        <v>8.1185332875377991E-2</v>
      </c>
      <c r="D1643" s="15" t="str">
        <f ca="1">LOOKUP(C1643,$H$13:$H$16,$F$13:$F$16)</f>
        <v>Airbus A350-900</v>
      </c>
      <c r="E1643" s="15">
        <f ca="1">LOOKUP(D1643,$F$6:$F$9,$I$6:$I$9)</f>
        <v>0</v>
      </c>
      <c r="F1643" s="15">
        <f ca="1">LOOKUP(D1643,$F$6:$F$9,$J$6:$J$9)</f>
        <v>32</v>
      </c>
      <c r="G1643" s="15">
        <f ca="1">LOOKUP(D1643,$F$6:$F$9,$K$6:$K$9)</f>
        <v>21</v>
      </c>
      <c r="H1643" s="15">
        <f ca="1">LOOKUP(D1643,$F$6:$F$9,$L$6:$L$9)</f>
        <v>259</v>
      </c>
      <c r="I1643" s="20">
        <f ca="1">RAND()</f>
        <v>0.29321269099669123</v>
      </c>
      <c r="J1643" s="15">
        <f ca="1">IF(B1643=1, ROUND(_xlfn.NORM.INV(I1643,$C$5,$C$6)*(1+$T$14), 0), ROUND(_xlfn.NORM.INV(I1643, $D$5, $D$6)*(1+$T$14), 0))</f>
        <v>5</v>
      </c>
      <c r="K1643" s="20">
        <f ca="1">RAND()</f>
        <v>0.47635979306900045</v>
      </c>
      <c r="L1643" s="18">
        <f ca="1">IF(B1643=1, ROUND(_xlfn.NORM.INV(K1643,$C$7,$C$8), 2), ROUND(_xlfn.NORM.INV(K1643, $D$7, $D$8), 2))</f>
        <v>13551.95</v>
      </c>
      <c r="M1643" s="15">
        <f ca="1">MIN(E1643,J1643)</f>
        <v>0</v>
      </c>
      <c r="N1643" s="15">
        <f ca="1">RAND()</f>
        <v>0.33178958552576876</v>
      </c>
      <c r="O1643" s="19">
        <f ca="1">(IF(B1643=1, $G$21+($G$22-$G$21)*N1643, $H$21+($H$22-$H$21)*N1643))</f>
        <v>2.6612635493401905E-2</v>
      </c>
      <c r="P1643" s="15">
        <f ca="1">ROUND(M1643*(1-O1643), 0)</f>
        <v>0</v>
      </c>
      <c r="Q1643" s="20">
        <f ca="1">RAND()</f>
        <v>0.26261051132470203</v>
      </c>
      <c r="R1643" s="15">
        <f ca="1">IF(B1643=1, ROUND(_xlfn.NORM.INV(Q1643,$C$9,$C$10)*(1+$T$14), 0), ROUND(_xlfn.NORM.INV(Q1643, $D$9, $D$10)*(1+$T$14), 0))</f>
        <v>45</v>
      </c>
      <c r="S1643" s="20">
        <f ca="1">RAND()</f>
        <v>0.15440291449206867</v>
      </c>
      <c r="T1643" s="18">
        <f ca="1">IF(B1643=1, ROUND(_xlfn.NORM.INV(S1643,$C$11,$C$12), 2), ROUND(_xlfn.NORM.INV(S1643, $D$11, $D$12), 2))</f>
        <v>5911.74</v>
      </c>
      <c r="U1643" s="15">
        <f ca="1">MIN(F1643,R1643)</f>
        <v>32</v>
      </c>
      <c r="V1643" s="15">
        <f ca="1">RAND()</f>
        <v>0.38063122509562852</v>
      </c>
      <c r="W1643" s="19">
        <f ca="1">(IF(B1643=1, $G$21+($G$22-$G$21)*V1643, $H$21+($H$22-$H$21)*V1643))</f>
        <v>2.8322092878346999E-2</v>
      </c>
      <c r="X1643" s="15">
        <f ca="1">ROUND(U1643*(1-W1643), 0)</f>
        <v>31</v>
      </c>
      <c r="Y1643" s="20">
        <f ca="1">RAND()</f>
        <v>0.26851071931540349</v>
      </c>
      <c r="Z1643" s="15">
        <f ca="1">IF(B1643=1, ROUND(_xlfn.NORM.INV(Y1643,$C$13,$C$14)*(1+$T$14), 0), ROUND(_xlfn.NORM.INV(Y1643, $D$13, $D$14)*(1+$T$14), 0))</f>
        <v>40</v>
      </c>
      <c r="AA1643" s="20">
        <f ca="1">RAND()</f>
        <v>0.65379794976594563</v>
      </c>
      <c r="AB1643" s="18">
        <f ca="1">IF(B1643=1, ROUND(_xlfn.NORM.INV(AA1643,$C$15,$C$16), 2), ROUND(_xlfn.NORM.INV(AA1643, $D$15, $D$16), 2))</f>
        <v>3832.61</v>
      </c>
      <c r="AC1643" s="15">
        <f ca="1">MIN(G1643,Z1643)</f>
        <v>21</v>
      </c>
      <c r="AD1643" s="15">
        <f ca="1">RAND()</f>
        <v>0.59507874164644914</v>
      </c>
      <c r="AE1643" s="19">
        <f ca="1">(IF(B1643=1, $G$21+($G$22-$G$21)*AD1643, $H$21+($H$22-$H$21)*AD1643))</f>
        <v>3.5827755957625718E-2</v>
      </c>
      <c r="AF1643" s="15">
        <f ca="1">ROUND(AC1643*(1-AE1643), 0)</f>
        <v>20</v>
      </c>
      <c r="AG1643" s="20">
        <f ca="1">RAND()</f>
        <v>0.90973398854990162</v>
      </c>
      <c r="AH1643" s="15">
        <f ca="1">IF(B1643=1, ROUND(_xlfn.NORM.INV(AG1643,$C$17,$C$18)*(1+$T$14), 0), ROUND(_xlfn.NORM.INV(AG1643, $D$17, $D$18)*(1+$T$14), 0))</f>
        <v>473</v>
      </c>
      <c r="AI1643" s="20">
        <f ca="1">RAND()</f>
        <v>7.3755664830701062E-2</v>
      </c>
      <c r="AJ1643" s="18">
        <f ca="1">IF(B1643=1, ROUND(_xlfn.NORM.INV(AI1643,$C$19,$C$20), 2), ROUND(_xlfn.NORM.INV(AI1643, $D$19, $D$20), 2))</f>
        <v>1841.14</v>
      </c>
      <c r="AK1643" s="15">
        <f ca="1">MIN(ROUND(H1643*(1+$C$22),0),AH1643)</f>
        <v>272</v>
      </c>
      <c r="AL1643" s="20">
        <f ca="1">RAND()</f>
        <v>0.38438460904605187</v>
      </c>
      <c r="AM1643" s="19">
        <f ca="1">(IF(B1643=1, $G$21+($G$22-$G$21)*AL1643, $H$21+($H$22-$H$21)*AL1643))</f>
        <v>2.8453461316611816E-2</v>
      </c>
      <c r="AN1643" s="15">
        <f ca="1">ROUND(AK1643*(1-AM1643), 0)</f>
        <v>264</v>
      </c>
      <c r="AO1643" s="18">
        <f ca="1">SUM(IF(AN1643&gt;H1643, (AN1643-H1643)*($G$23+AJ1643), 0),IF(AF1643&gt;G1643,(AF1643-G1643)*($G$23+AB1643),0),IF(X1643&gt;F1643,(X1643-F1643)*($G$23+T1643),0),IF(P1643&gt;E1643,(P1643-E1643)*($G$23+L1643),0))</f>
        <v>13460.7</v>
      </c>
      <c r="AP1643" s="18">
        <f>-$C$24</f>
        <v>-313614.51120000001</v>
      </c>
      <c r="AQ1643" s="17">
        <f ca="1">L1643*P1643+T1643*X1643+AB1643*AF1643+AJ1643*AN1643-AO1643+AP1643</f>
        <v>418901.88880000013</v>
      </c>
      <c r="AS1643" s="21">
        <f ca="1">SUM(IF(AN1643&gt;H1643, (AN1643-H1643), 0),IF(AF1643&gt;G1643,(AF1643-G1643),0),IF(X1643&gt;F1643,(X1643-F1643),0),IF(P1643&gt;E1643,(P1643-E1643),0))</f>
        <v>5</v>
      </c>
    </row>
    <row r="1644" spans="1:45" x14ac:dyDescent="0.4">
      <c r="A1644" s="15">
        <v>1616</v>
      </c>
      <c r="B1644" s="15">
        <f ca="1">IF(RAND() &lt; (8/12), 0, 1)</f>
        <v>0</v>
      </c>
      <c r="C1644" s="20">
        <f ca="1">RAND()</f>
        <v>0.25677407101691552</v>
      </c>
      <c r="D1644" s="15" t="str">
        <f ca="1">LOOKUP(C1644,$H$13:$H$16,$F$13:$F$16)</f>
        <v>Airbus A380-800</v>
      </c>
      <c r="E1644" s="15">
        <f ca="1">LOOKUP(D1644,$F$6:$F$9,$I$6:$I$9)</f>
        <v>14</v>
      </c>
      <c r="F1644" s="15">
        <f ca="1">LOOKUP(D1644,$F$6:$F$9,$J$6:$J$9)</f>
        <v>76</v>
      </c>
      <c r="G1644" s="15">
        <f ca="1">LOOKUP(D1644,$F$6:$F$9,$K$6:$K$9)</f>
        <v>56</v>
      </c>
      <c r="H1644" s="15">
        <f ca="1">LOOKUP(D1644,$F$6:$F$9,$L$6:$L$9)</f>
        <v>341</v>
      </c>
      <c r="I1644" s="20">
        <f ca="1">RAND()</f>
        <v>0.79472127679531557</v>
      </c>
      <c r="J1644" s="15">
        <f ca="1">IF(B1644=1, ROUND(_xlfn.NORM.INV(I1644,$C$5,$C$6)*(1+$T$14), 0), ROUND(_xlfn.NORM.INV(I1644, $D$5, $D$6)*(1+$T$14), 0))</f>
        <v>5</v>
      </c>
      <c r="K1644" s="20">
        <f ca="1">RAND()</f>
        <v>0.74928628545622689</v>
      </c>
      <c r="L1644" s="18">
        <f ca="1">IF(B1644=1, ROUND(_xlfn.NORM.INV(K1644,$C$7,$C$8), 2), ROUND(_xlfn.NORM.INV(K1644, $D$7, $D$8), 2))</f>
        <v>10798.76</v>
      </c>
      <c r="M1644" s="15">
        <f ca="1">MIN(E1644,J1644)</f>
        <v>5</v>
      </c>
      <c r="N1644" s="15">
        <f ca="1">RAND()</f>
        <v>5.2027009175077077E-2</v>
      </c>
      <c r="O1644" s="19">
        <f ca="1">(IF(B1644=1, $G$21+($G$22-$G$21)*N1644, $H$21+($H$22-$H$21)*N1644))</f>
        <v>1.1560810275252312E-2</v>
      </c>
      <c r="P1644" s="15">
        <f ca="1">ROUND(M1644*(1-O1644), 0)</f>
        <v>5</v>
      </c>
      <c r="Q1644" s="20">
        <f ca="1">RAND()</f>
        <v>0.15287223417327678</v>
      </c>
      <c r="R1644" s="15">
        <f ca="1">IF(B1644=1, ROUND(_xlfn.NORM.INV(Q1644,$C$9,$C$10)*(1+$T$14), 0), ROUND(_xlfn.NORM.INV(Q1644, $D$9, $D$10)*(1+$T$14), 0))</f>
        <v>29</v>
      </c>
      <c r="S1644" s="20">
        <f ca="1">RAND()</f>
        <v>0.90657516421665341</v>
      </c>
      <c r="T1644" s="18">
        <f ca="1">IF(B1644=1, ROUND(_xlfn.NORM.INV(S1644,$C$11,$C$12), 2), ROUND(_xlfn.NORM.INV(S1644, $D$11, $D$12), 2))</f>
        <v>5546.98</v>
      </c>
      <c r="U1644" s="15">
        <f ca="1">MIN(F1644,R1644)</f>
        <v>29</v>
      </c>
      <c r="V1644" s="15">
        <f ca="1">RAND()</f>
        <v>4.2954372837342714E-2</v>
      </c>
      <c r="W1644" s="19">
        <f ca="1">(IF(B1644=1, $G$21+($G$22-$G$21)*V1644, $H$21+($H$22-$H$21)*V1644))</f>
        <v>1.1288631185120282E-2</v>
      </c>
      <c r="X1644" s="15">
        <f ca="1">ROUND(U1644*(1-W1644), 0)</f>
        <v>29</v>
      </c>
      <c r="Y1644" s="20">
        <f ca="1">RAND()</f>
        <v>0.43683031662559846</v>
      </c>
      <c r="Z1644" s="15">
        <f ca="1">IF(B1644=1, ROUND(_xlfn.NORM.INV(Y1644,$C$13,$C$14)*(1+$T$14), 0), ROUND(_xlfn.NORM.INV(Y1644, $D$13, $D$14)*(1+$T$14), 0))</f>
        <v>34</v>
      </c>
      <c r="AA1644" s="20">
        <f ca="1">RAND()</f>
        <v>0.33848073921423627</v>
      </c>
      <c r="AB1644" s="18">
        <f ca="1">IF(B1644=1, ROUND(_xlfn.NORM.INV(AA1644,$C$15,$C$16), 2), ROUND(_xlfn.NORM.INV(AA1644, $D$15, $D$16), 2))</f>
        <v>2747.33</v>
      </c>
      <c r="AC1644" s="15">
        <f ca="1">MIN(G1644,Z1644)</f>
        <v>34</v>
      </c>
      <c r="AD1644" s="15">
        <f ca="1">RAND()</f>
        <v>0.8679829276055131</v>
      </c>
      <c r="AE1644" s="19">
        <f ca="1">(IF(B1644=1, $G$21+($G$22-$G$21)*AD1644, $H$21+($H$22-$H$21)*AD1644))</f>
        <v>3.6039487828165392E-2</v>
      </c>
      <c r="AF1644" s="15">
        <f ca="1">ROUND(AC1644*(1-AE1644), 0)</f>
        <v>33</v>
      </c>
      <c r="AG1644" s="20">
        <f ca="1">RAND()</f>
        <v>0.53736013650185732</v>
      </c>
      <c r="AH1644" s="15">
        <f ca="1">IF(B1644=1, ROUND(_xlfn.NORM.INV(AG1644,$C$17,$C$18)*(1+$T$14), 0), ROUND(_xlfn.NORM.INV(AG1644, $D$17, $D$18)*(1+$T$14), 0))</f>
        <v>204</v>
      </c>
      <c r="AI1644" s="20">
        <f ca="1">RAND()</f>
        <v>0.41572540304996164</v>
      </c>
      <c r="AJ1644" s="18">
        <f ca="1">IF(B1644=1, ROUND(_xlfn.NORM.INV(AI1644,$C$19,$C$20), 2), ROUND(_xlfn.NORM.INV(AI1644, $D$19, $D$20), 2))</f>
        <v>1732.56</v>
      </c>
      <c r="AK1644" s="15">
        <f ca="1">MIN(ROUND(H1644*(1+$C$22),0),AH1644)</f>
        <v>204</v>
      </c>
      <c r="AL1644" s="20">
        <f ca="1">RAND()</f>
        <v>0.15646621087052914</v>
      </c>
      <c r="AM1644" s="19">
        <f ca="1">(IF(B1644=1, $G$21+($G$22-$G$21)*AL1644, $H$21+($H$22-$H$21)*AL1644))</f>
        <v>1.4693986326115873E-2</v>
      </c>
      <c r="AN1644" s="15">
        <f ca="1">ROUND(AK1644*(1-AM1644), 0)</f>
        <v>201</v>
      </c>
      <c r="AO1644" s="18">
        <f ca="1">SUM(IF(AN1644&gt;H1644, (AN1644-H1644)*($G$23+AJ1644), 0),IF(AF1644&gt;G1644,(AF1644-G1644)*($G$23+AB1644),0),IF(X1644&gt;F1644,(X1644-F1644)*($G$23+T1644),0),IF(P1644&gt;E1644,(P1644-E1644)*($G$23+L1644),0))</f>
        <v>0</v>
      </c>
      <c r="AP1644" s="18">
        <f>-$C$24</f>
        <v>-313614.51120000001</v>
      </c>
      <c r="AQ1644" s="17">
        <f ca="1">L1644*P1644+T1644*X1644+AB1644*AF1644+AJ1644*AN1644-AO1644+AP1644</f>
        <v>340148.15879999992</v>
      </c>
      <c r="AS1644" s="21">
        <f ca="1">SUM(IF(AN1644&gt;H1644, (AN1644-H1644), 0),IF(AF1644&gt;G1644,(AF1644-G1644),0),IF(X1644&gt;F1644,(X1644-F1644),0),IF(P1644&gt;E1644,(P1644-E1644),0))</f>
        <v>0</v>
      </c>
    </row>
    <row r="1645" spans="1:45" x14ac:dyDescent="0.4">
      <c r="A1645" s="15">
        <v>1617</v>
      </c>
      <c r="B1645" s="15">
        <f ca="1">IF(RAND() &lt; (8/12), 0, 1)</f>
        <v>1</v>
      </c>
      <c r="C1645" s="20">
        <f ca="1">RAND()</f>
        <v>0.11704091500024905</v>
      </c>
      <c r="D1645" s="15" t="str">
        <f ca="1">LOOKUP(C1645,$H$13:$H$16,$F$13:$F$16)</f>
        <v>Airbus A350-900</v>
      </c>
      <c r="E1645" s="15">
        <f ca="1">LOOKUP(D1645,$F$6:$F$9,$I$6:$I$9)</f>
        <v>0</v>
      </c>
      <c r="F1645" s="15">
        <f ca="1">LOOKUP(D1645,$F$6:$F$9,$J$6:$J$9)</f>
        <v>32</v>
      </c>
      <c r="G1645" s="15">
        <f ca="1">LOOKUP(D1645,$F$6:$F$9,$K$6:$K$9)</f>
        <v>21</v>
      </c>
      <c r="H1645" s="15">
        <f ca="1">LOOKUP(D1645,$F$6:$F$9,$L$6:$L$9)</f>
        <v>259</v>
      </c>
      <c r="I1645" s="20">
        <f ca="1">RAND()</f>
        <v>0.48471203861356682</v>
      </c>
      <c r="J1645" s="15">
        <f ca="1">IF(B1645=1, ROUND(_xlfn.NORM.INV(I1645,$C$5,$C$6)*(1+$T$14), 0), ROUND(_xlfn.NORM.INV(I1645, $D$5, $D$6)*(1+$T$14), 0))</f>
        <v>6</v>
      </c>
      <c r="K1645" s="20">
        <f ca="1">RAND()</f>
        <v>0.47751762095551675</v>
      </c>
      <c r="L1645" s="18">
        <f ca="1">IF(B1645=1, ROUND(_xlfn.NORM.INV(K1645,$C$7,$C$8), 2), ROUND(_xlfn.NORM.INV(K1645, $D$7, $D$8), 2))</f>
        <v>13557.19</v>
      </c>
      <c r="M1645" s="15">
        <f ca="1">MIN(E1645,J1645)</f>
        <v>0</v>
      </c>
      <c r="N1645" s="15">
        <f ca="1">RAND()</f>
        <v>2.651742074514063E-2</v>
      </c>
      <c r="O1645" s="19">
        <f ca="1">(IF(B1645=1, $G$21+($G$22-$G$21)*N1645, $H$21+($H$22-$H$21)*N1645))</f>
        <v>1.5928109726079921E-2</v>
      </c>
      <c r="P1645" s="15">
        <f ca="1">ROUND(M1645*(1-O1645), 0)</f>
        <v>0</v>
      </c>
      <c r="Q1645" s="20">
        <f ca="1">RAND()</f>
        <v>0.88206980823546932</v>
      </c>
      <c r="R1645" s="15">
        <f ca="1">IF(B1645=1, ROUND(_xlfn.NORM.INV(Q1645,$C$9,$C$10)*(1+$T$14), 0), ROUND(_xlfn.NORM.INV(Q1645, $D$9, $D$10)*(1+$T$14), 0))</f>
        <v>91</v>
      </c>
      <c r="S1645" s="20">
        <f ca="1">RAND()</f>
        <v>0.14554312020009474</v>
      </c>
      <c r="T1645" s="18">
        <f ca="1">IF(B1645=1, ROUND(_xlfn.NORM.INV(S1645,$C$11,$C$12), 2), ROUND(_xlfn.NORM.INV(S1645, $D$11, $D$12), 2))</f>
        <v>5877.47</v>
      </c>
      <c r="U1645" s="15">
        <f ca="1">MIN(F1645,R1645)</f>
        <v>32</v>
      </c>
      <c r="V1645" s="15">
        <f ca="1">RAND()</f>
        <v>0.36744817455356915</v>
      </c>
      <c r="W1645" s="19">
        <f ca="1">(IF(B1645=1, $G$21+($G$22-$G$21)*V1645, $H$21+($H$22-$H$21)*V1645))</f>
        <v>2.7860686109374921E-2</v>
      </c>
      <c r="X1645" s="15">
        <f ca="1">ROUND(U1645*(1-W1645), 0)</f>
        <v>31</v>
      </c>
      <c r="Y1645" s="20">
        <f ca="1">RAND()</f>
        <v>0.18745791237142062</v>
      </c>
      <c r="Z1645" s="15">
        <f ca="1">IF(B1645=1, ROUND(_xlfn.NORM.INV(Y1645,$C$13,$C$14)*(1+$T$14), 0), ROUND(_xlfn.NORM.INV(Y1645, $D$13, $D$14)*(1+$T$14), 0))</f>
        <v>34</v>
      </c>
      <c r="AA1645" s="20">
        <f ca="1">RAND()</f>
        <v>0.46946194482229842</v>
      </c>
      <c r="AB1645" s="18">
        <f ca="1">IF(B1645=1, ROUND(_xlfn.NORM.INV(AA1645,$C$15,$C$16), 2), ROUND(_xlfn.NORM.INV(AA1645, $D$15, $D$16), 2))</f>
        <v>3605.52</v>
      </c>
      <c r="AC1645" s="15">
        <f ca="1">MIN(G1645,Z1645)</f>
        <v>21</v>
      </c>
      <c r="AD1645" s="15">
        <f ca="1">RAND()</f>
        <v>0.6037018660950082</v>
      </c>
      <c r="AE1645" s="19">
        <f ca="1">(IF(B1645=1, $G$21+($G$22-$G$21)*AD1645, $H$21+($H$22-$H$21)*AD1645))</f>
        <v>3.6129565313325285E-2</v>
      </c>
      <c r="AF1645" s="15">
        <f ca="1">ROUND(AC1645*(1-AE1645), 0)</f>
        <v>20</v>
      </c>
      <c r="AG1645" s="20">
        <f ca="1">RAND()</f>
        <v>0.94456237157911893</v>
      </c>
      <c r="AH1645" s="15">
        <f ca="1">IF(B1645=1, ROUND(_xlfn.NORM.INV(AG1645,$C$17,$C$18)*(1+$T$14), 0), ROUND(_xlfn.NORM.INV(AG1645, $D$17, $D$18)*(1+$T$14), 0))</f>
        <v>505</v>
      </c>
      <c r="AI1645" s="20">
        <f ca="1">RAND()</f>
        <v>0.25922295730220235</v>
      </c>
      <c r="AJ1645" s="18">
        <f ca="1">IF(B1645=1, ROUND(_xlfn.NORM.INV(AI1645,$C$19,$C$20), 2), ROUND(_xlfn.NORM.INV(AI1645, $D$19, $D$20), 2))</f>
        <v>2082.39</v>
      </c>
      <c r="AK1645" s="15">
        <f ca="1">MIN(ROUND(H1645*(1+$C$22),0),AH1645)</f>
        <v>272</v>
      </c>
      <c r="AL1645" s="20">
        <f ca="1">RAND()</f>
        <v>3.1445708443157638E-2</v>
      </c>
      <c r="AM1645" s="19">
        <f ca="1">(IF(B1645=1, $G$21+($G$22-$G$21)*AL1645, $H$21+($H$22-$H$21)*AL1645))</f>
        <v>1.6100599795510519E-2</v>
      </c>
      <c r="AN1645" s="15">
        <f ca="1">ROUND(AK1645*(1-AM1645), 0)</f>
        <v>268</v>
      </c>
      <c r="AO1645" s="18">
        <f ca="1">SUM(IF(AN1645&gt;H1645, (AN1645-H1645)*($G$23+AJ1645), 0),IF(AF1645&gt;G1645,(AF1645-G1645)*($G$23+AB1645),0),IF(X1645&gt;F1645,(X1645-F1645)*($G$23+T1645),0),IF(P1645&gt;E1645,(P1645-E1645)*($G$23+L1645),0))</f>
        <v>26400.51</v>
      </c>
      <c r="AP1645" s="18">
        <f>-$C$24</f>
        <v>-313614.51120000001</v>
      </c>
      <c r="AQ1645" s="17">
        <f ca="1">L1645*P1645+T1645*X1645+AB1645*AF1645+AJ1645*AN1645-AO1645+AP1645</f>
        <v>472377.46879999997</v>
      </c>
      <c r="AS1645" s="21">
        <f ca="1">SUM(IF(AN1645&gt;H1645, (AN1645-H1645), 0),IF(AF1645&gt;G1645,(AF1645-G1645),0),IF(X1645&gt;F1645,(X1645-F1645),0),IF(P1645&gt;E1645,(P1645-E1645),0))</f>
        <v>9</v>
      </c>
    </row>
    <row r="1646" spans="1:45" x14ac:dyDescent="0.4">
      <c r="A1646" s="15">
        <v>1618</v>
      </c>
      <c r="B1646" s="15">
        <f ca="1">IF(RAND() &lt; (8/12), 0, 1)</f>
        <v>1</v>
      </c>
      <c r="C1646" s="20">
        <f ca="1">RAND()</f>
        <v>0.13630212909421013</v>
      </c>
      <c r="D1646" s="15" t="str">
        <f ca="1">LOOKUP(C1646,$H$13:$H$16,$F$13:$F$16)</f>
        <v>Airbus A350-900</v>
      </c>
      <c r="E1646" s="15">
        <f ca="1">LOOKUP(D1646,$F$6:$F$9,$I$6:$I$9)</f>
        <v>0</v>
      </c>
      <c r="F1646" s="15">
        <f ca="1">LOOKUP(D1646,$F$6:$F$9,$J$6:$J$9)</f>
        <v>32</v>
      </c>
      <c r="G1646" s="15">
        <f ca="1">LOOKUP(D1646,$F$6:$F$9,$K$6:$K$9)</f>
        <v>21</v>
      </c>
      <c r="H1646" s="15">
        <f ca="1">LOOKUP(D1646,$F$6:$F$9,$L$6:$L$9)</f>
        <v>259</v>
      </c>
      <c r="I1646" s="20">
        <f ca="1">RAND()</f>
        <v>4.3702890043814557E-2</v>
      </c>
      <c r="J1646" s="15">
        <f ca="1">IF(B1646=1, ROUND(_xlfn.NORM.INV(I1646,$C$5,$C$6)*(1+$T$14), 0), ROUND(_xlfn.NORM.INV(I1646, $D$5, $D$6)*(1+$T$14), 0))</f>
        <v>3</v>
      </c>
      <c r="K1646" s="20">
        <f ca="1">RAND()</f>
        <v>0.37422116648855464</v>
      </c>
      <c r="L1646" s="18">
        <f ca="1">IF(B1646=1, ROUND(_xlfn.NORM.INV(K1646,$C$7,$C$8), 2), ROUND(_xlfn.NORM.INV(K1646, $D$7, $D$8), 2))</f>
        <v>13080.53</v>
      </c>
      <c r="M1646" s="15">
        <f ca="1">MIN(E1646,J1646)</f>
        <v>0</v>
      </c>
      <c r="N1646" s="15">
        <f ca="1">RAND()</f>
        <v>0.7265577458961201</v>
      </c>
      <c r="O1646" s="19">
        <f ca="1">(IF(B1646=1, $G$21+($G$22-$G$21)*N1646, $H$21+($H$22-$H$21)*N1646))</f>
        <v>4.0429521106364205E-2</v>
      </c>
      <c r="P1646" s="15">
        <f ca="1">ROUND(M1646*(1-O1646), 0)</f>
        <v>0</v>
      </c>
      <c r="Q1646" s="20">
        <f ca="1">RAND()</f>
        <v>0.63265469561309173</v>
      </c>
      <c r="R1646" s="15">
        <f ca="1">IF(B1646=1, ROUND(_xlfn.NORM.INV(Q1646,$C$9,$C$10)*(1+$T$14), 0), ROUND(_xlfn.NORM.INV(Q1646, $D$9, $D$10)*(1+$T$14), 0))</f>
        <v>69</v>
      </c>
      <c r="S1646" s="20">
        <f ca="1">RAND()</f>
        <v>0.38313922268030032</v>
      </c>
      <c r="T1646" s="18">
        <f ca="1">IF(B1646=1, ROUND(_xlfn.NORM.INV(S1646,$C$11,$C$12), 2), ROUND(_xlfn.NORM.INV(S1646, $D$11, $D$12), 2))</f>
        <v>6561.41</v>
      </c>
      <c r="U1646" s="15">
        <f ca="1">MIN(F1646,R1646)</f>
        <v>32</v>
      </c>
      <c r="V1646" s="15">
        <f ca="1">RAND()</f>
        <v>0.28286544459391139</v>
      </c>
      <c r="W1646" s="19">
        <f ca="1">(IF(B1646=1, $G$21+($G$22-$G$21)*V1646, $H$21+($H$22-$H$21)*V1646))</f>
        <v>2.4900290560786898E-2</v>
      </c>
      <c r="X1646" s="15">
        <f ca="1">ROUND(U1646*(1-W1646), 0)</f>
        <v>31</v>
      </c>
      <c r="Y1646" s="20">
        <f ca="1">RAND()</f>
        <v>0.77180918679806043</v>
      </c>
      <c r="Z1646" s="15">
        <f ca="1">IF(B1646=1, ROUND(_xlfn.NORM.INV(Y1646,$C$13,$C$14)*(1+$T$14), 0), ROUND(_xlfn.NORM.INV(Y1646, $D$13, $D$14)*(1+$T$14), 0))</f>
        <v>72</v>
      </c>
      <c r="AA1646" s="20">
        <f ca="1">RAND()</f>
        <v>0.48393594571984622</v>
      </c>
      <c r="AB1646" s="18">
        <f ca="1">IF(B1646=1, ROUND(_xlfn.NORM.INV(AA1646,$C$15,$C$16), 2), ROUND(_xlfn.NORM.INV(AA1646, $D$15, $D$16), 2))</f>
        <v>3623</v>
      </c>
      <c r="AC1646" s="15">
        <f ca="1">MIN(G1646,Z1646)</f>
        <v>21</v>
      </c>
      <c r="AD1646" s="15">
        <f ca="1">RAND()</f>
        <v>8.7449372295799188E-3</v>
      </c>
      <c r="AE1646" s="19">
        <f ca="1">(IF(B1646=1, $G$21+($G$22-$G$21)*AD1646, $H$21+($H$22-$H$21)*AD1646))</f>
        <v>1.5306072803035297E-2</v>
      </c>
      <c r="AF1646" s="15">
        <f ca="1">ROUND(AC1646*(1-AE1646), 0)</f>
        <v>21</v>
      </c>
      <c r="AG1646" s="20">
        <f ca="1">RAND()</f>
        <v>0.2151168773191956</v>
      </c>
      <c r="AH1646" s="15">
        <f ca="1">IF(B1646=1, ROUND(_xlfn.NORM.INV(AG1646,$C$17,$C$18)*(1+$T$14), 0), ROUND(_xlfn.NORM.INV(AG1646, $D$17, $D$18)*(1+$T$14), 0))</f>
        <v>205</v>
      </c>
      <c r="AI1646" s="20">
        <f ca="1">RAND()</f>
        <v>0.93217269796677382</v>
      </c>
      <c r="AJ1646" s="18">
        <f ca="1">IF(B1646=1, ROUND(_xlfn.NORM.INV(AI1646,$C$19,$C$20), 2), ROUND(_xlfn.NORM.INV(AI1646, $D$19, $D$20), 2))</f>
        <v>2724.98</v>
      </c>
      <c r="AK1646" s="15">
        <f ca="1">MIN(ROUND(H1646*(1+$C$22),0),AH1646)</f>
        <v>205</v>
      </c>
      <c r="AL1646" s="20">
        <f ca="1">RAND()</f>
        <v>0.59954527466602781</v>
      </c>
      <c r="AM1646" s="19">
        <f ca="1">(IF(B1646=1, $G$21+($G$22-$G$21)*AL1646, $H$21+($H$22-$H$21)*AL1646))</f>
        <v>3.5984084613310971E-2</v>
      </c>
      <c r="AN1646" s="15">
        <f ca="1">ROUND(AK1646*(1-AM1646), 0)</f>
        <v>198</v>
      </c>
      <c r="AO1646" s="18">
        <f ca="1">SUM(IF(AN1646&gt;H1646, (AN1646-H1646)*($G$23+AJ1646), 0),IF(AF1646&gt;G1646,(AF1646-G1646)*($G$23+AB1646),0),IF(X1646&gt;F1646,(X1646-F1646)*($G$23+T1646),0),IF(P1646&gt;E1646,(P1646-E1646)*($G$23+L1646),0))</f>
        <v>0</v>
      </c>
      <c r="AP1646" s="18">
        <f>-$C$24</f>
        <v>-313614.51120000001</v>
      </c>
      <c r="AQ1646" s="17">
        <f ca="1">L1646*P1646+T1646*X1646+AB1646*AF1646+AJ1646*AN1646-AO1646+AP1646</f>
        <v>505418.23879999999</v>
      </c>
      <c r="AS1646" s="21">
        <f ca="1">SUM(IF(AN1646&gt;H1646, (AN1646-H1646), 0),IF(AF1646&gt;G1646,(AF1646-G1646),0),IF(X1646&gt;F1646,(X1646-F1646),0),IF(P1646&gt;E1646,(P1646-E1646),0))</f>
        <v>0</v>
      </c>
    </row>
    <row r="1647" spans="1:45" x14ac:dyDescent="0.4">
      <c r="A1647" s="15">
        <v>1619</v>
      </c>
      <c r="B1647" s="15">
        <f ca="1">IF(RAND() &lt; (8/12), 0, 1)</f>
        <v>0</v>
      </c>
      <c r="C1647" s="20">
        <f ca="1">RAND()</f>
        <v>0.54996449235779266</v>
      </c>
      <c r="D1647" s="15" t="str">
        <f ca="1">LOOKUP(C1647,$H$13:$H$16,$F$13:$F$16)</f>
        <v>Airbus A380-800</v>
      </c>
      <c r="E1647" s="15">
        <f ca="1">LOOKUP(D1647,$F$6:$F$9,$I$6:$I$9)</f>
        <v>14</v>
      </c>
      <c r="F1647" s="15">
        <f ca="1">LOOKUP(D1647,$F$6:$F$9,$J$6:$J$9)</f>
        <v>76</v>
      </c>
      <c r="G1647" s="15">
        <f ca="1">LOOKUP(D1647,$F$6:$F$9,$K$6:$K$9)</f>
        <v>56</v>
      </c>
      <c r="H1647" s="15">
        <f ca="1">LOOKUP(D1647,$F$6:$F$9,$L$6:$L$9)</f>
        <v>341</v>
      </c>
      <c r="I1647" s="20">
        <f ca="1">RAND()</f>
        <v>0.60083980498399547</v>
      </c>
      <c r="J1647" s="15">
        <f ca="1">IF(B1647=1, ROUND(_xlfn.NORM.INV(I1647,$C$5,$C$6)*(1+$T$14), 0), ROUND(_xlfn.NORM.INV(I1647, $D$5, $D$6)*(1+$T$14), 0))</f>
        <v>4</v>
      </c>
      <c r="K1647" s="20">
        <f ca="1">RAND()</f>
        <v>0.17843404758619252</v>
      </c>
      <c r="L1647" s="18">
        <f ca="1">IF(B1647=1, ROUND(_xlfn.NORM.INV(K1647,$C$7,$C$8), 2), ROUND(_xlfn.NORM.INV(K1647, $D$7, $D$8), 2))</f>
        <v>10072.469999999999</v>
      </c>
      <c r="M1647" s="15">
        <f ca="1">MIN(E1647,J1647)</f>
        <v>4</v>
      </c>
      <c r="N1647" s="15">
        <f ca="1">RAND()</f>
        <v>0.85540845770238161</v>
      </c>
      <c r="O1647" s="19">
        <f ca="1">(IF(B1647=1, $G$21+($G$22-$G$21)*N1647, $H$21+($H$22-$H$21)*N1647))</f>
        <v>3.5662253731071444E-2</v>
      </c>
      <c r="P1647" s="15">
        <f ca="1">ROUND(M1647*(1-O1647), 0)</f>
        <v>4</v>
      </c>
      <c r="Q1647" s="20">
        <f ca="1">RAND()</f>
        <v>0.23811070819773972</v>
      </c>
      <c r="R1647" s="15">
        <f ca="1">IF(B1647=1, ROUND(_xlfn.NORM.INV(Q1647,$C$9,$C$10)*(1+$T$14), 0), ROUND(_xlfn.NORM.INV(Q1647, $D$9, $D$10)*(1+$T$14), 0))</f>
        <v>32</v>
      </c>
      <c r="S1647" s="20">
        <f ca="1">RAND()</f>
        <v>0.84873615398404012</v>
      </c>
      <c r="T1647" s="18">
        <f ca="1">IF(B1647=1, ROUND(_xlfn.NORM.INV(S1647,$C$11,$C$12), 2), ROUND(_xlfn.NORM.INV(S1647, $D$11, $D$12), 2))</f>
        <v>5481.14</v>
      </c>
      <c r="U1647" s="15">
        <f ca="1">MIN(F1647,R1647)</f>
        <v>32</v>
      </c>
      <c r="V1647" s="15">
        <f ca="1">RAND()</f>
        <v>0.94752626232104409</v>
      </c>
      <c r="W1647" s="19">
        <f ca="1">(IF(B1647=1, $G$21+($G$22-$G$21)*V1647, $H$21+($H$22-$H$21)*V1647))</f>
        <v>3.8425787869631321E-2</v>
      </c>
      <c r="X1647" s="15">
        <f ca="1">ROUND(U1647*(1-W1647), 0)</f>
        <v>31</v>
      </c>
      <c r="Y1647" s="20">
        <f ca="1">RAND()</f>
        <v>0.47427851069565063</v>
      </c>
      <c r="Z1647" s="15">
        <f ca="1">IF(B1647=1, ROUND(_xlfn.NORM.INV(Y1647,$C$13,$C$14)*(1+$T$14), 0), ROUND(_xlfn.NORM.INV(Y1647, $D$13, $D$14)*(1+$T$14), 0))</f>
        <v>35</v>
      </c>
      <c r="AA1647" s="20">
        <f ca="1">RAND()</f>
        <v>0.10237405730101179</v>
      </c>
      <c r="AB1647" s="18">
        <f ca="1">IF(B1647=1, ROUND(_xlfn.NORM.INV(AA1647,$C$15,$C$16), 2), ROUND(_xlfn.NORM.INV(AA1647, $D$15, $D$16), 2))</f>
        <v>2643.84</v>
      </c>
      <c r="AC1647" s="15">
        <f ca="1">MIN(G1647,Z1647)</f>
        <v>35</v>
      </c>
      <c r="AD1647" s="15">
        <f ca="1">RAND()</f>
        <v>0.37413596144816041</v>
      </c>
      <c r="AE1647" s="19">
        <f ca="1">(IF(B1647=1, $G$21+($G$22-$G$21)*AD1647, $H$21+($H$22-$H$21)*AD1647))</f>
        <v>2.1224078843444814E-2</v>
      </c>
      <c r="AF1647" s="15">
        <f ca="1">ROUND(AC1647*(1-AE1647), 0)</f>
        <v>34</v>
      </c>
      <c r="AG1647" s="20">
        <f ca="1">RAND()</f>
        <v>0.94133882213088704</v>
      </c>
      <c r="AH1647" s="15">
        <f ca="1">IF(B1647=1, ROUND(_xlfn.NORM.INV(AG1647,$C$17,$C$18)*(1+$T$14), 0), ROUND(_xlfn.NORM.INV(AG1647, $D$17, $D$18)*(1+$T$14), 0))</f>
        <v>282</v>
      </c>
      <c r="AI1647" s="20">
        <f ca="1">RAND()</f>
        <v>0.26031926916574655</v>
      </c>
      <c r="AJ1647" s="18">
        <f ca="1">IF(B1647=1, ROUND(_xlfn.NORM.INV(AI1647,$C$19,$C$20), 2), ROUND(_xlfn.NORM.INV(AI1647, $D$19, $D$20), 2))</f>
        <v>1699.94</v>
      </c>
      <c r="AK1647" s="15">
        <f ca="1">MIN(ROUND(H1647*(1+$C$22),0),AH1647)</f>
        <v>282</v>
      </c>
      <c r="AL1647" s="20">
        <f ca="1">RAND()</f>
        <v>0.36491109289639845</v>
      </c>
      <c r="AM1647" s="19">
        <f ca="1">(IF(B1647=1, $G$21+($G$22-$G$21)*AL1647, $H$21+($H$22-$H$21)*AL1647))</f>
        <v>2.0947332786891953E-2</v>
      </c>
      <c r="AN1647" s="15">
        <f ca="1">ROUND(AK1647*(1-AM1647), 0)</f>
        <v>276</v>
      </c>
      <c r="AO1647" s="18">
        <f ca="1">SUM(IF(AN1647&gt;H1647, (AN1647-H1647)*($G$23+AJ1647), 0),IF(AF1647&gt;G1647,(AF1647-G1647)*($G$23+AB1647),0),IF(X1647&gt;F1647,(X1647-F1647)*($G$23+T1647),0),IF(P1647&gt;E1647,(P1647-E1647)*($G$23+L1647),0))</f>
        <v>0</v>
      </c>
      <c r="AP1647" s="18">
        <f>-$C$24</f>
        <v>-313614.51120000001</v>
      </c>
      <c r="AQ1647" s="17">
        <f ca="1">L1647*P1647+T1647*X1647+AB1647*AF1647+AJ1647*AN1647-AO1647+AP1647</f>
        <v>455664.70879999996</v>
      </c>
      <c r="AS1647" s="21">
        <f ca="1">SUM(IF(AN1647&gt;H1647, (AN1647-H1647), 0),IF(AF1647&gt;G1647,(AF1647-G1647),0),IF(X1647&gt;F1647,(X1647-F1647),0),IF(P1647&gt;E1647,(P1647-E1647),0))</f>
        <v>0</v>
      </c>
    </row>
    <row r="1648" spans="1:45" x14ac:dyDescent="0.4">
      <c r="A1648" s="15">
        <v>1620</v>
      </c>
      <c r="B1648" s="15">
        <f ca="1">IF(RAND() &lt; (8/12), 0, 1)</f>
        <v>0</v>
      </c>
      <c r="C1648" s="20">
        <f ca="1">RAND()</f>
        <v>0.14701990201131421</v>
      </c>
      <c r="D1648" s="15" t="str">
        <f ca="1">LOOKUP(C1648,$H$13:$H$16,$F$13:$F$16)</f>
        <v>Airbus A350-900</v>
      </c>
      <c r="E1648" s="15">
        <f ca="1">LOOKUP(D1648,$F$6:$F$9,$I$6:$I$9)</f>
        <v>0</v>
      </c>
      <c r="F1648" s="15">
        <f ca="1">LOOKUP(D1648,$F$6:$F$9,$J$6:$J$9)</f>
        <v>32</v>
      </c>
      <c r="G1648" s="15">
        <f ca="1">LOOKUP(D1648,$F$6:$F$9,$K$6:$K$9)</f>
        <v>21</v>
      </c>
      <c r="H1648" s="15">
        <f ca="1">LOOKUP(D1648,$F$6:$F$9,$L$6:$L$9)</f>
        <v>259</v>
      </c>
      <c r="I1648" s="20">
        <f ca="1">RAND()</f>
        <v>0.66460869054931848</v>
      </c>
      <c r="J1648" s="15">
        <f ca="1">IF(B1648=1, ROUND(_xlfn.NORM.INV(I1648,$C$5,$C$6)*(1+$T$14), 0), ROUND(_xlfn.NORM.INV(I1648, $D$5, $D$6)*(1+$T$14), 0))</f>
        <v>5</v>
      </c>
      <c r="K1648" s="20">
        <f ca="1">RAND()</f>
        <v>0.74809616267489432</v>
      </c>
      <c r="L1648" s="18">
        <f ca="1">IF(B1648=1, ROUND(_xlfn.NORM.INV(K1648,$C$7,$C$8), 2), ROUND(_xlfn.NORM.INV(K1648, $D$7, $D$8), 2))</f>
        <v>10797.06</v>
      </c>
      <c r="M1648" s="15">
        <f ca="1">MIN(E1648,J1648)</f>
        <v>0</v>
      </c>
      <c r="N1648" s="15">
        <f ca="1">RAND()</f>
        <v>0.82705409619524084</v>
      </c>
      <c r="O1648" s="19">
        <f ca="1">(IF(B1648=1, $G$21+($G$22-$G$21)*N1648, $H$21+($H$22-$H$21)*N1648))</f>
        <v>3.4811622885857221E-2</v>
      </c>
      <c r="P1648" s="15">
        <f ca="1">ROUND(M1648*(1-O1648), 0)</f>
        <v>0</v>
      </c>
      <c r="Q1648" s="20">
        <f ca="1">RAND()</f>
        <v>0.63733329590686927</v>
      </c>
      <c r="R1648" s="15">
        <f ca="1">IF(B1648=1, ROUND(_xlfn.NORM.INV(Q1648,$C$9,$C$10)*(1+$T$14), 0), ROUND(_xlfn.NORM.INV(Q1648, $D$9, $D$10)*(1+$T$14), 0))</f>
        <v>44</v>
      </c>
      <c r="S1648" s="20">
        <f ca="1">RAND()</f>
        <v>5.4868650333126379E-2</v>
      </c>
      <c r="T1648" s="18">
        <f ca="1">IF(B1648=1, ROUND(_xlfn.NORM.INV(S1648,$C$11,$C$12), 2), ROUND(_xlfn.NORM.INV(S1648, $D$11, $D$12), 2))</f>
        <v>4881.72</v>
      </c>
      <c r="U1648" s="15">
        <f ca="1">MIN(F1648,R1648)</f>
        <v>32</v>
      </c>
      <c r="V1648" s="15">
        <f ca="1">RAND()</f>
        <v>0.37428579100236437</v>
      </c>
      <c r="W1648" s="19">
        <f ca="1">(IF(B1648=1, $G$21+($G$22-$G$21)*V1648, $H$21+($H$22-$H$21)*V1648))</f>
        <v>2.1228573730070931E-2</v>
      </c>
      <c r="X1648" s="15">
        <f ca="1">ROUND(U1648*(1-W1648), 0)</f>
        <v>31</v>
      </c>
      <c r="Y1648" s="20">
        <f ca="1">RAND()</f>
        <v>0.98053872028783029</v>
      </c>
      <c r="Z1648" s="15">
        <f ca="1">IF(B1648=1, ROUND(_xlfn.NORM.INV(Y1648,$C$13,$C$14)*(1+$T$14), 0), ROUND(_xlfn.NORM.INV(Y1648, $D$13, $D$14)*(1+$T$14), 0))</f>
        <v>55</v>
      </c>
      <c r="AA1648" s="20">
        <f ca="1">RAND()</f>
        <v>0.44803744024552083</v>
      </c>
      <c r="AB1648" s="18">
        <f ca="1">IF(B1648=1, ROUND(_xlfn.NORM.INV(AA1648,$C$15,$C$16), 2), ROUND(_xlfn.NORM.INV(AA1648, $D$15, $D$16), 2))</f>
        <v>2782.09</v>
      </c>
      <c r="AC1648" s="15">
        <f ca="1">MIN(G1648,Z1648)</f>
        <v>21</v>
      </c>
      <c r="AD1648" s="15">
        <f ca="1">RAND()</f>
        <v>0.21425249887271336</v>
      </c>
      <c r="AE1648" s="19">
        <f ca="1">(IF(B1648=1, $G$21+($G$22-$G$21)*AD1648, $H$21+($H$22-$H$21)*AD1648))</f>
        <v>1.6427574966181399E-2</v>
      </c>
      <c r="AF1648" s="15">
        <f ca="1">ROUND(AC1648*(1-AE1648), 0)</f>
        <v>21</v>
      </c>
      <c r="AG1648" s="20">
        <f ca="1">RAND()</f>
        <v>0.1631931227583594</v>
      </c>
      <c r="AH1648" s="15">
        <f ca="1">IF(B1648=1, ROUND(_xlfn.NORM.INV(AG1648,$C$17,$C$18)*(1+$T$14), 0), ROUND(_xlfn.NORM.INV(AG1648, $D$17, $D$18)*(1+$T$14), 0))</f>
        <v>148</v>
      </c>
      <c r="AI1648" s="20">
        <f ca="1">RAND()</f>
        <v>0.78830318228122798</v>
      </c>
      <c r="AJ1648" s="18">
        <f ca="1">IF(B1648=1, ROUND(_xlfn.NORM.INV(AI1648,$C$19,$C$20), 2), ROUND(_xlfn.NORM.INV(AI1648, $D$19, $D$20), 2))</f>
        <v>1809.54</v>
      </c>
      <c r="AK1648" s="15">
        <f ca="1">MIN(ROUND(H1648*(1+$C$22),0),AH1648)</f>
        <v>148</v>
      </c>
      <c r="AL1648" s="20">
        <f ca="1">RAND()</f>
        <v>4.4074020401241309E-2</v>
      </c>
      <c r="AM1648" s="19">
        <f ca="1">(IF(B1648=1, $G$21+($G$22-$G$21)*AL1648, $H$21+($H$22-$H$21)*AL1648))</f>
        <v>1.1322220612037239E-2</v>
      </c>
      <c r="AN1648" s="15">
        <f ca="1">ROUND(AK1648*(1-AM1648), 0)</f>
        <v>146</v>
      </c>
      <c r="AO1648" s="18">
        <f ca="1">SUM(IF(AN1648&gt;H1648, (AN1648-H1648)*($G$23+AJ1648), 0),IF(AF1648&gt;G1648,(AF1648-G1648)*($G$23+AB1648),0),IF(X1648&gt;F1648,(X1648-F1648)*($G$23+T1648),0),IF(P1648&gt;E1648,(P1648-E1648)*($G$23+L1648),0))</f>
        <v>0</v>
      </c>
      <c r="AP1648" s="18">
        <f>-$C$24</f>
        <v>-313614.51120000001</v>
      </c>
      <c r="AQ1648" s="17">
        <f ca="1">L1648*P1648+T1648*X1648+AB1648*AF1648+AJ1648*AN1648-AO1648+AP1648</f>
        <v>160335.53879999998</v>
      </c>
      <c r="AS1648" s="21">
        <f ca="1">SUM(IF(AN1648&gt;H1648, (AN1648-H1648), 0),IF(AF1648&gt;G1648,(AF1648-G1648),0),IF(X1648&gt;F1648,(X1648-F1648),0),IF(P1648&gt;E1648,(P1648-E1648),0))</f>
        <v>0</v>
      </c>
    </row>
    <row r="1649" spans="1:45" x14ac:dyDescent="0.4">
      <c r="A1649" s="15">
        <v>1621</v>
      </c>
      <c r="B1649" s="15">
        <f ca="1">IF(RAND() &lt; (8/12), 0, 1)</f>
        <v>0</v>
      </c>
      <c r="C1649" s="20">
        <f ca="1">RAND()</f>
        <v>0.20644444000911688</v>
      </c>
      <c r="D1649" s="15" t="str">
        <f ca="1">LOOKUP(C1649,$H$13:$H$16,$F$13:$F$16)</f>
        <v>Airbus A350-900</v>
      </c>
      <c r="E1649" s="15">
        <f ca="1">LOOKUP(D1649,$F$6:$F$9,$I$6:$I$9)</f>
        <v>0</v>
      </c>
      <c r="F1649" s="15">
        <f ca="1">LOOKUP(D1649,$F$6:$F$9,$J$6:$J$9)</f>
        <v>32</v>
      </c>
      <c r="G1649" s="15">
        <f ca="1">LOOKUP(D1649,$F$6:$F$9,$K$6:$K$9)</f>
        <v>21</v>
      </c>
      <c r="H1649" s="15">
        <f ca="1">LOOKUP(D1649,$F$6:$F$9,$L$6:$L$9)</f>
        <v>259</v>
      </c>
      <c r="I1649" s="20">
        <f ca="1">RAND()</f>
        <v>0.79681553787317128</v>
      </c>
      <c r="J1649" s="15">
        <f ca="1">IF(B1649=1, ROUND(_xlfn.NORM.INV(I1649,$C$5,$C$6)*(1+$T$14), 0), ROUND(_xlfn.NORM.INV(I1649, $D$5, $D$6)*(1+$T$14), 0))</f>
        <v>5</v>
      </c>
      <c r="K1649" s="20">
        <f ca="1">RAND()</f>
        <v>0.7965252171952002</v>
      </c>
      <c r="L1649" s="18">
        <f ca="1">IF(B1649=1, ROUND(_xlfn.NORM.INV(K1649,$C$7,$C$8), 2), ROUND(_xlfn.NORM.INV(K1649, $D$7, $D$8), 2))</f>
        <v>10870.33</v>
      </c>
      <c r="M1649" s="15">
        <f ca="1">MIN(E1649,J1649)</f>
        <v>0</v>
      </c>
      <c r="N1649" s="15">
        <f ca="1">RAND()</f>
        <v>0.15956117171315254</v>
      </c>
      <c r="O1649" s="19">
        <f ca="1">(IF(B1649=1, $G$21+($G$22-$G$21)*N1649, $H$21+($H$22-$H$21)*N1649))</f>
        <v>1.4786835151394576E-2</v>
      </c>
      <c r="P1649" s="15">
        <f ca="1">ROUND(M1649*(1-O1649), 0)</f>
        <v>0</v>
      </c>
      <c r="Q1649" s="20">
        <f ca="1">RAND()</f>
        <v>0.66960006895301016</v>
      </c>
      <c r="R1649" s="15">
        <f ca="1">IF(B1649=1, ROUND(_xlfn.NORM.INV(Q1649,$C$9,$C$10)*(1+$T$14), 0), ROUND(_xlfn.NORM.INV(Q1649, $D$9, $D$10)*(1+$T$14), 0))</f>
        <v>45</v>
      </c>
      <c r="S1649" s="20">
        <f ca="1">RAND()</f>
        <v>0.41488054210951908</v>
      </c>
      <c r="T1649" s="18">
        <f ca="1">IF(B1649=1, ROUND(_xlfn.NORM.INV(S1649,$C$11,$C$12), 2), ROUND(_xlfn.NORM.INV(S1649, $D$11, $D$12), 2))</f>
        <v>5197.1899999999996</v>
      </c>
      <c r="U1649" s="15">
        <f ca="1">MIN(F1649,R1649)</f>
        <v>32</v>
      </c>
      <c r="V1649" s="15">
        <f ca="1">RAND()</f>
        <v>0.41015823602244017</v>
      </c>
      <c r="W1649" s="19">
        <f ca="1">(IF(B1649=1, $G$21+($G$22-$G$21)*V1649, $H$21+($H$22-$H$21)*V1649))</f>
        <v>2.2304747080673204E-2</v>
      </c>
      <c r="X1649" s="15">
        <f ca="1">ROUND(U1649*(1-W1649), 0)</f>
        <v>31</v>
      </c>
      <c r="Y1649" s="20">
        <f ca="1">RAND()</f>
        <v>0.46166401886697039</v>
      </c>
      <c r="Z1649" s="15">
        <f ca="1">IF(B1649=1, ROUND(_xlfn.NORM.INV(Y1649,$C$13,$C$14)*(1+$T$14), 0), ROUND(_xlfn.NORM.INV(Y1649, $D$13, $D$14)*(1+$T$14), 0))</f>
        <v>35</v>
      </c>
      <c r="AA1649" s="20">
        <f ca="1">RAND()</f>
        <v>0.52260965273141236</v>
      </c>
      <c r="AB1649" s="18">
        <f ca="1">IF(B1649=1, ROUND(_xlfn.NORM.INV(AA1649,$C$15,$C$16), 2), ROUND(_xlfn.NORM.INV(AA1649, $D$15, $D$16), 2))</f>
        <v>2804.86</v>
      </c>
      <c r="AC1649" s="15">
        <f ca="1">MIN(G1649,Z1649)</f>
        <v>21</v>
      </c>
      <c r="AD1649" s="15">
        <f ca="1">RAND()</f>
        <v>7.1861727009420062E-2</v>
      </c>
      <c r="AE1649" s="19">
        <f ca="1">(IF(B1649=1, $G$21+($G$22-$G$21)*AD1649, $H$21+($H$22-$H$21)*AD1649))</f>
        <v>1.2155851810282602E-2</v>
      </c>
      <c r="AF1649" s="15">
        <f ca="1">ROUND(AC1649*(1-AE1649), 0)</f>
        <v>21</v>
      </c>
      <c r="AG1649" s="20">
        <f ca="1">RAND()</f>
        <v>0.85648244629138404</v>
      </c>
      <c r="AH1649" s="15">
        <f ca="1">IF(B1649=1, ROUND(_xlfn.NORM.INV(AG1649,$C$17,$C$18)*(1+$T$14), 0), ROUND(_xlfn.NORM.INV(AG1649, $D$17, $D$18)*(1+$T$14), 0))</f>
        <v>255</v>
      </c>
      <c r="AI1649" s="20">
        <f ca="1">RAND()</f>
        <v>0.91149458084007207</v>
      </c>
      <c r="AJ1649" s="18">
        <f ca="1">IF(B1649=1, ROUND(_xlfn.NORM.INV(AI1649,$C$19,$C$20), 2), ROUND(_xlfn.NORM.INV(AI1649, $D$19, $D$20), 2))</f>
        <v>1851.28</v>
      </c>
      <c r="AK1649" s="15">
        <f ca="1">MIN(ROUND(H1649*(1+$C$22),0),AH1649)</f>
        <v>255</v>
      </c>
      <c r="AL1649" s="20">
        <f ca="1">RAND()</f>
        <v>0.84506965741745121</v>
      </c>
      <c r="AM1649" s="19">
        <f ca="1">(IF(B1649=1, $G$21+($G$22-$G$21)*AL1649, $H$21+($H$22-$H$21)*AL1649))</f>
        <v>3.5352089722523537E-2</v>
      </c>
      <c r="AN1649" s="15">
        <f ca="1">ROUND(AK1649*(1-AM1649), 0)</f>
        <v>246</v>
      </c>
      <c r="AO1649" s="18">
        <f ca="1">SUM(IF(AN1649&gt;H1649, (AN1649-H1649)*($G$23+AJ1649), 0),IF(AF1649&gt;G1649,(AF1649-G1649)*($G$23+AB1649),0),IF(X1649&gt;F1649,(X1649-F1649)*($G$23+T1649),0),IF(P1649&gt;E1649,(P1649-E1649)*($G$23+L1649),0))</f>
        <v>0</v>
      </c>
      <c r="AP1649" s="18">
        <f>-$C$24</f>
        <v>-313614.51120000001</v>
      </c>
      <c r="AQ1649" s="17">
        <f ca="1">L1649*P1649+T1649*X1649+AB1649*AF1649+AJ1649*AN1649-AO1649+AP1649</f>
        <v>361815.31879999995</v>
      </c>
      <c r="AS1649" s="21">
        <f ca="1">SUM(IF(AN1649&gt;H1649, (AN1649-H1649), 0),IF(AF1649&gt;G1649,(AF1649-G1649),0),IF(X1649&gt;F1649,(X1649-F1649),0),IF(P1649&gt;E1649,(P1649-E1649),0))</f>
        <v>0</v>
      </c>
    </row>
    <row r="1650" spans="1:45" x14ac:dyDescent="0.4">
      <c r="A1650" s="15">
        <v>1622</v>
      </c>
      <c r="B1650" s="15">
        <f ca="1">IF(RAND() &lt; (8/12), 0, 1)</f>
        <v>1</v>
      </c>
      <c r="C1650" s="20">
        <f ca="1">RAND()</f>
        <v>0.82688893785770468</v>
      </c>
      <c r="D1650" s="15" t="str">
        <f ca="1">LOOKUP(C1650,$H$13:$H$16,$F$13:$F$16)</f>
        <v>Boeing 777-300ER</v>
      </c>
      <c r="E1650" s="15">
        <f ca="1">LOOKUP(D1650,$F$6:$F$9,$I$6:$I$9)</f>
        <v>8</v>
      </c>
      <c r="F1650" s="15">
        <f ca="1">LOOKUP(D1650,$F$6:$F$9,$J$6:$J$9)</f>
        <v>40</v>
      </c>
      <c r="G1650" s="15">
        <f ca="1">LOOKUP(D1650,$F$6:$F$9,$K$6:$K$9)</f>
        <v>24</v>
      </c>
      <c r="H1650" s="15">
        <f ca="1">LOOKUP(D1650,$F$6:$F$9,$L$6:$L$9)</f>
        <v>260</v>
      </c>
      <c r="I1650" s="20">
        <f ca="1">RAND()</f>
        <v>4.3271901351886966E-2</v>
      </c>
      <c r="J1650" s="15">
        <f ca="1">IF(B1650=1, ROUND(_xlfn.NORM.INV(I1650,$C$5,$C$6)*(1+$T$14), 0), ROUND(_xlfn.NORM.INV(I1650, $D$5, $D$6)*(1+$T$14), 0))</f>
        <v>3</v>
      </c>
      <c r="K1650" s="20">
        <f ca="1">RAND()</f>
        <v>0.3712856233264008</v>
      </c>
      <c r="L1650" s="18">
        <f ca="1">IF(B1650=1, ROUND(_xlfn.NORM.INV(K1650,$C$7,$C$8), 2), ROUND(_xlfn.NORM.INV(K1650, $D$7, $D$8), 2))</f>
        <v>13066.55</v>
      </c>
      <c r="M1650" s="15">
        <f ca="1">MIN(E1650,J1650)</f>
        <v>3</v>
      </c>
      <c r="N1650" s="15">
        <f ca="1">RAND()</f>
        <v>0.31255884466897144</v>
      </c>
      <c r="O1650" s="19">
        <f ca="1">(IF(B1650=1, $G$21+($G$22-$G$21)*N1650, $H$21+($H$22-$H$21)*N1650))</f>
        <v>2.5939559563414E-2</v>
      </c>
      <c r="P1650" s="15">
        <f ca="1">ROUND(M1650*(1-O1650), 0)</f>
        <v>3</v>
      </c>
      <c r="Q1650" s="20">
        <f ca="1">RAND()</f>
        <v>0.10441798745748099</v>
      </c>
      <c r="R1650" s="15">
        <f ca="1">IF(B1650=1, ROUND(_xlfn.NORM.INV(Q1650,$C$9,$C$10)*(1+$T$14), 0), ROUND(_xlfn.NORM.INV(Q1650, $D$9, $D$10)*(1+$T$14), 0))</f>
        <v>29</v>
      </c>
      <c r="S1650" s="20">
        <f ca="1">RAND()</f>
        <v>0.6000664925985062</v>
      </c>
      <c r="T1650" s="18">
        <f ca="1">IF(B1650=1, ROUND(_xlfn.NORM.INV(S1650,$C$11,$C$12), 2), ROUND(_xlfn.NORM.INV(S1650, $D$11, $D$12), 2))</f>
        <v>7058.04</v>
      </c>
      <c r="U1650" s="15">
        <f ca="1">MIN(F1650,R1650)</f>
        <v>29</v>
      </c>
      <c r="V1650" s="15">
        <f ca="1">RAND()</f>
        <v>0.78187375553466543</v>
      </c>
      <c r="W1650" s="19">
        <f ca="1">(IF(B1650=1, $G$21+($G$22-$G$21)*V1650, $H$21+($H$22-$H$21)*V1650))</f>
        <v>4.2365581443713288E-2</v>
      </c>
      <c r="X1650" s="15">
        <f ca="1">ROUND(U1650*(1-W1650), 0)</f>
        <v>28</v>
      </c>
      <c r="Y1650" s="20">
        <f ca="1">RAND()</f>
        <v>0.91250860243541332</v>
      </c>
      <c r="Z1650" s="15">
        <f ca="1">IF(B1650=1, ROUND(_xlfn.NORM.INV(Y1650,$C$13,$C$14)*(1+$T$14), 0), ROUND(_xlfn.NORM.INV(Y1650, $D$13, $D$14)*(1+$T$14), 0))</f>
        <v>86</v>
      </c>
      <c r="AA1650" s="20">
        <f ca="1">RAND()</f>
        <v>0.78955457681024266</v>
      </c>
      <c r="AB1650" s="18">
        <f ca="1">IF(B1650=1, ROUND(_xlfn.NORM.INV(AA1650,$C$15,$C$16), 2), ROUND(_xlfn.NORM.INV(AA1650, $D$15, $D$16), 2))</f>
        <v>4029.44</v>
      </c>
      <c r="AC1650" s="15">
        <f ca="1">MIN(G1650,Z1650)</f>
        <v>24</v>
      </c>
      <c r="AD1650" s="15">
        <f ca="1">RAND()</f>
        <v>0.7541028811010646</v>
      </c>
      <c r="AE1650" s="19">
        <f ca="1">(IF(B1650=1, $G$21+($G$22-$G$21)*AD1650, $H$21+($H$22-$H$21)*AD1650))</f>
        <v>4.1393600838537263E-2</v>
      </c>
      <c r="AF1650" s="15">
        <f ca="1">ROUND(AC1650*(1-AE1650), 0)</f>
        <v>23</v>
      </c>
      <c r="AG1650" s="20">
        <f ca="1">RAND()</f>
        <v>0.97390328486857436</v>
      </c>
      <c r="AH1650" s="15">
        <f ca="1">IF(B1650=1, ROUND(_xlfn.NORM.INV(AG1650,$C$17,$C$18)*(1+$T$14), 0), ROUND(_xlfn.NORM.INV(AG1650, $D$17, $D$18)*(1+$T$14), 0))</f>
        <v>549</v>
      </c>
      <c r="AI1650" s="20">
        <f ca="1">RAND()</f>
        <v>0.46574874199767846</v>
      </c>
      <c r="AJ1650" s="18">
        <f ca="1">IF(B1650=1, ROUND(_xlfn.NORM.INV(AI1650,$C$19,$C$20), 2), ROUND(_xlfn.NORM.INV(AI1650, $D$19, $D$20), 2))</f>
        <v>2250.64</v>
      </c>
      <c r="AK1650" s="15">
        <f ca="1">MIN(ROUND(H1650*(1+$C$22),0),AH1650)</f>
        <v>273</v>
      </c>
      <c r="AL1650" s="20">
        <f ca="1">RAND()</f>
        <v>0.27827174684472977</v>
      </c>
      <c r="AM1650" s="19">
        <f ca="1">(IF(B1650=1, $G$21+($G$22-$G$21)*AL1650, $H$21+($H$22-$H$21)*AL1650))</f>
        <v>2.4739511139565542E-2</v>
      </c>
      <c r="AN1650" s="15">
        <f ca="1">ROUND(AK1650*(1-AM1650), 0)</f>
        <v>266</v>
      </c>
      <c r="AO1650" s="18">
        <f ca="1">SUM(IF(AN1650&gt;H1650, (AN1650-H1650)*($G$23+AJ1650), 0),IF(AF1650&gt;G1650,(AF1650-G1650)*($G$23+AB1650),0),IF(X1650&gt;F1650,(X1650-F1650)*($G$23+T1650),0),IF(P1650&gt;E1650,(P1650-E1650)*($G$23+L1650),0))</f>
        <v>18609.84</v>
      </c>
      <c r="AP1650" s="18">
        <f>-$C$24</f>
        <v>-313614.51120000001</v>
      </c>
      <c r="AQ1650" s="17">
        <f ca="1">L1650*P1650+T1650*X1650+AB1650*AF1650+AJ1650*AN1650-AO1650+AP1650</f>
        <v>595947.77879999997</v>
      </c>
      <c r="AS1650" s="21">
        <f ca="1">SUM(IF(AN1650&gt;H1650, (AN1650-H1650), 0),IF(AF1650&gt;G1650,(AF1650-G1650),0),IF(X1650&gt;F1650,(X1650-F1650),0),IF(P1650&gt;E1650,(P1650-E1650),0))</f>
        <v>6</v>
      </c>
    </row>
    <row r="1651" spans="1:45" x14ac:dyDescent="0.4">
      <c r="A1651" s="15">
        <v>1623</v>
      </c>
      <c r="B1651" s="15">
        <f ca="1">IF(RAND() &lt; (8/12), 0, 1)</f>
        <v>0</v>
      </c>
      <c r="C1651" s="20">
        <f ca="1">RAND()</f>
        <v>0.49689029642345373</v>
      </c>
      <c r="D1651" s="15" t="str">
        <f ca="1">LOOKUP(C1651,$H$13:$H$16,$F$13:$F$16)</f>
        <v>Airbus A380-800</v>
      </c>
      <c r="E1651" s="15">
        <f ca="1">LOOKUP(D1651,$F$6:$F$9,$I$6:$I$9)</f>
        <v>14</v>
      </c>
      <c r="F1651" s="15">
        <f ca="1">LOOKUP(D1651,$F$6:$F$9,$J$6:$J$9)</f>
        <v>76</v>
      </c>
      <c r="G1651" s="15">
        <f ca="1">LOOKUP(D1651,$F$6:$F$9,$K$6:$K$9)</f>
        <v>56</v>
      </c>
      <c r="H1651" s="15">
        <f ca="1">LOOKUP(D1651,$F$6:$F$9,$L$6:$L$9)</f>
        <v>341</v>
      </c>
      <c r="I1651" s="20">
        <f ca="1">RAND()</f>
        <v>0.14505179295032333</v>
      </c>
      <c r="J1651" s="15">
        <f ca="1">IF(B1651=1, ROUND(_xlfn.NORM.INV(I1651,$C$5,$C$6)*(1+$T$14), 0), ROUND(_xlfn.NORM.INV(I1651, $D$5, $D$6)*(1+$T$14), 0))</f>
        <v>3</v>
      </c>
      <c r="K1651" s="20">
        <f ca="1">RAND()</f>
        <v>0.76758621912705838</v>
      </c>
      <c r="L1651" s="18">
        <f ca="1">IF(B1651=1, ROUND(_xlfn.NORM.INV(K1651,$C$7,$C$8), 2), ROUND(_xlfn.NORM.INV(K1651, $D$7, $D$8), 2))</f>
        <v>10825.5</v>
      </c>
      <c r="M1651" s="15">
        <f ca="1">MIN(E1651,J1651)</f>
        <v>3</v>
      </c>
      <c r="N1651" s="15">
        <f ca="1">RAND()</f>
        <v>0.61583689314208778</v>
      </c>
      <c r="O1651" s="19">
        <f ca="1">(IF(B1651=1, $G$21+($G$22-$G$21)*N1651, $H$21+($H$22-$H$21)*N1651))</f>
        <v>2.8475106794262635E-2</v>
      </c>
      <c r="P1651" s="15">
        <f ca="1">ROUND(M1651*(1-O1651), 0)</f>
        <v>3</v>
      </c>
      <c r="Q1651" s="20">
        <f ca="1">RAND()</f>
        <v>0.16329197792866568</v>
      </c>
      <c r="R1651" s="15">
        <f ca="1">IF(B1651=1, ROUND(_xlfn.NORM.INV(Q1651,$C$9,$C$10)*(1+$T$14), 0), ROUND(_xlfn.NORM.INV(Q1651, $D$9, $D$10)*(1+$T$14), 0))</f>
        <v>30</v>
      </c>
      <c r="S1651" s="20">
        <f ca="1">RAND()</f>
        <v>0.8890562157441011</v>
      </c>
      <c r="T1651" s="18">
        <f ca="1">IF(B1651=1, ROUND(_xlfn.NORM.INV(S1651,$C$11,$C$12), 2), ROUND(_xlfn.NORM.INV(S1651, $D$11, $D$12), 2))</f>
        <v>5524.55</v>
      </c>
      <c r="U1651" s="15">
        <f ca="1">MIN(F1651,R1651)</f>
        <v>30</v>
      </c>
      <c r="V1651" s="15">
        <f ca="1">RAND()</f>
        <v>0.71134932251668914</v>
      </c>
      <c r="W1651" s="19">
        <f ca="1">(IF(B1651=1, $G$21+($G$22-$G$21)*V1651, $H$21+($H$22-$H$21)*V1651))</f>
        <v>3.1340479675500674E-2</v>
      </c>
      <c r="X1651" s="15">
        <f ca="1">ROUND(U1651*(1-W1651), 0)</f>
        <v>29</v>
      </c>
      <c r="Y1651" s="20">
        <f ca="1">RAND()</f>
        <v>0.83060175888353294</v>
      </c>
      <c r="Z1651" s="15">
        <f ca="1">IF(B1651=1, ROUND(_xlfn.NORM.INV(Y1651,$C$13,$C$14)*(1+$T$14), 0), ROUND(_xlfn.NORM.INV(Y1651, $D$13, $D$14)*(1+$T$14), 0))</f>
        <v>45</v>
      </c>
      <c r="AA1651" s="20">
        <f ca="1">RAND()</f>
        <v>0.5796491338564338</v>
      </c>
      <c r="AB1651" s="18">
        <f ca="1">IF(B1651=1, ROUND(_xlfn.NORM.INV(AA1651,$C$15,$C$16), 2), ROUND(_xlfn.NORM.INV(AA1651, $D$15, $D$16), 2))</f>
        <v>2822.4</v>
      </c>
      <c r="AC1651" s="15">
        <f ca="1">MIN(G1651,Z1651)</f>
        <v>45</v>
      </c>
      <c r="AD1651" s="15">
        <f ca="1">RAND()</f>
        <v>0.96963982272506777</v>
      </c>
      <c r="AE1651" s="19">
        <f ca="1">(IF(B1651=1, $G$21+($G$22-$G$21)*AD1651, $H$21+($H$22-$H$21)*AD1651))</f>
        <v>3.9089194681752031E-2</v>
      </c>
      <c r="AF1651" s="15">
        <f ca="1">ROUND(AC1651*(1-AE1651), 0)</f>
        <v>43</v>
      </c>
      <c r="AG1651" s="20">
        <f ca="1">RAND()</f>
        <v>0.17470825833791304</v>
      </c>
      <c r="AH1651" s="15">
        <f ca="1">IF(B1651=1, ROUND(_xlfn.NORM.INV(AG1651,$C$17,$C$18)*(1+$T$14), 0), ROUND(_xlfn.NORM.INV(AG1651, $D$17, $D$18)*(1+$T$14), 0))</f>
        <v>150</v>
      </c>
      <c r="AI1651" s="20">
        <f ca="1">RAND()</f>
        <v>0.29958340302152542</v>
      </c>
      <c r="AJ1651" s="18">
        <f ca="1">IF(B1651=1, ROUND(_xlfn.NORM.INV(AI1651,$C$19,$C$20), 2), ROUND(_xlfn.NORM.INV(AI1651, $D$19, $D$20), 2))</f>
        <v>1708.81</v>
      </c>
      <c r="AK1651" s="15">
        <f ca="1">MIN(ROUND(H1651*(1+$C$22),0),AH1651)</f>
        <v>150</v>
      </c>
      <c r="AL1651" s="20">
        <f ca="1">RAND()</f>
        <v>0.60526953328595645</v>
      </c>
      <c r="AM1651" s="19">
        <f ca="1">(IF(B1651=1, $G$21+($G$22-$G$21)*AL1651, $H$21+($H$22-$H$21)*AL1651))</f>
        <v>2.8158085998578691E-2</v>
      </c>
      <c r="AN1651" s="15">
        <f ca="1">ROUND(AK1651*(1-AM1651), 0)</f>
        <v>146</v>
      </c>
      <c r="AO1651" s="18">
        <f ca="1">SUM(IF(AN1651&gt;H1651, (AN1651-H1651)*($G$23+AJ1651), 0),IF(AF1651&gt;G1651,(AF1651-G1651)*($G$23+AB1651),0),IF(X1651&gt;F1651,(X1651-F1651)*($G$23+T1651),0),IF(P1651&gt;E1651,(P1651-E1651)*($G$23+L1651),0))</f>
        <v>0</v>
      </c>
      <c r="AP1651" s="18">
        <f>-$C$24</f>
        <v>-313614.51120000001</v>
      </c>
      <c r="AQ1651" s="17">
        <f ca="1">L1651*P1651+T1651*X1651+AB1651*AF1651+AJ1651*AN1651-AO1651+AP1651</f>
        <v>249923.39880000002</v>
      </c>
      <c r="AS1651" s="21">
        <f ca="1">SUM(IF(AN1651&gt;H1651, (AN1651-H1651), 0),IF(AF1651&gt;G1651,(AF1651-G1651),0),IF(X1651&gt;F1651,(X1651-F1651),0),IF(P1651&gt;E1651,(P1651-E1651),0))</f>
        <v>0</v>
      </c>
    </row>
    <row r="1652" spans="1:45" x14ac:dyDescent="0.4">
      <c r="A1652" s="15">
        <v>1624</v>
      </c>
      <c r="B1652" s="15">
        <f ca="1">IF(RAND() &lt; (8/12), 0, 1)</f>
        <v>0</v>
      </c>
      <c r="C1652" s="20">
        <f ca="1">RAND()</f>
        <v>0.9041178709307609</v>
      </c>
      <c r="D1652" s="15" t="str">
        <f ca="1">LOOKUP(C1652,$H$13:$H$16,$F$13:$F$16)</f>
        <v>Boeing 777-300ER</v>
      </c>
      <c r="E1652" s="15">
        <f ca="1">LOOKUP(D1652,$F$6:$F$9,$I$6:$I$9)</f>
        <v>8</v>
      </c>
      <c r="F1652" s="15">
        <f ca="1">LOOKUP(D1652,$F$6:$F$9,$J$6:$J$9)</f>
        <v>40</v>
      </c>
      <c r="G1652" s="15">
        <f ca="1">LOOKUP(D1652,$F$6:$F$9,$K$6:$K$9)</f>
        <v>24</v>
      </c>
      <c r="H1652" s="15">
        <f ca="1">LOOKUP(D1652,$F$6:$F$9,$L$6:$L$9)</f>
        <v>260</v>
      </c>
      <c r="I1652" s="20">
        <f ca="1">RAND()</f>
        <v>0.48760624801443542</v>
      </c>
      <c r="J1652" s="15">
        <f ca="1">IF(B1652=1, ROUND(_xlfn.NORM.INV(I1652,$C$5,$C$6)*(1+$T$14), 0), ROUND(_xlfn.NORM.INV(I1652, $D$5, $D$6)*(1+$T$14), 0))</f>
        <v>4</v>
      </c>
      <c r="K1652" s="20">
        <f ca="1">RAND()</f>
        <v>0.26489742665720706</v>
      </c>
      <c r="L1652" s="18">
        <f ca="1">IF(B1652=1, ROUND(_xlfn.NORM.INV(K1652,$C$7,$C$8), 2), ROUND(_xlfn.NORM.INV(K1652, $D$7, $D$8), 2))</f>
        <v>10206.02</v>
      </c>
      <c r="M1652" s="15">
        <f ca="1">MIN(E1652,J1652)</f>
        <v>4</v>
      </c>
      <c r="N1652" s="15">
        <f ca="1">RAND()</f>
        <v>0.81471730595605885</v>
      </c>
      <c r="O1652" s="19">
        <f ca="1">(IF(B1652=1, $G$21+($G$22-$G$21)*N1652, $H$21+($H$22-$H$21)*N1652))</f>
        <v>3.4441519178681768E-2</v>
      </c>
      <c r="P1652" s="15">
        <f ca="1">ROUND(M1652*(1-O1652), 0)</f>
        <v>4</v>
      </c>
      <c r="Q1652" s="20">
        <f ca="1">RAND()</f>
        <v>0.98184049972079757</v>
      </c>
      <c r="R1652" s="15">
        <f ca="1">IF(B1652=1, ROUND(_xlfn.NORM.INV(Q1652,$C$9,$C$10)*(1+$T$14), 0), ROUND(_xlfn.NORM.INV(Q1652, $D$9, $D$10)*(1+$T$14), 0))</f>
        <v>62</v>
      </c>
      <c r="S1652" s="20">
        <f ca="1">RAND()</f>
        <v>0.28937620934431962</v>
      </c>
      <c r="T1652" s="18">
        <f ca="1">IF(B1652=1, ROUND(_xlfn.NORM.INV(S1652,$C$11,$C$12), 2), ROUND(_xlfn.NORM.INV(S1652, $D$11, $D$12), 2))</f>
        <v>5119.67</v>
      </c>
      <c r="U1652" s="15">
        <f ca="1">MIN(F1652,R1652)</f>
        <v>40</v>
      </c>
      <c r="V1652" s="15">
        <f ca="1">RAND()</f>
        <v>0.37337292875834482</v>
      </c>
      <c r="W1652" s="19">
        <f ca="1">(IF(B1652=1, $G$21+($G$22-$G$21)*V1652, $H$21+($H$22-$H$21)*V1652))</f>
        <v>2.1201187862750347E-2</v>
      </c>
      <c r="X1652" s="15">
        <f ca="1">ROUND(U1652*(1-W1652), 0)</f>
        <v>39</v>
      </c>
      <c r="Y1652" s="20">
        <f ca="1">RAND()</f>
        <v>0.4988343078178068</v>
      </c>
      <c r="Z1652" s="15">
        <f ca="1">IF(B1652=1, ROUND(_xlfn.NORM.INV(Y1652,$C$13,$C$14)*(1+$T$14), 0), ROUND(_xlfn.NORM.INV(Y1652, $D$13, $D$14)*(1+$T$14), 0))</f>
        <v>36</v>
      </c>
      <c r="AA1652" s="20">
        <f ca="1">RAND()</f>
        <v>0.25223374645781971</v>
      </c>
      <c r="AB1652" s="18">
        <f ca="1">IF(B1652=1, ROUND(_xlfn.NORM.INV(AA1652,$C$15,$C$16), 2), ROUND(_xlfn.NORM.INV(AA1652, $D$15, $D$16), 2))</f>
        <v>2716.85</v>
      </c>
      <c r="AC1652" s="15">
        <f ca="1">MIN(G1652,Z1652)</f>
        <v>24</v>
      </c>
      <c r="AD1652" s="15">
        <f ca="1">RAND()</f>
        <v>0.74787327733523212</v>
      </c>
      <c r="AE1652" s="19">
        <f ca="1">(IF(B1652=1, $G$21+($G$22-$G$21)*AD1652, $H$21+($H$22-$H$21)*AD1652))</f>
        <v>3.2436198320056966E-2</v>
      </c>
      <c r="AF1652" s="15">
        <f ca="1">ROUND(AC1652*(1-AE1652), 0)</f>
        <v>23</v>
      </c>
      <c r="AG1652" s="20">
        <f ca="1">RAND()</f>
        <v>0.67458132871407306</v>
      </c>
      <c r="AH1652" s="15">
        <f ca="1">IF(B1652=1, ROUND(_xlfn.NORM.INV(AG1652,$C$17,$C$18)*(1+$T$14), 0), ROUND(_xlfn.NORM.INV(AG1652, $D$17, $D$18)*(1+$T$14), 0))</f>
        <v>223</v>
      </c>
      <c r="AI1652" s="20">
        <f ca="1">RAND()</f>
        <v>6.2546337332559543E-2</v>
      </c>
      <c r="AJ1652" s="18">
        <f ca="1">IF(B1652=1, ROUND(_xlfn.NORM.INV(AI1652,$C$19,$C$20), 2), ROUND(_xlfn.NORM.INV(AI1652, $D$19, $D$20), 2))</f>
        <v>1632.23</v>
      </c>
      <c r="AK1652" s="15">
        <f ca="1">MIN(ROUND(H1652*(1+$C$22),0),AH1652)</f>
        <v>223</v>
      </c>
      <c r="AL1652" s="20">
        <f ca="1">RAND()</f>
        <v>0.81638743024732485</v>
      </c>
      <c r="AM1652" s="19">
        <f ca="1">(IF(B1652=1, $G$21+($G$22-$G$21)*AL1652, $H$21+($H$22-$H$21)*AL1652))</f>
        <v>3.4491622907419743E-2</v>
      </c>
      <c r="AN1652" s="15">
        <f ca="1">ROUND(AK1652*(1-AM1652), 0)</f>
        <v>215</v>
      </c>
      <c r="AO1652" s="18">
        <f ca="1">SUM(IF(AN1652&gt;H1652, (AN1652-H1652)*($G$23+AJ1652), 0),IF(AF1652&gt;G1652,(AF1652-G1652)*($G$23+AB1652),0),IF(X1652&gt;F1652,(X1652-F1652)*($G$23+T1652),0),IF(P1652&gt;E1652,(P1652-E1652)*($G$23+L1652),0))</f>
        <v>0</v>
      </c>
      <c r="AP1652" s="18">
        <f>-$C$24</f>
        <v>-313614.51120000001</v>
      </c>
      <c r="AQ1652" s="17">
        <f ca="1">L1652*P1652+T1652*X1652+AB1652*AF1652+AJ1652*AN1652-AO1652+AP1652</f>
        <v>340293.69879999995</v>
      </c>
      <c r="AS1652" s="21">
        <f ca="1">SUM(IF(AN1652&gt;H1652, (AN1652-H1652), 0),IF(AF1652&gt;G1652,(AF1652-G1652),0),IF(X1652&gt;F1652,(X1652-F1652),0),IF(P1652&gt;E1652,(P1652-E1652),0))</f>
        <v>0</v>
      </c>
    </row>
    <row r="1653" spans="1:45" x14ac:dyDescent="0.4">
      <c r="A1653" s="15">
        <v>1625</v>
      </c>
      <c r="B1653" s="15">
        <f ca="1">IF(RAND() &lt; (8/12), 0, 1)</f>
        <v>0</v>
      </c>
      <c r="C1653" s="20">
        <f ca="1">RAND()</f>
        <v>8.2884977057933407E-2</v>
      </c>
      <c r="D1653" s="15" t="str">
        <f ca="1">LOOKUP(C1653,$H$13:$H$16,$F$13:$F$16)</f>
        <v>Airbus A350-900</v>
      </c>
      <c r="E1653" s="15">
        <f ca="1">LOOKUP(D1653,$F$6:$F$9,$I$6:$I$9)</f>
        <v>0</v>
      </c>
      <c r="F1653" s="15">
        <f ca="1">LOOKUP(D1653,$F$6:$F$9,$J$6:$J$9)</f>
        <v>32</v>
      </c>
      <c r="G1653" s="15">
        <f ca="1">LOOKUP(D1653,$F$6:$F$9,$K$6:$K$9)</f>
        <v>21</v>
      </c>
      <c r="H1653" s="15">
        <f ca="1">LOOKUP(D1653,$F$6:$F$9,$L$6:$L$9)</f>
        <v>259</v>
      </c>
      <c r="I1653" s="20">
        <f ca="1">RAND()</f>
        <v>0.55732631890373807</v>
      </c>
      <c r="J1653" s="15">
        <f ca="1">IF(B1653=1, ROUND(_xlfn.NORM.INV(I1653,$C$5,$C$6)*(1+$T$14), 0), ROUND(_xlfn.NORM.INV(I1653, $D$5, $D$6)*(1+$T$14), 0))</f>
        <v>4</v>
      </c>
      <c r="K1653" s="20">
        <f ca="1">RAND()</f>
        <v>0.81107940759398012</v>
      </c>
      <c r="L1653" s="18">
        <f ca="1">IF(B1653=1, ROUND(_xlfn.NORM.INV(K1653,$C$7,$C$8), 2), ROUND(_xlfn.NORM.INV(K1653, $D$7, $D$8), 2))</f>
        <v>10894.31</v>
      </c>
      <c r="M1653" s="15">
        <f ca="1">MIN(E1653,J1653)</f>
        <v>0</v>
      </c>
      <c r="N1653" s="15">
        <f ca="1">RAND()</f>
        <v>0.57326595869571839</v>
      </c>
      <c r="O1653" s="19">
        <f ca="1">(IF(B1653=1, $G$21+($G$22-$G$21)*N1653, $H$21+($H$22-$H$21)*N1653))</f>
        <v>2.7197978760871551E-2</v>
      </c>
      <c r="P1653" s="15">
        <f ca="1">ROUND(M1653*(1-O1653), 0)</f>
        <v>0</v>
      </c>
      <c r="Q1653" s="20">
        <f ca="1">RAND()</f>
        <v>0.39114656628044508</v>
      </c>
      <c r="R1653" s="15">
        <f ca="1">IF(B1653=1, ROUND(_xlfn.NORM.INV(Q1653,$C$9,$C$10)*(1+$T$14), 0), ROUND(_xlfn.NORM.INV(Q1653, $D$9, $D$10)*(1+$T$14), 0))</f>
        <v>37</v>
      </c>
      <c r="S1653" s="20">
        <f ca="1">RAND()</f>
        <v>0.47140123515745591</v>
      </c>
      <c r="T1653" s="18">
        <f ca="1">IF(B1653=1, ROUND(_xlfn.NORM.INV(S1653,$C$11,$C$12), 2), ROUND(_xlfn.NORM.INV(S1653, $D$11, $D$12), 2))</f>
        <v>5229.84</v>
      </c>
      <c r="U1653" s="15">
        <f ca="1">MIN(F1653,R1653)</f>
        <v>32</v>
      </c>
      <c r="V1653" s="15">
        <f ca="1">RAND()</f>
        <v>0.60721263038777518</v>
      </c>
      <c r="W1653" s="19">
        <f ca="1">(IF(B1653=1, $G$21+($G$22-$G$21)*V1653, $H$21+($H$22-$H$21)*V1653))</f>
        <v>2.8216378911633255E-2</v>
      </c>
      <c r="X1653" s="15">
        <f ca="1">ROUND(U1653*(1-W1653), 0)</f>
        <v>31</v>
      </c>
      <c r="Y1653" s="20">
        <f ca="1">RAND()</f>
        <v>0.17495955782588146</v>
      </c>
      <c r="Z1653" s="15">
        <f ca="1">IF(B1653=1, ROUND(_xlfn.NORM.INV(Y1653,$C$13,$C$14)*(1+$T$14), 0), ROUND(_xlfn.NORM.INV(Y1653, $D$13, $D$14)*(1+$T$14), 0))</f>
        <v>27</v>
      </c>
      <c r="AA1653" s="20">
        <f ca="1">RAND()</f>
        <v>0.78885635575489821</v>
      </c>
      <c r="AB1653" s="18">
        <f ca="1">IF(B1653=1, ROUND(_xlfn.NORM.INV(AA1653,$C$15,$C$16), 2), ROUND(_xlfn.NORM.INV(AA1653, $D$15, $D$16), 2))</f>
        <v>2895.5</v>
      </c>
      <c r="AC1653" s="15">
        <f ca="1">MIN(G1653,Z1653)</f>
        <v>21</v>
      </c>
      <c r="AD1653" s="15">
        <f ca="1">RAND()</f>
        <v>0.23770761351882919</v>
      </c>
      <c r="AE1653" s="19">
        <f ca="1">(IF(B1653=1, $G$21+($G$22-$G$21)*AD1653, $H$21+($H$22-$H$21)*AD1653))</f>
        <v>1.7131228405564875E-2</v>
      </c>
      <c r="AF1653" s="15">
        <f ca="1">ROUND(AC1653*(1-AE1653), 0)</f>
        <v>21</v>
      </c>
      <c r="AG1653" s="20">
        <f ca="1">RAND()</f>
        <v>0.87401320210052647</v>
      </c>
      <c r="AH1653" s="15">
        <f ca="1">IF(B1653=1, ROUND(_xlfn.NORM.INV(AG1653,$C$17,$C$18)*(1+$T$14), 0), ROUND(_xlfn.NORM.INV(AG1653, $D$17, $D$18)*(1+$T$14), 0))</f>
        <v>260</v>
      </c>
      <c r="AI1653" s="20">
        <f ca="1">RAND()</f>
        <v>0.42618256972426027</v>
      </c>
      <c r="AJ1653" s="18">
        <f ca="1">IF(B1653=1, ROUND(_xlfn.NORM.INV(AI1653,$C$19,$C$20), 2), ROUND(_xlfn.NORM.INV(AI1653, $D$19, $D$20), 2))</f>
        <v>1734.59</v>
      </c>
      <c r="AK1653" s="15">
        <f ca="1">MIN(ROUND(H1653*(1+$C$22),0),AH1653)</f>
        <v>260</v>
      </c>
      <c r="AL1653" s="20">
        <f ca="1">RAND()</f>
        <v>2.3286173455474235E-2</v>
      </c>
      <c r="AM1653" s="19">
        <f ca="1">(IF(B1653=1, $G$21+($G$22-$G$21)*AL1653, $H$21+($H$22-$H$21)*AL1653))</f>
        <v>1.0698585203664228E-2</v>
      </c>
      <c r="AN1653" s="15">
        <f ca="1">ROUND(AK1653*(1-AM1653), 0)</f>
        <v>257</v>
      </c>
      <c r="AO1653" s="18">
        <f ca="1">SUM(IF(AN1653&gt;H1653, (AN1653-H1653)*($G$23+AJ1653), 0),IF(AF1653&gt;G1653,(AF1653-G1653)*($G$23+AB1653),0),IF(X1653&gt;F1653,(X1653-F1653)*($G$23+T1653),0),IF(P1653&gt;E1653,(P1653-E1653)*($G$23+L1653),0))</f>
        <v>0</v>
      </c>
      <c r="AP1653" s="18">
        <f>-$C$24</f>
        <v>-313614.51120000001</v>
      </c>
      <c r="AQ1653" s="17">
        <f ca="1">L1653*P1653+T1653*X1653+AB1653*AF1653+AJ1653*AN1653-AO1653+AP1653</f>
        <v>355105.65880000003</v>
      </c>
      <c r="AS1653" s="21">
        <f ca="1">SUM(IF(AN1653&gt;H1653, (AN1653-H1653), 0),IF(AF1653&gt;G1653,(AF1653-G1653),0),IF(X1653&gt;F1653,(X1653-F1653),0),IF(P1653&gt;E1653,(P1653-E1653),0))</f>
        <v>0</v>
      </c>
    </row>
    <row r="1654" spans="1:45" x14ac:dyDescent="0.4">
      <c r="A1654" s="15">
        <v>1626</v>
      </c>
      <c r="B1654" s="15">
        <f ca="1">IF(RAND() &lt; (8/12), 0, 1)</f>
        <v>0</v>
      </c>
      <c r="C1654" s="20">
        <f ca="1">RAND()</f>
        <v>0.79101783763246936</v>
      </c>
      <c r="D1654" s="15" t="str">
        <f ca="1">LOOKUP(C1654,$H$13:$H$16,$F$13:$F$16)</f>
        <v>Boeing 777-300ER</v>
      </c>
      <c r="E1654" s="15">
        <f ca="1">LOOKUP(D1654,$F$6:$F$9,$I$6:$I$9)</f>
        <v>8</v>
      </c>
      <c r="F1654" s="15">
        <f ca="1">LOOKUP(D1654,$F$6:$F$9,$J$6:$J$9)</f>
        <v>40</v>
      </c>
      <c r="G1654" s="15">
        <f ca="1">LOOKUP(D1654,$F$6:$F$9,$K$6:$K$9)</f>
        <v>24</v>
      </c>
      <c r="H1654" s="15">
        <f ca="1">LOOKUP(D1654,$F$6:$F$9,$L$6:$L$9)</f>
        <v>260</v>
      </c>
      <c r="I1654" s="20">
        <f ca="1">RAND()</f>
        <v>0.77588309003894473</v>
      </c>
      <c r="J1654" s="15">
        <f ca="1">IF(B1654=1, ROUND(_xlfn.NORM.INV(I1654,$C$5,$C$6)*(1+$T$14), 0), ROUND(_xlfn.NORM.INV(I1654, $D$5, $D$6)*(1+$T$14), 0))</f>
        <v>5</v>
      </c>
      <c r="K1654" s="20">
        <f ca="1">RAND()</f>
        <v>0.60946711792110553</v>
      </c>
      <c r="L1654" s="18">
        <f ca="1">IF(B1654=1, ROUND(_xlfn.NORM.INV(K1654,$C$7,$C$8), 2), ROUND(_xlfn.NORM.INV(K1654, $D$7, $D$8), 2))</f>
        <v>10619.05</v>
      </c>
      <c r="M1654" s="15">
        <f ca="1">MIN(E1654,J1654)</f>
        <v>5</v>
      </c>
      <c r="N1654" s="15">
        <f ca="1">RAND()</f>
        <v>0.66221351795297223</v>
      </c>
      <c r="O1654" s="19">
        <f ca="1">(IF(B1654=1, $G$21+($G$22-$G$21)*N1654, $H$21+($H$22-$H$21)*N1654))</f>
        <v>2.9866405538589165E-2</v>
      </c>
      <c r="P1654" s="15">
        <f ca="1">ROUND(M1654*(1-O1654), 0)</f>
        <v>5</v>
      </c>
      <c r="Q1654" s="20">
        <f ca="1">RAND()</f>
        <v>0.99964948936199483</v>
      </c>
      <c r="R1654" s="15">
        <f ca="1">IF(B1654=1, ROUND(_xlfn.NORM.INV(Q1654,$C$9,$C$10)*(1+$T$14), 0), ROUND(_xlfn.NORM.INV(Q1654, $D$9, $D$10)*(1+$T$14), 0))</f>
        <v>75</v>
      </c>
      <c r="S1654" s="20">
        <f ca="1">RAND()</f>
        <v>0.94528495975044968</v>
      </c>
      <c r="T1654" s="18">
        <f ca="1">IF(B1654=1, ROUND(_xlfn.NORM.INV(S1654,$C$11,$C$12), 2), ROUND(_xlfn.NORM.INV(S1654, $D$11, $D$12), 2))</f>
        <v>5610.97</v>
      </c>
      <c r="U1654" s="15">
        <f ca="1">MIN(F1654,R1654)</f>
        <v>40</v>
      </c>
      <c r="V1654" s="15">
        <f ca="1">RAND()</f>
        <v>0.59407688655146951</v>
      </c>
      <c r="W1654" s="19">
        <f ca="1">(IF(B1654=1, $G$21+($G$22-$G$21)*V1654, $H$21+($H$22-$H$21)*V1654))</f>
        <v>2.7822306596544083E-2</v>
      </c>
      <c r="X1654" s="15">
        <f ca="1">ROUND(U1654*(1-W1654), 0)</f>
        <v>39</v>
      </c>
      <c r="Y1654" s="20">
        <f ca="1">RAND()</f>
        <v>0.61407926430001458</v>
      </c>
      <c r="Z1654" s="15">
        <f ca="1">IF(B1654=1, ROUND(_xlfn.NORM.INV(Y1654,$C$13,$C$14)*(1+$T$14), 0), ROUND(_xlfn.NORM.INV(Y1654, $D$13, $D$14)*(1+$T$14), 0))</f>
        <v>38</v>
      </c>
      <c r="AA1654" s="20">
        <f ca="1">RAND()</f>
        <v>0.61330498435894798</v>
      </c>
      <c r="AB1654" s="18">
        <f ca="1">IF(B1654=1, ROUND(_xlfn.NORM.INV(AA1654,$C$15,$C$16), 2), ROUND(_xlfn.NORM.INV(AA1654, $D$15, $D$16), 2))</f>
        <v>2832.96</v>
      </c>
      <c r="AC1654" s="15">
        <f ca="1">MIN(G1654,Z1654)</f>
        <v>24</v>
      </c>
      <c r="AD1654" s="15">
        <f ca="1">RAND()</f>
        <v>0.11242388912741896</v>
      </c>
      <c r="AE1654" s="19">
        <f ca="1">(IF(B1654=1, $G$21+($G$22-$G$21)*AD1654, $H$21+($H$22-$H$21)*AD1654))</f>
        <v>1.3372716673822569E-2</v>
      </c>
      <c r="AF1654" s="15">
        <f ca="1">ROUND(AC1654*(1-AE1654), 0)</f>
        <v>24</v>
      </c>
      <c r="AG1654" s="20">
        <f ca="1">RAND()</f>
        <v>2.759631430911702E-2</v>
      </c>
      <c r="AH1654" s="15">
        <f ca="1">IF(B1654=1, ROUND(_xlfn.NORM.INV(AG1654,$C$17,$C$18)*(1+$T$14), 0), ROUND(_xlfn.NORM.INV(AG1654, $D$17, $D$18)*(1+$T$14), 0))</f>
        <v>99</v>
      </c>
      <c r="AI1654" s="20">
        <f ca="1">RAND()</f>
        <v>3.7607440603667608E-2</v>
      </c>
      <c r="AJ1654" s="18">
        <f ca="1">IF(B1654=1, ROUND(_xlfn.NORM.INV(AI1654,$C$19,$C$20), 2), ROUND(_xlfn.NORM.INV(AI1654, $D$19, $D$20), 2))</f>
        <v>1613.59</v>
      </c>
      <c r="AK1654" s="15">
        <f ca="1">MIN(ROUND(H1654*(1+$C$22),0),AH1654)</f>
        <v>99</v>
      </c>
      <c r="AL1654" s="20">
        <f ca="1">RAND()</f>
        <v>0.82040659958740481</v>
      </c>
      <c r="AM1654" s="19">
        <f ca="1">(IF(B1654=1, $G$21+($G$22-$G$21)*AL1654, $H$21+($H$22-$H$21)*AL1654))</f>
        <v>3.4612197987622141E-2</v>
      </c>
      <c r="AN1654" s="15">
        <f ca="1">ROUND(AK1654*(1-AM1654), 0)</f>
        <v>96</v>
      </c>
      <c r="AO1654" s="18">
        <f ca="1">SUM(IF(AN1654&gt;H1654, (AN1654-H1654)*($G$23+AJ1654), 0),IF(AF1654&gt;G1654,(AF1654-G1654)*($G$23+AB1654),0),IF(X1654&gt;F1654,(X1654-F1654)*($G$23+T1654),0),IF(P1654&gt;E1654,(P1654-E1654)*($G$23+L1654),0))</f>
        <v>0</v>
      </c>
      <c r="AP1654" s="18">
        <f>-$C$24</f>
        <v>-313614.51120000001</v>
      </c>
      <c r="AQ1654" s="17">
        <f ca="1">L1654*P1654+T1654*X1654+AB1654*AF1654+AJ1654*AN1654-AO1654+AP1654</f>
        <v>181204.2488</v>
      </c>
      <c r="AS1654" s="21">
        <f ca="1">SUM(IF(AN1654&gt;H1654, (AN1654-H1654), 0),IF(AF1654&gt;G1654,(AF1654-G1654),0),IF(X1654&gt;F1654,(X1654-F1654),0),IF(P1654&gt;E1654,(P1654-E1654),0))</f>
        <v>0</v>
      </c>
    </row>
    <row r="1655" spans="1:45" x14ac:dyDescent="0.4">
      <c r="A1655" s="15">
        <v>1627</v>
      </c>
      <c r="B1655" s="15">
        <f ca="1">IF(RAND() &lt; (8/12), 0, 1)</f>
        <v>0</v>
      </c>
      <c r="C1655" s="20">
        <f ca="1">RAND()</f>
        <v>0.62129815678544875</v>
      </c>
      <c r="D1655" s="15" t="str">
        <f ca="1">LOOKUP(C1655,$H$13:$H$16,$F$13:$F$16)</f>
        <v>Boeing 777-300ER</v>
      </c>
      <c r="E1655" s="15">
        <f ca="1">LOOKUP(D1655,$F$6:$F$9,$I$6:$I$9)</f>
        <v>8</v>
      </c>
      <c r="F1655" s="15">
        <f ca="1">LOOKUP(D1655,$F$6:$F$9,$J$6:$J$9)</f>
        <v>40</v>
      </c>
      <c r="G1655" s="15">
        <f ca="1">LOOKUP(D1655,$F$6:$F$9,$K$6:$K$9)</f>
        <v>24</v>
      </c>
      <c r="H1655" s="15">
        <f ca="1">LOOKUP(D1655,$F$6:$F$9,$L$6:$L$9)</f>
        <v>260</v>
      </c>
      <c r="I1655" s="20">
        <f ca="1">RAND()</f>
        <v>0.10372406648522903</v>
      </c>
      <c r="J1655" s="15">
        <f ca="1">IF(B1655=1, ROUND(_xlfn.NORM.INV(I1655,$C$5,$C$6)*(1+$T$14), 0), ROUND(_xlfn.NORM.INV(I1655, $D$5, $D$6)*(1+$T$14), 0))</f>
        <v>3</v>
      </c>
      <c r="K1655" s="20">
        <f ca="1">RAND()</f>
        <v>0.79887765110890552</v>
      </c>
      <c r="L1655" s="18">
        <f ca="1">IF(B1655=1, ROUND(_xlfn.NORM.INV(K1655,$C$7,$C$8), 2), ROUND(_xlfn.NORM.INV(K1655, $D$7, $D$8), 2))</f>
        <v>10874.13</v>
      </c>
      <c r="M1655" s="15">
        <f ca="1">MIN(E1655,J1655)</f>
        <v>3</v>
      </c>
      <c r="N1655" s="15">
        <f ca="1">RAND()</f>
        <v>0.58748528323978833</v>
      </c>
      <c r="O1655" s="19">
        <f ca="1">(IF(B1655=1, $G$21+($G$22-$G$21)*N1655, $H$21+($H$22-$H$21)*N1655))</f>
        <v>2.7624558497193648E-2</v>
      </c>
      <c r="P1655" s="15">
        <f ca="1">ROUND(M1655*(1-O1655), 0)</f>
        <v>3</v>
      </c>
      <c r="Q1655" s="20">
        <f ca="1">RAND()</f>
        <v>0.28928447236131538</v>
      </c>
      <c r="R1655" s="15">
        <f ca="1">IF(B1655=1, ROUND(_xlfn.NORM.INV(Q1655,$C$9,$C$10)*(1+$T$14), 0), ROUND(_xlfn.NORM.INV(Q1655, $D$9, $D$10)*(1+$T$14), 0))</f>
        <v>34</v>
      </c>
      <c r="S1655" s="20">
        <f ca="1">RAND()</f>
        <v>0.71733941077812335</v>
      </c>
      <c r="T1655" s="18">
        <f ca="1">IF(B1655=1, ROUND(_xlfn.NORM.INV(S1655,$C$11,$C$12), 2), ROUND(_xlfn.NORM.INV(S1655, $D$11, $D$12), 2))</f>
        <v>5377.21</v>
      </c>
      <c r="U1655" s="15">
        <f ca="1">MIN(F1655,R1655)</f>
        <v>34</v>
      </c>
      <c r="V1655" s="15">
        <f ca="1">RAND()</f>
        <v>0.81509495811507715</v>
      </c>
      <c r="W1655" s="19">
        <f ca="1">(IF(B1655=1, $G$21+($G$22-$G$21)*V1655, $H$21+($H$22-$H$21)*V1655))</f>
        <v>3.4452848743452315E-2</v>
      </c>
      <c r="X1655" s="15">
        <f ca="1">ROUND(U1655*(1-W1655), 0)</f>
        <v>33</v>
      </c>
      <c r="Y1655" s="20">
        <f ca="1">RAND()</f>
        <v>0.17344247067454355</v>
      </c>
      <c r="Z1655" s="15">
        <f ca="1">IF(B1655=1, ROUND(_xlfn.NORM.INV(Y1655,$C$13,$C$14)*(1+$T$14), 0), ROUND(_xlfn.NORM.INV(Y1655, $D$13, $D$14)*(1+$T$14), 0))</f>
        <v>27</v>
      </c>
      <c r="AA1655" s="20">
        <f ca="1">RAND()</f>
        <v>0.72254815245204596</v>
      </c>
      <c r="AB1655" s="18">
        <f ca="1">IF(B1655=1, ROUND(_xlfn.NORM.INV(AA1655,$C$15,$C$16), 2), ROUND(_xlfn.NORM.INV(AA1655, $D$15, $D$16), 2))</f>
        <v>2869.73</v>
      </c>
      <c r="AC1655" s="15">
        <f ca="1">MIN(G1655,Z1655)</f>
        <v>24</v>
      </c>
      <c r="AD1655" s="15">
        <f ca="1">RAND()</f>
        <v>0.55010678092704302</v>
      </c>
      <c r="AE1655" s="19">
        <f ca="1">(IF(B1655=1, $G$21+($G$22-$G$21)*AD1655, $H$21+($H$22-$H$21)*AD1655))</f>
        <v>2.6503203427811289E-2</v>
      </c>
      <c r="AF1655" s="15">
        <f ca="1">ROUND(AC1655*(1-AE1655), 0)</f>
        <v>23</v>
      </c>
      <c r="AG1655" s="20">
        <f ca="1">RAND()</f>
        <v>0.37251101005215559</v>
      </c>
      <c r="AH1655" s="15">
        <f ca="1">IF(B1655=1, ROUND(_xlfn.NORM.INV(AG1655,$C$17,$C$18)*(1+$T$14), 0), ROUND(_xlfn.NORM.INV(AG1655, $D$17, $D$18)*(1+$T$14), 0))</f>
        <v>182</v>
      </c>
      <c r="AI1655" s="20">
        <f ca="1">RAND()</f>
        <v>7.158241280693789E-2</v>
      </c>
      <c r="AJ1655" s="18">
        <f ca="1">IF(B1655=1, ROUND(_xlfn.NORM.INV(AI1655,$C$19,$C$20), 2), ROUND(_xlfn.NORM.INV(AI1655, $D$19, $D$20), 2))</f>
        <v>1637.52</v>
      </c>
      <c r="AK1655" s="15">
        <f ca="1">MIN(ROUND(H1655*(1+$C$22),0),AH1655)</f>
        <v>182</v>
      </c>
      <c r="AL1655" s="20">
        <f ca="1">RAND()</f>
        <v>0.37633819804005597</v>
      </c>
      <c r="AM1655" s="19">
        <f ca="1">(IF(B1655=1, $G$21+($G$22-$G$21)*AL1655, $H$21+($H$22-$H$21)*AL1655))</f>
        <v>2.1290145941201679E-2</v>
      </c>
      <c r="AN1655" s="15">
        <f ca="1">ROUND(AK1655*(1-AM1655), 0)</f>
        <v>178</v>
      </c>
      <c r="AO1655" s="18">
        <f ca="1">SUM(IF(AN1655&gt;H1655, (AN1655-H1655)*($G$23+AJ1655), 0),IF(AF1655&gt;G1655,(AF1655-G1655)*($G$23+AB1655),0),IF(X1655&gt;F1655,(X1655-F1655)*($G$23+T1655),0),IF(P1655&gt;E1655,(P1655-E1655)*($G$23+L1655),0))</f>
        <v>0</v>
      </c>
      <c r="AP1655" s="18">
        <f>-$C$24</f>
        <v>-313614.51120000001</v>
      </c>
      <c r="AQ1655" s="17">
        <f ca="1">L1655*P1655+T1655*X1655+AB1655*AF1655+AJ1655*AN1655-AO1655+AP1655</f>
        <v>253938.15879999992</v>
      </c>
      <c r="AS1655" s="21">
        <f ca="1">SUM(IF(AN1655&gt;H1655, (AN1655-H1655), 0),IF(AF1655&gt;G1655,(AF1655-G1655),0),IF(X1655&gt;F1655,(X1655-F1655),0),IF(P1655&gt;E1655,(P1655-E1655),0))</f>
        <v>0</v>
      </c>
    </row>
    <row r="1656" spans="1:45" x14ac:dyDescent="0.4">
      <c r="A1656" s="15">
        <v>1628</v>
      </c>
      <c r="B1656" s="15">
        <f ca="1">IF(RAND() &lt; (8/12), 0, 1)</f>
        <v>0</v>
      </c>
      <c r="C1656" s="20">
        <f ca="1">RAND()</f>
        <v>0.73272990152956985</v>
      </c>
      <c r="D1656" s="15" t="str">
        <f ca="1">LOOKUP(C1656,$H$13:$H$16,$F$13:$F$16)</f>
        <v>Boeing 777-300ER</v>
      </c>
      <c r="E1656" s="15">
        <f ca="1">LOOKUP(D1656,$F$6:$F$9,$I$6:$I$9)</f>
        <v>8</v>
      </c>
      <c r="F1656" s="15">
        <f ca="1">LOOKUP(D1656,$F$6:$F$9,$J$6:$J$9)</f>
        <v>40</v>
      </c>
      <c r="G1656" s="15">
        <f ca="1">LOOKUP(D1656,$F$6:$F$9,$K$6:$K$9)</f>
        <v>24</v>
      </c>
      <c r="H1656" s="15">
        <f ca="1">LOOKUP(D1656,$F$6:$F$9,$L$6:$L$9)</f>
        <v>260</v>
      </c>
      <c r="I1656" s="20">
        <f ca="1">RAND()</f>
        <v>0.19062144153616467</v>
      </c>
      <c r="J1656" s="15">
        <f ca="1">IF(B1656=1, ROUND(_xlfn.NORM.INV(I1656,$C$5,$C$6)*(1+$T$14), 0), ROUND(_xlfn.NORM.INV(I1656, $D$5, $D$6)*(1+$T$14), 0))</f>
        <v>3</v>
      </c>
      <c r="K1656" s="20">
        <f ca="1">RAND()</f>
        <v>0.84473490861425338</v>
      </c>
      <c r="L1656" s="18">
        <f ca="1">IF(B1656=1, ROUND(_xlfn.NORM.INV(K1656,$C$7,$C$8), 2), ROUND(_xlfn.NORM.INV(K1656, $D$7, $D$8), 2))</f>
        <v>10954.57</v>
      </c>
      <c r="M1656" s="15">
        <f ca="1">MIN(E1656,J1656)</f>
        <v>3</v>
      </c>
      <c r="N1656" s="15">
        <f ca="1">RAND()</f>
        <v>0.17081323936135284</v>
      </c>
      <c r="O1656" s="19">
        <f ca="1">(IF(B1656=1, $G$21+($G$22-$G$21)*N1656, $H$21+($H$22-$H$21)*N1656))</f>
        <v>1.5124397180840585E-2</v>
      </c>
      <c r="P1656" s="15">
        <f ca="1">ROUND(M1656*(1-O1656), 0)</f>
        <v>3</v>
      </c>
      <c r="Q1656" s="20">
        <f ca="1">RAND()</f>
        <v>0.28062233856186236</v>
      </c>
      <c r="R1656" s="15">
        <f ca="1">IF(B1656=1, ROUND(_xlfn.NORM.INV(Q1656,$C$9,$C$10)*(1+$T$14), 0), ROUND(_xlfn.NORM.INV(Q1656, $D$9, $D$10)*(1+$T$14), 0))</f>
        <v>34</v>
      </c>
      <c r="S1656" s="20">
        <f ca="1">RAND()</f>
        <v>0.85620289910659297</v>
      </c>
      <c r="T1656" s="18">
        <f ca="1">IF(B1656=1, ROUND(_xlfn.NORM.INV(S1656,$C$11,$C$12), 2), ROUND(_xlfn.NORM.INV(S1656, $D$11, $D$12), 2))</f>
        <v>5488.52</v>
      </c>
      <c r="U1656" s="15">
        <f ca="1">MIN(F1656,R1656)</f>
        <v>34</v>
      </c>
      <c r="V1656" s="15">
        <f ca="1">RAND()</f>
        <v>0.60381979279089359</v>
      </c>
      <c r="W1656" s="19">
        <f ca="1">(IF(B1656=1, $G$21+($G$22-$G$21)*V1656, $H$21+($H$22-$H$21)*V1656))</f>
        <v>2.8114593783726806E-2</v>
      </c>
      <c r="X1656" s="15">
        <f ca="1">ROUND(U1656*(1-W1656), 0)</f>
        <v>33</v>
      </c>
      <c r="Y1656" s="20">
        <f ca="1">RAND()</f>
        <v>0.65389330026601045</v>
      </c>
      <c r="Z1656" s="15">
        <f ca="1">IF(B1656=1, ROUND(_xlfn.NORM.INV(Y1656,$C$13,$C$14)*(1+$T$14), 0), ROUND(_xlfn.NORM.INV(Y1656, $D$13, $D$14)*(1+$T$14), 0))</f>
        <v>39</v>
      </c>
      <c r="AA1656" s="20">
        <f ca="1">RAND()</f>
        <v>0.25112218022722166</v>
      </c>
      <c r="AB1656" s="18">
        <f ca="1">IF(B1656=1, ROUND(_xlfn.NORM.INV(AA1656,$C$15,$C$16), 2), ROUND(_xlfn.NORM.INV(AA1656, $D$15, $D$16), 2))</f>
        <v>2716.42</v>
      </c>
      <c r="AC1656" s="15">
        <f ca="1">MIN(G1656,Z1656)</f>
        <v>24</v>
      </c>
      <c r="AD1656" s="15">
        <f ca="1">RAND()</f>
        <v>0.11581177131312892</v>
      </c>
      <c r="AE1656" s="19">
        <f ca="1">(IF(B1656=1, $G$21+($G$22-$G$21)*AD1656, $H$21+($H$22-$H$21)*AD1656))</f>
        <v>1.3474353139393868E-2</v>
      </c>
      <c r="AF1656" s="15">
        <f ca="1">ROUND(AC1656*(1-AE1656), 0)</f>
        <v>24</v>
      </c>
      <c r="AG1656" s="20">
        <f ca="1">RAND()</f>
        <v>0.18329562328683979</v>
      </c>
      <c r="AH1656" s="15">
        <f ca="1">IF(B1656=1, ROUND(_xlfn.NORM.INV(AG1656,$C$17,$C$18)*(1+$T$14), 0), ROUND(_xlfn.NORM.INV(AG1656, $D$17, $D$18)*(1+$T$14), 0))</f>
        <v>152</v>
      </c>
      <c r="AI1656" s="20">
        <f ca="1">RAND()</f>
        <v>0.50745152808216432</v>
      </c>
      <c r="AJ1656" s="18">
        <f ca="1">IF(B1656=1, ROUND(_xlfn.NORM.INV(AI1656,$C$19,$C$20), 2), ROUND(_xlfn.NORM.INV(AI1656, $D$19, $D$20), 2))</f>
        <v>1750.15</v>
      </c>
      <c r="AK1656" s="15">
        <f ca="1">MIN(ROUND(H1656*(1+$C$22),0),AH1656)</f>
        <v>152</v>
      </c>
      <c r="AL1656" s="20">
        <f ca="1">RAND()</f>
        <v>0.56840212738905616</v>
      </c>
      <c r="AM1656" s="19">
        <f ca="1">(IF(B1656=1, $G$21+($G$22-$G$21)*AL1656, $H$21+($H$22-$H$21)*AL1656))</f>
        <v>2.7052063821671683E-2</v>
      </c>
      <c r="AN1656" s="15">
        <f ca="1">ROUND(AK1656*(1-AM1656), 0)</f>
        <v>148</v>
      </c>
      <c r="AO1656" s="18">
        <f ca="1">SUM(IF(AN1656&gt;H1656, (AN1656-H1656)*($G$23+AJ1656), 0),IF(AF1656&gt;G1656,(AF1656-G1656)*($G$23+AB1656),0),IF(X1656&gt;F1656,(X1656-F1656)*($G$23+T1656),0),IF(P1656&gt;E1656,(P1656-E1656)*($G$23+L1656),0))</f>
        <v>0</v>
      </c>
      <c r="AP1656" s="18">
        <f>-$C$24</f>
        <v>-313614.51120000001</v>
      </c>
      <c r="AQ1656" s="17">
        <f ca="1">L1656*P1656+T1656*X1656+AB1656*AF1656+AJ1656*AN1656-AO1656+AP1656</f>
        <v>224586.63880000002</v>
      </c>
      <c r="AS1656" s="21">
        <f ca="1">SUM(IF(AN1656&gt;H1656, (AN1656-H1656), 0),IF(AF1656&gt;G1656,(AF1656-G1656),0),IF(X1656&gt;F1656,(X1656-F1656),0),IF(P1656&gt;E1656,(P1656-E1656),0))</f>
        <v>0</v>
      </c>
    </row>
    <row r="1657" spans="1:45" x14ac:dyDescent="0.4">
      <c r="A1657" s="15">
        <v>1629</v>
      </c>
      <c r="B1657" s="15">
        <f ca="1">IF(RAND() &lt; (8/12), 0, 1)</f>
        <v>0</v>
      </c>
      <c r="C1657" s="20">
        <f ca="1">RAND()</f>
        <v>3.430927051183752E-3</v>
      </c>
      <c r="D1657" s="15" t="str">
        <f ca="1">LOOKUP(C1657,$H$13:$H$16,$F$13:$F$16)</f>
        <v>Airbus A350-900</v>
      </c>
      <c r="E1657" s="15">
        <f ca="1">LOOKUP(D1657,$F$6:$F$9,$I$6:$I$9)</f>
        <v>0</v>
      </c>
      <c r="F1657" s="15">
        <f ca="1">LOOKUP(D1657,$F$6:$F$9,$J$6:$J$9)</f>
        <v>32</v>
      </c>
      <c r="G1657" s="15">
        <f ca="1">LOOKUP(D1657,$F$6:$F$9,$K$6:$K$9)</f>
        <v>21</v>
      </c>
      <c r="H1657" s="15">
        <f ca="1">LOOKUP(D1657,$F$6:$F$9,$L$6:$L$9)</f>
        <v>259</v>
      </c>
      <c r="I1657" s="20">
        <f ca="1">RAND()</f>
        <v>0.22520383440743585</v>
      </c>
      <c r="J1657" s="15">
        <f ca="1">IF(B1657=1, ROUND(_xlfn.NORM.INV(I1657,$C$5,$C$6)*(1+$T$14), 0), ROUND(_xlfn.NORM.INV(I1657, $D$5, $D$6)*(1+$T$14), 0))</f>
        <v>3</v>
      </c>
      <c r="K1657" s="20">
        <f ca="1">RAND()</f>
        <v>0.30929089925675313</v>
      </c>
      <c r="L1657" s="18">
        <f ca="1">IF(B1657=1, ROUND(_xlfn.NORM.INV(K1657,$C$7,$C$8), 2), ROUND(_xlfn.NORM.INV(K1657, $D$7, $D$8), 2))</f>
        <v>10265.469999999999</v>
      </c>
      <c r="M1657" s="15">
        <f ca="1">MIN(E1657,J1657)</f>
        <v>0</v>
      </c>
      <c r="N1657" s="15">
        <f ca="1">RAND()</f>
        <v>0.96081776414775177</v>
      </c>
      <c r="O1657" s="19">
        <f ca="1">(IF(B1657=1, $G$21+($G$22-$G$21)*N1657, $H$21+($H$22-$H$21)*N1657))</f>
        <v>3.8824532924432553E-2</v>
      </c>
      <c r="P1657" s="15">
        <f ca="1">ROUND(M1657*(1-O1657), 0)</f>
        <v>0</v>
      </c>
      <c r="Q1657" s="20">
        <f ca="1">RAND()</f>
        <v>0.73043498626931991</v>
      </c>
      <c r="R1657" s="15">
        <f ca="1">IF(B1657=1, ROUND(_xlfn.NORM.INV(Q1657,$C$9,$C$10)*(1+$T$14), 0), ROUND(_xlfn.NORM.INV(Q1657, $D$9, $D$10)*(1+$T$14), 0))</f>
        <v>46</v>
      </c>
      <c r="S1657" s="20">
        <f ca="1">RAND()</f>
        <v>0.1444970739967838</v>
      </c>
      <c r="T1657" s="18">
        <f ca="1">IF(B1657=1, ROUND(_xlfn.NORM.INV(S1657,$C$11,$C$12), 2), ROUND(_xlfn.NORM.INV(S1657, $D$11, $D$12), 2))</f>
        <v>5004.5600000000004</v>
      </c>
      <c r="U1657" s="15">
        <f ca="1">MIN(F1657,R1657)</f>
        <v>32</v>
      </c>
      <c r="V1657" s="15">
        <f ca="1">RAND()</f>
        <v>9.9424605287807721E-2</v>
      </c>
      <c r="W1657" s="19">
        <f ca="1">(IF(B1657=1, $G$21+($G$22-$G$21)*V1657, $H$21+($H$22-$H$21)*V1657))</f>
        <v>1.2982738158634231E-2</v>
      </c>
      <c r="X1657" s="15">
        <f ca="1">ROUND(U1657*(1-W1657), 0)</f>
        <v>32</v>
      </c>
      <c r="Y1657" s="20">
        <f ca="1">RAND()</f>
        <v>0.22699504353560429</v>
      </c>
      <c r="Z1657" s="15">
        <f ca="1">IF(B1657=1, ROUND(_xlfn.NORM.INV(Y1657,$C$13,$C$14)*(1+$T$14), 0), ROUND(_xlfn.NORM.INV(Y1657, $D$13, $D$14)*(1+$T$14), 0))</f>
        <v>29</v>
      </c>
      <c r="AA1657" s="20">
        <f ca="1">RAND()</f>
        <v>0.97553501044279389</v>
      </c>
      <c r="AB1657" s="18">
        <f ca="1">IF(B1657=1, ROUND(_xlfn.NORM.INV(AA1657,$C$15,$C$16), 2), ROUND(_xlfn.NORM.INV(AA1657, $D$15, $D$16), 2))</f>
        <v>3037.3</v>
      </c>
      <c r="AC1657" s="15">
        <f ca="1">MIN(G1657,Z1657)</f>
        <v>21</v>
      </c>
      <c r="AD1657" s="15">
        <f ca="1">RAND()</f>
        <v>0.54241919084277879</v>
      </c>
      <c r="AE1657" s="19">
        <f ca="1">(IF(B1657=1, $G$21+($G$22-$G$21)*AD1657, $H$21+($H$22-$H$21)*AD1657))</f>
        <v>2.6272575725283361E-2</v>
      </c>
      <c r="AF1657" s="15">
        <f ca="1">ROUND(AC1657*(1-AE1657), 0)</f>
        <v>20</v>
      </c>
      <c r="AG1657" s="20">
        <f ca="1">RAND()</f>
        <v>0.36985511509656954</v>
      </c>
      <c r="AH1657" s="15">
        <f ca="1">IF(B1657=1, ROUND(_xlfn.NORM.INV(AG1657,$C$17,$C$18)*(1+$T$14), 0), ROUND(_xlfn.NORM.INV(AG1657, $D$17, $D$18)*(1+$T$14), 0))</f>
        <v>182</v>
      </c>
      <c r="AI1657" s="20">
        <f ca="1">RAND()</f>
        <v>0.38138044301791374</v>
      </c>
      <c r="AJ1657" s="18">
        <f ca="1">IF(B1657=1, ROUND(_xlfn.NORM.INV(AI1657,$C$19,$C$20), 2), ROUND(_xlfn.NORM.INV(AI1657, $D$19, $D$20), 2))</f>
        <v>1725.8</v>
      </c>
      <c r="AK1657" s="15">
        <f ca="1">MIN(ROUND(H1657*(1+$C$22),0),AH1657)</f>
        <v>182</v>
      </c>
      <c r="AL1657" s="20">
        <f ca="1">RAND()</f>
        <v>0.58618846129232405</v>
      </c>
      <c r="AM1657" s="19">
        <f ca="1">(IF(B1657=1, $G$21+($G$22-$G$21)*AL1657, $H$21+($H$22-$H$21)*AL1657))</f>
        <v>2.7585653838769722E-2</v>
      </c>
      <c r="AN1657" s="15">
        <f ca="1">ROUND(AK1657*(1-AM1657), 0)</f>
        <v>177</v>
      </c>
      <c r="AO1657" s="18">
        <f ca="1">SUM(IF(AN1657&gt;H1657, (AN1657-H1657)*($G$23+AJ1657), 0),IF(AF1657&gt;G1657,(AF1657-G1657)*($G$23+AB1657),0),IF(X1657&gt;F1657,(X1657-F1657)*($G$23+T1657),0),IF(P1657&gt;E1657,(P1657-E1657)*($G$23+L1657),0))</f>
        <v>0</v>
      </c>
      <c r="AP1657" s="18">
        <f>-$C$24</f>
        <v>-313614.51120000001</v>
      </c>
      <c r="AQ1657" s="17">
        <f ca="1">L1657*P1657+T1657*X1657+AB1657*AF1657+AJ1657*AN1657-AO1657+AP1657</f>
        <v>212744.00880000001</v>
      </c>
      <c r="AS1657" s="21">
        <f ca="1">SUM(IF(AN1657&gt;H1657, (AN1657-H1657), 0),IF(AF1657&gt;G1657,(AF1657-G1657),0),IF(X1657&gt;F1657,(X1657-F1657),0),IF(P1657&gt;E1657,(P1657-E1657),0))</f>
        <v>0</v>
      </c>
    </row>
    <row r="1658" spans="1:45" x14ac:dyDescent="0.4">
      <c r="A1658" s="15">
        <v>1630</v>
      </c>
      <c r="B1658" s="15">
        <f ca="1">IF(RAND() &lt; (8/12), 0, 1)</f>
        <v>0</v>
      </c>
      <c r="C1658" s="20">
        <f ca="1">RAND()</f>
        <v>0.41829758098191772</v>
      </c>
      <c r="D1658" s="15" t="str">
        <f ca="1">LOOKUP(C1658,$H$13:$H$16,$F$13:$F$16)</f>
        <v>Airbus A380-800</v>
      </c>
      <c r="E1658" s="15">
        <f ca="1">LOOKUP(D1658,$F$6:$F$9,$I$6:$I$9)</f>
        <v>14</v>
      </c>
      <c r="F1658" s="15">
        <f ca="1">LOOKUP(D1658,$F$6:$F$9,$J$6:$J$9)</f>
        <v>76</v>
      </c>
      <c r="G1658" s="15">
        <f ca="1">LOOKUP(D1658,$F$6:$F$9,$K$6:$K$9)</f>
        <v>56</v>
      </c>
      <c r="H1658" s="15">
        <f ca="1">LOOKUP(D1658,$F$6:$F$9,$L$6:$L$9)</f>
        <v>341</v>
      </c>
      <c r="I1658" s="20">
        <f ca="1">RAND()</f>
        <v>0.5447269693294704</v>
      </c>
      <c r="J1658" s="15">
        <f ca="1">IF(B1658=1, ROUND(_xlfn.NORM.INV(I1658,$C$5,$C$6)*(1+$T$14), 0), ROUND(_xlfn.NORM.INV(I1658, $D$5, $D$6)*(1+$T$14), 0))</f>
        <v>4</v>
      </c>
      <c r="K1658" s="20">
        <f ca="1">RAND()</f>
        <v>0.69570797539451878</v>
      </c>
      <c r="L1658" s="18">
        <f ca="1">IF(B1658=1, ROUND(_xlfn.NORM.INV(K1658,$C$7,$C$8), 2), ROUND(_xlfn.NORM.INV(K1658, $D$7, $D$8), 2))</f>
        <v>10725.77</v>
      </c>
      <c r="M1658" s="15">
        <f ca="1">MIN(E1658,J1658)</f>
        <v>4</v>
      </c>
      <c r="N1658" s="15">
        <f ca="1">RAND()</f>
        <v>0.28075816355170902</v>
      </c>
      <c r="O1658" s="19">
        <f ca="1">(IF(B1658=1, $G$21+($G$22-$G$21)*N1658, $H$21+($H$22-$H$21)*N1658))</f>
        <v>1.8422744906551269E-2</v>
      </c>
      <c r="P1658" s="15">
        <f ca="1">ROUND(M1658*(1-O1658), 0)</f>
        <v>4</v>
      </c>
      <c r="Q1658" s="20">
        <f ca="1">RAND()</f>
        <v>0.58611992758209996</v>
      </c>
      <c r="R1658" s="15">
        <f ca="1">IF(B1658=1, ROUND(_xlfn.NORM.INV(Q1658,$C$9,$C$10)*(1+$T$14), 0), ROUND(_xlfn.NORM.INV(Q1658, $D$9, $D$10)*(1+$T$14), 0))</f>
        <v>42</v>
      </c>
      <c r="S1658" s="20">
        <f ca="1">RAND()</f>
        <v>0.70842416219725635</v>
      </c>
      <c r="T1658" s="18">
        <f ca="1">IF(B1658=1, ROUND(_xlfn.NORM.INV(S1658,$C$11,$C$12), 2), ROUND(_xlfn.NORM.INV(S1658, $D$11, $D$12), 2))</f>
        <v>5371.25</v>
      </c>
      <c r="U1658" s="15">
        <f ca="1">MIN(F1658,R1658)</f>
        <v>42</v>
      </c>
      <c r="V1658" s="15">
        <f ca="1">RAND()</f>
        <v>0.92984378636218412</v>
      </c>
      <c r="W1658" s="19">
        <f ca="1">(IF(B1658=1, $G$21+($G$22-$G$21)*V1658, $H$21+($H$22-$H$21)*V1658))</f>
        <v>3.7895313590865523E-2</v>
      </c>
      <c r="X1658" s="15">
        <f ca="1">ROUND(U1658*(1-W1658), 0)</f>
        <v>40</v>
      </c>
      <c r="Y1658" s="20">
        <f ca="1">RAND()</f>
        <v>0.25891519356219594</v>
      </c>
      <c r="Z1658" s="15">
        <f ca="1">IF(B1658=1, ROUND(_xlfn.NORM.INV(Y1658,$C$13,$C$14)*(1+$T$14), 0), ROUND(_xlfn.NORM.INV(Y1658, $D$13, $D$14)*(1+$T$14), 0))</f>
        <v>30</v>
      </c>
      <c r="AA1658" s="20">
        <f ca="1">RAND()</f>
        <v>0.17283530713438644</v>
      </c>
      <c r="AB1658" s="18">
        <f ca="1">IF(B1658=1, ROUND(_xlfn.NORM.INV(AA1658,$C$15,$C$16), 2), ROUND(_xlfn.NORM.INV(AA1658, $D$15, $D$16), 2))</f>
        <v>2683.36</v>
      </c>
      <c r="AC1658" s="15">
        <f ca="1">MIN(G1658,Z1658)</f>
        <v>30</v>
      </c>
      <c r="AD1658" s="15">
        <f ca="1">RAND()</f>
        <v>0.99883491092502052</v>
      </c>
      <c r="AE1658" s="19">
        <f ca="1">(IF(B1658=1, $G$21+($G$22-$G$21)*AD1658, $H$21+($H$22-$H$21)*AD1658))</f>
        <v>3.9965047327750615E-2</v>
      </c>
      <c r="AF1658" s="15">
        <f ca="1">ROUND(AC1658*(1-AE1658), 0)</f>
        <v>29</v>
      </c>
      <c r="AG1658" s="20">
        <f ca="1">RAND()</f>
        <v>6.5421540541920065E-3</v>
      </c>
      <c r="AH1658" s="15">
        <f ca="1">IF(B1658=1, ROUND(_xlfn.NORM.INV(AG1658,$C$17,$C$18)*(1+$T$14), 0), ROUND(_xlfn.NORM.INV(AG1658, $D$17, $D$18)*(1+$T$14), 0))</f>
        <v>69</v>
      </c>
      <c r="AI1658" s="20">
        <f ca="1">RAND()</f>
        <v>8.5644273477716637E-2</v>
      </c>
      <c r="AJ1658" s="18">
        <f ca="1">IF(B1658=1, ROUND(_xlfn.NORM.INV(AI1658,$C$19,$C$20), 2), ROUND(_xlfn.NORM.INV(AI1658, $D$19, $D$20), 2))</f>
        <v>1644.81</v>
      </c>
      <c r="AK1658" s="15">
        <f ca="1">MIN(ROUND(H1658*(1+$C$22),0),AH1658)</f>
        <v>69</v>
      </c>
      <c r="AL1658" s="20">
        <f ca="1">RAND()</f>
        <v>0.92599874457134845</v>
      </c>
      <c r="AM1658" s="19">
        <f ca="1">(IF(B1658=1, $G$21+($G$22-$G$21)*AL1658, $H$21+($H$22-$H$21)*AL1658))</f>
        <v>3.7779962337140455E-2</v>
      </c>
      <c r="AN1658" s="15">
        <f ca="1">ROUND(AK1658*(1-AM1658), 0)</f>
        <v>66</v>
      </c>
      <c r="AO1658" s="18">
        <f ca="1">SUM(IF(AN1658&gt;H1658, (AN1658-H1658)*($G$23+AJ1658), 0),IF(AF1658&gt;G1658,(AF1658-G1658)*($G$23+AB1658),0),IF(X1658&gt;F1658,(X1658-F1658)*($G$23+T1658),0),IF(P1658&gt;E1658,(P1658-E1658)*($G$23+L1658),0))</f>
        <v>0</v>
      </c>
      <c r="AP1658" s="18">
        <f>-$C$24</f>
        <v>-313614.51120000001</v>
      </c>
      <c r="AQ1658" s="17">
        <f ca="1">L1658*P1658+T1658*X1658+AB1658*AF1658+AJ1658*AN1658-AO1658+AP1658</f>
        <v>130513.46879999997</v>
      </c>
      <c r="AS1658" s="21">
        <f ca="1">SUM(IF(AN1658&gt;H1658, (AN1658-H1658), 0),IF(AF1658&gt;G1658,(AF1658-G1658),0),IF(X1658&gt;F1658,(X1658-F1658),0),IF(P1658&gt;E1658,(P1658-E1658),0))</f>
        <v>0</v>
      </c>
    </row>
    <row r="1659" spans="1:45" x14ac:dyDescent="0.4">
      <c r="A1659" s="15">
        <v>1631</v>
      </c>
      <c r="B1659" s="15">
        <f ca="1">IF(RAND() &lt; (8/12), 0, 1)</f>
        <v>0</v>
      </c>
      <c r="C1659" s="20">
        <f ca="1">RAND()</f>
        <v>0.25086235399434698</v>
      </c>
      <c r="D1659" s="15" t="str">
        <f ca="1">LOOKUP(C1659,$H$13:$H$16,$F$13:$F$16)</f>
        <v>Airbus A380-800</v>
      </c>
      <c r="E1659" s="15">
        <f ca="1">LOOKUP(D1659,$F$6:$F$9,$I$6:$I$9)</f>
        <v>14</v>
      </c>
      <c r="F1659" s="15">
        <f ca="1">LOOKUP(D1659,$F$6:$F$9,$J$6:$J$9)</f>
        <v>76</v>
      </c>
      <c r="G1659" s="15">
        <f ca="1">LOOKUP(D1659,$F$6:$F$9,$K$6:$K$9)</f>
        <v>56</v>
      </c>
      <c r="H1659" s="15">
        <f ca="1">LOOKUP(D1659,$F$6:$F$9,$L$6:$L$9)</f>
        <v>341</v>
      </c>
      <c r="I1659" s="20">
        <f ca="1">RAND()</f>
        <v>0.53140317308016449</v>
      </c>
      <c r="J1659" s="15">
        <f ca="1">IF(B1659=1, ROUND(_xlfn.NORM.INV(I1659,$C$5,$C$6)*(1+$T$14), 0), ROUND(_xlfn.NORM.INV(I1659, $D$5, $D$6)*(1+$T$14), 0))</f>
        <v>4</v>
      </c>
      <c r="K1659" s="20">
        <f ca="1">RAND()</f>
        <v>1.4536093764433322E-2</v>
      </c>
      <c r="L1659" s="18">
        <f ca="1">IF(B1659=1, ROUND(_xlfn.NORM.INV(K1659,$C$7,$C$8), 2), ROUND(_xlfn.NORM.INV(K1659, $D$7, $D$8), 2))</f>
        <v>9497.68</v>
      </c>
      <c r="M1659" s="15">
        <f ca="1">MIN(E1659,J1659)</f>
        <v>4</v>
      </c>
      <c r="N1659" s="15">
        <f ca="1">RAND()</f>
        <v>0.32737750431761481</v>
      </c>
      <c r="O1659" s="19">
        <f ca="1">(IF(B1659=1, $G$21+($G$22-$G$21)*N1659, $H$21+($H$22-$H$21)*N1659))</f>
        <v>1.9821325129528444E-2</v>
      </c>
      <c r="P1659" s="15">
        <f ca="1">ROUND(M1659*(1-O1659), 0)</f>
        <v>4</v>
      </c>
      <c r="Q1659" s="20">
        <f ca="1">RAND()</f>
        <v>0.10244464457318359</v>
      </c>
      <c r="R1659" s="15">
        <f ca="1">IF(B1659=1, ROUND(_xlfn.NORM.INV(Q1659,$C$9,$C$10)*(1+$T$14), 0), ROUND(_xlfn.NORM.INV(Q1659, $D$9, $D$10)*(1+$T$14), 0))</f>
        <v>27</v>
      </c>
      <c r="S1659" s="20">
        <f ca="1">RAND()</f>
        <v>0.25889595681565525</v>
      </c>
      <c r="T1659" s="18">
        <f ca="1">IF(B1659=1, ROUND(_xlfn.NORM.INV(S1659,$C$11,$C$12), 2), ROUND(_xlfn.NORM.INV(S1659, $D$11, $D$12), 2))</f>
        <v>5098.8100000000004</v>
      </c>
      <c r="U1659" s="15">
        <f ca="1">MIN(F1659,R1659)</f>
        <v>27</v>
      </c>
      <c r="V1659" s="15">
        <f ca="1">RAND()</f>
        <v>0.7669819116685509</v>
      </c>
      <c r="W1659" s="19">
        <f ca="1">(IF(B1659=1, $G$21+($G$22-$G$21)*V1659, $H$21+($H$22-$H$21)*V1659))</f>
        <v>3.3009457350056524E-2</v>
      </c>
      <c r="X1659" s="15">
        <f ca="1">ROUND(U1659*(1-W1659), 0)</f>
        <v>26</v>
      </c>
      <c r="Y1659" s="20">
        <f ca="1">RAND()</f>
        <v>0.48559219722500502</v>
      </c>
      <c r="Z1659" s="15">
        <f ca="1">IF(B1659=1, ROUND(_xlfn.NORM.INV(Y1659,$C$13,$C$14)*(1+$T$14), 0), ROUND(_xlfn.NORM.INV(Y1659, $D$13, $D$14)*(1+$T$14), 0))</f>
        <v>35</v>
      </c>
      <c r="AA1659" s="20">
        <f ca="1">RAND()</f>
        <v>0.19795171900341646</v>
      </c>
      <c r="AB1659" s="18">
        <f ca="1">IF(B1659=1, ROUND(_xlfn.NORM.INV(AA1659,$C$15,$C$16), 2), ROUND(_xlfn.NORM.INV(AA1659, $D$15, $D$16), 2))</f>
        <v>2694.79</v>
      </c>
      <c r="AC1659" s="15">
        <f ca="1">MIN(G1659,Z1659)</f>
        <v>35</v>
      </c>
      <c r="AD1659" s="15">
        <f ca="1">RAND()</f>
        <v>0.73406139465764086</v>
      </c>
      <c r="AE1659" s="19">
        <f ca="1">(IF(B1659=1, $G$21+($G$22-$G$21)*AD1659, $H$21+($H$22-$H$21)*AD1659))</f>
        <v>3.2021841839729226E-2</v>
      </c>
      <c r="AF1659" s="15">
        <f ca="1">ROUND(AC1659*(1-AE1659), 0)</f>
        <v>34</v>
      </c>
      <c r="AG1659" s="20">
        <f ca="1">RAND()</f>
        <v>0.15602610216452706</v>
      </c>
      <c r="AH1659" s="15">
        <f ca="1">IF(B1659=1, ROUND(_xlfn.NORM.INV(AG1659,$C$17,$C$18)*(1+$T$14), 0), ROUND(_xlfn.NORM.INV(AG1659, $D$17, $D$18)*(1+$T$14), 0))</f>
        <v>146</v>
      </c>
      <c r="AI1659" s="20">
        <f ca="1">RAND()</f>
        <v>0.94172104693268943</v>
      </c>
      <c r="AJ1659" s="18">
        <f ca="1">IF(B1659=1, ROUND(_xlfn.NORM.INV(AI1659,$C$19,$C$20), 2), ROUND(_xlfn.NORM.INV(AI1659, $D$19, $D$20), 2))</f>
        <v>1867.94</v>
      </c>
      <c r="AK1659" s="15">
        <f ca="1">MIN(ROUND(H1659*(1+$C$22),0),AH1659)</f>
        <v>146</v>
      </c>
      <c r="AL1659" s="20">
        <f ca="1">RAND()</f>
        <v>8.8589561953020812E-3</v>
      </c>
      <c r="AM1659" s="19">
        <f ca="1">(IF(B1659=1, $G$21+($G$22-$G$21)*AL1659, $H$21+($H$22-$H$21)*AL1659))</f>
        <v>1.0265768685859062E-2</v>
      </c>
      <c r="AN1659" s="15">
        <f ca="1">ROUND(AK1659*(1-AM1659), 0)</f>
        <v>145</v>
      </c>
      <c r="AO1659" s="18">
        <f ca="1">SUM(IF(AN1659&gt;H1659, (AN1659-H1659)*($G$23+AJ1659), 0),IF(AF1659&gt;G1659,(AF1659-G1659)*($G$23+AB1659),0),IF(X1659&gt;F1659,(X1659-F1659)*($G$23+T1659),0),IF(P1659&gt;E1659,(P1659-E1659)*($G$23+L1659),0))</f>
        <v>0</v>
      </c>
      <c r="AP1659" s="18">
        <f>-$C$24</f>
        <v>-313614.51120000001</v>
      </c>
      <c r="AQ1659" s="17">
        <f ca="1">L1659*P1659+T1659*X1659+AB1659*AF1659+AJ1659*AN1659-AO1659+AP1659</f>
        <v>219419.42879999994</v>
      </c>
      <c r="AS1659" s="21">
        <f ca="1">SUM(IF(AN1659&gt;H1659, (AN1659-H1659), 0),IF(AF1659&gt;G1659,(AF1659-G1659),0),IF(X1659&gt;F1659,(X1659-F1659),0),IF(P1659&gt;E1659,(P1659-E1659),0))</f>
        <v>0</v>
      </c>
    </row>
    <row r="1660" spans="1:45" x14ac:dyDescent="0.4">
      <c r="A1660" s="15">
        <v>1632</v>
      </c>
      <c r="B1660" s="15">
        <f ca="1">IF(RAND() &lt; (8/12), 0, 1)</f>
        <v>1</v>
      </c>
      <c r="C1660" s="20">
        <f ca="1">RAND()</f>
        <v>2.5893138260677073E-2</v>
      </c>
      <c r="D1660" s="15" t="str">
        <f ca="1">LOOKUP(C1660,$H$13:$H$16,$F$13:$F$16)</f>
        <v>Airbus A350-900</v>
      </c>
      <c r="E1660" s="15">
        <f ca="1">LOOKUP(D1660,$F$6:$F$9,$I$6:$I$9)</f>
        <v>0</v>
      </c>
      <c r="F1660" s="15">
        <f ca="1">LOOKUP(D1660,$F$6:$F$9,$J$6:$J$9)</f>
        <v>32</v>
      </c>
      <c r="G1660" s="15">
        <f ca="1">LOOKUP(D1660,$F$6:$F$9,$K$6:$K$9)</f>
        <v>21</v>
      </c>
      <c r="H1660" s="15">
        <f ca="1">LOOKUP(D1660,$F$6:$F$9,$L$6:$L$9)</f>
        <v>259</v>
      </c>
      <c r="I1660" s="20">
        <f ca="1">RAND()</f>
        <v>0.27095177549813199</v>
      </c>
      <c r="J1660" s="15">
        <f ca="1">IF(B1660=1, ROUND(_xlfn.NORM.INV(I1660,$C$5,$C$6)*(1+$T$14), 0), ROUND(_xlfn.NORM.INV(I1660, $D$5, $D$6)*(1+$T$14), 0))</f>
        <v>5</v>
      </c>
      <c r="K1660" s="20">
        <f ca="1">RAND()</f>
        <v>0.49689876678824418</v>
      </c>
      <c r="L1660" s="18">
        <f ca="1">IF(B1660=1, ROUND(_xlfn.NORM.INV(K1660,$C$7,$C$8), 2), ROUND(_xlfn.NORM.INV(K1660, $D$7, $D$8), 2))</f>
        <v>13644.86</v>
      </c>
      <c r="M1660" s="15">
        <f ca="1">MIN(E1660,J1660)</f>
        <v>0</v>
      </c>
      <c r="N1660" s="15">
        <f ca="1">RAND()</f>
        <v>0.7243562877424673</v>
      </c>
      <c r="O1660" s="19">
        <f ca="1">(IF(B1660=1, $G$21+($G$22-$G$21)*N1660, $H$21+($H$22-$H$21)*N1660))</f>
        <v>4.0352470070986357E-2</v>
      </c>
      <c r="P1660" s="15">
        <f ca="1">ROUND(M1660*(1-O1660), 0)</f>
        <v>0</v>
      </c>
      <c r="Q1660" s="20">
        <f ca="1">RAND()</f>
        <v>0.76662711035196085</v>
      </c>
      <c r="R1660" s="15">
        <f ca="1">IF(B1660=1, ROUND(_xlfn.NORM.INV(Q1660,$C$9,$C$10)*(1+$T$14), 0), ROUND(_xlfn.NORM.INV(Q1660, $D$9, $D$10)*(1+$T$14), 0))</f>
        <v>79</v>
      </c>
      <c r="S1660" s="20">
        <f ca="1">RAND()</f>
        <v>0.82301843757771598</v>
      </c>
      <c r="T1660" s="18">
        <f ca="1">IF(B1660=1, ROUND(_xlfn.NORM.INV(S1660,$C$11,$C$12), 2), ROUND(_xlfn.NORM.INV(S1660, $D$11, $D$12), 2))</f>
        <v>7665.26</v>
      </c>
      <c r="U1660" s="15">
        <f ca="1">MIN(F1660,R1660)</f>
        <v>32</v>
      </c>
      <c r="V1660" s="15">
        <f ca="1">RAND()</f>
        <v>0.65160489309500824</v>
      </c>
      <c r="W1660" s="19">
        <f ca="1">(IF(B1660=1, $G$21+($G$22-$G$21)*V1660, $H$21+($H$22-$H$21)*V1660))</f>
        <v>3.7806171258325291E-2</v>
      </c>
      <c r="X1660" s="15">
        <f ca="1">ROUND(U1660*(1-W1660), 0)</f>
        <v>31</v>
      </c>
      <c r="Y1660" s="20">
        <f ca="1">RAND()</f>
        <v>0.35287763370217884</v>
      </c>
      <c r="Z1660" s="15">
        <f ca="1">IF(B1660=1, ROUND(_xlfn.NORM.INV(Y1660,$C$13,$C$14)*(1+$T$14), 0), ROUND(_xlfn.NORM.INV(Y1660, $D$13, $D$14)*(1+$T$14), 0))</f>
        <v>46</v>
      </c>
      <c r="AA1660" s="20">
        <f ca="1">RAND()</f>
        <v>0.44743773287041189</v>
      </c>
      <c r="AB1660" s="18">
        <f ca="1">IF(B1660=1, ROUND(_xlfn.NORM.INV(AA1660,$C$15,$C$16), 2), ROUND(_xlfn.NORM.INV(AA1660, $D$15, $D$16), 2))</f>
        <v>3578.82</v>
      </c>
      <c r="AC1660" s="15">
        <f ca="1">MIN(G1660,Z1660)</f>
        <v>21</v>
      </c>
      <c r="AD1660" s="15">
        <f ca="1">RAND()</f>
        <v>0.95052821811858934</v>
      </c>
      <c r="AE1660" s="19">
        <f ca="1">(IF(B1660=1, $G$21+($G$22-$G$21)*AD1660, $H$21+($H$22-$H$21)*AD1660))</f>
        <v>4.8268487634150627E-2</v>
      </c>
      <c r="AF1660" s="15">
        <f ca="1">ROUND(AC1660*(1-AE1660), 0)</f>
        <v>20</v>
      </c>
      <c r="AG1660" s="20">
        <f ca="1">RAND()</f>
        <v>0.29804525942473437</v>
      </c>
      <c r="AH1660" s="15">
        <f ca="1">IF(B1660=1, ROUND(_xlfn.NORM.INV(AG1660,$C$17,$C$18)*(1+$T$14), 0), ROUND(_xlfn.NORM.INV(AG1660, $D$17, $D$18)*(1+$T$14), 0))</f>
        <v>238</v>
      </c>
      <c r="AI1660" s="20">
        <f ca="1">RAND()</f>
        <v>0.45910253682264512</v>
      </c>
      <c r="AJ1660" s="18">
        <f ca="1">IF(B1660=1, ROUND(_xlfn.NORM.INV(AI1660,$C$19,$C$20), 2), ROUND(_xlfn.NORM.INV(AI1660, $D$19, $D$20), 2))</f>
        <v>2245.61</v>
      </c>
      <c r="AK1660" s="15">
        <f ca="1">MIN(ROUND(H1660*(1+$C$22),0),AH1660)</f>
        <v>238</v>
      </c>
      <c r="AL1660" s="20">
        <f ca="1">RAND()</f>
        <v>8.460383054610543E-2</v>
      </c>
      <c r="AM1660" s="19">
        <f ca="1">(IF(B1660=1, $G$21+($G$22-$G$21)*AL1660, $H$21+($H$22-$H$21)*AL1660))</f>
        <v>1.7961134069113691E-2</v>
      </c>
      <c r="AN1660" s="15">
        <f ca="1">ROUND(AK1660*(1-AM1660), 0)</f>
        <v>234</v>
      </c>
      <c r="AO1660" s="18">
        <f ca="1">SUM(IF(AN1660&gt;H1660, (AN1660-H1660)*($G$23+AJ1660), 0),IF(AF1660&gt;G1660,(AF1660-G1660)*($G$23+AB1660),0),IF(X1660&gt;F1660,(X1660-F1660)*($G$23+T1660),0),IF(P1660&gt;E1660,(P1660-E1660)*($G$23+L1660),0))</f>
        <v>0</v>
      </c>
      <c r="AP1660" s="18">
        <f>-$C$24</f>
        <v>-313614.51120000001</v>
      </c>
      <c r="AQ1660" s="17">
        <f ca="1">L1660*P1660+T1660*X1660+AB1660*AF1660+AJ1660*AN1660-AO1660+AP1660</f>
        <v>521057.68879999995</v>
      </c>
      <c r="AS1660" s="21">
        <f ca="1">SUM(IF(AN1660&gt;H1660, (AN1660-H1660), 0),IF(AF1660&gt;G1660,(AF1660-G1660),0),IF(X1660&gt;F1660,(X1660-F1660),0),IF(P1660&gt;E1660,(P1660-E1660),0))</f>
        <v>0</v>
      </c>
    </row>
    <row r="1661" spans="1:45" x14ac:dyDescent="0.4">
      <c r="A1661" s="15">
        <v>1633</v>
      </c>
      <c r="B1661" s="15">
        <f ca="1">IF(RAND() &lt; (8/12), 0, 1)</f>
        <v>1</v>
      </c>
      <c r="C1661" s="20">
        <f ca="1">RAND()</f>
        <v>0.27152540669653547</v>
      </c>
      <c r="D1661" s="15" t="str">
        <f ca="1">LOOKUP(C1661,$H$13:$H$16,$F$13:$F$16)</f>
        <v>Airbus A380-800</v>
      </c>
      <c r="E1661" s="15">
        <f ca="1">LOOKUP(D1661,$F$6:$F$9,$I$6:$I$9)</f>
        <v>14</v>
      </c>
      <c r="F1661" s="15">
        <f ca="1">LOOKUP(D1661,$F$6:$F$9,$J$6:$J$9)</f>
        <v>76</v>
      </c>
      <c r="G1661" s="15">
        <f ca="1">LOOKUP(D1661,$F$6:$F$9,$K$6:$K$9)</f>
        <v>56</v>
      </c>
      <c r="H1661" s="15">
        <f ca="1">LOOKUP(D1661,$F$6:$F$9,$L$6:$L$9)</f>
        <v>341</v>
      </c>
      <c r="I1661" s="20">
        <f ca="1">RAND()</f>
        <v>0.53961614666330648</v>
      </c>
      <c r="J1661" s="15">
        <f ca="1">IF(B1661=1, ROUND(_xlfn.NORM.INV(I1661,$C$5,$C$6)*(1+$T$14), 0), ROUND(_xlfn.NORM.INV(I1661, $D$5, $D$6)*(1+$T$14), 0))</f>
        <v>7</v>
      </c>
      <c r="K1661" s="20">
        <f ca="1">RAND()</f>
        <v>0.35107103171415266</v>
      </c>
      <c r="L1661" s="18">
        <f ca="1">IF(B1661=1, ROUND(_xlfn.NORM.INV(K1661,$C$7,$C$8), 2), ROUND(_xlfn.NORM.INV(K1661, $D$7, $D$8), 2))</f>
        <v>12969.2</v>
      </c>
      <c r="M1661" s="15">
        <f ca="1">MIN(E1661,J1661)</f>
        <v>7</v>
      </c>
      <c r="N1661" s="15">
        <f ca="1">RAND()</f>
        <v>0.70446632686864508</v>
      </c>
      <c r="O1661" s="19">
        <f ca="1">(IF(B1661=1, $G$21+($G$22-$G$21)*N1661, $H$21+($H$22-$H$21)*N1661))</f>
        <v>3.9656321440402584E-2</v>
      </c>
      <c r="P1661" s="15">
        <f ca="1">ROUND(M1661*(1-O1661), 0)</f>
        <v>7</v>
      </c>
      <c r="Q1661" s="20">
        <f ca="1">RAND()</f>
        <v>0.78810382474061347</v>
      </c>
      <c r="R1661" s="15">
        <f ca="1">IF(B1661=1, ROUND(_xlfn.NORM.INV(Q1661,$C$9,$C$10)*(1+$T$14), 0), ROUND(_xlfn.NORM.INV(Q1661, $D$9, $D$10)*(1+$T$14), 0))</f>
        <v>81</v>
      </c>
      <c r="S1661" s="20">
        <f ca="1">RAND()</f>
        <v>0.11093653403276327</v>
      </c>
      <c r="T1661" s="18">
        <f ca="1">IF(B1661=1, ROUND(_xlfn.NORM.INV(S1661,$C$11,$C$12), 2), ROUND(_xlfn.NORM.INV(S1661, $D$11, $D$12), 2))</f>
        <v>5727.94</v>
      </c>
      <c r="U1661" s="15">
        <f ca="1">MIN(F1661,R1661)</f>
        <v>76</v>
      </c>
      <c r="V1661" s="15">
        <f ca="1">RAND()</f>
        <v>0.36271670555918922</v>
      </c>
      <c r="W1661" s="19">
        <f ca="1">(IF(B1661=1, $G$21+($G$22-$G$21)*V1661, $H$21+($H$22-$H$21)*V1661))</f>
        <v>2.7695084694571624E-2</v>
      </c>
      <c r="X1661" s="15">
        <f ca="1">ROUND(U1661*(1-W1661), 0)</f>
        <v>74</v>
      </c>
      <c r="Y1661" s="20">
        <f ca="1">RAND()</f>
        <v>0.94625223105878542</v>
      </c>
      <c r="Z1661" s="15">
        <f ca="1">IF(B1661=1, ROUND(_xlfn.NORM.INV(Y1661,$C$13,$C$14)*(1+$T$14), 0), ROUND(_xlfn.NORM.INV(Y1661, $D$13, $D$14)*(1+$T$14), 0))</f>
        <v>92</v>
      </c>
      <c r="AA1661" s="20">
        <f ca="1">RAND()</f>
        <v>0.98929518382645865</v>
      </c>
      <c r="AB1661" s="18">
        <f ca="1">IF(B1661=1, ROUND(_xlfn.NORM.INV(AA1661,$C$15,$C$16), 2), ROUND(_xlfn.NORM.INV(AA1661, $D$15, $D$16), 2))</f>
        <v>4748.79</v>
      </c>
      <c r="AC1661" s="15">
        <f ca="1">MIN(G1661,Z1661)</f>
        <v>56</v>
      </c>
      <c r="AD1661" s="15">
        <f ca="1">RAND()</f>
        <v>0.31753133387433008</v>
      </c>
      <c r="AE1661" s="19">
        <f ca="1">(IF(B1661=1, $G$21+($G$22-$G$21)*AD1661, $H$21+($H$22-$H$21)*AD1661))</f>
        <v>2.6113596685601554E-2</v>
      </c>
      <c r="AF1661" s="15">
        <f ca="1">ROUND(AC1661*(1-AE1661), 0)</f>
        <v>55</v>
      </c>
      <c r="AG1661" s="20">
        <f ca="1">RAND()</f>
        <v>0.92666440214374735</v>
      </c>
      <c r="AH1661" s="15">
        <f ca="1">IF(B1661=1, ROUND(_xlfn.NORM.INV(AG1661,$C$17,$C$18)*(1+$T$14), 0), ROUND(_xlfn.NORM.INV(AG1661, $D$17, $D$18)*(1+$T$14), 0))</f>
        <v>487</v>
      </c>
      <c r="AI1661" s="20">
        <f ca="1">RAND()</f>
        <v>0.76270945547804214</v>
      </c>
      <c r="AJ1661" s="18">
        <f ca="1">IF(B1661=1, ROUND(_xlfn.NORM.INV(AI1661,$C$19,$C$20), 2), ROUND(_xlfn.NORM.INV(AI1661, $D$19, $D$20), 2))</f>
        <v>2491.4</v>
      </c>
      <c r="AK1661" s="15">
        <f ca="1">MIN(ROUND(H1661*(1+$C$22),0),AH1661)</f>
        <v>358</v>
      </c>
      <c r="AL1661" s="20">
        <f ca="1">RAND()</f>
        <v>0.54060324559163364</v>
      </c>
      <c r="AM1661" s="19">
        <f ca="1">(IF(B1661=1, $G$21+($G$22-$G$21)*AL1661, $H$21+($H$22-$H$21)*AL1661))</f>
        <v>3.3921113595707181E-2</v>
      </c>
      <c r="AN1661" s="15">
        <f ca="1">ROUND(AK1661*(1-AM1661), 0)</f>
        <v>346</v>
      </c>
      <c r="AO1661" s="18">
        <f ca="1">SUM(IF(AN1661&gt;H1661, (AN1661-H1661)*($G$23+AJ1661), 0),IF(AF1661&gt;G1661,(AF1661-G1661)*($G$23+AB1661),0),IF(X1661&gt;F1661,(X1661-F1661)*($G$23+T1661),0),IF(P1661&gt;E1661,(P1661-E1661)*($G$23+L1661),0))</f>
        <v>16712</v>
      </c>
      <c r="AP1661" s="18">
        <f>-$C$24</f>
        <v>-313614.51120000001</v>
      </c>
      <c r="AQ1661" s="17">
        <f ca="1">L1661*P1661+T1661*X1661+AB1661*AF1661+AJ1661*AN1661-AO1661+AP1661</f>
        <v>1307533.2988</v>
      </c>
      <c r="AS1661" s="21">
        <f ca="1">SUM(IF(AN1661&gt;H1661, (AN1661-H1661), 0),IF(AF1661&gt;G1661,(AF1661-G1661),0),IF(X1661&gt;F1661,(X1661-F1661),0),IF(P1661&gt;E1661,(P1661-E1661),0))</f>
        <v>5</v>
      </c>
    </row>
    <row r="1662" spans="1:45" x14ac:dyDescent="0.4">
      <c r="A1662" s="15">
        <v>1634</v>
      </c>
      <c r="B1662" s="15">
        <f ca="1">IF(RAND() &lt; (8/12), 0, 1)</f>
        <v>0</v>
      </c>
      <c r="C1662" s="20">
        <f ca="1">RAND()</f>
        <v>0.75894947094092513</v>
      </c>
      <c r="D1662" s="15" t="str">
        <f ca="1">LOOKUP(C1662,$H$13:$H$16,$F$13:$F$16)</f>
        <v>Boeing 777-300ER</v>
      </c>
      <c r="E1662" s="15">
        <f ca="1">LOOKUP(D1662,$F$6:$F$9,$I$6:$I$9)</f>
        <v>8</v>
      </c>
      <c r="F1662" s="15">
        <f ca="1">LOOKUP(D1662,$F$6:$F$9,$J$6:$J$9)</f>
        <v>40</v>
      </c>
      <c r="G1662" s="15">
        <f ca="1">LOOKUP(D1662,$F$6:$F$9,$K$6:$K$9)</f>
        <v>24</v>
      </c>
      <c r="H1662" s="15">
        <f ca="1">LOOKUP(D1662,$F$6:$F$9,$L$6:$L$9)</f>
        <v>260</v>
      </c>
      <c r="I1662" s="20">
        <f ca="1">RAND()</f>
        <v>0.99018958994778328</v>
      </c>
      <c r="J1662" s="15">
        <f ca="1">IF(B1662=1, ROUND(_xlfn.NORM.INV(I1662,$C$5,$C$6)*(1+$T$14), 0), ROUND(_xlfn.NORM.INV(I1662, $D$5, $D$6)*(1+$T$14), 0))</f>
        <v>7</v>
      </c>
      <c r="K1662" s="20">
        <f ca="1">RAND()</f>
        <v>0.28274170699541268</v>
      </c>
      <c r="L1662" s="18">
        <f ca="1">IF(B1662=1, ROUND(_xlfn.NORM.INV(K1662,$C$7,$C$8), 2), ROUND(_xlfn.NORM.INV(K1662, $D$7, $D$8), 2))</f>
        <v>10230.450000000001</v>
      </c>
      <c r="M1662" s="15">
        <f ca="1">MIN(E1662,J1662)</f>
        <v>7</v>
      </c>
      <c r="N1662" s="15">
        <f ca="1">RAND()</f>
        <v>0.47055016301856312</v>
      </c>
      <c r="O1662" s="19">
        <f ca="1">(IF(B1662=1, $G$21+($G$22-$G$21)*N1662, $H$21+($H$22-$H$21)*N1662))</f>
        <v>2.4116504890556893E-2</v>
      </c>
      <c r="P1662" s="15">
        <f ca="1">ROUND(M1662*(1-O1662), 0)</f>
        <v>7</v>
      </c>
      <c r="Q1662" s="20">
        <f ca="1">RAND()</f>
        <v>0.90253505527033318</v>
      </c>
      <c r="R1662" s="15">
        <f ca="1">IF(B1662=1, ROUND(_xlfn.NORM.INV(Q1662,$C$9,$C$10)*(1+$T$14), 0), ROUND(_xlfn.NORM.INV(Q1662, $D$9, $D$10)*(1+$T$14), 0))</f>
        <v>54</v>
      </c>
      <c r="S1662" s="20">
        <f ca="1">RAND()</f>
        <v>0.34190019305500174</v>
      </c>
      <c r="T1662" s="18">
        <f ca="1">IF(B1662=1, ROUND(_xlfn.NORM.INV(S1662,$C$11,$C$12), 2), ROUND(_xlfn.NORM.INV(S1662, $D$11, $D$12), 2))</f>
        <v>5153.38</v>
      </c>
      <c r="U1662" s="15">
        <f ca="1">MIN(F1662,R1662)</f>
        <v>40</v>
      </c>
      <c r="V1662" s="15">
        <f ca="1">RAND()</f>
        <v>0.49786837430076447</v>
      </c>
      <c r="W1662" s="19">
        <f ca="1">(IF(B1662=1, $G$21+($G$22-$G$21)*V1662, $H$21+($H$22-$H$21)*V1662))</f>
        <v>2.4936051229022933E-2</v>
      </c>
      <c r="X1662" s="15">
        <f ca="1">ROUND(U1662*(1-W1662), 0)</f>
        <v>39</v>
      </c>
      <c r="Y1662" s="20">
        <f ca="1">RAND()</f>
        <v>0.37890425718510989</v>
      </c>
      <c r="Z1662" s="15">
        <f ca="1">IF(B1662=1, ROUND(_xlfn.NORM.INV(Y1662,$C$13,$C$14)*(1+$T$14), 0), ROUND(_xlfn.NORM.INV(Y1662, $D$13, $D$14)*(1+$T$14), 0))</f>
        <v>33</v>
      </c>
      <c r="AA1662" s="20">
        <f ca="1">RAND()</f>
        <v>0.51080971320846891</v>
      </c>
      <c r="AB1662" s="18">
        <f ca="1">IF(B1662=1, ROUND(_xlfn.NORM.INV(AA1662,$C$15,$C$16), 2), ROUND(_xlfn.NORM.INV(AA1662, $D$15, $D$16), 2))</f>
        <v>2801.26</v>
      </c>
      <c r="AC1662" s="15">
        <f ca="1">MIN(G1662,Z1662)</f>
        <v>24</v>
      </c>
      <c r="AD1662" s="15">
        <f ca="1">RAND()</f>
        <v>0.81114422664320251</v>
      </c>
      <c r="AE1662" s="19">
        <f ca="1">(IF(B1662=1, $G$21+($G$22-$G$21)*AD1662, $H$21+($H$22-$H$21)*AD1662))</f>
        <v>3.4334326799296072E-2</v>
      </c>
      <c r="AF1662" s="15">
        <f ca="1">ROUND(AC1662*(1-AE1662), 0)</f>
        <v>23</v>
      </c>
      <c r="AG1662" s="20">
        <f ca="1">RAND()</f>
        <v>0.36071760852183521</v>
      </c>
      <c r="AH1662" s="15">
        <f ca="1">IF(B1662=1, ROUND(_xlfn.NORM.INV(AG1662,$C$17,$C$18)*(1+$T$14), 0), ROUND(_xlfn.NORM.INV(AG1662, $D$17, $D$18)*(1+$T$14), 0))</f>
        <v>181</v>
      </c>
      <c r="AI1662" s="20">
        <f ca="1">RAND()</f>
        <v>0.41629558559776947</v>
      </c>
      <c r="AJ1662" s="18">
        <f ca="1">IF(B1662=1, ROUND(_xlfn.NORM.INV(AI1662,$C$19,$C$20), 2), ROUND(_xlfn.NORM.INV(AI1662, $D$19, $D$20), 2))</f>
        <v>1732.67</v>
      </c>
      <c r="AK1662" s="15">
        <f ca="1">MIN(ROUND(H1662*(1+$C$22),0),AH1662)</f>
        <v>181</v>
      </c>
      <c r="AL1662" s="20">
        <f ca="1">RAND()</f>
        <v>0.72864937748084369</v>
      </c>
      <c r="AM1662" s="19">
        <f ca="1">(IF(B1662=1, $G$21+($G$22-$G$21)*AL1662, $H$21+($H$22-$H$21)*AL1662))</f>
        <v>3.1859481324425308E-2</v>
      </c>
      <c r="AN1662" s="15">
        <f ca="1">ROUND(AK1662*(1-AM1662), 0)</f>
        <v>175</v>
      </c>
      <c r="AO1662" s="18">
        <f ca="1">SUM(IF(AN1662&gt;H1662, (AN1662-H1662)*($G$23+AJ1662), 0),IF(AF1662&gt;G1662,(AF1662-G1662)*($G$23+AB1662),0),IF(X1662&gt;F1662,(X1662-F1662)*($G$23+T1662),0),IF(P1662&gt;E1662,(P1662-E1662)*($G$23+L1662),0))</f>
        <v>0</v>
      </c>
      <c r="AP1662" s="18">
        <f>-$C$24</f>
        <v>-313614.51120000001</v>
      </c>
      <c r="AQ1662" s="17">
        <f ca="1">L1662*P1662+T1662*X1662+AB1662*AF1662+AJ1662*AN1662-AO1662+AP1662</f>
        <v>326626.68879999995</v>
      </c>
      <c r="AS1662" s="21">
        <f ca="1">SUM(IF(AN1662&gt;H1662, (AN1662-H1662), 0),IF(AF1662&gt;G1662,(AF1662-G1662),0),IF(X1662&gt;F1662,(X1662-F1662),0),IF(P1662&gt;E1662,(P1662-E1662),0))</f>
        <v>0</v>
      </c>
    </row>
    <row r="1663" spans="1:45" x14ac:dyDescent="0.4">
      <c r="A1663" s="15">
        <v>1635</v>
      </c>
      <c r="B1663" s="15">
        <f ca="1">IF(RAND() &lt; (8/12), 0, 1)</f>
        <v>0</v>
      </c>
      <c r="C1663" s="20">
        <f ca="1">RAND()</f>
        <v>0.9808607296843258</v>
      </c>
      <c r="D1663" s="15" t="str">
        <f ca="1">LOOKUP(C1663,$H$13:$H$16,$F$13:$F$16)</f>
        <v>Boeing 777-300ER</v>
      </c>
      <c r="E1663" s="15">
        <f ca="1">LOOKUP(D1663,$F$6:$F$9,$I$6:$I$9)</f>
        <v>8</v>
      </c>
      <c r="F1663" s="15">
        <f ca="1">LOOKUP(D1663,$F$6:$F$9,$J$6:$J$9)</f>
        <v>40</v>
      </c>
      <c r="G1663" s="15">
        <f ca="1">LOOKUP(D1663,$F$6:$F$9,$K$6:$K$9)</f>
        <v>24</v>
      </c>
      <c r="H1663" s="15">
        <f ca="1">LOOKUP(D1663,$F$6:$F$9,$L$6:$L$9)</f>
        <v>260</v>
      </c>
      <c r="I1663" s="20">
        <f ca="1">RAND()</f>
        <v>0.93609936958906015</v>
      </c>
      <c r="J1663" s="15">
        <f ca="1">IF(B1663=1, ROUND(_xlfn.NORM.INV(I1663,$C$5,$C$6)*(1+$T$14), 0), ROUND(_xlfn.NORM.INV(I1663, $D$5, $D$6)*(1+$T$14), 0))</f>
        <v>6</v>
      </c>
      <c r="K1663" s="20">
        <f ca="1">RAND()</f>
        <v>0.5406814142139984</v>
      </c>
      <c r="L1663" s="18">
        <f ca="1">IF(B1663=1, ROUND(_xlfn.NORM.INV(K1663,$C$7,$C$8), 2), ROUND(_xlfn.NORM.INV(K1663, $D$7, $D$8), 2))</f>
        <v>10538.94</v>
      </c>
      <c r="M1663" s="15">
        <f ca="1">MIN(E1663,J1663)</f>
        <v>6</v>
      </c>
      <c r="N1663" s="15">
        <f ca="1">RAND()</f>
        <v>0.61038536173813118</v>
      </c>
      <c r="O1663" s="19">
        <f ca="1">(IF(B1663=1, $G$21+($G$22-$G$21)*N1663, $H$21+($H$22-$H$21)*N1663))</f>
        <v>2.8311560852143938E-2</v>
      </c>
      <c r="P1663" s="15">
        <f ca="1">ROUND(M1663*(1-O1663), 0)</f>
        <v>6</v>
      </c>
      <c r="Q1663" s="20">
        <f ca="1">RAND()</f>
        <v>0.43683072444496707</v>
      </c>
      <c r="R1663" s="15">
        <f ca="1">IF(B1663=1, ROUND(_xlfn.NORM.INV(Q1663,$C$9,$C$10)*(1+$T$14), 0), ROUND(_xlfn.NORM.INV(Q1663, $D$9, $D$10)*(1+$T$14), 0))</f>
        <v>38</v>
      </c>
      <c r="S1663" s="20">
        <f ca="1">RAND()</f>
        <v>2.9769005486514177E-2</v>
      </c>
      <c r="T1663" s="18">
        <f ca="1">IF(B1663=1, ROUND(_xlfn.NORM.INV(S1663,$C$11,$C$12), 2), ROUND(_xlfn.NORM.INV(S1663, $D$11, $D$12), 2))</f>
        <v>4816.82</v>
      </c>
      <c r="U1663" s="15">
        <f ca="1">MIN(F1663,R1663)</f>
        <v>38</v>
      </c>
      <c r="V1663" s="15">
        <f ca="1">RAND()</f>
        <v>0.4182960411953085</v>
      </c>
      <c r="W1663" s="19">
        <f ca="1">(IF(B1663=1, $G$21+($G$22-$G$21)*V1663, $H$21+($H$22-$H$21)*V1663))</f>
        <v>2.2548881235859256E-2</v>
      </c>
      <c r="X1663" s="15">
        <f ca="1">ROUND(U1663*(1-W1663), 0)</f>
        <v>37</v>
      </c>
      <c r="Y1663" s="20">
        <f ca="1">RAND()</f>
        <v>5.6557242297347265E-2</v>
      </c>
      <c r="Z1663" s="15">
        <f ca="1">IF(B1663=1, ROUND(_xlfn.NORM.INV(Y1663,$C$13,$C$14)*(1+$T$14), 0), ROUND(_xlfn.NORM.INV(Y1663, $D$13, $D$14)*(1+$T$14), 0))</f>
        <v>21</v>
      </c>
      <c r="AA1663" s="20">
        <f ca="1">RAND()</f>
        <v>0.43387647281530928</v>
      </c>
      <c r="AB1663" s="18">
        <f ca="1">IF(B1663=1, ROUND(_xlfn.NORM.INV(AA1663,$C$15,$C$16), 2), ROUND(_xlfn.NORM.INV(AA1663, $D$15, $D$16), 2))</f>
        <v>2777.73</v>
      </c>
      <c r="AC1663" s="15">
        <f ca="1">MIN(G1663,Z1663)</f>
        <v>21</v>
      </c>
      <c r="AD1663" s="15">
        <f ca="1">RAND()</f>
        <v>0.86965176686902412</v>
      </c>
      <c r="AE1663" s="19">
        <f ca="1">(IF(B1663=1, $G$21+($G$22-$G$21)*AD1663, $H$21+($H$22-$H$21)*AD1663))</f>
        <v>3.6089553006070724E-2</v>
      </c>
      <c r="AF1663" s="15">
        <f ca="1">ROUND(AC1663*(1-AE1663), 0)</f>
        <v>20</v>
      </c>
      <c r="AG1663" s="20">
        <f ca="1">RAND()</f>
        <v>0.37731366322891513</v>
      </c>
      <c r="AH1663" s="15">
        <f ca="1">IF(B1663=1, ROUND(_xlfn.NORM.INV(AG1663,$C$17,$C$18)*(1+$T$14), 0), ROUND(_xlfn.NORM.INV(AG1663, $D$17, $D$18)*(1+$T$14), 0))</f>
        <v>183</v>
      </c>
      <c r="AI1663" s="20">
        <f ca="1">RAND()</f>
        <v>0.83573157611288262</v>
      </c>
      <c r="AJ1663" s="18">
        <f ca="1">IF(B1663=1, ROUND(_xlfn.NORM.INV(AI1663,$C$19,$C$20), 2), ROUND(_xlfn.NORM.INV(AI1663, $D$19, $D$20), 2))</f>
        <v>1822.95</v>
      </c>
      <c r="AK1663" s="15">
        <f ca="1">MIN(ROUND(H1663*(1+$C$22),0),AH1663)</f>
        <v>183</v>
      </c>
      <c r="AL1663" s="20">
        <f ca="1">RAND()</f>
        <v>0.85680695662564821</v>
      </c>
      <c r="AM1663" s="19">
        <f ca="1">(IF(B1663=1, $G$21+($G$22-$G$21)*AL1663, $H$21+($H$22-$H$21)*AL1663))</f>
        <v>3.5704208698769446E-2</v>
      </c>
      <c r="AN1663" s="15">
        <f ca="1">ROUND(AK1663*(1-AM1663), 0)</f>
        <v>176</v>
      </c>
      <c r="AO1663" s="18">
        <f ca="1">SUM(IF(AN1663&gt;H1663, (AN1663-H1663)*($G$23+AJ1663), 0),IF(AF1663&gt;G1663,(AF1663-G1663)*($G$23+AB1663),0),IF(X1663&gt;F1663,(X1663-F1663)*($G$23+T1663),0),IF(P1663&gt;E1663,(P1663-E1663)*($G$23+L1663),0))</f>
        <v>0</v>
      </c>
      <c r="AP1663" s="18">
        <f>-$C$24</f>
        <v>-313614.51120000001</v>
      </c>
      <c r="AQ1663" s="17">
        <f ca="1">L1663*P1663+T1663*X1663+AB1663*AF1663+AJ1663*AN1663-AO1663+AP1663</f>
        <v>304235.26880000002</v>
      </c>
      <c r="AS1663" s="21">
        <f ca="1">SUM(IF(AN1663&gt;H1663, (AN1663-H1663), 0),IF(AF1663&gt;G1663,(AF1663-G1663),0),IF(X1663&gt;F1663,(X1663-F1663),0),IF(P1663&gt;E1663,(P1663-E1663),0))</f>
        <v>0</v>
      </c>
    </row>
    <row r="1664" spans="1:45" x14ac:dyDescent="0.4">
      <c r="A1664" s="15">
        <v>1636</v>
      </c>
      <c r="B1664" s="15">
        <f ca="1">IF(RAND() &lt; (8/12), 0, 1)</f>
        <v>0</v>
      </c>
      <c r="C1664" s="20">
        <f ca="1">RAND()</f>
        <v>0.50827545652153416</v>
      </c>
      <c r="D1664" s="15" t="str">
        <f ca="1">LOOKUP(C1664,$H$13:$H$16,$F$13:$F$16)</f>
        <v>Airbus A380-800</v>
      </c>
      <c r="E1664" s="15">
        <f ca="1">LOOKUP(D1664,$F$6:$F$9,$I$6:$I$9)</f>
        <v>14</v>
      </c>
      <c r="F1664" s="15">
        <f ca="1">LOOKUP(D1664,$F$6:$F$9,$J$6:$J$9)</f>
        <v>76</v>
      </c>
      <c r="G1664" s="15">
        <f ca="1">LOOKUP(D1664,$F$6:$F$9,$K$6:$K$9)</f>
        <v>56</v>
      </c>
      <c r="H1664" s="15">
        <f ca="1">LOOKUP(D1664,$F$6:$F$9,$L$6:$L$9)</f>
        <v>341</v>
      </c>
      <c r="I1664" s="20">
        <f ca="1">RAND()</f>
        <v>0.94689951741074241</v>
      </c>
      <c r="J1664" s="15">
        <f ca="1">IF(B1664=1, ROUND(_xlfn.NORM.INV(I1664,$C$5,$C$6)*(1+$T$14), 0), ROUND(_xlfn.NORM.INV(I1664, $D$5, $D$6)*(1+$T$14), 0))</f>
        <v>6</v>
      </c>
      <c r="K1664" s="20">
        <f ca="1">RAND()</f>
        <v>0.71798124324552259</v>
      </c>
      <c r="L1664" s="18">
        <f ca="1">IF(B1664=1, ROUND(_xlfn.NORM.INV(K1664,$C$7,$C$8), 2), ROUND(_xlfn.NORM.INV(K1664, $D$7, $D$8), 2))</f>
        <v>10755.29</v>
      </c>
      <c r="M1664" s="15">
        <f ca="1">MIN(E1664,J1664)</f>
        <v>6</v>
      </c>
      <c r="N1664" s="15">
        <f ca="1">RAND()</f>
        <v>0.4963071849257481</v>
      </c>
      <c r="O1664" s="19">
        <f ca="1">(IF(B1664=1, $G$21+($G$22-$G$21)*N1664, $H$21+($H$22-$H$21)*N1664))</f>
        <v>2.4889215547772445E-2</v>
      </c>
      <c r="P1664" s="15">
        <f ca="1">ROUND(M1664*(1-O1664), 0)</f>
        <v>6</v>
      </c>
      <c r="Q1664" s="20">
        <f ca="1">RAND()</f>
        <v>0.29492962712175363</v>
      </c>
      <c r="R1664" s="15">
        <f ca="1">IF(B1664=1, ROUND(_xlfn.NORM.INV(Q1664,$C$9,$C$10)*(1+$T$14), 0), ROUND(_xlfn.NORM.INV(Q1664, $D$9, $D$10)*(1+$T$14), 0))</f>
        <v>34</v>
      </c>
      <c r="S1664" s="20">
        <f ca="1">RAND()</f>
        <v>0.18511826699851242</v>
      </c>
      <c r="T1664" s="18">
        <f ca="1">IF(B1664=1, ROUND(_xlfn.NORM.INV(S1664,$C$11,$C$12), 2), ROUND(_xlfn.NORM.INV(S1664, $D$11, $D$12), 2))</f>
        <v>5042</v>
      </c>
      <c r="U1664" s="15">
        <f ca="1">MIN(F1664,R1664)</f>
        <v>34</v>
      </c>
      <c r="V1664" s="15">
        <f ca="1">RAND()</f>
        <v>0.40391324240506821</v>
      </c>
      <c r="W1664" s="19">
        <f ca="1">(IF(B1664=1, $G$21+($G$22-$G$21)*V1664, $H$21+($H$22-$H$21)*V1664))</f>
        <v>2.2117397272152048E-2</v>
      </c>
      <c r="X1664" s="15">
        <f ca="1">ROUND(U1664*(1-W1664), 0)</f>
        <v>33</v>
      </c>
      <c r="Y1664" s="20">
        <f ca="1">RAND()</f>
        <v>0.23091503289182524</v>
      </c>
      <c r="Z1664" s="15">
        <f ca="1">IF(B1664=1, ROUND(_xlfn.NORM.INV(Y1664,$C$13,$C$14)*(1+$T$14), 0), ROUND(_xlfn.NORM.INV(Y1664, $D$13, $D$14)*(1+$T$14), 0))</f>
        <v>29</v>
      </c>
      <c r="AA1664" s="20">
        <f ca="1">RAND()</f>
        <v>0.23543949985614021</v>
      </c>
      <c r="AB1664" s="18">
        <f ca="1">IF(B1664=1, ROUND(_xlfn.NORM.INV(AA1664,$C$15,$C$16), 2), ROUND(_xlfn.NORM.INV(AA1664, $D$15, $D$16), 2))</f>
        <v>2710.33</v>
      </c>
      <c r="AC1664" s="15">
        <f ca="1">MIN(G1664,Z1664)</f>
        <v>29</v>
      </c>
      <c r="AD1664" s="15">
        <f ca="1">RAND()</f>
        <v>0.41641027053076141</v>
      </c>
      <c r="AE1664" s="19">
        <f ca="1">(IF(B1664=1, $G$21+($G$22-$G$21)*AD1664, $H$21+($H$22-$H$21)*AD1664))</f>
        <v>2.2492308115922843E-2</v>
      </c>
      <c r="AF1664" s="15">
        <f ca="1">ROUND(AC1664*(1-AE1664), 0)</f>
        <v>28</v>
      </c>
      <c r="AG1664" s="20">
        <f ca="1">RAND()</f>
        <v>0.64597899115592194</v>
      </c>
      <c r="AH1664" s="15">
        <f ca="1">IF(B1664=1, ROUND(_xlfn.NORM.INV(AG1664,$C$17,$C$18)*(1+$T$14), 0), ROUND(_xlfn.NORM.INV(AG1664, $D$17, $D$18)*(1+$T$14), 0))</f>
        <v>219</v>
      </c>
      <c r="AI1664" s="20">
        <f ca="1">RAND()</f>
        <v>0.65345899667277563</v>
      </c>
      <c r="AJ1664" s="18">
        <f ca="1">IF(B1664=1, ROUND(_xlfn.NORM.INV(AI1664,$C$19,$C$20), 2), ROUND(_xlfn.NORM.INV(AI1664, $D$19, $D$20), 2))</f>
        <v>1778.71</v>
      </c>
      <c r="AK1664" s="15">
        <f ca="1">MIN(ROUND(H1664*(1+$C$22),0),AH1664)</f>
        <v>219</v>
      </c>
      <c r="AL1664" s="20">
        <f ca="1">RAND()</f>
        <v>0.70312638867599186</v>
      </c>
      <c r="AM1664" s="19">
        <f ca="1">(IF(B1664=1, $G$21+($G$22-$G$21)*AL1664, $H$21+($H$22-$H$21)*AL1664))</f>
        <v>3.1093791660279757E-2</v>
      </c>
      <c r="AN1664" s="15">
        <f ca="1">ROUND(AK1664*(1-AM1664), 0)</f>
        <v>212</v>
      </c>
      <c r="AO1664" s="18">
        <f ca="1">SUM(IF(AN1664&gt;H1664, (AN1664-H1664)*($G$23+AJ1664), 0),IF(AF1664&gt;G1664,(AF1664-G1664)*($G$23+AB1664),0),IF(X1664&gt;F1664,(X1664-F1664)*($G$23+T1664),0),IF(P1664&gt;E1664,(P1664-E1664)*($G$23+L1664),0))</f>
        <v>0</v>
      </c>
      <c r="AP1664" s="18">
        <f>-$C$24</f>
        <v>-313614.51120000001</v>
      </c>
      <c r="AQ1664" s="17">
        <f ca="1">L1664*P1664+T1664*X1664+AB1664*AF1664+AJ1664*AN1664-AO1664+AP1664</f>
        <v>370278.98879999999</v>
      </c>
      <c r="AS1664" s="21">
        <f ca="1">SUM(IF(AN1664&gt;H1664, (AN1664-H1664), 0),IF(AF1664&gt;G1664,(AF1664-G1664),0),IF(X1664&gt;F1664,(X1664-F1664),0),IF(P1664&gt;E1664,(P1664-E1664),0))</f>
        <v>0</v>
      </c>
    </row>
    <row r="1665" spans="1:45" x14ac:dyDescent="0.4">
      <c r="A1665" s="15">
        <v>1637</v>
      </c>
      <c r="B1665" s="15">
        <f ca="1">IF(RAND() &lt; (8/12), 0, 1)</f>
        <v>0</v>
      </c>
      <c r="C1665" s="20">
        <f ca="1">RAND()</f>
        <v>0.76189267785416603</v>
      </c>
      <c r="D1665" s="15" t="str">
        <f ca="1">LOOKUP(C1665,$H$13:$H$16,$F$13:$F$16)</f>
        <v>Boeing 777-300ER</v>
      </c>
      <c r="E1665" s="15">
        <f ca="1">LOOKUP(D1665,$F$6:$F$9,$I$6:$I$9)</f>
        <v>8</v>
      </c>
      <c r="F1665" s="15">
        <f ca="1">LOOKUP(D1665,$F$6:$F$9,$J$6:$J$9)</f>
        <v>40</v>
      </c>
      <c r="G1665" s="15">
        <f ca="1">LOOKUP(D1665,$F$6:$F$9,$K$6:$K$9)</f>
        <v>24</v>
      </c>
      <c r="H1665" s="15">
        <f ca="1">LOOKUP(D1665,$F$6:$F$9,$L$6:$L$9)</f>
        <v>260</v>
      </c>
      <c r="I1665" s="20">
        <f ca="1">RAND()</f>
        <v>0.90376305379609689</v>
      </c>
      <c r="J1665" s="15">
        <f ca="1">IF(B1665=1, ROUND(_xlfn.NORM.INV(I1665,$C$5,$C$6)*(1+$T$14), 0), ROUND(_xlfn.NORM.INV(I1665, $D$5, $D$6)*(1+$T$14), 0))</f>
        <v>6</v>
      </c>
      <c r="K1665" s="20">
        <f ca="1">RAND()</f>
        <v>0.97104451728609786</v>
      </c>
      <c r="L1665" s="18">
        <f ca="1">IF(B1665=1, ROUND(_xlfn.NORM.INV(K1665,$C$7,$C$8), 2), ROUND(_xlfn.NORM.INV(K1665, $D$7, $D$8), 2))</f>
        <v>11356.67</v>
      </c>
      <c r="M1665" s="15">
        <f ca="1">MIN(E1665,J1665)</f>
        <v>6</v>
      </c>
      <c r="N1665" s="15">
        <f ca="1">RAND()</f>
        <v>0.70527372797525723</v>
      </c>
      <c r="O1665" s="19">
        <f ca="1">(IF(B1665=1, $G$21+($G$22-$G$21)*N1665, $H$21+($H$22-$H$21)*N1665))</f>
        <v>3.1158211839257717E-2</v>
      </c>
      <c r="P1665" s="15">
        <f ca="1">ROUND(M1665*(1-O1665), 0)</f>
        <v>6</v>
      </c>
      <c r="Q1665" s="20">
        <f ca="1">RAND()</f>
        <v>0.67378165191861872</v>
      </c>
      <c r="R1665" s="15">
        <f ca="1">IF(B1665=1, ROUND(_xlfn.NORM.INV(Q1665,$C$9,$C$10)*(1+$T$14), 0), ROUND(_xlfn.NORM.INV(Q1665, $D$9, $D$10)*(1+$T$14), 0))</f>
        <v>45</v>
      </c>
      <c r="S1665" s="20">
        <f ca="1">RAND()</f>
        <v>0.83233734606427101</v>
      </c>
      <c r="T1665" s="18">
        <f ca="1">IF(B1665=1, ROUND(_xlfn.NORM.INV(S1665,$C$11,$C$12), 2), ROUND(_xlfn.NORM.INV(S1665, $D$11, $D$12), 2))</f>
        <v>5465.74</v>
      </c>
      <c r="U1665" s="15">
        <f ca="1">MIN(F1665,R1665)</f>
        <v>40</v>
      </c>
      <c r="V1665" s="15">
        <f ca="1">RAND()</f>
        <v>0.76920162868771436</v>
      </c>
      <c r="W1665" s="19">
        <f ca="1">(IF(B1665=1, $G$21+($G$22-$G$21)*V1665, $H$21+($H$22-$H$21)*V1665))</f>
        <v>3.3076048860631431E-2</v>
      </c>
      <c r="X1665" s="15">
        <f ca="1">ROUND(U1665*(1-W1665), 0)</f>
        <v>39</v>
      </c>
      <c r="Y1665" s="20">
        <f ca="1">RAND()</f>
        <v>0.59045955755069812</v>
      </c>
      <c r="Z1665" s="15">
        <f ca="1">IF(B1665=1, ROUND(_xlfn.NORM.INV(Y1665,$C$13,$C$14)*(1+$T$14), 0), ROUND(_xlfn.NORM.INV(Y1665, $D$13, $D$14)*(1+$T$14), 0))</f>
        <v>38</v>
      </c>
      <c r="AA1665" s="20">
        <f ca="1">RAND()</f>
        <v>0.67564523743238769</v>
      </c>
      <c r="AB1665" s="18">
        <f ca="1">IF(B1665=1, ROUND(_xlfn.NORM.INV(AA1665,$C$15,$C$16), 2), ROUND(_xlfn.NORM.INV(AA1665, $D$15, $D$16), 2))</f>
        <v>2853.33</v>
      </c>
      <c r="AC1665" s="15">
        <f ca="1">MIN(G1665,Z1665)</f>
        <v>24</v>
      </c>
      <c r="AD1665" s="15">
        <f ca="1">RAND()</f>
        <v>0.70647867554884725</v>
      </c>
      <c r="AE1665" s="19">
        <f ca="1">(IF(B1665=1, $G$21+($G$22-$G$21)*AD1665, $H$21+($H$22-$H$21)*AD1665))</f>
        <v>3.1194360266465417E-2</v>
      </c>
      <c r="AF1665" s="15">
        <f ca="1">ROUND(AC1665*(1-AE1665), 0)</f>
        <v>23</v>
      </c>
      <c r="AG1665" s="20">
        <f ca="1">RAND()</f>
        <v>0.45235254249132151</v>
      </c>
      <c r="AH1665" s="15">
        <f ca="1">IF(B1665=1, ROUND(_xlfn.NORM.INV(AG1665,$C$17,$C$18)*(1+$T$14), 0), ROUND(_xlfn.NORM.INV(AG1665, $D$17, $D$18)*(1+$T$14), 0))</f>
        <v>193</v>
      </c>
      <c r="AI1665" s="20">
        <f ca="1">RAND()</f>
        <v>0.53839445170399025</v>
      </c>
      <c r="AJ1665" s="18">
        <f ca="1">IF(B1665=1, ROUND(_xlfn.NORM.INV(AI1665,$C$19,$C$20), 2), ROUND(_xlfn.NORM.INV(AI1665, $D$19, $D$20), 2))</f>
        <v>1756.05</v>
      </c>
      <c r="AK1665" s="15">
        <f ca="1">MIN(ROUND(H1665*(1+$C$22),0),AH1665)</f>
        <v>193</v>
      </c>
      <c r="AL1665" s="20">
        <f ca="1">RAND()</f>
        <v>0.41696620742261825</v>
      </c>
      <c r="AM1665" s="19">
        <f ca="1">(IF(B1665=1, $G$21+($G$22-$G$21)*AL1665, $H$21+($H$22-$H$21)*AL1665))</f>
        <v>2.2508986222678547E-2</v>
      </c>
      <c r="AN1665" s="15">
        <f ca="1">ROUND(AK1665*(1-AM1665), 0)</f>
        <v>189</v>
      </c>
      <c r="AO1665" s="18">
        <f ca="1">SUM(IF(AN1665&gt;H1665, (AN1665-H1665)*($G$23+AJ1665), 0),IF(AF1665&gt;G1665,(AF1665-G1665)*($G$23+AB1665),0),IF(X1665&gt;F1665,(X1665-F1665)*($G$23+T1665),0),IF(P1665&gt;E1665,(P1665-E1665)*($G$23+L1665),0))</f>
        <v>0</v>
      </c>
      <c r="AP1665" s="18">
        <f>-$C$24</f>
        <v>-313614.51120000001</v>
      </c>
      <c r="AQ1665" s="17">
        <f ca="1">L1665*P1665+T1665*X1665+AB1665*AF1665+AJ1665*AN1665-AO1665+AP1665</f>
        <v>365209.40879999992</v>
      </c>
      <c r="AS1665" s="21">
        <f ca="1">SUM(IF(AN1665&gt;H1665, (AN1665-H1665), 0),IF(AF1665&gt;G1665,(AF1665-G1665),0),IF(X1665&gt;F1665,(X1665-F1665),0),IF(P1665&gt;E1665,(P1665-E1665),0))</f>
        <v>0</v>
      </c>
    </row>
    <row r="1666" spans="1:45" x14ac:dyDescent="0.4">
      <c r="A1666" s="15">
        <v>1638</v>
      </c>
      <c r="B1666" s="15">
        <f ca="1">IF(RAND() &lt; (8/12), 0, 1)</f>
        <v>1</v>
      </c>
      <c r="C1666" s="20">
        <f ca="1">RAND()</f>
        <v>0.59813334728583534</v>
      </c>
      <c r="D1666" s="15" t="str">
        <f ca="1">LOOKUP(C1666,$H$13:$H$16,$F$13:$F$16)</f>
        <v>Boeing 777-200LR</v>
      </c>
      <c r="E1666" s="15">
        <f ca="1">LOOKUP(D1666,$F$6:$F$9,$I$6:$I$9)</f>
        <v>0</v>
      </c>
      <c r="F1666" s="15">
        <f ca="1">LOOKUP(D1666,$F$6:$F$9,$J$6:$J$9)</f>
        <v>38</v>
      </c>
      <c r="G1666" s="15">
        <f ca="1">LOOKUP(D1666,$F$6:$F$9,$K$6:$K$9)</f>
        <v>0</v>
      </c>
      <c r="H1666" s="15">
        <f ca="1">LOOKUP(D1666,$F$6:$F$9,$L$6:$L$9)</f>
        <v>264</v>
      </c>
      <c r="I1666" s="20">
        <f ca="1">RAND()</f>
        <v>0.61273217496514798</v>
      </c>
      <c r="J1666" s="15">
        <f ca="1">IF(B1666=1, ROUND(_xlfn.NORM.INV(I1666,$C$5,$C$6)*(1+$T$14), 0), ROUND(_xlfn.NORM.INV(I1666, $D$5, $D$6)*(1+$T$14), 0))</f>
        <v>7</v>
      </c>
      <c r="K1666" s="20">
        <f ca="1">RAND()</f>
        <v>0.98536012399975037</v>
      </c>
      <c r="L1666" s="18">
        <f ca="1">IF(B1666=1, ROUND(_xlfn.NORM.INV(K1666,$C$7,$C$8), 2), ROUND(_xlfn.NORM.INV(K1666, $D$7, $D$8), 2))</f>
        <v>17589.79</v>
      </c>
      <c r="M1666" s="15">
        <f ca="1">MIN(E1666,J1666)</f>
        <v>0</v>
      </c>
      <c r="N1666" s="15">
        <f ca="1">RAND()</f>
        <v>0.86131023940076334</v>
      </c>
      <c r="O1666" s="19">
        <f ca="1">(IF(B1666=1, $G$21+($G$22-$G$21)*N1666, $H$21+($H$22-$H$21)*N1666))</f>
        <v>4.5145858379026724E-2</v>
      </c>
      <c r="P1666" s="15">
        <f ca="1">ROUND(M1666*(1-O1666), 0)</f>
        <v>0</v>
      </c>
      <c r="Q1666" s="20">
        <f ca="1">RAND()</f>
        <v>0.81304548523292075</v>
      </c>
      <c r="R1666" s="15">
        <f ca="1">IF(B1666=1, ROUND(_xlfn.NORM.INV(Q1666,$C$9,$C$10)*(1+$T$14), 0), ROUND(_xlfn.NORM.INV(Q1666, $D$9, $D$10)*(1+$T$14), 0))</f>
        <v>83</v>
      </c>
      <c r="S1666" s="20">
        <f ca="1">RAND()</f>
        <v>0.33163365820074042</v>
      </c>
      <c r="T1666" s="18">
        <f ca="1">IF(B1666=1, ROUND(_xlfn.NORM.INV(S1666,$C$11,$C$12), 2), ROUND(_xlfn.NORM.INV(S1666, $D$11, $D$12), 2))</f>
        <v>6436.83</v>
      </c>
      <c r="U1666" s="15">
        <f ca="1">MIN(F1666,R1666)</f>
        <v>38</v>
      </c>
      <c r="V1666" s="15">
        <f ca="1">RAND()</f>
        <v>1.2212775571280865E-2</v>
      </c>
      <c r="W1666" s="19">
        <f ca="1">(IF(B1666=1, $G$21+($G$22-$G$21)*V1666, $H$21+($H$22-$H$21)*V1666))</f>
        <v>1.5427447144994829E-2</v>
      </c>
      <c r="X1666" s="15">
        <f ca="1">ROUND(U1666*(1-W1666), 0)</f>
        <v>37</v>
      </c>
      <c r="Y1666" s="20">
        <f ca="1">RAND()</f>
        <v>0.17226963776801552</v>
      </c>
      <c r="Z1666" s="15">
        <f ca="1">IF(B1666=1, ROUND(_xlfn.NORM.INV(Y1666,$C$13,$C$14)*(1+$T$14), 0), ROUND(_xlfn.NORM.INV(Y1666, $D$13, $D$14)*(1+$T$14), 0))</f>
        <v>33</v>
      </c>
      <c r="AA1666" s="20">
        <f ca="1">RAND()</f>
        <v>0.85974237073094495</v>
      </c>
      <c r="AB1666" s="18">
        <f ca="1">IF(B1666=1, ROUND(_xlfn.NORM.INV(AA1666,$C$15,$C$16), 2), ROUND(_xlfn.NORM.INV(AA1666, $D$15, $D$16), 2))</f>
        <v>4161.3500000000004</v>
      </c>
      <c r="AC1666" s="15">
        <f ca="1">MIN(G1666,Z1666)</f>
        <v>0</v>
      </c>
      <c r="AD1666" s="15">
        <f ca="1">RAND()</f>
        <v>0.60981126933070984</v>
      </c>
      <c r="AE1666" s="19">
        <f ca="1">(IF(B1666=1, $G$21+($G$22-$G$21)*AD1666, $H$21+($H$22-$H$21)*AD1666))</f>
        <v>3.6343394426574846E-2</v>
      </c>
      <c r="AF1666" s="15">
        <f ca="1">ROUND(AC1666*(1-AE1666), 0)</f>
        <v>0</v>
      </c>
      <c r="AG1666" s="20">
        <f ca="1">RAND()</f>
        <v>0.50531729591644248</v>
      </c>
      <c r="AH1666" s="15">
        <f ca="1">IF(B1666=1, ROUND(_xlfn.NORM.INV(AG1666,$C$17,$C$18)*(1+$T$14), 0), ROUND(_xlfn.NORM.INV(AG1666, $D$17, $D$18)*(1+$T$14), 0))</f>
        <v>306</v>
      </c>
      <c r="AI1666" s="20">
        <f ca="1">RAND()</f>
        <v>0.89081396661249679</v>
      </c>
      <c r="AJ1666" s="18">
        <f ca="1">IF(B1666=1, ROUND(_xlfn.NORM.INV(AI1666,$C$19,$C$20), 2), ROUND(_xlfn.NORM.INV(AI1666, $D$19, $D$20), 2))</f>
        <v>2646.44</v>
      </c>
      <c r="AK1666" s="15">
        <f ca="1">MIN(ROUND(H1666*(1+$C$22),0),AH1666)</f>
        <v>277</v>
      </c>
      <c r="AL1666" s="20">
        <f ca="1">RAND()</f>
        <v>0.25560142200208247</v>
      </c>
      <c r="AM1666" s="19">
        <f ca="1">(IF(B1666=1, $G$21+($G$22-$G$21)*AL1666, $H$21+($H$22-$H$21)*AL1666))</f>
        <v>2.3946049770072884E-2</v>
      </c>
      <c r="AN1666" s="15">
        <f ca="1">ROUND(AK1666*(1-AM1666), 0)</f>
        <v>270</v>
      </c>
      <c r="AO1666" s="18">
        <f ca="1">SUM(IF(AN1666&gt;H1666, (AN1666-H1666)*($G$23+AJ1666), 0),IF(AF1666&gt;G1666,(AF1666-G1666)*($G$23+AB1666),0),IF(X1666&gt;F1666,(X1666-F1666)*($G$23+T1666),0),IF(P1666&gt;E1666,(P1666-E1666)*($G$23+L1666),0))</f>
        <v>20984.639999999999</v>
      </c>
      <c r="AP1666" s="18">
        <f>-$C$24</f>
        <v>-313614.51120000001</v>
      </c>
      <c r="AQ1666" s="17">
        <f ca="1">L1666*P1666+T1666*X1666+AB1666*AF1666+AJ1666*AN1666-AO1666+AP1666</f>
        <v>618102.35880000005</v>
      </c>
      <c r="AS1666" s="21">
        <f ca="1">SUM(IF(AN1666&gt;H1666, (AN1666-H1666), 0),IF(AF1666&gt;G1666,(AF1666-G1666),0),IF(X1666&gt;F1666,(X1666-F1666),0),IF(P1666&gt;E1666,(P1666-E1666),0))</f>
        <v>6</v>
      </c>
    </row>
    <row r="1667" spans="1:45" x14ac:dyDescent="0.4">
      <c r="A1667" s="15">
        <v>1639</v>
      </c>
      <c r="B1667" s="15">
        <f ca="1">IF(RAND() &lt; (8/12), 0, 1)</f>
        <v>0</v>
      </c>
      <c r="C1667" s="20">
        <f ca="1">RAND()</f>
        <v>0.3431281833684845</v>
      </c>
      <c r="D1667" s="15" t="str">
        <f ca="1">LOOKUP(C1667,$H$13:$H$16,$F$13:$F$16)</f>
        <v>Airbus A380-800</v>
      </c>
      <c r="E1667" s="15">
        <f ca="1">LOOKUP(D1667,$F$6:$F$9,$I$6:$I$9)</f>
        <v>14</v>
      </c>
      <c r="F1667" s="15">
        <f ca="1">LOOKUP(D1667,$F$6:$F$9,$J$6:$J$9)</f>
        <v>76</v>
      </c>
      <c r="G1667" s="15">
        <f ca="1">LOOKUP(D1667,$F$6:$F$9,$K$6:$K$9)</f>
        <v>56</v>
      </c>
      <c r="H1667" s="15">
        <f ca="1">LOOKUP(D1667,$F$6:$F$9,$L$6:$L$9)</f>
        <v>341</v>
      </c>
      <c r="I1667" s="20">
        <f ca="1">RAND()</f>
        <v>0.63697754590124633</v>
      </c>
      <c r="J1667" s="15">
        <f ca="1">IF(B1667=1, ROUND(_xlfn.NORM.INV(I1667,$C$5,$C$6)*(1+$T$14), 0), ROUND(_xlfn.NORM.INV(I1667, $D$5, $D$6)*(1+$T$14), 0))</f>
        <v>5</v>
      </c>
      <c r="K1667" s="20">
        <f ca="1">RAND()</f>
        <v>6.1745804059688103E-2</v>
      </c>
      <c r="L1667" s="18">
        <f ca="1">IF(B1667=1, ROUND(_xlfn.NORM.INV(K1667,$C$7,$C$8), 2), ROUND(_xlfn.NORM.INV(K1667, $D$7, $D$8), 2))</f>
        <v>9790.3799999999992</v>
      </c>
      <c r="M1667" s="15">
        <f ca="1">MIN(E1667,J1667)</f>
        <v>5</v>
      </c>
      <c r="N1667" s="15">
        <f ca="1">RAND()</f>
        <v>8.0788487366756812E-2</v>
      </c>
      <c r="O1667" s="19">
        <f ca="1">(IF(B1667=1, $G$21+($G$22-$G$21)*N1667, $H$21+($H$22-$H$21)*N1667))</f>
        <v>1.2423654621002705E-2</v>
      </c>
      <c r="P1667" s="15">
        <f ca="1">ROUND(M1667*(1-O1667), 0)</f>
        <v>5</v>
      </c>
      <c r="Q1667" s="20">
        <f ca="1">RAND()</f>
        <v>0.9565991349879589</v>
      </c>
      <c r="R1667" s="15">
        <f ca="1">IF(B1667=1, ROUND(_xlfn.NORM.INV(Q1667,$C$9,$C$10)*(1+$T$14), 0), ROUND(_xlfn.NORM.INV(Q1667, $D$9, $D$10)*(1+$T$14), 0))</f>
        <v>58</v>
      </c>
      <c r="S1667" s="20">
        <f ca="1">RAND()</f>
        <v>0.82657584225850167</v>
      </c>
      <c r="T1667" s="18">
        <f ca="1">IF(B1667=1, ROUND(_xlfn.NORM.INV(S1667,$C$11,$C$12), 2), ROUND(_xlfn.NORM.INV(S1667, $D$11, $D$12), 2))</f>
        <v>5460.56</v>
      </c>
      <c r="U1667" s="15">
        <f ca="1">MIN(F1667,R1667)</f>
        <v>58</v>
      </c>
      <c r="V1667" s="15">
        <f ca="1">RAND()</f>
        <v>0.35901471008184749</v>
      </c>
      <c r="W1667" s="19">
        <f ca="1">(IF(B1667=1, $G$21+($G$22-$G$21)*V1667, $H$21+($H$22-$H$21)*V1667))</f>
        <v>2.0770441302455422E-2</v>
      </c>
      <c r="X1667" s="15">
        <f ca="1">ROUND(U1667*(1-W1667), 0)</f>
        <v>57</v>
      </c>
      <c r="Y1667" s="20">
        <f ca="1">RAND()</f>
        <v>0.77690178405984522</v>
      </c>
      <c r="Z1667" s="15">
        <f ca="1">IF(B1667=1, ROUND(_xlfn.NORM.INV(Y1667,$C$13,$C$14)*(1+$T$14), 0), ROUND(_xlfn.NORM.INV(Y1667, $D$13, $D$14)*(1+$T$14), 0))</f>
        <v>43</v>
      </c>
      <c r="AA1667" s="20">
        <f ca="1">RAND()</f>
        <v>0.45994000658561263</v>
      </c>
      <c r="AB1667" s="18">
        <f ca="1">IF(B1667=1, ROUND(_xlfn.NORM.INV(AA1667,$C$15,$C$16), 2), ROUND(_xlfn.NORM.INV(AA1667, $D$15, $D$16), 2))</f>
        <v>2785.74</v>
      </c>
      <c r="AC1667" s="15">
        <f ca="1">MIN(G1667,Z1667)</f>
        <v>43</v>
      </c>
      <c r="AD1667" s="15">
        <f ca="1">RAND()</f>
        <v>0.53391958025564001</v>
      </c>
      <c r="AE1667" s="19">
        <f ca="1">(IF(B1667=1, $G$21+($G$22-$G$21)*AD1667, $H$21+($H$22-$H$21)*AD1667))</f>
        <v>2.6017587407669199E-2</v>
      </c>
      <c r="AF1667" s="15">
        <f ca="1">ROUND(AC1667*(1-AE1667), 0)</f>
        <v>42</v>
      </c>
      <c r="AG1667" s="20">
        <f ca="1">RAND()</f>
        <v>0.96536995076615628</v>
      </c>
      <c r="AH1667" s="15">
        <f ca="1">IF(B1667=1, ROUND(_xlfn.NORM.INV(AG1667,$C$17,$C$18)*(1+$T$14), 0), ROUND(_xlfn.NORM.INV(AG1667, $D$17, $D$18)*(1+$T$14), 0))</f>
        <v>295</v>
      </c>
      <c r="AI1667" s="20">
        <f ca="1">RAND()</f>
        <v>0.94054802659619663</v>
      </c>
      <c r="AJ1667" s="18">
        <f ca="1">IF(B1667=1, ROUND(_xlfn.NORM.INV(AI1667,$C$19,$C$20), 2), ROUND(_xlfn.NORM.INV(AI1667, $D$19, $D$20), 2))</f>
        <v>1867.18</v>
      </c>
      <c r="AK1667" s="15">
        <f ca="1">MIN(ROUND(H1667*(1+$C$22),0),AH1667)</f>
        <v>295</v>
      </c>
      <c r="AL1667" s="20">
        <f ca="1">RAND()</f>
        <v>0.61424605932257836</v>
      </c>
      <c r="AM1667" s="19">
        <f ca="1">(IF(B1667=1, $G$21+($G$22-$G$21)*AL1667, $H$21+($H$22-$H$21)*AL1667))</f>
        <v>2.8427381779677352E-2</v>
      </c>
      <c r="AN1667" s="15">
        <f ca="1">ROUND(AK1667*(1-AM1667), 0)</f>
        <v>287</v>
      </c>
      <c r="AO1667" s="18">
        <f ca="1">SUM(IF(AN1667&gt;H1667, (AN1667-H1667)*($G$23+AJ1667), 0),IF(AF1667&gt;G1667,(AF1667-G1667)*($G$23+AB1667),0),IF(X1667&gt;F1667,(X1667-F1667)*($G$23+T1667),0),IF(P1667&gt;E1667,(P1667-E1667)*($G$23+L1667),0))</f>
        <v>0</v>
      </c>
      <c r="AP1667" s="18">
        <f>-$C$24</f>
        <v>-313614.51120000001</v>
      </c>
      <c r="AQ1667" s="17">
        <f ca="1">L1667*P1667+T1667*X1667+AB1667*AF1667+AJ1667*AN1667-AO1667+AP1667</f>
        <v>699471.04879999999</v>
      </c>
      <c r="AS1667" s="21">
        <f ca="1">SUM(IF(AN1667&gt;H1667, (AN1667-H1667), 0),IF(AF1667&gt;G1667,(AF1667-G1667),0),IF(X1667&gt;F1667,(X1667-F1667),0),IF(P1667&gt;E1667,(P1667-E1667),0))</f>
        <v>0</v>
      </c>
    </row>
    <row r="1668" spans="1:45" x14ac:dyDescent="0.4">
      <c r="A1668" s="15">
        <v>1640</v>
      </c>
      <c r="B1668" s="15">
        <f ca="1">IF(RAND() &lt; (8/12), 0, 1)</f>
        <v>0</v>
      </c>
      <c r="C1668" s="20">
        <f ca="1">RAND()</f>
        <v>0.49679145605042974</v>
      </c>
      <c r="D1668" s="15" t="str">
        <f ca="1">LOOKUP(C1668,$H$13:$H$16,$F$13:$F$16)</f>
        <v>Airbus A380-800</v>
      </c>
      <c r="E1668" s="15">
        <f ca="1">LOOKUP(D1668,$F$6:$F$9,$I$6:$I$9)</f>
        <v>14</v>
      </c>
      <c r="F1668" s="15">
        <f ca="1">LOOKUP(D1668,$F$6:$F$9,$J$6:$J$9)</f>
        <v>76</v>
      </c>
      <c r="G1668" s="15">
        <f ca="1">LOOKUP(D1668,$F$6:$F$9,$K$6:$K$9)</f>
        <v>56</v>
      </c>
      <c r="H1668" s="15">
        <f ca="1">LOOKUP(D1668,$F$6:$F$9,$L$6:$L$9)</f>
        <v>341</v>
      </c>
      <c r="I1668" s="20">
        <f ca="1">RAND()</f>
        <v>5.9993113192351011E-2</v>
      </c>
      <c r="J1668" s="15">
        <f ca="1">IF(B1668=1, ROUND(_xlfn.NORM.INV(I1668,$C$5,$C$6)*(1+$T$14), 0), ROUND(_xlfn.NORM.INV(I1668, $D$5, $D$6)*(1+$T$14), 0))</f>
        <v>3</v>
      </c>
      <c r="K1668" s="20">
        <f ca="1">RAND()</f>
        <v>6.3090259275038862E-2</v>
      </c>
      <c r="L1668" s="18">
        <f ca="1">IF(B1668=1, ROUND(_xlfn.NORM.INV(K1668,$C$7,$C$8), 2), ROUND(_xlfn.NORM.INV(K1668, $D$7, $D$8), 2))</f>
        <v>9795.3700000000008</v>
      </c>
      <c r="M1668" s="15">
        <f ca="1">MIN(E1668,J1668)</f>
        <v>3</v>
      </c>
      <c r="N1668" s="15">
        <f ca="1">RAND()</f>
        <v>0.48125894506349909</v>
      </c>
      <c r="O1668" s="19">
        <f ca="1">(IF(B1668=1, $G$21+($G$22-$G$21)*N1668, $H$21+($H$22-$H$21)*N1668))</f>
        <v>2.4437768351904973E-2</v>
      </c>
      <c r="P1668" s="15">
        <f ca="1">ROUND(M1668*(1-O1668), 0)</f>
        <v>3</v>
      </c>
      <c r="Q1668" s="20">
        <f ca="1">RAND()</f>
        <v>7.4486782946707741E-2</v>
      </c>
      <c r="R1668" s="15">
        <f ca="1">IF(B1668=1, ROUND(_xlfn.NORM.INV(Q1668,$C$9,$C$10)*(1+$T$14), 0), ROUND(_xlfn.NORM.INV(Q1668, $D$9, $D$10)*(1+$T$14), 0))</f>
        <v>25</v>
      </c>
      <c r="S1668" s="20">
        <f ca="1">RAND()</f>
        <v>0.33045564736168132</v>
      </c>
      <c r="T1668" s="18">
        <f ca="1">IF(B1668=1, ROUND(_xlfn.NORM.INV(S1668,$C$11,$C$12), 2), ROUND(_xlfn.NORM.INV(S1668, $D$11, $D$12), 2))</f>
        <v>5146.2299999999996</v>
      </c>
      <c r="U1668" s="15">
        <f ca="1">MIN(F1668,R1668)</f>
        <v>25</v>
      </c>
      <c r="V1668" s="15">
        <f ca="1">RAND()</f>
        <v>0.20433720475540007</v>
      </c>
      <c r="W1668" s="19">
        <f ca="1">(IF(B1668=1, $G$21+($G$22-$G$21)*V1668, $H$21+($H$22-$H$21)*V1668))</f>
        <v>1.6130116142662E-2</v>
      </c>
      <c r="X1668" s="15">
        <f ca="1">ROUND(U1668*(1-W1668), 0)</f>
        <v>25</v>
      </c>
      <c r="Y1668" s="20">
        <f ca="1">RAND()</f>
        <v>0.91228162836061555</v>
      </c>
      <c r="Z1668" s="15">
        <f ca="1">IF(B1668=1, ROUND(_xlfn.NORM.INV(Y1668,$C$13,$C$14)*(1+$T$14), 0), ROUND(_xlfn.NORM.INV(Y1668, $D$13, $D$14)*(1+$T$14), 0))</f>
        <v>49</v>
      </c>
      <c r="AA1668" s="20">
        <f ca="1">RAND()</f>
        <v>0.95777912415574185</v>
      </c>
      <c r="AB1668" s="18">
        <f ca="1">IF(B1668=1, ROUND(_xlfn.NORM.INV(AA1668,$C$15,$C$16), 2), ROUND(_xlfn.NORM.INV(AA1668, $D$15, $D$16), 2))</f>
        <v>3007.68</v>
      </c>
      <c r="AC1668" s="15">
        <f ca="1">MIN(G1668,Z1668)</f>
        <v>49</v>
      </c>
      <c r="AD1668" s="15">
        <f ca="1">RAND()</f>
        <v>0.94122635371519026</v>
      </c>
      <c r="AE1668" s="19">
        <f ca="1">(IF(B1668=1, $G$21+($G$22-$G$21)*AD1668, $H$21+($H$22-$H$21)*AD1668))</f>
        <v>3.8236790611455705E-2</v>
      </c>
      <c r="AF1668" s="15">
        <f ca="1">ROUND(AC1668*(1-AE1668), 0)</f>
        <v>47</v>
      </c>
      <c r="AG1668" s="20">
        <f ca="1">RAND()</f>
        <v>0.57485355783048075</v>
      </c>
      <c r="AH1668" s="15">
        <f ca="1">IF(B1668=1, ROUND(_xlfn.NORM.INV(AG1668,$C$17,$C$18)*(1+$T$14), 0), ROUND(_xlfn.NORM.INV(AG1668, $D$17, $D$18)*(1+$T$14), 0))</f>
        <v>209</v>
      </c>
      <c r="AI1668" s="20">
        <f ca="1">RAND()</f>
        <v>0.85406781002158139</v>
      </c>
      <c r="AJ1668" s="18">
        <f ca="1">IF(B1668=1, ROUND(_xlfn.NORM.INV(AI1668,$C$19,$C$20), 2), ROUND(_xlfn.NORM.INV(AI1668, $D$19, $D$20), 2))</f>
        <v>1828.79</v>
      </c>
      <c r="AK1668" s="15">
        <f ca="1">MIN(ROUND(H1668*(1+$C$22),0),AH1668)</f>
        <v>209</v>
      </c>
      <c r="AL1668" s="20">
        <f ca="1">RAND()</f>
        <v>0.28840017647877303</v>
      </c>
      <c r="AM1668" s="19">
        <f ca="1">(IF(B1668=1, $G$21+($G$22-$G$21)*AL1668, $H$21+($H$22-$H$21)*AL1668))</f>
        <v>1.8652005294363193E-2</v>
      </c>
      <c r="AN1668" s="15">
        <f ca="1">ROUND(AK1668*(1-AM1668), 0)</f>
        <v>205</v>
      </c>
      <c r="AO1668" s="18">
        <f ca="1">SUM(IF(AN1668&gt;H1668, (AN1668-H1668)*($G$23+AJ1668), 0),IF(AF1668&gt;G1668,(AF1668-G1668)*($G$23+AB1668),0),IF(X1668&gt;F1668,(X1668-F1668)*($G$23+T1668),0),IF(P1668&gt;E1668,(P1668-E1668)*($G$23+L1668),0))</f>
        <v>0</v>
      </c>
      <c r="AP1668" s="18">
        <f>-$C$24</f>
        <v>-313614.51120000001</v>
      </c>
      <c r="AQ1668" s="17">
        <f ca="1">L1668*P1668+T1668*X1668+AB1668*AF1668+AJ1668*AN1668-AO1668+AP1668</f>
        <v>360690.25880000001</v>
      </c>
      <c r="AS1668" s="21">
        <f ca="1">SUM(IF(AN1668&gt;H1668, (AN1668-H1668), 0),IF(AF1668&gt;G1668,(AF1668-G1668),0),IF(X1668&gt;F1668,(X1668-F1668),0),IF(P1668&gt;E1668,(P1668-E1668),0))</f>
        <v>0</v>
      </c>
    </row>
    <row r="1669" spans="1:45" x14ac:dyDescent="0.4">
      <c r="A1669" s="15">
        <v>1641</v>
      </c>
      <c r="B1669" s="15">
        <f ca="1">IF(RAND() &lt; (8/12), 0, 1)</f>
        <v>1</v>
      </c>
      <c r="C1669" s="20">
        <f ca="1">RAND()</f>
        <v>0.38252937757121186</v>
      </c>
      <c r="D1669" s="15" t="str">
        <f ca="1">LOOKUP(C1669,$H$13:$H$16,$F$13:$F$16)</f>
        <v>Airbus A380-800</v>
      </c>
      <c r="E1669" s="15">
        <f ca="1">LOOKUP(D1669,$F$6:$F$9,$I$6:$I$9)</f>
        <v>14</v>
      </c>
      <c r="F1669" s="15">
        <f ca="1">LOOKUP(D1669,$F$6:$F$9,$J$6:$J$9)</f>
        <v>76</v>
      </c>
      <c r="G1669" s="15">
        <f ca="1">LOOKUP(D1669,$F$6:$F$9,$K$6:$K$9)</f>
        <v>56</v>
      </c>
      <c r="H1669" s="15">
        <f ca="1">LOOKUP(D1669,$F$6:$F$9,$L$6:$L$9)</f>
        <v>341</v>
      </c>
      <c r="I1669" s="20">
        <f ca="1">RAND()</f>
        <v>0.24139255643135926</v>
      </c>
      <c r="J1669" s="15">
        <f ca="1">IF(B1669=1, ROUND(_xlfn.NORM.INV(I1669,$C$5,$C$6)*(1+$T$14), 0), ROUND(_xlfn.NORM.INV(I1669, $D$5, $D$6)*(1+$T$14), 0))</f>
        <v>5</v>
      </c>
      <c r="K1669" s="20">
        <f ca="1">RAND()</f>
        <v>0.57222539437910602</v>
      </c>
      <c r="L1669" s="18">
        <f ca="1">IF(B1669=1, ROUND(_xlfn.NORM.INV(K1669,$C$7,$C$8), 2), ROUND(_xlfn.NORM.INV(K1669, $D$7, $D$8), 2))</f>
        <v>13987.18</v>
      </c>
      <c r="M1669" s="15">
        <f ca="1">MIN(E1669,J1669)</f>
        <v>5</v>
      </c>
      <c r="N1669" s="15">
        <f ca="1">RAND()</f>
        <v>0.44604543834401233</v>
      </c>
      <c r="O1669" s="19">
        <f ca="1">(IF(B1669=1, $G$21+($G$22-$G$21)*N1669, $H$21+($H$22-$H$21)*N1669))</f>
        <v>3.0611590342040432E-2</v>
      </c>
      <c r="P1669" s="15">
        <f ca="1">ROUND(M1669*(1-O1669), 0)</f>
        <v>5</v>
      </c>
      <c r="Q1669" s="20">
        <f ca="1">RAND()</f>
        <v>0.46559653005239099</v>
      </c>
      <c r="R1669" s="15">
        <f ca="1">IF(B1669=1, ROUND(_xlfn.NORM.INV(Q1669,$C$9,$C$10)*(1+$T$14), 0), ROUND(_xlfn.NORM.INV(Q1669, $D$9, $D$10)*(1+$T$14), 0))</f>
        <v>59</v>
      </c>
      <c r="S1669" s="20">
        <f ca="1">RAND()</f>
        <v>4.9271646352221254E-2</v>
      </c>
      <c r="T1669" s="18">
        <f ca="1">IF(B1669=1, ROUND(_xlfn.NORM.INV(S1669,$C$11,$C$12), 2), ROUND(_xlfn.NORM.INV(S1669, $D$11, $D$12), 2))</f>
        <v>5339.85</v>
      </c>
      <c r="U1669" s="15">
        <f ca="1">MIN(F1669,R1669)</f>
        <v>59</v>
      </c>
      <c r="V1669" s="15">
        <f ca="1">RAND()</f>
        <v>0.90017723082326317</v>
      </c>
      <c r="W1669" s="19">
        <f ca="1">(IF(B1669=1, $G$21+($G$22-$G$21)*V1669, $H$21+($H$22-$H$21)*V1669))</f>
        <v>4.6506203078814215E-2</v>
      </c>
      <c r="X1669" s="15">
        <f ca="1">ROUND(U1669*(1-W1669), 0)</f>
        <v>56</v>
      </c>
      <c r="Y1669" s="20">
        <f ca="1">RAND()</f>
        <v>0.99120672382481378</v>
      </c>
      <c r="Z1669" s="15">
        <f ca="1">IF(B1669=1, ROUND(_xlfn.NORM.INV(Y1669,$C$13,$C$14)*(1+$T$14), 0), ROUND(_xlfn.NORM.INV(Y1669, $D$13, $D$14)*(1+$T$14), 0))</f>
        <v>109</v>
      </c>
      <c r="AA1669" s="20">
        <f ca="1">RAND()</f>
        <v>8.2444664534422674E-2</v>
      </c>
      <c r="AB1669" s="18">
        <f ca="1">IF(B1669=1, ROUND(_xlfn.NORM.INV(AA1669,$C$15,$C$16), 2), ROUND(_xlfn.NORM.INV(AA1669, $D$15, $D$16), 2))</f>
        <v>2974.47</v>
      </c>
      <c r="AC1669" s="15">
        <f ca="1">MIN(G1669,Z1669)</f>
        <v>56</v>
      </c>
      <c r="AD1669" s="15">
        <f ca="1">RAND()</f>
        <v>0.22250849377088955</v>
      </c>
      <c r="AE1669" s="19">
        <f ca="1">(IF(B1669=1, $G$21+($G$22-$G$21)*AD1669, $H$21+($H$22-$H$21)*AD1669))</f>
        <v>2.2787797281981135E-2</v>
      </c>
      <c r="AF1669" s="15">
        <f ca="1">ROUND(AC1669*(1-AE1669), 0)</f>
        <v>55</v>
      </c>
      <c r="AG1669" s="20">
        <f ca="1">RAND()</f>
        <v>0.82095612971691767</v>
      </c>
      <c r="AH1669" s="15">
        <f ca="1">IF(B1669=1, ROUND(_xlfn.NORM.INV(AG1669,$C$17,$C$18)*(1+$T$14), 0), ROUND(_xlfn.NORM.INV(AG1669, $D$17, $D$18)*(1+$T$14), 0))</f>
        <v>420</v>
      </c>
      <c r="AI1669" s="20">
        <f ca="1">RAND()</f>
        <v>0.69216630081047203</v>
      </c>
      <c r="AJ1669" s="18">
        <f ca="1">IF(B1669=1, ROUND(_xlfn.NORM.INV(AI1669,$C$19,$C$20), 2), ROUND(_xlfn.NORM.INV(AI1669, $D$19, $D$20), 2))</f>
        <v>2427.37</v>
      </c>
      <c r="AK1669" s="15">
        <f ca="1">MIN(ROUND(H1669*(1+$C$22),0),AH1669)</f>
        <v>358</v>
      </c>
      <c r="AL1669" s="20">
        <f ca="1">RAND()</f>
        <v>0.37495044344721362</v>
      </c>
      <c r="AM1669" s="19">
        <f ca="1">(IF(B1669=1, $G$21+($G$22-$G$21)*AL1669, $H$21+($H$22-$H$21)*AL1669))</f>
        <v>2.8123265520652477E-2</v>
      </c>
      <c r="AN1669" s="15">
        <f ca="1">ROUND(AK1669*(1-AM1669), 0)</f>
        <v>348</v>
      </c>
      <c r="AO1669" s="18">
        <f ca="1">SUM(IF(AN1669&gt;H1669, (AN1669-H1669)*($G$23+AJ1669), 0),IF(AF1669&gt;G1669,(AF1669-G1669)*($G$23+AB1669),0),IF(X1669&gt;F1669,(X1669-F1669)*($G$23+T1669),0),IF(P1669&gt;E1669,(P1669-E1669)*($G$23+L1669),0))</f>
        <v>22948.59</v>
      </c>
      <c r="AP1669" s="18">
        <f>-$C$24</f>
        <v>-313614.51120000001</v>
      </c>
      <c r="AQ1669" s="17">
        <f ca="1">L1669*P1669+T1669*X1669+AB1669*AF1669+AJ1669*AN1669-AO1669+AP1669</f>
        <v>1040725.0087999997</v>
      </c>
      <c r="AS1669" s="21">
        <f ca="1">SUM(IF(AN1669&gt;H1669, (AN1669-H1669), 0),IF(AF1669&gt;G1669,(AF1669-G1669),0),IF(X1669&gt;F1669,(X1669-F1669),0),IF(P1669&gt;E1669,(P1669-E1669),0))</f>
        <v>7</v>
      </c>
    </row>
    <row r="1670" spans="1:45" x14ac:dyDescent="0.4">
      <c r="A1670" s="15">
        <v>1642</v>
      </c>
      <c r="B1670" s="15">
        <f ca="1">IF(RAND() &lt; (8/12), 0, 1)</f>
        <v>0</v>
      </c>
      <c r="C1670" s="20">
        <f ca="1">RAND()</f>
        <v>0.80411140801530745</v>
      </c>
      <c r="D1670" s="15" t="str">
        <f ca="1">LOOKUP(C1670,$H$13:$H$16,$F$13:$F$16)</f>
        <v>Boeing 777-300ER</v>
      </c>
      <c r="E1670" s="15">
        <f ca="1">LOOKUP(D1670,$F$6:$F$9,$I$6:$I$9)</f>
        <v>8</v>
      </c>
      <c r="F1670" s="15">
        <f ca="1">LOOKUP(D1670,$F$6:$F$9,$J$6:$J$9)</f>
        <v>40</v>
      </c>
      <c r="G1670" s="15">
        <f ca="1">LOOKUP(D1670,$F$6:$F$9,$K$6:$K$9)</f>
        <v>24</v>
      </c>
      <c r="H1670" s="15">
        <f ca="1">LOOKUP(D1670,$F$6:$F$9,$L$6:$L$9)</f>
        <v>260</v>
      </c>
      <c r="I1670" s="20">
        <f ca="1">RAND()</f>
        <v>0.23342428084599254</v>
      </c>
      <c r="J1670" s="15">
        <f ca="1">IF(B1670=1, ROUND(_xlfn.NORM.INV(I1670,$C$5,$C$6)*(1+$T$14), 0), ROUND(_xlfn.NORM.INV(I1670, $D$5, $D$6)*(1+$T$14), 0))</f>
        <v>3</v>
      </c>
      <c r="K1670" s="20">
        <f ca="1">RAND()</f>
        <v>5.8179402047619733E-2</v>
      </c>
      <c r="L1670" s="18">
        <f ca="1">IF(B1670=1, ROUND(_xlfn.NORM.INV(K1670,$C$7,$C$8), 2), ROUND(_xlfn.NORM.INV(K1670, $D$7, $D$8), 2))</f>
        <v>9776.73</v>
      </c>
      <c r="M1670" s="15">
        <f ca="1">MIN(E1670,J1670)</f>
        <v>3</v>
      </c>
      <c r="N1670" s="15">
        <f ca="1">RAND()</f>
        <v>0.56733994410652</v>
      </c>
      <c r="O1670" s="19">
        <f ca="1">(IF(B1670=1, $G$21+($G$22-$G$21)*N1670, $H$21+($H$22-$H$21)*N1670))</f>
        <v>2.7020198323195598E-2</v>
      </c>
      <c r="P1670" s="15">
        <f ca="1">ROUND(M1670*(1-O1670), 0)</f>
        <v>3</v>
      </c>
      <c r="Q1670" s="20">
        <f ca="1">RAND()</f>
        <v>0.57899070648507944</v>
      </c>
      <c r="R1670" s="15">
        <f ca="1">IF(B1670=1, ROUND(_xlfn.NORM.INV(Q1670,$C$9,$C$10)*(1+$T$14), 0), ROUND(_xlfn.NORM.INV(Q1670, $D$9, $D$10)*(1+$T$14), 0))</f>
        <v>42</v>
      </c>
      <c r="S1670" s="20">
        <f ca="1">RAND()</f>
        <v>0.86452276843174147</v>
      </c>
      <c r="T1670" s="18">
        <f ca="1">IF(B1670=1, ROUND(_xlfn.NORM.INV(S1670,$C$11,$C$12), 2), ROUND(_xlfn.NORM.INV(S1670, $D$11, $D$12), 2))</f>
        <v>5497.06</v>
      </c>
      <c r="U1670" s="15">
        <f ca="1">MIN(F1670,R1670)</f>
        <v>40</v>
      </c>
      <c r="V1670" s="15">
        <f ca="1">RAND()</f>
        <v>0.53431062099963111</v>
      </c>
      <c r="W1670" s="19">
        <f ca="1">(IF(B1670=1, $G$21+($G$22-$G$21)*V1670, $H$21+($H$22-$H$21)*V1670))</f>
        <v>2.6029318629988932E-2</v>
      </c>
      <c r="X1670" s="15">
        <f ca="1">ROUND(U1670*(1-W1670), 0)</f>
        <v>39</v>
      </c>
      <c r="Y1670" s="20">
        <f ca="1">RAND()</f>
        <v>0.26360524363428817</v>
      </c>
      <c r="Z1670" s="15">
        <f ca="1">IF(B1670=1, ROUND(_xlfn.NORM.INV(Y1670,$C$13,$C$14)*(1+$T$14), 0), ROUND(_xlfn.NORM.INV(Y1670, $D$13, $D$14)*(1+$T$14), 0))</f>
        <v>30</v>
      </c>
      <c r="AA1670" s="20">
        <f ca="1">RAND()</f>
        <v>0.80547922016824913</v>
      </c>
      <c r="AB1670" s="18">
        <f ca="1">IF(B1670=1, ROUND(_xlfn.NORM.INV(AA1670,$C$15,$C$16), 2), ROUND(_xlfn.NORM.INV(AA1670, $D$15, $D$16), 2))</f>
        <v>2902.65</v>
      </c>
      <c r="AC1670" s="15">
        <f ca="1">MIN(G1670,Z1670)</f>
        <v>24</v>
      </c>
      <c r="AD1670" s="15">
        <f ca="1">RAND()</f>
        <v>0.35069342867795272</v>
      </c>
      <c r="AE1670" s="19">
        <f ca="1">(IF(B1670=1, $G$21+($G$22-$G$21)*AD1670, $H$21+($H$22-$H$21)*AD1670))</f>
        <v>2.0520802860338583E-2</v>
      </c>
      <c r="AF1670" s="15">
        <f ca="1">ROUND(AC1670*(1-AE1670), 0)</f>
        <v>24</v>
      </c>
      <c r="AG1670" s="20">
        <f ca="1">RAND()</f>
        <v>0.24046036719098152</v>
      </c>
      <c r="AH1670" s="15">
        <f ca="1">IF(B1670=1, ROUND(_xlfn.NORM.INV(AG1670,$C$17,$C$18)*(1+$T$14), 0), ROUND(_xlfn.NORM.INV(AG1670, $D$17, $D$18)*(1+$T$14), 0))</f>
        <v>162</v>
      </c>
      <c r="AI1670" s="20">
        <f ca="1">RAND()</f>
        <v>0.90564235417326655</v>
      </c>
      <c r="AJ1670" s="18">
        <f ca="1">IF(B1670=1, ROUND(_xlfn.NORM.INV(AI1670,$C$19,$C$20), 2), ROUND(_xlfn.NORM.INV(AI1670, $D$19, $D$20), 2))</f>
        <v>1848.57</v>
      </c>
      <c r="AK1670" s="15">
        <f ca="1">MIN(ROUND(H1670*(1+$C$22),0),AH1670)</f>
        <v>162</v>
      </c>
      <c r="AL1670" s="20">
        <f ca="1">RAND()</f>
        <v>0.62362765349943028</v>
      </c>
      <c r="AM1670" s="19">
        <f ca="1">(IF(B1670=1, $G$21+($G$22-$G$21)*AL1670, $H$21+($H$22-$H$21)*AL1670))</f>
        <v>2.8708829604982909E-2</v>
      </c>
      <c r="AN1670" s="15">
        <f ca="1">ROUND(AK1670*(1-AM1670), 0)</f>
        <v>157</v>
      </c>
      <c r="AO1670" s="18">
        <f ca="1">SUM(IF(AN1670&gt;H1670, (AN1670-H1670)*($G$23+AJ1670), 0),IF(AF1670&gt;G1670,(AF1670-G1670)*($G$23+AB1670),0),IF(X1670&gt;F1670,(X1670-F1670)*($G$23+T1670),0),IF(P1670&gt;E1670,(P1670-E1670)*($G$23+L1670),0))</f>
        <v>0</v>
      </c>
      <c r="AP1670" s="18">
        <f>-$C$24</f>
        <v>-313614.51120000001</v>
      </c>
      <c r="AQ1670" s="17">
        <f ca="1">L1670*P1670+T1670*X1670+AB1670*AF1670+AJ1670*AN1670-AO1670+AP1670</f>
        <v>289990.10879999999</v>
      </c>
      <c r="AS1670" s="21">
        <f ca="1">SUM(IF(AN1670&gt;H1670, (AN1670-H1670), 0),IF(AF1670&gt;G1670,(AF1670-G1670),0),IF(X1670&gt;F1670,(X1670-F1670),0),IF(P1670&gt;E1670,(P1670-E1670),0))</f>
        <v>0</v>
      </c>
    </row>
    <row r="1671" spans="1:45" x14ac:dyDescent="0.4">
      <c r="A1671" s="15">
        <v>1643</v>
      </c>
      <c r="B1671" s="15">
        <f ca="1">IF(RAND() &lt; (8/12), 0, 1)</f>
        <v>1</v>
      </c>
      <c r="C1671" s="20">
        <f ca="1">RAND()</f>
        <v>0.13489703657192087</v>
      </c>
      <c r="D1671" s="15" t="str">
        <f ca="1">LOOKUP(C1671,$H$13:$H$16,$F$13:$F$16)</f>
        <v>Airbus A350-900</v>
      </c>
      <c r="E1671" s="15">
        <f ca="1">LOOKUP(D1671,$F$6:$F$9,$I$6:$I$9)</f>
        <v>0</v>
      </c>
      <c r="F1671" s="15">
        <f ca="1">LOOKUP(D1671,$F$6:$F$9,$J$6:$J$9)</f>
        <v>32</v>
      </c>
      <c r="G1671" s="15">
        <f ca="1">LOOKUP(D1671,$F$6:$F$9,$K$6:$K$9)</f>
        <v>21</v>
      </c>
      <c r="H1671" s="15">
        <f ca="1">LOOKUP(D1671,$F$6:$F$9,$L$6:$L$9)</f>
        <v>259</v>
      </c>
      <c r="I1671" s="20">
        <f ca="1">RAND()</f>
        <v>0.6940652635185276</v>
      </c>
      <c r="J1671" s="15">
        <f ca="1">IF(B1671=1, ROUND(_xlfn.NORM.INV(I1671,$C$5,$C$6)*(1+$T$14), 0), ROUND(_xlfn.NORM.INV(I1671, $D$5, $D$6)*(1+$T$14), 0))</f>
        <v>7</v>
      </c>
      <c r="K1671" s="20">
        <f ca="1">RAND()</f>
        <v>0.97140255122951347</v>
      </c>
      <c r="L1671" s="18">
        <f ca="1">IF(B1671=1, ROUND(_xlfn.NORM.INV(K1671,$C$7,$C$8), 2), ROUND(_xlfn.NORM.INV(K1671, $D$7, $D$8), 2))</f>
        <v>17088.66</v>
      </c>
      <c r="M1671" s="15">
        <f ca="1">MIN(E1671,J1671)</f>
        <v>0</v>
      </c>
      <c r="N1671" s="15">
        <f ca="1">RAND()</f>
        <v>0.50617361334644873</v>
      </c>
      <c r="O1671" s="19">
        <f ca="1">(IF(B1671=1, $G$21+($G$22-$G$21)*N1671, $H$21+($H$22-$H$21)*N1671))</f>
        <v>3.271607646712571E-2</v>
      </c>
      <c r="P1671" s="15">
        <f ca="1">ROUND(M1671*(1-O1671), 0)</f>
        <v>0</v>
      </c>
      <c r="Q1671" s="20">
        <f ca="1">RAND()</f>
        <v>0.1171033821863422</v>
      </c>
      <c r="R1671" s="15">
        <f ca="1">IF(B1671=1, ROUND(_xlfn.NORM.INV(Q1671,$C$9,$C$10)*(1+$T$14), 0), ROUND(_xlfn.NORM.INV(Q1671, $D$9, $D$10)*(1+$T$14), 0))</f>
        <v>31</v>
      </c>
      <c r="S1671" s="20">
        <f ca="1">RAND()</f>
        <v>0.42864810614808146</v>
      </c>
      <c r="T1671" s="18">
        <f ca="1">IF(B1671=1, ROUND(_xlfn.NORM.INV(S1671,$C$11,$C$12), 2), ROUND(_xlfn.NORM.INV(S1671, $D$11, $D$12), 2))</f>
        <v>6667.3</v>
      </c>
      <c r="U1671" s="15">
        <f ca="1">MIN(F1671,R1671)</f>
        <v>31</v>
      </c>
      <c r="V1671" s="15">
        <f ca="1">RAND()</f>
        <v>3.5246645384298669E-2</v>
      </c>
      <c r="W1671" s="19">
        <f ca="1">(IF(B1671=1, $G$21+($G$22-$G$21)*V1671, $H$21+($H$22-$H$21)*V1671))</f>
        <v>1.6233632588450453E-2</v>
      </c>
      <c r="X1671" s="15">
        <f ca="1">ROUND(U1671*(1-W1671), 0)</f>
        <v>30</v>
      </c>
      <c r="Y1671" s="20">
        <f ca="1">RAND()</f>
        <v>0.19991240185651149</v>
      </c>
      <c r="Z1671" s="15">
        <f ca="1">IF(B1671=1, ROUND(_xlfn.NORM.INV(Y1671,$C$13,$C$14)*(1+$T$14), 0), ROUND(_xlfn.NORM.INV(Y1671, $D$13, $D$14)*(1+$T$14), 0))</f>
        <v>35</v>
      </c>
      <c r="AA1671" s="20">
        <f ca="1">RAND()</f>
        <v>0.22942437108048708</v>
      </c>
      <c r="AB1671" s="18">
        <f ca="1">IF(B1671=1, ROUND(_xlfn.NORM.INV(AA1671,$C$15,$C$16), 2), ROUND(_xlfn.NORM.INV(AA1671, $D$15, $D$16), 2))</f>
        <v>3286.14</v>
      </c>
      <c r="AC1671" s="15">
        <f ca="1">MIN(G1671,Z1671)</f>
        <v>21</v>
      </c>
      <c r="AD1671" s="15">
        <f ca="1">RAND()</f>
        <v>0.74377399271340383</v>
      </c>
      <c r="AE1671" s="19">
        <f ca="1">(IF(B1671=1, $G$21+($G$22-$G$21)*AD1671, $H$21+($H$22-$H$21)*AD1671))</f>
        <v>4.1032089744969136E-2</v>
      </c>
      <c r="AF1671" s="15">
        <f ca="1">ROUND(AC1671*(1-AE1671), 0)</f>
        <v>20</v>
      </c>
      <c r="AG1671" s="20">
        <f ca="1">RAND()</f>
        <v>0.7338543008406998</v>
      </c>
      <c r="AH1671" s="15">
        <f ca="1">IF(B1671=1, ROUND(_xlfn.NORM.INV(AG1671,$C$17,$C$18)*(1+$T$14), 0), ROUND(_xlfn.NORM.INV(AG1671, $D$17, $D$18)*(1+$T$14), 0))</f>
        <v>383</v>
      </c>
      <c r="AI1671" s="20">
        <f ca="1">RAND()</f>
        <v>0.58773180619495657</v>
      </c>
      <c r="AJ1671" s="18">
        <f ca="1">IF(B1671=1, ROUND(_xlfn.NORM.INV(AI1671,$C$19,$C$20), 2), ROUND(_xlfn.NORM.INV(AI1671, $D$19, $D$20), 2))</f>
        <v>2343.12</v>
      </c>
      <c r="AK1671" s="15">
        <f ca="1">MIN(ROUND(H1671*(1+$C$22),0),AH1671)</f>
        <v>272</v>
      </c>
      <c r="AL1671" s="20">
        <f ca="1">RAND()</f>
        <v>0.30655390190717013</v>
      </c>
      <c r="AM1671" s="19">
        <f ca="1">(IF(B1671=1, $G$21+($G$22-$G$21)*AL1671, $H$21+($H$22-$H$21)*AL1671))</f>
        <v>2.5729386566750955E-2</v>
      </c>
      <c r="AN1671" s="15">
        <f ca="1">ROUND(AK1671*(1-AM1671), 0)</f>
        <v>265</v>
      </c>
      <c r="AO1671" s="18">
        <f ca="1">SUM(IF(AN1671&gt;H1671, (AN1671-H1671)*($G$23+AJ1671), 0),IF(AF1671&gt;G1671,(AF1671-G1671)*($G$23+AB1671),0),IF(X1671&gt;F1671,(X1671-F1671)*($G$23+T1671),0),IF(P1671&gt;E1671,(P1671-E1671)*($G$23+L1671),0))</f>
        <v>19164.72</v>
      </c>
      <c r="AP1671" s="18">
        <f>-$C$24</f>
        <v>-313614.51120000001</v>
      </c>
      <c r="AQ1671" s="17">
        <f ca="1">L1671*P1671+T1671*X1671+AB1671*AF1671+AJ1671*AN1671-AO1671+AP1671</f>
        <v>553889.36879999982</v>
      </c>
      <c r="AS1671" s="21">
        <f ca="1">SUM(IF(AN1671&gt;H1671, (AN1671-H1671), 0),IF(AF1671&gt;G1671,(AF1671-G1671),0),IF(X1671&gt;F1671,(X1671-F1671),0),IF(P1671&gt;E1671,(P1671-E1671),0))</f>
        <v>6</v>
      </c>
    </row>
    <row r="1672" spans="1:45" x14ac:dyDescent="0.4">
      <c r="A1672" s="15">
        <v>1644</v>
      </c>
      <c r="B1672" s="15">
        <f ca="1">IF(RAND() &lt; (8/12), 0, 1)</f>
        <v>0</v>
      </c>
      <c r="C1672" s="20">
        <f ca="1">RAND()</f>
        <v>0.19864342350602371</v>
      </c>
      <c r="D1672" s="15" t="str">
        <f ca="1">LOOKUP(C1672,$H$13:$H$16,$F$13:$F$16)</f>
        <v>Airbus A350-900</v>
      </c>
      <c r="E1672" s="15">
        <f ca="1">LOOKUP(D1672,$F$6:$F$9,$I$6:$I$9)</f>
        <v>0</v>
      </c>
      <c r="F1672" s="15">
        <f ca="1">LOOKUP(D1672,$F$6:$F$9,$J$6:$J$9)</f>
        <v>32</v>
      </c>
      <c r="G1672" s="15">
        <f ca="1">LOOKUP(D1672,$F$6:$F$9,$K$6:$K$9)</f>
        <v>21</v>
      </c>
      <c r="H1672" s="15">
        <f ca="1">LOOKUP(D1672,$F$6:$F$9,$L$6:$L$9)</f>
        <v>259</v>
      </c>
      <c r="I1672" s="20">
        <f ca="1">RAND()</f>
        <v>0.72899262530142694</v>
      </c>
      <c r="J1672" s="15">
        <f ca="1">IF(B1672=1, ROUND(_xlfn.NORM.INV(I1672,$C$5,$C$6)*(1+$T$14), 0), ROUND(_xlfn.NORM.INV(I1672, $D$5, $D$6)*(1+$T$14), 0))</f>
        <v>5</v>
      </c>
      <c r="K1672" s="20">
        <f ca="1">RAND()</f>
        <v>0.61208747057430801</v>
      </c>
      <c r="L1672" s="18">
        <f ca="1">IF(B1672=1, ROUND(_xlfn.NORM.INV(K1672,$C$7,$C$8), 2), ROUND(_xlfn.NORM.INV(K1672, $D$7, $D$8), 2))</f>
        <v>10622.16</v>
      </c>
      <c r="M1672" s="15">
        <f ca="1">MIN(E1672,J1672)</f>
        <v>0</v>
      </c>
      <c r="N1672" s="15">
        <f ca="1">RAND()</f>
        <v>0.59026181988054804</v>
      </c>
      <c r="O1672" s="19">
        <f ca="1">(IF(B1672=1, $G$21+($G$22-$G$21)*N1672, $H$21+($H$22-$H$21)*N1672))</f>
        <v>2.7707854596416441E-2</v>
      </c>
      <c r="P1672" s="15">
        <f ca="1">ROUND(M1672*(1-O1672), 0)</f>
        <v>0</v>
      </c>
      <c r="Q1672" s="20">
        <f ca="1">RAND()</f>
        <v>0.29593913083344037</v>
      </c>
      <c r="R1672" s="15">
        <f ca="1">IF(B1672=1, ROUND(_xlfn.NORM.INV(Q1672,$C$9,$C$10)*(1+$T$14), 0), ROUND(_xlfn.NORM.INV(Q1672, $D$9, $D$10)*(1+$T$14), 0))</f>
        <v>34</v>
      </c>
      <c r="S1672" s="20">
        <f ca="1">RAND()</f>
        <v>0.53472263916950868</v>
      </c>
      <c r="T1672" s="18">
        <f ca="1">IF(B1672=1, ROUND(_xlfn.NORM.INV(S1672,$C$11,$C$12), 2), ROUND(_xlfn.NORM.INV(S1672, $D$11, $D$12), 2))</f>
        <v>5266.05</v>
      </c>
      <c r="U1672" s="15">
        <f ca="1">MIN(F1672,R1672)</f>
        <v>32</v>
      </c>
      <c r="V1672" s="15">
        <f ca="1">RAND()</f>
        <v>0.20268525980629803</v>
      </c>
      <c r="W1672" s="19">
        <f ca="1">(IF(B1672=1, $G$21+($G$22-$G$21)*V1672, $H$21+($H$22-$H$21)*V1672))</f>
        <v>1.6080557794188939E-2</v>
      </c>
      <c r="X1672" s="15">
        <f ca="1">ROUND(U1672*(1-W1672), 0)</f>
        <v>31</v>
      </c>
      <c r="Y1672" s="20">
        <f ca="1">RAND()</f>
        <v>7.6863240955965306E-2</v>
      </c>
      <c r="Z1672" s="15">
        <f ca="1">IF(B1672=1, ROUND(_xlfn.NORM.INV(Y1672,$C$13,$C$14)*(1+$T$14), 0), ROUND(_xlfn.NORM.INV(Y1672, $D$13, $D$14)*(1+$T$14), 0))</f>
        <v>22</v>
      </c>
      <c r="AA1672" s="20">
        <f ca="1">RAND()</f>
        <v>0.57980084896002615</v>
      </c>
      <c r="AB1672" s="18">
        <f ca="1">IF(B1672=1, ROUND(_xlfn.NORM.INV(AA1672,$C$15,$C$16), 2), ROUND(_xlfn.NORM.INV(AA1672, $D$15, $D$16), 2))</f>
        <v>2822.44</v>
      </c>
      <c r="AC1672" s="15">
        <f ca="1">MIN(G1672,Z1672)</f>
        <v>21</v>
      </c>
      <c r="AD1672" s="15">
        <f ca="1">RAND()</f>
        <v>0.82955019616083892</v>
      </c>
      <c r="AE1672" s="19">
        <f ca="1">(IF(B1672=1, $G$21+($G$22-$G$21)*AD1672, $H$21+($H$22-$H$21)*AD1672))</f>
        <v>3.488650588482517E-2</v>
      </c>
      <c r="AF1672" s="15">
        <f ca="1">ROUND(AC1672*(1-AE1672), 0)</f>
        <v>20</v>
      </c>
      <c r="AG1672" s="20">
        <f ca="1">RAND()</f>
        <v>0.23936398136920911</v>
      </c>
      <c r="AH1672" s="15">
        <f ca="1">IF(B1672=1, ROUND(_xlfn.NORM.INV(AG1672,$C$17,$C$18)*(1+$T$14), 0), ROUND(_xlfn.NORM.INV(AG1672, $D$17, $D$18)*(1+$T$14), 0))</f>
        <v>162</v>
      </c>
      <c r="AI1672" s="20">
        <f ca="1">RAND()</f>
        <v>0.17547793207343487</v>
      </c>
      <c r="AJ1672" s="18">
        <f ca="1">IF(B1672=1, ROUND(_xlfn.NORM.INV(AI1672,$C$19,$C$20), 2), ROUND(_xlfn.NORM.INV(AI1672, $D$19, $D$20), 2))</f>
        <v>1677.88</v>
      </c>
      <c r="AK1672" s="15">
        <f ca="1">MIN(ROUND(H1672*(1+$C$22),0),AH1672)</f>
        <v>162</v>
      </c>
      <c r="AL1672" s="20">
        <f ca="1">RAND()</f>
        <v>0.27505339756981395</v>
      </c>
      <c r="AM1672" s="19">
        <f ca="1">(IF(B1672=1, $G$21+($G$22-$G$21)*AL1672, $H$21+($H$22-$H$21)*AL1672))</f>
        <v>1.8251601927094418E-2</v>
      </c>
      <c r="AN1672" s="15">
        <f ca="1">ROUND(AK1672*(1-AM1672), 0)</f>
        <v>159</v>
      </c>
      <c r="AO1672" s="18">
        <f ca="1">SUM(IF(AN1672&gt;H1672, (AN1672-H1672)*($G$23+AJ1672), 0),IF(AF1672&gt;G1672,(AF1672-G1672)*($G$23+AB1672),0),IF(X1672&gt;F1672,(X1672-F1672)*($G$23+T1672),0),IF(P1672&gt;E1672,(P1672-E1672)*($G$23+L1672),0))</f>
        <v>0</v>
      </c>
      <c r="AP1672" s="18">
        <f>-$C$24</f>
        <v>-313614.51120000001</v>
      </c>
      <c r="AQ1672" s="17">
        <f ca="1">L1672*P1672+T1672*X1672+AB1672*AF1672+AJ1672*AN1672-AO1672+AP1672</f>
        <v>172864.75880000007</v>
      </c>
      <c r="AS1672" s="21">
        <f ca="1">SUM(IF(AN1672&gt;H1672, (AN1672-H1672), 0),IF(AF1672&gt;G1672,(AF1672-G1672),0),IF(X1672&gt;F1672,(X1672-F1672),0),IF(P1672&gt;E1672,(P1672-E1672),0))</f>
        <v>0</v>
      </c>
    </row>
    <row r="1673" spans="1:45" x14ac:dyDescent="0.4">
      <c r="A1673" s="15">
        <v>1645</v>
      </c>
      <c r="B1673" s="15">
        <f ca="1">IF(RAND() &lt; (8/12), 0, 1)</f>
        <v>0</v>
      </c>
      <c r="C1673" s="20">
        <f ca="1">RAND()</f>
        <v>0.85588476199772223</v>
      </c>
      <c r="D1673" s="15" t="str">
        <f ca="1">LOOKUP(C1673,$H$13:$H$16,$F$13:$F$16)</f>
        <v>Boeing 777-300ER</v>
      </c>
      <c r="E1673" s="15">
        <f ca="1">LOOKUP(D1673,$F$6:$F$9,$I$6:$I$9)</f>
        <v>8</v>
      </c>
      <c r="F1673" s="15">
        <f ca="1">LOOKUP(D1673,$F$6:$F$9,$J$6:$J$9)</f>
        <v>40</v>
      </c>
      <c r="G1673" s="15">
        <f ca="1">LOOKUP(D1673,$F$6:$F$9,$K$6:$K$9)</f>
        <v>24</v>
      </c>
      <c r="H1673" s="15">
        <f ca="1">LOOKUP(D1673,$F$6:$F$9,$L$6:$L$9)</f>
        <v>260</v>
      </c>
      <c r="I1673" s="20">
        <f ca="1">RAND()</f>
        <v>0.28167024830341203</v>
      </c>
      <c r="J1673" s="15">
        <f ca="1">IF(B1673=1, ROUND(_xlfn.NORM.INV(I1673,$C$5,$C$6)*(1+$T$14), 0), ROUND(_xlfn.NORM.INV(I1673, $D$5, $D$6)*(1+$T$14), 0))</f>
        <v>4</v>
      </c>
      <c r="K1673" s="20">
        <f ca="1">RAND()</f>
        <v>0.29111295650719504</v>
      </c>
      <c r="L1673" s="18">
        <f ca="1">IF(B1673=1, ROUND(_xlfn.NORM.INV(K1673,$C$7,$C$8), 2), ROUND(_xlfn.NORM.INV(K1673, $D$7, $D$8), 2))</f>
        <v>10241.65</v>
      </c>
      <c r="M1673" s="15">
        <f ca="1">MIN(E1673,J1673)</f>
        <v>4</v>
      </c>
      <c r="N1673" s="15">
        <f ca="1">RAND()</f>
        <v>0.96113425828982024</v>
      </c>
      <c r="O1673" s="19">
        <f ca="1">(IF(B1673=1, $G$21+($G$22-$G$21)*N1673, $H$21+($H$22-$H$21)*N1673))</f>
        <v>3.8834027748694606E-2</v>
      </c>
      <c r="P1673" s="15">
        <f ca="1">ROUND(M1673*(1-O1673), 0)</f>
        <v>4</v>
      </c>
      <c r="Q1673" s="20">
        <f ca="1">RAND()</f>
        <v>0.20901615711258525</v>
      </c>
      <c r="R1673" s="15">
        <f ca="1">IF(B1673=1, ROUND(_xlfn.NORM.INV(Q1673,$C$9,$C$10)*(1+$T$14), 0), ROUND(_xlfn.NORM.INV(Q1673, $D$9, $D$10)*(1+$T$14), 0))</f>
        <v>31</v>
      </c>
      <c r="S1673" s="20">
        <f ca="1">RAND()</f>
        <v>0.5146680688353753</v>
      </c>
      <c r="T1673" s="18">
        <f ca="1">IF(B1673=1, ROUND(_xlfn.NORM.INV(S1673,$C$11,$C$12), 2), ROUND(_xlfn.NORM.INV(S1673, $D$11, $D$12), 2))</f>
        <v>5254.57</v>
      </c>
      <c r="U1673" s="15">
        <f ca="1">MIN(F1673,R1673)</f>
        <v>31</v>
      </c>
      <c r="V1673" s="15">
        <f ca="1">RAND()</f>
        <v>8.7358027742936661E-2</v>
      </c>
      <c r="W1673" s="19">
        <f ca="1">(IF(B1673=1, $G$21+($G$22-$G$21)*V1673, $H$21+($H$22-$H$21)*V1673))</f>
        <v>1.26207408322881E-2</v>
      </c>
      <c r="X1673" s="15">
        <f ca="1">ROUND(U1673*(1-W1673), 0)</f>
        <v>31</v>
      </c>
      <c r="Y1673" s="20">
        <f ca="1">RAND()</f>
        <v>0.57395282774618683</v>
      </c>
      <c r="Z1673" s="15">
        <f ca="1">IF(B1673=1, ROUND(_xlfn.NORM.INV(Y1673,$C$13,$C$14)*(1+$T$14), 0), ROUND(_xlfn.NORM.INV(Y1673, $D$13, $D$14)*(1+$T$14), 0))</f>
        <v>37</v>
      </c>
      <c r="AA1673" s="20">
        <f ca="1">RAND()</f>
        <v>0.41422455276644166</v>
      </c>
      <c r="AB1673" s="18">
        <f ca="1">IF(B1673=1, ROUND(_xlfn.NORM.INV(AA1673,$C$15,$C$16), 2), ROUND(_xlfn.NORM.INV(AA1673, $D$15, $D$16), 2))</f>
        <v>2771.63</v>
      </c>
      <c r="AC1673" s="15">
        <f ca="1">MIN(G1673,Z1673)</f>
        <v>24</v>
      </c>
      <c r="AD1673" s="15">
        <f ca="1">RAND()</f>
        <v>0.34228294673605941</v>
      </c>
      <c r="AE1673" s="19">
        <f ca="1">(IF(B1673=1, $G$21+($G$22-$G$21)*AD1673, $H$21+($H$22-$H$21)*AD1673))</f>
        <v>2.0268488402081782E-2</v>
      </c>
      <c r="AF1673" s="15">
        <f ca="1">ROUND(AC1673*(1-AE1673), 0)</f>
        <v>24</v>
      </c>
      <c r="AG1673" s="20">
        <f ca="1">RAND()</f>
        <v>0.21239491893589502</v>
      </c>
      <c r="AH1673" s="15">
        <f ca="1">IF(B1673=1, ROUND(_xlfn.NORM.INV(AG1673,$C$17,$C$18)*(1+$T$14), 0), ROUND(_xlfn.NORM.INV(AG1673, $D$17, $D$18)*(1+$T$14), 0))</f>
        <v>158</v>
      </c>
      <c r="AI1673" s="20">
        <f ca="1">RAND()</f>
        <v>0.21555263171079642</v>
      </c>
      <c r="AJ1673" s="18">
        <f ca="1">IF(B1673=1, ROUND(_xlfn.NORM.INV(AI1673,$C$19,$C$20), 2), ROUND(_xlfn.NORM.INV(AI1673, $D$19, $D$20), 2))</f>
        <v>1688.93</v>
      </c>
      <c r="AK1673" s="15">
        <f ca="1">MIN(ROUND(H1673*(1+$C$22),0),AH1673)</f>
        <v>158</v>
      </c>
      <c r="AL1673" s="20">
        <f ca="1">RAND()</f>
        <v>0.33793404104847335</v>
      </c>
      <c r="AM1673" s="19">
        <f ca="1">(IF(B1673=1, $G$21+($G$22-$G$21)*AL1673, $H$21+($H$22-$H$21)*AL1673))</f>
        <v>2.0138021231454202E-2</v>
      </c>
      <c r="AN1673" s="15">
        <f ca="1">ROUND(AK1673*(1-AM1673), 0)</f>
        <v>155</v>
      </c>
      <c r="AO1673" s="18">
        <f ca="1">SUM(IF(AN1673&gt;H1673, (AN1673-H1673)*($G$23+AJ1673), 0),IF(AF1673&gt;G1673,(AF1673-G1673)*($G$23+AB1673),0),IF(X1673&gt;F1673,(X1673-F1673)*($G$23+T1673),0),IF(P1673&gt;E1673,(P1673-E1673)*($G$23+L1673),0))</f>
        <v>0</v>
      </c>
      <c r="AP1673" s="18">
        <f>-$C$24</f>
        <v>-313614.51120000001</v>
      </c>
      <c r="AQ1673" s="17">
        <f ca="1">L1673*P1673+T1673*X1673+AB1673*AF1673+AJ1673*AN1673-AO1673+AP1673</f>
        <v>218547.02880000003</v>
      </c>
      <c r="AS1673" s="21">
        <f ca="1">SUM(IF(AN1673&gt;H1673, (AN1673-H1673), 0),IF(AF1673&gt;G1673,(AF1673-G1673),0),IF(X1673&gt;F1673,(X1673-F1673),0),IF(P1673&gt;E1673,(P1673-E1673),0))</f>
        <v>0</v>
      </c>
    </row>
    <row r="1674" spans="1:45" x14ac:dyDescent="0.4">
      <c r="A1674" s="15">
        <v>1646</v>
      </c>
      <c r="B1674" s="15">
        <f ca="1">IF(RAND() &lt; (8/12), 0, 1)</f>
        <v>1</v>
      </c>
      <c r="C1674" s="20">
        <f ca="1">RAND()</f>
        <v>4.4340923206745764E-2</v>
      </c>
      <c r="D1674" s="15" t="str">
        <f ca="1">LOOKUP(C1674,$H$13:$H$16,$F$13:$F$16)</f>
        <v>Airbus A350-900</v>
      </c>
      <c r="E1674" s="15">
        <f ca="1">LOOKUP(D1674,$F$6:$F$9,$I$6:$I$9)</f>
        <v>0</v>
      </c>
      <c r="F1674" s="15">
        <f ca="1">LOOKUP(D1674,$F$6:$F$9,$J$6:$J$9)</f>
        <v>32</v>
      </c>
      <c r="G1674" s="15">
        <f ca="1">LOOKUP(D1674,$F$6:$F$9,$K$6:$K$9)</f>
        <v>21</v>
      </c>
      <c r="H1674" s="15">
        <f ca="1">LOOKUP(D1674,$F$6:$F$9,$L$6:$L$9)</f>
        <v>259</v>
      </c>
      <c r="I1674" s="20">
        <f ca="1">RAND()</f>
        <v>0.11479862127925122</v>
      </c>
      <c r="J1674" s="15">
        <f ca="1">IF(B1674=1, ROUND(_xlfn.NORM.INV(I1674,$C$5,$C$6)*(1+$T$14), 0), ROUND(_xlfn.NORM.INV(I1674, $D$5, $D$6)*(1+$T$14), 0))</f>
        <v>4</v>
      </c>
      <c r="K1674" s="20">
        <f ca="1">RAND()</f>
        <v>0.64275439761035202</v>
      </c>
      <c r="L1674" s="18">
        <f ca="1">IF(B1674=1, ROUND(_xlfn.NORM.INV(K1674,$C$7,$C$8), 2), ROUND(_xlfn.NORM.INV(K1674, $D$7, $D$8), 2))</f>
        <v>14318.63</v>
      </c>
      <c r="M1674" s="15">
        <f ca="1">MIN(E1674,J1674)</f>
        <v>0</v>
      </c>
      <c r="N1674" s="15">
        <f ca="1">RAND()</f>
        <v>0.57254715916341992</v>
      </c>
      <c r="O1674" s="19">
        <f ca="1">(IF(B1674=1, $G$21+($G$22-$G$21)*N1674, $H$21+($H$22-$H$21)*N1674))</f>
        <v>3.5039150570719699E-2</v>
      </c>
      <c r="P1674" s="15">
        <f ca="1">ROUND(M1674*(1-O1674), 0)</f>
        <v>0</v>
      </c>
      <c r="Q1674" s="20">
        <f ca="1">RAND()</f>
        <v>0.25186802857848434</v>
      </c>
      <c r="R1674" s="15">
        <f ca="1">IF(B1674=1, ROUND(_xlfn.NORM.INV(Q1674,$C$9,$C$10)*(1+$T$14), 0), ROUND(_xlfn.NORM.INV(Q1674, $D$9, $D$10)*(1+$T$14), 0))</f>
        <v>44</v>
      </c>
      <c r="S1674" s="20">
        <f ca="1">RAND()</f>
        <v>0.13692013257072788</v>
      </c>
      <c r="T1674" s="18">
        <f ca="1">IF(B1674=1, ROUND(_xlfn.NORM.INV(S1674,$C$11,$C$12), 2), ROUND(_xlfn.NORM.INV(S1674, $D$11, $D$12), 2))</f>
        <v>5842.73</v>
      </c>
      <c r="U1674" s="15">
        <f ca="1">MIN(F1674,R1674)</f>
        <v>32</v>
      </c>
      <c r="V1674" s="15">
        <f ca="1">RAND()</f>
        <v>0.83016965915201157</v>
      </c>
      <c r="W1674" s="19">
        <f ca="1">(IF(B1674=1, $G$21+($G$22-$G$21)*V1674, $H$21+($H$22-$H$21)*V1674))</f>
        <v>4.4055938070320405E-2</v>
      </c>
      <c r="X1674" s="15">
        <f ca="1">ROUND(U1674*(1-W1674), 0)</f>
        <v>31</v>
      </c>
      <c r="Y1674" s="20">
        <f ca="1">RAND()</f>
        <v>0.84159756017742382</v>
      </c>
      <c r="Z1674" s="15">
        <f ca="1">IF(B1674=1, ROUND(_xlfn.NORM.INV(Y1674,$C$13,$C$14)*(1+$T$14), 0), ROUND(_xlfn.NORM.INV(Y1674, $D$13, $D$14)*(1+$T$14), 0))</f>
        <v>78</v>
      </c>
      <c r="AA1674" s="20">
        <f ca="1">RAND()</f>
        <v>4.2207456587262882E-2</v>
      </c>
      <c r="AB1674" s="18">
        <f ca="1">IF(B1674=1, ROUND(_xlfn.NORM.INV(AA1674,$C$15,$C$16), 2), ROUND(_xlfn.NORM.INV(AA1674, $D$15, $D$16), 2))</f>
        <v>2812.49</v>
      </c>
      <c r="AC1674" s="15">
        <f ca="1">MIN(G1674,Z1674)</f>
        <v>21</v>
      </c>
      <c r="AD1674" s="15">
        <f ca="1">RAND()</f>
        <v>0.74490495177666571</v>
      </c>
      <c r="AE1674" s="19">
        <f ca="1">(IF(B1674=1, $G$21+($G$22-$G$21)*AD1674, $H$21+($H$22-$H$21)*AD1674))</f>
        <v>4.1071673312183303E-2</v>
      </c>
      <c r="AF1674" s="15">
        <f ca="1">ROUND(AC1674*(1-AE1674), 0)</f>
        <v>20</v>
      </c>
      <c r="AG1674" s="20">
        <f ca="1">RAND()</f>
        <v>0.8153877445370078</v>
      </c>
      <c r="AH1674" s="15">
        <f ca="1">IF(B1674=1, ROUND(_xlfn.NORM.INV(AG1674,$C$17,$C$18)*(1+$T$14), 0), ROUND(_xlfn.NORM.INV(AG1674, $D$17, $D$18)*(1+$T$14), 0))</f>
        <v>418</v>
      </c>
      <c r="AI1674" s="20">
        <f ca="1">RAND()</f>
        <v>0.70409672376706334</v>
      </c>
      <c r="AJ1674" s="18">
        <f ca="1">IF(B1674=1, ROUND(_xlfn.NORM.INV(AI1674,$C$19,$C$20), 2), ROUND(_xlfn.NORM.INV(AI1674, $D$19, $D$20), 2))</f>
        <v>2437.65</v>
      </c>
      <c r="AK1674" s="15">
        <f ca="1">MIN(ROUND(H1674*(1+$C$22),0),AH1674)</f>
        <v>272</v>
      </c>
      <c r="AL1674" s="20">
        <f ca="1">RAND()</f>
        <v>5.5502123658938585E-2</v>
      </c>
      <c r="AM1674" s="19">
        <f ca="1">(IF(B1674=1, $G$21+($G$22-$G$21)*AL1674, $H$21+($H$22-$H$21)*AL1674))</f>
        <v>1.694257432806285E-2</v>
      </c>
      <c r="AN1674" s="15">
        <f ca="1">ROUND(AK1674*(1-AM1674), 0)</f>
        <v>267</v>
      </c>
      <c r="AO1674" s="18">
        <f ca="1">SUM(IF(AN1674&gt;H1674, (AN1674-H1674)*($G$23+AJ1674), 0),IF(AF1674&gt;G1674,(AF1674-G1674)*($G$23+AB1674),0),IF(X1674&gt;F1674,(X1674-F1674)*($G$23+T1674),0),IF(P1674&gt;E1674,(P1674-E1674)*($G$23+L1674),0))</f>
        <v>26309.200000000001</v>
      </c>
      <c r="AP1674" s="18">
        <f>-$C$24</f>
        <v>-313614.51120000001</v>
      </c>
      <c r="AQ1674" s="17">
        <f ca="1">L1674*P1674+T1674*X1674+AB1674*AF1674+AJ1674*AN1674-AO1674+AP1674</f>
        <v>548303.26879999996</v>
      </c>
      <c r="AS1674" s="21">
        <f ca="1">SUM(IF(AN1674&gt;H1674, (AN1674-H1674), 0),IF(AF1674&gt;G1674,(AF1674-G1674),0),IF(X1674&gt;F1674,(X1674-F1674),0),IF(P1674&gt;E1674,(P1674-E1674),0))</f>
        <v>8</v>
      </c>
    </row>
    <row r="1675" spans="1:45" x14ac:dyDescent="0.4">
      <c r="A1675" s="15">
        <v>1647</v>
      </c>
      <c r="B1675" s="15">
        <f ca="1">IF(RAND() &lt; (8/12), 0, 1)</f>
        <v>0</v>
      </c>
      <c r="C1675" s="20">
        <f ca="1">RAND()</f>
        <v>0.99669417525525605</v>
      </c>
      <c r="D1675" s="15" t="str">
        <f ca="1">LOOKUP(C1675,$H$13:$H$16,$F$13:$F$16)</f>
        <v>Boeing 777-300ER</v>
      </c>
      <c r="E1675" s="15">
        <f ca="1">LOOKUP(D1675,$F$6:$F$9,$I$6:$I$9)</f>
        <v>8</v>
      </c>
      <c r="F1675" s="15">
        <f ca="1">LOOKUP(D1675,$F$6:$F$9,$J$6:$J$9)</f>
        <v>40</v>
      </c>
      <c r="G1675" s="15">
        <f ca="1">LOOKUP(D1675,$F$6:$F$9,$K$6:$K$9)</f>
        <v>24</v>
      </c>
      <c r="H1675" s="15">
        <f ca="1">LOOKUP(D1675,$F$6:$F$9,$L$6:$L$9)</f>
        <v>260</v>
      </c>
      <c r="I1675" s="20">
        <f ca="1">RAND()</f>
        <v>0.44553582743890841</v>
      </c>
      <c r="J1675" s="15">
        <f ca="1">IF(B1675=1, ROUND(_xlfn.NORM.INV(I1675,$C$5,$C$6)*(1+$T$14), 0), ROUND(_xlfn.NORM.INV(I1675, $D$5, $D$6)*(1+$T$14), 0))</f>
        <v>4</v>
      </c>
      <c r="K1675" s="20">
        <f ca="1">RAND()</f>
        <v>0.87705544978514283</v>
      </c>
      <c r="L1675" s="18">
        <f ca="1">IF(B1675=1, ROUND(_xlfn.NORM.INV(K1675,$C$7,$C$8), 2), ROUND(_xlfn.NORM.INV(K1675, $D$7, $D$8), 2))</f>
        <v>11021.24</v>
      </c>
      <c r="M1675" s="15">
        <f ca="1">MIN(E1675,J1675)</f>
        <v>4</v>
      </c>
      <c r="N1675" s="15">
        <f ca="1">RAND()</f>
        <v>0.51596369852335688</v>
      </c>
      <c r="O1675" s="19">
        <f ca="1">(IF(B1675=1, $G$21+($G$22-$G$21)*N1675, $H$21+($H$22-$H$21)*N1675))</f>
        <v>2.5478910955700707E-2</v>
      </c>
      <c r="P1675" s="15">
        <f ca="1">ROUND(M1675*(1-O1675), 0)</f>
        <v>4</v>
      </c>
      <c r="Q1675" s="20">
        <f ca="1">RAND()</f>
        <v>2.7134479442187165E-2</v>
      </c>
      <c r="R1675" s="15">
        <f ca="1">IF(B1675=1, ROUND(_xlfn.NORM.INV(Q1675,$C$9,$C$10)*(1+$T$14), 0), ROUND(_xlfn.NORM.INV(Q1675, $D$9, $D$10)*(1+$T$14), 0))</f>
        <v>20</v>
      </c>
      <c r="S1675" s="20">
        <f ca="1">RAND()</f>
        <v>0.20542099243273182</v>
      </c>
      <c r="T1675" s="18">
        <f ca="1">IF(B1675=1, ROUND(_xlfn.NORM.INV(S1675,$C$11,$C$12), 2), ROUND(_xlfn.NORM.INV(S1675, $D$11, $D$12), 2))</f>
        <v>5058.78</v>
      </c>
      <c r="U1675" s="15">
        <f ca="1">MIN(F1675,R1675)</f>
        <v>20</v>
      </c>
      <c r="V1675" s="15">
        <f ca="1">RAND()</f>
        <v>3.1354364562660719E-2</v>
      </c>
      <c r="W1675" s="19">
        <f ca="1">(IF(B1675=1, $G$21+($G$22-$G$21)*V1675, $H$21+($H$22-$H$21)*V1675))</f>
        <v>1.0940630936879822E-2</v>
      </c>
      <c r="X1675" s="15">
        <f ca="1">ROUND(U1675*(1-W1675), 0)</f>
        <v>20</v>
      </c>
      <c r="Y1675" s="20">
        <f ca="1">RAND()</f>
        <v>0.39692382016729266</v>
      </c>
      <c r="Z1675" s="15">
        <f ca="1">IF(B1675=1, ROUND(_xlfn.NORM.INV(Y1675,$C$13,$C$14)*(1+$T$14), 0), ROUND(_xlfn.NORM.INV(Y1675, $D$13, $D$14)*(1+$T$14), 0))</f>
        <v>33</v>
      </c>
      <c r="AA1675" s="20">
        <f ca="1">RAND()</f>
        <v>0.7936364784487594</v>
      </c>
      <c r="AB1675" s="18">
        <f ca="1">IF(B1675=1, ROUND(_xlfn.NORM.INV(AA1675,$C$15,$C$16), 2), ROUND(_xlfn.NORM.INV(AA1675, $D$15, $D$16), 2))</f>
        <v>2897.52</v>
      </c>
      <c r="AC1675" s="15">
        <f ca="1">MIN(G1675,Z1675)</f>
        <v>24</v>
      </c>
      <c r="AD1675" s="15">
        <f ca="1">RAND()</f>
        <v>0.32907968715540725</v>
      </c>
      <c r="AE1675" s="19">
        <f ca="1">(IF(B1675=1, $G$21+($G$22-$G$21)*AD1675, $H$21+($H$22-$H$21)*AD1675))</f>
        <v>1.9872390614662217E-2</v>
      </c>
      <c r="AF1675" s="15">
        <f ca="1">ROUND(AC1675*(1-AE1675), 0)</f>
        <v>24</v>
      </c>
      <c r="AG1675" s="20">
        <f ca="1">RAND()</f>
        <v>5.9436705107916987E-3</v>
      </c>
      <c r="AH1675" s="15">
        <f ca="1">IF(B1675=1, ROUND(_xlfn.NORM.INV(AG1675,$C$17,$C$18)*(1+$T$14), 0), ROUND(_xlfn.NORM.INV(AG1675, $D$17, $D$18)*(1+$T$14), 0))</f>
        <v>67</v>
      </c>
      <c r="AI1675" s="20">
        <f ca="1">RAND()</f>
        <v>0.27309422079074619</v>
      </c>
      <c r="AJ1675" s="18">
        <f ca="1">IF(B1675=1, ROUND(_xlfn.NORM.INV(AI1675,$C$19,$C$20), 2), ROUND(_xlfn.NORM.INV(AI1675, $D$19, $D$20), 2))</f>
        <v>1702.89</v>
      </c>
      <c r="AK1675" s="15">
        <f ca="1">MIN(ROUND(H1675*(1+$C$22),0),AH1675)</f>
        <v>67</v>
      </c>
      <c r="AL1675" s="20">
        <f ca="1">RAND()</f>
        <v>0.28792645159687547</v>
      </c>
      <c r="AM1675" s="19">
        <f ca="1">(IF(B1675=1, $G$21+($G$22-$G$21)*AL1675, $H$21+($H$22-$H$21)*AL1675))</f>
        <v>1.8637793547906262E-2</v>
      </c>
      <c r="AN1675" s="15">
        <f ca="1">ROUND(AK1675*(1-AM1675), 0)</f>
        <v>66</v>
      </c>
      <c r="AO1675" s="18">
        <f ca="1">SUM(IF(AN1675&gt;H1675, (AN1675-H1675)*($G$23+AJ1675), 0),IF(AF1675&gt;G1675,(AF1675-G1675)*($G$23+AB1675),0),IF(X1675&gt;F1675,(X1675-F1675)*($G$23+T1675),0),IF(P1675&gt;E1675,(P1675-E1675)*($G$23+L1675),0))</f>
        <v>0</v>
      </c>
      <c r="AP1675" s="18">
        <f>-$C$24</f>
        <v>-313614.51120000001</v>
      </c>
      <c r="AQ1675" s="17">
        <f ca="1">L1675*P1675+T1675*X1675+AB1675*AF1675+AJ1675*AN1675-AO1675+AP1675</f>
        <v>13577.268799999962</v>
      </c>
      <c r="AS1675" s="21">
        <f ca="1">SUM(IF(AN1675&gt;H1675, (AN1675-H1675), 0),IF(AF1675&gt;G1675,(AF1675-G1675),0),IF(X1675&gt;F1675,(X1675-F1675),0),IF(P1675&gt;E1675,(P1675-E1675),0))</f>
        <v>0</v>
      </c>
    </row>
    <row r="1676" spans="1:45" x14ac:dyDescent="0.4">
      <c r="A1676" s="15">
        <v>1648</v>
      </c>
      <c r="B1676" s="15">
        <f ca="1">IF(RAND() &lt; (8/12), 0, 1)</f>
        <v>0</v>
      </c>
      <c r="C1676" s="20">
        <f ca="1">RAND()</f>
        <v>9.4007816148708123E-2</v>
      </c>
      <c r="D1676" s="15" t="str">
        <f ca="1">LOOKUP(C1676,$H$13:$H$16,$F$13:$F$16)</f>
        <v>Airbus A350-900</v>
      </c>
      <c r="E1676" s="15">
        <f ca="1">LOOKUP(D1676,$F$6:$F$9,$I$6:$I$9)</f>
        <v>0</v>
      </c>
      <c r="F1676" s="15">
        <f ca="1">LOOKUP(D1676,$F$6:$F$9,$J$6:$J$9)</f>
        <v>32</v>
      </c>
      <c r="G1676" s="15">
        <f ca="1">LOOKUP(D1676,$F$6:$F$9,$K$6:$K$9)</f>
        <v>21</v>
      </c>
      <c r="H1676" s="15">
        <f ca="1">LOOKUP(D1676,$F$6:$F$9,$L$6:$L$9)</f>
        <v>259</v>
      </c>
      <c r="I1676" s="20">
        <f ca="1">RAND()</f>
        <v>0.97040292577213161</v>
      </c>
      <c r="J1676" s="15">
        <f ca="1">IF(B1676=1, ROUND(_xlfn.NORM.INV(I1676,$C$5,$C$6)*(1+$T$14), 0), ROUND(_xlfn.NORM.INV(I1676, $D$5, $D$6)*(1+$T$14), 0))</f>
        <v>6</v>
      </c>
      <c r="K1676" s="20">
        <f ca="1">RAND()</f>
        <v>0.60440412780253305</v>
      </c>
      <c r="L1676" s="18">
        <f ca="1">IF(B1676=1, ROUND(_xlfn.NORM.INV(K1676,$C$7,$C$8), 2), ROUND(_xlfn.NORM.INV(K1676, $D$7, $D$8), 2))</f>
        <v>10613.05</v>
      </c>
      <c r="M1676" s="15">
        <f ca="1">MIN(E1676,J1676)</f>
        <v>0</v>
      </c>
      <c r="N1676" s="15">
        <f ca="1">RAND()</f>
        <v>0.48380424011065404</v>
      </c>
      <c r="O1676" s="19">
        <f ca="1">(IF(B1676=1, $G$21+($G$22-$G$21)*N1676, $H$21+($H$22-$H$21)*N1676))</f>
        <v>2.4514127203319622E-2</v>
      </c>
      <c r="P1676" s="15">
        <f ca="1">ROUND(M1676*(1-O1676), 0)</f>
        <v>0</v>
      </c>
      <c r="Q1676" s="20">
        <f ca="1">RAND()</f>
        <v>0.92024814525489285</v>
      </c>
      <c r="R1676" s="15">
        <f ca="1">IF(B1676=1, ROUND(_xlfn.NORM.INV(Q1676,$C$9,$C$10)*(1+$T$14), 0), ROUND(_xlfn.NORM.INV(Q1676, $D$9, $D$10)*(1+$T$14), 0))</f>
        <v>55</v>
      </c>
      <c r="S1676" s="20">
        <f ca="1">RAND()</f>
        <v>0.38517800100840549</v>
      </c>
      <c r="T1676" s="18">
        <f ca="1">IF(B1676=1, ROUND(_xlfn.NORM.INV(S1676,$C$11,$C$12), 2), ROUND(_xlfn.NORM.INV(S1676, $D$11, $D$12), 2))</f>
        <v>5179.67</v>
      </c>
      <c r="U1676" s="15">
        <f ca="1">MIN(F1676,R1676)</f>
        <v>32</v>
      </c>
      <c r="V1676" s="15">
        <f ca="1">RAND()</f>
        <v>0.70779581287579263</v>
      </c>
      <c r="W1676" s="19">
        <f ca="1">(IF(B1676=1, $G$21+($G$22-$G$21)*V1676, $H$21+($H$22-$H$21)*V1676))</f>
        <v>3.1233874386273779E-2</v>
      </c>
      <c r="X1676" s="15">
        <f ca="1">ROUND(U1676*(1-W1676), 0)</f>
        <v>31</v>
      </c>
      <c r="Y1676" s="20">
        <f ca="1">RAND()</f>
        <v>9.6774949907885155E-3</v>
      </c>
      <c r="Z1676" s="15">
        <f ca="1">IF(B1676=1, ROUND(_xlfn.NORM.INV(Y1676,$C$13,$C$14)*(1+$T$14), 0), ROUND(_xlfn.NORM.INV(Y1676, $D$13, $D$14)*(1+$T$14), 0))</f>
        <v>14</v>
      </c>
      <c r="AA1676" s="20">
        <f ca="1">RAND()</f>
        <v>0.40494036666142574</v>
      </c>
      <c r="AB1676" s="18">
        <f ca="1">IF(B1676=1, ROUND(_xlfn.NORM.INV(AA1676,$C$15,$C$16), 2), ROUND(_xlfn.NORM.INV(AA1676, $D$15, $D$16), 2))</f>
        <v>2768.73</v>
      </c>
      <c r="AC1676" s="15">
        <f ca="1">MIN(G1676,Z1676)</f>
        <v>14</v>
      </c>
      <c r="AD1676" s="15">
        <f ca="1">RAND()</f>
        <v>0.74832885428861018</v>
      </c>
      <c r="AE1676" s="19">
        <f ca="1">(IF(B1676=1, $G$21+($G$22-$G$21)*AD1676, $H$21+($H$22-$H$21)*AD1676))</f>
        <v>3.2449865628658307E-2</v>
      </c>
      <c r="AF1676" s="15">
        <f ca="1">ROUND(AC1676*(1-AE1676), 0)</f>
        <v>14</v>
      </c>
      <c r="AG1676" s="20">
        <f ca="1">RAND()</f>
        <v>0.46933342953968016</v>
      </c>
      <c r="AH1676" s="15">
        <f ca="1">IF(B1676=1, ROUND(_xlfn.NORM.INV(AG1676,$C$17,$C$18)*(1+$T$14), 0), ROUND(_xlfn.NORM.INV(AG1676, $D$17, $D$18)*(1+$T$14), 0))</f>
        <v>195</v>
      </c>
      <c r="AI1676" s="20">
        <f ca="1">RAND()</f>
        <v>0.2139697127573188</v>
      </c>
      <c r="AJ1676" s="18">
        <f ca="1">IF(B1676=1, ROUND(_xlfn.NORM.INV(AI1676,$C$19,$C$20), 2), ROUND(_xlfn.NORM.INV(AI1676, $D$19, $D$20), 2))</f>
        <v>1688.51</v>
      </c>
      <c r="AK1676" s="15">
        <f ca="1">MIN(ROUND(H1676*(1+$C$22),0),AH1676)</f>
        <v>195</v>
      </c>
      <c r="AL1676" s="20">
        <f ca="1">RAND()</f>
        <v>0.83802569196999066</v>
      </c>
      <c r="AM1676" s="19">
        <f ca="1">(IF(B1676=1, $G$21+($G$22-$G$21)*AL1676, $H$21+($H$22-$H$21)*AL1676))</f>
        <v>3.5140770759099722E-2</v>
      </c>
      <c r="AN1676" s="15">
        <f ca="1">ROUND(AK1676*(1-AM1676), 0)</f>
        <v>188</v>
      </c>
      <c r="AO1676" s="18">
        <f ca="1">SUM(IF(AN1676&gt;H1676, (AN1676-H1676)*($G$23+AJ1676), 0),IF(AF1676&gt;G1676,(AF1676-G1676)*($G$23+AB1676),0),IF(X1676&gt;F1676,(X1676-F1676)*($G$23+T1676),0),IF(P1676&gt;E1676,(P1676-E1676)*($G$23+L1676),0))</f>
        <v>0</v>
      </c>
      <c r="AP1676" s="18">
        <f>-$C$24</f>
        <v>-313614.51120000001</v>
      </c>
      <c r="AQ1676" s="17">
        <f ca="1">L1676*P1676+T1676*X1676+AB1676*AF1676+AJ1676*AN1676-AO1676+AP1676</f>
        <v>203157.35879999999</v>
      </c>
      <c r="AS1676" s="21">
        <f ca="1">SUM(IF(AN1676&gt;H1676, (AN1676-H1676), 0),IF(AF1676&gt;G1676,(AF1676-G1676),0),IF(X1676&gt;F1676,(X1676-F1676),0),IF(P1676&gt;E1676,(P1676-E1676),0))</f>
        <v>0</v>
      </c>
    </row>
    <row r="1677" spans="1:45" x14ac:dyDescent="0.4">
      <c r="A1677" s="15">
        <v>1649</v>
      </c>
      <c r="B1677" s="15">
        <f ca="1">IF(RAND() &lt; (8/12), 0, 1)</f>
        <v>1</v>
      </c>
      <c r="C1677" s="20">
        <f ca="1">RAND()</f>
        <v>0.88839503793368202</v>
      </c>
      <c r="D1677" s="15" t="str">
        <f ca="1">LOOKUP(C1677,$H$13:$H$16,$F$13:$F$16)</f>
        <v>Boeing 777-300ER</v>
      </c>
      <c r="E1677" s="15">
        <f ca="1">LOOKUP(D1677,$F$6:$F$9,$I$6:$I$9)</f>
        <v>8</v>
      </c>
      <c r="F1677" s="15">
        <f ca="1">LOOKUP(D1677,$F$6:$F$9,$J$6:$J$9)</f>
        <v>40</v>
      </c>
      <c r="G1677" s="15">
        <f ca="1">LOOKUP(D1677,$F$6:$F$9,$K$6:$K$9)</f>
        <v>24</v>
      </c>
      <c r="H1677" s="15">
        <f ca="1">LOOKUP(D1677,$F$6:$F$9,$L$6:$L$9)</f>
        <v>260</v>
      </c>
      <c r="I1677" s="20">
        <f ca="1">RAND()</f>
        <v>0.49861520195748121</v>
      </c>
      <c r="J1677" s="15">
        <f ca="1">IF(B1677=1, ROUND(_xlfn.NORM.INV(I1677,$C$5,$C$6)*(1+$T$14), 0), ROUND(_xlfn.NORM.INV(I1677, $D$5, $D$6)*(1+$T$14), 0))</f>
        <v>6</v>
      </c>
      <c r="K1677" s="20">
        <f ca="1">RAND()</f>
        <v>0.2072421218040269</v>
      </c>
      <c r="L1677" s="18">
        <f ca="1">IF(B1677=1, ROUND(_xlfn.NORM.INV(K1677,$C$7,$C$8), 2), ROUND(_xlfn.NORM.INV(K1677, $D$7, $D$8), 2))</f>
        <v>12187.24</v>
      </c>
      <c r="M1677" s="15">
        <f ca="1">MIN(E1677,J1677)</f>
        <v>6</v>
      </c>
      <c r="N1677" s="15">
        <f ca="1">RAND()</f>
        <v>0.59875814946645955</v>
      </c>
      <c r="O1677" s="19">
        <f ca="1">(IF(B1677=1, $G$21+($G$22-$G$21)*N1677, $H$21+($H$22-$H$21)*N1677))</f>
        <v>3.5956535231326081E-2</v>
      </c>
      <c r="P1677" s="15">
        <f ca="1">ROUND(M1677*(1-O1677), 0)</f>
        <v>6</v>
      </c>
      <c r="Q1677" s="20">
        <f ca="1">RAND()</f>
        <v>0.88222298303830149</v>
      </c>
      <c r="R1677" s="15">
        <f ca="1">IF(B1677=1, ROUND(_xlfn.NORM.INV(Q1677,$C$9,$C$10)*(1+$T$14), 0), ROUND(_xlfn.NORM.INV(Q1677, $D$9, $D$10)*(1+$T$14), 0))</f>
        <v>91</v>
      </c>
      <c r="S1677" s="20">
        <f ca="1">RAND()</f>
        <v>0.27923099980399546</v>
      </c>
      <c r="T1677" s="18">
        <f ca="1">IF(B1677=1, ROUND(_xlfn.NORM.INV(S1677,$C$11,$C$12), 2), ROUND(_xlfn.NORM.INV(S1677, $D$11, $D$12), 2))</f>
        <v>6301.82</v>
      </c>
      <c r="U1677" s="15">
        <f ca="1">MIN(F1677,R1677)</f>
        <v>40</v>
      </c>
      <c r="V1677" s="15">
        <f ca="1">RAND()</f>
        <v>0.23583793207580095</v>
      </c>
      <c r="W1677" s="19">
        <f ca="1">(IF(B1677=1, $G$21+($G$22-$G$21)*V1677, $H$21+($H$22-$H$21)*V1677))</f>
        <v>2.3254327622653032E-2</v>
      </c>
      <c r="X1677" s="15">
        <f ca="1">ROUND(U1677*(1-W1677), 0)</f>
        <v>39</v>
      </c>
      <c r="Y1677" s="20">
        <f ca="1">RAND()</f>
        <v>0.75334422330179662</v>
      </c>
      <c r="Z1677" s="15">
        <f ca="1">IF(B1677=1, ROUND(_xlfn.NORM.INV(Y1677,$C$13,$C$14)*(1+$T$14), 0), ROUND(_xlfn.NORM.INV(Y1677, $D$13, $D$14)*(1+$T$14), 0))</f>
        <v>70</v>
      </c>
      <c r="AA1677" s="20">
        <f ca="1">RAND()</f>
        <v>0.81553777770866565</v>
      </c>
      <c r="AB1677" s="18">
        <f ca="1">IF(B1677=1, ROUND(_xlfn.NORM.INV(AA1677,$C$15,$C$16), 2), ROUND(_xlfn.NORM.INV(AA1677, $D$15, $D$16), 2))</f>
        <v>4074.46</v>
      </c>
      <c r="AC1677" s="15">
        <f ca="1">MIN(G1677,Z1677)</f>
        <v>24</v>
      </c>
      <c r="AD1677" s="15">
        <f ca="1">RAND()</f>
        <v>7.0203341815161413E-2</v>
      </c>
      <c r="AE1677" s="19">
        <f ca="1">(IF(B1677=1, $G$21+($G$22-$G$21)*AD1677, $H$21+($H$22-$H$21)*AD1677))</f>
        <v>1.7457116963530649E-2</v>
      </c>
      <c r="AF1677" s="15">
        <f ca="1">ROUND(AC1677*(1-AE1677), 0)</f>
        <v>24</v>
      </c>
      <c r="AG1677" s="20">
        <f ca="1">RAND()</f>
        <v>0.48711033441800822</v>
      </c>
      <c r="AH1677" s="15">
        <f ca="1">IF(B1677=1, ROUND(_xlfn.NORM.INV(AG1677,$C$17,$C$18)*(1+$T$14), 0), ROUND(_xlfn.NORM.INV(AG1677, $D$17, $D$18)*(1+$T$14), 0))</f>
        <v>300</v>
      </c>
      <c r="AI1677" s="20">
        <f ca="1">RAND()</f>
        <v>0.64170085122318576</v>
      </c>
      <c r="AJ1677" s="18">
        <f ca="1">IF(B1677=1, ROUND(_xlfn.NORM.INV(AI1677,$C$19,$C$20), 2), ROUND(_xlfn.NORM.INV(AI1677, $D$19, $D$20), 2))</f>
        <v>2385.59</v>
      </c>
      <c r="AK1677" s="15">
        <f ca="1">MIN(ROUND(H1677*(1+$C$22),0),AH1677)</f>
        <v>273</v>
      </c>
      <c r="AL1677" s="20">
        <f ca="1">RAND()</f>
        <v>0.63273640034461343</v>
      </c>
      <c r="AM1677" s="19">
        <f ca="1">(IF(B1677=1, $G$21+($G$22-$G$21)*AL1677, $H$21+($H$22-$H$21)*AL1677))</f>
        <v>3.7145774012061469E-2</v>
      </c>
      <c r="AN1677" s="15">
        <f ca="1">ROUND(AK1677*(1-AM1677), 0)</f>
        <v>263</v>
      </c>
      <c r="AO1677" s="18">
        <f ca="1">SUM(IF(AN1677&gt;H1677, (AN1677-H1677)*($G$23+AJ1677), 0),IF(AF1677&gt;G1677,(AF1677-G1677)*($G$23+AB1677),0),IF(X1677&gt;F1677,(X1677-F1677)*($G$23+T1677),0),IF(P1677&gt;E1677,(P1677-E1677)*($G$23+L1677),0))</f>
        <v>9709.77</v>
      </c>
      <c r="AP1677" s="18">
        <f>-$C$24</f>
        <v>-313614.51120000001</v>
      </c>
      <c r="AQ1677" s="17">
        <f ca="1">L1677*P1677+T1677*X1677+AB1677*AF1677+AJ1677*AN1677-AO1677+AP1677</f>
        <v>720767.34880000004</v>
      </c>
      <c r="AS1677" s="21">
        <f ca="1">SUM(IF(AN1677&gt;H1677, (AN1677-H1677), 0),IF(AF1677&gt;G1677,(AF1677-G1677),0),IF(X1677&gt;F1677,(X1677-F1677),0),IF(P1677&gt;E1677,(P1677-E1677),0))</f>
        <v>3</v>
      </c>
    </row>
    <row r="1678" spans="1:45" x14ac:dyDescent="0.4">
      <c r="A1678" s="15">
        <v>1650</v>
      </c>
      <c r="B1678" s="15">
        <f ca="1">IF(RAND() &lt; (8/12), 0, 1)</f>
        <v>1</v>
      </c>
      <c r="C1678" s="20">
        <f ca="1">RAND()</f>
        <v>0.37089695798535927</v>
      </c>
      <c r="D1678" s="15" t="str">
        <f ca="1">LOOKUP(C1678,$H$13:$H$16,$F$13:$F$16)</f>
        <v>Airbus A380-800</v>
      </c>
      <c r="E1678" s="15">
        <f ca="1">LOOKUP(D1678,$F$6:$F$9,$I$6:$I$9)</f>
        <v>14</v>
      </c>
      <c r="F1678" s="15">
        <f ca="1">LOOKUP(D1678,$F$6:$F$9,$J$6:$J$9)</f>
        <v>76</v>
      </c>
      <c r="G1678" s="15">
        <f ca="1">LOOKUP(D1678,$F$6:$F$9,$K$6:$K$9)</f>
        <v>56</v>
      </c>
      <c r="H1678" s="15">
        <f ca="1">LOOKUP(D1678,$F$6:$F$9,$L$6:$L$9)</f>
        <v>341</v>
      </c>
      <c r="I1678" s="20">
        <f ca="1">RAND()</f>
        <v>0.82779724613689676</v>
      </c>
      <c r="J1678" s="15">
        <f ca="1">IF(B1678=1, ROUND(_xlfn.NORM.INV(I1678,$C$5,$C$6)*(1+$T$14), 0), ROUND(_xlfn.NORM.INV(I1678, $D$5, $D$6)*(1+$T$14), 0))</f>
        <v>8</v>
      </c>
      <c r="K1678" s="20">
        <f ca="1">RAND()</f>
        <v>0.95864049269076412</v>
      </c>
      <c r="L1678" s="18">
        <f ca="1">IF(B1678=1, ROUND(_xlfn.NORM.INV(K1678,$C$7,$C$8), 2), ROUND(_xlfn.NORM.INV(K1678, $D$7, $D$8), 2))</f>
        <v>16788.04</v>
      </c>
      <c r="M1678" s="15">
        <f ca="1">MIN(E1678,J1678)</f>
        <v>8</v>
      </c>
      <c r="N1678" s="15">
        <f ca="1">RAND()</f>
        <v>0.11400986892721299</v>
      </c>
      <c r="O1678" s="19">
        <f ca="1">(IF(B1678=1, $G$21+($G$22-$G$21)*N1678, $H$21+($H$22-$H$21)*N1678))</f>
        <v>1.8990345412452453E-2</v>
      </c>
      <c r="P1678" s="15">
        <f ca="1">ROUND(M1678*(1-O1678), 0)</f>
        <v>8</v>
      </c>
      <c r="Q1678" s="20">
        <f ca="1">RAND()</f>
        <v>0.44504262927450322</v>
      </c>
      <c r="R1678" s="15">
        <f ca="1">IF(B1678=1, ROUND(_xlfn.NORM.INV(Q1678,$C$9,$C$10)*(1+$T$14), 0), ROUND(_xlfn.NORM.INV(Q1678, $D$9, $D$10)*(1+$T$14), 0))</f>
        <v>57</v>
      </c>
      <c r="S1678" s="20">
        <f ca="1">RAND()</f>
        <v>0.20519953159417947</v>
      </c>
      <c r="T1678" s="18">
        <f ca="1">IF(B1678=1, ROUND(_xlfn.NORM.INV(S1678,$C$11,$C$12), 2), ROUND(_xlfn.NORM.INV(S1678, $D$11, $D$12), 2))</f>
        <v>6087.16</v>
      </c>
      <c r="U1678" s="15">
        <f ca="1">MIN(F1678,R1678)</f>
        <v>57</v>
      </c>
      <c r="V1678" s="15">
        <f ca="1">RAND()</f>
        <v>0.18586228331466836</v>
      </c>
      <c r="W1678" s="19">
        <f ca="1">(IF(B1678=1, $G$21+($G$22-$G$21)*V1678, $H$21+($H$22-$H$21)*V1678))</f>
        <v>2.1505179916013393E-2</v>
      </c>
      <c r="X1678" s="15">
        <f ca="1">ROUND(U1678*(1-W1678), 0)</f>
        <v>56</v>
      </c>
      <c r="Y1678" s="20">
        <f ca="1">RAND()</f>
        <v>0.22930970591258537</v>
      </c>
      <c r="Z1678" s="15">
        <f ca="1">IF(B1678=1, ROUND(_xlfn.NORM.INV(Y1678,$C$13,$C$14)*(1+$T$14), 0), ROUND(_xlfn.NORM.INV(Y1678, $D$13, $D$14)*(1+$T$14), 0))</f>
        <v>37</v>
      </c>
      <c r="AA1678" s="20">
        <f ca="1">RAND()</f>
        <v>0.94057931418357366</v>
      </c>
      <c r="AB1678" s="18">
        <f ca="1">IF(B1678=1, ROUND(_xlfn.NORM.INV(AA1678,$C$15,$C$16), 2), ROUND(_xlfn.NORM.INV(AA1678, $D$15, $D$16), 2))</f>
        <v>4392.42</v>
      </c>
      <c r="AC1678" s="15">
        <f ca="1">MIN(G1678,Z1678)</f>
        <v>37</v>
      </c>
      <c r="AD1678" s="15">
        <f ca="1">RAND()</f>
        <v>0.20373945208490385</v>
      </c>
      <c r="AE1678" s="19">
        <f ca="1">(IF(B1678=1, $G$21+($G$22-$G$21)*AD1678, $H$21+($H$22-$H$21)*AD1678))</f>
        <v>2.2130880822971634E-2</v>
      </c>
      <c r="AF1678" s="15">
        <f ca="1">ROUND(AC1678*(1-AE1678), 0)</f>
        <v>36</v>
      </c>
      <c r="AG1678" s="20">
        <f ca="1">RAND()</f>
        <v>0.87475467877893054</v>
      </c>
      <c r="AH1678" s="15">
        <f ca="1">IF(B1678=1, ROUND(_xlfn.NORM.INV(AG1678,$C$17,$C$18)*(1+$T$14), 0), ROUND(_xlfn.NORM.INV(AG1678, $D$17, $D$18)*(1+$T$14), 0))</f>
        <v>449</v>
      </c>
      <c r="AI1678" s="20">
        <f ca="1">RAND()</f>
        <v>0.98573721829173799</v>
      </c>
      <c r="AJ1678" s="18">
        <f ca="1">IF(B1678=1, ROUND(_xlfn.NORM.INV(AI1678,$C$19,$C$20), 2), ROUND(_xlfn.NORM.INV(AI1678, $D$19, $D$20), 2))</f>
        <v>2934.72</v>
      </c>
      <c r="AK1678" s="15">
        <f ca="1">MIN(ROUND(H1678*(1+$C$22),0),AH1678)</f>
        <v>358</v>
      </c>
      <c r="AL1678" s="20">
        <f ca="1">RAND()</f>
        <v>0.11889972953037209</v>
      </c>
      <c r="AM1678" s="19">
        <f ca="1">(IF(B1678=1, $G$21+($G$22-$G$21)*AL1678, $H$21+($H$22-$H$21)*AL1678))</f>
        <v>1.9161490533563023E-2</v>
      </c>
      <c r="AN1678" s="15">
        <f ca="1">ROUND(AK1678*(1-AM1678), 0)</f>
        <v>351</v>
      </c>
      <c r="AO1678" s="18">
        <f ca="1">SUM(IF(AN1678&gt;H1678, (AN1678-H1678)*($G$23+AJ1678), 0),IF(AF1678&gt;G1678,(AF1678-G1678)*($G$23+AB1678),0),IF(X1678&gt;F1678,(X1678-F1678)*($G$23+T1678),0),IF(P1678&gt;E1678,(P1678-E1678)*($G$23+L1678),0))</f>
        <v>37857.199999999997</v>
      </c>
      <c r="AP1678" s="18">
        <f>-$C$24</f>
        <v>-313614.51120000001</v>
      </c>
      <c r="AQ1678" s="17">
        <f ca="1">L1678*P1678+T1678*X1678+AB1678*AF1678+AJ1678*AN1678-AO1678+AP1678</f>
        <v>1311927.4087999999</v>
      </c>
      <c r="AS1678" s="21">
        <f ca="1">SUM(IF(AN1678&gt;H1678, (AN1678-H1678), 0),IF(AF1678&gt;G1678,(AF1678-G1678),0),IF(X1678&gt;F1678,(X1678-F1678),0),IF(P1678&gt;E1678,(P1678-E1678),0))</f>
        <v>10</v>
      </c>
    </row>
    <row r="1679" spans="1:45" x14ac:dyDescent="0.4">
      <c r="A1679" s="15">
        <v>1651</v>
      </c>
      <c r="B1679" s="15">
        <f ca="1">IF(RAND() &lt; (8/12), 0, 1)</f>
        <v>0</v>
      </c>
      <c r="C1679" s="20">
        <f ca="1">RAND()</f>
        <v>0.70914675095364033</v>
      </c>
      <c r="D1679" s="15" t="str">
        <f ca="1">LOOKUP(C1679,$H$13:$H$16,$F$13:$F$16)</f>
        <v>Boeing 777-300ER</v>
      </c>
      <c r="E1679" s="15">
        <f ca="1">LOOKUP(D1679,$F$6:$F$9,$I$6:$I$9)</f>
        <v>8</v>
      </c>
      <c r="F1679" s="15">
        <f ca="1">LOOKUP(D1679,$F$6:$F$9,$J$6:$J$9)</f>
        <v>40</v>
      </c>
      <c r="G1679" s="15">
        <f ca="1">LOOKUP(D1679,$F$6:$F$9,$K$6:$K$9)</f>
        <v>24</v>
      </c>
      <c r="H1679" s="15">
        <f ca="1">LOOKUP(D1679,$F$6:$F$9,$L$6:$L$9)</f>
        <v>260</v>
      </c>
      <c r="I1679" s="20">
        <f ca="1">RAND()</f>
        <v>0.73453101736649173</v>
      </c>
      <c r="J1679" s="15">
        <f ca="1">IF(B1679=1, ROUND(_xlfn.NORM.INV(I1679,$C$5,$C$6)*(1+$T$14), 0), ROUND(_xlfn.NORM.INV(I1679, $D$5, $D$6)*(1+$T$14), 0))</f>
        <v>5</v>
      </c>
      <c r="K1679" s="20">
        <f ca="1">RAND()</f>
        <v>0.78555427625992724</v>
      </c>
      <c r="L1679" s="18">
        <f ca="1">IF(B1679=1, ROUND(_xlfn.NORM.INV(K1679,$C$7,$C$8), 2), ROUND(_xlfn.NORM.INV(K1679, $D$7, $D$8), 2))</f>
        <v>10852.93</v>
      </c>
      <c r="M1679" s="15">
        <f ca="1">MIN(E1679,J1679)</f>
        <v>5</v>
      </c>
      <c r="N1679" s="15">
        <f ca="1">RAND()</f>
        <v>0.38003881605234346</v>
      </c>
      <c r="O1679" s="19">
        <f ca="1">(IF(B1679=1, $G$21+($G$22-$G$21)*N1679, $H$21+($H$22-$H$21)*N1679))</f>
        <v>2.1401164481570305E-2</v>
      </c>
      <c r="P1679" s="15">
        <f ca="1">ROUND(M1679*(1-O1679), 0)</f>
        <v>5</v>
      </c>
      <c r="Q1679" s="20">
        <f ca="1">RAND()</f>
        <v>0.4422681935220194</v>
      </c>
      <c r="R1679" s="15">
        <f ca="1">IF(B1679=1, ROUND(_xlfn.NORM.INV(Q1679,$C$9,$C$10)*(1+$T$14), 0), ROUND(_xlfn.NORM.INV(Q1679, $D$9, $D$10)*(1+$T$14), 0))</f>
        <v>38</v>
      </c>
      <c r="S1679" s="20">
        <f ca="1">RAND()</f>
        <v>9.1805585616461793E-2</v>
      </c>
      <c r="T1679" s="18">
        <f ca="1">IF(B1679=1, ROUND(_xlfn.NORM.INV(S1679,$C$11,$C$12), 2), ROUND(_xlfn.NORM.INV(S1679, $D$11, $D$12), 2))</f>
        <v>4943.17</v>
      </c>
      <c r="U1679" s="15">
        <f ca="1">MIN(F1679,R1679)</f>
        <v>38</v>
      </c>
      <c r="V1679" s="15">
        <f ca="1">RAND()</f>
        <v>0.65041836689053367</v>
      </c>
      <c r="W1679" s="19">
        <f ca="1">(IF(B1679=1, $G$21+($G$22-$G$21)*V1679, $H$21+($H$22-$H$21)*V1679))</f>
        <v>2.9512551006716008E-2</v>
      </c>
      <c r="X1679" s="15">
        <f ca="1">ROUND(U1679*(1-W1679), 0)</f>
        <v>37</v>
      </c>
      <c r="Y1679" s="20">
        <f ca="1">RAND()</f>
        <v>0.94988434319680204</v>
      </c>
      <c r="Z1679" s="15">
        <f ca="1">IF(B1679=1, ROUND(_xlfn.NORM.INV(Y1679,$C$13,$C$14)*(1+$T$14), 0), ROUND(_xlfn.NORM.INV(Y1679, $D$13, $D$14)*(1+$T$14), 0))</f>
        <v>51</v>
      </c>
      <c r="AA1679" s="20">
        <f ca="1">RAND()</f>
        <v>0.24862938957717584</v>
      </c>
      <c r="AB1679" s="18">
        <f ca="1">IF(B1679=1, ROUND(_xlfn.NORM.INV(AA1679,$C$15,$C$16), 2), ROUND(_xlfn.NORM.INV(AA1679, $D$15, $D$16), 2))</f>
        <v>2715.47</v>
      </c>
      <c r="AC1679" s="15">
        <f ca="1">MIN(G1679,Z1679)</f>
        <v>24</v>
      </c>
      <c r="AD1679" s="15">
        <f ca="1">RAND()</f>
        <v>0.24908793020189934</v>
      </c>
      <c r="AE1679" s="19">
        <f ca="1">(IF(B1679=1, $G$21+($G$22-$G$21)*AD1679, $H$21+($H$22-$H$21)*AD1679))</f>
        <v>1.7472637906056979E-2</v>
      </c>
      <c r="AF1679" s="15">
        <f ca="1">ROUND(AC1679*(1-AE1679), 0)</f>
        <v>24</v>
      </c>
      <c r="AG1679" s="20">
        <f ca="1">RAND()</f>
        <v>0.48916951342416415</v>
      </c>
      <c r="AH1679" s="15">
        <f ca="1">IF(B1679=1, ROUND(_xlfn.NORM.INV(AG1679,$C$17,$C$18)*(1+$T$14), 0), ROUND(_xlfn.NORM.INV(AG1679, $D$17, $D$18)*(1+$T$14), 0))</f>
        <v>198</v>
      </c>
      <c r="AI1679" s="20">
        <f ca="1">RAND()</f>
        <v>0.52440831245891451</v>
      </c>
      <c r="AJ1679" s="18">
        <f ca="1">IF(B1679=1, ROUND(_xlfn.NORM.INV(AI1679,$C$19,$C$20), 2), ROUND(_xlfn.NORM.INV(AI1679, $D$19, $D$20), 2))</f>
        <v>1753.38</v>
      </c>
      <c r="AK1679" s="15">
        <f ca="1">MIN(ROUND(H1679*(1+$C$22),0),AH1679)</f>
        <v>198</v>
      </c>
      <c r="AL1679" s="20">
        <f ca="1">RAND()</f>
        <v>0.62044131413311276</v>
      </c>
      <c r="AM1679" s="19">
        <f ca="1">(IF(B1679=1, $G$21+($G$22-$G$21)*AL1679, $H$21+($H$22-$H$21)*AL1679))</f>
        <v>2.8613239423993381E-2</v>
      </c>
      <c r="AN1679" s="15">
        <f ca="1">ROUND(AK1679*(1-AM1679), 0)</f>
        <v>192</v>
      </c>
      <c r="AO1679" s="18">
        <f ca="1">SUM(IF(AN1679&gt;H1679, (AN1679-H1679)*($G$23+AJ1679), 0),IF(AF1679&gt;G1679,(AF1679-G1679)*($G$23+AB1679),0),IF(X1679&gt;F1679,(X1679-F1679)*($G$23+T1679),0),IF(P1679&gt;E1679,(P1679-E1679)*($G$23+L1679),0))</f>
        <v>0</v>
      </c>
      <c r="AP1679" s="18">
        <f>-$C$24</f>
        <v>-313614.51120000001</v>
      </c>
      <c r="AQ1679" s="17">
        <f ca="1">L1679*P1679+T1679*X1679+AB1679*AF1679+AJ1679*AN1679-AO1679+AP1679</f>
        <v>325367.66879999993</v>
      </c>
      <c r="AS1679" s="21">
        <f ca="1">SUM(IF(AN1679&gt;H1679, (AN1679-H1679), 0),IF(AF1679&gt;G1679,(AF1679-G1679),0),IF(X1679&gt;F1679,(X1679-F1679),0),IF(P1679&gt;E1679,(P1679-E1679),0))</f>
        <v>0</v>
      </c>
    </row>
    <row r="1680" spans="1:45" x14ac:dyDescent="0.4">
      <c r="A1680" s="15">
        <v>1652</v>
      </c>
      <c r="B1680" s="15">
        <f ca="1">IF(RAND() &lt; (8/12), 0, 1)</f>
        <v>0</v>
      </c>
      <c r="C1680" s="20">
        <f ca="1">RAND()</f>
        <v>0.23732298743526425</v>
      </c>
      <c r="D1680" s="15" t="str">
        <f ca="1">LOOKUP(C1680,$H$13:$H$16,$F$13:$F$16)</f>
        <v>Airbus A380-800</v>
      </c>
      <c r="E1680" s="15">
        <f ca="1">LOOKUP(D1680,$F$6:$F$9,$I$6:$I$9)</f>
        <v>14</v>
      </c>
      <c r="F1680" s="15">
        <f ca="1">LOOKUP(D1680,$F$6:$F$9,$J$6:$J$9)</f>
        <v>76</v>
      </c>
      <c r="G1680" s="15">
        <f ca="1">LOOKUP(D1680,$F$6:$F$9,$K$6:$K$9)</f>
        <v>56</v>
      </c>
      <c r="H1680" s="15">
        <f ca="1">LOOKUP(D1680,$F$6:$F$9,$L$6:$L$9)</f>
        <v>341</v>
      </c>
      <c r="I1680" s="20">
        <f ca="1">RAND()</f>
        <v>0.965444610693454</v>
      </c>
      <c r="J1680" s="15">
        <f ca="1">IF(B1680=1, ROUND(_xlfn.NORM.INV(I1680,$C$5,$C$6)*(1+$T$14), 0), ROUND(_xlfn.NORM.INV(I1680, $D$5, $D$6)*(1+$T$14), 0))</f>
        <v>6</v>
      </c>
      <c r="K1680" s="20">
        <f ca="1">RAND()</f>
        <v>0.29575929554021585</v>
      </c>
      <c r="L1680" s="18">
        <f ca="1">IF(B1680=1, ROUND(_xlfn.NORM.INV(K1680,$C$7,$C$8), 2), ROUND(_xlfn.NORM.INV(K1680, $D$7, $D$8), 2))</f>
        <v>10247.799999999999</v>
      </c>
      <c r="M1680" s="15">
        <f ca="1">MIN(E1680,J1680)</f>
        <v>6</v>
      </c>
      <c r="N1680" s="15">
        <f ca="1">RAND()</f>
        <v>0.87619085288325826</v>
      </c>
      <c r="O1680" s="19">
        <f ca="1">(IF(B1680=1, $G$21+($G$22-$G$21)*N1680, $H$21+($H$22-$H$21)*N1680))</f>
        <v>3.6285725586497744E-2</v>
      </c>
      <c r="P1680" s="15">
        <f ca="1">ROUND(M1680*(1-O1680), 0)</f>
        <v>6</v>
      </c>
      <c r="Q1680" s="20">
        <f ca="1">RAND()</f>
        <v>1.2883754838438288E-2</v>
      </c>
      <c r="R1680" s="15">
        <f ca="1">IF(B1680=1, ROUND(_xlfn.NORM.INV(Q1680,$C$9,$C$10)*(1+$T$14), 0), ROUND(_xlfn.NORM.INV(Q1680, $D$9, $D$10)*(1+$T$14), 0))</f>
        <v>16</v>
      </c>
      <c r="S1680" s="20">
        <f ca="1">RAND()</f>
        <v>0.57251767419896926</v>
      </c>
      <c r="T1680" s="18">
        <f ca="1">IF(B1680=1, ROUND(_xlfn.NORM.INV(S1680,$C$11,$C$12), 2), ROUND(_xlfn.NORM.INV(S1680, $D$11, $D$12), 2))</f>
        <v>5287.84</v>
      </c>
      <c r="U1680" s="15">
        <f ca="1">MIN(F1680,R1680)</f>
        <v>16</v>
      </c>
      <c r="V1680" s="15">
        <f ca="1">RAND()</f>
        <v>0.5476433746392706</v>
      </c>
      <c r="W1680" s="19">
        <f ca="1">(IF(B1680=1, $G$21+($G$22-$G$21)*V1680, $H$21+($H$22-$H$21)*V1680))</f>
        <v>2.6429301239178117E-2</v>
      </c>
      <c r="X1680" s="15">
        <f ca="1">ROUND(U1680*(1-W1680), 0)</f>
        <v>16</v>
      </c>
      <c r="Y1680" s="20">
        <f ca="1">RAND()</f>
        <v>0.25055716285072327</v>
      </c>
      <c r="Z1680" s="15">
        <f ca="1">IF(B1680=1, ROUND(_xlfn.NORM.INV(Y1680,$C$13,$C$14)*(1+$T$14), 0), ROUND(_xlfn.NORM.INV(Y1680, $D$13, $D$14)*(1+$T$14), 0))</f>
        <v>29</v>
      </c>
      <c r="AA1680" s="20">
        <f ca="1">RAND()</f>
        <v>0.11794464336222887</v>
      </c>
      <c r="AB1680" s="18">
        <f ca="1">IF(B1680=1, ROUND(_xlfn.NORM.INV(AA1680,$C$15,$C$16), 2), ROUND(_xlfn.NORM.INV(AA1680, $D$15, $D$16), 2))</f>
        <v>2653.91</v>
      </c>
      <c r="AC1680" s="15">
        <f ca="1">MIN(G1680,Z1680)</f>
        <v>29</v>
      </c>
      <c r="AD1680" s="15">
        <f ca="1">RAND()</f>
        <v>0.19092326308430019</v>
      </c>
      <c r="AE1680" s="19">
        <f ca="1">(IF(B1680=1, $G$21+($G$22-$G$21)*AD1680, $H$21+($H$22-$H$21)*AD1680))</f>
        <v>1.5727697892529004E-2</v>
      </c>
      <c r="AF1680" s="15">
        <f ca="1">ROUND(AC1680*(1-AE1680), 0)</f>
        <v>29</v>
      </c>
      <c r="AG1680" s="20">
        <f ca="1">RAND()</f>
        <v>0.19163550968613485</v>
      </c>
      <c r="AH1680" s="15">
        <f ca="1">IF(B1680=1, ROUND(_xlfn.NORM.INV(AG1680,$C$17,$C$18)*(1+$T$14), 0), ROUND(_xlfn.NORM.INV(AG1680, $D$17, $D$18)*(1+$T$14), 0))</f>
        <v>154</v>
      </c>
      <c r="AI1680" s="20">
        <f ca="1">RAND()</f>
        <v>0.87984602531053846</v>
      </c>
      <c r="AJ1680" s="18">
        <f ca="1">IF(B1680=1, ROUND(_xlfn.NORM.INV(AI1680,$C$19,$C$20), 2), ROUND(_xlfn.NORM.INV(AI1680, $D$19, $D$20), 2))</f>
        <v>1837.92</v>
      </c>
      <c r="AK1680" s="15">
        <f ca="1">MIN(ROUND(H1680*(1+$C$22),0),AH1680)</f>
        <v>154</v>
      </c>
      <c r="AL1680" s="20">
        <f ca="1">RAND()</f>
        <v>0.38027162142871873</v>
      </c>
      <c r="AM1680" s="19">
        <f ca="1">(IF(B1680=1, $G$21+($G$22-$G$21)*AL1680, $H$21+($H$22-$H$21)*AL1680))</f>
        <v>2.1408148642861561E-2</v>
      </c>
      <c r="AN1680" s="15">
        <f ca="1">ROUND(AK1680*(1-AM1680), 0)</f>
        <v>151</v>
      </c>
      <c r="AO1680" s="18">
        <f ca="1">SUM(IF(AN1680&gt;H1680, (AN1680-H1680)*($G$23+AJ1680), 0),IF(AF1680&gt;G1680,(AF1680-G1680)*($G$23+AB1680),0),IF(X1680&gt;F1680,(X1680-F1680)*($G$23+T1680),0),IF(P1680&gt;E1680,(P1680-E1680)*($G$23+L1680),0))</f>
        <v>0</v>
      </c>
      <c r="AP1680" s="18">
        <f>-$C$24</f>
        <v>-313614.51120000001</v>
      </c>
      <c r="AQ1680" s="17">
        <f ca="1">L1680*P1680+T1680*X1680+AB1680*AF1680+AJ1680*AN1680-AO1680+AP1680</f>
        <v>186967.03879999998</v>
      </c>
      <c r="AS1680" s="21">
        <f ca="1">SUM(IF(AN1680&gt;H1680, (AN1680-H1680), 0),IF(AF1680&gt;G1680,(AF1680-G1680),0),IF(X1680&gt;F1680,(X1680-F1680),0),IF(P1680&gt;E1680,(P1680-E1680),0))</f>
        <v>0</v>
      </c>
    </row>
    <row r="1681" spans="1:45" x14ac:dyDescent="0.4">
      <c r="A1681" s="15">
        <v>1653</v>
      </c>
      <c r="B1681" s="15">
        <f ca="1">IF(RAND() &lt; (8/12), 0, 1)</f>
        <v>0</v>
      </c>
      <c r="C1681" s="20">
        <f ca="1">RAND()</f>
        <v>0.98460686865504177</v>
      </c>
      <c r="D1681" s="15" t="str">
        <f ca="1">LOOKUP(C1681,$H$13:$H$16,$F$13:$F$16)</f>
        <v>Boeing 777-300ER</v>
      </c>
      <c r="E1681" s="15">
        <f ca="1">LOOKUP(D1681,$F$6:$F$9,$I$6:$I$9)</f>
        <v>8</v>
      </c>
      <c r="F1681" s="15">
        <f ca="1">LOOKUP(D1681,$F$6:$F$9,$J$6:$J$9)</f>
        <v>40</v>
      </c>
      <c r="G1681" s="15">
        <f ca="1">LOOKUP(D1681,$F$6:$F$9,$K$6:$K$9)</f>
        <v>24</v>
      </c>
      <c r="H1681" s="15">
        <f ca="1">LOOKUP(D1681,$F$6:$F$9,$L$6:$L$9)</f>
        <v>260</v>
      </c>
      <c r="I1681" s="20">
        <f ca="1">RAND()</f>
        <v>7.9124545852959804E-2</v>
      </c>
      <c r="J1681" s="15">
        <f ca="1">IF(B1681=1, ROUND(_xlfn.NORM.INV(I1681,$C$5,$C$6)*(1+$T$14), 0), ROUND(_xlfn.NORM.INV(I1681, $D$5, $D$6)*(1+$T$14), 0))</f>
        <v>3</v>
      </c>
      <c r="K1681" s="20">
        <f ca="1">RAND()</f>
        <v>0.64417164944548033</v>
      </c>
      <c r="L1681" s="18">
        <f ca="1">IF(B1681=1, ROUND(_xlfn.NORM.INV(K1681,$C$7,$C$8), 2), ROUND(_xlfn.NORM.INV(K1681, $D$7, $D$8), 2))</f>
        <v>10660.84</v>
      </c>
      <c r="M1681" s="15">
        <f ca="1">MIN(E1681,J1681)</f>
        <v>3</v>
      </c>
      <c r="N1681" s="15">
        <f ca="1">RAND()</f>
        <v>0.57357934314014758</v>
      </c>
      <c r="O1681" s="19">
        <f ca="1">(IF(B1681=1, $G$21+($G$22-$G$21)*N1681, $H$21+($H$22-$H$21)*N1681))</f>
        <v>2.7207380294204428E-2</v>
      </c>
      <c r="P1681" s="15">
        <f ca="1">ROUND(M1681*(1-O1681), 0)</f>
        <v>3</v>
      </c>
      <c r="Q1681" s="20">
        <f ca="1">RAND()</f>
        <v>0.48606894533291867</v>
      </c>
      <c r="R1681" s="15">
        <f ca="1">IF(B1681=1, ROUND(_xlfn.NORM.INV(Q1681,$C$9,$C$10)*(1+$T$14), 0), ROUND(_xlfn.NORM.INV(Q1681, $D$9, $D$10)*(1+$T$14), 0))</f>
        <v>40</v>
      </c>
      <c r="S1681" s="20">
        <f ca="1">RAND()</f>
        <v>0.78082126227238946</v>
      </c>
      <c r="T1681" s="18">
        <f ca="1">IF(B1681=1, ROUND(_xlfn.NORM.INV(S1681,$C$11,$C$12), 2), ROUND(_xlfn.NORM.INV(S1681, $D$11, $D$12), 2))</f>
        <v>5422.79</v>
      </c>
      <c r="U1681" s="15">
        <f ca="1">MIN(F1681,R1681)</f>
        <v>40</v>
      </c>
      <c r="V1681" s="15">
        <f ca="1">RAND()</f>
        <v>0.34397507247446546</v>
      </c>
      <c r="W1681" s="19">
        <f ca="1">(IF(B1681=1, $G$21+($G$22-$G$21)*V1681, $H$21+($H$22-$H$21)*V1681))</f>
        <v>2.0319252174233964E-2</v>
      </c>
      <c r="X1681" s="15">
        <f ca="1">ROUND(U1681*(1-W1681), 0)</f>
        <v>39</v>
      </c>
      <c r="Y1681" s="20">
        <f ca="1">RAND()</f>
        <v>0.70093069995466584</v>
      </c>
      <c r="Z1681" s="15">
        <f ca="1">IF(B1681=1, ROUND(_xlfn.NORM.INV(Y1681,$C$13,$C$14)*(1+$T$14), 0), ROUND(_xlfn.NORM.INV(Y1681, $D$13, $D$14)*(1+$T$14), 0))</f>
        <v>41</v>
      </c>
      <c r="AA1681" s="20">
        <f ca="1">RAND()</f>
        <v>0.51416319661252863</v>
      </c>
      <c r="AB1681" s="18">
        <f ca="1">IF(B1681=1, ROUND(_xlfn.NORM.INV(AA1681,$C$15,$C$16), 2), ROUND(_xlfn.NORM.INV(AA1681, $D$15, $D$16), 2))</f>
        <v>2802.28</v>
      </c>
      <c r="AC1681" s="15">
        <f ca="1">MIN(G1681,Z1681)</f>
        <v>24</v>
      </c>
      <c r="AD1681" s="15">
        <f ca="1">RAND()</f>
        <v>9.5950540336458445E-2</v>
      </c>
      <c r="AE1681" s="19">
        <f ca="1">(IF(B1681=1, $G$21+($G$22-$G$21)*AD1681, $H$21+($H$22-$H$21)*AD1681))</f>
        <v>1.2878516210093754E-2</v>
      </c>
      <c r="AF1681" s="15">
        <f ca="1">ROUND(AC1681*(1-AE1681), 0)</f>
        <v>24</v>
      </c>
      <c r="AG1681" s="20">
        <f ca="1">RAND()</f>
        <v>0.27818428293311592</v>
      </c>
      <c r="AH1681" s="15">
        <f ca="1">IF(B1681=1, ROUND(_xlfn.NORM.INV(AG1681,$C$17,$C$18)*(1+$T$14), 0), ROUND(_xlfn.NORM.INV(AG1681, $D$17, $D$18)*(1+$T$14), 0))</f>
        <v>169</v>
      </c>
      <c r="AI1681" s="20">
        <f ca="1">RAND()</f>
        <v>0.11078748776248615</v>
      </c>
      <c r="AJ1681" s="18">
        <f ca="1">IF(B1681=1, ROUND(_xlfn.NORM.INV(AI1681,$C$19,$C$20), 2), ROUND(_xlfn.NORM.INV(AI1681, $D$19, $D$20), 2))</f>
        <v>1655.88</v>
      </c>
      <c r="AK1681" s="15">
        <f ca="1">MIN(ROUND(H1681*(1+$C$22),0),AH1681)</f>
        <v>169</v>
      </c>
      <c r="AL1681" s="20">
        <f ca="1">RAND()</f>
        <v>0.2451984443301306</v>
      </c>
      <c r="AM1681" s="19">
        <f ca="1">(IF(B1681=1, $G$21+($G$22-$G$21)*AL1681, $H$21+($H$22-$H$21)*AL1681))</f>
        <v>1.7355953329903917E-2</v>
      </c>
      <c r="AN1681" s="15">
        <f ca="1">ROUND(AK1681*(1-AM1681), 0)</f>
        <v>166</v>
      </c>
      <c r="AO1681" s="18">
        <f ca="1">SUM(IF(AN1681&gt;H1681, (AN1681-H1681)*($G$23+AJ1681), 0),IF(AF1681&gt;G1681,(AF1681-G1681)*($G$23+AB1681),0),IF(X1681&gt;F1681,(X1681-F1681)*($G$23+T1681),0),IF(P1681&gt;E1681,(P1681-E1681)*($G$23+L1681),0))</f>
        <v>0</v>
      </c>
      <c r="AP1681" s="18">
        <f>-$C$24</f>
        <v>-313614.51120000001</v>
      </c>
      <c r="AQ1681" s="17">
        <f ca="1">L1681*P1681+T1681*X1681+AB1681*AF1681+AJ1681*AN1681-AO1681+AP1681</f>
        <v>271987.6188</v>
      </c>
      <c r="AS1681" s="21">
        <f ca="1">SUM(IF(AN1681&gt;H1681, (AN1681-H1681), 0),IF(AF1681&gt;G1681,(AF1681-G1681),0),IF(X1681&gt;F1681,(X1681-F1681),0),IF(P1681&gt;E1681,(P1681-E1681),0))</f>
        <v>0</v>
      </c>
    </row>
    <row r="1682" spans="1:45" x14ac:dyDescent="0.4">
      <c r="A1682" s="15">
        <v>1654</v>
      </c>
      <c r="B1682" s="15">
        <f ca="1">IF(RAND() &lt; (8/12), 0, 1)</f>
        <v>0</v>
      </c>
      <c r="C1682" s="20">
        <f ca="1">RAND()</f>
        <v>0.76496933200592154</v>
      </c>
      <c r="D1682" s="15" t="str">
        <f ca="1">LOOKUP(C1682,$H$13:$H$16,$F$13:$F$16)</f>
        <v>Boeing 777-300ER</v>
      </c>
      <c r="E1682" s="15">
        <f ca="1">LOOKUP(D1682,$F$6:$F$9,$I$6:$I$9)</f>
        <v>8</v>
      </c>
      <c r="F1682" s="15">
        <f ca="1">LOOKUP(D1682,$F$6:$F$9,$J$6:$J$9)</f>
        <v>40</v>
      </c>
      <c r="G1682" s="15">
        <f ca="1">LOOKUP(D1682,$F$6:$F$9,$K$6:$K$9)</f>
        <v>24</v>
      </c>
      <c r="H1682" s="15">
        <f ca="1">LOOKUP(D1682,$F$6:$F$9,$L$6:$L$9)</f>
        <v>260</v>
      </c>
      <c r="I1682" s="20">
        <f ca="1">RAND()</f>
        <v>0.84944088126702244</v>
      </c>
      <c r="J1682" s="15">
        <f ca="1">IF(B1682=1, ROUND(_xlfn.NORM.INV(I1682,$C$5,$C$6)*(1+$T$14), 0), ROUND(_xlfn.NORM.INV(I1682, $D$5, $D$6)*(1+$T$14), 0))</f>
        <v>5</v>
      </c>
      <c r="K1682" s="20">
        <f ca="1">RAND()</f>
        <v>0.50563854487594573</v>
      </c>
      <c r="L1682" s="18">
        <f ca="1">IF(B1682=1, ROUND(_xlfn.NORM.INV(K1682,$C$7,$C$8), 2), ROUND(_xlfn.NORM.INV(K1682, $D$7, $D$8), 2))</f>
        <v>10498.82</v>
      </c>
      <c r="M1682" s="15">
        <f ca="1">MIN(E1682,J1682)</f>
        <v>5</v>
      </c>
      <c r="N1682" s="15">
        <f ca="1">RAND()</f>
        <v>5.9835438752261938E-2</v>
      </c>
      <c r="O1682" s="19">
        <f ca="1">(IF(B1682=1, $G$21+($G$22-$G$21)*N1682, $H$21+($H$22-$H$21)*N1682))</f>
        <v>1.1795063162567858E-2</v>
      </c>
      <c r="P1682" s="15">
        <f ca="1">ROUND(M1682*(1-O1682), 0)</f>
        <v>5</v>
      </c>
      <c r="Q1682" s="20">
        <f ca="1">RAND()</f>
        <v>5.1037103774643433E-2</v>
      </c>
      <c r="R1682" s="15">
        <f ca="1">IF(B1682=1, ROUND(_xlfn.NORM.INV(Q1682,$C$9,$C$10)*(1+$T$14), 0), ROUND(_xlfn.NORM.INV(Q1682, $D$9, $D$10)*(1+$T$14), 0))</f>
        <v>23</v>
      </c>
      <c r="S1682" s="20">
        <f ca="1">RAND()</f>
        <v>2.7576692737116826E-2</v>
      </c>
      <c r="T1682" s="18">
        <f ca="1">IF(B1682=1, ROUND(_xlfn.NORM.INV(S1682,$C$11,$C$12), 2), ROUND(_xlfn.NORM.INV(S1682, $D$11, $D$12), 2))</f>
        <v>4809.1899999999996</v>
      </c>
      <c r="U1682" s="15">
        <f ca="1">MIN(F1682,R1682)</f>
        <v>23</v>
      </c>
      <c r="V1682" s="15">
        <f ca="1">RAND()</f>
        <v>0.24862065226098229</v>
      </c>
      <c r="W1682" s="19">
        <f ca="1">(IF(B1682=1, $G$21+($G$22-$G$21)*V1682, $H$21+($H$22-$H$21)*V1682))</f>
        <v>1.7458619567829469E-2</v>
      </c>
      <c r="X1682" s="15">
        <f ca="1">ROUND(U1682*(1-W1682), 0)</f>
        <v>23</v>
      </c>
      <c r="Y1682" s="20">
        <f ca="1">RAND()</f>
        <v>0.26882113068030655</v>
      </c>
      <c r="Z1682" s="15">
        <f ca="1">IF(B1682=1, ROUND(_xlfn.NORM.INV(Y1682,$C$13,$C$14)*(1+$T$14), 0), ROUND(_xlfn.NORM.INV(Y1682, $D$13, $D$14)*(1+$T$14), 0))</f>
        <v>30</v>
      </c>
      <c r="AA1682" s="20">
        <f ca="1">RAND()</f>
        <v>0.86058205837552215</v>
      </c>
      <c r="AB1682" s="18">
        <f ca="1">IF(B1682=1, ROUND(_xlfn.NORM.INV(AA1682,$C$15,$C$16), 2), ROUND(_xlfn.NORM.INV(AA1682, $D$15, $D$16), 2))</f>
        <v>2929.58</v>
      </c>
      <c r="AC1682" s="15">
        <f ca="1">MIN(G1682,Z1682)</f>
        <v>24</v>
      </c>
      <c r="AD1682" s="15">
        <f ca="1">RAND()</f>
        <v>0.95792309030098566</v>
      </c>
      <c r="AE1682" s="19">
        <f ca="1">(IF(B1682=1, $G$21+($G$22-$G$21)*AD1682, $H$21+($H$22-$H$21)*AD1682))</f>
        <v>3.8737692709029568E-2</v>
      </c>
      <c r="AF1682" s="15">
        <f ca="1">ROUND(AC1682*(1-AE1682), 0)</f>
        <v>23</v>
      </c>
      <c r="AG1682" s="20">
        <f ca="1">RAND()</f>
        <v>0.95057654814726489</v>
      </c>
      <c r="AH1682" s="15">
        <f ca="1">IF(B1682=1, ROUND(_xlfn.NORM.INV(AG1682,$C$17,$C$18)*(1+$T$14), 0), ROUND(_xlfn.NORM.INV(AG1682, $D$17, $D$18)*(1+$T$14), 0))</f>
        <v>286</v>
      </c>
      <c r="AI1682" s="20">
        <f ca="1">RAND()</f>
        <v>0.16022564324780098</v>
      </c>
      <c r="AJ1682" s="18">
        <f ca="1">IF(B1682=1, ROUND(_xlfn.NORM.INV(AI1682,$C$19,$C$20), 2), ROUND(_xlfn.NORM.INV(AI1682, $D$19, $D$20), 2))</f>
        <v>1673.26</v>
      </c>
      <c r="AK1682" s="15">
        <f ca="1">MIN(ROUND(H1682*(1+$C$22),0),AH1682)</f>
        <v>273</v>
      </c>
      <c r="AL1682" s="20">
        <f ca="1">RAND()</f>
        <v>0.11897589510235518</v>
      </c>
      <c r="AM1682" s="19">
        <f ca="1">(IF(B1682=1, $G$21+($G$22-$G$21)*AL1682, $H$21+($H$22-$H$21)*AL1682))</f>
        <v>1.3569276853070656E-2</v>
      </c>
      <c r="AN1682" s="15">
        <f ca="1">ROUND(AK1682*(1-AM1682), 0)</f>
        <v>269</v>
      </c>
      <c r="AO1682" s="18">
        <f ca="1">SUM(IF(AN1682&gt;H1682, (AN1682-H1682)*($G$23+AJ1682), 0),IF(AF1682&gt;G1682,(AF1682-G1682)*($G$23+AB1682),0),IF(X1682&gt;F1682,(X1682-F1682)*($G$23+T1682),0),IF(P1682&gt;E1682,(P1682-E1682)*($G$23+L1682),0))</f>
        <v>22718.340000000004</v>
      </c>
      <c r="AP1682" s="18">
        <f>-$C$24</f>
        <v>-313614.51120000001</v>
      </c>
      <c r="AQ1682" s="17">
        <f ca="1">L1682*P1682+T1682*X1682+AB1682*AF1682+AJ1682*AN1682-AO1682+AP1682</f>
        <v>344259.89880000002</v>
      </c>
      <c r="AS1682" s="21">
        <f ca="1">SUM(IF(AN1682&gt;H1682, (AN1682-H1682), 0),IF(AF1682&gt;G1682,(AF1682-G1682),0),IF(X1682&gt;F1682,(X1682-F1682),0),IF(P1682&gt;E1682,(P1682-E1682),0))</f>
        <v>9</v>
      </c>
    </row>
    <row r="1683" spans="1:45" x14ac:dyDescent="0.4">
      <c r="A1683" s="15">
        <v>1655</v>
      </c>
      <c r="B1683" s="15">
        <f ca="1">IF(RAND() &lt; (8/12), 0, 1)</f>
        <v>0</v>
      </c>
      <c r="C1683" s="20">
        <f ca="1">RAND()</f>
        <v>0.33414925552746511</v>
      </c>
      <c r="D1683" s="15" t="str">
        <f ca="1">LOOKUP(C1683,$H$13:$H$16,$F$13:$F$16)</f>
        <v>Airbus A380-800</v>
      </c>
      <c r="E1683" s="15">
        <f ca="1">LOOKUP(D1683,$F$6:$F$9,$I$6:$I$9)</f>
        <v>14</v>
      </c>
      <c r="F1683" s="15">
        <f ca="1">LOOKUP(D1683,$F$6:$F$9,$J$6:$J$9)</f>
        <v>76</v>
      </c>
      <c r="G1683" s="15">
        <f ca="1">LOOKUP(D1683,$F$6:$F$9,$K$6:$K$9)</f>
        <v>56</v>
      </c>
      <c r="H1683" s="15">
        <f ca="1">LOOKUP(D1683,$F$6:$F$9,$L$6:$L$9)</f>
        <v>341</v>
      </c>
      <c r="I1683" s="20">
        <f ca="1">RAND()</f>
        <v>1.0877265197900998E-2</v>
      </c>
      <c r="J1683" s="15">
        <f ca="1">IF(B1683=1, ROUND(_xlfn.NORM.INV(I1683,$C$5,$C$6)*(1+$T$14), 0), ROUND(_xlfn.NORM.INV(I1683, $D$5, $D$6)*(1+$T$14), 0))</f>
        <v>2</v>
      </c>
      <c r="K1683" s="20">
        <f ca="1">RAND()</f>
        <v>9.4489515333648022E-2</v>
      </c>
      <c r="L1683" s="18">
        <f ca="1">IF(B1683=1, ROUND(_xlfn.NORM.INV(K1683,$C$7,$C$8), 2), ROUND(_xlfn.NORM.INV(K1683, $D$7, $D$8), 2))</f>
        <v>9893.69</v>
      </c>
      <c r="M1683" s="15">
        <f ca="1">MIN(E1683,J1683)</f>
        <v>2</v>
      </c>
      <c r="N1683" s="15">
        <f ca="1">RAND()</f>
        <v>0.90469179720096993</v>
      </c>
      <c r="O1683" s="19">
        <f ca="1">(IF(B1683=1, $G$21+($G$22-$G$21)*N1683, $H$21+($H$22-$H$21)*N1683))</f>
        <v>3.7140753916029098E-2</v>
      </c>
      <c r="P1683" s="15">
        <f ca="1">ROUND(M1683*(1-O1683), 0)</f>
        <v>2</v>
      </c>
      <c r="Q1683" s="20">
        <f ca="1">RAND()</f>
        <v>0.91308143476323855</v>
      </c>
      <c r="R1683" s="15">
        <f ca="1">IF(B1683=1, ROUND(_xlfn.NORM.INV(Q1683,$C$9,$C$10)*(1+$T$14), 0), ROUND(_xlfn.NORM.INV(Q1683, $D$9, $D$10)*(1+$T$14), 0))</f>
        <v>54</v>
      </c>
      <c r="S1683" s="20">
        <f ca="1">RAND()</f>
        <v>0.52760855046697375</v>
      </c>
      <c r="T1683" s="18">
        <f ca="1">IF(B1683=1, ROUND(_xlfn.NORM.INV(S1683,$C$11,$C$12), 2), ROUND(_xlfn.NORM.INV(S1683, $D$11, $D$12), 2))</f>
        <v>5261.97</v>
      </c>
      <c r="U1683" s="15">
        <f ca="1">MIN(F1683,R1683)</f>
        <v>54</v>
      </c>
      <c r="V1683" s="15">
        <f ca="1">RAND()</f>
        <v>0.23077860268144856</v>
      </c>
      <c r="W1683" s="19">
        <f ca="1">(IF(B1683=1, $G$21+($G$22-$G$21)*V1683, $H$21+($H$22-$H$21)*V1683))</f>
        <v>1.6923358080443457E-2</v>
      </c>
      <c r="X1683" s="15">
        <f ca="1">ROUND(U1683*(1-W1683), 0)</f>
        <v>53</v>
      </c>
      <c r="Y1683" s="20">
        <f ca="1">RAND()</f>
        <v>0.20964665571078434</v>
      </c>
      <c r="Z1683" s="15">
        <f ca="1">IF(B1683=1, ROUND(_xlfn.NORM.INV(Y1683,$C$13,$C$14)*(1+$T$14), 0), ROUND(_xlfn.NORM.INV(Y1683, $D$13, $D$14)*(1+$T$14), 0))</f>
        <v>28</v>
      </c>
      <c r="AA1683" s="20">
        <f ca="1">RAND()</f>
        <v>0.5901424467216021</v>
      </c>
      <c r="AB1683" s="18">
        <f ca="1">IF(B1683=1, ROUND(_xlfn.NORM.INV(AA1683,$C$15,$C$16), 2), ROUND(_xlfn.NORM.INV(AA1683, $D$15, $D$16), 2))</f>
        <v>2825.67</v>
      </c>
      <c r="AC1683" s="15">
        <f ca="1">MIN(G1683,Z1683)</f>
        <v>28</v>
      </c>
      <c r="AD1683" s="15">
        <f ca="1">RAND()</f>
        <v>0.2041943251622913</v>
      </c>
      <c r="AE1683" s="19">
        <f ca="1">(IF(B1683=1, $G$21+($G$22-$G$21)*AD1683, $H$21+($H$22-$H$21)*AD1683))</f>
        <v>1.6125829754868738E-2</v>
      </c>
      <c r="AF1683" s="15">
        <f ca="1">ROUND(AC1683*(1-AE1683), 0)</f>
        <v>28</v>
      </c>
      <c r="AG1683" s="20">
        <f ca="1">RAND()</f>
        <v>0.55627681897066583</v>
      </c>
      <c r="AH1683" s="15">
        <f ca="1">IF(B1683=1, ROUND(_xlfn.NORM.INV(AG1683,$C$17,$C$18)*(1+$T$14), 0), ROUND(_xlfn.NORM.INV(AG1683, $D$17, $D$18)*(1+$T$14), 0))</f>
        <v>207</v>
      </c>
      <c r="AI1683" s="20">
        <f ca="1">RAND()</f>
        <v>0.65234185906003217</v>
      </c>
      <c r="AJ1683" s="18">
        <f ca="1">IF(B1683=1, ROUND(_xlfn.NORM.INV(AI1683,$C$19,$C$20), 2), ROUND(_xlfn.NORM.INV(AI1683, $D$19, $D$20), 2))</f>
        <v>1778.48</v>
      </c>
      <c r="AK1683" s="15">
        <f ca="1">MIN(ROUND(H1683*(1+$C$22),0),AH1683)</f>
        <v>207</v>
      </c>
      <c r="AL1683" s="20">
        <f ca="1">RAND()</f>
        <v>0.85916269410079327</v>
      </c>
      <c r="AM1683" s="19">
        <f ca="1">(IF(B1683=1, $G$21+($G$22-$G$21)*AL1683, $H$21+($H$22-$H$21)*AL1683))</f>
        <v>3.5774880823023797E-2</v>
      </c>
      <c r="AN1683" s="15">
        <f ca="1">ROUND(AK1683*(1-AM1683), 0)</f>
        <v>200</v>
      </c>
      <c r="AO1683" s="18">
        <f ca="1">SUM(IF(AN1683&gt;H1683, (AN1683-H1683)*($G$23+AJ1683), 0),IF(AF1683&gt;G1683,(AF1683-G1683)*($G$23+AB1683),0),IF(X1683&gt;F1683,(X1683-F1683)*($G$23+T1683),0),IF(P1683&gt;E1683,(P1683-E1683)*($G$23+L1683),0))</f>
        <v>0</v>
      </c>
      <c r="AP1683" s="18">
        <f>-$C$24</f>
        <v>-313614.51120000001</v>
      </c>
      <c r="AQ1683" s="17">
        <f ca="1">L1683*P1683+T1683*X1683+AB1683*AF1683+AJ1683*AN1683-AO1683+AP1683</f>
        <v>419872.03880000004</v>
      </c>
      <c r="AS1683" s="21">
        <f ca="1">SUM(IF(AN1683&gt;H1683, (AN1683-H1683), 0),IF(AF1683&gt;G1683,(AF1683-G1683),0),IF(X1683&gt;F1683,(X1683-F1683),0),IF(P1683&gt;E1683,(P1683-E1683),0))</f>
        <v>0</v>
      </c>
    </row>
    <row r="1684" spans="1:45" x14ac:dyDescent="0.4">
      <c r="A1684" s="15">
        <v>1656</v>
      </c>
      <c r="B1684" s="15">
        <f ca="1">IF(RAND() &lt; (8/12), 0, 1)</f>
        <v>0</v>
      </c>
      <c r="C1684" s="20">
        <f ca="1">RAND()</f>
        <v>0.41507182355736394</v>
      </c>
      <c r="D1684" s="15" t="str">
        <f ca="1">LOOKUP(C1684,$H$13:$H$16,$F$13:$F$16)</f>
        <v>Airbus A380-800</v>
      </c>
      <c r="E1684" s="15">
        <f ca="1">LOOKUP(D1684,$F$6:$F$9,$I$6:$I$9)</f>
        <v>14</v>
      </c>
      <c r="F1684" s="15">
        <f ca="1">LOOKUP(D1684,$F$6:$F$9,$J$6:$J$9)</f>
        <v>76</v>
      </c>
      <c r="G1684" s="15">
        <f ca="1">LOOKUP(D1684,$F$6:$F$9,$K$6:$K$9)</f>
        <v>56</v>
      </c>
      <c r="H1684" s="15">
        <f ca="1">LOOKUP(D1684,$F$6:$F$9,$L$6:$L$9)</f>
        <v>341</v>
      </c>
      <c r="I1684" s="20">
        <f ca="1">RAND()</f>
        <v>2.2983880614833474E-2</v>
      </c>
      <c r="J1684" s="15">
        <f ca="1">IF(B1684=1, ROUND(_xlfn.NORM.INV(I1684,$C$5,$C$6)*(1+$T$14), 0), ROUND(_xlfn.NORM.INV(I1684, $D$5, $D$6)*(1+$T$14), 0))</f>
        <v>2</v>
      </c>
      <c r="K1684" s="20">
        <f ca="1">RAND()</f>
        <v>0.35298248452951864</v>
      </c>
      <c r="L1684" s="18">
        <f ca="1">IF(B1684=1, ROUND(_xlfn.NORM.INV(K1684,$C$7,$C$8), 2), ROUND(_xlfn.NORM.INV(K1684, $D$7, $D$8), 2))</f>
        <v>10320.43</v>
      </c>
      <c r="M1684" s="15">
        <f ca="1">MIN(E1684,J1684)</f>
        <v>2</v>
      </c>
      <c r="N1684" s="15">
        <f ca="1">RAND()</f>
        <v>0.80190512325171182</v>
      </c>
      <c r="O1684" s="19">
        <f ca="1">(IF(B1684=1, $G$21+($G$22-$G$21)*N1684, $H$21+($H$22-$H$21)*N1684))</f>
        <v>3.4057153697551357E-2</v>
      </c>
      <c r="P1684" s="15">
        <f ca="1">ROUND(M1684*(1-O1684), 0)</f>
        <v>2</v>
      </c>
      <c r="Q1684" s="20">
        <f ca="1">RAND()</f>
        <v>0.78817131000535545</v>
      </c>
      <c r="R1684" s="15">
        <f ca="1">IF(B1684=1, ROUND(_xlfn.NORM.INV(Q1684,$C$9,$C$10)*(1+$T$14), 0), ROUND(_xlfn.NORM.INV(Q1684, $D$9, $D$10)*(1+$T$14), 0))</f>
        <v>48</v>
      </c>
      <c r="S1684" s="20">
        <f ca="1">RAND()</f>
        <v>0.63815734335518703</v>
      </c>
      <c r="T1684" s="18">
        <f ca="1">IF(B1684=1, ROUND(_xlfn.NORM.INV(S1684,$C$11,$C$12), 2), ROUND(_xlfn.NORM.INV(S1684, $D$11, $D$12), 2))</f>
        <v>5326.75</v>
      </c>
      <c r="U1684" s="15">
        <f ca="1">MIN(F1684,R1684)</f>
        <v>48</v>
      </c>
      <c r="V1684" s="15">
        <f ca="1">RAND()</f>
        <v>0.56554151349253401</v>
      </c>
      <c r="W1684" s="19">
        <f ca="1">(IF(B1684=1, $G$21+($G$22-$G$21)*V1684, $H$21+($H$22-$H$21)*V1684))</f>
        <v>2.6966245404776018E-2</v>
      </c>
      <c r="X1684" s="15">
        <f ca="1">ROUND(U1684*(1-W1684), 0)</f>
        <v>47</v>
      </c>
      <c r="Y1684" s="20">
        <f ca="1">RAND()</f>
        <v>0.29581880926075721</v>
      </c>
      <c r="Z1684" s="15">
        <f ca="1">IF(B1684=1, ROUND(_xlfn.NORM.INV(Y1684,$C$13,$C$14)*(1+$T$14), 0), ROUND(_xlfn.NORM.INV(Y1684, $D$13, $D$14)*(1+$T$14), 0))</f>
        <v>31</v>
      </c>
      <c r="AA1684" s="20">
        <f ca="1">RAND()</f>
        <v>0.39423512286126672</v>
      </c>
      <c r="AB1684" s="18">
        <f ca="1">IF(B1684=1, ROUND(_xlfn.NORM.INV(AA1684,$C$15,$C$16), 2), ROUND(_xlfn.NORM.INV(AA1684, $D$15, $D$16), 2))</f>
        <v>2765.36</v>
      </c>
      <c r="AC1684" s="15">
        <f ca="1">MIN(G1684,Z1684)</f>
        <v>31</v>
      </c>
      <c r="AD1684" s="15">
        <f ca="1">RAND()</f>
        <v>0.28820666345123747</v>
      </c>
      <c r="AE1684" s="19">
        <f ca="1">(IF(B1684=1, $G$21+($G$22-$G$21)*AD1684, $H$21+($H$22-$H$21)*AD1684))</f>
        <v>1.8646199903537122E-2</v>
      </c>
      <c r="AF1684" s="15">
        <f ca="1">ROUND(AC1684*(1-AE1684), 0)</f>
        <v>30</v>
      </c>
      <c r="AG1684" s="20">
        <f ca="1">RAND()</f>
        <v>0.70326150182319325</v>
      </c>
      <c r="AH1684" s="15">
        <f ca="1">IF(B1684=1, ROUND(_xlfn.NORM.INV(AG1684,$C$17,$C$18)*(1+$T$14), 0), ROUND(_xlfn.NORM.INV(AG1684, $D$17, $D$18)*(1+$T$14), 0))</f>
        <v>228</v>
      </c>
      <c r="AI1684" s="20">
        <f ca="1">RAND()</f>
        <v>0.71823513433638653</v>
      </c>
      <c r="AJ1684" s="18">
        <f ca="1">IF(B1684=1, ROUND(_xlfn.NORM.INV(AI1684,$C$19,$C$20), 2), ROUND(_xlfn.NORM.INV(AI1684, $D$19, $D$20), 2))</f>
        <v>1792.6</v>
      </c>
      <c r="AK1684" s="15">
        <f ca="1">MIN(ROUND(H1684*(1+$C$22),0),AH1684)</f>
        <v>228</v>
      </c>
      <c r="AL1684" s="20">
        <f ca="1">RAND()</f>
        <v>0.82270210364754581</v>
      </c>
      <c r="AM1684" s="19">
        <f ca="1">(IF(B1684=1, $G$21+($G$22-$G$21)*AL1684, $H$21+($H$22-$H$21)*AL1684))</f>
        <v>3.4681063109426376E-2</v>
      </c>
      <c r="AN1684" s="15">
        <f ca="1">ROUND(AK1684*(1-AM1684), 0)</f>
        <v>220</v>
      </c>
      <c r="AO1684" s="18">
        <f ca="1">SUM(IF(AN1684&gt;H1684, (AN1684-H1684)*($G$23+AJ1684), 0),IF(AF1684&gt;G1684,(AF1684-G1684)*($G$23+AB1684),0),IF(X1684&gt;F1684,(X1684-F1684)*($G$23+T1684),0),IF(P1684&gt;E1684,(P1684-E1684)*($G$23+L1684),0))</f>
        <v>0</v>
      </c>
      <c r="AP1684" s="18">
        <f>-$C$24</f>
        <v>-313614.51120000001</v>
      </c>
      <c r="AQ1684" s="17">
        <f ca="1">L1684*P1684+T1684*X1684+AB1684*AF1684+AJ1684*AN1684-AO1684+AP1684</f>
        <v>434716.39879999991</v>
      </c>
      <c r="AS1684" s="21">
        <f ca="1">SUM(IF(AN1684&gt;H1684, (AN1684-H1684), 0),IF(AF1684&gt;G1684,(AF1684-G1684),0),IF(X1684&gt;F1684,(X1684-F1684),0),IF(P1684&gt;E1684,(P1684-E1684),0))</f>
        <v>0</v>
      </c>
    </row>
    <row r="1685" spans="1:45" x14ac:dyDescent="0.4">
      <c r="A1685" s="15">
        <v>1657</v>
      </c>
      <c r="B1685" s="15">
        <f ca="1">IF(RAND() &lt; (8/12), 0, 1)</f>
        <v>1</v>
      </c>
      <c r="C1685" s="20">
        <f ca="1">RAND()</f>
        <v>0.79076184837086816</v>
      </c>
      <c r="D1685" s="15" t="str">
        <f ca="1">LOOKUP(C1685,$H$13:$H$16,$F$13:$F$16)</f>
        <v>Boeing 777-300ER</v>
      </c>
      <c r="E1685" s="15">
        <f ca="1">LOOKUP(D1685,$F$6:$F$9,$I$6:$I$9)</f>
        <v>8</v>
      </c>
      <c r="F1685" s="15">
        <f ca="1">LOOKUP(D1685,$F$6:$F$9,$J$6:$J$9)</f>
        <v>40</v>
      </c>
      <c r="G1685" s="15">
        <f ca="1">LOOKUP(D1685,$F$6:$F$9,$K$6:$K$9)</f>
        <v>24</v>
      </c>
      <c r="H1685" s="15">
        <f ca="1">LOOKUP(D1685,$F$6:$F$9,$L$6:$L$9)</f>
        <v>260</v>
      </c>
      <c r="I1685" s="20">
        <f ca="1">RAND()</f>
        <v>0.79545567342258039</v>
      </c>
      <c r="J1685" s="15">
        <f ca="1">IF(B1685=1, ROUND(_xlfn.NORM.INV(I1685,$C$5,$C$6)*(1+$T$14), 0), ROUND(_xlfn.NORM.INV(I1685, $D$5, $D$6)*(1+$T$14), 0))</f>
        <v>8</v>
      </c>
      <c r="K1685" s="20">
        <f ca="1">RAND()</f>
        <v>0.60499124723412168</v>
      </c>
      <c r="L1685" s="18">
        <f ca="1">IF(B1685=1, ROUND(_xlfn.NORM.INV(K1685,$C$7,$C$8), 2), ROUND(_xlfn.NORM.INV(K1685, $D$7, $D$8), 2))</f>
        <v>14139.11</v>
      </c>
      <c r="M1685" s="15">
        <f ca="1">MIN(E1685,J1685)</f>
        <v>8</v>
      </c>
      <c r="N1685" s="15">
        <f ca="1">RAND()</f>
        <v>0.60903866764136161</v>
      </c>
      <c r="O1685" s="19">
        <f ca="1">(IF(B1685=1, $G$21+($G$22-$G$21)*N1685, $H$21+($H$22-$H$21)*N1685))</f>
        <v>3.6316353367447658E-2</v>
      </c>
      <c r="P1685" s="15">
        <f ca="1">ROUND(M1685*(1-O1685), 0)</f>
        <v>8</v>
      </c>
      <c r="Q1685" s="20">
        <f ca="1">RAND()</f>
        <v>0.71611715486838412</v>
      </c>
      <c r="R1685" s="15">
        <f ca="1">IF(B1685=1, ROUND(_xlfn.NORM.INV(Q1685,$C$9,$C$10)*(1+$T$14), 0), ROUND(_xlfn.NORM.INV(Q1685, $D$9, $D$10)*(1+$T$14), 0))</f>
        <v>75</v>
      </c>
      <c r="S1685" s="20">
        <f ca="1">RAND()</f>
        <v>0.16540778590426664</v>
      </c>
      <c r="T1685" s="18">
        <f ca="1">IF(B1685=1, ROUND(_xlfn.NORM.INV(S1685,$C$11,$C$12), 2), ROUND(_xlfn.NORM.INV(S1685, $D$11, $D$12), 2))</f>
        <v>5952.55</v>
      </c>
      <c r="U1685" s="15">
        <f ca="1">MIN(F1685,R1685)</f>
        <v>40</v>
      </c>
      <c r="V1685" s="15">
        <f ca="1">RAND()</f>
        <v>0.13547844676105703</v>
      </c>
      <c r="W1685" s="19">
        <f ca="1">(IF(B1685=1, $G$21+($G$22-$G$21)*V1685, $H$21+($H$22-$H$21)*V1685))</f>
        <v>1.9741745636636995E-2</v>
      </c>
      <c r="X1685" s="15">
        <f ca="1">ROUND(U1685*(1-W1685), 0)</f>
        <v>39</v>
      </c>
      <c r="Y1685" s="20">
        <f ca="1">RAND()</f>
        <v>0.38864604206137821</v>
      </c>
      <c r="Z1685" s="15">
        <f ca="1">IF(B1685=1, ROUND(_xlfn.NORM.INV(Y1685,$C$13,$C$14)*(1+$T$14), 0), ROUND(_xlfn.NORM.INV(Y1685, $D$13, $D$14)*(1+$T$14), 0))</f>
        <v>48</v>
      </c>
      <c r="AA1685" s="20">
        <f ca="1">RAND()</f>
        <v>8.4967697396942432E-2</v>
      </c>
      <c r="AB1685" s="18">
        <f ca="1">IF(B1685=1, ROUND(_xlfn.NORM.INV(AA1685,$C$15,$C$16), 2), ROUND(_xlfn.NORM.INV(AA1685, $D$15, $D$16), 2))</f>
        <v>2982.36</v>
      </c>
      <c r="AC1685" s="15">
        <f ca="1">MIN(G1685,Z1685)</f>
        <v>24</v>
      </c>
      <c r="AD1685" s="15">
        <f ca="1">RAND()</f>
        <v>0.9232035940525577</v>
      </c>
      <c r="AE1685" s="19">
        <f ca="1">(IF(B1685=1, $G$21+($G$22-$G$21)*AD1685, $H$21+($H$22-$H$21)*AD1685))</f>
        <v>4.7312125791839521E-2</v>
      </c>
      <c r="AF1685" s="15">
        <f ca="1">ROUND(AC1685*(1-AE1685), 0)</f>
        <v>23</v>
      </c>
      <c r="AG1685" s="20">
        <f ca="1">RAND()</f>
        <v>0.72060943442907066</v>
      </c>
      <c r="AH1685" s="15">
        <f ca="1">IF(B1685=1, ROUND(_xlfn.NORM.INV(AG1685,$C$17,$C$18)*(1+$T$14), 0), ROUND(_xlfn.NORM.INV(AG1685, $D$17, $D$18)*(1+$T$14), 0))</f>
        <v>378</v>
      </c>
      <c r="AI1685" s="20">
        <f ca="1">RAND()</f>
        <v>0.47403284329799378</v>
      </c>
      <c r="AJ1685" s="18">
        <f ca="1">IF(B1685=1, ROUND(_xlfn.NORM.INV(AI1685,$C$19,$C$20), 2), ROUND(_xlfn.NORM.INV(AI1685, $D$19, $D$20), 2))</f>
        <v>2256.9</v>
      </c>
      <c r="AK1685" s="15">
        <f ca="1">MIN(ROUND(H1685*(1+$C$22),0),AH1685)</f>
        <v>273</v>
      </c>
      <c r="AL1685" s="20">
        <f ca="1">RAND()</f>
        <v>0.21459251566238791</v>
      </c>
      <c r="AM1685" s="19">
        <f ca="1">(IF(B1685=1, $G$21+($G$22-$G$21)*AL1685, $H$21+($H$22-$H$21)*AL1685))</f>
        <v>2.2510738048183578E-2</v>
      </c>
      <c r="AN1685" s="15">
        <f ca="1">ROUND(AK1685*(1-AM1685), 0)</f>
        <v>267</v>
      </c>
      <c r="AO1685" s="18">
        <f ca="1">SUM(IF(AN1685&gt;H1685, (AN1685-H1685)*($G$23+AJ1685), 0),IF(AF1685&gt;G1685,(AF1685-G1685)*($G$23+AB1685),0),IF(X1685&gt;F1685,(X1685-F1685)*($G$23+T1685),0),IF(P1685&gt;E1685,(P1685-E1685)*($G$23+L1685),0))</f>
        <v>21755.3</v>
      </c>
      <c r="AP1685" s="18">
        <f>-$C$24</f>
        <v>-313614.51120000001</v>
      </c>
      <c r="AQ1685" s="17">
        <f ca="1">L1685*P1685+T1685*X1685+AB1685*AF1685+AJ1685*AN1685-AO1685+AP1685</f>
        <v>681079.09880000004</v>
      </c>
      <c r="AS1685" s="21">
        <f ca="1">SUM(IF(AN1685&gt;H1685, (AN1685-H1685), 0),IF(AF1685&gt;G1685,(AF1685-G1685),0),IF(X1685&gt;F1685,(X1685-F1685),0),IF(P1685&gt;E1685,(P1685-E1685),0))</f>
        <v>7</v>
      </c>
    </row>
    <row r="1686" spans="1:45" x14ac:dyDescent="0.4">
      <c r="A1686" s="15">
        <v>1658</v>
      </c>
      <c r="B1686" s="15">
        <f ca="1">IF(RAND() &lt; (8/12), 0, 1)</f>
        <v>0</v>
      </c>
      <c r="C1686" s="20">
        <f ca="1">RAND()</f>
        <v>0.77457484989258896</v>
      </c>
      <c r="D1686" s="15" t="str">
        <f ca="1">LOOKUP(C1686,$H$13:$H$16,$F$13:$F$16)</f>
        <v>Boeing 777-300ER</v>
      </c>
      <c r="E1686" s="15">
        <f ca="1">LOOKUP(D1686,$F$6:$F$9,$I$6:$I$9)</f>
        <v>8</v>
      </c>
      <c r="F1686" s="15">
        <f ca="1">LOOKUP(D1686,$F$6:$F$9,$J$6:$J$9)</f>
        <v>40</v>
      </c>
      <c r="G1686" s="15">
        <f ca="1">LOOKUP(D1686,$F$6:$F$9,$K$6:$K$9)</f>
        <v>24</v>
      </c>
      <c r="H1686" s="15">
        <f ca="1">LOOKUP(D1686,$F$6:$F$9,$L$6:$L$9)</f>
        <v>260</v>
      </c>
      <c r="I1686" s="20">
        <f ca="1">RAND()</f>
        <v>0.26502861093176966</v>
      </c>
      <c r="J1686" s="15">
        <f ca="1">IF(B1686=1, ROUND(_xlfn.NORM.INV(I1686,$C$5,$C$6)*(1+$T$14), 0), ROUND(_xlfn.NORM.INV(I1686, $D$5, $D$6)*(1+$T$14), 0))</f>
        <v>4</v>
      </c>
      <c r="K1686" s="20">
        <f ca="1">RAND()</f>
        <v>0.54837068248623777</v>
      </c>
      <c r="L1686" s="18">
        <f ca="1">IF(B1686=1, ROUND(_xlfn.NORM.INV(K1686,$C$7,$C$8), 2), ROUND(_xlfn.NORM.INV(K1686, $D$7, $D$8), 2))</f>
        <v>10547.78</v>
      </c>
      <c r="M1686" s="15">
        <f ca="1">MIN(E1686,J1686)</f>
        <v>4</v>
      </c>
      <c r="N1686" s="15">
        <f ca="1">RAND()</f>
        <v>0.8363312806858465</v>
      </c>
      <c r="O1686" s="19">
        <f ca="1">(IF(B1686=1, $G$21+($G$22-$G$21)*N1686, $H$21+($H$22-$H$21)*N1686))</f>
        <v>3.5089938420575395E-2</v>
      </c>
      <c r="P1686" s="15">
        <f ca="1">ROUND(M1686*(1-O1686), 0)</f>
        <v>4</v>
      </c>
      <c r="Q1686" s="20">
        <f ca="1">RAND()</f>
        <v>0.46558898417028183</v>
      </c>
      <c r="R1686" s="15">
        <f ca="1">IF(B1686=1, ROUND(_xlfn.NORM.INV(Q1686,$C$9,$C$10)*(1+$T$14), 0), ROUND(_xlfn.NORM.INV(Q1686, $D$9, $D$10)*(1+$T$14), 0))</f>
        <v>39</v>
      </c>
      <c r="S1686" s="20">
        <f ca="1">RAND()</f>
        <v>0.89201985752018476</v>
      </c>
      <c r="T1686" s="18">
        <f ca="1">IF(B1686=1, ROUND(_xlfn.NORM.INV(S1686,$C$11,$C$12), 2), ROUND(_xlfn.NORM.INV(S1686, $D$11, $D$12), 2))</f>
        <v>5528.16</v>
      </c>
      <c r="U1686" s="15">
        <f ca="1">MIN(F1686,R1686)</f>
        <v>39</v>
      </c>
      <c r="V1686" s="15">
        <f ca="1">RAND()</f>
        <v>0.43251841255434387</v>
      </c>
      <c r="W1686" s="19">
        <f ca="1">(IF(B1686=1, $G$21+($G$22-$G$21)*V1686, $H$21+($H$22-$H$21)*V1686))</f>
        <v>2.2975552376630314E-2</v>
      </c>
      <c r="X1686" s="15">
        <f ca="1">ROUND(U1686*(1-W1686), 0)</f>
        <v>38</v>
      </c>
      <c r="Y1686" s="20">
        <f ca="1">RAND()</f>
        <v>3.6952301997676518E-2</v>
      </c>
      <c r="Z1686" s="15">
        <f ca="1">IF(B1686=1, ROUND(_xlfn.NORM.INV(Y1686,$C$13,$C$14)*(1+$T$14), 0), ROUND(_xlfn.NORM.INV(Y1686, $D$13, $D$14)*(1+$T$14), 0))</f>
        <v>19</v>
      </c>
      <c r="AA1686" s="20">
        <f ca="1">RAND()</f>
        <v>0.37119267586356419</v>
      </c>
      <c r="AB1686" s="18">
        <f ca="1">IF(B1686=1, ROUND(_xlfn.NORM.INV(AA1686,$C$15,$C$16), 2), ROUND(_xlfn.NORM.INV(AA1686, $D$15, $D$16), 2))</f>
        <v>2758.02</v>
      </c>
      <c r="AC1686" s="15">
        <f ca="1">MIN(G1686,Z1686)</f>
        <v>19</v>
      </c>
      <c r="AD1686" s="15">
        <f ca="1">RAND()</f>
        <v>0.7702707211216826</v>
      </c>
      <c r="AE1686" s="19">
        <f ca="1">(IF(B1686=1, $G$21+($G$22-$G$21)*AD1686, $H$21+($H$22-$H$21)*AD1686))</f>
        <v>3.3108121633650477E-2</v>
      </c>
      <c r="AF1686" s="15">
        <f ca="1">ROUND(AC1686*(1-AE1686), 0)</f>
        <v>18</v>
      </c>
      <c r="AG1686" s="20">
        <f ca="1">RAND()</f>
        <v>0.34936446332388416</v>
      </c>
      <c r="AH1686" s="15">
        <f ca="1">IF(B1686=1, ROUND(_xlfn.NORM.INV(AG1686,$C$17,$C$18)*(1+$T$14), 0), ROUND(_xlfn.NORM.INV(AG1686, $D$17, $D$18)*(1+$T$14), 0))</f>
        <v>179</v>
      </c>
      <c r="AI1686" s="20">
        <f ca="1">RAND()</f>
        <v>7.5686035881880165E-2</v>
      </c>
      <c r="AJ1686" s="18">
        <f ca="1">IF(B1686=1, ROUND(_xlfn.NORM.INV(AI1686,$C$19,$C$20), 2), ROUND(_xlfn.NORM.INV(AI1686, $D$19, $D$20), 2))</f>
        <v>1639.75</v>
      </c>
      <c r="AK1686" s="15">
        <f ca="1">MIN(ROUND(H1686*(1+$C$22),0),AH1686)</f>
        <v>179</v>
      </c>
      <c r="AL1686" s="20">
        <f ca="1">RAND()</f>
        <v>0.31667286208939904</v>
      </c>
      <c r="AM1686" s="19">
        <f ca="1">(IF(B1686=1, $G$21+($G$22-$G$21)*AL1686, $H$21+($H$22-$H$21)*AL1686))</f>
        <v>1.9500185862681971E-2</v>
      </c>
      <c r="AN1686" s="15">
        <f ca="1">ROUND(AK1686*(1-AM1686), 0)</f>
        <v>176</v>
      </c>
      <c r="AO1686" s="18">
        <f ca="1">SUM(IF(AN1686&gt;H1686, (AN1686-H1686)*($G$23+AJ1686), 0),IF(AF1686&gt;G1686,(AF1686-G1686)*($G$23+AB1686),0),IF(X1686&gt;F1686,(X1686-F1686)*($G$23+T1686),0),IF(P1686&gt;E1686,(P1686-E1686)*($G$23+L1686),0))</f>
        <v>0</v>
      </c>
      <c r="AP1686" s="18">
        <f>-$C$24</f>
        <v>-313614.51120000001</v>
      </c>
      <c r="AQ1686" s="17">
        <f ca="1">L1686*P1686+T1686*X1686+AB1686*AF1686+AJ1686*AN1686-AO1686+AP1686</f>
        <v>276887.04880000005</v>
      </c>
      <c r="AS1686" s="21">
        <f ca="1">SUM(IF(AN1686&gt;H1686, (AN1686-H1686), 0),IF(AF1686&gt;G1686,(AF1686-G1686),0),IF(X1686&gt;F1686,(X1686-F1686),0),IF(P1686&gt;E1686,(P1686-E1686),0))</f>
        <v>0</v>
      </c>
    </row>
    <row r="1687" spans="1:45" x14ac:dyDescent="0.4">
      <c r="A1687" s="15">
        <v>1659</v>
      </c>
      <c r="B1687" s="15">
        <f ca="1">IF(RAND() &lt; (8/12), 0, 1)</f>
        <v>0</v>
      </c>
      <c r="C1687" s="20">
        <f ca="1">RAND()</f>
        <v>0.68731574368239923</v>
      </c>
      <c r="D1687" s="15" t="str">
        <f ca="1">LOOKUP(C1687,$H$13:$H$16,$F$13:$F$16)</f>
        <v>Boeing 777-300ER</v>
      </c>
      <c r="E1687" s="15">
        <f ca="1">LOOKUP(D1687,$F$6:$F$9,$I$6:$I$9)</f>
        <v>8</v>
      </c>
      <c r="F1687" s="15">
        <f ca="1">LOOKUP(D1687,$F$6:$F$9,$J$6:$J$9)</f>
        <v>40</v>
      </c>
      <c r="G1687" s="15">
        <f ca="1">LOOKUP(D1687,$F$6:$F$9,$K$6:$K$9)</f>
        <v>24</v>
      </c>
      <c r="H1687" s="15">
        <f ca="1">LOOKUP(D1687,$F$6:$F$9,$L$6:$L$9)</f>
        <v>260</v>
      </c>
      <c r="I1687" s="20">
        <f ca="1">RAND()</f>
        <v>0.80314680226135415</v>
      </c>
      <c r="J1687" s="15">
        <f ca="1">IF(B1687=1, ROUND(_xlfn.NORM.INV(I1687,$C$5,$C$6)*(1+$T$14), 0), ROUND(_xlfn.NORM.INV(I1687, $D$5, $D$6)*(1+$T$14), 0))</f>
        <v>5</v>
      </c>
      <c r="K1687" s="20">
        <f ca="1">RAND()</f>
        <v>0.50363747921799396</v>
      </c>
      <c r="L1687" s="18">
        <f ca="1">IF(B1687=1, ROUND(_xlfn.NORM.INV(K1687,$C$7,$C$8), 2), ROUND(_xlfn.NORM.INV(K1687, $D$7, $D$8), 2))</f>
        <v>10496.54</v>
      </c>
      <c r="M1687" s="15">
        <f ca="1">MIN(E1687,J1687)</f>
        <v>5</v>
      </c>
      <c r="N1687" s="15">
        <f ca="1">RAND()</f>
        <v>0.94070010250152725</v>
      </c>
      <c r="O1687" s="19">
        <f ca="1">(IF(B1687=1, $G$21+($G$22-$G$21)*N1687, $H$21+($H$22-$H$21)*N1687))</f>
        <v>3.8221003075045813E-2</v>
      </c>
      <c r="P1687" s="15">
        <f ca="1">ROUND(M1687*(1-O1687), 0)</f>
        <v>5</v>
      </c>
      <c r="Q1687" s="20">
        <f ca="1">RAND()</f>
        <v>0.57914947147326579</v>
      </c>
      <c r="R1687" s="15">
        <f ca="1">IF(B1687=1, ROUND(_xlfn.NORM.INV(Q1687,$C$9,$C$10)*(1+$T$14), 0), ROUND(_xlfn.NORM.INV(Q1687, $D$9, $D$10)*(1+$T$14), 0))</f>
        <v>42</v>
      </c>
      <c r="S1687" s="20">
        <f ca="1">RAND()</f>
        <v>0.58831648491617849</v>
      </c>
      <c r="T1687" s="18">
        <f ca="1">IF(B1687=1, ROUND(_xlfn.NORM.INV(S1687,$C$11,$C$12), 2), ROUND(_xlfn.NORM.INV(S1687, $D$11, $D$12), 2))</f>
        <v>5297.06</v>
      </c>
      <c r="U1687" s="15">
        <f ca="1">MIN(F1687,R1687)</f>
        <v>40</v>
      </c>
      <c r="V1687" s="15">
        <f ca="1">RAND()</f>
        <v>0.57208724548135936</v>
      </c>
      <c r="W1687" s="19">
        <f ca="1">(IF(B1687=1, $G$21+($G$22-$G$21)*V1687, $H$21+($H$22-$H$21)*V1687))</f>
        <v>2.7162617364440783E-2</v>
      </c>
      <c r="X1687" s="15">
        <f ca="1">ROUND(U1687*(1-W1687), 0)</f>
        <v>39</v>
      </c>
      <c r="Y1687" s="20">
        <f ca="1">RAND()</f>
        <v>0.23491971849736581</v>
      </c>
      <c r="Z1687" s="15">
        <f ca="1">IF(B1687=1, ROUND(_xlfn.NORM.INV(Y1687,$C$13,$C$14)*(1+$T$14), 0), ROUND(_xlfn.NORM.INV(Y1687, $D$13, $D$14)*(1+$T$14), 0))</f>
        <v>29</v>
      </c>
      <c r="AA1687" s="20">
        <f ca="1">RAND()</f>
        <v>0.31635902661547044</v>
      </c>
      <c r="AB1687" s="18">
        <f ca="1">IF(B1687=1, ROUND(_xlfn.NORM.INV(AA1687,$C$15,$C$16), 2), ROUND(_xlfn.NORM.INV(AA1687, $D$15, $D$16), 2))</f>
        <v>2739.89</v>
      </c>
      <c r="AC1687" s="15">
        <f ca="1">MIN(G1687,Z1687)</f>
        <v>24</v>
      </c>
      <c r="AD1687" s="15">
        <f ca="1">RAND()</f>
        <v>0.48511392668742059</v>
      </c>
      <c r="AE1687" s="19">
        <f ca="1">(IF(B1687=1, $G$21+($G$22-$G$21)*AD1687, $H$21+($H$22-$H$21)*AD1687))</f>
        <v>2.4553417800622618E-2</v>
      </c>
      <c r="AF1687" s="15">
        <f ca="1">ROUND(AC1687*(1-AE1687), 0)</f>
        <v>23</v>
      </c>
      <c r="AG1687" s="20">
        <f ca="1">RAND()</f>
        <v>0.23297495130652746</v>
      </c>
      <c r="AH1687" s="15">
        <f ca="1">IF(B1687=1, ROUND(_xlfn.NORM.INV(AG1687,$C$17,$C$18)*(1+$T$14), 0), ROUND(_xlfn.NORM.INV(AG1687, $D$17, $D$18)*(1+$T$14), 0))</f>
        <v>161</v>
      </c>
      <c r="AI1687" s="20">
        <f ca="1">RAND()</f>
        <v>0.29984020448148541</v>
      </c>
      <c r="AJ1687" s="18">
        <f ca="1">IF(B1687=1, ROUND(_xlfn.NORM.INV(AI1687,$C$19,$C$20), 2), ROUND(_xlfn.NORM.INV(AI1687, $D$19, $D$20), 2))</f>
        <v>1708.86</v>
      </c>
      <c r="AK1687" s="15">
        <f ca="1">MIN(ROUND(H1687*(1+$C$22),0),AH1687)</f>
        <v>161</v>
      </c>
      <c r="AL1687" s="20">
        <f ca="1">RAND()</f>
        <v>0.32684312841097285</v>
      </c>
      <c r="AM1687" s="19">
        <f ca="1">(IF(B1687=1, $G$21+($G$22-$G$21)*AL1687, $H$21+($H$22-$H$21)*AL1687))</f>
        <v>1.9805293852329185E-2</v>
      </c>
      <c r="AN1687" s="15">
        <f ca="1">ROUND(AK1687*(1-AM1687), 0)</f>
        <v>158</v>
      </c>
      <c r="AO1687" s="18">
        <f ca="1">SUM(IF(AN1687&gt;H1687, (AN1687-H1687)*($G$23+AJ1687), 0),IF(AF1687&gt;G1687,(AF1687-G1687)*($G$23+AB1687),0),IF(X1687&gt;F1687,(X1687-F1687)*($G$23+T1687),0),IF(P1687&gt;E1687,(P1687-E1687)*($G$23+L1687),0))</f>
        <v>0</v>
      </c>
      <c r="AP1687" s="18">
        <f>-$C$24</f>
        <v>-313614.51120000001</v>
      </c>
      <c r="AQ1687" s="17">
        <f ca="1">L1687*P1687+T1687*X1687+AB1687*AF1687+AJ1687*AN1687-AO1687+AP1687</f>
        <v>278470.87880000001</v>
      </c>
      <c r="AS1687" s="21">
        <f ca="1">SUM(IF(AN1687&gt;H1687, (AN1687-H1687), 0),IF(AF1687&gt;G1687,(AF1687-G1687),0),IF(X1687&gt;F1687,(X1687-F1687),0),IF(P1687&gt;E1687,(P1687-E1687),0))</f>
        <v>0</v>
      </c>
    </row>
    <row r="1688" spans="1:45" x14ac:dyDescent="0.4">
      <c r="A1688" s="15">
        <v>1660</v>
      </c>
      <c r="B1688" s="15">
        <f ca="1">IF(RAND() &lt; (8/12), 0, 1)</f>
        <v>0</v>
      </c>
      <c r="C1688" s="20">
        <f ca="1">RAND()</f>
        <v>0.41419258933447678</v>
      </c>
      <c r="D1688" s="15" t="str">
        <f ca="1">LOOKUP(C1688,$H$13:$H$16,$F$13:$F$16)</f>
        <v>Airbus A380-800</v>
      </c>
      <c r="E1688" s="15">
        <f ca="1">LOOKUP(D1688,$F$6:$F$9,$I$6:$I$9)</f>
        <v>14</v>
      </c>
      <c r="F1688" s="15">
        <f ca="1">LOOKUP(D1688,$F$6:$F$9,$J$6:$J$9)</f>
        <v>76</v>
      </c>
      <c r="G1688" s="15">
        <f ca="1">LOOKUP(D1688,$F$6:$F$9,$K$6:$K$9)</f>
        <v>56</v>
      </c>
      <c r="H1688" s="15">
        <f ca="1">LOOKUP(D1688,$F$6:$F$9,$L$6:$L$9)</f>
        <v>341</v>
      </c>
      <c r="I1688" s="20">
        <f ca="1">RAND()</f>
        <v>0.58235420004132976</v>
      </c>
      <c r="J1688" s="15">
        <f ca="1">IF(B1688=1, ROUND(_xlfn.NORM.INV(I1688,$C$5,$C$6)*(1+$T$14), 0), ROUND(_xlfn.NORM.INV(I1688, $D$5, $D$6)*(1+$T$14), 0))</f>
        <v>4</v>
      </c>
      <c r="K1688" s="20">
        <f ca="1">RAND()</f>
        <v>0.66897159027192055</v>
      </c>
      <c r="L1688" s="18">
        <f ca="1">IF(B1688=1, ROUND(_xlfn.NORM.INV(K1688,$C$7,$C$8), 2), ROUND(_xlfn.NORM.INV(K1688, $D$7, $D$8), 2))</f>
        <v>10691.58</v>
      </c>
      <c r="M1688" s="15">
        <f ca="1">MIN(E1688,J1688)</f>
        <v>4</v>
      </c>
      <c r="N1688" s="15">
        <f ca="1">RAND()</f>
        <v>0.79325231924531892</v>
      </c>
      <c r="O1688" s="19">
        <f ca="1">(IF(B1688=1, $G$21+($G$22-$G$21)*N1688, $H$21+($H$22-$H$21)*N1688))</f>
        <v>3.3797569577359569E-2</v>
      </c>
      <c r="P1688" s="15">
        <f ca="1">ROUND(M1688*(1-O1688), 0)</f>
        <v>4</v>
      </c>
      <c r="Q1688" s="20">
        <f ca="1">RAND()</f>
        <v>1.8579516424485409E-2</v>
      </c>
      <c r="R1688" s="15">
        <f ca="1">IF(B1688=1, ROUND(_xlfn.NORM.INV(Q1688,$C$9,$C$10)*(1+$T$14), 0), ROUND(_xlfn.NORM.INV(Q1688, $D$9, $D$10)*(1+$T$14), 0))</f>
        <v>18</v>
      </c>
      <c r="S1688" s="20">
        <f ca="1">RAND()</f>
        <v>0.64017457126193522</v>
      </c>
      <c r="T1688" s="18">
        <f ca="1">IF(B1688=1, ROUND(_xlfn.NORM.INV(S1688,$C$11,$C$12), 2), ROUND(_xlfn.NORM.INV(S1688, $D$11, $D$12), 2))</f>
        <v>5327.98</v>
      </c>
      <c r="U1688" s="15">
        <f ca="1">MIN(F1688,R1688)</f>
        <v>18</v>
      </c>
      <c r="V1688" s="15">
        <f ca="1">RAND()</f>
        <v>0.10280668009762239</v>
      </c>
      <c r="W1688" s="19">
        <f ca="1">(IF(B1688=1, $G$21+($G$22-$G$21)*V1688, $H$21+($H$22-$H$21)*V1688))</f>
        <v>1.3084200402928672E-2</v>
      </c>
      <c r="X1688" s="15">
        <f ca="1">ROUND(U1688*(1-W1688), 0)</f>
        <v>18</v>
      </c>
      <c r="Y1688" s="20">
        <f ca="1">RAND()</f>
        <v>0.54288391860377772</v>
      </c>
      <c r="Z1688" s="15">
        <f ca="1">IF(B1688=1, ROUND(_xlfn.NORM.INV(Y1688,$C$13,$C$14)*(1+$T$14), 0), ROUND(_xlfn.NORM.INV(Y1688, $D$13, $D$14)*(1+$T$14), 0))</f>
        <v>37</v>
      </c>
      <c r="AA1688" s="20">
        <f ca="1">RAND()</f>
        <v>1.8988563513686163E-2</v>
      </c>
      <c r="AB1688" s="18">
        <f ca="1">IF(B1688=1, ROUND(_xlfn.NORM.INV(AA1688,$C$15,$C$16), 2), ROUND(_xlfn.NORM.INV(AA1688, $D$15, $D$16), 2))</f>
        <v>2545.77</v>
      </c>
      <c r="AC1688" s="15">
        <f ca="1">MIN(G1688,Z1688)</f>
        <v>37</v>
      </c>
      <c r="AD1688" s="15">
        <f ca="1">RAND()</f>
        <v>0.34823126847978647</v>
      </c>
      <c r="AE1688" s="19">
        <f ca="1">(IF(B1688=1, $G$21+($G$22-$G$21)*AD1688, $H$21+($H$22-$H$21)*AD1688))</f>
        <v>2.0446938054393592E-2</v>
      </c>
      <c r="AF1688" s="15">
        <f ca="1">ROUND(AC1688*(1-AE1688), 0)</f>
        <v>36</v>
      </c>
      <c r="AG1688" s="20">
        <f ca="1">RAND()</f>
        <v>0.14057000223543148</v>
      </c>
      <c r="AH1688" s="15">
        <f ca="1">IF(B1688=1, ROUND(_xlfn.NORM.INV(AG1688,$C$17,$C$18)*(1+$T$14), 0), ROUND(_xlfn.NORM.INV(AG1688, $D$17, $D$18)*(1+$T$14), 0))</f>
        <v>143</v>
      </c>
      <c r="AI1688" s="20">
        <f ca="1">RAND()</f>
        <v>3.7058909905112181E-2</v>
      </c>
      <c r="AJ1688" s="18">
        <f ca="1">IF(B1688=1, ROUND(_xlfn.NORM.INV(AI1688,$C$19,$C$20), 2), ROUND(_xlfn.NORM.INV(AI1688, $D$19, $D$20), 2))</f>
        <v>1613.07</v>
      </c>
      <c r="AK1688" s="15">
        <f ca="1">MIN(ROUND(H1688*(1+$C$22),0),AH1688)</f>
        <v>143</v>
      </c>
      <c r="AL1688" s="20">
        <f ca="1">RAND()</f>
        <v>0.5820920512919725</v>
      </c>
      <c r="AM1688" s="19">
        <f ca="1">(IF(B1688=1, $G$21+($G$22-$G$21)*AL1688, $H$21+($H$22-$H$21)*AL1688))</f>
        <v>2.7462761538759171E-2</v>
      </c>
      <c r="AN1688" s="15">
        <f ca="1">ROUND(AK1688*(1-AM1688), 0)</f>
        <v>139</v>
      </c>
      <c r="AO1688" s="18">
        <f ca="1">SUM(IF(AN1688&gt;H1688, (AN1688-H1688)*($G$23+AJ1688), 0),IF(AF1688&gt;G1688,(AF1688-G1688)*($G$23+AB1688),0),IF(X1688&gt;F1688,(X1688-F1688)*($G$23+T1688),0),IF(P1688&gt;E1688,(P1688-E1688)*($G$23+L1688),0))</f>
        <v>0</v>
      </c>
      <c r="AP1688" s="18">
        <f>-$C$24</f>
        <v>-313614.51120000001</v>
      </c>
      <c r="AQ1688" s="17">
        <f ca="1">L1688*P1688+T1688*X1688+AB1688*AF1688+AJ1688*AN1688-AO1688+AP1688</f>
        <v>140919.89879999997</v>
      </c>
      <c r="AS1688" s="21">
        <f ca="1">SUM(IF(AN1688&gt;H1688, (AN1688-H1688), 0),IF(AF1688&gt;G1688,(AF1688-G1688),0),IF(X1688&gt;F1688,(X1688-F1688),0),IF(P1688&gt;E1688,(P1688-E1688),0))</f>
        <v>0</v>
      </c>
    </row>
    <row r="1689" spans="1:45" x14ac:dyDescent="0.4">
      <c r="A1689" s="15">
        <v>1661</v>
      </c>
      <c r="B1689" s="15">
        <f ca="1">IF(RAND() &lt; (8/12), 0, 1)</f>
        <v>0</v>
      </c>
      <c r="C1689" s="20">
        <f ca="1">RAND()</f>
        <v>0.78974163027833899</v>
      </c>
      <c r="D1689" s="15" t="str">
        <f ca="1">LOOKUP(C1689,$H$13:$H$16,$F$13:$F$16)</f>
        <v>Boeing 777-300ER</v>
      </c>
      <c r="E1689" s="15">
        <f ca="1">LOOKUP(D1689,$F$6:$F$9,$I$6:$I$9)</f>
        <v>8</v>
      </c>
      <c r="F1689" s="15">
        <f ca="1">LOOKUP(D1689,$F$6:$F$9,$J$6:$J$9)</f>
        <v>40</v>
      </c>
      <c r="G1689" s="15">
        <f ca="1">LOOKUP(D1689,$F$6:$F$9,$K$6:$K$9)</f>
        <v>24</v>
      </c>
      <c r="H1689" s="15">
        <f ca="1">LOOKUP(D1689,$F$6:$F$9,$L$6:$L$9)</f>
        <v>260</v>
      </c>
      <c r="I1689" s="20">
        <f ca="1">RAND()</f>
        <v>0.25701333775547031</v>
      </c>
      <c r="J1689" s="15">
        <f ca="1">IF(B1689=1, ROUND(_xlfn.NORM.INV(I1689,$C$5,$C$6)*(1+$T$14), 0), ROUND(_xlfn.NORM.INV(I1689, $D$5, $D$6)*(1+$T$14), 0))</f>
        <v>4</v>
      </c>
      <c r="K1689" s="20">
        <f ca="1">RAND()</f>
        <v>3.7356174101492723E-2</v>
      </c>
      <c r="L1689" s="18">
        <f ca="1">IF(B1689=1, ROUND(_xlfn.NORM.INV(K1689,$C$7,$C$8), 2), ROUND(_xlfn.NORM.INV(K1689, $D$7, $D$8), 2))</f>
        <v>9680.11</v>
      </c>
      <c r="M1689" s="15">
        <f ca="1">MIN(E1689,J1689)</f>
        <v>4</v>
      </c>
      <c r="N1689" s="15">
        <f ca="1">RAND()</f>
        <v>0.62776187606008726</v>
      </c>
      <c r="O1689" s="19">
        <f ca="1">(IF(B1689=1, $G$21+($G$22-$G$21)*N1689, $H$21+($H$22-$H$21)*N1689))</f>
        <v>2.883285628180262E-2</v>
      </c>
      <c r="P1689" s="15">
        <f ca="1">ROUND(M1689*(1-O1689), 0)</f>
        <v>4</v>
      </c>
      <c r="Q1689" s="20">
        <f ca="1">RAND()</f>
        <v>0.75556859442808888</v>
      </c>
      <c r="R1689" s="15">
        <f ca="1">IF(B1689=1, ROUND(_xlfn.NORM.INV(Q1689,$C$9,$C$10)*(1+$T$14), 0), ROUND(_xlfn.NORM.INV(Q1689, $D$9, $D$10)*(1+$T$14), 0))</f>
        <v>47</v>
      </c>
      <c r="S1689" s="20">
        <f ca="1">RAND()</f>
        <v>0.71981779454165173</v>
      </c>
      <c r="T1689" s="18">
        <f ca="1">IF(B1689=1, ROUND(_xlfn.NORM.INV(S1689,$C$11,$C$12), 2), ROUND(_xlfn.NORM.INV(S1689, $D$11, $D$12), 2))</f>
        <v>5378.88</v>
      </c>
      <c r="U1689" s="15">
        <f ca="1">MIN(F1689,R1689)</f>
        <v>40</v>
      </c>
      <c r="V1689" s="15">
        <f ca="1">RAND()</f>
        <v>0.57833557933281221</v>
      </c>
      <c r="W1689" s="19">
        <f ca="1">(IF(B1689=1, $G$21+($G$22-$G$21)*V1689, $H$21+($H$22-$H$21)*V1689))</f>
        <v>2.7350067379984369E-2</v>
      </c>
      <c r="X1689" s="15">
        <f ca="1">ROUND(U1689*(1-W1689), 0)</f>
        <v>39</v>
      </c>
      <c r="Y1689" s="20">
        <f ca="1">RAND()</f>
        <v>0.21835671481945318</v>
      </c>
      <c r="Z1689" s="15">
        <f ca="1">IF(B1689=1, ROUND(_xlfn.NORM.INV(Y1689,$C$13,$C$14)*(1+$T$14), 0), ROUND(_xlfn.NORM.INV(Y1689, $D$13, $D$14)*(1+$T$14), 0))</f>
        <v>28</v>
      </c>
      <c r="AA1689" s="20">
        <f ca="1">RAND()</f>
        <v>6.9591807434227659E-2</v>
      </c>
      <c r="AB1689" s="18">
        <f ca="1">IF(B1689=1, ROUND(_xlfn.NORM.INV(AA1689,$C$15,$C$16), 2), ROUND(_xlfn.NORM.INV(AA1689, $D$15, $D$16), 2))</f>
        <v>2618.2399999999998</v>
      </c>
      <c r="AC1689" s="15">
        <f ca="1">MIN(G1689,Z1689)</f>
        <v>24</v>
      </c>
      <c r="AD1689" s="15">
        <f ca="1">RAND()</f>
        <v>0.91770024610159528</v>
      </c>
      <c r="AE1689" s="19">
        <f ca="1">(IF(B1689=1, $G$21+($G$22-$G$21)*AD1689, $H$21+($H$22-$H$21)*AD1689))</f>
        <v>3.7531007383047855E-2</v>
      </c>
      <c r="AF1689" s="15">
        <f ca="1">ROUND(AC1689*(1-AE1689), 0)</f>
        <v>23</v>
      </c>
      <c r="AG1689" s="20">
        <f ca="1">RAND()</f>
        <v>0.28384232431382983</v>
      </c>
      <c r="AH1689" s="15">
        <f ca="1">IF(B1689=1, ROUND(_xlfn.NORM.INV(AG1689,$C$17,$C$18)*(1+$T$14), 0), ROUND(_xlfn.NORM.INV(AG1689, $D$17, $D$18)*(1+$T$14), 0))</f>
        <v>169</v>
      </c>
      <c r="AI1689" s="20">
        <f ca="1">RAND()</f>
        <v>0.15530503820608577</v>
      </c>
      <c r="AJ1689" s="18">
        <f ca="1">IF(B1689=1, ROUND(_xlfn.NORM.INV(AI1689,$C$19,$C$20), 2), ROUND(_xlfn.NORM.INV(AI1689, $D$19, $D$20), 2))</f>
        <v>1671.71</v>
      </c>
      <c r="AK1689" s="15">
        <f ca="1">MIN(ROUND(H1689*(1+$C$22),0),AH1689)</f>
        <v>169</v>
      </c>
      <c r="AL1689" s="20">
        <f ca="1">RAND()</f>
        <v>0.91301940908091417</v>
      </c>
      <c r="AM1689" s="19">
        <f ca="1">(IF(B1689=1, $G$21+($G$22-$G$21)*AL1689, $H$21+($H$22-$H$21)*AL1689))</f>
        <v>3.7390582272427426E-2</v>
      </c>
      <c r="AN1689" s="15">
        <f ca="1">ROUND(AK1689*(1-AM1689), 0)</f>
        <v>163</v>
      </c>
      <c r="AO1689" s="18">
        <f ca="1">SUM(IF(AN1689&gt;H1689, (AN1689-H1689)*($G$23+AJ1689), 0),IF(AF1689&gt;G1689,(AF1689-G1689)*($G$23+AB1689),0),IF(X1689&gt;F1689,(X1689-F1689)*($G$23+T1689),0),IF(P1689&gt;E1689,(P1689-E1689)*($G$23+L1689),0))</f>
        <v>0</v>
      </c>
      <c r="AP1689" s="18">
        <f>-$C$24</f>
        <v>-313614.51120000001</v>
      </c>
      <c r="AQ1689" s="17">
        <f ca="1">L1689*P1689+T1689*X1689+AB1689*AF1689+AJ1689*AN1689-AO1689+AP1689</f>
        <v>267590.4988</v>
      </c>
      <c r="AS1689" s="21">
        <f ca="1">SUM(IF(AN1689&gt;H1689, (AN1689-H1689), 0),IF(AF1689&gt;G1689,(AF1689-G1689),0),IF(X1689&gt;F1689,(X1689-F1689),0),IF(P1689&gt;E1689,(P1689-E1689),0))</f>
        <v>0</v>
      </c>
    </row>
    <row r="1690" spans="1:45" x14ac:dyDescent="0.4">
      <c r="A1690" s="15">
        <v>1662</v>
      </c>
      <c r="B1690" s="15">
        <f ca="1">IF(RAND() &lt; (8/12), 0, 1)</f>
        <v>1</v>
      </c>
      <c r="C1690" s="20">
        <f ca="1">RAND()</f>
        <v>0.23432694725527814</v>
      </c>
      <c r="D1690" s="15" t="str">
        <f ca="1">LOOKUP(C1690,$H$13:$H$16,$F$13:$F$16)</f>
        <v>Airbus A380-800</v>
      </c>
      <c r="E1690" s="15">
        <f ca="1">LOOKUP(D1690,$F$6:$F$9,$I$6:$I$9)</f>
        <v>14</v>
      </c>
      <c r="F1690" s="15">
        <f ca="1">LOOKUP(D1690,$F$6:$F$9,$J$6:$J$9)</f>
        <v>76</v>
      </c>
      <c r="G1690" s="15">
        <f ca="1">LOOKUP(D1690,$F$6:$F$9,$K$6:$K$9)</f>
        <v>56</v>
      </c>
      <c r="H1690" s="15">
        <f ca="1">LOOKUP(D1690,$F$6:$F$9,$L$6:$L$9)</f>
        <v>341</v>
      </c>
      <c r="I1690" s="20">
        <f ca="1">RAND()</f>
        <v>0.55000082290390773</v>
      </c>
      <c r="J1690" s="15">
        <f ca="1">IF(B1690=1, ROUND(_xlfn.NORM.INV(I1690,$C$5,$C$6)*(1+$T$14), 0), ROUND(_xlfn.NORM.INV(I1690, $D$5, $D$6)*(1+$T$14), 0))</f>
        <v>7</v>
      </c>
      <c r="K1690" s="20">
        <f ca="1">RAND()</f>
        <v>0.43908597745753042</v>
      </c>
      <c r="L1690" s="18">
        <f ca="1">IF(B1690=1, ROUND(_xlfn.NORM.INV(K1690,$C$7,$C$8), 2), ROUND(_xlfn.NORM.INV(K1690, $D$7, $D$8), 2))</f>
        <v>13382.44</v>
      </c>
      <c r="M1690" s="15">
        <f ca="1">MIN(E1690,J1690)</f>
        <v>7</v>
      </c>
      <c r="N1690" s="15">
        <f ca="1">RAND()</f>
        <v>0.66732470137066158</v>
      </c>
      <c r="O1690" s="19">
        <f ca="1">(IF(B1690=1, $G$21+($G$22-$G$21)*N1690, $H$21+($H$22-$H$21)*N1690))</f>
        <v>3.8356364547973157E-2</v>
      </c>
      <c r="P1690" s="15">
        <f ca="1">ROUND(M1690*(1-O1690), 0)</f>
        <v>7</v>
      </c>
      <c r="Q1690" s="20">
        <f ca="1">RAND()</f>
        <v>0.40174887754995103</v>
      </c>
      <c r="R1690" s="15">
        <f ca="1">IF(B1690=1, ROUND(_xlfn.NORM.INV(Q1690,$C$9,$C$10)*(1+$T$14), 0), ROUND(_xlfn.NORM.INV(Q1690, $D$9, $D$10)*(1+$T$14), 0))</f>
        <v>55</v>
      </c>
      <c r="S1690" s="20">
        <f ca="1">RAND()</f>
        <v>0.43381630876189159</v>
      </c>
      <c r="T1690" s="18">
        <f ca="1">IF(B1690=1, ROUND(_xlfn.NORM.INV(S1690,$C$11,$C$12), 2), ROUND(_xlfn.NORM.INV(S1690, $D$11, $D$12), 2))</f>
        <v>6679.16</v>
      </c>
      <c r="U1690" s="15">
        <f ca="1">MIN(F1690,R1690)</f>
        <v>55</v>
      </c>
      <c r="V1690" s="15">
        <f ca="1">RAND()</f>
        <v>0.56172246730728637</v>
      </c>
      <c r="W1690" s="19">
        <f ca="1">(IF(B1690=1, $G$21+($G$22-$G$21)*V1690, $H$21+($H$22-$H$21)*V1690))</f>
        <v>3.4660286355755021E-2</v>
      </c>
      <c r="X1690" s="15">
        <f ca="1">ROUND(U1690*(1-W1690), 0)</f>
        <v>53</v>
      </c>
      <c r="Y1690" s="20">
        <f ca="1">RAND()</f>
        <v>0.90292619467989677</v>
      </c>
      <c r="Z1690" s="15">
        <f ca="1">IF(B1690=1, ROUND(_xlfn.NORM.INV(Y1690,$C$13,$C$14)*(1+$T$14), 0), ROUND(_xlfn.NORM.INV(Y1690, $D$13, $D$14)*(1+$T$14), 0))</f>
        <v>85</v>
      </c>
      <c r="AA1690" s="20">
        <f ca="1">RAND()</f>
        <v>0.58789503357026096</v>
      </c>
      <c r="AB1690" s="18">
        <f ca="1">IF(B1690=1, ROUND(_xlfn.NORM.INV(AA1690,$C$15,$C$16), 2), ROUND(_xlfn.NORM.INV(AA1690, $D$15, $D$16), 2))</f>
        <v>3749.19</v>
      </c>
      <c r="AC1690" s="15">
        <f ca="1">MIN(G1690,Z1690)</f>
        <v>56</v>
      </c>
      <c r="AD1690" s="15">
        <f ca="1">RAND()</f>
        <v>0.88638330213688399</v>
      </c>
      <c r="AE1690" s="19">
        <f ca="1">(IF(B1690=1, $G$21+($G$22-$G$21)*AD1690, $H$21+($H$22-$H$21)*AD1690))</f>
        <v>4.6023415574790942E-2</v>
      </c>
      <c r="AF1690" s="15">
        <f ca="1">ROUND(AC1690*(1-AE1690), 0)</f>
        <v>53</v>
      </c>
      <c r="AG1690" s="20">
        <f ca="1">RAND()</f>
        <v>0.77708654392072729</v>
      </c>
      <c r="AH1690" s="15">
        <f ca="1">IF(B1690=1, ROUND(_xlfn.NORM.INV(AG1690,$C$17,$C$18)*(1+$T$14), 0), ROUND(_xlfn.NORM.INV(AG1690, $D$17, $D$18)*(1+$T$14), 0))</f>
        <v>401</v>
      </c>
      <c r="AI1690" s="20">
        <f ca="1">RAND()</f>
        <v>0.98967804509820412</v>
      </c>
      <c r="AJ1690" s="18">
        <f ca="1">IF(B1690=1, ROUND(_xlfn.NORM.INV(AI1690,$C$19,$C$20), 2), ROUND(_xlfn.NORM.INV(AI1690, $D$19, $D$20), 2))</f>
        <v>2972.13</v>
      </c>
      <c r="AK1690" s="15">
        <f ca="1">MIN(ROUND(H1690*(1+$C$22),0),AH1690)</f>
        <v>358</v>
      </c>
      <c r="AL1690" s="20">
        <f ca="1">RAND()</f>
        <v>0.32932491175129286</v>
      </c>
      <c r="AM1690" s="19">
        <f ca="1">(IF(B1690=1, $G$21+($G$22-$G$21)*AL1690, $H$21+($H$22-$H$21)*AL1690))</f>
        <v>2.6526371911295251E-2</v>
      </c>
      <c r="AN1690" s="15">
        <f ca="1">ROUND(AK1690*(1-AM1690), 0)</f>
        <v>349</v>
      </c>
      <c r="AO1690" s="18">
        <f ca="1">SUM(IF(AN1690&gt;H1690, (AN1690-H1690)*($G$23+AJ1690), 0),IF(AF1690&gt;G1690,(AF1690-G1690)*($G$23+AB1690),0),IF(X1690&gt;F1690,(X1690-F1690)*($G$23+T1690),0),IF(P1690&gt;E1690,(P1690-E1690)*($G$23+L1690),0))</f>
        <v>30585.040000000001</v>
      </c>
      <c r="AP1690" s="18">
        <f>-$C$24</f>
        <v>-313614.51120000001</v>
      </c>
      <c r="AQ1690" s="17">
        <f ca="1">L1690*P1690+T1690*X1690+AB1690*AF1690+AJ1690*AN1690-AO1690+AP1690</f>
        <v>1339453.4487999999</v>
      </c>
      <c r="AS1690" s="21">
        <f ca="1">SUM(IF(AN1690&gt;H1690, (AN1690-H1690), 0),IF(AF1690&gt;G1690,(AF1690-G1690),0),IF(X1690&gt;F1690,(X1690-F1690),0),IF(P1690&gt;E1690,(P1690-E1690),0))</f>
        <v>8</v>
      </c>
    </row>
    <row r="1691" spans="1:45" x14ac:dyDescent="0.4">
      <c r="A1691" s="15">
        <v>1663</v>
      </c>
      <c r="B1691" s="15">
        <f ca="1">IF(RAND() &lt; (8/12), 0, 1)</f>
        <v>0</v>
      </c>
      <c r="C1691" s="20">
        <f ca="1">RAND()</f>
        <v>0.90548328269047762</v>
      </c>
      <c r="D1691" s="15" t="str">
        <f ca="1">LOOKUP(C1691,$H$13:$H$16,$F$13:$F$16)</f>
        <v>Boeing 777-300ER</v>
      </c>
      <c r="E1691" s="15">
        <f ca="1">LOOKUP(D1691,$F$6:$F$9,$I$6:$I$9)</f>
        <v>8</v>
      </c>
      <c r="F1691" s="15">
        <f ca="1">LOOKUP(D1691,$F$6:$F$9,$J$6:$J$9)</f>
        <v>40</v>
      </c>
      <c r="G1691" s="15">
        <f ca="1">LOOKUP(D1691,$F$6:$F$9,$K$6:$K$9)</f>
        <v>24</v>
      </c>
      <c r="H1691" s="15">
        <f ca="1">LOOKUP(D1691,$F$6:$F$9,$L$6:$L$9)</f>
        <v>260</v>
      </c>
      <c r="I1691" s="20">
        <f ca="1">RAND()</f>
        <v>0.57789715305071876</v>
      </c>
      <c r="J1691" s="15">
        <f ca="1">IF(B1691=1, ROUND(_xlfn.NORM.INV(I1691,$C$5,$C$6)*(1+$T$14), 0), ROUND(_xlfn.NORM.INV(I1691, $D$5, $D$6)*(1+$T$14), 0))</f>
        <v>4</v>
      </c>
      <c r="K1691" s="20">
        <f ca="1">RAND()</f>
        <v>0.50086193633809606</v>
      </c>
      <c r="L1691" s="18">
        <f ca="1">IF(B1691=1, ROUND(_xlfn.NORM.INV(K1691,$C$7,$C$8), 2), ROUND(_xlfn.NORM.INV(K1691, $D$7, $D$8), 2))</f>
        <v>10493.36</v>
      </c>
      <c r="M1691" s="15">
        <f ca="1">MIN(E1691,J1691)</f>
        <v>4</v>
      </c>
      <c r="N1691" s="15">
        <f ca="1">RAND()</f>
        <v>0.66297651261874102</v>
      </c>
      <c r="O1691" s="19">
        <f ca="1">(IF(B1691=1, $G$21+($G$22-$G$21)*N1691, $H$21+($H$22-$H$21)*N1691))</f>
        <v>2.9889295378562233E-2</v>
      </c>
      <c r="P1691" s="15">
        <f ca="1">ROUND(M1691*(1-O1691), 0)</f>
        <v>4</v>
      </c>
      <c r="Q1691" s="20">
        <f ca="1">RAND()</f>
        <v>0.64771346824001874</v>
      </c>
      <c r="R1691" s="15">
        <f ca="1">IF(B1691=1, ROUND(_xlfn.NORM.INV(Q1691,$C$9,$C$10)*(1+$T$14), 0), ROUND(_xlfn.NORM.INV(Q1691, $D$9, $D$10)*(1+$T$14), 0))</f>
        <v>44</v>
      </c>
      <c r="S1691" s="20">
        <f ca="1">RAND()</f>
        <v>0.76832133002598813</v>
      </c>
      <c r="T1691" s="18">
        <f ca="1">IF(B1691=1, ROUND(_xlfn.NORM.INV(S1691,$C$11,$C$12), 2), ROUND(_xlfn.NORM.INV(S1691, $D$11, $D$12), 2))</f>
        <v>5413.3</v>
      </c>
      <c r="U1691" s="15">
        <f ca="1">MIN(F1691,R1691)</f>
        <v>40</v>
      </c>
      <c r="V1691" s="15">
        <f ca="1">RAND()</f>
        <v>0.86944421907921399</v>
      </c>
      <c r="W1691" s="19">
        <f ca="1">(IF(B1691=1, $G$21+($G$22-$G$21)*V1691, $H$21+($H$22-$H$21)*V1691))</f>
        <v>3.6083326572376416E-2</v>
      </c>
      <c r="X1691" s="15">
        <f ca="1">ROUND(U1691*(1-W1691), 0)</f>
        <v>39</v>
      </c>
      <c r="Y1691" s="20">
        <f ca="1">RAND()</f>
        <v>0.19096502953269812</v>
      </c>
      <c r="Z1691" s="15">
        <f ca="1">IF(B1691=1, ROUND(_xlfn.NORM.INV(Y1691,$C$13,$C$14)*(1+$T$14), 0), ROUND(_xlfn.NORM.INV(Y1691, $D$13, $D$14)*(1+$T$14), 0))</f>
        <v>27</v>
      </c>
      <c r="AA1691" s="20">
        <f ca="1">RAND()</f>
        <v>0.96918203112659307</v>
      </c>
      <c r="AB1691" s="18">
        <f ca="1">IF(B1691=1, ROUND(_xlfn.NORM.INV(AA1691,$C$15,$C$16), 2), ROUND(_xlfn.NORM.INV(AA1691, $D$15, $D$16), 2))</f>
        <v>3025.11</v>
      </c>
      <c r="AC1691" s="15">
        <f ca="1">MIN(G1691,Z1691)</f>
        <v>24</v>
      </c>
      <c r="AD1691" s="15">
        <f ca="1">RAND()</f>
        <v>0.74789492569708693</v>
      </c>
      <c r="AE1691" s="19">
        <f ca="1">(IF(B1691=1, $G$21+($G$22-$G$21)*AD1691, $H$21+($H$22-$H$21)*AD1691))</f>
        <v>3.2436847770912609E-2</v>
      </c>
      <c r="AF1691" s="15">
        <f ca="1">ROUND(AC1691*(1-AE1691), 0)</f>
        <v>23</v>
      </c>
      <c r="AG1691" s="20">
        <f ca="1">RAND()</f>
        <v>0.5125752318276241</v>
      </c>
      <c r="AH1691" s="15">
        <f ca="1">IF(B1691=1, ROUND(_xlfn.NORM.INV(AG1691,$C$17,$C$18)*(1+$T$14), 0), ROUND(_xlfn.NORM.INV(AG1691, $D$17, $D$18)*(1+$T$14), 0))</f>
        <v>201</v>
      </c>
      <c r="AI1691" s="20">
        <f ca="1">RAND()</f>
        <v>0.17868841009492886</v>
      </c>
      <c r="AJ1691" s="18">
        <f ca="1">IF(B1691=1, ROUND(_xlfn.NORM.INV(AI1691,$C$19,$C$20), 2), ROUND(_xlfn.NORM.INV(AI1691, $D$19, $D$20), 2))</f>
        <v>1678.82</v>
      </c>
      <c r="AK1691" s="15">
        <f ca="1">MIN(ROUND(H1691*(1+$C$22),0),AH1691)</f>
        <v>201</v>
      </c>
      <c r="AL1691" s="20">
        <f ca="1">RAND()</f>
        <v>0.48355437481644958</v>
      </c>
      <c r="AM1691" s="19">
        <f ca="1">(IF(B1691=1, $G$21+($G$22-$G$21)*AL1691, $H$21+($H$22-$H$21)*AL1691))</f>
        <v>2.4506631244493489E-2</v>
      </c>
      <c r="AN1691" s="15">
        <f ca="1">ROUND(AK1691*(1-AM1691), 0)</f>
        <v>196</v>
      </c>
      <c r="AO1691" s="18">
        <f ca="1">SUM(IF(AN1691&gt;H1691, (AN1691-H1691)*($G$23+AJ1691), 0),IF(AF1691&gt;G1691,(AF1691-G1691)*($G$23+AB1691),0),IF(X1691&gt;F1691,(X1691-F1691)*($G$23+T1691),0),IF(P1691&gt;E1691,(P1691-E1691)*($G$23+L1691),0))</f>
        <v>0</v>
      </c>
      <c r="AP1691" s="18">
        <f>-$C$24</f>
        <v>-313614.51120000001</v>
      </c>
      <c r="AQ1691" s="17">
        <f ca="1">L1691*P1691+T1691*X1691+AB1691*AF1691+AJ1691*AN1691-AO1691+AP1691</f>
        <v>338103.87880000001</v>
      </c>
      <c r="AS1691" s="21">
        <f ca="1">SUM(IF(AN1691&gt;H1691, (AN1691-H1691), 0),IF(AF1691&gt;G1691,(AF1691-G1691),0),IF(X1691&gt;F1691,(X1691-F1691),0),IF(P1691&gt;E1691,(P1691-E1691),0))</f>
        <v>0</v>
      </c>
    </row>
    <row r="1692" spans="1:45" x14ac:dyDescent="0.4">
      <c r="A1692" s="15">
        <v>1664</v>
      </c>
      <c r="B1692" s="15">
        <f ca="1">IF(RAND() &lt; (8/12), 0, 1)</f>
        <v>0</v>
      </c>
      <c r="C1692" s="20">
        <f ca="1">RAND()</f>
        <v>0.48034540279689275</v>
      </c>
      <c r="D1692" s="15" t="str">
        <f ca="1">LOOKUP(C1692,$H$13:$H$16,$F$13:$F$16)</f>
        <v>Airbus A380-800</v>
      </c>
      <c r="E1692" s="15">
        <f ca="1">LOOKUP(D1692,$F$6:$F$9,$I$6:$I$9)</f>
        <v>14</v>
      </c>
      <c r="F1692" s="15">
        <f ca="1">LOOKUP(D1692,$F$6:$F$9,$J$6:$J$9)</f>
        <v>76</v>
      </c>
      <c r="G1692" s="15">
        <f ca="1">LOOKUP(D1692,$F$6:$F$9,$K$6:$K$9)</f>
        <v>56</v>
      </c>
      <c r="H1692" s="15">
        <f ca="1">LOOKUP(D1692,$F$6:$F$9,$L$6:$L$9)</f>
        <v>341</v>
      </c>
      <c r="I1692" s="20">
        <f ca="1">RAND()</f>
        <v>0.71224097195095448</v>
      </c>
      <c r="J1692" s="15">
        <f ca="1">IF(B1692=1, ROUND(_xlfn.NORM.INV(I1692,$C$5,$C$6)*(1+$T$14), 0), ROUND(_xlfn.NORM.INV(I1692, $D$5, $D$6)*(1+$T$14), 0))</f>
        <v>5</v>
      </c>
      <c r="K1692" s="20">
        <f ca="1">RAND()</f>
        <v>0.1157920175257352</v>
      </c>
      <c r="L1692" s="18">
        <f ca="1">IF(B1692=1, ROUND(_xlfn.NORM.INV(K1692,$C$7,$C$8), 2), ROUND(_xlfn.NORM.INV(K1692, $D$7, $D$8), 2))</f>
        <v>9947.16</v>
      </c>
      <c r="M1692" s="15">
        <f ca="1">MIN(E1692,J1692)</f>
        <v>5</v>
      </c>
      <c r="N1692" s="15">
        <f ca="1">RAND()</f>
        <v>0.56040468982413993</v>
      </c>
      <c r="O1692" s="19">
        <f ca="1">(IF(B1692=1, $G$21+($G$22-$G$21)*N1692, $H$21+($H$22-$H$21)*N1692))</f>
        <v>2.68121406947242E-2</v>
      </c>
      <c r="P1692" s="15">
        <f ca="1">ROUND(M1692*(1-O1692), 0)</f>
        <v>5</v>
      </c>
      <c r="Q1692" s="20">
        <f ca="1">RAND()</f>
        <v>0.11013549076324902</v>
      </c>
      <c r="R1692" s="15">
        <f ca="1">IF(B1692=1, ROUND(_xlfn.NORM.INV(Q1692,$C$9,$C$10)*(1+$T$14), 0), ROUND(_xlfn.NORM.INV(Q1692, $D$9, $D$10)*(1+$T$14), 0))</f>
        <v>27</v>
      </c>
      <c r="S1692" s="20">
        <f ca="1">RAND()</f>
        <v>7.2374318112388147E-3</v>
      </c>
      <c r="T1692" s="18">
        <f ca="1">IF(B1692=1, ROUND(_xlfn.NORM.INV(S1692,$C$11,$C$12), 2), ROUND(_xlfn.NORM.INV(S1692, $D$11, $D$12), 2))</f>
        <v>4688.96</v>
      </c>
      <c r="U1692" s="15">
        <f ca="1">MIN(F1692,R1692)</f>
        <v>27</v>
      </c>
      <c r="V1692" s="15">
        <f ca="1">RAND()</f>
        <v>0.86112470643776673</v>
      </c>
      <c r="W1692" s="19">
        <f ca="1">(IF(B1692=1, $G$21+($G$22-$G$21)*V1692, $H$21+($H$22-$H$21)*V1692))</f>
        <v>3.5833741193132998E-2</v>
      </c>
      <c r="X1692" s="15">
        <f ca="1">ROUND(U1692*(1-W1692), 0)</f>
        <v>26</v>
      </c>
      <c r="Y1692" s="20">
        <f ca="1">RAND()</f>
        <v>0.45088957852414324</v>
      </c>
      <c r="Z1692" s="15">
        <f ca="1">IF(B1692=1, ROUND(_xlfn.NORM.INV(Y1692,$C$13,$C$14)*(1+$T$14), 0), ROUND(_xlfn.NORM.INV(Y1692, $D$13, $D$14)*(1+$T$14), 0))</f>
        <v>35</v>
      </c>
      <c r="AA1692" s="20">
        <f ca="1">RAND()</f>
        <v>0.35804330449340371</v>
      </c>
      <c r="AB1692" s="18">
        <f ca="1">IF(B1692=1, ROUND(_xlfn.NORM.INV(AA1692,$C$15,$C$16), 2), ROUND(_xlfn.NORM.INV(AA1692, $D$15, $D$16), 2))</f>
        <v>2753.77</v>
      </c>
      <c r="AC1692" s="15">
        <f ca="1">MIN(G1692,Z1692)</f>
        <v>35</v>
      </c>
      <c r="AD1692" s="15">
        <f ca="1">RAND()</f>
        <v>0.85728106613337607</v>
      </c>
      <c r="AE1692" s="19">
        <f ca="1">(IF(B1692=1, $G$21+($G$22-$G$21)*AD1692, $H$21+($H$22-$H$21)*AD1692))</f>
        <v>3.5718431984001278E-2</v>
      </c>
      <c r="AF1692" s="15">
        <f ca="1">ROUND(AC1692*(1-AE1692), 0)</f>
        <v>34</v>
      </c>
      <c r="AG1692" s="20">
        <f ca="1">RAND()</f>
        <v>0.19736946276112133</v>
      </c>
      <c r="AH1692" s="15">
        <f ca="1">IF(B1692=1, ROUND(_xlfn.NORM.INV(AG1692,$C$17,$C$18)*(1+$T$14), 0), ROUND(_xlfn.NORM.INV(AG1692, $D$17, $D$18)*(1+$T$14), 0))</f>
        <v>155</v>
      </c>
      <c r="AI1692" s="20">
        <f ca="1">RAND()</f>
        <v>0.84814261730032436</v>
      </c>
      <c r="AJ1692" s="18">
        <f ca="1">IF(B1692=1, ROUND(_xlfn.NORM.INV(AI1692,$C$19,$C$20), 2), ROUND(_xlfn.NORM.INV(AI1692, $D$19, $D$20), 2))</f>
        <v>1826.85</v>
      </c>
      <c r="AK1692" s="15">
        <f ca="1">MIN(ROUND(H1692*(1+$C$22),0),AH1692)</f>
        <v>155</v>
      </c>
      <c r="AL1692" s="20">
        <f ca="1">RAND()</f>
        <v>0.99423125784881217</v>
      </c>
      <c r="AM1692" s="19">
        <f ca="1">(IF(B1692=1, $G$21+($G$22-$G$21)*AL1692, $H$21+($H$22-$H$21)*AL1692))</f>
        <v>3.9826937735464363E-2</v>
      </c>
      <c r="AN1692" s="15">
        <f ca="1">ROUND(AK1692*(1-AM1692), 0)</f>
        <v>149</v>
      </c>
      <c r="AO1692" s="18">
        <f ca="1">SUM(IF(AN1692&gt;H1692, (AN1692-H1692)*($G$23+AJ1692), 0),IF(AF1692&gt;G1692,(AF1692-G1692)*($G$23+AB1692),0),IF(X1692&gt;F1692,(X1692-F1692)*($G$23+T1692),0),IF(P1692&gt;E1692,(P1692-E1692)*($G$23+L1692),0))</f>
        <v>0</v>
      </c>
      <c r="AP1692" s="18">
        <f>-$C$24</f>
        <v>-313614.51120000001</v>
      </c>
      <c r="AQ1692" s="17">
        <f ca="1">L1692*P1692+T1692*X1692+AB1692*AF1692+AJ1692*AN1692-AO1692+AP1692</f>
        <v>223863.07879999996</v>
      </c>
      <c r="AS1692" s="21">
        <f ca="1">SUM(IF(AN1692&gt;H1692, (AN1692-H1692), 0),IF(AF1692&gt;G1692,(AF1692-G1692),0),IF(X1692&gt;F1692,(X1692-F1692),0),IF(P1692&gt;E1692,(P1692-E1692),0))</f>
        <v>0</v>
      </c>
    </row>
    <row r="1693" spans="1:45" x14ac:dyDescent="0.4">
      <c r="A1693" s="15">
        <v>1665</v>
      </c>
      <c r="B1693" s="15">
        <f ca="1">IF(RAND() &lt; (8/12), 0, 1)</f>
        <v>1</v>
      </c>
      <c r="C1693" s="20">
        <f ca="1">RAND()</f>
        <v>0.84869621108114723</v>
      </c>
      <c r="D1693" s="15" t="str">
        <f ca="1">LOOKUP(C1693,$H$13:$H$16,$F$13:$F$16)</f>
        <v>Boeing 777-300ER</v>
      </c>
      <c r="E1693" s="15">
        <f ca="1">LOOKUP(D1693,$F$6:$F$9,$I$6:$I$9)</f>
        <v>8</v>
      </c>
      <c r="F1693" s="15">
        <f ca="1">LOOKUP(D1693,$F$6:$F$9,$J$6:$J$9)</f>
        <v>40</v>
      </c>
      <c r="G1693" s="15">
        <f ca="1">LOOKUP(D1693,$F$6:$F$9,$K$6:$K$9)</f>
        <v>24</v>
      </c>
      <c r="H1693" s="15">
        <f ca="1">LOOKUP(D1693,$F$6:$F$9,$L$6:$L$9)</f>
        <v>260</v>
      </c>
      <c r="I1693" s="20">
        <f ca="1">RAND()</f>
        <v>0.92801783493251333</v>
      </c>
      <c r="J1693" s="15">
        <f ca="1">IF(B1693=1, ROUND(_xlfn.NORM.INV(I1693,$C$5,$C$6)*(1+$T$14), 0), ROUND(_xlfn.NORM.INV(I1693, $D$5, $D$6)*(1+$T$14), 0))</f>
        <v>9</v>
      </c>
      <c r="K1693" s="20">
        <f ca="1">RAND()</f>
        <v>0.76893533703498884</v>
      </c>
      <c r="L1693" s="18">
        <f ca="1">IF(B1693=1, ROUND(_xlfn.NORM.INV(K1693,$C$7,$C$8), 2), ROUND(_xlfn.NORM.INV(K1693, $D$7, $D$8), 2))</f>
        <v>14985.02</v>
      </c>
      <c r="M1693" s="15">
        <f ca="1">MIN(E1693,J1693)</f>
        <v>8</v>
      </c>
      <c r="N1693" s="15">
        <f ca="1">RAND()</f>
        <v>8.6792587988042458E-2</v>
      </c>
      <c r="O1693" s="19">
        <f ca="1">(IF(B1693=1, $G$21+($G$22-$G$21)*N1693, $H$21+($H$22-$H$21)*N1693))</f>
        <v>1.8037740579581487E-2</v>
      </c>
      <c r="P1693" s="15">
        <f ca="1">ROUND(M1693*(1-O1693), 0)</f>
        <v>8</v>
      </c>
      <c r="Q1693" s="20">
        <f ca="1">RAND()</f>
        <v>0.51743110994783792</v>
      </c>
      <c r="R1693" s="15">
        <f ca="1">IF(B1693=1, ROUND(_xlfn.NORM.INV(Q1693,$C$9,$C$10)*(1+$T$14), 0), ROUND(_xlfn.NORM.INV(Q1693, $D$9, $D$10)*(1+$T$14), 0))</f>
        <v>62</v>
      </c>
      <c r="S1693" s="20">
        <f ca="1">RAND()</f>
        <v>0.38058019655154496</v>
      </c>
      <c r="T1693" s="18">
        <f ca="1">IF(B1693=1, ROUND(_xlfn.NORM.INV(S1693,$C$11,$C$12), 2), ROUND(_xlfn.NORM.INV(S1693, $D$11, $D$12), 2))</f>
        <v>6555.36</v>
      </c>
      <c r="U1693" s="15">
        <f ca="1">MIN(F1693,R1693)</f>
        <v>40</v>
      </c>
      <c r="V1693" s="15">
        <f ca="1">RAND()</f>
        <v>0.84376427494609829</v>
      </c>
      <c r="W1693" s="19">
        <f ca="1">(IF(B1693=1, $G$21+($G$22-$G$21)*V1693, $H$21+($H$22-$H$21)*V1693))</f>
        <v>4.4531749623113445E-2</v>
      </c>
      <c r="X1693" s="15">
        <f ca="1">ROUND(U1693*(1-W1693), 0)</f>
        <v>38</v>
      </c>
      <c r="Y1693" s="20">
        <f ca="1">RAND()</f>
        <v>0.16217128720264207</v>
      </c>
      <c r="Z1693" s="15">
        <f ca="1">IF(B1693=1, ROUND(_xlfn.NORM.INV(Y1693,$C$13,$C$14)*(1+$T$14), 0), ROUND(_xlfn.NORM.INV(Y1693, $D$13, $D$14)*(1+$T$14), 0))</f>
        <v>32</v>
      </c>
      <c r="AA1693" s="20">
        <f ca="1">RAND()</f>
        <v>0.3223328748718558</v>
      </c>
      <c r="AB1693" s="18">
        <f ca="1">IF(B1693=1, ROUND(_xlfn.NORM.INV(AA1693,$C$15,$C$16), 2), ROUND(_xlfn.NORM.INV(AA1693, $D$15, $D$16), 2))</f>
        <v>3420.58</v>
      </c>
      <c r="AC1693" s="15">
        <f ca="1">MIN(G1693,Z1693)</f>
        <v>24</v>
      </c>
      <c r="AD1693" s="15">
        <f ca="1">RAND()</f>
        <v>0.59453823225999647</v>
      </c>
      <c r="AE1693" s="19">
        <f ca="1">(IF(B1693=1, $G$21+($G$22-$G$21)*AD1693, $H$21+($H$22-$H$21)*AD1693))</f>
        <v>3.5808838129099879E-2</v>
      </c>
      <c r="AF1693" s="15">
        <f ca="1">ROUND(AC1693*(1-AE1693), 0)</f>
        <v>23</v>
      </c>
      <c r="AG1693" s="20">
        <f ca="1">RAND()</f>
        <v>0.41685612252492132</v>
      </c>
      <c r="AH1693" s="15">
        <f ca="1">IF(B1693=1, ROUND(_xlfn.NORM.INV(AG1693,$C$17,$C$18)*(1+$T$14), 0), ROUND(_xlfn.NORM.INV(AG1693, $D$17, $D$18)*(1+$T$14), 0))</f>
        <v>278</v>
      </c>
      <c r="AI1693" s="20">
        <f ca="1">RAND()</f>
        <v>0.99018545522799073</v>
      </c>
      <c r="AJ1693" s="18">
        <f ca="1">IF(B1693=1, ROUND(_xlfn.NORM.INV(AI1693,$C$19,$C$20), 2), ROUND(_xlfn.NORM.INV(AI1693, $D$19, $D$20), 2))</f>
        <v>2977.82</v>
      </c>
      <c r="AK1693" s="15">
        <f ca="1">MIN(ROUND(H1693*(1+$C$22),0),AH1693)</f>
        <v>273</v>
      </c>
      <c r="AL1693" s="20">
        <f ca="1">RAND()</f>
        <v>0.20107725594444037</v>
      </c>
      <c r="AM1693" s="19">
        <f ca="1">(IF(B1693=1, $G$21+($G$22-$G$21)*AL1693, $H$21+($H$22-$H$21)*AL1693))</f>
        <v>2.2037703958055412E-2</v>
      </c>
      <c r="AN1693" s="15">
        <f ca="1">ROUND(AK1693*(1-AM1693), 0)</f>
        <v>267</v>
      </c>
      <c r="AO1693" s="18">
        <f ca="1">SUM(IF(AN1693&gt;H1693, (AN1693-H1693)*($G$23+AJ1693), 0),IF(AF1693&gt;G1693,(AF1693-G1693)*($G$23+AB1693),0),IF(X1693&gt;F1693,(X1693-F1693)*($G$23+T1693),0),IF(P1693&gt;E1693,(P1693-E1693)*($G$23+L1693),0))</f>
        <v>26801.74</v>
      </c>
      <c r="AP1693" s="18">
        <f>-$C$24</f>
        <v>-313614.51120000001</v>
      </c>
      <c r="AQ1693" s="17">
        <f ca="1">L1693*P1693+T1693*X1693+AB1693*AF1693+AJ1693*AN1693-AO1693+AP1693</f>
        <v>902318.86880000005</v>
      </c>
      <c r="AS1693" s="21">
        <f ca="1">SUM(IF(AN1693&gt;H1693, (AN1693-H1693), 0),IF(AF1693&gt;G1693,(AF1693-G1693),0),IF(X1693&gt;F1693,(X1693-F1693),0),IF(P1693&gt;E1693,(P1693-E1693),0))</f>
        <v>7</v>
      </c>
    </row>
    <row r="1694" spans="1:45" x14ac:dyDescent="0.4">
      <c r="A1694" s="15">
        <v>1666</v>
      </c>
      <c r="B1694" s="15">
        <f ca="1">IF(RAND() &lt; (8/12), 0, 1)</f>
        <v>1</v>
      </c>
      <c r="C1694" s="20">
        <f ca="1">RAND()</f>
        <v>0.14402352237096017</v>
      </c>
      <c r="D1694" s="15" t="str">
        <f ca="1">LOOKUP(C1694,$H$13:$H$16,$F$13:$F$16)</f>
        <v>Airbus A350-900</v>
      </c>
      <c r="E1694" s="15">
        <f ca="1">LOOKUP(D1694,$F$6:$F$9,$I$6:$I$9)</f>
        <v>0</v>
      </c>
      <c r="F1694" s="15">
        <f ca="1">LOOKUP(D1694,$F$6:$F$9,$J$6:$J$9)</f>
        <v>32</v>
      </c>
      <c r="G1694" s="15">
        <f ca="1">LOOKUP(D1694,$F$6:$F$9,$K$6:$K$9)</f>
        <v>21</v>
      </c>
      <c r="H1694" s="15">
        <f ca="1">LOOKUP(D1694,$F$6:$F$9,$L$6:$L$9)</f>
        <v>259</v>
      </c>
      <c r="I1694" s="20">
        <f ca="1">RAND()</f>
        <v>0.85289889785804951</v>
      </c>
      <c r="J1694" s="15">
        <f ca="1">IF(B1694=1, ROUND(_xlfn.NORM.INV(I1694,$C$5,$C$6)*(1+$T$14), 0), ROUND(_xlfn.NORM.INV(I1694, $D$5, $D$6)*(1+$T$14), 0))</f>
        <v>9</v>
      </c>
      <c r="K1694" s="20">
        <f ca="1">RAND()</f>
        <v>0.51867127856384332</v>
      </c>
      <c r="L1694" s="18">
        <f ca="1">IF(B1694=1, ROUND(_xlfn.NORM.INV(K1694,$C$7,$C$8), 2), ROUND(_xlfn.NORM.INV(K1694, $D$7, $D$8), 2))</f>
        <v>13743.31</v>
      </c>
      <c r="M1694" s="15">
        <f ca="1">MIN(E1694,J1694)</f>
        <v>0</v>
      </c>
      <c r="N1694" s="15">
        <f ca="1">RAND()</f>
        <v>0.34817106345820181</v>
      </c>
      <c r="O1694" s="19">
        <f ca="1">(IF(B1694=1, $G$21+($G$22-$G$21)*N1694, $H$21+($H$22-$H$21)*N1694))</f>
        <v>2.7185987221037065E-2</v>
      </c>
      <c r="P1694" s="15">
        <f ca="1">ROUND(M1694*(1-O1694), 0)</f>
        <v>0</v>
      </c>
      <c r="Q1694" s="20">
        <f ca="1">RAND()</f>
        <v>0.30899964605614116</v>
      </c>
      <c r="R1694" s="15">
        <f ca="1">IF(B1694=1, ROUND(_xlfn.NORM.INV(Q1694,$C$9,$C$10)*(1+$T$14), 0), ROUND(_xlfn.NORM.INV(Q1694, $D$9, $D$10)*(1+$T$14), 0))</f>
        <v>48</v>
      </c>
      <c r="S1694" s="20">
        <f ca="1">RAND()</f>
        <v>0.48470785526817006</v>
      </c>
      <c r="T1694" s="18">
        <f ca="1">IF(B1694=1, ROUND(_xlfn.NORM.INV(S1694,$C$11,$C$12), 2), ROUND(_xlfn.NORM.INV(S1694, $D$11, $D$12), 2))</f>
        <v>6794.87</v>
      </c>
      <c r="U1694" s="15">
        <f ca="1">MIN(F1694,R1694)</f>
        <v>32</v>
      </c>
      <c r="V1694" s="15">
        <f ca="1">RAND()</f>
        <v>0.60301509670672426</v>
      </c>
      <c r="W1694" s="19">
        <f ca="1">(IF(B1694=1, $G$21+($G$22-$G$21)*V1694, $H$21+($H$22-$H$21)*V1694))</f>
        <v>3.6105528384735353E-2</v>
      </c>
      <c r="X1694" s="15">
        <f ca="1">ROUND(U1694*(1-W1694), 0)</f>
        <v>31</v>
      </c>
      <c r="Y1694" s="20">
        <f ca="1">RAND()</f>
        <v>0.22827842646378704</v>
      </c>
      <c r="Z1694" s="15">
        <f ca="1">IF(B1694=1, ROUND(_xlfn.NORM.INV(Y1694,$C$13,$C$14)*(1+$T$14), 0), ROUND(_xlfn.NORM.INV(Y1694, $D$13, $D$14)*(1+$T$14), 0))</f>
        <v>37</v>
      </c>
      <c r="AA1694" s="20">
        <f ca="1">RAND()</f>
        <v>0.87361040296318648</v>
      </c>
      <c r="AB1694" s="18">
        <f ca="1">IF(B1694=1, ROUND(_xlfn.NORM.INV(AA1694,$C$15,$C$16), 2), ROUND(_xlfn.NORM.INV(AA1694, $D$15, $D$16), 2))</f>
        <v>4192.3500000000004</v>
      </c>
      <c r="AC1694" s="15">
        <f ca="1">MIN(G1694,Z1694)</f>
        <v>21</v>
      </c>
      <c r="AD1694" s="15">
        <f ca="1">RAND()</f>
        <v>8.2757327059972963E-2</v>
      </c>
      <c r="AE1694" s="19">
        <f ca="1">(IF(B1694=1, $G$21+($G$22-$G$21)*AD1694, $H$21+($H$22-$H$21)*AD1694))</f>
        <v>1.7896506447099052E-2</v>
      </c>
      <c r="AF1694" s="15">
        <f ca="1">ROUND(AC1694*(1-AE1694), 0)</f>
        <v>21</v>
      </c>
      <c r="AG1694" s="20">
        <f ca="1">RAND()</f>
        <v>0.78567996383672023</v>
      </c>
      <c r="AH1694" s="15">
        <f ca="1">IF(B1694=1, ROUND(_xlfn.NORM.INV(AG1694,$C$17,$C$18)*(1+$T$14), 0), ROUND(_xlfn.NORM.INV(AG1694, $D$17, $D$18)*(1+$T$14), 0))</f>
        <v>404</v>
      </c>
      <c r="AI1694" s="20">
        <f ca="1">RAND()</f>
        <v>0.70498449497785343</v>
      </c>
      <c r="AJ1694" s="18">
        <f ca="1">IF(B1694=1, ROUND(_xlfn.NORM.INV(AI1694,$C$19,$C$20), 2), ROUND(_xlfn.NORM.INV(AI1694, $D$19, $D$20), 2))</f>
        <v>2438.42</v>
      </c>
      <c r="AK1694" s="15">
        <f ca="1">MIN(ROUND(H1694*(1+$C$22),0),AH1694)</f>
        <v>272</v>
      </c>
      <c r="AL1694" s="20">
        <f ca="1">RAND()</f>
        <v>7.2107745885711005E-2</v>
      </c>
      <c r="AM1694" s="19">
        <f ca="1">(IF(B1694=1, $G$21+($G$22-$G$21)*AL1694, $H$21+($H$22-$H$21)*AL1694))</f>
        <v>1.7523771105999883E-2</v>
      </c>
      <c r="AN1694" s="15">
        <f ca="1">ROUND(AK1694*(1-AM1694), 0)</f>
        <v>267</v>
      </c>
      <c r="AO1694" s="18">
        <f ca="1">SUM(IF(AN1694&gt;H1694, (AN1694-H1694)*($G$23+AJ1694), 0),IF(AF1694&gt;G1694,(AF1694-G1694)*($G$23+AB1694),0),IF(X1694&gt;F1694,(X1694-F1694)*($G$23+T1694),0),IF(P1694&gt;E1694,(P1694-E1694)*($G$23+L1694),0))</f>
        <v>26315.360000000001</v>
      </c>
      <c r="AP1694" s="18">
        <f>-$C$24</f>
        <v>-313614.51120000001</v>
      </c>
      <c r="AQ1694" s="17">
        <f ca="1">L1694*P1694+T1694*X1694+AB1694*AF1694+AJ1694*AN1694-AO1694+AP1694</f>
        <v>609808.58880000003</v>
      </c>
      <c r="AS1694" s="21">
        <f ca="1">SUM(IF(AN1694&gt;H1694, (AN1694-H1694), 0),IF(AF1694&gt;G1694,(AF1694-G1694),0),IF(X1694&gt;F1694,(X1694-F1694),0),IF(P1694&gt;E1694,(P1694-E1694),0))</f>
        <v>8</v>
      </c>
    </row>
    <row r="1695" spans="1:45" x14ac:dyDescent="0.4">
      <c r="A1695" s="15">
        <v>1667</v>
      </c>
      <c r="B1695" s="15">
        <f ca="1">IF(RAND() &lt; (8/12), 0, 1)</f>
        <v>0</v>
      </c>
      <c r="C1695" s="20">
        <f ca="1">RAND()</f>
        <v>0.3892310311096624</v>
      </c>
      <c r="D1695" s="15" t="str">
        <f ca="1">LOOKUP(C1695,$H$13:$H$16,$F$13:$F$16)</f>
        <v>Airbus A380-800</v>
      </c>
      <c r="E1695" s="15">
        <f ca="1">LOOKUP(D1695,$F$6:$F$9,$I$6:$I$9)</f>
        <v>14</v>
      </c>
      <c r="F1695" s="15">
        <f ca="1">LOOKUP(D1695,$F$6:$F$9,$J$6:$J$9)</f>
        <v>76</v>
      </c>
      <c r="G1695" s="15">
        <f ca="1">LOOKUP(D1695,$F$6:$F$9,$K$6:$K$9)</f>
        <v>56</v>
      </c>
      <c r="H1695" s="15">
        <f ca="1">LOOKUP(D1695,$F$6:$F$9,$L$6:$L$9)</f>
        <v>341</v>
      </c>
      <c r="I1695" s="20">
        <f ca="1">RAND()</f>
        <v>0.92831262951965987</v>
      </c>
      <c r="J1695" s="15">
        <f ca="1">IF(B1695=1, ROUND(_xlfn.NORM.INV(I1695,$C$5,$C$6)*(1+$T$14), 0), ROUND(_xlfn.NORM.INV(I1695, $D$5, $D$6)*(1+$T$14), 0))</f>
        <v>6</v>
      </c>
      <c r="K1695" s="20">
        <f ca="1">RAND()</f>
        <v>0.63614014852032563</v>
      </c>
      <c r="L1695" s="18">
        <f ca="1">IF(B1695=1, ROUND(_xlfn.NORM.INV(K1695,$C$7,$C$8), 2), ROUND(_xlfn.NORM.INV(K1695, $D$7, $D$8), 2))</f>
        <v>10651.06</v>
      </c>
      <c r="M1695" s="15">
        <f ca="1">MIN(E1695,J1695)</f>
        <v>6</v>
      </c>
      <c r="N1695" s="15">
        <f ca="1">RAND()</f>
        <v>0.43639758357546654</v>
      </c>
      <c r="O1695" s="19">
        <f ca="1">(IF(B1695=1, $G$21+($G$22-$G$21)*N1695, $H$21+($H$22-$H$21)*N1695))</f>
        <v>2.3091927507263996E-2</v>
      </c>
      <c r="P1695" s="15">
        <f ca="1">ROUND(M1695*(1-O1695), 0)</f>
        <v>6</v>
      </c>
      <c r="Q1695" s="20">
        <f ca="1">RAND()</f>
        <v>0.1805295807640207</v>
      </c>
      <c r="R1695" s="15">
        <f ca="1">IF(B1695=1, ROUND(_xlfn.NORM.INV(Q1695,$C$9,$C$10)*(1+$T$14), 0), ROUND(_xlfn.NORM.INV(Q1695, $D$9, $D$10)*(1+$T$14), 0))</f>
        <v>30</v>
      </c>
      <c r="S1695" s="20">
        <f ca="1">RAND()</f>
        <v>0.10061374796871003</v>
      </c>
      <c r="T1695" s="18">
        <f ca="1">IF(B1695=1, ROUND(_xlfn.NORM.INV(S1695,$C$11,$C$12), 2), ROUND(_xlfn.NORM.INV(S1695, $D$11, $D$12), 2))</f>
        <v>4954.95</v>
      </c>
      <c r="U1695" s="15">
        <f ca="1">MIN(F1695,R1695)</f>
        <v>30</v>
      </c>
      <c r="V1695" s="15">
        <f ca="1">RAND()</f>
        <v>0.34799468103167397</v>
      </c>
      <c r="W1695" s="19">
        <f ca="1">(IF(B1695=1, $G$21+($G$22-$G$21)*V1695, $H$21+($H$22-$H$21)*V1695))</f>
        <v>2.0439840430950221E-2</v>
      </c>
      <c r="X1695" s="15">
        <f ca="1">ROUND(U1695*(1-W1695), 0)</f>
        <v>29</v>
      </c>
      <c r="Y1695" s="20">
        <f ca="1">RAND()</f>
        <v>0.44317694402673091</v>
      </c>
      <c r="Z1695" s="15">
        <f ca="1">IF(B1695=1, ROUND(_xlfn.NORM.INV(Y1695,$C$13,$C$14)*(1+$T$14), 0), ROUND(_xlfn.NORM.INV(Y1695, $D$13, $D$14)*(1+$T$14), 0))</f>
        <v>34</v>
      </c>
      <c r="AA1695" s="20">
        <f ca="1">RAND()</f>
        <v>0.13768310057801936</v>
      </c>
      <c r="AB1695" s="18">
        <f ca="1">IF(B1695=1, ROUND(_xlfn.NORM.INV(AA1695,$C$15,$C$16), 2), ROUND(_xlfn.NORM.INV(AA1695, $D$15, $D$16), 2))</f>
        <v>2665.4</v>
      </c>
      <c r="AC1695" s="15">
        <f ca="1">MIN(G1695,Z1695)</f>
        <v>34</v>
      </c>
      <c r="AD1695" s="15">
        <f ca="1">RAND()</f>
        <v>0.56904448597441515</v>
      </c>
      <c r="AE1695" s="19">
        <f ca="1">(IF(B1695=1, $G$21+($G$22-$G$21)*AD1695, $H$21+($H$22-$H$21)*AD1695))</f>
        <v>2.7071334579232456E-2</v>
      </c>
      <c r="AF1695" s="15">
        <f ca="1">ROUND(AC1695*(1-AE1695), 0)</f>
        <v>33</v>
      </c>
      <c r="AG1695" s="20">
        <f ca="1">RAND()</f>
        <v>0.47323145497387609</v>
      </c>
      <c r="AH1695" s="15">
        <f ca="1">IF(B1695=1, ROUND(_xlfn.NORM.INV(AG1695,$C$17,$C$18)*(1+$T$14), 0), ROUND(_xlfn.NORM.INV(AG1695, $D$17, $D$18)*(1+$T$14), 0))</f>
        <v>196</v>
      </c>
      <c r="AI1695" s="20">
        <f ca="1">RAND()</f>
        <v>0.68939495084769609</v>
      </c>
      <c r="AJ1695" s="18">
        <f ca="1">IF(B1695=1, ROUND(_xlfn.NORM.INV(AI1695,$C$19,$C$20), 2), ROUND(_xlfn.NORM.INV(AI1695, $D$19, $D$20), 2))</f>
        <v>1786.26</v>
      </c>
      <c r="AK1695" s="15">
        <f ca="1">MIN(ROUND(H1695*(1+$C$22),0),AH1695)</f>
        <v>196</v>
      </c>
      <c r="AL1695" s="20">
        <f ca="1">RAND()</f>
        <v>0.24343010881908911</v>
      </c>
      <c r="AM1695" s="19">
        <f ca="1">(IF(B1695=1, $G$21+($G$22-$G$21)*AL1695, $H$21+($H$22-$H$21)*AL1695))</f>
        <v>1.7302903264572674E-2</v>
      </c>
      <c r="AN1695" s="15">
        <f ca="1">ROUND(AK1695*(1-AM1695), 0)</f>
        <v>193</v>
      </c>
      <c r="AO1695" s="18">
        <f ca="1">SUM(IF(AN1695&gt;H1695, (AN1695-H1695)*($G$23+AJ1695), 0),IF(AF1695&gt;G1695,(AF1695-G1695)*($G$23+AB1695),0),IF(X1695&gt;F1695,(X1695-F1695)*($G$23+T1695),0),IF(P1695&gt;E1695,(P1695-E1695)*($G$23+L1695),0))</f>
        <v>0</v>
      </c>
      <c r="AP1695" s="18">
        <f>-$C$24</f>
        <v>-313614.51120000001</v>
      </c>
      <c r="AQ1695" s="17">
        <f ca="1">L1695*P1695+T1695*X1695+AB1695*AF1695+AJ1695*AN1695-AO1695+AP1695</f>
        <v>326691.77880000003</v>
      </c>
      <c r="AS1695" s="21">
        <f ca="1">SUM(IF(AN1695&gt;H1695, (AN1695-H1695), 0),IF(AF1695&gt;G1695,(AF1695-G1695),0),IF(X1695&gt;F1695,(X1695-F1695),0),IF(P1695&gt;E1695,(P1695-E1695),0))</f>
        <v>0</v>
      </c>
    </row>
    <row r="1696" spans="1:45" x14ac:dyDescent="0.4">
      <c r="A1696" s="15">
        <v>1668</v>
      </c>
      <c r="B1696" s="15">
        <f ca="1">IF(RAND() &lt; (8/12), 0, 1)</f>
        <v>0</v>
      </c>
      <c r="C1696" s="20">
        <f ca="1">RAND()</f>
        <v>0.49022815321160762</v>
      </c>
      <c r="D1696" s="15" t="str">
        <f ca="1">LOOKUP(C1696,$H$13:$H$16,$F$13:$F$16)</f>
        <v>Airbus A380-800</v>
      </c>
      <c r="E1696" s="15">
        <f ca="1">LOOKUP(D1696,$F$6:$F$9,$I$6:$I$9)</f>
        <v>14</v>
      </c>
      <c r="F1696" s="15">
        <f ca="1">LOOKUP(D1696,$F$6:$F$9,$J$6:$J$9)</f>
        <v>76</v>
      </c>
      <c r="G1696" s="15">
        <f ca="1">LOOKUP(D1696,$F$6:$F$9,$K$6:$K$9)</f>
        <v>56</v>
      </c>
      <c r="H1696" s="15">
        <f ca="1">LOOKUP(D1696,$F$6:$F$9,$L$6:$L$9)</f>
        <v>341</v>
      </c>
      <c r="I1696" s="20">
        <f ca="1">RAND()</f>
        <v>0.28991387823692405</v>
      </c>
      <c r="J1696" s="15">
        <f ca="1">IF(B1696=1, ROUND(_xlfn.NORM.INV(I1696,$C$5,$C$6)*(1+$T$14), 0), ROUND(_xlfn.NORM.INV(I1696, $D$5, $D$6)*(1+$T$14), 0))</f>
        <v>4</v>
      </c>
      <c r="K1696" s="20">
        <f ca="1">RAND()</f>
        <v>0.86509563810543766</v>
      </c>
      <c r="L1696" s="18">
        <f ca="1">IF(B1696=1, ROUND(_xlfn.NORM.INV(K1696,$C$7,$C$8), 2), ROUND(_xlfn.NORM.INV(K1696, $D$7, $D$8), 2))</f>
        <v>10995.31</v>
      </c>
      <c r="M1696" s="15">
        <f ca="1">MIN(E1696,J1696)</f>
        <v>4</v>
      </c>
      <c r="N1696" s="15">
        <f ca="1">RAND()</f>
        <v>0.93299384867484303</v>
      </c>
      <c r="O1696" s="19">
        <f ca="1">(IF(B1696=1, $G$21+($G$22-$G$21)*N1696, $H$21+($H$22-$H$21)*N1696))</f>
        <v>3.7989815460245289E-2</v>
      </c>
      <c r="P1696" s="15">
        <f ca="1">ROUND(M1696*(1-O1696), 0)</f>
        <v>4</v>
      </c>
      <c r="Q1696" s="20">
        <f ca="1">RAND()</f>
        <v>4.0776065412374218E-2</v>
      </c>
      <c r="R1696" s="15">
        <f ca="1">IF(B1696=1, ROUND(_xlfn.NORM.INV(Q1696,$C$9,$C$10)*(1+$T$14), 0), ROUND(_xlfn.NORM.INV(Q1696, $D$9, $D$10)*(1+$T$14), 0))</f>
        <v>22</v>
      </c>
      <c r="S1696" s="20">
        <f ca="1">RAND()</f>
        <v>0.7338742490346275</v>
      </c>
      <c r="T1696" s="18">
        <f ca="1">IF(B1696=1, ROUND(_xlfn.NORM.INV(S1696,$C$11,$C$12), 2), ROUND(_xlfn.NORM.INV(S1696, $D$11, $D$12), 2))</f>
        <v>5388.52</v>
      </c>
      <c r="U1696" s="15">
        <f ca="1">MIN(F1696,R1696)</f>
        <v>22</v>
      </c>
      <c r="V1696" s="15">
        <f ca="1">RAND()</f>
        <v>0.9179068102971969</v>
      </c>
      <c r="W1696" s="19">
        <f ca="1">(IF(B1696=1, $G$21+($G$22-$G$21)*V1696, $H$21+($H$22-$H$21)*V1696))</f>
        <v>3.7537204308915904E-2</v>
      </c>
      <c r="X1696" s="15">
        <f ca="1">ROUND(U1696*(1-W1696), 0)</f>
        <v>21</v>
      </c>
      <c r="Y1696" s="20">
        <f ca="1">RAND()</f>
        <v>0.70859220595768124</v>
      </c>
      <c r="Z1696" s="15">
        <f ca="1">IF(B1696=1, ROUND(_xlfn.NORM.INV(Y1696,$C$13,$C$14)*(1+$T$14), 0), ROUND(_xlfn.NORM.INV(Y1696, $D$13, $D$14)*(1+$T$14), 0))</f>
        <v>41</v>
      </c>
      <c r="AA1696" s="20">
        <f ca="1">RAND()</f>
        <v>0.34926988988653496</v>
      </c>
      <c r="AB1696" s="18">
        <f ca="1">IF(B1696=1, ROUND(_xlfn.NORM.INV(AA1696,$C$15,$C$16), 2), ROUND(_xlfn.NORM.INV(AA1696, $D$15, $D$16), 2))</f>
        <v>2750.9</v>
      </c>
      <c r="AC1696" s="15">
        <f ca="1">MIN(G1696,Z1696)</f>
        <v>41</v>
      </c>
      <c r="AD1696" s="15">
        <f ca="1">RAND()</f>
        <v>0.98749261463070426</v>
      </c>
      <c r="AE1696" s="19">
        <f ca="1">(IF(B1696=1, $G$21+($G$22-$G$21)*AD1696, $H$21+($H$22-$H$21)*AD1696))</f>
        <v>3.9624778438921128E-2</v>
      </c>
      <c r="AF1696" s="15">
        <f ca="1">ROUND(AC1696*(1-AE1696), 0)</f>
        <v>39</v>
      </c>
      <c r="AG1696" s="20">
        <f ca="1">RAND()</f>
        <v>8.4195231153613492E-2</v>
      </c>
      <c r="AH1696" s="15">
        <f ca="1">IF(B1696=1, ROUND(_xlfn.NORM.INV(AG1696,$C$17,$C$18)*(1+$T$14), 0), ROUND(_xlfn.NORM.INV(AG1696, $D$17, $D$18)*(1+$T$14), 0))</f>
        <v>127</v>
      </c>
      <c r="AI1696" s="20">
        <f ca="1">RAND()</f>
        <v>7.9462653214316115E-2</v>
      </c>
      <c r="AJ1696" s="18">
        <f ca="1">IF(B1696=1, ROUND(_xlfn.NORM.INV(AI1696,$C$19,$C$20), 2), ROUND(_xlfn.NORM.INV(AI1696, $D$19, $D$20), 2))</f>
        <v>1641.73</v>
      </c>
      <c r="AK1696" s="15">
        <f ca="1">MIN(ROUND(H1696*(1+$C$22),0),AH1696)</f>
        <v>127</v>
      </c>
      <c r="AL1696" s="20">
        <f ca="1">RAND()</f>
        <v>0.19188053536221161</v>
      </c>
      <c r="AM1696" s="19">
        <f ca="1">(IF(B1696=1, $G$21+($G$22-$G$21)*AL1696, $H$21+($H$22-$H$21)*AL1696))</f>
        <v>1.5756416060866349E-2</v>
      </c>
      <c r="AN1696" s="15">
        <f ca="1">ROUND(AK1696*(1-AM1696), 0)</f>
        <v>125</v>
      </c>
      <c r="AO1696" s="18">
        <f ca="1">SUM(IF(AN1696&gt;H1696, (AN1696-H1696)*($G$23+AJ1696), 0),IF(AF1696&gt;G1696,(AF1696-G1696)*($G$23+AB1696),0),IF(X1696&gt;F1696,(X1696-F1696)*($G$23+T1696),0),IF(P1696&gt;E1696,(P1696-E1696)*($G$23+L1696),0))</f>
        <v>0</v>
      </c>
      <c r="AP1696" s="18">
        <f>-$C$24</f>
        <v>-313614.51120000001</v>
      </c>
      <c r="AQ1696" s="17">
        <f ca="1">L1696*P1696+T1696*X1696+AB1696*AF1696+AJ1696*AN1696-AO1696+AP1696</f>
        <v>156026.9988</v>
      </c>
      <c r="AS1696" s="21">
        <f ca="1">SUM(IF(AN1696&gt;H1696, (AN1696-H1696), 0),IF(AF1696&gt;G1696,(AF1696-G1696),0),IF(X1696&gt;F1696,(X1696-F1696),0),IF(P1696&gt;E1696,(P1696-E1696),0))</f>
        <v>0</v>
      </c>
    </row>
    <row r="1697" spans="1:45" x14ac:dyDescent="0.4">
      <c r="A1697" s="15">
        <v>1669</v>
      </c>
      <c r="B1697" s="15">
        <f ca="1">IF(RAND() &lt; (8/12), 0, 1)</f>
        <v>1</v>
      </c>
      <c r="C1697" s="20">
        <f ca="1">RAND()</f>
        <v>0.26963056030269772</v>
      </c>
      <c r="D1697" s="15" t="str">
        <f ca="1">LOOKUP(C1697,$H$13:$H$16,$F$13:$F$16)</f>
        <v>Airbus A380-800</v>
      </c>
      <c r="E1697" s="15">
        <f ca="1">LOOKUP(D1697,$F$6:$F$9,$I$6:$I$9)</f>
        <v>14</v>
      </c>
      <c r="F1697" s="15">
        <f ca="1">LOOKUP(D1697,$F$6:$F$9,$J$6:$J$9)</f>
        <v>76</v>
      </c>
      <c r="G1697" s="15">
        <f ca="1">LOOKUP(D1697,$F$6:$F$9,$K$6:$K$9)</f>
        <v>56</v>
      </c>
      <c r="H1697" s="15">
        <f ca="1">LOOKUP(D1697,$F$6:$F$9,$L$6:$L$9)</f>
        <v>341</v>
      </c>
      <c r="I1697" s="20">
        <f ca="1">RAND()</f>
        <v>0.5807262203854221</v>
      </c>
      <c r="J1697" s="15">
        <f ca="1">IF(B1697=1, ROUND(_xlfn.NORM.INV(I1697,$C$5,$C$6)*(1+$T$14), 0), ROUND(_xlfn.NORM.INV(I1697, $D$5, $D$6)*(1+$T$14), 0))</f>
        <v>7</v>
      </c>
      <c r="K1697" s="20">
        <f ca="1">RAND()</f>
        <v>0.47105070002054916</v>
      </c>
      <c r="L1697" s="18">
        <f ca="1">IF(B1697=1, ROUND(_xlfn.NORM.INV(K1697,$C$7,$C$8), 2), ROUND(_xlfn.NORM.INV(K1697, $D$7, $D$8), 2))</f>
        <v>13527.9</v>
      </c>
      <c r="M1697" s="15">
        <f ca="1">MIN(E1697,J1697)</f>
        <v>7</v>
      </c>
      <c r="N1697" s="15">
        <f ca="1">RAND()</f>
        <v>0.51741894213111783</v>
      </c>
      <c r="O1697" s="19">
        <f ca="1">(IF(B1697=1, $G$21+($G$22-$G$21)*N1697, $H$21+($H$22-$H$21)*N1697))</f>
        <v>3.310966297458913E-2</v>
      </c>
      <c r="P1697" s="15">
        <f ca="1">ROUND(M1697*(1-O1697), 0)</f>
        <v>7</v>
      </c>
      <c r="Q1697" s="20">
        <f ca="1">RAND()</f>
        <v>0.66102823398092292</v>
      </c>
      <c r="R1697" s="15">
        <f ca="1">IF(B1697=1, ROUND(_xlfn.NORM.INV(Q1697,$C$9,$C$10)*(1+$T$14), 0), ROUND(_xlfn.NORM.INV(Q1697, $D$9, $D$10)*(1+$T$14), 0))</f>
        <v>71</v>
      </c>
      <c r="S1697" s="20">
        <f ca="1">RAND()</f>
        <v>0.3205360403743579</v>
      </c>
      <c r="T1697" s="18">
        <f ca="1">IF(B1697=1, ROUND(_xlfn.NORM.INV(S1697,$C$11,$C$12), 2), ROUND(_xlfn.NORM.INV(S1697, $D$11, $D$12), 2))</f>
        <v>6409.06</v>
      </c>
      <c r="U1697" s="15">
        <f ca="1">MIN(F1697,R1697)</f>
        <v>71</v>
      </c>
      <c r="V1697" s="15">
        <f ca="1">RAND()</f>
        <v>6.8222317597412596E-2</v>
      </c>
      <c r="W1697" s="19">
        <f ca="1">(IF(B1697=1, $G$21+($G$22-$G$21)*V1697, $H$21+($H$22-$H$21)*V1697))</f>
        <v>1.738778111590944E-2</v>
      </c>
      <c r="X1697" s="15">
        <f ca="1">ROUND(U1697*(1-W1697), 0)</f>
        <v>70</v>
      </c>
      <c r="Y1697" s="20">
        <f ca="1">RAND()</f>
        <v>0.78850658636296445</v>
      </c>
      <c r="Z1697" s="15">
        <f ca="1">IF(B1697=1, ROUND(_xlfn.NORM.INV(Y1697,$C$13,$C$14)*(1+$T$14), 0), ROUND(_xlfn.NORM.INV(Y1697, $D$13, $D$14)*(1+$T$14), 0))</f>
        <v>73</v>
      </c>
      <c r="AA1697" s="20">
        <f ca="1">RAND()</f>
        <v>0.88518286855750905</v>
      </c>
      <c r="AB1697" s="18">
        <f ca="1">IF(B1697=1, ROUND(_xlfn.NORM.INV(AA1697,$C$15,$C$16), 2), ROUND(_xlfn.NORM.INV(AA1697, $D$15, $D$16), 2))</f>
        <v>4220.09</v>
      </c>
      <c r="AC1697" s="15">
        <f ca="1">MIN(G1697,Z1697)</f>
        <v>56</v>
      </c>
      <c r="AD1697" s="15">
        <f ca="1">RAND()</f>
        <v>0.84224898519771718</v>
      </c>
      <c r="AE1697" s="19">
        <f ca="1">(IF(B1697=1, $G$21+($G$22-$G$21)*AD1697, $H$21+($H$22-$H$21)*AD1697))</f>
        <v>4.4478714481920104E-2</v>
      </c>
      <c r="AF1697" s="15">
        <f ca="1">ROUND(AC1697*(1-AE1697), 0)</f>
        <v>54</v>
      </c>
      <c r="AG1697" s="20">
        <f ca="1">RAND()</f>
        <v>0.67774440007936887</v>
      </c>
      <c r="AH1697" s="15">
        <f ca="1">IF(B1697=1, ROUND(_xlfn.NORM.INV(AG1697,$C$17,$C$18)*(1+$T$14), 0), ROUND(_xlfn.NORM.INV(AG1697, $D$17, $D$18)*(1+$T$14), 0))</f>
        <v>363</v>
      </c>
      <c r="AI1697" s="20">
        <f ca="1">RAND()</f>
        <v>0.50615248734504414</v>
      </c>
      <c r="AJ1697" s="18">
        <f ca="1">IF(B1697=1, ROUND(_xlfn.NORM.INV(AI1697,$C$19,$C$20), 2), ROUND(_xlfn.NORM.INV(AI1697, $D$19, $D$20), 2))</f>
        <v>2281.12</v>
      </c>
      <c r="AK1697" s="15">
        <f ca="1">MIN(ROUND(H1697*(1+$C$22),0),AH1697)</f>
        <v>358</v>
      </c>
      <c r="AL1697" s="20">
        <f ca="1">RAND()</f>
        <v>0.49612611803137185</v>
      </c>
      <c r="AM1697" s="19">
        <f ca="1">(IF(B1697=1, $G$21+($G$22-$G$21)*AL1697, $H$21+($H$22-$H$21)*AL1697))</f>
        <v>3.2364414131098015E-2</v>
      </c>
      <c r="AN1697" s="15">
        <f ca="1">ROUND(AK1697*(1-AM1697), 0)</f>
        <v>346</v>
      </c>
      <c r="AO1697" s="18">
        <f ca="1">SUM(IF(AN1697&gt;H1697, (AN1697-H1697)*($G$23+AJ1697), 0),IF(AF1697&gt;G1697,(AF1697-G1697)*($G$23+AB1697),0),IF(X1697&gt;F1697,(X1697-F1697)*($G$23+T1697),0),IF(P1697&gt;E1697,(P1697-E1697)*($G$23+L1697),0))</f>
        <v>15660.599999999999</v>
      </c>
      <c r="AP1697" s="18">
        <f>-$C$24</f>
        <v>-313614.51120000001</v>
      </c>
      <c r="AQ1697" s="17">
        <f ca="1">L1697*P1697+T1697*X1697+AB1697*AF1697+AJ1697*AN1697-AO1697+AP1697</f>
        <v>1231206.7687999997</v>
      </c>
      <c r="AS1697" s="21">
        <f ca="1">SUM(IF(AN1697&gt;H1697, (AN1697-H1697), 0),IF(AF1697&gt;G1697,(AF1697-G1697),0),IF(X1697&gt;F1697,(X1697-F1697),0),IF(P1697&gt;E1697,(P1697-E1697),0))</f>
        <v>5</v>
      </c>
    </row>
    <row r="1698" spans="1:45" x14ac:dyDescent="0.4">
      <c r="A1698" s="15">
        <v>1670</v>
      </c>
      <c r="B1698" s="15">
        <f ca="1">IF(RAND() &lt; (8/12), 0, 1)</f>
        <v>0</v>
      </c>
      <c r="C1698" s="20">
        <f ca="1">RAND()</f>
        <v>0.20525934704975257</v>
      </c>
      <c r="D1698" s="15" t="str">
        <f ca="1">LOOKUP(C1698,$H$13:$H$16,$F$13:$F$16)</f>
        <v>Airbus A350-900</v>
      </c>
      <c r="E1698" s="15">
        <f ca="1">LOOKUP(D1698,$F$6:$F$9,$I$6:$I$9)</f>
        <v>0</v>
      </c>
      <c r="F1698" s="15">
        <f ca="1">LOOKUP(D1698,$F$6:$F$9,$J$6:$J$9)</f>
        <v>32</v>
      </c>
      <c r="G1698" s="15">
        <f ca="1">LOOKUP(D1698,$F$6:$F$9,$K$6:$K$9)</f>
        <v>21</v>
      </c>
      <c r="H1698" s="15">
        <f ca="1">LOOKUP(D1698,$F$6:$F$9,$L$6:$L$9)</f>
        <v>259</v>
      </c>
      <c r="I1698" s="20">
        <f ca="1">RAND()</f>
        <v>0.51140187893300781</v>
      </c>
      <c r="J1698" s="15">
        <f ca="1">IF(B1698=1, ROUND(_xlfn.NORM.INV(I1698,$C$5,$C$6)*(1+$T$14), 0), ROUND(_xlfn.NORM.INV(I1698, $D$5, $D$6)*(1+$T$14), 0))</f>
        <v>4</v>
      </c>
      <c r="K1698" s="20">
        <f ca="1">RAND()</f>
        <v>0.86289444742474719</v>
      </c>
      <c r="L1698" s="18">
        <f ca="1">IF(B1698=1, ROUND(_xlfn.NORM.INV(K1698,$C$7,$C$8), 2), ROUND(_xlfn.NORM.INV(K1698, $D$7, $D$8), 2))</f>
        <v>10990.72</v>
      </c>
      <c r="M1698" s="15">
        <f ca="1">MIN(E1698,J1698)</f>
        <v>0</v>
      </c>
      <c r="N1698" s="15">
        <f ca="1">RAND()</f>
        <v>0.37533689389004032</v>
      </c>
      <c r="O1698" s="19">
        <f ca="1">(IF(B1698=1, $G$21+($G$22-$G$21)*N1698, $H$21+($H$22-$H$21)*N1698))</f>
        <v>2.1260106816701207E-2</v>
      </c>
      <c r="P1698" s="15">
        <f ca="1">ROUND(M1698*(1-O1698), 0)</f>
        <v>0</v>
      </c>
      <c r="Q1698" s="20">
        <f ca="1">RAND()</f>
        <v>0.93033984714044926</v>
      </c>
      <c r="R1698" s="15">
        <f ca="1">IF(B1698=1, ROUND(_xlfn.NORM.INV(Q1698,$C$9,$C$10)*(1+$T$14), 0), ROUND(_xlfn.NORM.INV(Q1698, $D$9, $D$10)*(1+$T$14), 0))</f>
        <v>55</v>
      </c>
      <c r="S1698" s="20">
        <f ca="1">RAND()</f>
        <v>0.44870917832529167</v>
      </c>
      <c r="T1698" s="18">
        <f ca="1">IF(B1698=1, ROUND(_xlfn.NORM.INV(S1698,$C$11,$C$12), 2), ROUND(_xlfn.NORM.INV(S1698, $D$11, $D$12), 2))</f>
        <v>5216.8100000000004</v>
      </c>
      <c r="U1698" s="15">
        <f ca="1">MIN(F1698,R1698)</f>
        <v>32</v>
      </c>
      <c r="V1698" s="15">
        <f ca="1">RAND()</f>
        <v>0.13992627618659614</v>
      </c>
      <c r="W1698" s="19">
        <f ca="1">(IF(B1698=1, $G$21+($G$22-$G$21)*V1698, $H$21+($H$22-$H$21)*V1698))</f>
        <v>1.4197788285597885E-2</v>
      </c>
      <c r="X1698" s="15">
        <f ca="1">ROUND(U1698*(1-W1698), 0)</f>
        <v>32</v>
      </c>
      <c r="Y1698" s="20">
        <f ca="1">RAND()</f>
        <v>0.75216067871961434</v>
      </c>
      <c r="Z1698" s="15">
        <f ca="1">IF(B1698=1, ROUND(_xlfn.NORM.INV(Y1698,$C$13,$C$14)*(1+$T$14), 0), ROUND(_xlfn.NORM.INV(Y1698, $D$13, $D$14)*(1+$T$14), 0))</f>
        <v>42</v>
      </c>
      <c r="AA1698" s="20">
        <f ca="1">RAND()</f>
        <v>0.88738645679849748</v>
      </c>
      <c r="AB1698" s="18">
        <f ca="1">IF(B1698=1, ROUND(_xlfn.NORM.INV(AA1698,$C$15,$C$16), 2), ROUND(_xlfn.NORM.INV(AA1698, $D$15, $D$16), 2))</f>
        <v>2945.36</v>
      </c>
      <c r="AC1698" s="15">
        <f ca="1">MIN(G1698,Z1698)</f>
        <v>21</v>
      </c>
      <c r="AD1698" s="15">
        <f ca="1">RAND()</f>
        <v>0.79383195304986509</v>
      </c>
      <c r="AE1698" s="19">
        <f ca="1">(IF(B1698=1, $G$21+($G$22-$G$21)*AD1698, $H$21+($H$22-$H$21)*AD1698))</f>
        <v>3.3814958591495956E-2</v>
      </c>
      <c r="AF1698" s="15">
        <f ca="1">ROUND(AC1698*(1-AE1698), 0)</f>
        <v>20</v>
      </c>
      <c r="AG1698" s="20">
        <f ca="1">RAND()</f>
        <v>0.57516151259380355</v>
      </c>
      <c r="AH1698" s="15">
        <f ca="1">IF(B1698=1, ROUND(_xlfn.NORM.INV(AG1698,$C$17,$C$18)*(1+$T$14), 0), ROUND(_xlfn.NORM.INV(AG1698, $D$17, $D$18)*(1+$T$14), 0))</f>
        <v>209</v>
      </c>
      <c r="AI1698" s="20">
        <f ca="1">RAND()</f>
        <v>9.008963746793075E-2</v>
      </c>
      <c r="AJ1698" s="18">
        <f ca="1">IF(B1698=1, ROUND(_xlfn.NORM.INV(AI1698,$C$19,$C$20), 2), ROUND(_xlfn.NORM.INV(AI1698, $D$19, $D$20), 2))</f>
        <v>1646.93</v>
      </c>
      <c r="AK1698" s="15">
        <f ca="1">MIN(ROUND(H1698*(1+$C$22),0),AH1698)</f>
        <v>209</v>
      </c>
      <c r="AL1698" s="20">
        <f ca="1">RAND()</f>
        <v>0.60468047241733325</v>
      </c>
      <c r="AM1698" s="19">
        <f ca="1">(IF(B1698=1, $G$21+($G$22-$G$21)*AL1698, $H$21+($H$22-$H$21)*AL1698))</f>
        <v>2.8140414172519994E-2</v>
      </c>
      <c r="AN1698" s="15">
        <f ca="1">ROUND(AK1698*(1-AM1698), 0)</f>
        <v>203</v>
      </c>
      <c r="AO1698" s="18">
        <f ca="1">SUM(IF(AN1698&gt;H1698, (AN1698-H1698)*($G$23+AJ1698), 0),IF(AF1698&gt;G1698,(AF1698-G1698)*($G$23+AB1698),0),IF(X1698&gt;F1698,(X1698-F1698)*($G$23+T1698),0),IF(P1698&gt;E1698,(P1698-E1698)*($G$23+L1698),0))</f>
        <v>0</v>
      </c>
      <c r="AP1698" s="18">
        <f>-$C$24</f>
        <v>-313614.51120000001</v>
      </c>
      <c r="AQ1698" s="17">
        <f ca="1">L1698*P1698+T1698*X1698+AB1698*AF1698+AJ1698*AN1698-AO1698+AP1698</f>
        <v>246557.39880000002</v>
      </c>
      <c r="AS1698" s="21">
        <f ca="1">SUM(IF(AN1698&gt;H1698, (AN1698-H1698), 0),IF(AF1698&gt;G1698,(AF1698-G1698),0),IF(X1698&gt;F1698,(X1698-F1698),0),IF(P1698&gt;E1698,(P1698-E1698),0))</f>
        <v>0</v>
      </c>
    </row>
    <row r="1699" spans="1:45" x14ac:dyDescent="0.4">
      <c r="A1699" s="15">
        <v>1671</v>
      </c>
      <c r="B1699" s="15">
        <f ca="1">IF(RAND() &lt; (8/12), 0, 1)</f>
        <v>0</v>
      </c>
      <c r="C1699" s="20">
        <f ca="1">RAND()</f>
        <v>0.37573443345639024</v>
      </c>
      <c r="D1699" s="15" t="str">
        <f ca="1">LOOKUP(C1699,$H$13:$H$16,$F$13:$F$16)</f>
        <v>Airbus A380-800</v>
      </c>
      <c r="E1699" s="15">
        <f ca="1">LOOKUP(D1699,$F$6:$F$9,$I$6:$I$9)</f>
        <v>14</v>
      </c>
      <c r="F1699" s="15">
        <f ca="1">LOOKUP(D1699,$F$6:$F$9,$J$6:$J$9)</f>
        <v>76</v>
      </c>
      <c r="G1699" s="15">
        <f ca="1">LOOKUP(D1699,$F$6:$F$9,$K$6:$K$9)</f>
        <v>56</v>
      </c>
      <c r="H1699" s="15">
        <f ca="1">LOOKUP(D1699,$F$6:$F$9,$L$6:$L$9)</f>
        <v>341</v>
      </c>
      <c r="I1699" s="20">
        <f ca="1">RAND()</f>
        <v>0.82851138771596911</v>
      </c>
      <c r="J1699" s="15">
        <f ca="1">IF(B1699=1, ROUND(_xlfn.NORM.INV(I1699,$C$5,$C$6)*(1+$T$14), 0), ROUND(_xlfn.NORM.INV(I1699, $D$5, $D$6)*(1+$T$14), 0))</f>
        <v>5</v>
      </c>
      <c r="K1699" s="20">
        <f ca="1">RAND()</f>
        <v>1.2244440074184348E-2</v>
      </c>
      <c r="L1699" s="18">
        <f ca="1">IF(B1699=1, ROUND(_xlfn.NORM.INV(K1699,$C$7,$C$8), 2), ROUND(_xlfn.NORM.INV(K1699, $D$7, $D$8), 2))</f>
        <v>9467.2099999999991</v>
      </c>
      <c r="M1699" s="15">
        <f ca="1">MIN(E1699,J1699)</f>
        <v>5</v>
      </c>
      <c r="N1699" s="15">
        <f ca="1">RAND()</f>
        <v>0.69544557823045128</v>
      </c>
      <c r="O1699" s="19">
        <f ca="1">(IF(B1699=1, $G$21+($G$22-$G$21)*N1699, $H$21+($H$22-$H$21)*N1699))</f>
        <v>3.0863367346913535E-2</v>
      </c>
      <c r="P1699" s="15">
        <f ca="1">ROUND(M1699*(1-O1699), 0)</f>
        <v>5</v>
      </c>
      <c r="Q1699" s="20">
        <f ca="1">RAND()</f>
        <v>0.262318256609675</v>
      </c>
      <c r="R1699" s="15">
        <f ca="1">IF(B1699=1, ROUND(_xlfn.NORM.INV(Q1699,$C$9,$C$10)*(1+$T$14), 0), ROUND(_xlfn.NORM.INV(Q1699, $D$9, $D$10)*(1+$T$14), 0))</f>
        <v>33</v>
      </c>
      <c r="S1699" s="20">
        <f ca="1">RAND()</f>
        <v>0.65271974492716667</v>
      </c>
      <c r="T1699" s="18">
        <f ca="1">IF(B1699=1, ROUND(_xlfn.NORM.INV(S1699,$C$11,$C$12), 2), ROUND(_xlfn.NORM.INV(S1699, $D$11, $D$12), 2))</f>
        <v>5335.67</v>
      </c>
      <c r="U1699" s="15">
        <f ca="1">MIN(F1699,R1699)</f>
        <v>33</v>
      </c>
      <c r="V1699" s="15">
        <f ca="1">RAND()</f>
        <v>0.88956845616363411</v>
      </c>
      <c r="W1699" s="19">
        <f ca="1">(IF(B1699=1, $G$21+($G$22-$G$21)*V1699, $H$21+($H$22-$H$21)*V1699))</f>
        <v>3.6687053684909023E-2</v>
      </c>
      <c r="X1699" s="15">
        <f ca="1">ROUND(U1699*(1-W1699), 0)</f>
        <v>32</v>
      </c>
      <c r="Y1699" s="20">
        <f ca="1">RAND()</f>
        <v>0.90572370135307134</v>
      </c>
      <c r="Z1699" s="15">
        <f ca="1">IF(B1699=1, ROUND(_xlfn.NORM.INV(Y1699,$C$13,$C$14)*(1+$T$14), 0), ROUND(_xlfn.NORM.INV(Y1699, $D$13, $D$14)*(1+$T$14), 0))</f>
        <v>48</v>
      </c>
      <c r="AA1699" s="20">
        <f ca="1">RAND()</f>
        <v>0.90723693904713398</v>
      </c>
      <c r="AB1699" s="18">
        <f ca="1">IF(B1699=1, ROUND(_xlfn.NORM.INV(AA1699,$C$15,$C$16), 2), ROUND(_xlfn.NORM.INV(AA1699, $D$15, $D$16), 2))</f>
        <v>2958.87</v>
      </c>
      <c r="AC1699" s="15">
        <f ca="1">MIN(G1699,Z1699)</f>
        <v>48</v>
      </c>
      <c r="AD1699" s="15">
        <f ca="1">RAND()</f>
        <v>0.78966899451408801</v>
      </c>
      <c r="AE1699" s="19">
        <f ca="1">(IF(B1699=1, $G$21+($G$22-$G$21)*AD1699, $H$21+($H$22-$H$21)*AD1699))</f>
        <v>3.3690069835422637E-2</v>
      </c>
      <c r="AF1699" s="15">
        <f ca="1">ROUND(AC1699*(1-AE1699), 0)</f>
        <v>46</v>
      </c>
      <c r="AG1699" s="20">
        <f ca="1">RAND()</f>
        <v>3.4815582989755511E-2</v>
      </c>
      <c r="AH1699" s="15">
        <f ca="1">IF(B1699=1, ROUND(_xlfn.NORM.INV(AG1699,$C$17,$C$18)*(1+$T$14), 0), ROUND(_xlfn.NORM.INV(AG1699, $D$17, $D$18)*(1+$T$14), 0))</f>
        <v>104</v>
      </c>
      <c r="AI1699" s="20">
        <f ca="1">RAND()</f>
        <v>0.63444888434820346</v>
      </c>
      <c r="AJ1699" s="18">
        <f ca="1">IF(B1699=1, ROUND(_xlfn.NORM.INV(AI1699,$C$19,$C$20), 2), ROUND(_xlfn.NORM.INV(AI1699, $D$19, $D$20), 2))</f>
        <v>1774.83</v>
      </c>
      <c r="AK1699" s="15">
        <f ca="1">MIN(ROUND(H1699*(1+$C$22),0),AH1699)</f>
        <v>104</v>
      </c>
      <c r="AL1699" s="20">
        <f ca="1">RAND()</f>
        <v>0.62841199813950543</v>
      </c>
      <c r="AM1699" s="19">
        <f ca="1">(IF(B1699=1, $G$21+($G$22-$G$21)*AL1699, $H$21+($H$22-$H$21)*AL1699))</f>
        <v>2.8852359944185162E-2</v>
      </c>
      <c r="AN1699" s="15">
        <f ca="1">ROUND(AK1699*(1-AM1699), 0)</f>
        <v>101</v>
      </c>
      <c r="AO1699" s="18">
        <f ca="1">SUM(IF(AN1699&gt;H1699, (AN1699-H1699)*($G$23+AJ1699), 0),IF(AF1699&gt;G1699,(AF1699-G1699)*($G$23+AB1699),0),IF(X1699&gt;F1699,(X1699-F1699)*($G$23+T1699),0),IF(P1699&gt;E1699,(P1699-E1699)*($G$23+L1699),0))</f>
        <v>0</v>
      </c>
      <c r="AP1699" s="18">
        <f>-$C$24</f>
        <v>-313614.51120000001</v>
      </c>
      <c r="AQ1699" s="17">
        <f ca="1">L1699*P1699+T1699*X1699+AB1699*AF1699+AJ1699*AN1699-AO1699+AP1699</f>
        <v>219828.82879999996</v>
      </c>
      <c r="AS1699" s="21">
        <f ca="1">SUM(IF(AN1699&gt;H1699, (AN1699-H1699), 0),IF(AF1699&gt;G1699,(AF1699-G1699),0),IF(X1699&gt;F1699,(X1699-F1699),0),IF(P1699&gt;E1699,(P1699-E1699),0))</f>
        <v>0</v>
      </c>
    </row>
    <row r="1700" spans="1:45" x14ac:dyDescent="0.4">
      <c r="A1700" s="15">
        <v>1672</v>
      </c>
      <c r="B1700" s="15">
        <f ca="1">IF(RAND() &lt; (8/12), 0, 1)</f>
        <v>0</v>
      </c>
      <c r="C1700" s="20">
        <f ca="1">RAND()</f>
        <v>0.48378728177580521</v>
      </c>
      <c r="D1700" s="15" t="str">
        <f ca="1">LOOKUP(C1700,$H$13:$H$16,$F$13:$F$16)</f>
        <v>Airbus A380-800</v>
      </c>
      <c r="E1700" s="15">
        <f ca="1">LOOKUP(D1700,$F$6:$F$9,$I$6:$I$9)</f>
        <v>14</v>
      </c>
      <c r="F1700" s="15">
        <f ca="1">LOOKUP(D1700,$F$6:$F$9,$J$6:$J$9)</f>
        <v>76</v>
      </c>
      <c r="G1700" s="15">
        <f ca="1">LOOKUP(D1700,$F$6:$F$9,$K$6:$K$9)</f>
        <v>56</v>
      </c>
      <c r="H1700" s="15">
        <f ca="1">LOOKUP(D1700,$F$6:$F$9,$L$6:$L$9)</f>
        <v>341</v>
      </c>
      <c r="I1700" s="20">
        <f ca="1">RAND()</f>
        <v>0.69197685844104539</v>
      </c>
      <c r="J1700" s="15">
        <f ca="1">IF(B1700=1, ROUND(_xlfn.NORM.INV(I1700,$C$5,$C$6)*(1+$T$14), 0), ROUND(_xlfn.NORM.INV(I1700, $D$5, $D$6)*(1+$T$14), 0))</f>
        <v>5</v>
      </c>
      <c r="K1700" s="20">
        <f ca="1">RAND()</f>
        <v>0.11040326102217579</v>
      </c>
      <c r="L1700" s="18">
        <f ca="1">IF(B1700=1, ROUND(_xlfn.NORM.INV(K1700,$C$7,$C$8), 2), ROUND(_xlfn.NORM.INV(K1700, $D$7, $D$8), 2))</f>
        <v>9934.35</v>
      </c>
      <c r="M1700" s="15">
        <f ca="1">MIN(E1700,J1700)</f>
        <v>5</v>
      </c>
      <c r="N1700" s="15">
        <f ca="1">RAND()</f>
        <v>0.57544775620908517</v>
      </c>
      <c r="O1700" s="19">
        <f ca="1">(IF(B1700=1, $G$21+($G$22-$G$21)*N1700, $H$21+($H$22-$H$21)*N1700))</f>
        <v>2.7263432686272557E-2</v>
      </c>
      <c r="P1700" s="15">
        <f ca="1">ROUND(M1700*(1-O1700), 0)</f>
        <v>5</v>
      </c>
      <c r="Q1700" s="20">
        <f ca="1">RAND()</f>
        <v>0.56178725770957605</v>
      </c>
      <c r="R1700" s="15">
        <f ca="1">IF(B1700=1, ROUND(_xlfn.NORM.INV(Q1700,$C$9,$C$10)*(1+$T$14), 0), ROUND(_xlfn.NORM.INV(Q1700, $D$9, $D$10)*(1+$T$14), 0))</f>
        <v>42</v>
      </c>
      <c r="S1700" s="20">
        <f ca="1">RAND()</f>
        <v>0.33194840167900874</v>
      </c>
      <c r="T1700" s="18">
        <f ca="1">IF(B1700=1, ROUND(_xlfn.NORM.INV(S1700,$C$11,$C$12), 2), ROUND(_xlfn.NORM.INV(S1700, $D$11, $D$12), 2))</f>
        <v>5147.17</v>
      </c>
      <c r="U1700" s="15">
        <f ca="1">MIN(F1700,R1700)</f>
        <v>42</v>
      </c>
      <c r="V1700" s="15">
        <f ca="1">RAND()</f>
        <v>0.70742021741124372</v>
      </c>
      <c r="W1700" s="19">
        <f ca="1">(IF(B1700=1, $G$21+($G$22-$G$21)*V1700, $H$21+($H$22-$H$21)*V1700))</f>
        <v>3.1222606522337312E-2</v>
      </c>
      <c r="X1700" s="15">
        <f ca="1">ROUND(U1700*(1-W1700), 0)</f>
        <v>41</v>
      </c>
      <c r="Y1700" s="20">
        <f ca="1">RAND()</f>
        <v>8.0449242344030614E-2</v>
      </c>
      <c r="Z1700" s="15">
        <f ca="1">IF(B1700=1, ROUND(_xlfn.NORM.INV(Y1700,$C$13,$C$14)*(1+$T$14), 0), ROUND(_xlfn.NORM.INV(Y1700, $D$13, $D$14)*(1+$T$14), 0))</f>
        <v>22</v>
      </c>
      <c r="AA1700" s="20">
        <f ca="1">RAND()</f>
        <v>0.1699443113930752</v>
      </c>
      <c r="AB1700" s="18">
        <f ca="1">IF(B1700=1, ROUND(_xlfn.NORM.INV(AA1700,$C$15,$C$16), 2), ROUND(_xlfn.NORM.INV(AA1700, $D$15, $D$16), 2))</f>
        <v>2681.98</v>
      </c>
      <c r="AC1700" s="15">
        <f ca="1">MIN(G1700,Z1700)</f>
        <v>22</v>
      </c>
      <c r="AD1700" s="15">
        <f ca="1">RAND()</f>
        <v>0.85644690706837301</v>
      </c>
      <c r="AE1700" s="19">
        <f ca="1">(IF(B1700=1, $G$21+($G$22-$G$21)*AD1700, $H$21+($H$22-$H$21)*AD1700))</f>
        <v>3.5693407212051192E-2</v>
      </c>
      <c r="AF1700" s="15">
        <f ca="1">ROUND(AC1700*(1-AE1700), 0)</f>
        <v>21</v>
      </c>
      <c r="AG1700" s="20">
        <f ca="1">RAND()</f>
        <v>0.16582443745094799</v>
      </c>
      <c r="AH1700" s="15">
        <f ca="1">IF(B1700=1, ROUND(_xlfn.NORM.INV(AG1700,$C$17,$C$18)*(1+$T$14), 0), ROUND(_xlfn.NORM.INV(AG1700, $D$17, $D$18)*(1+$T$14), 0))</f>
        <v>149</v>
      </c>
      <c r="AI1700" s="20">
        <f ca="1">RAND()</f>
        <v>0.66680611882947394</v>
      </c>
      <c r="AJ1700" s="18">
        <f ca="1">IF(B1700=1, ROUND(_xlfn.NORM.INV(AI1700,$C$19,$C$20), 2), ROUND(_xlfn.NORM.INV(AI1700, $D$19, $D$20), 2))</f>
        <v>1781.48</v>
      </c>
      <c r="AK1700" s="15">
        <f ca="1">MIN(ROUND(H1700*(1+$C$22),0),AH1700)</f>
        <v>149</v>
      </c>
      <c r="AL1700" s="20">
        <f ca="1">RAND()</f>
        <v>0.28757693598927103</v>
      </c>
      <c r="AM1700" s="19">
        <f ca="1">(IF(B1700=1, $G$21+($G$22-$G$21)*AL1700, $H$21+($H$22-$H$21)*AL1700))</f>
        <v>1.8627308079678131E-2</v>
      </c>
      <c r="AN1700" s="15">
        <f ca="1">ROUND(AK1700*(1-AM1700), 0)</f>
        <v>146</v>
      </c>
      <c r="AO1700" s="18">
        <f ca="1">SUM(IF(AN1700&gt;H1700, (AN1700-H1700)*($G$23+AJ1700), 0),IF(AF1700&gt;G1700,(AF1700-G1700)*($G$23+AB1700),0),IF(X1700&gt;F1700,(X1700-F1700)*($G$23+T1700),0),IF(P1700&gt;E1700,(P1700-E1700)*($G$23+L1700),0))</f>
        <v>0</v>
      </c>
      <c r="AP1700" s="18">
        <f>-$C$24</f>
        <v>-313614.51120000001</v>
      </c>
      <c r="AQ1700" s="17">
        <f ca="1">L1700*P1700+T1700*X1700+AB1700*AF1700+AJ1700*AN1700-AO1700+AP1700</f>
        <v>263508.8688</v>
      </c>
      <c r="AS1700" s="21">
        <f ca="1">SUM(IF(AN1700&gt;H1700, (AN1700-H1700), 0),IF(AF1700&gt;G1700,(AF1700-G1700),0),IF(X1700&gt;F1700,(X1700-F1700),0),IF(P1700&gt;E1700,(P1700-E1700),0))</f>
        <v>0</v>
      </c>
    </row>
    <row r="1701" spans="1:45" x14ac:dyDescent="0.4">
      <c r="A1701" s="15">
        <v>1673</v>
      </c>
      <c r="B1701" s="15">
        <f ca="1">IF(RAND() &lt; (8/12), 0, 1)</f>
        <v>0</v>
      </c>
      <c r="C1701" s="20">
        <f ca="1">RAND()</f>
        <v>0.30222927172503389</v>
      </c>
      <c r="D1701" s="15" t="str">
        <f ca="1">LOOKUP(C1701,$H$13:$H$16,$F$13:$F$16)</f>
        <v>Airbus A380-800</v>
      </c>
      <c r="E1701" s="15">
        <f ca="1">LOOKUP(D1701,$F$6:$F$9,$I$6:$I$9)</f>
        <v>14</v>
      </c>
      <c r="F1701" s="15">
        <f ca="1">LOOKUP(D1701,$F$6:$F$9,$J$6:$J$9)</f>
        <v>76</v>
      </c>
      <c r="G1701" s="15">
        <f ca="1">LOOKUP(D1701,$F$6:$F$9,$K$6:$K$9)</f>
        <v>56</v>
      </c>
      <c r="H1701" s="15">
        <f ca="1">LOOKUP(D1701,$F$6:$F$9,$L$6:$L$9)</f>
        <v>341</v>
      </c>
      <c r="I1701" s="20">
        <f ca="1">RAND()</f>
        <v>0.14454600651689098</v>
      </c>
      <c r="J1701" s="15">
        <f ca="1">IF(B1701=1, ROUND(_xlfn.NORM.INV(I1701,$C$5,$C$6)*(1+$T$14), 0), ROUND(_xlfn.NORM.INV(I1701, $D$5, $D$6)*(1+$T$14), 0))</f>
        <v>3</v>
      </c>
      <c r="K1701" s="20">
        <f ca="1">RAND()</f>
        <v>0.25564658327420675</v>
      </c>
      <c r="L1701" s="18">
        <f ca="1">IF(B1701=1, ROUND(_xlfn.NORM.INV(K1701,$C$7,$C$8), 2), ROUND(_xlfn.NORM.INV(K1701, $D$7, $D$8), 2))</f>
        <v>10193.030000000001</v>
      </c>
      <c r="M1701" s="15">
        <f ca="1">MIN(E1701,J1701)</f>
        <v>3</v>
      </c>
      <c r="N1701" s="15">
        <f ca="1">RAND()</f>
        <v>0.54569027313857377</v>
      </c>
      <c r="O1701" s="19">
        <f ca="1">(IF(B1701=1, $G$21+($G$22-$G$21)*N1701, $H$21+($H$22-$H$21)*N1701))</f>
        <v>2.6370708194157211E-2</v>
      </c>
      <c r="P1701" s="15">
        <f ca="1">ROUND(M1701*(1-O1701), 0)</f>
        <v>3</v>
      </c>
      <c r="Q1701" s="20">
        <f ca="1">RAND()</f>
        <v>0.14119402856656915</v>
      </c>
      <c r="R1701" s="15">
        <f ca="1">IF(B1701=1, ROUND(_xlfn.NORM.INV(Q1701,$C$9,$C$10)*(1+$T$14), 0), ROUND(_xlfn.NORM.INV(Q1701, $D$9, $D$10)*(1+$T$14), 0))</f>
        <v>29</v>
      </c>
      <c r="S1701" s="20">
        <f ca="1">RAND()</f>
        <v>0.28531548571200915</v>
      </c>
      <c r="T1701" s="18">
        <f ca="1">IF(B1701=1, ROUND(_xlfn.NORM.INV(S1701,$C$11,$C$12), 2), ROUND(_xlfn.NORM.INV(S1701, $D$11, $D$12), 2))</f>
        <v>5116.95</v>
      </c>
      <c r="U1701" s="15">
        <f ca="1">MIN(F1701,R1701)</f>
        <v>29</v>
      </c>
      <c r="V1701" s="15">
        <f ca="1">RAND()</f>
        <v>0.12940503817918869</v>
      </c>
      <c r="W1701" s="19">
        <f ca="1">(IF(B1701=1, $G$21+($G$22-$G$21)*V1701, $H$21+($H$22-$H$21)*V1701))</f>
        <v>1.3882151145375662E-2</v>
      </c>
      <c r="X1701" s="15">
        <f ca="1">ROUND(U1701*(1-W1701), 0)</f>
        <v>29</v>
      </c>
      <c r="Y1701" s="20">
        <f ca="1">RAND()</f>
        <v>0.33212343098191766</v>
      </c>
      <c r="Z1701" s="15">
        <f ca="1">IF(B1701=1, ROUND(_xlfn.NORM.INV(Y1701,$C$13,$C$14)*(1+$T$14), 0), ROUND(_xlfn.NORM.INV(Y1701, $D$13, $D$14)*(1+$T$14), 0))</f>
        <v>32</v>
      </c>
      <c r="AA1701" s="20">
        <f ca="1">RAND()</f>
        <v>0.1893888506279009</v>
      </c>
      <c r="AB1701" s="18">
        <f ca="1">IF(B1701=1, ROUND(_xlfn.NORM.INV(AA1701,$C$15,$C$16), 2), ROUND(_xlfn.NORM.INV(AA1701, $D$15, $D$16), 2))</f>
        <v>2691</v>
      </c>
      <c r="AC1701" s="15">
        <f ca="1">MIN(G1701,Z1701)</f>
        <v>32</v>
      </c>
      <c r="AD1701" s="15">
        <f ca="1">RAND()</f>
        <v>0.92669149487806524</v>
      </c>
      <c r="AE1701" s="19">
        <f ca="1">(IF(B1701=1, $G$21+($G$22-$G$21)*AD1701, $H$21+($H$22-$H$21)*AD1701))</f>
        <v>3.7800744846341959E-2</v>
      </c>
      <c r="AF1701" s="15">
        <f ca="1">ROUND(AC1701*(1-AE1701), 0)</f>
        <v>31</v>
      </c>
      <c r="AG1701" s="20">
        <f ca="1">RAND()</f>
        <v>0.38147493905285357</v>
      </c>
      <c r="AH1701" s="15">
        <f ca="1">IF(B1701=1, ROUND(_xlfn.NORM.INV(AG1701,$C$17,$C$18)*(1+$T$14), 0), ROUND(_xlfn.NORM.INV(AG1701, $D$17, $D$18)*(1+$T$14), 0))</f>
        <v>184</v>
      </c>
      <c r="AI1701" s="20">
        <f ca="1">RAND()</f>
        <v>7.8100990926193159E-3</v>
      </c>
      <c r="AJ1701" s="18">
        <f ca="1">IF(B1701=1, ROUND(_xlfn.NORM.INV(AI1701,$C$19,$C$20), 2), ROUND(_xlfn.NORM.INV(AI1701, $D$19, $D$20), 2))</f>
        <v>1565.08</v>
      </c>
      <c r="AK1701" s="15">
        <f ca="1">MIN(ROUND(H1701*(1+$C$22),0),AH1701)</f>
        <v>184</v>
      </c>
      <c r="AL1701" s="20">
        <f ca="1">RAND()</f>
        <v>0.70855813826158787</v>
      </c>
      <c r="AM1701" s="19">
        <f ca="1">(IF(B1701=1, $G$21+($G$22-$G$21)*AL1701, $H$21+($H$22-$H$21)*AL1701))</f>
        <v>3.1256744147847633E-2</v>
      </c>
      <c r="AN1701" s="15">
        <f ca="1">ROUND(AK1701*(1-AM1701), 0)</f>
        <v>178</v>
      </c>
      <c r="AO1701" s="18">
        <f ca="1">SUM(IF(AN1701&gt;H1701, (AN1701-H1701)*($G$23+AJ1701), 0),IF(AF1701&gt;G1701,(AF1701-G1701)*($G$23+AB1701),0),IF(X1701&gt;F1701,(X1701-F1701)*($G$23+T1701),0),IF(P1701&gt;E1701,(P1701-E1701)*($G$23+L1701),0))</f>
        <v>0</v>
      </c>
      <c r="AP1701" s="18">
        <f>-$C$24</f>
        <v>-313614.51120000001</v>
      </c>
      <c r="AQ1701" s="17">
        <f ca="1">L1701*P1701+T1701*X1701+AB1701*AF1701+AJ1701*AN1701-AO1701+AP1701</f>
        <v>227361.3688</v>
      </c>
      <c r="AS1701" s="21">
        <f ca="1">SUM(IF(AN1701&gt;H1701, (AN1701-H1701), 0),IF(AF1701&gt;G1701,(AF1701-G1701),0),IF(X1701&gt;F1701,(X1701-F1701),0),IF(P1701&gt;E1701,(P1701-E1701),0))</f>
        <v>0</v>
      </c>
    </row>
    <row r="1702" spans="1:45" x14ac:dyDescent="0.4">
      <c r="A1702" s="15">
        <v>1674</v>
      </c>
      <c r="B1702" s="15">
        <f ca="1">IF(RAND() &lt; (8/12), 0, 1)</f>
        <v>1</v>
      </c>
      <c r="C1702" s="20">
        <f ca="1">RAND()</f>
        <v>0.5705826493225763</v>
      </c>
      <c r="D1702" s="15" t="str">
        <f ca="1">LOOKUP(C1702,$H$13:$H$16,$F$13:$F$16)</f>
        <v>Airbus A380-800</v>
      </c>
      <c r="E1702" s="15">
        <f ca="1">LOOKUP(D1702,$F$6:$F$9,$I$6:$I$9)</f>
        <v>14</v>
      </c>
      <c r="F1702" s="15">
        <f ca="1">LOOKUP(D1702,$F$6:$F$9,$J$6:$J$9)</f>
        <v>76</v>
      </c>
      <c r="G1702" s="15">
        <f ca="1">LOOKUP(D1702,$F$6:$F$9,$K$6:$K$9)</f>
        <v>56</v>
      </c>
      <c r="H1702" s="15">
        <f ca="1">LOOKUP(D1702,$F$6:$F$9,$L$6:$L$9)</f>
        <v>341</v>
      </c>
      <c r="I1702" s="20">
        <f ca="1">RAND()</f>
        <v>0.96858464842474845</v>
      </c>
      <c r="J1702" s="15">
        <f ca="1">IF(B1702=1, ROUND(_xlfn.NORM.INV(I1702,$C$5,$C$6)*(1+$T$14), 0), ROUND(_xlfn.NORM.INV(I1702, $D$5, $D$6)*(1+$T$14), 0))</f>
        <v>10</v>
      </c>
      <c r="K1702" s="20">
        <f ca="1">RAND()</f>
        <v>0.73816739931843656</v>
      </c>
      <c r="L1702" s="18">
        <f ca="1">IF(B1702=1, ROUND(_xlfn.NORM.INV(K1702,$C$7,$C$8), 2), ROUND(_xlfn.NORM.INV(K1702, $D$7, $D$8), 2))</f>
        <v>14808.93</v>
      </c>
      <c r="M1702" s="15">
        <f ca="1">MIN(E1702,J1702)</f>
        <v>10</v>
      </c>
      <c r="N1702" s="15">
        <f ca="1">RAND()</f>
        <v>0.36255078656138451</v>
      </c>
      <c r="O1702" s="19">
        <f ca="1">(IF(B1702=1, $G$21+($G$22-$G$21)*N1702, $H$21+($H$22-$H$21)*N1702))</f>
        <v>2.7689277529648459E-2</v>
      </c>
      <c r="P1702" s="15">
        <f ca="1">ROUND(M1702*(1-O1702), 0)</f>
        <v>10</v>
      </c>
      <c r="Q1702" s="20">
        <f ca="1">RAND()</f>
        <v>0.82702163802766193</v>
      </c>
      <c r="R1702" s="15">
        <f ca="1">IF(B1702=1, ROUND(_xlfn.NORM.INV(Q1702,$C$9,$C$10)*(1+$T$14), 0), ROUND(_xlfn.NORM.INV(Q1702, $D$9, $D$10)*(1+$T$14), 0))</f>
        <v>85</v>
      </c>
      <c r="S1702" s="20">
        <f ca="1">RAND()</f>
        <v>0.94975270690274149</v>
      </c>
      <c r="T1702" s="18">
        <f ca="1">IF(B1702=1, ROUND(_xlfn.NORM.INV(S1702,$C$11,$C$12), 2), ROUND(_xlfn.NORM.INV(S1702, $D$11, $D$12), 2))</f>
        <v>8310.4599999999991</v>
      </c>
      <c r="U1702" s="15">
        <f ca="1">MIN(F1702,R1702)</f>
        <v>76</v>
      </c>
      <c r="V1702" s="15">
        <f ca="1">RAND()</f>
        <v>0.99545050138016344</v>
      </c>
      <c r="W1702" s="19">
        <f ca="1">(IF(B1702=1, $G$21+($G$22-$G$21)*V1702, $H$21+($H$22-$H$21)*V1702))</f>
        <v>4.9840767548305721E-2</v>
      </c>
      <c r="X1702" s="15">
        <f ca="1">ROUND(U1702*(1-W1702), 0)</f>
        <v>72</v>
      </c>
      <c r="Y1702" s="20">
        <f ca="1">RAND()</f>
        <v>0.75342976827354735</v>
      </c>
      <c r="Z1702" s="15">
        <f ca="1">IF(B1702=1, ROUND(_xlfn.NORM.INV(Y1702,$C$13,$C$14)*(1+$T$14), 0), ROUND(_xlfn.NORM.INV(Y1702, $D$13, $D$14)*(1+$T$14), 0))</f>
        <v>70</v>
      </c>
      <c r="AA1702" s="20">
        <f ca="1">RAND()</f>
        <v>0.21310287928382032</v>
      </c>
      <c r="AB1702" s="18">
        <f ca="1">IF(B1702=1, ROUND(_xlfn.NORM.INV(AA1702,$C$15,$C$16), 2), ROUND(_xlfn.NORM.INV(AA1702, $D$15, $D$16), 2))</f>
        <v>3259.71</v>
      </c>
      <c r="AC1702" s="15">
        <f ca="1">MIN(G1702,Z1702)</f>
        <v>56</v>
      </c>
      <c r="AD1702" s="15">
        <f ca="1">RAND()</f>
        <v>0.11659115300644307</v>
      </c>
      <c r="AE1702" s="19">
        <f ca="1">(IF(B1702=1, $G$21+($G$22-$G$21)*AD1702, $H$21+($H$22-$H$21)*AD1702))</f>
        <v>1.9080690355225506E-2</v>
      </c>
      <c r="AF1702" s="15">
        <f ca="1">ROUND(AC1702*(1-AE1702), 0)</f>
        <v>55</v>
      </c>
      <c r="AG1702" s="20">
        <f ca="1">RAND()</f>
        <v>0.57433788978445688</v>
      </c>
      <c r="AH1702" s="15">
        <f ca="1">IF(B1702=1, ROUND(_xlfn.NORM.INV(AG1702,$C$17,$C$18)*(1+$T$14), 0), ROUND(_xlfn.NORM.INV(AG1702, $D$17, $D$18)*(1+$T$14), 0))</f>
        <v>328</v>
      </c>
      <c r="AI1702" s="20">
        <f ca="1">RAND()</f>
        <v>0.45342538321341819</v>
      </c>
      <c r="AJ1702" s="18">
        <f ca="1">IF(B1702=1, ROUND(_xlfn.NORM.INV(AI1702,$C$19,$C$20), 2), ROUND(_xlfn.NORM.INV(AI1702, $D$19, $D$20), 2))</f>
        <v>2241.31</v>
      </c>
      <c r="AK1702" s="15">
        <f ca="1">MIN(ROUND(H1702*(1+$C$22),0),AH1702)</f>
        <v>328</v>
      </c>
      <c r="AL1702" s="20">
        <f ca="1">RAND()</f>
        <v>6.8569102668904147E-2</v>
      </c>
      <c r="AM1702" s="19">
        <f ca="1">(IF(B1702=1, $G$21+($G$22-$G$21)*AL1702, $H$21+($H$22-$H$21)*AL1702))</f>
        <v>1.7399918593411647E-2</v>
      </c>
      <c r="AN1702" s="15">
        <f ca="1">ROUND(AK1702*(1-AM1702), 0)</f>
        <v>322</v>
      </c>
      <c r="AO1702" s="18">
        <f ca="1">SUM(IF(AN1702&gt;H1702, (AN1702-H1702)*($G$23+AJ1702), 0),IF(AF1702&gt;G1702,(AF1702-G1702)*($G$23+AB1702),0),IF(X1702&gt;F1702,(X1702-F1702)*($G$23+T1702),0),IF(P1702&gt;E1702,(P1702-E1702)*($G$23+L1702),0))</f>
        <v>0</v>
      </c>
      <c r="AP1702" s="18">
        <f>-$C$24</f>
        <v>-313614.51120000001</v>
      </c>
      <c r="AQ1702" s="17">
        <f ca="1">L1702*P1702+T1702*X1702+AB1702*AF1702+AJ1702*AN1702-AO1702+AP1702</f>
        <v>1333813.7788</v>
      </c>
      <c r="AS1702" s="21">
        <f ca="1">SUM(IF(AN1702&gt;H1702, (AN1702-H1702), 0),IF(AF1702&gt;G1702,(AF1702-G1702),0),IF(X1702&gt;F1702,(X1702-F1702),0),IF(P1702&gt;E1702,(P1702-E1702),0))</f>
        <v>0</v>
      </c>
    </row>
    <row r="1703" spans="1:45" x14ac:dyDescent="0.4">
      <c r="A1703" s="15">
        <v>1675</v>
      </c>
      <c r="B1703" s="15">
        <f ca="1">IF(RAND() &lt; (8/12), 0, 1)</f>
        <v>1</v>
      </c>
      <c r="C1703" s="20">
        <f ca="1">RAND()</f>
        <v>0.58464172696698902</v>
      </c>
      <c r="D1703" s="15" t="str">
        <f ca="1">LOOKUP(C1703,$H$13:$H$16,$F$13:$F$16)</f>
        <v>Boeing 777-200LR</v>
      </c>
      <c r="E1703" s="15">
        <f ca="1">LOOKUP(D1703,$F$6:$F$9,$I$6:$I$9)</f>
        <v>0</v>
      </c>
      <c r="F1703" s="15">
        <f ca="1">LOOKUP(D1703,$F$6:$F$9,$J$6:$J$9)</f>
        <v>38</v>
      </c>
      <c r="G1703" s="15">
        <f ca="1">LOOKUP(D1703,$F$6:$F$9,$K$6:$K$9)</f>
        <v>0</v>
      </c>
      <c r="H1703" s="15">
        <f ca="1">LOOKUP(D1703,$F$6:$F$9,$L$6:$L$9)</f>
        <v>264</v>
      </c>
      <c r="I1703" s="20">
        <f ca="1">RAND()</f>
        <v>0.82906852529896058</v>
      </c>
      <c r="J1703" s="15">
        <f ca="1">IF(B1703=1, ROUND(_xlfn.NORM.INV(I1703,$C$5,$C$6)*(1+$T$14), 0), ROUND(_xlfn.NORM.INV(I1703, $D$5, $D$6)*(1+$T$14), 0))</f>
        <v>8</v>
      </c>
      <c r="K1703" s="20">
        <f ca="1">RAND()</f>
        <v>0.93410806546287695</v>
      </c>
      <c r="L1703" s="18">
        <f ca="1">IF(B1703=1, ROUND(_xlfn.NORM.INV(K1703,$C$7,$C$8), 2), ROUND(_xlfn.NORM.INV(K1703, $D$7, $D$8), 2))</f>
        <v>16376.82</v>
      </c>
      <c r="M1703" s="15">
        <f ca="1">MIN(E1703,J1703)</f>
        <v>0</v>
      </c>
      <c r="N1703" s="15">
        <f ca="1">RAND()</f>
        <v>0.5318082991885853</v>
      </c>
      <c r="O1703" s="19">
        <f ca="1">(IF(B1703=1, $G$21+($G$22-$G$21)*N1703, $H$21+($H$22-$H$21)*N1703))</f>
        <v>3.3613290471600485E-2</v>
      </c>
      <c r="P1703" s="15">
        <f ca="1">ROUND(M1703*(1-O1703), 0)</f>
        <v>0</v>
      </c>
      <c r="Q1703" s="20">
        <f ca="1">RAND()</f>
        <v>7.0208191761212069E-2</v>
      </c>
      <c r="R1703" s="15">
        <f ca="1">IF(B1703=1, ROUND(_xlfn.NORM.INV(Q1703,$C$9,$C$10)*(1+$T$14), 0), ROUND(_xlfn.NORM.INV(Q1703, $D$9, $D$10)*(1+$T$14), 0))</f>
        <v>24</v>
      </c>
      <c r="S1703" s="20">
        <f ca="1">RAND()</f>
        <v>0.5695281151617495</v>
      </c>
      <c r="T1703" s="18">
        <f ca="1">IF(B1703=1, ROUND(_xlfn.NORM.INV(S1703,$C$11,$C$12), 2), ROUND(_xlfn.NORM.INV(S1703, $D$11, $D$12), 2))</f>
        <v>6987.4</v>
      </c>
      <c r="U1703" s="15">
        <f ca="1">MIN(F1703,R1703)</f>
        <v>24</v>
      </c>
      <c r="V1703" s="15">
        <f ca="1">RAND()</f>
        <v>0.26316978245621958</v>
      </c>
      <c r="W1703" s="19">
        <f ca="1">(IF(B1703=1, $G$21+($G$22-$G$21)*V1703, $H$21+($H$22-$H$21)*V1703))</f>
        <v>2.4210942385967688E-2</v>
      </c>
      <c r="X1703" s="15">
        <f ca="1">ROUND(U1703*(1-W1703), 0)</f>
        <v>23</v>
      </c>
      <c r="Y1703" s="20">
        <f ca="1">RAND()</f>
        <v>0.31402768395617509</v>
      </c>
      <c r="Z1703" s="15">
        <f ca="1">IF(B1703=1, ROUND(_xlfn.NORM.INV(Y1703,$C$13,$C$14)*(1+$T$14), 0), ROUND(_xlfn.NORM.INV(Y1703, $D$13, $D$14)*(1+$T$14), 0))</f>
        <v>43</v>
      </c>
      <c r="AA1703" s="20">
        <f ca="1">RAND()</f>
        <v>1.5179703837219227E-2</v>
      </c>
      <c r="AB1703" s="18">
        <f ca="1">IF(B1703=1, ROUND(_xlfn.NORM.INV(AA1703,$C$15,$C$16), 2), ROUND(_xlfn.NORM.INV(AA1703, $D$15, $D$16), 2))</f>
        <v>2601.02</v>
      </c>
      <c r="AC1703" s="15">
        <f ca="1">MIN(G1703,Z1703)</f>
        <v>0</v>
      </c>
      <c r="AD1703" s="15">
        <f ca="1">RAND()</f>
        <v>3.0178680148621795E-2</v>
      </c>
      <c r="AE1703" s="19">
        <f ca="1">(IF(B1703=1, $G$21+($G$22-$G$21)*AD1703, $H$21+($H$22-$H$21)*AD1703))</f>
        <v>1.6056253805201762E-2</v>
      </c>
      <c r="AF1703" s="15">
        <f ca="1">ROUND(AC1703*(1-AE1703), 0)</f>
        <v>0</v>
      </c>
      <c r="AG1703" s="20">
        <f ca="1">RAND()</f>
        <v>0.7404579451599842</v>
      </c>
      <c r="AH1703" s="15">
        <f ca="1">IF(B1703=1, ROUND(_xlfn.NORM.INV(AG1703,$C$17,$C$18)*(1+$T$14), 0), ROUND(_xlfn.NORM.INV(AG1703, $D$17, $D$18)*(1+$T$14), 0))</f>
        <v>386</v>
      </c>
      <c r="AI1703" s="20">
        <f ca="1">RAND()</f>
        <v>0.75829654211040165</v>
      </c>
      <c r="AJ1703" s="18">
        <f ca="1">IF(B1703=1, ROUND(_xlfn.NORM.INV(AI1703,$C$19,$C$20), 2), ROUND(_xlfn.NORM.INV(AI1703, $D$19, $D$20), 2))</f>
        <v>2487.13</v>
      </c>
      <c r="AK1703" s="15">
        <f ca="1">MIN(ROUND(H1703*(1+$C$22),0),AH1703)</f>
        <v>277</v>
      </c>
      <c r="AL1703" s="20">
        <f ca="1">RAND()</f>
        <v>0.24683255456733566</v>
      </c>
      <c r="AM1703" s="19">
        <f ca="1">(IF(B1703=1, $G$21+($G$22-$G$21)*AL1703, $H$21+($H$22-$H$21)*AL1703))</f>
        <v>2.3639139409856749E-2</v>
      </c>
      <c r="AN1703" s="15">
        <f ca="1">ROUND(AK1703*(1-AM1703), 0)</f>
        <v>270</v>
      </c>
      <c r="AO1703" s="18">
        <f ca="1">SUM(IF(AN1703&gt;H1703, (AN1703-H1703)*($G$23+AJ1703), 0),IF(AF1703&gt;G1703,(AF1703-G1703)*($G$23+AB1703),0),IF(X1703&gt;F1703,(X1703-F1703)*($G$23+T1703),0),IF(P1703&gt;E1703,(P1703-E1703)*($G$23+L1703),0))</f>
        <v>20028.78</v>
      </c>
      <c r="AP1703" s="18">
        <f>-$C$24</f>
        <v>-313614.51120000001</v>
      </c>
      <c r="AQ1703" s="17">
        <f ca="1">L1703*P1703+T1703*X1703+AB1703*AF1703+AJ1703*AN1703-AO1703+AP1703</f>
        <v>498592.00879999989</v>
      </c>
      <c r="AS1703" s="21">
        <f ca="1">SUM(IF(AN1703&gt;H1703, (AN1703-H1703), 0),IF(AF1703&gt;G1703,(AF1703-G1703),0),IF(X1703&gt;F1703,(X1703-F1703),0),IF(P1703&gt;E1703,(P1703-E1703),0))</f>
        <v>6</v>
      </c>
    </row>
    <row r="1704" spans="1:45" x14ac:dyDescent="0.4">
      <c r="A1704" s="15">
        <v>1676</v>
      </c>
      <c r="B1704" s="15">
        <f ca="1">IF(RAND() &lt; (8/12), 0, 1)</f>
        <v>0</v>
      </c>
      <c r="C1704" s="20">
        <f ca="1">RAND()</f>
        <v>0.13074519064731238</v>
      </c>
      <c r="D1704" s="15" t="str">
        <f ca="1">LOOKUP(C1704,$H$13:$H$16,$F$13:$F$16)</f>
        <v>Airbus A350-900</v>
      </c>
      <c r="E1704" s="15">
        <f ca="1">LOOKUP(D1704,$F$6:$F$9,$I$6:$I$9)</f>
        <v>0</v>
      </c>
      <c r="F1704" s="15">
        <f ca="1">LOOKUP(D1704,$F$6:$F$9,$J$6:$J$9)</f>
        <v>32</v>
      </c>
      <c r="G1704" s="15">
        <f ca="1">LOOKUP(D1704,$F$6:$F$9,$K$6:$K$9)</f>
        <v>21</v>
      </c>
      <c r="H1704" s="15">
        <f ca="1">LOOKUP(D1704,$F$6:$F$9,$L$6:$L$9)</f>
        <v>259</v>
      </c>
      <c r="I1704" s="20">
        <f ca="1">RAND()</f>
        <v>0.89726749762950331</v>
      </c>
      <c r="J1704" s="15">
        <f ca="1">IF(B1704=1, ROUND(_xlfn.NORM.INV(I1704,$C$5,$C$6)*(1+$T$14), 0), ROUND(_xlfn.NORM.INV(I1704, $D$5, $D$6)*(1+$T$14), 0))</f>
        <v>6</v>
      </c>
      <c r="K1704" s="20">
        <f ca="1">RAND()</f>
        <v>0.45660216546139998</v>
      </c>
      <c r="L1704" s="18">
        <f ca="1">IF(B1704=1, ROUND(_xlfn.NORM.INV(K1704,$C$7,$C$8), 2), ROUND(_xlfn.NORM.INV(K1704, $D$7, $D$8), 2))</f>
        <v>10442.700000000001</v>
      </c>
      <c r="M1704" s="15">
        <f ca="1">MIN(E1704,J1704)</f>
        <v>0</v>
      </c>
      <c r="N1704" s="15">
        <f ca="1">RAND()</f>
        <v>0.94196455784215416</v>
      </c>
      <c r="O1704" s="19">
        <f ca="1">(IF(B1704=1, $G$21+($G$22-$G$21)*N1704, $H$21+($H$22-$H$21)*N1704))</f>
        <v>3.8258936735264627E-2</v>
      </c>
      <c r="P1704" s="15">
        <f ca="1">ROUND(M1704*(1-O1704), 0)</f>
        <v>0</v>
      </c>
      <c r="Q1704" s="20">
        <f ca="1">RAND()</f>
        <v>0.65121971926612388</v>
      </c>
      <c r="R1704" s="15">
        <f ca="1">IF(B1704=1, ROUND(_xlfn.NORM.INV(Q1704,$C$9,$C$10)*(1+$T$14), 0), ROUND(_xlfn.NORM.INV(Q1704, $D$9, $D$10)*(1+$T$14), 0))</f>
        <v>44</v>
      </c>
      <c r="S1704" s="20">
        <f ca="1">RAND()</f>
        <v>0.35216387578204589</v>
      </c>
      <c r="T1704" s="18">
        <f ca="1">IF(B1704=1, ROUND(_xlfn.NORM.INV(S1704,$C$11,$C$12), 2), ROUND(_xlfn.NORM.INV(S1704, $D$11, $D$12), 2))</f>
        <v>5159.71</v>
      </c>
      <c r="U1704" s="15">
        <f ca="1">MIN(F1704,R1704)</f>
        <v>32</v>
      </c>
      <c r="V1704" s="15">
        <f ca="1">RAND()</f>
        <v>0.54361000744585442</v>
      </c>
      <c r="W1704" s="19">
        <f ca="1">(IF(B1704=1, $G$21+($G$22-$G$21)*V1704, $H$21+($H$22-$H$21)*V1704))</f>
        <v>2.630830022337563E-2</v>
      </c>
      <c r="X1704" s="15">
        <f ca="1">ROUND(U1704*(1-W1704), 0)</f>
        <v>31</v>
      </c>
      <c r="Y1704" s="20">
        <f ca="1">RAND()</f>
        <v>0.97265380828291181</v>
      </c>
      <c r="Z1704" s="15">
        <f ca="1">IF(B1704=1, ROUND(_xlfn.NORM.INV(Y1704,$C$13,$C$14)*(1+$T$14), 0), ROUND(_xlfn.NORM.INV(Y1704, $D$13, $D$14)*(1+$T$14), 0))</f>
        <v>54</v>
      </c>
      <c r="AA1704" s="20">
        <f ca="1">RAND()</f>
        <v>0.47478281286532065</v>
      </c>
      <c r="AB1704" s="18">
        <f ca="1">IF(B1704=1, ROUND(_xlfn.NORM.INV(AA1704,$C$15,$C$16), 2), ROUND(_xlfn.NORM.INV(AA1704, $D$15, $D$16), 2))</f>
        <v>2790.28</v>
      </c>
      <c r="AC1704" s="15">
        <f ca="1">MIN(G1704,Z1704)</f>
        <v>21</v>
      </c>
      <c r="AD1704" s="15">
        <f ca="1">RAND()</f>
        <v>0.25346448521958942</v>
      </c>
      <c r="AE1704" s="19">
        <f ca="1">(IF(B1704=1, $G$21+($G$22-$G$21)*AD1704, $H$21+($H$22-$H$21)*AD1704))</f>
        <v>1.760393455658768E-2</v>
      </c>
      <c r="AF1704" s="15">
        <f ca="1">ROUND(AC1704*(1-AE1704), 0)</f>
        <v>21</v>
      </c>
      <c r="AG1704" s="20">
        <f ca="1">RAND()</f>
        <v>0.87993790537194982</v>
      </c>
      <c r="AH1704" s="15">
        <f ca="1">IF(B1704=1, ROUND(_xlfn.NORM.INV(AG1704,$C$17,$C$18)*(1+$T$14), 0), ROUND(_xlfn.NORM.INV(AG1704, $D$17, $D$18)*(1+$T$14), 0))</f>
        <v>261</v>
      </c>
      <c r="AI1704" s="20">
        <f ca="1">RAND()</f>
        <v>0.47461920931572665</v>
      </c>
      <c r="AJ1704" s="18">
        <f ca="1">IF(B1704=1, ROUND(_xlfn.NORM.INV(AI1704,$C$19,$C$20), 2), ROUND(_xlfn.NORM.INV(AI1704, $D$19, $D$20), 2))</f>
        <v>1743.89</v>
      </c>
      <c r="AK1704" s="15">
        <f ca="1">MIN(ROUND(H1704*(1+$C$22),0),AH1704)</f>
        <v>261</v>
      </c>
      <c r="AL1704" s="20">
        <f ca="1">RAND()</f>
        <v>0.36708660709799623</v>
      </c>
      <c r="AM1704" s="19">
        <f ca="1">(IF(B1704=1, $G$21+($G$22-$G$21)*AL1704, $H$21+($H$22-$H$21)*AL1704))</f>
        <v>2.1012598212939888E-2</v>
      </c>
      <c r="AN1704" s="15">
        <f ca="1">ROUND(AK1704*(1-AM1704), 0)</f>
        <v>256</v>
      </c>
      <c r="AO1704" s="18">
        <f ca="1">SUM(IF(AN1704&gt;H1704, (AN1704-H1704)*($G$23+AJ1704), 0),IF(AF1704&gt;G1704,(AF1704-G1704)*($G$23+AB1704),0),IF(X1704&gt;F1704,(X1704-F1704)*($G$23+T1704),0),IF(P1704&gt;E1704,(P1704-E1704)*($G$23+L1704),0))</f>
        <v>0</v>
      </c>
      <c r="AP1704" s="18">
        <f>-$C$24</f>
        <v>-313614.51120000001</v>
      </c>
      <c r="AQ1704" s="17">
        <f ca="1">L1704*P1704+T1704*X1704+AB1704*AF1704+AJ1704*AN1704-AO1704+AP1704</f>
        <v>351368.21879999997</v>
      </c>
      <c r="AS1704" s="21">
        <f ca="1">SUM(IF(AN1704&gt;H1704, (AN1704-H1704), 0),IF(AF1704&gt;G1704,(AF1704-G1704),0),IF(X1704&gt;F1704,(X1704-F1704),0),IF(P1704&gt;E1704,(P1704-E1704),0))</f>
        <v>0</v>
      </c>
    </row>
    <row r="1705" spans="1:45" x14ac:dyDescent="0.4">
      <c r="A1705" s="15">
        <v>1677</v>
      </c>
      <c r="B1705" s="15">
        <f ca="1">IF(RAND() &lt; (8/12), 0, 1)</f>
        <v>1</v>
      </c>
      <c r="C1705" s="20">
        <f ca="1">RAND()</f>
        <v>0.80216359371552237</v>
      </c>
      <c r="D1705" s="15" t="str">
        <f ca="1">LOOKUP(C1705,$H$13:$H$16,$F$13:$F$16)</f>
        <v>Boeing 777-300ER</v>
      </c>
      <c r="E1705" s="15">
        <f ca="1">LOOKUP(D1705,$F$6:$F$9,$I$6:$I$9)</f>
        <v>8</v>
      </c>
      <c r="F1705" s="15">
        <f ca="1">LOOKUP(D1705,$F$6:$F$9,$J$6:$J$9)</f>
        <v>40</v>
      </c>
      <c r="G1705" s="15">
        <f ca="1">LOOKUP(D1705,$F$6:$F$9,$K$6:$K$9)</f>
        <v>24</v>
      </c>
      <c r="H1705" s="15">
        <f ca="1">LOOKUP(D1705,$F$6:$F$9,$L$6:$L$9)</f>
        <v>260</v>
      </c>
      <c r="I1705" s="20">
        <f ca="1">RAND()</f>
        <v>0.87129891946509019</v>
      </c>
      <c r="J1705" s="15">
        <f ca="1">IF(B1705=1, ROUND(_xlfn.NORM.INV(I1705,$C$5,$C$6)*(1+$T$14), 0), ROUND(_xlfn.NORM.INV(I1705, $D$5, $D$6)*(1+$T$14), 0))</f>
        <v>9</v>
      </c>
      <c r="K1705" s="20">
        <f ca="1">RAND()</f>
        <v>0.76819288437921862</v>
      </c>
      <c r="L1705" s="18">
        <f ca="1">IF(B1705=1, ROUND(_xlfn.NORM.INV(K1705,$C$7,$C$8), 2), ROUND(_xlfn.NORM.INV(K1705, $D$7, $D$8), 2))</f>
        <v>14980.62</v>
      </c>
      <c r="M1705" s="15">
        <f ca="1">MIN(E1705,J1705)</f>
        <v>8</v>
      </c>
      <c r="N1705" s="15">
        <f ca="1">RAND()</f>
        <v>0.48875468467859984</v>
      </c>
      <c r="O1705" s="19">
        <f ca="1">(IF(B1705=1, $G$21+($G$22-$G$21)*N1705, $H$21+($H$22-$H$21)*N1705))</f>
        <v>3.2106413963750996E-2</v>
      </c>
      <c r="P1705" s="15">
        <f ca="1">ROUND(M1705*(1-O1705), 0)</f>
        <v>8</v>
      </c>
      <c r="Q1705" s="20">
        <f ca="1">RAND()</f>
        <v>6.880988435423141E-2</v>
      </c>
      <c r="R1705" s="15">
        <f ca="1">IF(B1705=1, ROUND(_xlfn.NORM.INV(Q1705,$C$9,$C$10)*(1+$T$14), 0), ROUND(_xlfn.NORM.INV(Q1705, $D$9, $D$10)*(1+$T$14), 0))</f>
        <v>23</v>
      </c>
      <c r="S1705" s="20">
        <f ca="1">RAND()</f>
        <v>0.10838890685454516</v>
      </c>
      <c r="T1705" s="18">
        <f ca="1">IF(B1705=1, ROUND(_xlfn.NORM.INV(S1705,$C$11,$C$12), 2), ROUND(_xlfn.NORM.INV(S1705, $D$11, $D$12), 2))</f>
        <v>5715.7</v>
      </c>
      <c r="U1705" s="15">
        <f ca="1">MIN(F1705,R1705)</f>
        <v>23</v>
      </c>
      <c r="V1705" s="15">
        <f ca="1">RAND()</f>
        <v>4.0205128744744689E-2</v>
      </c>
      <c r="W1705" s="19">
        <f ca="1">(IF(B1705=1, $G$21+($G$22-$G$21)*V1705, $H$21+($H$22-$H$21)*V1705))</f>
        <v>1.6407179506066065E-2</v>
      </c>
      <c r="X1705" s="15">
        <f ca="1">ROUND(U1705*(1-W1705), 0)</f>
        <v>23</v>
      </c>
      <c r="Y1705" s="20">
        <f ca="1">RAND()</f>
        <v>0.52108209772116565</v>
      </c>
      <c r="Z1705" s="15">
        <f ca="1">IF(B1705=1, ROUND(_xlfn.NORM.INV(Y1705,$C$13,$C$14)*(1+$T$14), 0), ROUND(_xlfn.NORM.INV(Y1705, $D$13, $D$14)*(1+$T$14), 0))</f>
        <v>56</v>
      </c>
      <c r="AA1705" s="20">
        <f ca="1">RAND()</f>
        <v>0.25497415341755991</v>
      </c>
      <c r="AB1705" s="18">
        <f ca="1">IF(B1705=1, ROUND(_xlfn.NORM.INV(AA1705,$C$15,$C$16), 2), ROUND(_xlfn.NORM.INV(AA1705, $D$15, $D$16), 2))</f>
        <v>3325.49</v>
      </c>
      <c r="AC1705" s="15">
        <f ca="1">MIN(G1705,Z1705)</f>
        <v>24</v>
      </c>
      <c r="AD1705" s="15">
        <f ca="1">RAND()</f>
        <v>0.19619606882144958</v>
      </c>
      <c r="AE1705" s="19">
        <f ca="1">(IF(B1705=1, $G$21+($G$22-$G$21)*AD1705, $H$21+($H$22-$H$21)*AD1705))</f>
        <v>2.1866862408750735E-2</v>
      </c>
      <c r="AF1705" s="15">
        <f ca="1">ROUND(AC1705*(1-AE1705), 0)</f>
        <v>23</v>
      </c>
      <c r="AG1705" s="20">
        <f ca="1">RAND()</f>
        <v>0.93443146655326237</v>
      </c>
      <c r="AH1705" s="15">
        <f ca="1">IF(B1705=1, ROUND(_xlfn.NORM.INV(AG1705,$C$17,$C$18)*(1+$T$14), 0), ROUND(_xlfn.NORM.INV(AG1705, $D$17, $D$18)*(1+$T$14), 0))</f>
        <v>495</v>
      </c>
      <c r="AI1705" s="20">
        <f ca="1">RAND()</f>
        <v>2.9941558194336193E-2</v>
      </c>
      <c r="AJ1705" s="18">
        <f ca="1">IF(B1705=1, ROUND(_xlfn.NORM.INV(AI1705,$C$19,$C$20), 2), ROUND(_xlfn.NORM.INV(AI1705, $D$19, $D$20), 2))</f>
        <v>1710.91</v>
      </c>
      <c r="AK1705" s="15">
        <f ca="1">MIN(ROUND(H1705*(1+$C$22),0),AH1705)</f>
        <v>273</v>
      </c>
      <c r="AL1705" s="20">
        <f ca="1">RAND()</f>
        <v>0.28210059101753493</v>
      </c>
      <c r="AM1705" s="19">
        <f ca="1">(IF(B1705=1, $G$21+($G$22-$G$21)*AL1705, $H$21+($H$22-$H$21)*AL1705))</f>
        <v>2.4873520685613722E-2</v>
      </c>
      <c r="AN1705" s="15">
        <f ca="1">ROUND(AK1705*(1-AM1705), 0)</f>
        <v>266</v>
      </c>
      <c r="AO1705" s="18">
        <f ca="1">SUM(IF(AN1705&gt;H1705, (AN1705-H1705)*($G$23+AJ1705), 0),IF(AF1705&gt;G1705,(AF1705-G1705)*($G$23+AB1705),0),IF(X1705&gt;F1705,(X1705-F1705)*($G$23+T1705),0),IF(P1705&gt;E1705,(P1705-E1705)*($G$23+L1705),0))</f>
        <v>15371.46</v>
      </c>
      <c r="AP1705" s="18">
        <f>-$C$24</f>
        <v>-313614.51120000001</v>
      </c>
      <c r="AQ1705" s="17">
        <f ca="1">L1705*P1705+T1705*X1705+AB1705*AF1705+AJ1705*AN1705-AO1705+AP1705</f>
        <v>453908.41879999993</v>
      </c>
      <c r="AS1705" s="21">
        <f ca="1">SUM(IF(AN1705&gt;H1705, (AN1705-H1705), 0),IF(AF1705&gt;G1705,(AF1705-G1705),0),IF(X1705&gt;F1705,(X1705-F1705),0),IF(P1705&gt;E1705,(P1705-E1705),0))</f>
        <v>6</v>
      </c>
    </row>
    <row r="1706" spans="1:45" x14ac:dyDescent="0.4">
      <c r="A1706" s="15">
        <v>1678</v>
      </c>
      <c r="B1706" s="15">
        <f ca="1">IF(RAND() &lt; (8/12), 0, 1)</f>
        <v>0</v>
      </c>
      <c r="C1706" s="20">
        <f ca="1">RAND()</f>
        <v>0.93205030378855724</v>
      </c>
      <c r="D1706" s="15" t="str">
        <f ca="1">LOOKUP(C1706,$H$13:$H$16,$F$13:$F$16)</f>
        <v>Boeing 777-300ER</v>
      </c>
      <c r="E1706" s="15">
        <f ca="1">LOOKUP(D1706,$F$6:$F$9,$I$6:$I$9)</f>
        <v>8</v>
      </c>
      <c r="F1706" s="15">
        <f ca="1">LOOKUP(D1706,$F$6:$F$9,$J$6:$J$9)</f>
        <v>40</v>
      </c>
      <c r="G1706" s="15">
        <f ca="1">LOOKUP(D1706,$F$6:$F$9,$K$6:$K$9)</f>
        <v>24</v>
      </c>
      <c r="H1706" s="15">
        <f ca="1">LOOKUP(D1706,$F$6:$F$9,$L$6:$L$9)</f>
        <v>260</v>
      </c>
      <c r="I1706" s="20">
        <f ca="1">RAND()</f>
        <v>0.23445637402059416</v>
      </c>
      <c r="J1706" s="15">
        <f ca="1">IF(B1706=1, ROUND(_xlfn.NORM.INV(I1706,$C$5,$C$6)*(1+$T$14), 0), ROUND(_xlfn.NORM.INV(I1706, $D$5, $D$6)*(1+$T$14), 0))</f>
        <v>3</v>
      </c>
      <c r="K1706" s="20">
        <f ca="1">RAND()</f>
        <v>0.86952716131354502</v>
      </c>
      <c r="L1706" s="18">
        <f ca="1">IF(B1706=1, ROUND(_xlfn.NORM.INV(K1706,$C$7,$C$8), 2), ROUND(_xlfn.NORM.INV(K1706, $D$7, $D$8), 2))</f>
        <v>11004.73</v>
      </c>
      <c r="M1706" s="15">
        <f ca="1">MIN(E1706,J1706)</f>
        <v>3</v>
      </c>
      <c r="N1706" s="15">
        <f ca="1">RAND()</f>
        <v>1.1987788674567845E-3</v>
      </c>
      <c r="O1706" s="19">
        <f ca="1">(IF(B1706=1, $G$21+($G$22-$G$21)*N1706, $H$21+($H$22-$H$21)*N1706))</f>
        <v>1.0035963366023705E-2</v>
      </c>
      <c r="P1706" s="15">
        <f ca="1">ROUND(M1706*(1-O1706), 0)</f>
        <v>3</v>
      </c>
      <c r="Q1706" s="20">
        <f ca="1">RAND()</f>
        <v>0.42209799879243981</v>
      </c>
      <c r="R1706" s="15">
        <f ca="1">IF(B1706=1, ROUND(_xlfn.NORM.INV(Q1706,$C$9,$C$10)*(1+$T$14), 0), ROUND(_xlfn.NORM.INV(Q1706, $D$9, $D$10)*(1+$T$14), 0))</f>
        <v>38</v>
      </c>
      <c r="S1706" s="20">
        <f ca="1">RAND()</f>
        <v>0.91401784199964753</v>
      </c>
      <c r="T1706" s="18">
        <f ca="1">IF(B1706=1, ROUND(_xlfn.NORM.INV(S1706,$C$11,$C$12), 2), ROUND(_xlfn.NORM.INV(S1706, $D$11, $D$12), 2))</f>
        <v>5557.46</v>
      </c>
      <c r="U1706" s="15">
        <f ca="1">MIN(F1706,R1706)</f>
        <v>38</v>
      </c>
      <c r="V1706" s="15">
        <f ca="1">RAND()</f>
        <v>0.8293023523224976</v>
      </c>
      <c r="W1706" s="19">
        <f ca="1">(IF(B1706=1, $G$21+($G$22-$G$21)*V1706, $H$21+($H$22-$H$21)*V1706))</f>
        <v>3.487907056967493E-2</v>
      </c>
      <c r="X1706" s="15">
        <f ca="1">ROUND(U1706*(1-W1706), 0)</f>
        <v>37</v>
      </c>
      <c r="Y1706" s="20">
        <f ca="1">RAND()</f>
        <v>0.59009546578990824</v>
      </c>
      <c r="Z1706" s="15">
        <f ca="1">IF(B1706=1, ROUND(_xlfn.NORM.INV(Y1706,$C$13,$C$14)*(1+$T$14), 0), ROUND(_xlfn.NORM.INV(Y1706, $D$13, $D$14)*(1+$T$14), 0))</f>
        <v>38</v>
      </c>
      <c r="AA1706" s="20">
        <f ca="1">RAND()</f>
        <v>0.41968307613332501</v>
      </c>
      <c r="AB1706" s="18">
        <f ca="1">IF(B1706=1, ROUND(_xlfn.NORM.INV(AA1706,$C$15,$C$16), 2), ROUND(_xlfn.NORM.INV(AA1706, $D$15, $D$16), 2))</f>
        <v>2773.33</v>
      </c>
      <c r="AC1706" s="15">
        <f ca="1">MIN(G1706,Z1706)</f>
        <v>24</v>
      </c>
      <c r="AD1706" s="15">
        <f ca="1">RAND()</f>
        <v>1.1779962283431811E-2</v>
      </c>
      <c r="AE1706" s="19">
        <f ca="1">(IF(B1706=1, $G$21+($G$22-$G$21)*AD1706, $H$21+($H$22-$H$21)*AD1706))</f>
        <v>1.0353398868502955E-2</v>
      </c>
      <c r="AF1706" s="15">
        <f ca="1">ROUND(AC1706*(1-AE1706), 0)</f>
        <v>24</v>
      </c>
      <c r="AG1706" s="20">
        <f ca="1">RAND()</f>
        <v>0.28491086955808564</v>
      </c>
      <c r="AH1706" s="15">
        <f ca="1">IF(B1706=1, ROUND(_xlfn.NORM.INV(AG1706,$C$17,$C$18)*(1+$T$14), 0), ROUND(_xlfn.NORM.INV(AG1706, $D$17, $D$18)*(1+$T$14), 0))</f>
        <v>170</v>
      </c>
      <c r="AI1706" s="20">
        <f ca="1">RAND()</f>
        <v>0.38555775794993274</v>
      </c>
      <c r="AJ1706" s="18">
        <f ca="1">IF(B1706=1, ROUND(_xlfn.NORM.INV(AI1706,$C$19,$C$20), 2), ROUND(_xlfn.NORM.INV(AI1706, $D$19, $D$20), 2))</f>
        <v>1726.63</v>
      </c>
      <c r="AK1706" s="15">
        <f ca="1">MIN(ROUND(H1706*(1+$C$22),0),AH1706)</f>
        <v>170</v>
      </c>
      <c r="AL1706" s="20">
        <f ca="1">RAND()</f>
        <v>0.43904569919587411</v>
      </c>
      <c r="AM1706" s="19">
        <f ca="1">(IF(B1706=1, $G$21+($G$22-$G$21)*AL1706, $H$21+($H$22-$H$21)*AL1706))</f>
        <v>2.3171370975876224E-2</v>
      </c>
      <c r="AN1706" s="15">
        <f ca="1">ROUND(AK1706*(1-AM1706), 0)</f>
        <v>166</v>
      </c>
      <c r="AO1706" s="18">
        <f ca="1">SUM(IF(AN1706&gt;H1706, (AN1706-H1706)*($G$23+AJ1706), 0),IF(AF1706&gt;G1706,(AF1706-G1706)*($G$23+AB1706),0),IF(X1706&gt;F1706,(X1706-F1706)*($G$23+T1706),0),IF(P1706&gt;E1706,(P1706-E1706)*($G$23+L1706),0))</f>
        <v>0</v>
      </c>
      <c r="AP1706" s="18">
        <f>-$C$24</f>
        <v>-313614.51120000001</v>
      </c>
      <c r="AQ1706" s="17">
        <f ca="1">L1706*P1706+T1706*X1706+AB1706*AF1706+AJ1706*AN1706-AO1706+AP1706</f>
        <v>278206.19879999995</v>
      </c>
      <c r="AS1706" s="21">
        <f ca="1">SUM(IF(AN1706&gt;H1706, (AN1706-H1706), 0),IF(AF1706&gt;G1706,(AF1706-G1706),0),IF(X1706&gt;F1706,(X1706-F1706),0),IF(P1706&gt;E1706,(P1706-E1706),0))</f>
        <v>0</v>
      </c>
    </row>
    <row r="1707" spans="1:45" x14ac:dyDescent="0.4">
      <c r="A1707" s="15">
        <v>1679</v>
      </c>
      <c r="B1707" s="15">
        <f ca="1">IF(RAND() &lt; (8/12), 0, 1)</f>
        <v>0</v>
      </c>
      <c r="C1707" s="20">
        <f ca="1">RAND()</f>
        <v>0.66268639998108159</v>
      </c>
      <c r="D1707" s="15" t="str">
        <f ca="1">LOOKUP(C1707,$H$13:$H$16,$F$13:$F$16)</f>
        <v>Boeing 777-300ER</v>
      </c>
      <c r="E1707" s="15">
        <f ca="1">LOOKUP(D1707,$F$6:$F$9,$I$6:$I$9)</f>
        <v>8</v>
      </c>
      <c r="F1707" s="15">
        <f ca="1">LOOKUP(D1707,$F$6:$F$9,$J$6:$J$9)</f>
        <v>40</v>
      </c>
      <c r="G1707" s="15">
        <f ca="1">LOOKUP(D1707,$F$6:$F$9,$K$6:$K$9)</f>
        <v>24</v>
      </c>
      <c r="H1707" s="15">
        <f ca="1">LOOKUP(D1707,$F$6:$F$9,$L$6:$L$9)</f>
        <v>260</v>
      </c>
      <c r="I1707" s="20">
        <f ca="1">RAND()</f>
        <v>0.647602544518457</v>
      </c>
      <c r="J1707" s="15">
        <f ca="1">IF(B1707=1, ROUND(_xlfn.NORM.INV(I1707,$C$5,$C$6)*(1+$T$14), 0), ROUND(_xlfn.NORM.INV(I1707, $D$5, $D$6)*(1+$T$14), 0))</f>
        <v>5</v>
      </c>
      <c r="K1707" s="20">
        <f ca="1">RAND()</f>
        <v>0.44629612537973606</v>
      </c>
      <c r="L1707" s="18">
        <f ca="1">IF(B1707=1, ROUND(_xlfn.NORM.INV(K1707,$C$7,$C$8), 2), ROUND(_xlfn.NORM.INV(K1707, $D$7, $D$8), 2))</f>
        <v>10430.84</v>
      </c>
      <c r="M1707" s="15">
        <f ca="1">MIN(E1707,J1707)</f>
        <v>5</v>
      </c>
      <c r="N1707" s="15">
        <f ca="1">RAND()</f>
        <v>0.25108466123126871</v>
      </c>
      <c r="O1707" s="19">
        <f ca="1">(IF(B1707=1, $G$21+($G$22-$G$21)*N1707, $H$21+($H$22-$H$21)*N1707))</f>
        <v>1.753253983693806E-2</v>
      </c>
      <c r="P1707" s="15">
        <f ca="1">ROUND(M1707*(1-O1707), 0)</f>
        <v>5</v>
      </c>
      <c r="Q1707" s="20">
        <f ca="1">RAND()</f>
        <v>0.8473485728226221</v>
      </c>
      <c r="R1707" s="15">
        <f ca="1">IF(B1707=1, ROUND(_xlfn.NORM.INV(Q1707,$C$9,$C$10)*(1+$T$14), 0), ROUND(_xlfn.NORM.INV(Q1707, $D$9, $D$10)*(1+$T$14), 0))</f>
        <v>51</v>
      </c>
      <c r="S1707" s="20">
        <f ca="1">RAND()</f>
        <v>0.16962689932523067</v>
      </c>
      <c r="T1707" s="18">
        <f ca="1">IF(B1707=1, ROUND(_xlfn.NORM.INV(S1707,$C$11,$C$12), 2), ROUND(_xlfn.NORM.INV(S1707, $D$11, $D$12), 2))</f>
        <v>5028.42</v>
      </c>
      <c r="U1707" s="15">
        <f ca="1">MIN(F1707,R1707)</f>
        <v>40</v>
      </c>
      <c r="V1707" s="15">
        <f ca="1">RAND()</f>
        <v>0.80191081954031895</v>
      </c>
      <c r="W1707" s="19">
        <f ca="1">(IF(B1707=1, $G$21+($G$22-$G$21)*V1707, $H$21+($H$22-$H$21)*V1707))</f>
        <v>3.4057324586209567E-2</v>
      </c>
      <c r="X1707" s="15">
        <f ca="1">ROUND(U1707*(1-W1707), 0)</f>
        <v>39</v>
      </c>
      <c r="Y1707" s="20">
        <f ca="1">RAND()</f>
        <v>0.45054027112581374</v>
      </c>
      <c r="Z1707" s="15">
        <f ca="1">IF(B1707=1, ROUND(_xlfn.NORM.INV(Y1707,$C$13,$C$14)*(1+$T$14), 0), ROUND(_xlfn.NORM.INV(Y1707, $D$13, $D$14)*(1+$T$14), 0))</f>
        <v>35</v>
      </c>
      <c r="AA1707" s="20">
        <f ca="1">RAND()</f>
        <v>0.18868516597973539</v>
      </c>
      <c r="AB1707" s="18">
        <f ca="1">IF(B1707=1, ROUND(_xlfn.NORM.INV(AA1707,$C$15,$C$16), 2), ROUND(_xlfn.NORM.INV(AA1707, $D$15, $D$16), 2))</f>
        <v>2690.68</v>
      </c>
      <c r="AC1707" s="15">
        <f ca="1">MIN(G1707,Z1707)</f>
        <v>24</v>
      </c>
      <c r="AD1707" s="15">
        <f ca="1">RAND()</f>
        <v>3.4322292467671711E-2</v>
      </c>
      <c r="AE1707" s="19">
        <f ca="1">(IF(B1707=1, $G$21+($G$22-$G$21)*AD1707, $H$21+($H$22-$H$21)*AD1707))</f>
        <v>1.1029668774030152E-2</v>
      </c>
      <c r="AF1707" s="15">
        <f ca="1">ROUND(AC1707*(1-AE1707), 0)</f>
        <v>24</v>
      </c>
      <c r="AG1707" s="20">
        <f ca="1">RAND()</f>
        <v>0.86257454441522341</v>
      </c>
      <c r="AH1707" s="15">
        <f ca="1">IF(B1707=1, ROUND(_xlfn.NORM.INV(AG1707,$C$17,$C$18)*(1+$T$14), 0), ROUND(_xlfn.NORM.INV(AG1707, $D$17, $D$18)*(1+$T$14), 0))</f>
        <v>257</v>
      </c>
      <c r="AI1707" s="20">
        <f ca="1">RAND()</f>
        <v>0.28344561085838316</v>
      </c>
      <c r="AJ1707" s="18">
        <f ca="1">IF(B1707=1, ROUND(_xlfn.NORM.INV(AI1707,$C$19,$C$20), 2), ROUND(_xlfn.NORM.INV(AI1707, $D$19, $D$20), 2))</f>
        <v>1705.23</v>
      </c>
      <c r="AK1707" s="15">
        <f ca="1">MIN(ROUND(H1707*(1+$C$22),0),AH1707)</f>
        <v>257</v>
      </c>
      <c r="AL1707" s="20">
        <f ca="1">RAND()</f>
        <v>0.41682415609731827</v>
      </c>
      <c r="AM1707" s="19">
        <f ca="1">(IF(B1707=1, $G$21+($G$22-$G$21)*AL1707, $H$21+($H$22-$H$21)*AL1707))</f>
        <v>2.2504724682919548E-2</v>
      </c>
      <c r="AN1707" s="15">
        <f ca="1">ROUND(AK1707*(1-AM1707), 0)</f>
        <v>251</v>
      </c>
      <c r="AO1707" s="18">
        <f ca="1">SUM(IF(AN1707&gt;H1707, (AN1707-H1707)*($G$23+AJ1707), 0),IF(AF1707&gt;G1707,(AF1707-G1707)*($G$23+AB1707),0),IF(X1707&gt;F1707,(X1707-F1707)*($G$23+T1707),0),IF(P1707&gt;E1707,(P1707-E1707)*($G$23+L1707),0))</f>
        <v>0</v>
      </c>
      <c r="AP1707" s="18">
        <f>-$C$24</f>
        <v>-313614.51120000001</v>
      </c>
      <c r="AQ1707" s="17">
        <f ca="1">L1707*P1707+T1707*X1707+AB1707*AF1707+AJ1707*AN1707-AO1707+AP1707</f>
        <v>427237.1188</v>
      </c>
      <c r="AS1707" s="21">
        <f ca="1">SUM(IF(AN1707&gt;H1707, (AN1707-H1707), 0),IF(AF1707&gt;G1707,(AF1707-G1707),0),IF(X1707&gt;F1707,(X1707-F1707),0),IF(P1707&gt;E1707,(P1707-E1707),0))</f>
        <v>0</v>
      </c>
    </row>
    <row r="1708" spans="1:45" x14ac:dyDescent="0.4">
      <c r="A1708" s="15">
        <v>1680</v>
      </c>
      <c r="B1708" s="15">
        <f ca="1">IF(RAND() &lt; (8/12), 0, 1)</f>
        <v>1</v>
      </c>
      <c r="C1708" s="20">
        <f ca="1">RAND()</f>
        <v>0.80782338042614243</v>
      </c>
      <c r="D1708" s="15" t="str">
        <f ca="1">LOOKUP(C1708,$H$13:$H$16,$F$13:$F$16)</f>
        <v>Boeing 777-300ER</v>
      </c>
      <c r="E1708" s="15">
        <f ca="1">LOOKUP(D1708,$F$6:$F$9,$I$6:$I$9)</f>
        <v>8</v>
      </c>
      <c r="F1708" s="15">
        <f ca="1">LOOKUP(D1708,$F$6:$F$9,$J$6:$J$9)</f>
        <v>40</v>
      </c>
      <c r="G1708" s="15">
        <f ca="1">LOOKUP(D1708,$F$6:$F$9,$K$6:$K$9)</f>
        <v>24</v>
      </c>
      <c r="H1708" s="15">
        <f ca="1">LOOKUP(D1708,$F$6:$F$9,$L$6:$L$9)</f>
        <v>260</v>
      </c>
      <c r="I1708" s="20">
        <f ca="1">RAND()</f>
        <v>0.37751667292874047</v>
      </c>
      <c r="J1708" s="15">
        <f ca="1">IF(B1708=1, ROUND(_xlfn.NORM.INV(I1708,$C$5,$C$6)*(1+$T$14), 0), ROUND(_xlfn.NORM.INV(I1708, $D$5, $D$6)*(1+$T$14), 0))</f>
        <v>6</v>
      </c>
      <c r="K1708" s="20">
        <f ca="1">RAND()</f>
        <v>0.84498220846497551</v>
      </c>
      <c r="L1708" s="18">
        <f ca="1">IF(B1708=1, ROUND(_xlfn.NORM.INV(K1708,$C$7,$C$8), 2), ROUND(_xlfn.NORM.INV(K1708, $D$7, $D$8), 2))</f>
        <v>15489.62</v>
      </c>
      <c r="M1708" s="15">
        <f ca="1">MIN(E1708,J1708)</f>
        <v>6</v>
      </c>
      <c r="N1708" s="15">
        <f ca="1">RAND()</f>
        <v>0.49573804501586483</v>
      </c>
      <c r="O1708" s="19">
        <f ca="1">(IF(B1708=1, $G$21+($G$22-$G$21)*N1708, $H$21+($H$22-$H$21)*N1708))</f>
        <v>3.2350831575555267E-2</v>
      </c>
      <c r="P1708" s="15">
        <f ca="1">ROUND(M1708*(1-O1708), 0)</f>
        <v>6</v>
      </c>
      <c r="Q1708" s="20">
        <f ca="1">RAND()</f>
        <v>0.7356621022607942</v>
      </c>
      <c r="R1708" s="15">
        <f ca="1">IF(B1708=1, ROUND(_xlfn.NORM.INV(Q1708,$C$9,$C$10)*(1+$T$14), 0), ROUND(_xlfn.NORM.INV(Q1708, $D$9, $D$10)*(1+$T$14), 0))</f>
        <v>77</v>
      </c>
      <c r="S1708" s="20">
        <f ca="1">RAND()</f>
        <v>0.87604352628334858</v>
      </c>
      <c r="T1708" s="18">
        <f ca="1">IF(B1708=1, ROUND(_xlfn.NORM.INV(S1708,$C$11,$C$12), 2), ROUND(_xlfn.NORM.INV(S1708, $D$11, $D$12), 2))</f>
        <v>7871.31</v>
      </c>
      <c r="U1708" s="15">
        <f ca="1">MIN(F1708,R1708)</f>
        <v>40</v>
      </c>
      <c r="V1708" s="15">
        <f ca="1">RAND()</f>
        <v>0.43193662441607927</v>
      </c>
      <c r="W1708" s="19">
        <f ca="1">(IF(B1708=1, $G$21+($G$22-$G$21)*V1708, $H$21+($H$22-$H$21)*V1708))</f>
        <v>3.0117781854562778E-2</v>
      </c>
      <c r="X1708" s="15">
        <f ca="1">ROUND(U1708*(1-W1708), 0)</f>
        <v>39</v>
      </c>
      <c r="Y1708" s="20">
        <f ca="1">RAND()</f>
        <v>0.96946753044814571</v>
      </c>
      <c r="Z1708" s="15">
        <f ca="1">IF(B1708=1, ROUND(_xlfn.NORM.INV(Y1708,$C$13,$C$14)*(1+$T$14), 0), ROUND(_xlfn.NORM.INV(Y1708, $D$13, $D$14)*(1+$T$14), 0))</f>
        <v>98</v>
      </c>
      <c r="AA1708" s="20">
        <f ca="1">RAND()</f>
        <v>0.57154367490235602</v>
      </c>
      <c r="AB1708" s="18">
        <f ca="1">IF(B1708=1, ROUND(_xlfn.NORM.INV(AA1708,$C$15,$C$16), 2), ROUND(_xlfn.NORM.INV(AA1708, $D$15, $D$16), 2))</f>
        <v>3729.08</v>
      </c>
      <c r="AC1708" s="15">
        <f ca="1">MIN(G1708,Z1708)</f>
        <v>24</v>
      </c>
      <c r="AD1708" s="15">
        <f ca="1">RAND()</f>
        <v>9.3773337206551122E-2</v>
      </c>
      <c r="AE1708" s="19">
        <f ca="1">(IF(B1708=1, $G$21+($G$22-$G$21)*AD1708, $H$21+($H$22-$H$21)*AD1708))</f>
        <v>1.828206680222929E-2</v>
      </c>
      <c r="AF1708" s="15">
        <f ca="1">ROUND(AC1708*(1-AE1708), 0)</f>
        <v>24</v>
      </c>
      <c r="AG1708" s="20">
        <f ca="1">RAND()</f>
        <v>0.97415034994163008</v>
      </c>
      <c r="AH1708" s="15">
        <f ca="1">IF(B1708=1, ROUND(_xlfn.NORM.INV(AG1708,$C$17,$C$18)*(1+$T$14), 0), ROUND(_xlfn.NORM.INV(AG1708, $D$17, $D$18)*(1+$T$14), 0))</f>
        <v>550</v>
      </c>
      <c r="AI1708" s="20">
        <f ca="1">RAND()</f>
        <v>0.11613484180035039</v>
      </c>
      <c r="AJ1708" s="18">
        <f ca="1">IF(B1708=1, ROUND(_xlfn.NORM.INV(AI1708,$C$19,$C$20), 2), ROUND(_xlfn.NORM.INV(AI1708, $D$19, $D$20), 2))</f>
        <v>1917.44</v>
      </c>
      <c r="AK1708" s="15">
        <f ca="1">MIN(ROUND(H1708*(1+$C$22),0),AH1708)</f>
        <v>273</v>
      </c>
      <c r="AL1708" s="20">
        <f ca="1">RAND()</f>
        <v>0.9589717412856581</v>
      </c>
      <c r="AM1708" s="19">
        <f ca="1">(IF(B1708=1, $G$21+($G$22-$G$21)*AL1708, $H$21+($H$22-$H$21)*AL1708))</f>
        <v>4.8564010944998036E-2</v>
      </c>
      <c r="AN1708" s="15">
        <f ca="1">ROUND(AK1708*(1-AM1708), 0)</f>
        <v>260</v>
      </c>
      <c r="AO1708" s="18">
        <f ca="1">SUM(IF(AN1708&gt;H1708, (AN1708-H1708)*($G$23+AJ1708), 0),IF(AF1708&gt;G1708,(AF1708-G1708)*($G$23+AB1708),0),IF(X1708&gt;F1708,(X1708-F1708)*($G$23+T1708),0),IF(P1708&gt;E1708,(P1708-E1708)*($G$23+L1708),0))</f>
        <v>0</v>
      </c>
      <c r="AP1708" s="18">
        <f>-$C$24</f>
        <v>-313614.51120000001</v>
      </c>
      <c r="AQ1708" s="17">
        <f ca="1">L1708*P1708+T1708*X1708+AB1708*AF1708+AJ1708*AN1708-AO1708+AP1708</f>
        <v>674336.61880000005</v>
      </c>
      <c r="AS1708" s="21">
        <f ca="1">SUM(IF(AN1708&gt;H1708, (AN1708-H1708), 0),IF(AF1708&gt;G1708,(AF1708-G1708),0),IF(X1708&gt;F1708,(X1708-F1708),0),IF(P1708&gt;E1708,(P1708-E1708),0))</f>
        <v>0</v>
      </c>
    </row>
    <row r="1709" spans="1:45" x14ac:dyDescent="0.4">
      <c r="A1709" s="15">
        <v>1681</v>
      </c>
      <c r="B1709" s="15">
        <f ca="1">IF(RAND() &lt; (8/12), 0, 1)</f>
        <v>1</v>
      </c>
      <c r="C1709" s="20">
        <f ca="1">RAND()</f>
        <v>0.33867685350467258</v>
      </c>
      <c r="D1709" s="15" t="str">
        <f ca="1">LOOKUP(C1709,$H$13:$H$16,$F$13:$F$16)</f>
        <v>Airbus A380-800</v>
      </c>
      <c r="E1709" s="15">
        <f ca="1">LOOKUP(D1709,$F$6:$F$9,$I$6:$I$9)</f>
        <v>14</v>
      </c>
      <c r="F1709" s="15">
        <f ca="1">LOOKUP(D1709,$F$6:$F$9,$J$6:$J$9)</f>
        <v>76</v>
      </c>
      <c r="G1709" s="15">
        <f ca="1">LOOKUP(D1709,$F$6:$F$9,$K$6:$K$9)</f>
        <v>56</v>
      </c>
      <c r="H1709" s="15">
        <f ca="1">LOOKUP(D1709,$F$6:$F$9,$L$6:$L$9)</f>
        <v>341</v>
      </c>
      <c r="I1709" s="20">
        <f ca="1">RAND()</f>
        <v>0.33435229402207689</v>
      </c>
      <c r="J1709" s="15">
        <f ca="1">IF(B1709=1, ROUND(_xlfn.NORM.INV(I1709,$C$5,$C$6)*(1+$T$14), 0), ROUND(_xlfn.NORM.INV(I1709, $D$5, $D$6)*(1+$T$14), 0))</f>
        <v>5</v>
      </c>
      <c r="K1709" s="20">
        <f ca="1">RAND()</f>
        <v>0.425849798309889</v>
      </c>
      <c r="L1709" s="18">
        <f ca="1">IF(B1709=1, ROUND(_xlfn.NORM.INV(K1709,$C$7,$C$8), 2), ROUND(_xlfn.NORM.INV(K1709, $D$7, $D$8), 2))</f>
        <v>13321.73</v>
      </c>
      <c r="M1709" s="15">
        <f ca="1">MIN(E1709,J1709)</f>
        <v>5</v>
      </c>
      <c r="N1709" s="15">
        <f ca="1">RAND()</f>
        <v>0.26379083968979444</v>
      </c>
      <c r="O1709" s="19">
        <f ca="1">(IF(B1709=1, $G$21+($G$22-$G$21)*N1709, $H$21+($H$22-$H$21)*N1709))</f>
        <v>2.4232679389142808E-2</v>
      </c>
      <c r="P1709" s="15">
        <f ca="1">ROUND(M1709*(1-O1709), 0)</f>
        <v>5</v>
      </c>
      <c r="Q1709" s="20">
        <f ca="1">RAND()</f>
        <v>4.4358809260393595E-2</v>
      </c>
      <c r="R1709" s="15">
        <f ca="1">IF(B1709=1, ROUND(_xlfn.NORM.INV(Q1709,$C$9,$C$10)*(1+$T$14), 0), ROUND(_xlfn.NORM.INV(Q1709, $D$9, $D$10)*(1+$T$14), 0))</f>
        <v>18</v>
      </c>
      <c r="S1709" s="20">
        <f ca="1">RAND()</f>
        <v>0.40938800714510692</v>
      </c>
      <c r="T1709" s="18">
        <f ca="1">IF(B1709=1, ROUND(_xlfn.NORM.INV(S1709,$C$11,$C$12), 2), ROUND(_xlfn.NORM.INV(S1709, $D$11, $D$12), 2))</f>
        <v>6622.84</v>
      </c>
      <c r="U1709" s="15">
        <f ca="1">MIN(F1709,R1709)</f>
        <v>18</v>
      </c>
      <c r="V1709" s="15">
        <f ca="1">RAND()</f>
        <v>0.16828632941203114</v>
      </c>
      <c r="W1709" s="19">
        <f ca="1">(IF(B1709=1, $G$21+($G$22-$G$21)*V1709, $H$21+($H$22-$H$21)*V1709))</f>
        <v>2.0890021529421092E-2</v>
      </c>
      <c r="X1709" s="15">
        <f ca="1">ROUND(U1709*(1-W1709), 0)</f>
        <v>18</v>
      </c>
      <c r="Y1709" s="20">
        <f ca="1">RAND()</f>
        <v>0.50601838117691011</v>
      </c>
      <c r="Z1709" s="15">
        <f ca="1">IF(B1709=1, ROUND(_xlfn.NORM.INV(Y1709,$C$13,$C$14)*(1+$T$14), 0), ROUND(_xlfn.NORM.INV(Y1709, $D$13, $D$14)*(1+$T$14), 0))</f>
        <v>55</v>
      </c>
      <c r="AA1709" s="20">
        <f ca="1">RAND()</f>
        <v>0.66715947642359141</v>
      </c>
      <c r="AB1709" s="18">
        <f ca="1">IF(B1709=1, ROUND(_xlfn.NORM.INV(AA1709,$C$15,$C$16), 2), ROUND(_xlfn.NORM.INV(AA1709, $D$15, $D$16), 2))</f>
        <v>3850.16</v>
      </c>
      <c r="AC1709" s="15">
        <f ca="1">MIN(G1709,Z1709)</f>
        <v>55</v>
      </c>
      <c r="AD1709" s="15">
        <f ca="1">RAND()</f>
        <v>3.237640184686541E-2</v>
      </c>
      <c r="AE1709" s="19">
        <f ca="1">(IF(B1709=1, $G$21+($G$22-$G$21)*AD1709, $H$21+($H$22-$H$21)*AD1709))</f>
        <v>1.613317406464029E-2</v>
      </c>
      <c r="AF1709" s="15">
        <f ca="1">ROUND(AC1709*(1-AE1709), 0)</f>
        <v>54</v>
      </c>
      <c r="AG1709" s="20">
        <f ca="1">RAND()</f>
        <v>0.93581791694682559</v>
      </c>
      <c r="AH1709" s="15">
        <f ca="1">IF(B1709=1, ROUND(_xlfn.NORM.INV(AG1709,$C$17,$C$18)*(1+$T$14), 0), ROUND(_xlfn.NORM.INV(AG1709, $D$17, $D$18)*(1+$T$14), 0))</f>
        <v>496</v>
      </c>
      <c r="AI1709" s="20">
        <f ca="1">RAND()</f>
        <v>0.49809411570465101</v>
      </c>
      <c r="AJ1709" s="18">
        <f ca="1">IF(B1709=1, ROUND(_xlfn.NORM.INV(AI1709,$C$19,$C$20), 2), ROUND(_xlfn.NORM.INV(AI1709, $D$19, $D$20), 2))</f>
        <v>2275.04</v>
      </c>
      <c r="AK1709" s="15">
        <f ca="1">MIN(ROUND(H1709*(1+$C$22),0),AH1709)</f>
        <v>358</v>
      </c>
      <c r="AL1709" s="20">
        <f ca="1">RAND()</f>
        <v>0.95717274671155927</v>
      </c>
      <c r="AM1709" s="19">
        <f ca="1">(IF(B1709=1, $G$21+($G$22-$G$21)*AL1709, $H$21+($H$22-$H$21)*AL1709))</f>
        <v>4.850104613490458E-2</v>
      </c>
      <c r="AN1709" s="15">
        <f ca="1">ROUND(AK1709*(1-AM1709), 0)</f>
        <v>341</v>
      </c>
      <c r="AO1709" s="18">
        <f ca="1">SUM(IF(AN1709&gt;H1709, (AN1709-H1709)*($G$23+AJ1709), 0),IF(AF1709&gt;G1709,(AF1709-G1709)*($G$23+AB1709),0),IF(X1709&gt;F1709,(X1709-F1709)*($G$23+T1709),0),IF(P1709&gt;E1709,(P1709-E1709)*($G$23+L1709),0))</f>
        <v>0</v>
      </c>
      <c r="AP1709" s="18">
        <f>-$C$24</f>
        <v>-313614.51120000001</v>
      </c>
      <c r="AQ1709" s="17">
        <f ca="1">L1709*P1709+T1709*X1709+AB1709*AF1709+AJ1709*AN1709-AO1709+AP1709</f>
        <v>855902.53879999998</v>
      </c>
      <c r="AS1709" s="21">
        <f ca="1">SUM(IF(AN1709&gt;H1709, (AN1709-H1709), 0),IF(AF1709&gt;G1709,(AF1709-G1709),0),IF(X1709&gt;F1709,(X1709-F1709),0),IF(P1709&gt;E1709,(P1709-E1709),0))</f>
        <v>0</v>
      </c>
    </row>
    <row r="1710" spans="1:45" x14ac:dyDescent="0.4">
      <c r="A1710" s="15">
        <v>1682</v>
      </c>
      <c r="B1710" s="15">
        <f ca="1">IF(RAND() &lt; (8/12), 0, 1)</f>
        <v>0</v>
      </c>
      <c r="C1710" s="20">
        <f ca="1">RAND()</f>
        <v>0.23973548668063405</v>
      </c>
      <c r="D1710" s="15" t="str">
        <f ca="1">LOOKUP(C1710,$H$13:$H$16,$F$13:$F$16)</f>
        <v>Airbus A380-800</v>
      </c>
      <c r="E1710" s="15">
        <f ca="1">LOOKUP(D1710,$F$6:$F$9,$I$6:$I$9)</f>
        <v>14</v>
      </c>
      <c r="F1710" s="15">
        <f ca="1">LOOKUP(D1710,$F$6:$F$9,$J$6:$J$9)</f>
        <v>76</v>
      </c>
      <c r="G1710" s="15">
        <f ca="1">LOOKUP(D1710,$F$6:$F$9,$K$6:$K$9)</f>
        <v>56</v>
      </c>
      <c r="H1710" s="15">
        <f ca="1">LOOKUP(D1710,$F$6:$F$9,$L$6:$L$9)</f>
        <v>341</v>
      </c>
      <c r="I1710" s="20">
        <f ca="1">RAND()</f>
        <v>0.25476284694477147</v>
      </c>
      <c r="J1710" s="15">
        <f ca="1">IF(B1710=1, ROUND(_xlfn.NORM.INV(I1710,$C$5,$C$6)*(1+$T$14), 0), ROUND(_xlfn.NORM.INV(I1710, $D$5, $D$6)*(1+$T$14), 0))</f>
        <v>4</v>
      </c>
      <c r="K1710" s="20">
        <f ca="1">RAND()</f>
        <v>0.96422448413671669</v>
      </c>
      <c r="L1710" s="18">
        <f ca="1">IF(B1710=1, ROUND(_xlfn.NORM.INV(K1710,$C$7,$C$8), 2), ROUND(_xlfn.NORM.INV(K1710, $D$7, $D$8), 2))</f>
        <v>11313.64</v>
      </c>
      <c r="M1710" s="15">
        <f ca="1">MIN(E1710,J1710)</f>
        <v>4</v>
      </c>
      <c r="N1710" s="15">
        <f ca="1">RAND()</f>
        <v>0.69716535232390042</v>
      </c>
      <c r="O1710" s="19">
        <f ca="1">(IF(B1710=1, $G$21+($G$22-$G$21)*N1710, $H$21+($H$22-$H$21)*N1710))</f>
        <v>3.0914960569717015E-2</v>
      </c>
      <c r="P1710" s="15">
        <f ca="1">ROUND(M1710*(1-O1710), 0)</f>
        <v>4</v>
      </c>
      <c r="Q1710" s="20">
        <f ca="1">RAND()</f>
        <v>0.68242111723326526</v>
      </c>
      <c r="R1710" s="15">
        <f ca="1">IF(B1710=1, ROUND(_xlfn.NORM.INV(Q1710,$C$9,$C$10)*(1+$T$14), 0), ROUND(_xlfn.NORM.INV(Q1710, $D$9, $D$10)*(1+$T$14), 0))</f>
        <v>45</v>
      </c>
      <c r="S1710" s="20">
        <f ca="1">RAND()</f>
        <v>0.55009593706588034</v>
      </c>
      <c r="T1710" s="18">
        <f ca="1">IF(B1710=1, ROUND(_xlfn.NORM.INV(S1710,$C$11,$C$12), 2), ROUND(_xlfn.NORM.INV(S1710, $D$11, $D$12), 2))</f>
        <v>5274.88</v>
      </c>
      <c r="U1710" s="15">
        <f ca="1">MIN(F1710,R1710)</f>
        <v>45</v>
      </c>
      <c r="V1710" s="15">
        <f ca="1">RAND()</f>
        <v>0.41107850919770794</v>
      </c>
      <c r="W1710" s="19">
        <f ca="1">(IF(B1710=1, $G$21+($G$22-$G$21)*V1710, $H$21+($H$22-$H$21)*V1710))</f>
        <v>2.2332355275931238E-2</v>
      </c>
      <c r="X1710" s="15">
        <f ca="1">ROUND(U1710*(1-W1710), 0)</f>
        <v>44</v>
      </c>
      <c r="Y1710" s="20">
        <f ca="1">RAND()</f>
        <v>0.36973723476733977</v>
      </c>
      <c r="Z1710" s="15">
        <f ca="1">IF(B1710=1, ROUND(_xlfn.NORM.INV(Y1710,$C$13,$C$14)*(1+$T$14), 0), ROUND(_xlfn.NORM.INV(Y1710, $D$13, $D$14)*(1+$T$14), 0))</f>
        <v>33</v>
      </c>
      <c r="AA1710" s="20">
        <f ca="1">RAND()</f>
        <v>3.344465407236541E-2</v>
      </c>
      <c r="AB1710" s="18">
        <f ca="1">IF(B1710=1, ROUND(_xlfn.NORM.INV(AA1710,$C$15,$C$16), 2), ROUND(_xlfn.NORM.INV(AA1710, $D$15, $D$16), 2))</f>
        <v>2575.2600000000002</v>
      </c>
      <c r="AC1710" s="15">
        <f ca="1">MIN(G1710,Z1710)</f>
        <v>33</v>
      </c>
      <c r="AD1710" s="15">
        <f ca="1">RAND()</f>
        <v>0.56487754356004349</v>
      </c>
      <c r="AE1710" s="19">
        <f ca="1">(IF(B1710=1, $G$21+($G$22-$G$21)*AD1710, $H$21+($H$22-$H$21)*AD1710))</f>
        <v>2.6946326306801306E-2</v>
      </c>
      <c r="AF1710" s="15">
        <f ca="1">ROUND(AC1710*(1-AE1710), 0)</f>
        <v>32</v>
      </c>
      <c r="AG1710" s="20">
        <f ca="1">RAND()</f>
        <v>0.85608127715339322</v>
      </c>
      <c r="AH1710" s="15">
        <f ca="1">IF(B1710=1, ROUND(_xlfn.NORM.INV(AG1710,$C$17,$C$18)*(1+$T$14), 0), ROUND(_xlfn.NORM.INV(AG1710, $D$17, $D$18)*(1+$T$14), 0))</f>
        <v>255</v>
      </c>
      <c r="AI1710" s="20">
        <f ca="1">RAND()</f>
        <v>0.81268185480641331</v>
      </c>
      <c r="AJ1710" s="18">
        <f ca="1">IF(B1710=1, ROUND(_xlfn.NORM.INV(AI1710,$C$19,$C$20), 2), ROUND(_xlfn.NORM.INV(AI1710, $D$19, $D$20), 2))</f>
        <v>1816.17</v>
      </c>
      <c r="AK1710" s="15">
        <f ca="1">MIN(ROUND(H1710*(1+$C$22),0),AH1710)</f>
        <v>255</v>
      </c>
      <c r="AL1710" s="20">
        <f ca="1">RAND()</f>
        <v>0.77601129503956445</v>
      </c>
      <c r="AM1710" s="19">
        <f ca="1">(IF(B1710=1, $G$21+($G$22-$G$21)*AL1710, $H$21+($H$22-$H$21)*AL1710))</f>
        <v>3.3280338851186933E-2</v>
      </c>
      <c r="AN1710" s="15">
        <f ca="1">ROUND(AK1710*(1-AM1710), 0)</f>
        <v>247</v>
      </c>
      <c r="AO1710" s="18">
        <f ca="1">SUM(IF(AN1710&gt;H1710, (AN1710-H1710)*($G$23+AJ1710), 0),IF(AF1710&gt;G1710,(AF1710-G1710)*($G$23+AB1710),0),IF(X1710&gt;F1710,(X1710-F1710)*($G$23+T1710),0),IF(P1710&gt;E1710,(P1710-E1710)*($G$23+L1710),0))</f>
        <v>0</v>
      </c>
      <c r="AP1710" s="18">
        <f>-$C$24</f>
        <v>-313614.51120000001</v>
      </c>
      <c r="AQ1710" s="17">
        <f ca="1">L1710*P1710+T1710*X1710+AB1710*AF1710+AJ1710*AN1710-AO1710+AP1710</f>
        <v>494737.07880000008</v>
      </c>
      <c r="AS1710" s="21">
        <f ca="1">SUM(IF(AN1710&gt;H1710, (AN1710-H1710), 0),IF(AF1710&gt;G1710,(AF1710-G1710),0),IF(X1710&gt;F1710,(X1710-F1710),0),IF(P1710&gt;E1710,(P1710-E1710),0))</f>
        <v>0</v>
      </c>
    </row>
    <row r="1711" spans="1:45" x14ac:dyDescent="0.4">
      <c r="A1711" s="15">
        <v>1683</v>
      </c>
      <c r="B1711" s="15">
        <f ca="1">IF(RAND() &lt; (8/12), 0, 1)</f>
        <v>0</v>
      </c>
      <c r="C1711" s="20">
        <f ca="1">RAND()</f>
        <v>0.3219335706462042</v>
      </c>
      <c r="D1711" s="15" t="str">
        <f ca="1">LOOKUP(C1711,$H$13:$H$16,$F$13:$F$16)</f>
        <v>Airbus A380-800</v>
      </c>
      <c r="E1711" s="15">
        <f ca="1">LOOKUP(D1711,$F$6:$F$9,$I$6:$I$9)</f>
        <v>14</v>
      </c>
      <c r="F1711" s="15">
        <f ca="1">LOOKUP(D1711,$F$6:$F$9,$J$6:$J$9)</f>
        <v>76</v>
      </c>
      <c r="G1711" s="15">
        <f ca="1">LOOKUP(D1711,$F$6:$F$9,$K$6:$K$9)</f>
        <v>56</v>
      </c>
      <c r="H1711" s="15">
        <f ca="1">LOOKUP(D1711,$F$6:$F$9,$L$6:$L$9)</f>
        <v>341</v>
      </c>
      <c r="I1711" s="20">
        <f ca="1">RAND()</f>
        <v>0.48764938431310656</v>
      </c>
      <c r="J1711" s="15">
        <f ca="1">IF(B1711=1, ROUND(_xlfn.NORM.INV(I1711,$C$5,$C$6)*(1+$T$14), 0), ROUND(_xlfn.NORM.INV(I1711, $D$5, $D$6)*(1+$T$14), 0))</f>
        <v>4</v>
      </c>
      <c r="K1711" s="20">
        <f ca="1">RAND()</f>
        <v>0.88202534983028014</v>
      </c>
      <c r="L1711" s="18">
        <f ca="1">IF(B1711=1, ROUND(_xlfn.NORM.INV(K1711,$C$7,$C$8), 2), ROUND(_xlfn.NORM.INV(K1711, $D$7, $D$8), 2))</f>
        <v>11032.53</v>
      </c>
      <c r="M1711" s="15">
        <f ca="1">MIN(E1711,J1711)</f>
        <v>4</v>
      </c>
      <c r="N1711" s="15">
        <f ca="1">RAND()</f>
        <v>0.65828268205347618</v>
      </c>
      <c r="O1711" s="19">
        <f ca="1">(IF(B1711=1, $G$21+($G$22-$G$21)*N1711, $H$21+($H$22-$H$21)*N1711))</f>
        <v>2.9748480461604283E-2</v>
      </c>
      <c r="P1711" s="15">
        <f ca="1">ROUND(M1711*(1-O1711), 0)</f>
        <v>4</v>
      </c>
      <c r="Q1711" s="20">
        <f ca="1">RAND()</f>
        <v>0.87973759974134269</v>
      </c>
      <c r="R1711" s="15">
        <f ca="1">IF(B1711=1, ROUND(_xlfn.NORM.INV(Q1711,$C$9,$C$10)*(1+$T$14), 0), ROUND(_xlfn.NORM.INV(Q1711, $D$9, $D$10)*(1+$T$14), 0))</f>
        <v>52</v>
      </c>
      <c r="S1711" s="20">
        <f ca="1">RAND()</f>
        <v>0.24981878921133682</v>
      </c>
      <c r="T1711" s="18">
        <f ca="1">IF(B1711=1, ROUND(_xlfn.NORM.INV(S1711,$C$11,$C$12), 2), ROUND(_xlfn.NORM.INV(S1711, $D$11, $D$12), 2))</f>
        <v>5092.3599999999997</v>
      </c>
      <c r="U1711" s="15">
        <f ca="1">MIN(F1711,R1711)</f>
        <v>52</v>
      </c>
      <c r="V1711" s="15">
        <f ca="1">RAND()</f>
        <v>0.83855075422677949</v>
      </c>
      <c r="W1711" s="19">
        <f ca="1">(IF(B1711=1, $G$21+($G$22-$G$21)*V1711, $H$21+($H$22-$H$21)*V1711))</f>
        <v>3.5156522626803383E-2</v>
      </c>
      <c r="X1711" s="15">
        <f ca="1">ROUND(U1711*(1-W1711), 0)</f>
        <v>50</v>
      </c>
      <c r="Y1711" s="20">
        <f ca="1">RAND()</f>
        <v>0.38385597751677836</v>
      </c>
      <c r="Z1711" s="15">
        <f ca="1">IF(B1711=1, ROUND(_xlfn.NORM.INV(Y1711,$C$13,$C$14)*(1+$T$14), 0), ROUND(_xlfn.NORM.INV(Y1711, $D$13, $D$14)*(1+$T$14), 0))</f>
        <v>33</v>
      </c>
      <c r="AA1711" s="20">
        <f ca="1">RAND()</f>
        <v>0.41432808284174438</v>
      </c>
      <c r="AB1711" s="18">
        <f ca="1">IF(B1711=1, ROUND(_xlfn.NORM.INV(AA1711,$C$15,$C$16), 2), ROUND(_xlfn.NORM.INV(AA1711, $D$15, $D$16), 2))</f>
        <v>2771.66</v>
      </c>
      <c r="AC1711" s="15">
        <f ca="1">MIN(G1711,Z1711)</f>
        <v>33</v>
      </c>
      <c r="AD1711" s="15">
        <f ca="1">RAND()</f>
        <v>0.45121713935154573</v>
      </c>
      <c r="AE1711" s="19">
        <f ca="1">(IF(B1711=1, $G$21+($G$22-$G$21)*AD1711, $H$21+($H$22-$H$21)*AD1711))</f>
        <v>2.3536514180546371E-2</v>
      </c>
      <c r="AF1711" s="15">
        <f ca="1">ROUND(AC1711*(1-AE1711), 0)</f>
        <v>32</v>
      </c>
      <c r="AG1711" s="20">
        <f ca="1">RAND()</f>
        <v>0.9663634396501517</v>
      </c>
      <c r="AH1711" s="15">
        <f ca="1">IF(B1711=1, ROUND(_xlfn.NORM.INV(AG1711,$C$17,$C$18)*(1+$T$14), 0), ROUND(_xlfn.NORM.INV(AG1711, $D$17, $D$18)*(1+$T$14), 0))</f>
        <v>296</v>
      </c>
      <c r="AI1711" s="20">
        <f ca="1">RAND()</f>
        <v>0.68653126314919988</v>
      </c>
      <c r="AJ1711" s="18">
        <f ca="1">IF(B1711=1, ROUND(_xlfn.NORM.INV(AI1711,$C$19,$C$20), 2), ROUND(_xlfn.NORM.INV(AI1711, $D$19, $D$20), 2))</f>
        <v>1785.65</v>
      </c>
      <c r="AK1711" s="15">
        <f ca="1">MIN(ROUND(H1711*(1+$C$22),0),AH1711)</f>
        <v>296</v>
      </c>
      <c r="AL1711" s="20">
        <f ca="1">RAND()</f>
        <v>0.96999825048100996</v>
      </c>
      <c r="AM1711" s="19">
        <f ca="1">(IF(B1711=1, $G$21+($G$22-$G$21)*AL1711, $H$21+($H$22-$H$21)*AL1711))</f>
        <v>3.90999475144303E-2</v>
      </c>
      <c r="AN1711" s="15">
        <f ca="1">ROUND(AK1711*(1-AM1711), 0)</f>
        <v>284</v>
      </c>
      <c r="AO1711" s="18">
        <f ca="1">SUM(IF(AN1711&gt;H1711, (AN1711-H1711)*($G$23+AJ1711), 0),IF(AF1711&gt;G1711,(AF1711-G1711)*($G$23+AB1711),0),IF(X1711&gt;F1711,(X1711-F1711)*($G$23+T1711),0),IF(P1711&gt;E1711,(P1711-E1711)*($G$23+L1711),0))</f>
        <v>0</v>
      </c>
      <c r="AP1711" s="18">
        <f>-$C$24</f>
        <v>-313614.51120000001</v>
      </c>
      <c r="AQ1711" s="17">
        <f ca="1">L1711*P1711+T1711*X1711+AB1711*AF1711+AJ1711*AN1711-AO1711+AP1711</f>
        <v>580951.32880000002</v>
      </c>
      <c r="AS1711" s="21">
        <f ca="1">SUM(IF(AN1711&gt;H1711, (AN1711-H1711), 0),IF(AF1711&gt;G1711,(AF1711-G1711),0),IF(X1711&gt;F1711,(X1711-F1711),0),IF(P1711&gt;E1711,(P1711-E1711),0))</f>
        <v>0</v>
      </c>
    </row>
    <row r="1712" spans="1:45" x14ac:dyDescent="0.4">
      <c r="A1712" s="15">
        <v>1684</v>
      </c>
      <c r="B1712" s="15">
        <f ca="1">IF(RAND() &lt; (8/12), 0, 1)</f>
        <v>0</v>
      </c>
      <c r="C1712" s="20">
        <f ca="1">RAND()</f>
        <v>7.9124064075716594E-2</v>
      </c>
      <c r="D1712" s="15" t="str">
        <f ca="1">LOOKUP(C1712,$H$13:$H$16,$F$13:$F$16)</f>
        <v>Airbus A350-900</v>
      </c>
      <c r="E1712" s="15">
        <f ca="1">LOOKUP(D1712,$F$6:$F$9,$I$6:$I$9)</f>
        <v>0</v>
      </c>
      <c r="F1712" s="15">
        <f ca="1">LOOKUP(D1712,$F$6:$F$9,$J$6:$J$9)</f>
        <v>32</v>
      </c>
      <c r="G1712" s="15">
        <f ca="1">LOOKUP(D1712,$F$6:$F$9,$K$6:$K$9)</f>
        <v>21</v>
      </c>
      <c r="H1712" s="15">
        <f ca="1">LOOKUP(D1712,$F$6:$F$9,$L$6:$L$9)</f>
        <v>259</v>
      </c>
      <c r="I1712" s="20">
        <f ca="1">RAND()</f>
        <v>0.72909395286990664</v>
      </c>
      <c r="J1712" s="15">
        <f ca="1">IF(B1712=1, ROUND(_xlfn.NORM.INV(I1712,$C$5,$C$6)*(1+$T$14), 0), ROUND(_xlfn.NORM.INV(I1712, $D$5, $D$6)*(1+$T$14), 0))</f>
        <v>5</v>
      </c>
      <c r="K1712" s="20">
        <f ca="1">RAND()</f>
        <v>0.38606768477940079</v>
      </c>
      <c r="L1712" s="18">
        <f ca="1">IF(B1712=1, ROUND(_xlfn.NORM.INV(K1712,$C$7,$C$8), 2), ROUND(_xlfn.NORM.INV(K1712, $D$7, $D$8), 2))</f>
        <v>10360.4</v>
      </c>
      <c r="M1712" s="15">
        <f ca="1">MIN(E1712,J1712)</f>
        <v>0</v>
      </c>
      <c r="N1712" s="15">
        <f ca="1">RAND()</f>
        <v>3.4414244380209125E-2</v>
      </c>
      <c r="O1712" s="19">
        <f ca="1">(IF(B1712=1, $G$21+($G$22-$G$21)*N1712, $H$21+($H$22-$H$21)*N1712))</f>
        <v>1.1032427331406275E-2</v>
      </c>
      <c r="P1712" s="15">
        <f ca="1">ROUND(M1712*(1-O1712), 0)</f>
        <v>0</v>
      </c>
      <c r="Q1712" s="20">
        <f ca="1">RAND()</f>
        <v>0.24158213885825974</v>
      </c>
      <c r="R1712" s="15">
        <f ca="1">IF(B1712=1, ROUND(_xlfn.NORM.INV(Q1712,$C$9,$C$10)*(1+$T$14), 0), ROUND(_xlfn.NORM.INV(Q1712, $D$9, $D$10)*(1+$T$14), 0))</f>
        <v>33</v>
      </c>
      <c r="S1712" s="20">
        <f ca="1">RAND()</f>
        <v>0.50513856681120173</v>
      </c>
      <c r="T1712" s="18">
        <f ca="1">IF(B1712=1, ROUND(_xlfn.NORM.INV(S1712,$C$11,$C$12), 2), ROUND(_xlfn.NORM.INV(S1712, $D$11, $D$12), 2))</f>
        <v>5249.13</v>
      </c>
      <c r="U1712" s="15">
        <f ca="1">MIN(F1712,R1712)</f>
        <v>32</v>
      </c>
      <c r="V1712" s="15">
        <f ca="1">RAND()</f>
        <v>0.71716479620743101</v>
      </c>
      <c r="W1712" s="19">
        <f ca="1">(IF(B1712=1, $G$21+($G$22-$G$21)*V1712, $H$21+($H$22-$H$21)*V1712))</f>
        <v>3.1514943886222932E-2</v>
      </c>
      <c r="X1712" s="15">
        <f ca="1">ROUND(U1712*(1-W1712), 0)</f>
        <v>31</v>
      </c>
      <c r="Y1712" s="20">
        <f ca="1">RAND()</f>
        <v>0.78755756229202645</v>
      </c>
      <c r="Z1712" s="15">
        <f ca="1">IF(B1712=1, ROUND(_xlfn.NORM.INV(Y1712,$C$13,$C$14)*(1+$T$14), 0), ROUND(_xlfn.NORM.INV(Y1712, $D$13, $D$14)*(1+$T$14), 0))</f>
        <v>43</v>
      </c>
      <c r="AA1712" s="20">
        <f ca="1">RAND()</f>
        <v>0.46762574892877451</v>
      </c>
      <c r="AB1712" s="18">
        <f ca="1">IF(B1712=1, ROUND(_xlfn.NORM.INV(AA1712,$C$15,$C$16), 2), ROUND(_xlfn.NORM.INV(AA1712, $D$15, $D$16), 2))</f>
        <v>2788.09</v>
      </c>
      <c r="AC1712" s="15">
        <f ca="1">MIN(G1712,Z1712)</f>
        <v>21</v>
      </c>
      <c r="AD1712" s="15">
        <f ca="1">RAND()</f>
        <v>0.62911478378859653</v>
      </c>
      <c r="AE1712" s="19">
        <f ca="1">(IF(B1712=1, $G$21+($G$22-$G$21)*AD1712, $H$21+($H$22-$H$21)*AD1712))</f>
        <v>2.8873443513657893E-2</v>
      </c>
      <c r="AF1712" s="15">
        <f ca="1">ROUND(AC1712*(1-AE1712), 0)</f>
        <v>20</v>
      </c>
      <c r="AG1712" s="20">
        <f ca="1">RAND()</f>
        <v>0.2927756334219993</v>
      </c>
      <c r="AH1712" s="15">
        <f ca="1">IF(B1712=1, ROUND(_xlfn.NORM.INV(AG1712,$C$17,$C$18)*(1+$T$14), 0), ROUND(_xlfn.NORM.INV(AG1712, $D$17, $D$18)*(1+$T$14), 0))</f>
        <v>171</v>
      </c>
      <c r="AI1712" s="20">
        <f ca="1">RAND()</f>
        <v>9.4613550998611351E-2</v>
      </c>
      <c r="AJ1712" s="18">
        <f ca="1">IF(B1712=1, ROUND(_xlfn.NORM.INV(AI1712,$C$19,$C$20), 2), ROUND(_xlfn.NORM.INV(AI1712, $D$19, $D$20), 2))</f>
        <v>1649</v>
      </c>
      <c r="AK1712" s="15">
        <f ca="1">MIN(ROUND(H1712*(1+$C$22),0),AH1712)</f>
        <v>171</v>
      </c>
      <c r="AL1712" s="20">
        <f ca="1">RAND()</f>
        <v>0.88865120820892085</v>
      </c>
      <c r="AM1712" s="19">
        <f ca="1">(IF(B1712=1, $G$21+($G$22-$G$21)*AL1712, $H$21+($H$22-$H$21)*AL1712))</f>
        <v>3.6659536246267624E-2</v>
      </c>
      <c r="AN1712" s="15">
        <f ca="1">ROUND(AK1712*(1-AM1712), 0)</f>
        <v>165</v>
      </c>
      <c r="AO1712" s="18">
        <f ca="1">SUM(IF(AN1712&gt;H1712, (AN1712-H1712)*($G$23+AJ1712), 0),IF(AF1712&gt;G1712,(AF1712-G1712)*($G$23+AB1712),0),IF(X1712&gt;F1712,(X1712-F1712)*($G$23+T1712),0),IF(P1712&gt;E1712,(P1712-E1712)*($G$23+L1712),0))</f>
        <v>0</v>
      </c>
      <c r="AP1712" s="18">
        <f>-$C$24</f>
        <v>-313614.51120000001</v>
      </c>
      <c r="AQ1712" s="17">
        <f ca="1">L1712*P1712+T1712*X1712+AB1712*AF1712+AJ1712*AN1712-AO1712+AP1712</f>
        <v>176955.31880000001</v>
      </c>
      <c r="AS1712" s="21">
        <f ca="1">SUM(IF(AN1712&gt;H1712, (AN1712-H1712), 0),IF(AF1712&gt;G1712,(AF1712-G1712),0),IF(X1712&gt;F1712,(X1712-F1712),0),IF(P1712&gt;E1712,(P1712-E1712),0))</f>
        <v>0</v>
      </c>
    </row>
    <row r="1713" spans="1:45" x14ac:dyDescent="0.4">
      <c r="A1713" s="15">
        <v>1685</v>
      </c>
      <c r="B1713" s="15">
        <f ca="1">IF(RAND() &lt; (8/12), 0, 1)</f>
        <v>0</v>
      </c>
      <c r="C1713" s="20">
        <f ca="1">RAND()</f>
        <v>0.69465003848428963</v>
      </c>
      <c r="D1713" s="15" t="str">
        <f ca="1">LOOKUP(C1713,$H$13:$H$16,$F$13:$F$16)</f>
        <v>Boeing 777-300ER</v>
      </c>
      <c r="E1713" s="15">
        <f ca="1">LOOKUP(D1713,$F$6:$F$9,$I$6:$I$9)</f>
        <v>8</v>
      </c>
      <c r="F1713" s="15">
        <f ca="1">LOOKUP(D1713,$F$6:$F$9,$J$6:$J$9)</f>
        <v>40</v>
      </c>
      <c r="G1713" s="15">
        <f ca="1">LOOKUP(D1713,$F$6:$F$9,$K$6:$K$9)</f>
        <v>24</v>
      </c>
      <c r="H1713" s="15">
        <f ca="1">LOOKUP(D1713,$F$6:$F$9,$L$6:$L$9)</f>
        <v>260</v>
      </c>
      <c r="I1713" s="20">
        <f ca="1">RAND()</f>
        <v>0.25732486816518774</v>
      </c>
      <c r="J1713" s="15">
        <f ca="1">IF(B1713=1, ROUND(_xlfn.NORM.INV(I1713,$C$5,$C$6)*(1+$T$14), 0), ROUND(_xlfn.NORM.INV(I1713, $D$5, $D$6)*(1+$T$14), 0))</f>
        <v>4</v>
      </c>
      <c r="K1713" s="20">
        <f ca="1">RAND()</f>
        <v>0.49876472282939932</v>
      </c>
      <c r="L1713" s="18">
        <f ca="1">IF(B1713=1, ROUND(_xlfn.NORM.INV(K1713,$C$7,$C$8), 2), ROUND(_xlfn.NORM.INV(K1713, $D$7, $D$8), 2))</f>
        <v>10490.97</v>
      </c>
      <c r="M1713" s="15">
        <f ca="1">MIN(E1713,J1713)</f>
        <v>4</v>
      </c>
      <c r="N1713" s="15">
        <f ca="1">RAND()</f>
        <v>0.42520337801041297</v>
      </c>
      <c r="O1713" s="19">
        <f ca="1">(IF(B1713=1, $G$21+($G$22-$G$21)*N1713, $H$21+($H$22-$H$21)*N1713))</f>
        <v>2.275610134031239E-2</v>
      </c>
      <c r="P1713" s="15">
        <f ca="1">ROUND(M1713*(1-O1713), 0)</f>
        <v>4</v>
      </c>
      <c r="Q1713" s="20">
        <f ca="1">RAND()</f>
        <v>0.69802953980593829</v>
      </c>
      <c r="R1713" s="15">
        <f ca="1">IF(B1713=1, ROUND(_xlfn.NORM.INV(Q1713,$C$9,$C$10)*(1+$T$14), 0), ROUND(_xlfn.NORM.INV(Q1713, $D$9, $D$10)*(1+$T$14), 0))</f>
        <v>45</v>
      </c>
      <c r="S1713" s="20">
        <f ca="1">RAND()</f>
        <v>0.18739844523797533</v>
      </c>
      <c r="T1713" s="18">
        <f ca="1">IF(B1713=1, ROUND(_xlfn.NORM.INV(S1713,$C$11,$C$12), 2), ROUND(_xlfn.NORM.INV(S1713, $D$11, $D$12), 2))</f>
        <v>5043.9399999999996</v>
      </c>
      <c r="U1713" s="15">
        <f ca="1">MIN(F1713,R1713)</f>
        <v>40</v>
      </c>
      <c r="V1713" s="15">
        <f ca="1">RAND()</f>
        <v>0.86566201481430782</v>
      </c>
      <c r="W1713" s="19">
        <f ca="1">(IF(B1713=1, $G$21+($G$22-$G$21)*V1713, $H$21+($H$22-$H$21)*V1713))</f>
        <v>3.5969860444429236E-2</v>
      </c>
      <c r="X1713" s="15">
        <f ca="1">ROUND(U1713*(1-W1713), 0)</f>
        <v>39</v>
      </c>
      <c r="Y1713" s="20">
        <f ca="1">RAND()</f>
        <v>0.46037905535619927</v>
      </c>
      <c r="Z1713" s="15">
        <f ca="1">IF(B1713=1, ROUND(_xlfn.NORM.INV(Y1713,$C$13,$C$14)*(1+$T$14), 0), ROUND(_xlfn.NORM.INV(Y1713, $D$13, $D$14)*(1+$T$14), 0))</f>
        <v>35</v>
      </c>
      <c r="AA1713" s="20">
        <f ca="1">RAND()</f>
        <v>0.25166207436615373</v>
      </c>
      <c r="AB1713" s="18">
        <f ca="1">IF(B1713=1, ROUND(_xlfn.NORM.INV(AA1713,$C$15,$C$16), 2), ROUND(_xlfn.NORM.INV(AA1713, $D$15, $D$16), 2))</f>
        <v>2716.63</v>
      </c>
      <c r="AC1713" s="15">
        <f ca="1">MIN(G1713,Z1713)</f>
        <v>24</v>
      </c>
      <c r="AD1713" s="15">
        <f ca="1">RAND()</f>
        <v>0.2170087180532736</v>
      </c>
      <c r="AE1713" s="19">
        <f ca="1">(IF(B1713=1, $G$21+($G$22-$G$21)*AD1713, $H$21+($H$22-$H$21)*AD1713))</f>
        <v>1.6510261541598209E-2</v>
      </c>
      <c r="AF1713" s="15">
        <f ca="1">ROUND(AC1713*(1-AE1713), 0)</f>
        <v>24</v>
      </c>
      <c r="AG1713" s="20">
        <f ca="1">RAND()</f>
        <v>0.23591778636108973</v>
      </c>
      <c r="AH1713" s="15">
        <f ca="1">IF(B1713=1, ROUND(_xlfn.NORM.INV(AG1713,$C$17,$C$18)*(1+$T$14), 0), ROUND(_xlfn.NORM.INV(AG1713, $D$17, $D$18)*(1+$T$14), 0))</f>
        <v>162</v>
      </c>
      <c r="AI1713" s="20">
        <f ca="1">RAND()</f>
        <v>0.62266650817432623</v>
      </c>
      <c r="AJ1713" s="18">
        <f ca="1">IF(B1713=1, ROUND(_xlfn.NORM.INV(AI1713,$C$19,$C$20), 2), ROUND(_xlfn.NORM.INV(AI1713, $D$19, $D$20), 2))</f>
        <v>1772.47</v>
      </c>
      <c r="AK1713" s="15">
        <f ca="1">MIN(ROUND(H1713*(1+$C$22),0),AH1713)</f>
        <v>162</v>
      </c>
      <c r="AL1713" s="20">
        <f ca="1">RAND()</f>
        <v>0.87386686902737931</v>
      </c>
      <c r="AM1713" s="19">
        <f ca="1">(IF(B1713=1, $G$21+($G$22-$G$21)*AL1713, $H$21+($H$22-$H$21)*AL1713))</f>
        <v>3.6216006070821379E-2</v>
      </c>
      <c r="AN1713" s="15">
        <f ca="1">ROUND(AK1713*(1-AM1713), 0)</f>
        <v>156</v>
      </c>
      <c r="AO1713" s="18">
        <f ca="1">SUM(IF(AN1713&gt;H1713, (AN1713-H1713)*($G$23+AJ1713), 0),IF(AF1713&gt;G1713,(AF1713-G1713)*($G$23+AB1713),0),IF(X1713&gt;F1713,(X1713-F1713)*($G$23+T1713),0),IF(P1713&gt;E1713,(P1713-E1713)*($G$23+L1713),0))</f>
        <v>0</v>
      </c>
      <c r="AP1713" s="18">
        <f>-$C$24</f>
        <v>-313614.51120000001</v>
      </c>
      <c r="AQ1713" s="17">
        <f ca="1">L1713*P1713+T1713*X1713+AB1713*AF1713+AJ1713*AN1713-AO1713+AP1713</f>
        <v>266767.46879999997</v>
      </c>
      <c r="AS1713" s="21">
        <f ca="1">SUM(IF(AN1713&gt;H1713, (AN1713-H1713), 0),IF(AF1713&gt;G1713,(AF1713-G1713),0),IF(X1713&gt;F1713,(X1713-F1713),0),IF(P1713&gt;E1713,(P1713-E1713),0))</f>
        <v>0</v>
      </c>
    </row>
    <row r="1714" spans="1:45" x14ac:dyDescent="0.4">
      <c r="A1714" s="15">
        <v>1686</v>
      </c>
      <c r="B1714" s="15">
        <f ca="1">IF(RAND() &lt; (8/12), 0, 1)</f>
        <v>0</v>
      </c>
      <c r="C1714" s="20">
        <f ca="1">RAND()</f>
        <v>0.34124856465824449</v>
      </c>
      <c r="D1714" s="15" t="str">
        <f ca="1">LOOKUP(C1714,$H$13:$H$16,$F$13:$F$16)</f>
        <v>Airbus A380-800</v>
      </c>
      <c r="E1714" s="15">
        <f ca="1">LOOKUP(D1714,$F$6:$F$9,$I$6:$I$9)</f>
        <v>14</v>
      </c>
      <c r="F1714" s="15">
        <f ca="1">LOOKUP(D1714,$F$6:$F$9,$J$6:$J$9)</f>
        <v>76</v>
      </c>
      <c r="G1714" s="15">
        <f ca="1">LOOKUP(D1714,$F$6:$F$9,$K$6:$K$9)</f>
        <v>56</v>
      </c>
      <c r="H1714" s="15">
        <f ca="1">LOOKUP(D1714,$F$6:$F$9,$L$6:$L$9)</f>
        <v>341</v>
      </c>
      <c r="I1714" s="20">
        <f ca="1">RAND()</f>
        <v>0.63790525970714762</v>
      </c>
      <c r="J1714" s="15">
        <f ca="1">IF(B1714=1, ROUND(_xlfn.NORM.INV(I1714,$C$5,$C$6)*(1+$T$14), 0), ROUND(_xlfn.NORM.INV(I1714, $D$5, $D$6)*(1+$T$14), 0))</f>
        <v>5</v>
      </c>
      <c r="K1714" s="20">
        <f ca="1">RAND()</f>
        <v>0.92248182005082546</v>
      </c>
      <c r="L1714" s="18">
        <f ca="1">IF(B1714=1, ROUND(_xlfn.NORM.INV(K1714,$C$7,$C$8), 2), ROUND(_xlfn.NORM.INV(K1714, $D$7, $D$8), 2))</f>
        <v>11140.45</v>
      </c>
      <c r="M1714" s="15">
        <f ca="1">MIN(E1714,J1714)</f>
        <v>5</v>
      </c>
      <c r="N1714" s="15">
        <f ca="1">RAND()</f>
        <v>0.93673634152008156</v>
      </c>
      <c r="O1714" s="19">
        <f ca="1">(IF(B1714=1, $G$21+($G$22-$G$21)*N1714, $H$21+($H$22-$H$21)*N1714))</f>
        <v>3.8102090245602446E-2</v>
      </c>
      <c r="P1714" s="15">
        <f ca="1">ROUND(M1714*(1-O1714), 0)</f>
        <v>5</v>
      </c>
      <c r="Q1714" s="20">
        <f ca="1">RAND()</f>
        <v>0.35568063399835503</v>
      </c>
      <c r="R1714" s="15">
        <f ca="1">IF(B1714=1, ROUND(_xlfn.NORM.INV(Q1714,$C$9,$C$10)*(1+$T$14), 0), ROUND(_xlfn.NORM.INV(Q1714, $D$9, $D$10)*(1+$T$14), 0))</f>
        <v>36</v>
      </c>
      <c r="S1714" s="20">
        <f ca="1">RAND()</f>
        <v>0.55496138220872837</v>
      </c>
      <c r="T1714" s="18">
        <f ca="1">IF(B1714=1, ROUND(_xlfn.NORM.INV(S1714,$C$11,$C$12), 2), ROUND(_xlfn.NORM.INV(S1714, $D$11, $D$12), 2))</f>
        <v>5277.68</v>
      </c>
      <c r="U1714" s="15">
        <f ca="1">MIN(F1714,R1714)</f>
        <v>36</v>
      </c>
      <c r="V1714" s="15">
        <f ca="1">RAND()</f>
        <v>0.17074166046234707</v>
      </c>
      <c r="W1714" s="19">
        <f ca="1">(IF(B1714=1, $G$21+($G$22-$G$21)*V1714, $H$21+($H$22-$H$21)*V1714))</f>
        <v>1.5122249813870413E-2</v>
      </c>
      <c r="X1714" s="15">
        <f ca="1">ROUND(U1714*(1-W1714), 0)</f>
        <v>35</v>
      </c>
      <c r="Y1714" s="20">
        <f ca="1">RAND()</f>
        <v>0.55196573223904977</v>
      </c>
      <c r="Z1714" s="15">
        <f ca="1">IF(B1714=1, ROUND(_xlfn.NORM.INV(Y1714,$C$13,$C$14)*(1+$T$14), 0), ROUND(_xlfn.NORM.INV(Y1714, $D$13, $D$14)*(1+$T$14), 0))</f>
        <v>37</v>
      </c>
      <c r="AA1714" s="20">
        <f ca="1">RAND()</f>
        <v>0.88605316353777885</v>
      </c>
      <c r="AB1714" s="18">
        <f ca="1">IF(B1714=1, ROUND(_xlfn.NORM.INV(AA1714,$C$15,$C$16), 2), ROUND(_xlfn.NORM.INV(AA1714, $D$15, $D$16), 2))</f>
        <v>2944.52</v>
      </c>
      <c r="AC1714" s="15">
        <f ca="1">MIN(G1714,Z1714)</f>
        <v>37</v>
      </c>
      <c r="AD1714" s="15">
        <f ca="1">RAND()</f>
        <v>0.36211778823740171</v>
      </c>
      <c r="AE1714" s="19">
        <f ca="1">(IF(B1714=1, $G$21+($G$22-$G$21)*AD1714, $H$21+($H$22-$H$21)*AD1714))</f>
        <v>2.086353364712205E-2</v>
      </c>
      <c r="AF1714" s="15">
        <f ca="1">ROUND(AC1714*(1-AE1714), 0)</f>
        <v>36</v>
      </c>
      <c r="AG1714" s="20">
        <f ca="1">RAND()</f>
        <v>0.1437581039638639</v>
      </c>
      <c r="AH1714" s="15">
        <f ca="1">IF(B1714=1, ROUND(_xlfn.NORM.INV(AG1714,$C$17,$C$18)*(1+$T$14), 0), ROUND(_xlfn.NORM.INV(AG1714, $D$17, $D$18)*(1+$T$14), 0))</f>
        <v>144</v>
      </c>
      <c r="AI1714" s="20">
        <f ca="1">RAND()</f>
        <v>0.47315712035274693</v>
      </c>
      <c r="AJ1714" s="18">
        <f ca="1">IF(B1714=1, ROUND(_xlfn.NORM.INV(AI1714,$C$19,$C$20), 2), ROUND(_xlfn.NORM.INV(AI1714, $D$19, $D$20), 2))</f>
        <v>1743.62</v>
      </c>
      <c r="AK1714" s="15">
        <f ca="1">MIN(ROUND(H1714*(1+$C$22),0),AH1714)</f>
        <v>144</v>
      </c>
      <c r="AL1714" s="20">
        <f ca="1">RAND()</f>
        <v>0.91229986153747034</v>
      </c>
      <c r="AM1714" s="19">
        <f ca="1">(IF(B1714=1, $G$21+($G$22-$G$21)*AL1714, $H$21+($H$22-$H$21)*AL1714))</f>
        <v>3.736899584612411E-2</v>
      </c>
      <c r="AN1714" s="15">
        <f ca="1">ROUND(AK1714*(1-AM1714), 0)</f>
        <v>139</v>
      </c>
      <c r="AO1714" s="18">
        <f ca="1">SUM(IF(AN1714&gt;H1714, (AN1714-H1714)*($G$23+AJ1714), 0),IF(AF1714&gt;G1714,(AF1714-G1714)*($G$23+AB1714),0),IF(X1714&gt;F1714,(X1714-F1714)*($G$23+T1714),0),IF(P1714&gt;E1714,(P1714-E1714)*($G$23+L1714),0))</f>
        <v>0</v>
      </c>
      <c r="AP1714" s="18">
        <f>-$C$24</f>
        <v>-313614.51120000001</v>
      </c>
      <c r="AQ1714" s="17">
        <f ca="1">L1714*P1714+T1714*X1714+AB1714*AF1714+AJ1714*AN1714-AO1714+AP1714</f>
        <v>275172.43879999995</v>
      </c>
      <c r="AS1714" s="21">
        <f ca="1">SUM(IF(AN1714&gt;H1714, (AN1714-H1714), 0),IF(AF1714&gt;G1714,(AF1714-G1714),0),IF(X1714&gt;F1714,(X1714-F1714),0),IF(P1714&gt;E1714,(P1714-E1714),0))</f>
        <v>0</v>
      </c>
    </row>
    <row r="1715" spans="1:45" x14ac:dyDescent="0.4">
      <c r="A1715" s="15">
        <v>1687</v>
      </c>
      <c r="B1715" s="15">
        <f ca="1">IF(RAND() &lt; (8/12), 0, 1)</f>
        <v>1</v>
      </c>
      <c r="C1715" s="20">
        <f ca="1">RAND()</f>
        <v>0.67797857881548296</v>
      </c>
      <c r="D1715" s="15" t="str">
        <f ca="1">LOOKUP(C1715,$H$13:$H$16,$F$13:$F$16)</f>
        <v>Boeing 777-300ER</v>
      </c>
      <c r="E1715" s="15">
        <f ca="1">LOOKUP(D1715,$F$6:$F$9,$I$6:$I$9)</f>
        <v>8</v>
      </c>
      <c r="F1715" s="15">
        <f ca="1">LOOKUP(D1715,$F$6:$F$9,$J$6:$J$9)</f>
        <v>40</v>
      </c>
      <c r="G1715" s="15">
        <f ca="1">LOOKUP(D1715,$F$6:$F$9,$K$6:$K$9)</f>
        <v>24</v>
      </c>
      <c r="H1715" s="15">
        <f ca="1">LOOKUP(D1715,$F$6:$F$9,$L$6:$L$9)</f>
        <v>260</v>
      </c>
      <c r="I1715" s="20">
        <f ca="1">RAND()</f>
        <v>0.63870758142011086</v>
      </c>
      <c r="J1715" s="15">
        <f ca="1">IF(B1715=1, ROUND(_xlfn.NORM.INV(I1715,$C$5,$C$6)*(1+$T$14), 0), ROUND(_xlfn.NORM.INV(I1715, $D$5, $D$6)*(1+$T$14), 0))</f>
        <v>7</v>
      </c>
      <c r="K1715" s="20">
        <f ca="1">RAND()</f>
        <v>0.87324712107852587</v>
      </c>
      <c r="L1715" s="18">
        <f ca="1">IF(B1715=1, ROUND(_xlfn.NORM.INV(K1715,$C$7,$C$8), 2), ROUND(_xlfn.NORM.INV(K1715, $D$7, $D$8), 2))</f>
        <v>15718.16</v>
      </c>
      <c r="M1715" s="15">
        <f ca="1">MIN(E1715,J1715)</f>
        <v>7</v>
      </c>
      <c r="N1715" s="15">
        <f ca="1">RAND()</f>
        <v>0.53896263290263247</v>
      </c>
      <c r="O1715" s="19">
        <f ca="1">(IF(B1715=1, $G$21+($G$22-$G$21)*N1715, $H$21+($H$22-$H$21)*N1715))</f>
        <v>3.3863692151592142E-2</v>
      </c>
      <c r="P1715" s="15">
        <f ca="1">ROUND(M1715*(1-O1715), 0)</f>
        <v>7</v>
      </c>
      <c r="Q1715" s="20">
        <f ca="1">RAND()</f>
        <v>0.48646510277549049</v>
      </c>
      <c r="R1715" s="15">
        <f ca="1">IF(B1715=1, ROUND(_xlfn.NORM.INV(Q1715,$C$9,$C$10)*(1+$T$14), 0), ROUND(_xlfn.NORM.INV(Q1715, $D$9, $D$10)*(1+$T$14), 0))</f>
        <v>60</v>
      </c>
      <c r="S1715" s="20">
        <f ca="1">RAND()</f>
        <v>0.6526863927218699</v>
      </c>
      <c r="T1715" s="18">
        <f ca="1">IF(B1715=1, ROUND(_xlfn.NORM.INV(S1715,$C$11,$C$12), 2), ROUND(_xlfn.NORM.INV(S1715, $D$11, $D$12), 2))</f>
        <v>7183.44</v>
      </c>
      <c r="U1715" s="15">
        <f ca="1">MIN(F1715,R1715)</f>
        <v>40</v>
      </c>
      <c r="V1715" s="15">
        <f ca="1">RAND()</f>
        <v>0.12298826125532991</v>
      </c>
      <c r="W1715" s="19">
        <f ca="1">(IF(B1715=1, $G$21+($G$22-$G$21)*V1715, $H$21+($H$22-$H$21)*V1715))</f>
        <v>1.9304589143936547E-2</v>
      </c>
      <c r="X1715" s="15">
        <f ca="1">ROUND(U1715*(1-W1715), 0)</f>
        <v>39</v>
      </c>
      <c r="Y1715" s="20">
        <f ca="1">RAND()</f>
        <v>0.32875708596190201</v>
      </c>
      <c r="Z1715" s="15">
        <f ca="1">IF(B1715=1, ROUND(_xlfn.NORM.INV(Y1715,$C$13,$C$14)*(1+$T$14), 0), ROUND(_xlfn.NORM.INV(Y1715, $D$13, $D$14)*(1+$T$14), 0))</f>
        <v>44</v>
      </c>
      <c r="AA1715" s="20">
        <f ca="1">RAND()</f>
        <v>0.96538628999365794</v>
      </c>
      <c r="AB1715" s="18">
        <f ca="1">IF(B1715=1, ROUND(_xlfn.NORM.INV(AA1715,$C$15,$C$16), 2), ROUND(_xlfn.NORM.INV(AA1715, $D$15, $D$16), 2))</f>
        <v>4516.1499999999996</v>
      </c>
      <c r="AC1715" s="15">
        <f ca="1">MIN(G1715,Z1715)</f>
        <v>24</v>
      </c>
      <c r="AD1715" s="15">
        <f ca="1">RAND()</f>
        <v>0.40295350601038926</v>
      </c>
      <c r="AE1715" s="19">
        <f ca="1">(IF(B1715=1, $G$21+($G$22-$G$21)*AD1715, $H$21+($H$22-$H$21)*AD1715))</f>
        <v>2.9103372710363624E-2</v>
      </c>
      <c r="AF1715" s="15">
        <f ca="1">ROUND(AC1715*(1-AE1715), 0)</f>
        <v>23</v>
      </c>
      <c r="AG1715" s="20">
        <f ca="1">RAND()</f>
        <v>0.28188570608911745</v>
      </c>
      <c r="AH1715" s="15">
        <f ca="1">IF(B1715=1, ROUND(_xlfn.NORM.INV(AG1715,$C$17,$C$18)*(1+$T$14), 0), ROUND(_xlfn.NORM.INV(AG1715, $D$17, $D$18)*(1+$T$14), 0))</f>
        <v>232</v>
      </c>
      <c r="AI1715" s="20">
        <f ca="1">RAND()</f>
        <v>0.53536939759200119</v>
      </c>
      <c r="AJ1715" s="18">
        <f ca="1">IF(B1715=1, ROUND(_xlfn.NORM.INV(AI1715,$C$19,$C$20), 2), ROUND(_xlfn.NORM.INV(AI1715, $D$19, $D$20), 2))</f>
        <v>2303.16</v>
      </c>
      <c r="AK1715" s="15">
        <f ca="1">MIN(ROUND(H1715*(1+$C$22),0),AH1715)</f>
        <v>232</v>
      </c>
      <c r="AL1715" s="20">
        <f ca="1">RAND()</f>
        <v>0.61867435299970275</v>
      </c>
      <c r="AM1715" s="19">
        <f ca="1">(IF(B1715=1, $G$21+($G$22-$G$21)*AL1715, $H$21+($H$22-$H$21)*AL1715))</f>
        <v>3.6653602354989601E-2</v>
      </c>
      <c r="AN1715" s="15">
        <f ca="1">ROUND(AK1715*(1-AM1715), 0)</f>
        <v>223</v>
      </c>
      <c r="AO1715" s="18">
        <f ca="1">SUM(IF(AN1715&gt;H1715, (AN1715-H1715)*($G$23+AJ1715), 0),IF(AF1715&gt;G1715,(AF1715-G1715)*($G$23+AB1715),0),IF(X1715&gt;F1715,(X1715-F1715)*($G$23+T1715),0),IF(P1715&gt;E1715,(P1715-E1715)*($G$23+L1715),0))</f>
        <v>0</v>
      </c>
      <c r="AP1715" s="18">
        <f>-$C$24</f>
        <v>-313614.51120000001</v>
      </c>
      <c r="AQ1715" s="17">
        <f ca="1">L1715*P1715+T1715*X1715+AB1715*AF1715+AJ1715*AN1715-AO1715+AP1715</f>
        <v>694042.89879999985</v>
      </c>
      <c r="AS1715" s="21">
        <f ca="1">SUM(IF(AN1715&gt;H1715, (AN1715-H1715), 0),IF(AF1715&gt;G1715,(AF1715-G1715),0),IF(X1715&gt;F1715,(X1715-F1715),0),IF(P1715&gt;E1715,(P1715-E1715),0))</f>
        <v>0</v>
      </c>
    </row>
    <row r="1716" spans="1:45" x14ac:dyDescent="0.4">
      <c r="A1716" s="15">
        <v>1688</v>
      </c>
      <c r="B1716" s="15">
        <f ca="1">IF(RAND() &lt; (8/12), 0, 1)</f>
        <v>0</v>
      </c>
      <c r="C1716" s="20">
        <f ca="1">RAND()</f>
        <v>0.30068376491207027</v>
      </c>
      <c r="D1716" s="15" t="str">
        <f ca="1">LOOKUP(C1716,$H$13:$H$16,$F$13:$F$16)</f>
        <v>Airbus A380-800</v>
      </c>
      <c r="E1716" s="15">
        <f ca="1">LOOKUP(D1716,$F$6:$F$9,$I$6:$I$9)</f>
        <v>14</v>
      </c>
      <c r="F1716" s="15">
        <f ca="1">LOOKUP(D1716,$F$6:$F$9,$J$6:$J$9)</f>
        <v>76</v>
      </c>
      <c r="G1716" s="15">
        <f ca="1">LOOKUP(D1716,$F$6:$F$9,$K$6:$K$9)</f>
        <v>56</v>
      </c>
      <c r="H1716" s="15">
        <f ca="1">LOOKUP(D1716,$F$6:$F$9,$L$6:$L$9)</f>
        <v>341</v>
      </c>
      <c r="I1716" s="20">
        <f ca="1">RAND()</f>
        <v>0.85802062262411383</v>
      </c>
      <c r="J1716" s="15">
        <f ca="1">IF(B1716=1, ROUND(_xlfn.NORM.INV(I1716,$C$5,$C$6)*(1+$T$14), 0), ROUND(_xlfn.NORM.INV(I1716, $D$5, $D$6)*(1+$T$14), 0))</f>
        <v>5</v>
      </c>
      <c r="K1716" s="20">
        <f ca="1">RAND()</f>
        <v>0.12311303992300504</v>
      </c>
      <c r="L1716" s="18">
        <f ca="1">IF(B1716=1, ROUND(_xlfn.NORM.INV(K1716,$C$7,$C$8), 2), ROUND(_xlfn.NORM.INV(K1716, $D$7, $D$8), 2))</f>
        <v>9963.9</v>
      </c>
      <c r="M1716" s="15">
        <f ca="1">MIN(E1716,J1716)</f>
        <v>5</v>
      </c>
      <c r="N1716" s="15">
        <f ca="1">RAND()</f>
        <v>0.94340867007481333</v>
      </c>
      <c r="O1716" s="19">
        <f ca="1">(IF(B1716=1, $G$21+($G$22-$G$21)*N1716, $H$21+($H$22-$H$21)*N1716))</f>
        <v>3.8302260102244398E-2</v>
      </c>
      <c r="P1716" s="15">
        <f ca="1">ROUND(M1716*(1-O1716), 0)</f>
        <v>5</v>
      </c>
      <c r="Q1716" s="20">
        <f ca="1">RAND()</f>
        <v>6.6789330087839827E-2</v>
      </c>
      <c r="R1716" s="15">
        <f ca="1">IF(B1716=1, ROUND(_xlfn.NORM.INV(Q1716,$C$9,$C$10)*(1+$T$14), 0), ROUND(_xlfn.NORM.INV(Q1716, $D$9, $D$10)*(1+$T$14), 0))</f>
        <v>24</v>
      </c>
      <c r="S1716" s="20">
        <f ca="1">RAND()</f>
        <v>0.53621198780274426</v>
      </c>
      <c r="T1716" s="18">
        <f ca="1">IF(B1716=1, ROUND(_xlfn.NORM.INV(S1716,$C$11,$C$12), 2), ROUND(_xlfn.NORM.INV(S1716, $D$11, $D$12), 2))</f>
        <v>5266.9</v>
      </c>
      <c r="U1716" s="15">
        <f ca="1">MIN(F1716,R1716)</f>
        <v>24</v>
      </c>
      <c r="V1716" s="15">
        <f ca="1">RAND()</f>
        <v>0.23987223020085369</v>
      </c>
      <c r="W1716" s="19">
        <f ca="1">(IF(B1716=1, $G$21+($G$22-$G$21)*V1716, $H$21+($H$22-$H$21)*V1716))</f>
        <v>1.7196166906025611E-2</v>
      </c>
      <c r="X1716" s="15">
        <f ca="1">ROUND(U1716*(1-W1716), 0)</f>
        <v>24</v>
      </c>
      <c r="Y1716" s="20">
        <f ca="1">RAND()</f>
        <v>0.80086690076138412</v>
      </c>
      <c r="Z1716" s="15">
        <f ca="1">IF(B1716=1, ROUND(_xlfn.NORM.INV(Y1716,$C$13,$C$14)*(1+$T$14), 0), ROUND(_xlfn.NORM.INV(Y1716, $D$13, $D$14)*(1+$T$14), 0))</f>
        <v>44</v>
      </c>
      <c r="AA1716" s="20">
        <f ca="1">RAND()</f>
        <v>0.74253010910103434</v>
      </c>
      <c r="AB1716" s="18">
        <f ca="1">IF(B1716=1, ROUND(_xlfn.NORM.INV(AA1716,$C$15,$C$16), 2), ROUND(_xlfn.NORM.INV(AA1716, $D$15, $D$16), 2))</f>
        <v>2877.11</v>
      </c>
      <c r="AC1716" s="15">
        <f ca="1">MIN(G1716,Z1716)</f>
        <v>44</v>
      </c>
      <c r="AD1716" s="15">
        <f ca="1">RAND()</f>
        <v>0.80659965444622339</v>
      </c>
      <c r="AE1716" s="19">
        <f ca="1">(IF(B1716=1, $G$21+($G$22-$G$21)*AD1716, $H$21+($H$22-$H$21)*AD1716))</f>
        <v>3.4197989633386702E-2</v>
      </c>
      <c r="AF1716" s="15">
        <f ca="1">ROUND(AC1716*(1-AE1716), 0)</f>
        <v>42</v>
      </c>
      <c r="AG1716" s="20">
        <f ca="1">RAND()</f>
        <v>0.31774727168187178</v>
      </c>
      <c r="AH1716" s="15">
        <f ca="1">IF(B1716=1, ROUND(_xlfn.NORM.INV(AG1716,$C$17,$C$18)*(1+$T$14), 0), ROUND(_xlfn.NORM.INV(AG1716, $D$17, $D$18)*(1+$T$14), 0))</f>
        <v>175</v>
      </c>
      <c r="AI1716" s="20">
        <f ca="1">RAND()</f>
        <v>0.57163896210466825</v>
      </c>
      <c r="AJ1716" s="18">
        <f ca="1">IF(B1716=1, ROUND(_xlfn.NORM.INV(AI1716,$C$19,$C$20), 2), ROUND(_xlfn.NORM.INV(AI1716, $D$19, $D$20), 2))</f>
        <v>1762.44</v>
      </c>
      <c r="AK1716" s="15">
        <f ca="1">MIN(ROUND(H1716*(1+$C$22),0),AH1716)</f>
        <v>175</v>
      </c>
      <c r="AL1716" s="20">
        <f ca="1">RAND()</f>
        <v>0.4717338402875676</v>
      </c>
      <c r="AM1716" s="19">
        <f ca="1">(IF(B1716=1, $G$21+($G$22-$G$21)*AL1716, $H$21+($H$22-$H$21)*AL1716))</f>
        <v>2.4152015208627028E-2</v>
      </c>
      <c r="AN1716" s="15">
        <f ca="1">ROUND(AK1716*(1-AM1716), 0)</f>
        <v>171</v>
      </c>
      <c r="AO1716" s="18">
        <f ca="1">SUM(IF(AN1716&gt;H1716, (AN1716-H1716)*($G$23+AJ1716), 0),IF(AF1716&gt;G1716,(AF1716-G1716)*($G$23+AB1716),0),IF(X1716&gt;F1716,(X1716-F1716)*($G$23+T1716),0),IF(P1716&gt;E1716,(P1716-E1716)*($G$23+L1716),0))</f>
        <v>0</v>
      </c>
      <c r="AP1716" s="18">
        <f>-$C$24</f>
        <v>-313614.51120000001</v>
      </c>
      <c r="AQ1716" s="17">
        <f ca="1">L1716*P1716+T1716*X1716+AB1716*AF1716+AJ1716*AN1716-AO1716+AP1716</f>
        <v>284826.44879999995</v>
      </c>
      <c r="AS1716" s="21">
        <f ca="1">SUM(IF(AN1716&gt;H1716, (AN1716-H1716), 0),IF(AF1716&gt;G1716,(AF1716-G1716),0),IF(X1716&gt;F1716,(X1716-F1716),0),IF(P1716&gt;E1716,(P1716-E1716),0))</f>
        <v>0</v>
      </c>
    </row>
    <row r="1717" spans="1:45" x14ac:dyDescent="0.4">
      <c r="A1717" s="15">
        <v>1689</v>
      </c>
      <c r="B1717" s="15">
        <f ca="1">IF(RAND() &lt; (8/12), 0, 1)</f>
        <v>0</v>
      </c>
      <c r="C1717" s="20">
        <f ca="1">RAND()</f>
        <v>0.38456798041132034</v>
      </c>
      <c r="D1717" s="15" t="str">
        <f ca="1">LOOKUP(C1717,$H$13:$H$16,$F$13:$F$16)</f>
        <v>Airbus A380-800</v>
      </c>
      <c r="E1717" s="15">
        <f ca="1">LOOKUP(D1717,$F$6:$F$9,$I$6:$I$9)</f>
        <v>14</v>
      </c>
      <c r="F1717" s="15">
        <f ca="1">LOOKUP(D1717,$F$6:$F$9,$J$6:$J$9)</f>
        <v>76</v>
      </c>
      <c r="G1717" s="15">
        <f ca="1">LOOKUP(D1717,$F$6:$F$9,$K$6:$K$9)</f>
        <v>56</v>
      </c>
      <c r="H1717" s="15">
        <f ca="1">LOOKUP(D1717,$F$6:$F$9,$L$6:$L$9)</f>
        <v>341</v>
      </c>
      <c r="I1717" s="20">
        <f ca="1">RAND()</f>
        <v>0.22507837524899432</v>
      </c>
      <c r="J1717" s="15">
        <f ca="1">IF(B1717=1, ROUND(_xlfn.NORM.INV(I1717,$C$5,$C$6)*(1+$T$14), 0), ROUND(_xlfn.NORM.INV(I1717, $D$5, $D$6)*(1+$T$14), 0))</f>
        <v>3</v>
      </c>
      <c r="K1717" s="20">
        <f ca="1">RAND()</f>
        <v>0.54003422610212715</v>
      </c>
      <c r="L1717" s="18">
        <f ca="1">IF(B1717=1, ROUND(_xlfn.NORM.INV(K1717,$C$7,$C$8), 2), ROUND(_xlfn.NORM.INV(K1717, $D$7, $D$8), 2))</f>
        <v>10538.19</v>
      </c>
      <c r="M1717" s="15">
        <f ca="1">MIN(E1717,J1717)</f>
        <v>3</v>
      </c>
      <c r="N1717" s="15">
        <f ca="1">RAND()</f>
        <v>0.81215848512606581</v>
      </c>
      <c r="O1717" s="19">
        <f ca="1">(IF(B1717=1, $G$21+($G$22-$G$21)*N1717, $H$21+($H$22-$H$21)*N1717))</f>
        <v>3.4364754553781976E-2</v>
      </c>
      <c r="P1717" s="15">
        <f ca="1">ROUND(M1717*(1-O1717), 0)</f>
        <v>3</v>
      </c>
      <c r="Q1717" s="20">
        <f ca="1">RAND()</f>
        <v>0.43301826987675385</v>
      </c>
      <c r="R1717" s="15">
        <f ca="1">IF(B1717=1, ROUND(_xlfn.NORM.INV(Q1717,$C$9,$C$10)*(1+$T$14), 0), ROUND(_xlfn.NORM.INV(Q1717, $D$9, $D$10)*(1+$T$14), 0))</f>
        <v>38</v>
      </c>
      <c r="S1717" s="20">
        <f ca="1">RAND()</f>
        <v>0.85128312291438213</v>
      </c>
      <c r="T1717" s="18">
        <f ca="1">IF(B1717=1, ROUND(_xlfn.NORM.INV(S1717,$C$11,$C$12), 2), ROUND(_xlfn.NORM.INV(S1717, $D$11, $D$12), 2))</f>
        <v>5483.63</v>
      </c>
      <c r="U1717" s="15">
        <f ca="1">MIN(F1717,R1717)</f>
        <v>38</v>
      </c>
      <c r="V1717" s="15">
        <f ca="1">RAND()</f>
        <v>0.42493289768380094</v>
      </c>
      <c r="W1717" s="19">
        <f ca="1">(IF(B1717=1, $G$21+($G$22-$G$21)*V1717, $H$21+($H$22-$H$21)*V1717))</f>
        <v>2.2747986930514028E-2</v>
      </c>
      <c r="X1717" s="15">
        <f ca="1">ROUND(U1717*(1-W1717), 0)</f>
        <v>37</v>
      </c>
      <c r="Y1717" s="20">
        <f ca="1">RAND()</f>
        <v>0.1904092012909091</v>
      </c>
      <c r="Z1717" s="15">
        <f ca="1">IF(B1717=1, ROUND(_xlfn.NORM.INV(Y1717,$C$13,$C$14)*(1+$T$14), 0), ROUND(_xlfn.NORM.INV(Y1717, $D$13, $D$14)*(1+$T$14), 0))</f>
        <v>27</v>
      </c>
      <c r="AA1717" s="20">
        <f ca="1">RAND()</f>
        <v>0.63937293171399412</v>
      </c>
      <c r="AB1717" s="18">
        <f ca="1">IF(B1717=1, ROUND(_xlfn.NORM.INV(AA1717,$C$15,$C$16), 2), ROUND(_xlfn.NORM.INV(AA1717, $D$15, $D$16), 2))</f>
        <v>2841.33</v>
      </c>
      <c r="AC1717" s="15">
        <f ca="1">MIN(G1717,Z1717)</f>
        <v>27</v>
      </c>
      <c r="AD1717" s="15">
        <f ca="1">RAND()</f>
        <v>0.14534160854431533</v>
      </c>
      <c r="AE1717" s="19">
        <f ca="1">(IF(B1717=1, $G$21+($G$22-$G$21)*AD1717, $H$21+($H$22-$H$21)*AD1717))</f>
        <v>1.436024825632946E-2</v>
      </c>
      <c r="AF1717" s="15">
        <f ca="1">ROUND(AC1717*(1-AE1717), 0)</f>
        <v>27</v>
      </c>
      <c r="AG1717" s="20">
        <f ca="1">RAND()</f>
        <v>0.14806081265076509</v>
      </c>
      <c r="AH1717" s="15">
        <f ca="1">IF(B1717=1, ROUND(_xlfn.NORM.INV(AG1717,$C$17,$C$18)*(1+$T$14), 0), ROUND(_xlfn.NORM.INV(AG1717, $D$17, $D$18)*(1+$T$14), 0))</f>
        <v>145</v>
      </c>
      <c r="AI1717" s="20">
        <f ca="1">RAND()</f>
        <v>0.46361475055601409</v>
      </c>
      <c r="AJ1717" s="18">
        <f ca="1">IF(B1717=1, ROUND(_xlfn.NORM.INV(AI1717,$C$19,$C$20), 2), ROUND(_xlfn.NORM.INV(AI1717, $D$19, $D$20), 2))</f>
        <v>1741.79</v>
      </c>
      <c r="AK1717" s="15">
        <f ca="1">MIN(ROUND(H1717*(1+$C$22),0),AH1717)</f>
        <v>145</v>
      </c>
      <c r="AL1717" s="20">
        <f ca="1">RAND()</f>
        <v>0.94417915114920536</v>
      </c>
      <c r="AM1717" s="19">
        <f ca="1">(IF(B1717=1, $G$21+($G$22-$G$21)*AL1717, $H$21+($H$22-$H$21)*AL1717))</f>
        <v>3.832537453447616E-2</v>
      </c>
      <c r="AN1717" s="15">
        <f ca="1">ROUND(AK1717*(1-AM1717), 0)</f>
        <v>139</v>
      </c>
      <c r="AO1717" s="18">
        <f ca="1">SUM(IF(AN1717&gt;H1717, (AN1717-H1717)*($G$23+AJ1717), 0),IF(AF1717&gt;G1717,(AF1717-G1717)*($G$23+AB1717),0),IF(X1717&gt;F1717,(X1717-F1717)*($G$23+T1717),0),IF(P1717&gt;E1717,(P1717-E1717)*($G$23+L1717),0))</f>
        <v>0</v>
      </c>
      <c r="AP1717" s="18">
        <f>-$C$24</f>
        <v>-313614.51120000001</v>
      </c>
      <c r="AQ1717" s="17">
        <f ca="1">L1717*P1717+T1717*X1717+AB1717*AF1717+AJ1717*AN1717-AO1717+AP1717</f>
        <v>239719.08880000009</v>
      </c>
      <c r="AS1717" s="21">
        <f ca="1">SUM(IF(AN1717&gt;H1717, (AN1717-H1717), 0),IF(AF1717&gt;G1717,(AF1717-G1717),0),IF(X1717&gt;F1717,(X1717-F1717),0),IF(P1717&gt;E1717,(P1717-E1717),0))</f>
        <v>0</v>
      </c>
    </row>
    <row r="1718" spans="1:45" x14ac:dyDescent="0.4">
      <c r="A1718" s="15">
        <v>1690</v>
      </c>
      <c r="B1718" s="15">
        <f ca="1">IF(RAND() &lt; (8/12), 0, 1)</f>
        <v>0</v>
      </c>
      <c r="C1718" s="20">
        <f ca="1">RAND()</f>
        <v>0.18828822474259954</v>
      </c>
      <c r="D1718" s="15" t="str">
        <f ca="1">LOOKUP(C1718,$H$13:$H$16,$F$13:$F$16)</f>
        <v>Airbus A350-900</v>
      </c>
      <c r="E1718" s="15">
        <f ca="1">LOOKUP(D1718,$F$6:$F$9,$I$6:$I$9)</f>
        <v>0</v>
      </c>
      <c r="F1718" s="15">
        <f ca="1">LOOKUP(D1718,$F$6:$F$9,$J$6:$J$9)</f>
        <v>32</v>
      </c>
      <c r="G1718" s="15">
        <f ca="1">LOOKUP(D1718,$F$6:$F$9,$K$6:$K$9)</f>
        <v>21</v>
      </c>
      <c r="H1718" s="15">
        <f ca="1">LOOKUP(D1718,$F$6:$F$9,$L$6:$L$9)</f>
        <v>259</v>
      </c>
      <c r="I1718" s="20">
        <f ca="1">RAND()</f>
        <v>0.90943130583558252</v>
      </c>
      <c r="J1718" s="15">
        <f ca="1">IF(B1718=1, ROUND(_xlfn.NORM.INV(I1718,$C$5,$C$6)*(1+$T$14), 0), ROUND(_xlfn.NORM.INV(I1718, $D$5, $D$6)*(1+$T$14), 0))</f>
        <v>6</v>
      </c>
      <c r="K1718" s="20">
        <f ca="1">RAND()</f>
        <v>5.5116364158760978E-2</v>
      </c>
      <c r="L1718" s="18">
        <f ca="1">IF(B1718=1, ROUND(_xlfn.NORM.INV(K1718,$C$7,$C$8), 2), ROUND(_xlfn.NORM.INV(K1718, $D$7, $D$8), 2))</f>
        <v>9764.4599999999991</v>
      </c>
      <c r="M1718" s="15">
        <f ca="1">MIN(E1718,J1718)</f>
        <v>0</v>
      </c>
      <c r="N1718" s="15">
        <f ca="1">RAND()</f>
        <v>0.71893432143850156</v>
      </c>
      <c r="O1718" s="19">
        <f ca="1">(IF(B1718=1, $G$21+($G$22-$G$21)*N1718, $H$21+($H$22-$H$21)*N1718))</f>
        <v>3.1568029643155048E-2</v>
      </c>
      <c r="P1718" s="15">
        <f ca="1">ROUND(M1718*(1-O1718), 0)</f>
        <v>0</v>
      </c>
      <c r="Q1718" s="20">
        <f ca="1">RAND()</f>
        <v>0.18429395674050086</v>
      </c>
      <c r="R1718" s="15">
        <f ca="1">IF(B1718=1, ROUND(_xlfn.NORM.INV(Q1718,$C$9,$C$10)*(1+$T$14), 0), ROUND(_xlfn.NORM.INV(Q1718, $D$9, $D$10)*(1+$T$14), 0))</f>
        <v>30</v>
      </c>
      <c r="S1718" s="20">
        <f ca="1">RAND()</f>
        <v>0.3240270854120374</v>
      </c>
      <c r="T1718" s="18">
        <f ca="1">IF(B1718=1, ROUND(_xlfn.NORM.INV(S1718,$C$11,$C$12), 2), ROUND(_xlfn.NORM.INV(S1718, $D$11, $D$12), 2))</f>
        <v>5142.17</v>
      </c>
      <c r="U1718" s="15">
        <f ca="1">MIN(F1718,R1718)</f>
        <v>30</v>
      </c>
      <c r="V1718" s="15">
        <f ca="1">RAND()</f>
        <v>0.19166376254750761</v>
      </c>
      <c r="W1718" s="19">
        <f ca="1">(IF(B1718=1, $G$21+($G$22-$G$21)*V1718, $H$21+($H$22-$H$21)*V1718))</f>
        <v>1.5749912876425229E-2</v>
      </c>
      <c r="X1718" s="15">
        <f ca="1">ROUND(U1718*(1-W1718), 0)</f>
        <v>30</v>
      </c>
      <c r="Y1718" s="20">
        <f ca="1">RAND()</f>
        <v>0.62193981566837231</v>
      </c>
      <c r="Z1718" s="15">
        <f ca="1">IF(B1718=1, ROUND(_xlfn.NORM.INV(Y1718,$C$13,$C$14)*(1+$T$14), 0), ROUND(_xlfn.NORM.INV(Y1718, $D$13, $D$14)*(1+$T$14), 0))</f>
        <v>39</v>
      </c>
      <c r="AA1718" s="20">
        <f ca="1">RAND()</f>
        <v>0.41289736846788194</v>
      </c>
      <c r="AB1718" s="18">
        <f ca="1">IF(B1718=1, ROUND(_xlfn.NORM.INV(AA1718,$C$15,$C$16), 2), ROUND(_xlfn.NORM.INV(AA1718, $D$15, $D$16), 2))</f>
        <v>2771.22</v>
      </c>
      <c r="AC1718" s="15">
        <f ca="1">MIN(G1718,Z1718)</f>
        <v>21</v>
      </c>
      <c r="AD1718" s="15">
        <f ca="1">RAND()</f>
        <v>0.76324434348832515</v>
      </c>
      <c r="AE1718" s="19">
        <f ca="1">(IF(B1718=1, $G$21+($G$22-$G$21)*AD1718, $H$21+($H$22-$H$21)*AD1718))</f>
        <v>3.2897330304649752E-2</v>
      </c>
      <c r="AF1718" s="15">
        <f ca="1">ROUND(AC1718*(1-AE1718), 0)</f>
        <v>20</v>
      </c>
      <c r="AG1718" s="20">
        <f ca="1">RAND()</f>
        <v>0.2892989971379758</v>
      </c>
      <c r="AH1718" s="15">
        <f ca="1">IF(B1718=1, ROUND(_xlfn.NORM.INV(AG1718,$C$17,$C$18)*(1+$T$14), 0), ROUND(_xlfn.NORM.INV(AG1718, $D$17, $D$18)*(1+$T$14), 0))</f>
        <v>170</v>
      </c>
      <c r="AI1718" s="20">
        <f ca="1">RAND()</f>
        <v>0.73205458855201411</v>
      </c>
      <c r="AJ1718" s="18">
        <f ca="1">IF(B1718=1, ROUND(_xlfn.NORM.INV(AI1718,$C$19,$C$20), 2), ROUND(_xlfn.NORM.INV(AI1718, $D$19, $D$20), 2))</f>
        <v>1795.75</v>
      </c>
      <c r="AK1718" s="15">
        <f ca="1">MIN(ROUND(H1718*(1+$C$22),0),AH1718)</f>
        <v>170</v>
      </c>
      <c r="AL1718" s="20">
        <f ca="1">RAND()</f>
        <v>0.17166926144097305</v>
      </c>
      <c r="AM1718" s="19">
        <f ca="1">(IF(B1718=1, $G$21+($G$22-$G$21)*AL1718, $H$21+($H$22-$H$21)*AL1718))</f>
        <v>1.5150077843229193E-2</v>
      </c>
      <c r="AN1718" s="15">
        <f ca="1">ROUND(AK1718*(1-AM1718), 0)</f>
        <v>167</v>
      </c>
      <c r="AO1718" s="18">
        <f ca="1">SUM(IF(AN1718&gt;H1718, (AN1718-H1718)*($G$23+AJ1718), 0),IF(AF1718&gt;G1718,(AF1718-G1718)*($G$23+AB1718),0),IF(X1718&gt;F1718,(X1718-F1718)*($G$23+T1718),0),IF(P1718&gt;E1718,(P1718-E1718)*($G$23+L1718),0))</f>
        <v>0</v>
      </c>
      <c r="AP1718" s="18">
        <f>-$C$24</f>
        <v>-313614.51120000001</v>
      </c>
      <c r="AQ1718" s="17">
        <f ca="1">L1718*P1718+T1718*X1718+AB1718*AF1718+AJ1718*AN1718-AO1718+AP1718</f>
        <v>195965.23879999999</v>
      </c>
      <c r="AS1718" s="21">
        <f ca="1">SUM(IF(AN1718&gt;H1718, (AN1718-H1718), 0),IF(AF1718&gt;G1718,(AF1718-G1718),0),IF(X1718&gt;F1718,(X1718-F1718),0),IF(P1718&gt;E1718,(P1718-E1718),0))</f>
        <v>0</v>
      </c>
    </row>
    <row r="1719" spans="1:45" x14ac:dyDescent="0.4">
      <c r="A1719" s="15">
        <v>1691</v>
      </c>
      <c r="B1719" s="15">
        <f ca="1">IF(RAND() &lt; (8/12), 0, 1)</f>
        <v>1</v>
      </c>
      <c r="C1719" s="20">
        <f ca="1">RAND()</f>
        <v>0.6288910691559898</v>
      </c>
      <c r="D1719" s="15" t="str">
        <f ca="1">LOOKUP(C1719,$H$13:$H$16,$F$13:$F$16)</f>
        <v>Boeing 777-300ER</v>
      </c>
      <c r="E1719" s="15">
        <f ca="1">LOOKUP(D1719,$F$6:$F$9,$I$6:$I$9)</f>
        <v>8</v>
      </c>
      <c r="F1719" s="15">
        <f ca="1">LOOKUP(D1719,$F$6:$F$9,$J$6:$J$9)</f>
        <v>40</v>
      </c>
      <c r="G1719" s="15">
        <f ca="1">LOOKUP(D1719,$F$6:$F$9,$K$6:$K$9)</f>
        <v>24</v>
      </c>
      <c r="H1719" s="15">
        <f ca="1">LOOKUP(D1719,$F$6:$F$9,$L$6:$L$9)</f>
        <v>260</v>
      </c>
      <c r="I1719" s="20">
        <f ca="1">RAND()</f>
        <v>0.80196410395505313</v>
      </c>
      <c r="J1719" s="15">
        <f ca="1">IF(B1719=1, ROUND(_xlfn.NORM.INV(I1719,$C$5,$C$6)*(1+$T$14), 0), ROUND(_xlfn.NORM.INV(I1719, $D$5, $D$6)*(1+$T$14), 0))</f>
        <v>8</v>
      </c>
      <c r="K1719" s="20">
        <f ca="1">RAND()</f>
        <v>0.5598595370352577</v>
      </c>
      <c r="L1719" s="18">
        <f ca="1">IF(B1719=1, ROUND(_xlfn.NORM.INV(K1719,$C$7,$C$8), 2), ROUND(_xlfn.NORM.INV(K1719, $D$7, $D$8), 2))</f>
        <v>13930.5</v>
      </c>
      <c r="M1719" s="15">
        <f ca="1">MIN(E1719,J1719)</f>
        <v>8</v>
      </c>
      <c r="N1719" s="15">
        <f ca="1">RAND()</f>
        <v>0.46651921581835543</v>
      </c>
      <c r="O1719" s="19">
        <f ca="1">(IF(B1719=1, $G$21+($G$22-$G$21)*N1719, $H$21+($H$22-$H$21)*N1719))</f>
        <v>3.1328172553642439E-2</v>
      </c>
      <c r="P1719" s="15">
        <f ca="1">ROUND(M1719*(1-O1719), 0)</f>
        <v>8</v>
      </c>
      <c r="Q1719" s="20">
        <f ca="1">RAND()</f>
        <v>0.68538295156416085</v>
      </c>
      <c r="R1719" s="15">
        <f ca="1">IF(B1719=1, ROUND(_xlfn.NORM.INV(Q1719,$C$9,$C$10)*(1+$T$14), 0), ROUND(_xlfn.NORM.INV(Q1719, $D$9, $D$10)*(1+$T$14), 0))</f>
        <v>73</v>
      </c>
      <c r="S1719" s="20">
        <f ca="1">RAND()</f>
        <v>0.8231884900320845</v>
      </c>
      <c r="T1719" s="18">
        <f ca="1">IF(B1719=1, ROUND(_xlfn.NORM.INV(S1719,$C$11,$C$12), 2), ROUND(_xlfn.NORM.INV(S1719, $D$11, $D$12), 2))</f>
        <v>7665.85</v>
      </c>
      <c r="U1719" s="15">
        <f ca="1">MIN(F1719,R1719)</f>
        <v>40</v>
      </c>
      <c r="V1719" s="15">
        <f ca="1">RAND()</f>
        <v>0.80945513371878985</v>
      </c>
      <c r="W1719" s="19">
        <f ca="1">(IF(B1719=1, $G$21+($G$22-$G$21)*V1719, $H$21+($H$22-$H$21)*V1719))</f>
        <v>4.3330929680157643E-2</v>
      </c>
      <c r="X1719" s="15">
        <f ca="1">ROUND(U1719*(1-W1719), 0)</f>
        <v>38</v>
      </c>
      <c r="Y1719" s="20">
        <f ca="1">RAND()</f>
        <v>0.59601590486931877</v>
      </c>
      <c r="Z1719" s="15">
        <f ca="1">IF(B1719=1, ROUND(_xlfn.NORM.INV(Y1719,$C$13,$C$14)*(1+$T$14), 0), ROUND(_xlfn.NORM.INV(Y1719, $D$13, $D$14)*(1+$T$14), 0))</f>
        <v>60</v>
      </c>
      <c r="AA1719" s="20">
        <f ca="1">RAND()</f>
        <v>0.27130430914064885</v>
      </c>
      <c r="AB1719" s="18">
        <f ca="1">IF(B1719=1, ROUND(_xlfn.NORM.INV(AA1719,$C$15,$C$16), 2), ROUND(_xlfn.NORM.INV(AA1719, $D$15, $D$16), 2))</f>
        <v>3349.55</v>
      </c>
      <c r="AC1719" s="15">
        <f ca="1">MIN(G1719,Z1719)</f>
        <v>24</v>
      </c>
      <c r="AD1719" s="15">
        <f ca="1">RAND()</f>
        <v>0.12090899672129196</v>
      </c>
      <c r="AE1719" s="19">
        <f ca="1">(IF(B1719=1, $G$21+($G$22-$G$21)*AD1719, $H$21+($H$22-$H$21)*AD1719))</f>
        <v>1.9231814885245217E-2</v>
      </c>
      <c r="AF1719" s="15">
        <f ca="1">ROUND(AC1719*(1-AE1719), 0)</f>
        <v>24</v>
      </c>
      <c r="AG1719" s="20">
        <f ca="1">RAND()</f>
        <v>0.52907438974964127</v>
      </c>
      <c r="AH1719" s="15">
        <f ca="1">IF(B1719=1, ROUND(_xlfn.NORM.INV(AG1719,$C$17,$C$18)*(1+$T$14), 0), ROUND(_xlfn.NORM.INV(AG1719, $D$17, $D$18)*(1+$T$14), 0))</f>
        <v>314</v>
      </c>
      <c r="AI1719" s="20">
        <f ca="1">RAND()</f>
        <v>7.5832484867946581E-2</v>
      </c>
      <c r="AJ1719" s="18">
        <f ca="1">IF(B1719=1, ROUND(_xlfn.NORM.INV(AI1719,$C$19,$C$20), 2), ROUND(_xlfn.NORM.INV(AI1719, $D$19, $D$20), 2))</f>
        <v>1845.56</v>
      </c>
      <c r="AK1719" s="15">
        <f ca="1">MIN(ROUND(H1719*(1+$C$22),0),AH1719)</f>
        <v>273</v>
      </c>
      <c r="AL1719" s="20">
        <f ca="1">RAND()</f>
        <v>0.36060876787236096</v>
      </c>
      <c r="AM1719" s="19">
        <f ca="1">(IF(B1719=1, $G$21+($G$22-$G$21)*AL1719, $H$21+($H$22-$H$21)*AL1719))</f>
        <v>2.7621306875532634E-2</v>
      </c>
      <c r="AN1719" s="15">
        <f ca="1">ROUND(AK1719*(1-AM1719), 0)</f>
        <v>265</v>
      </c>
      <c r="AO1719" s="18">
        <f ca="1">SUM(IF(AN1719&gt;H1719, (AN1719-H1719)*($G$23+AJ1719), 0),IF(AF1719&gt;G1719,(AF1719-G1719)*($G$23+AB1719),0),IF(X1719&gt;F1719,(X1719-F1719)*($G$23+T1719),0),IF(P1719&gt;E1719,(P1719-E1719)*($G$23+L1719),0))</f>
        <v>13482.8</v>
      </c>
      <c r="AP1719" s="18">
        <f>-$C$24</f>
        <v>-313614.51120000001</v>
      </c>
      <c r="AQ1719" s="17">
        <f ca="1">L1719*P1719+T1719*X1719+AB1719*AF1719+AJ1719*AN1719-AO1719+AP1719</f>
        <v>645111.58879999979</v>
      </c>
      <c r="AS1719" s="21">
        <f ca="1">SUM(IF(AN1719&gt;H1719, (AN1719-H1719), 0),IF(AF1719&gt;G1719,(AF1719-G1719),0),IF(X1719&gt;F1719,(X1719-F1719),0),IF(P1719&gt;E1719,(P1719-E1719),0))</f>
        <v>5</v>
      </c>
    </row>
    <row r="1720" spans="1:45" x14ac:dyDescent="0.4">
      <c r="A1720" s="15">
        <v>1692</v>
      </c>
      <c r="B1720" s="15">
        <f ca="1">IF(RAND() &lt; (8/12), 0, 1)</f>
        <v>0</v>
      </c>
      <c r="C1720" s="20">
        <f ca="1">RAND()</f>
        <v>0.56115812349978067</v>
      </c>
      <c r="D1720" s="15" t="str">
        <f ca="1">LOOKUP(C1720,$H$13:$H$16,$F$13:$F$16)</f>
        <v>Airbus A380-800</v>
      </c>
      <c r="E1720" s="15">
        <f ca="1">LOOKUP(D1720,$F$6:$F$9,$I$6:$I$9)</f>
        <v>14</v>
      </c>
      <c r="F1720" s="15">
        <f ca="1">LOOKUP(D1720,$F$6:$F$9,$J$6:$J$9)</f>
        <v>76</v>
      </c>
      <c r="G1720" s="15">
        <f ca="1">LOOKUP(D1720,$F$6:$F$9,$K$6:$K$9)</f>
        <v>56</v>
      </c>
      <c r="H1720" s="15">
        <f ca="1">LOOKUP(D1720,$F$6:$F$9,$L$6:$L$9)</f>
        <v>341</v>
      </c>
      <c r="I1720" s="20">
        <f ca="1">RAND()</f>
        <v>0.64383148734875761</v>
      </c>
      <c r="J1720" s="15">
        <f ca="1">IF(B1720=1, ROUND(_xlfn.NORM.INV(I1720,$C$5,$C$6)*(1+$T$14), 0), ROUND(_xlfn.NORM.INV(I1720, $D$5, $D$6)*(1+$T$14), 0))</f>
        <v>5</v>
      </c>
      <c r="K1720" s="20">
        <f ca="1">RAND()</f>
        <v>2.3299513773560321E-2</v>
      </c>
      <c r="L1720" s="18">
        <f ca="1">IF(B1720=1, ROUND(_xlfn.NORM.INV(K1720,$C$7,$C$8), 2), ROUND(_xlfn.NORM.INV(K1720, $D$7, $D$8), 2))</f>
        <v>9585.4500000000007</v>
      </c>
      <c r="M1720" s="15">
        <f ca="1">MIN(E1720,J1720)</f>
        <v>5</v>
      </c>
      <c r="N1720" s="15">
        <f ca="1">RAND()</f>
        <v>0.51676186880005126</v>
      </c>
      <c r="O1720" s="19">
        <f ca="1">(IF(B1720=1, $G$21+($G$22-$G$21)*N1720, $H$21+($H$22-$H$21)*N1720))</f>
        <v>2.5502856064001538E-2</v>
      </c>
      <c r="P1720" s="15">
        <f ca="1">ROUND(M1720*(1-O1720), 0)</f>
        <v>5</v>
      </c>
      <c r="Q1720" s="20">
        <f ca="1">RAND()</f>
        <v>0.21445767317862774</v>
      </c>
      <c r="R1720" s="15">
        <f ca="1">IF(B1720=1, ROUND(_xlfn.NORM.INV(Q1720,$C$9,$C$10)*(1+$T$14), 0), ROUND(_xlfn.NORM.INV(Q1720, $D$9, $D$10)*(1+$T$14), 0))</f>
        <v>32</v>
      </c>
      <c r="S1720" s="20">
        <f ca="1">RAND()</f>
        <v>0.2867957046728199</v>
      </c>
      <c r="T1720" s="18">
        <f ca="1">IF(B1720=1, ROUND(_xlfn.NORM.INV(S1720,$C$11,$C$12), 2), ROUND(_xlfn.NORM.INV(S1720, $D$11, $D$12), 2))</f>
        <v>5117.95</v>
      </c>
      <c r="U1720" s="15">
        <f ca="1">MIN(F1720,R1720)</f>
        <v>32</v>
      </c>
      <c r="V1720" s="15">
        <f ca="1">RAND()</f>
        <v>0.32408267633705579</v>
      </c>
      <c r="W1720" s="19">
        <f ca="1">(IF(B1720=1, $G$21+($G$22-$G$21)*V1720, $H$21+($H$22-$H$21)*V1720))</f>
        <v>1.9722480290111671E-2</v>
      </c>
      <c r="X1720" s="15">
        <f ca="1">ROUND(U1720*(1-W1720), 0)</f>
        <v>31</v>
      </c>
      <c r="Y1720" s="20">
        <f ca="1">RAND()</f>
        <v>0.84737507688014624</v>
      </c>
      <c r="Z1720" s="15">
        <f ca="1">IF(B1720=1, ROUND(_xlfn.NORM.INV(Y1720,$C$13,$C$14)*(1+$T$14), 0), ROUND(_xlfn.NORM.INV(Y1720, $D$13, $D$14)*(1+$T$14), 0))</f>
        <v>45</v>
      </c>
      <c r="AA1720" s="20">
        <f ca="1">RAND()</f>
        <v>0.44520202012730725</v>
      </c>
      <c r="AB1720" s="18">
        <f ca="1">IF(B1720=1, ROUND(_xlfn.NORM.INV(AA1720,$C$15,$C$16), 2), ROUND(_xlfn.NORM.INV(AA1720, $D$15, $D$16), 2))</f>
        <v>2781.22</v>
      </c>
      <c r="AC1720" s="15">
        <f ca="1">MIN(G1720,Z1720)</f>
        <v>45</v>
      </c>
      <c r="AD1720" s="15">
        <f ca="1">RAND()</f>
        <v>0.42262978337664381</v>
      </c>
      <c r="AE1720" s="19">
        <f ca="1">(IF(B1720=1, $G$21+($G$22-$G$21)*AD1720, $H$21+($H$22-$H$21)*AD1720))</f>
        <v>2.2678893501299313E-2</v>
      </c>
      <c r="AF1720" s="15">
        <f ca="1">ROUND(AC1720*(1-AE1720), 0)</f>
        <v>44</v>
      </c>
      <c r="AG1720" s="20">
        <f ca="1">RAND()</f>
        <v>0.28319778516799454</v>
      </c>
      <c r="AH1720" s="15">
        <f ca="1">IF(B1720=1, ROUND(_xlfn.NORM.INV(AG1720,$C$17,$C$18)*(1+$T$14), 0), ROUND(_xlfn.NORM.INV(AG1720, $D$17, $D$18)*(1+$T$14), 0))</f>
        <v>169</v>
      </c>
      <c r="AI1720" s="20">
        <f ca="1">RAND()</f>
        <v>0.4649399039835368</v>
      </c>
      <c r="AJ1720" s="18">
        <f ca="1">IF(B1720=1, ROUND(_xlfn.NORM.INV(AI1720,$C$19,$C$20), 2), ROUND(_xlfn.NORM.INV(AI1720, $D$19, $D$20), 2))</f>
        <v>1742.05</v>
      </c>
      <c r="AK1720" s="15">
        <f ca="1">MIN(ROUND(H1720*(1+$C$22),0),AH1720)</f>
        <v>169</v>
      </c>
      <c r="AL1720" s="20">
        <f ca="1">RAND()</f>
        <v>0.44139121020850147</v>
      </c>
      <c r="AM1720" s="19">
        <f ca="1">(IF(B1720=1, $G$21+($G$22-$G$21)*AL1720, $H$21+($H$22-$H$21)*AL1720))</f>
        <v>2.3241736306255045E-2</v>
      </c>
      <c r="AN1720" s="15">
        <f ca="1">ROUND(AK1720*(1-AM1720), 0)</f>
        <v>165</v>
      </c>
      <c r="AO1720" s="18">
        <f ca="1">SUM(IF(AN1720&gt;H1720, (AN1720-H1720)*($G$23+AJ1720), 0),IF(AF1720&gt;G1720,(AF1720-G1720)*($G$23+AB1720),0),IF(X1720&gt;F1720,(X1720-F1720)*($G$23+T1720),0),IF(P1720&gt;E1720,(P1720-E1720)*($G$23+L1720),0))</f>
        <v>0</v>
      </c>
      <c r="AP1720" s="18">
        <f>-$C$24</f>
        <v>-313614.51120000001</v>
      </c>
      <c r="AQ1720" s="17">
        <f ca="1">L1720*P1720+T1720*X1720+AB1720*AF1720+AJ1720*AN1720-AO1720+AP1720</f>
        <v>302781.1188</v>
      </c>
      <c r="AS1720" s="21">
        <f ca="1">SUM(IF(AN1720&gt;H1720, (AN1720-H1720), 0),IF(AF1720&gt;G1720,(AF1720-G1720),0),IF(X1720&gt;F1720,(X1720-F1720),0),IF(P1720&gt;E1720,(P1720-E1720),0))</f>
        <v>0</v>
      </c>
    </row>
    <row r="1721" spans="1:45" x14ac:dyDescent="0.4">
      <c r="A1721" s="15">
        <v>1693</v>
      </c>
      <c r="B1721" s="15">
        <f ca="1">IF(RAND() &lt; (8/12), 0, 1)</f>
        <v>0</v>
      </c>
      <c r="C1721" s="20">
        <f ca="1">RAND()</f>
        <v>0.3160742408690681</v>
      </c>
      <c r="D1721" s="15" t="str">
        <f ca="1">LOOKUP(C1721,$H$13:$H$16,$F$13:$F$16)</f>
        <v>Airbus A380-800</v>
      </c>
      <c r="E1721" s="15">
        <f ca="1">LOOKUP(D1721,$F$6:$F$9,$I$6:$I$9)</f>
        <v>14</v>
      </c>
      <c r="F1721" s="15">
        <f ca="1">LOOKUP(D1721,$F$6:$F$9,$J$6:$J$9)</f>
        <v>76</v>
      </c>
      <c r="G1721" s="15">
        <f ca="1">LOOKUP(D1721,$F$6:$F$9,$K$6:$K$9)</f>
        <v>56</v>
      </c>
      <c r="H1721" s="15">
        <f ca="1">LOOKUP(D1721,$F$6:$F$9,$L$6:$L$9)</f>
        <v>341</v>
      </c>
      <c r="I1721" s="20">
        <f ca="1">RAND()</f>
        <v>0.47910730631025022</v>
      </c>
      <c r="J1721" s="15">
        <f ca="1">IF(B1721=1, ROUND(_xlfn.NORM.INV(I1721,$C$5,$C$6)*(1+$T$14), 0), ROUND(_xlfn.NORM.INV(I1721, $D$5, $D$6)*(1+$T$14), 0))</f>
        <v>4</v>
      </c>
      <c r="K1721" s="20">
        <f ca="1">RAND()</f>
        <v>0.19599892001464003</v>
      </c>
      <c r="L1721" s="18">
        <f ca="1">IF(B1721=1, ROUND(_xlfn.NORM.INV(K1721,$C$7,$C$8), 2), ROUND(_xlfn.NORM.INV(K1721, $D$7, $D$8), 2))</f>
        <v>10102.25</v>
      </c>
      <c r="M1721" s="15">
        <f ca="1">MIN(E1721,J1721)</f>
        <v>4</v>
      </c>
      <c r="N1721" s="15">
        <f ca="1">RAND()</f>
        <v>0.83984809832398466</v>
      </c>
      <c r="O1721" s="19">
        <f ca="1">(IF(B1721=1, $G$21+($G$22-$G$21)*N1721, $H$21+($H$22-$H$21)*N1721))</f>
        <v>3.519544294971954E-2</v>
      </c>
      <c r="P1721" s="15">
        <f ca="1">ROUND(M1721*(1-O1721), 0)</f>
        <v>4</v>
      </c>
      <c r="Q1721" s="20">
        <f ca="1">RAND()</f>
        <v>0.60176310079080031</v>
      </c>
      <c r="R1721" s="15">
        <f ca="1">IF(B1721=1, ROUND(_xlfn.NORM.INV(Q1721,$C$9,$C$10)*(1+$T$14), 0), ROUND(_xlfn.NORM.INV(Q1721, $D$9, $D$10)*(1+$T$14), 0))</f>
        <v>43</v>
      </c>
      <c r="S1721" s="20">
        <f ca="1">RAND()</f>
        <v>6.7664906954802095E-2</v>
      </c>
      <c r="T1721" s="18">
        <f ca="1">IF(B1721=1, ROUND(_xlfn.NORM.INV(S1721,$C$11,$C$12), 2), ROUND(_xlfn.NORM.INV(S1721, $D$11, $D$12), 2))</f>
        <v>4905.87</v>
      </c>
      <c r="U1721" s="15">
        <f ca="1">MIN(F1721,R1721)</f>
        <v>43</v>
      </c>
      <c r="V1721" s="15">
        <f ca="1">RAND()</f>
        <v>0.60452893135428309</v>
      </c>
      <c r="W1721" s="19">
        <f ca="1">(IF(B1721=1, $G$21+($G$22-$G$21)*V1721, $H$21+($H$22-$H$21)*V1721))</f>
        <v>2.8135867940628494E-2</v>
      </c>
      <c r="X1721" s="15">
        <f ca="1">ROUND(U1721*(1-W1721), 0)</f>
        <v>42</v>
      </c>
      <c r="Y1721" s="20">
        <f ca="1">RAND()</f>
        <v>0.23286361732490857</v>
      </c>
      <c r="Z1721" s="15">
        <f ca="1">IF(B1721=1, ROUND(_xlfn.NORM.INV(Y1721,$C$13,$C$14)*(1+$T$14), 0), ROUND(_xlfn.NORM.INV(Y1721, $D$13, $D$14)*(1+$T$14), 0))</f>
        <v>29</v>
      </c>
      <c r="AA1721" s="20">
        <f ca="1">RAND()</f>
        <v>0.59654915873247061</v>
      </c>
      <c r="AB1721" s="18">
        <f ca="1">IF(B1721=1, ROUND(_xlfn.NORM.INV(AA1721,$C$15,$C$16), 2), ROUND(_xlfn.NORM.INV(AA1721, $D$15, $D$16), 2))</f>
        <v>2827.67</v>
      </c>
      <c r="AC1721" s="15">
        <f ca="1">MIN(G1721,Z1721)</f>
        <v>29</v>
      </c>
      <c r="AD1721" s="15">
        <f ca="1">RAND()</f>
        <v>0.4686379475630551</v>
      </c>
      <c r="AE1721" s="19">
        <f ca="1">(IF(B1721=1, $G$21+($G$22-$G$21)*AD1721, $H$21+($H$22-$H$21)*AD1721))</f>
        <v>2.4059138426891655E-2</v>
      </c>
      <c r="AF1721" s="15">
        <f ca="1">ROUND(AC1721*(1-AE1721), 0)</f>
        <v>28</v>
      </c>
      <c r="AG1721" s="20">
        <f ca="1">RAND()</f>
        <v>0.16980665447507326</v>
      </c>
      <c r="AH1721" s="15">
        <f ca="1">IF(B1721=1, ROUND(_xlfn.NORM.INV(AG1721,$C$17,$C$18)*(1+$T$14), 0), ROUND(_xlfn.NORM.INV(AG1721, $D$17, $D$18)*(1+$T$14), 0))</f>
        <v>149</v>
      </c>
      <c r="AI1721" s="20">
        <f ca="1">RAND()</f>
        <v>0.16429048077787411</v>
      </c>
      <c r="AJ1721" s="18">
        <f ca="1">IF(B1721=1, ROUND(_xlfn.NORM.INV(AI1721,$C$19,$C$20), 2), ROUND(_xlfn.NORM.INV(AI1721, $D$19, $D$20), 2))</f>
        <v>1674.52</v>
      </c>
      <c r="AK1721" s="15">
        <f ca="1">MIN(ROUND(H1721*(1+$C$22),0),AH1721)</f>
        <v>149</v>
      </c>
      <c r="AL1721" s="20">
        <f ca="1">RAND()</f>
        <v>0.54031059206425514</v>
      </c>
      <c r="AM1721" s="19">
        <f ca="1">(IF(B1721=1, $G$21+($G$22-$G$21)*AL1721, $H$21+($H$22-$H$21)*AL1721))</f>
        <v>2.6209317761927656E-2</v>
      </c>
      <c r="AN1721" s="15">
        <f ca="1">ROUND(AK1721*(1-AM1721), 0)</f>
        <v>145</v>
      </c>
      <c r="AO1721" s="18">
        <f ca="1">SUM(IF(AN1721&gt;H1721, (AN1721-H1721)*($G$23+AJ1721), 0),IF(AF1721&gt;G1721,(AF1721-G1721)*($G$23+AB1721),0),IF(X1721&gt;F1721,(X1721-F1721)*($G$23+T1721),0),IF(P1721&gt;E1721,(P1721-E1721)*($G$23+L1721),0))</f>
        <v>0</v>
      </c>
      <c r="AP1721" s="18">
        <f>-$C$24</f>
        <v>-313614.51120000001</v>
      </c>
      <c r="AQ1721" s="17">
        <f ca="1">L1721*P1721+T1721*X1721+AB1721*AF1721+AJ1721*AN1721-AO1721+AP1721</f>
        <v>254821.18880000006</v>
      </c>
      <c r="AS1721" s="21">
        <f ca="1">SUM(IF(AN1721&gt;H1721, (AN1721-H1721), 0),IF(AF1721&gt;G1721,(AF1721-G1721),0),IF(X1721&gt;F1721,(X1721-F1721),0),IF(P1721&gt;E1721,(P1721-E1721),0))</f>
        <v>0</v>
      </c>
    </row>
    <row r="1722" spans="1:45" x14ac:dyDescent="0.4">
      <c r="A1722" s="15">
        <v>1694</v>
      </c>
      <c r="B1722" s="15">
        <f ca="1">IF(RAND() &lt; (8/12), 0, 1)</f>
        <v>0</v>
      </c>
      <c r="C1722" s="20">
        <f ca="1">RAND()</f>
        <v>0.85368687560874446</v>
      </c>
      <c r="D1722" s="15" t="str">
        <f ca="1">LOOKUP(C1722,$H$13:$H$16,$F$13:$F$16)</f>
        <v>Boeing 777-300ER</v>
      </c>
      <c r="E1722" s="15">
        <f ca="1">LOOKUP(D1722,$F$6:$F$9,$I$6:$I$9)</f>
        <v>8</v>
      </c>
      <c r="F1722" s="15">
        <f ca="1">LOOKUP(D1722,$F$6:$F$9,$J$6:$J$9)</f>
        <v>40</v>
      </c>
      <c r="G1722" s="15">
        <f ca="1">LOOKUP(D1722,$F$6:$F$9,$K$6:$K$9)</f>
        <v>24</v>
      </c>
      <c r="H1722" s="15">
        <f ca="1">LOOKUP(D1722,$F$6:$F$9,$L$6:$L$9)</f>
        <v>260</v>
      </c>
      <c r="I1722" s="20">
        <f ca="1">RAND()</f>
        <v>0.5591672460291518</v>
      </c>
      <c r="J1722" s="15">
        <f ca="1">IF(B1722=1, ROUND(_xlfn.NORM.INV(I1722,$C$5,$C$6)*(1+$T$14), 0), ROUND(_xlfn.NORM.INV(I1722, $D$5, $D$6)*(1+$T$14), 0))</f>
        <v>4</v>
      </c>
      <c r="K1722" s="20">
        <f ca="1">RAND()</f>
        <v>0.20108680131041312</v>
      </c>
      <c r="L1722" s="18">
        <f ca="1">IF(B1722=1, ROUND(_xlfn.NORM.INV(K1722,$C$7,$C$8), 2), ROUND(_xlfn.NORM.INV(K1722, $D$7, $D$8), 2))</f>
        <v>10110.57</v>
      </c>
      <c r="M1722" s="15">
        <f ca="1">MIN(E1722,J1722)</f>
        <v>4</v>
      </c>
      <c r="N1722" s="15">
        <f ca="1">RAND()</f>
        <v>0.68614127434054573</v>
      </c>
      <c r="O1722" s="19">
        <f ca="1">(IF(B1722=1, $G$21+($G$22-$G$21)*N1722, $H$21+($H$22-$H$21)*N1722))</f>
        <v>3.0584238230216373E-2</v>
      </c>
      <c r="P1722" s="15">
        <f ca="1">ROUND(M1722*(1-O1722), 0)</f>
        <v>4</v>
      </c>
      <c r="Q1722" s="20">
        <f ca="1">RAND()</f>
        <v>0.52633717913725964</v>
      </c>
      <c r="R1722" s="15">
        <f ca="1">IF(B1722=1, ROUND(_xlfn.NORM.INV(Q1722,$C$9,$C$10)*(1+$T$14), 0), ROUND(_xlfn.NORM.INV(Q1722, $D$9, $D$10)*(1+$T$14), 0))</f>
        <v>41</v>
      </c>
      <c r="S1722" s="20">
        <f ca="1">RAND()</f>
        <v>6.2599830375509313E-2</v>
      </c>
      <c r="T1722" s="18">
        <f ca="1">IF(B1722=1, ROUND(_xlfn.NORM.INV(S1722,$C$11,$C$12), 2), ROUND(_xlfn.NORM.INV(S1722, $D$11, $D$12), 2))</f>
        <v>4896.78</v>
      </c>
      <c r="U1722" s="15">
        <f ca="1">MIN(F1722,R1722)</f>
        <v>40</v>
      </c>
      <c r="V1722" s="15">
        <f ca="1">RAND()</f>
        <v>0.88370526752207701</v>
      </c>
      <c r="W1722" s="19">
        <f ca="1">(IF(B1722=1, $G$21+($G$22-$G$21)*V1722, $H$21+($H$22-$H$21)*V1722))</f>
        <v>3.6511158025662308E-2</v>
      </c>
      <c r="X1722" s="15">
        <f ca="1">ROUND(U1722*(1-W1722), 0)</f>
        <v>39</v>
      </c>
      <c r="Y1722" s="20">
        <f ca="1">RAND()</f>
        <v>0.96595998066408972</v>
      </c>
      <c r="Z1722" s="15">
        <f ca="1">IF(B1722=1, ROUND(_xlfn.NORM.INV(Y1722,$C$13,$C$14)*(1+$T$14), 0), ROUND(_xlfn.NORM.INV(Y1722, $D$13, $D$14)*(1+$T$14), 0))</f>
        <v>53</v>
      </c>
      <c r="AA1722" s="20">
        <f ca="1">RAND()</f>
        <v>0.82925170054831354</v>
      </c>
      <c r="AB1722" s="18">
        <f ca="1">IF(B1722=1, ROUND(_xlfn.NORM.INV(AA1722,$C$15,$C$16), 2), ROUND(_xlfn.NORM.INV(AA1722, $D$15, $D$16), 2))</f>
        <v>2913.57</v>
      </c>
      <c r="AC1722" s="15">
        <f ca="1">MIN(G1722,Z1722)</f>
        <v>24</v>
      </c>
      <c r="AD1722" s="15">
        <f ca="1">RAND()</f>
        <v>0.25144506834528946</v>
      </c>
      <c r="AE1722" s="19">
        <f ca="1">(IF(B1722=1, $G$21+($G$22-$G$21)*AD1722, $H$21+($H$22-$H$21)*AD1722))</f>
        <v>1.7543352050358684E-2</v>
      </c>
      <c r="AF1722" s="15">
        <f ca="1">ROUND(AC1722*(1-AE1722), 0)</f>
        <v>24</v>
      </c>
      <c r="AG1722" s="20">
        <f ca="1">RAND()</f>
        <v>0.35720761181446192</v>
      </c>
      <c r="AH1722" s="15">
        <f ca="1">IF(B1722=1, ROUND(_xlfn.NORM.INV(AG1722,$C$17,$C$18)*(1+$T$14), 0), ROUND(_xlfn.NORM.INV(AG1722, $D$17, $D$18)*(1+$T$14), 0))</f>
        <v>180</v>
      </c>
      <c r="AI1722" s="20">
        <f ca="1">RAND()</f>
        <v>0.49760964915729866</v>
      </c>
      <c r="AJ1722" s="18">
        <f ca="1">IF(B1722=1, ROUND(_xlfn.NORM.INV(AI1722,$C$19,$C$20), 2), ROUND(_xlfn.NORM.INV(AI1722, $D$19, $D$20), 2))</f>
        <v>1748.27</v>
      </c>
      <c r="AK1722" s="15">
        <f ca="1">MIN(ROUND(H1722*(1+$C$22),0),AH1722)</f>
        <v>180</v>
      </c>
      <c r="AL1722" s="20">
        <f ca="1">RAND()</f>
        <v>0.65595060007259887</v>
      </c>
      <c r="AM1722" s="19">
        <f ca="1">(IF(B1722=1, $G$21+($G$22-$G$21)*AL1722, $H$21+($H$22-$H$21)*AL1722))</f>
        <v>2.9678518002177967E-2</v>
      </c>
      <c r="AN1722" s="15">
        <f ca="1">ROUND(AK1722*(1-AM1722), 0)</f>
        <v>175</v>
      </c>
      <c r="AO1722" s="18">
        <f ca="1">SUM(IF(AN1722&gt;H1722, (AN1722-H1722)*($G$23+AJ1722), 0),IF(AF1722&gt;G1722,(AF1722-G1722)*($G$23+AB1722),0),IF(X1722&gt;F1722,(X1722-F1722)*($G$23+T1722),0),IF(P1722&gt;E1722,(P1722-E1722)*($G$23+L1722),0))</f>
        <v>0</v>
      </c>
      <c r="AP1722" s="18">
        <f>-$C$24</f>
        <v>-313614.51120000001</v>
      </c>
      <c r="AQ1722" s="17">
        <f ca="1">L1722*P1722+T1722*X1722+AB1722*AF1722+AJ1722*AN1722-AO1722+AP1722</f>
        <v>293675.1188</v>
      </c>
      <c r="AS1722" s="21">
        <f ca="1">SUM(IF(AN1722&gt;H1722, (AN1722-H1722), 0),IF(AF1722&gt;G1722,(AF1722-G1722),0),IF(X1722&gt;F1722,(X1722-F1722),0),IF(P1722&gt;E1722,(P1722-E1722),0))</f>
        <v>0</v>
      </c>
    </row>
    <row r="1723" spans="1:45" x14ac:dyDescent="0.4">
      <c r="A1723" s="15">
        <v>1695</v>
      </c>
      <c r="B1723" s="15">
        <f ca="1">IF(RAND() &lt; (8/12), 0, 1)</f>
        <v>1</v>
      </c>
      <c r="C1723" s="20">
        <f ca="1">RAND()</f>
        <v>0.30149095185369712</v>
      </c>
      <c r="D1723" s="15" t="str">
        <f ca="1">LOOKUP(C1723,$H$13:$H$16,$F$13:$F$16)</f>
        <v>Airbus A380-800</v>
      </c>
      <c r="E1723" s="15">
        <f ca="1">LOOKUP(D1723,$F$6:$F$9,$I$6:$I$9)</f>
        <v>14</v>
      </c>
      <c r="F1723" s="15">
        <f ca="1">LOOKUP(D1723,$F$6:$F$9,$J$6:$J$9)</f>
        <v>76</v>
      </c>
      <c r="G1723" s="15">
        <f ca="1">LOOKUP(D1723,$F$6:$F$9,$K$6:$K$9)</f>
        <v>56</v>
      </c>
      <c r="H1723" s="15">
        <f ca="1">LOOKUP(D1723,$F$6:$F$9,$L$6:$L$9)</f>
        <v>341</v>
      </c>
      <c r="I1723" s="20">
        <f ca="1">RAND()</f>
        <v>0.36951613709998288</v>
      </c>
      <c r="J1723" s="15">
        <f ca="1">IF(B1723=1, ROUND(_xlfn.NORM.INV(I1723,$C$5,$C$6)*(1+$T$14), 0), ROUND(_xlfn.NORM.INV(I1723, $D$5, $D$6)*(1+$T$14), 0))</f>
        <v>6</v>
      </c>
      <c r="K1723" s="20">
        <f ca="1">RAND()</f>
        <v>0.51218367778880236</v>
      </c>
      <c r="L1723" s="18">
        <f ca="1">IF(B1723=1, ROUND(_xlfn.NORM.INV(K1723,$C$7,$C$8), 2), ROUND(_xlfn.NORM.INV(K1723, $D$7, $D$8), 2))</f>
        <v>13713.96</v>
      </c>
      <c r="M1723" s="15">
        <f ca="1">MIN(E1723,J1723)</f>
        <v>6</v>
      </c>
      <c r="N1723" s="15">
        <f ca="1">RAND()</f>
        <v>0.6920463615714364</v>
      </c>
      <c r="O1723" s="19">
        <f ca="1">(IF(B1723=1, $G$21+($G$22-$G$21)*N1723, $H$21+($H$22-$H$21)*N1723))</f>
        <v>3.9221622655000274E-2</v>
      </c>
      <c r="P1723" s="15">
        <f ca="1">ROUND(M1723*(1-O1723), 0)</f>
        <v>6</v>
      </c>
      <c r="Q1723" s="20">
        <f ca="1">RAND()</f>
        <v>0.13032570327845971</v>
      </c>
      <c r="R1723" s="15">
        <f ca="1">IF(B1723=1, ROUND(_xlfn.NORM.INV(Q1723,$C$9,$C$10)*(1+$T$14), 0), ROUND(_xlfn.NORM.INV(Q1723, $D$9, $D$10)*(1+$T$14), 0))</f>
        <v>33</v>
      </c>
      <c r="S1723" s="20">
        <f ca="1">RAND()</f>
        <v>0.93350023747915944</v>
      </c>
      <c r="T1723" s="18">
        <f ca="1">IF(B1723=1, ROUND(_xlfn.NORM.INV(S1723,$C$11,$C$12), 2), ROUND(_xlfn.NORM.INV(S1723, $D$11, $D$12), 2))</f>
        <v>8184.15</v>
      </c>
      <c r="U1723" s="15">
        <f ca="1">MIN(F1723,R1723)</f>
        <v>33</v>
      </c>
      <c r="V1723" s="15">
        <f ca="1">RAND()</f>
        <v>0.21692795197721348</v>
      </c>
      <c r="W1723" s="19">
        <f ca="1">(IF(B1723=1, $G$21+($G$22-$G$21)*V1723, $H$21+($H$22-$H$21)*V1723))</f>
        <v>2.2592478319202473E-2</v>
      </c>
      <c r="X1723" s="15">
        <f ca="1">ROUND(U1723*(1-W1723), 0)</f>
        <v>32</v>
      </c>
      <c r="Y1723" s="20">
        <f ca="1">RAND()</f>
        <v>0.27317226804421246</v>
      </c>
      <c r="Z1723" s="15">
        <f ca="1">IF(B1723=1, ROUND(_xlfn.NORM.INV(Y1723,$C$13,$C$14)*(1+$T$14), 0), ROUND(_xlfn.NORM.INV(Y1723, $D$13, $D$14)*(1+$T$14), 0))</f>
        <v>41</v>
      </c>
      <c r="AA1723" s="20">
        <f ca="1">RAND()</f>
        <v>0.97521501039154246</v>
      </c>
      <c r="AB1723" s="18">
        <f ca="1">IF(B1723=1, ROUND(_xlfn.NORM.INV(AA1723,$C$15,$C$16), 2), ROUND(_xlfn.NORM.INV(AA1723, $D$15, $D$16), 2))</f>
        <v>4586.71</v>
      </c>
      <c r="AC1723" s="15">
        <f ca="1">MIN(G1723,Z1723)</f>
        <v>41</v>
      </c>
      <c r="AD1723" s="15">
        <f ca="1">RAND()</f>
        <v>0.93906102841779815</v>
      </c>
      <c r="AE1723" s="19">
        <f ca="1">(IF(B1723=1, $G$21+($G$22-$G$21)*AD1723, $H$21+($H$22-$H$21)*AD1723))</f>
        <v>4.7867135994622938E-2</v>
      </c>
      <c r="AF1723" s="15">
        <f ca="1">ROUND(AC1723*(1-AE1723), 0)</f>
        <v>39</v>
      </c>
      <c r="AG1723" s="20">
        <f ca="1">RAND()</f>
        <v>0.70440398076455968</v>
      </c>
      <c r="AH1723" s="15">
        <f ca="1">IF(B1723=1, ROUND(_xlfn.NORM.INV(AG1723,$C$17,$C$18)*(1+$T$14), 0), ROUND(_xlfn.NORM.INV(AG1723, $D$17, $D$18)*(1+$T$14), 0))</f>
        <v>372</v>
      </c>
      <c r="AI1723" s="20">
        <f ca="1">RAND()</f>
        <v>0.59399358256956869</v>
      </c>
      <c r="AJ1723" s="18">
        <f ca="1">IF(B1723=1, ROUND(_xlfn.NORM.INV(AI1723,$C$19,$C$20), 2), ROUND(_xlfn.NORM.INV(AI1723, $D$19, $D$20), 2))</f>
        <v>2347.96</v>
      </c>
      <c r="AK1723" s="15">
        <f ca="1">MIN(ROUND(H1723*(1+$C$22),0),AH1723)</f>
        <v>358</v>
      </c>
      <c r="AL1723" s="20">
        <f ca="1">RAND()</f>
        <v>0.288692595910922</v>
      </c>
      <c r="AM1723" s="19">
        <f ca="1">(IF(B1723=1, $G$21+($G$22-$G$21)*AL1723, $H$21+($H$22-$H$21)*AL1723))</f>
        <v>2.510424085688227E-2</v>
      </c>
      <c r="AN1723" s="15">
        <f ca="1">ROUND(AK1723*(1-AM1723), 0)</f>
        <v>349</v>
      </c>
      <c r="AO1723" s="18">
        <f ca="1">SUM(IF(AN1723&gt;H1723, (AN1723-H1723)*($G$23+AJ1723), 0),IF(AF1723&gt;G1723,(AF1723-G1723)*($G$23+AB1723),0),IF(X1723&gt;F1723,(X1723-F1723)*($G$23+T1723),0),IF(P1723&gt;E1723,(P1723-E1723)*($G$23+L1723),0))</f>
        <v>25591.68</v>
      </c>
      <c r="AP1723" s="18">
        <f>-$C$24</f>
        <v>-313614.51120000001</v>
      </c>
      <c r="AQ1723" s="17">
        <f ca="1">L1723*P1723+T1723*X1723+AB1723*AF1723+AJ1723*AN1723-AO1723+AP1723</f>
        <v>1003290.0988</v>
      </c>
      <c r="AS1723" s="21">
        <f ca="1">SUM(IF(AN1723&gt;H1723, (AN1723-H1723), 0),IF(AF1723&gt;G1723,(AF1723-G1723),0),IF(X1723&gt;F1723,(X1723-F1723),0),IF(P1723&gt;E1723,(P1723-E1723),0))</f>
        <v>8</v>
      </c>
    </row>
    <row r="1724" spans="1:45" x14ac:dyDescent="0.4">
      <c r="A1724" s="15">
        <v>1696</v>
      </c>
      <c r="B1724" s="15">
        <f ca="1">IF(RAND() &lt; (8/12), 0, 1)</f>
        <v>0</v>
      </c>
      <c r="C1724" s="20">
        <f ca="1">RAND()</f>
        <v>7.0755863317985446E-2</v>
      </c>
      <c r="D1724" s="15" t="str">
        <f ca="1">LOOKUP(C1724,$H$13:$H$16,$F$13:$F$16)</f>
        <v>Airbus A350-900</v>
      </c>
      <c r="E1724" s="15">
        <f ca="1">LOOKUP(D1724,$F$6:$F$9,$I$6:$I$9)</f>
        <v>0</v>
      </c>
      <c r="F1724" s="15">
        <f ca="1">LOOKUP(D1724,$F$6:$F$9,$J$6:$J$9)</f>
        <v>32</v>
      </c>
      <c r="G1724" s="15">
        <f ca="1">LOOKUP(D1724,$F$6:$F$9,$K$6:$K$9)</f>
        <v>21</v>
      </c>
      <c r="H1724" s="15">
        <f ca="1">LOOKUP(D1724,$F$6:$F$9,$L$6:$L$9)</f>
        <v>259</v>
      </c>
      <c r="I1724" s="20">
        <f ca="1">RAND()</f>
        <v>0.70358971035829299</v>
      </c>
      <c r="J1724" s="15">
        <f ca="1">IF(B1724=1, ROUND(_xlfn.NORM.INV(I1724,$C$5,$C$6)*(1+$T$14), 0), ROUND(_xlfn.NORM.INV(I1724, $D$5, $D$6)*(1+$T$14), 0))</f>
        <v>5</v>
      </c>
      <c r="K1724" s="20">
        <f ca="1">RAND()</f>
        <v>0.27628127635577648</v>
      </c>
      <c r="L1724" s="18">
        <f ca="1">IF(B1724=1, ROUND(_xlfn.NORM.INV(K1724,$C$7,$C$8), 2), ROUND(_xlfn.NORM.INV(K1724, $D$7, $D$8), 2))</f>
        <v>10221.69</v>
      </c>
      <c r="M1724" s="15">
        <f ca="1">MIN(E1724,J1724)</f>
        <v>0</v>
      </c>
      <c r="N1724" s="15">
        <f ca="1">RAND()</f>
        <v>0.92039613606466553</v>
      </c>
      <c r="O1724" s="19">
        <f ca="1">(IF(B1724=1, $G$21+($G$22-$G$21)*N1724, $H$21+($H$22-$H$21)*N1724))</f>
        <v>3.7611884081939967E-2</v>
      </c>
      <c r="P1724" s="15">
        <f ca="1">ROUND(M1724*(1-O1724), 0)</f>
        <v>0</v>
      </c>
      <c r="Q1724" s="20">
        <f ca="1">RAND()</f>
        <v>0.76528524289794797</v>
      </c>
      <c r="R1724" s="15">
        <f ca="1">IF(B1724=1, ROUND(_xlfn.NORM.INV(Q1724,$C$9,$C$10)*(1+$T$14), 0), ROUND(_xlfn.NORM.INV(Q1724, $D$9, $D$10)*(1+$T$14), 0))</f>
        <v>47</v>
      </c>
      <c r="S1724" s="20">
        <f ca="1">RAND()</f>
        <v>0.25312726974037014</v>
      </c>
      <c r="T1724" s="18">
        <f ca="1">IF(B1724=1, ROUND(_xlfn.NORM.INV(S1724,$C$11,$C$12), 2), ROUND(_xlfn.NORM.INV(S1724, $D$11, $D$12), 2))</f>
        <v>5094.72</v>
      </c>
      <c r="U1724" s="15">
        <f ca="1">MIN(F1724,R1724)</f>
        <v>32</v>
      </c>
      <c r="V1724" s="15">
        <f ca="1">RAND()</f>
        <v>0.81849165751924136</v>
      </c>
      <c r="W1724" s="19">
        <f ca="1">(IF(B1724=1, $G$21+($G$22-$G$21)*V1724, $H$21+($H$22-$H$21)*V1724))</f>
        <v>3.455474972557724E-2</v>
      </c>
      <c r="X1724" s="15">
        <f ca="1">ROUND(U1724*(1-W1724), 0)</f>
        <v>31</v>
      </c>
      <c r="Y1724" s="20">
        <f ca="1">RAND()</f>
        <v>9.4723609708111667E-3</v>
      </c>
      <c r="Z1724" s="15">
        <f ca="1">IF(B1724=1, ROUND(_xlfn.NORM.INV(Y1724,$C$13,$C$14)*(1+$T$14), 0), ROUND(_xlfn.NORM.INV(Y1724, $D$13, $D$14)*(1+$T$14), 0))</f>
        <v>14</v>
      </c>
      <c r="AA1724" s="20">
        <f ca="1">RAND()</f>
        <v>7.6279572104170135E-2</v>
      </c>
      <c r="AB1724" s="18">
        <f ca="1">IF(B1724=1, ROUND(_xlfn.NORM.INV(AA1724,$C$15,$C$16), 2), ROUND(_xlfn.NORM.INV(AA1724, $D$15, $D$16), 2))</f>
        <v>2624.1</v>
      </c>
      <c r="AC1724" s="15">
        <f ca="1">MIN(G1724,Z1724)</f>
        <v>14</v>
      </c>
      <c r="AD1724" s="15">
        <f ca="1">RAND()</f>
        <v>0.30352190655519251</v>
      </c>
      <c r="AE1724" s="19">
        <f ca="1">(IF(B1724=1, $G$21+($G$22-$G$21)*AD1724, $H$21+($H$22-$H$21)*AD1724))</f>
        <v>1.9105657196655773E-2</v>
      </c>
      <c r="AF1724" s="15">
        <f ca="1">ROUND(AC1724*(1-AE1724), 0)</f>
        <v>14</v>
      </c>
      <c r="AG1724" s="20">
        <f ca="1">RAND()</f>
        <v>0.25709841805140488</v>
      </c>
      <c r="AH1724" s="15">
        <f ca="1">IF(B1724=1, ROUND(_xlfn.NORM.INV(AG1724,$C$17,$C$18)*(1+$T$14), 0), ROUND(_xlfn.NORM.INV(AG1724, $D$17, $D$18)*(1+$T$14), 0))</f>
        <v>165</v>
      </c>
      <c r="AI1724" s="20">
        <f ca="1">RAND()</f>
        <v>0.72592770144073593</v>
      </c>
      <c r="AJ1724" s="18">
        <f ca="1">IF(B1724=1, ROUND(_xlfn.NORM.INV(AI1724,$C$19,$C$20), 2), ROUND(_xlfn.NORM.INV(AI1724, $D$19, $D$20), 2))</f>
        <v>1794.35</v>
      </c>
      <c r="AK1724" s="15">
        <f ca="1">MIN(ROUND(H1724*(1+$C$22),0),AH1724)</f>
        <v>165</v>
      </c>
      <c r="AL1724" s="20">
        <f ca="1">RAND()</f>
        <v>0.67875641964383271</v>
      </c>
      <c r="AM1724" s="19">
        <f ca="1">(IF(B1724=1, $G$21+($G$22-$G$21)*AL1724, $H$21+($H$22-$H$21)*AL1724))</f>
        <v>3.0362692589314982E-2</v>
      </c>
      <c r="AN1724" s="15">
        <f ca="1">ROUND(AK1724*(1-AM1724), 0)</f>
        <v>160</v>
      </c>
      <c r="AO1724" s="18">
        <f ca="1">SUM(IF(AN1724&gt;H1724, (AN1724-H1724)*($G$23+AJ1724), 0),IF(AF1724&gt;G1724,(AF1724-G1724)*($G$23+AB1724),0),IF(X1724&gt;F1724,(X1724-F1724)*($G$23+T1724),0),IF(P1724&gt;E1724,(P1724-E1724)*($G$23+L1724),0))</f>
        <v>0</v>
      </c>
      <c r="AP1724" s="18">
        <f>-$C$24</f>
        <v>-313614.51120000001</v>
      </c>
      <c r="AQ1724" s="17">
        <f ca="1">L1724*P1724+T1724*X1724+AB1724*AF1724+AJ1724*AN1724-AO1724+AP1724</f>
        <v>168155.20879999996</v>
      </c>
      <c r="AS1724" s="21">
        <f ca="1">SUM(IF(AN1724&gt;H1724, (AN1724-H1724), 0),IF(AF1724&gt;G1724,(AF1724-G1724),0),IF(X1724&gt;F1724,(X1724-F1724),0),IF(P1724&gt;E1724,(P1724-E1724),0))</f>
        <v>0</v>
      </c>
    </row>
    <row r="1725" spans="1:45" x14ac:dyDescent="0.4">
      <c r="A1725" s="15">
        <v>1697</v>
      </c>
      <c r="B1725" s="15">
        <f ca="1">IF(RAND() &lt; (8/12), 0, 1)</f>
        <v>0</v>
      </c>
      <c r="C1725" s="20">
        <f ca="1">RAND()</f>
        <v>0.241085758892291</v>
      </c>
      <c r="D1725" s="15" t="str">
        <f ca="1">LOOKUP(C1725,$H$13:$H$16,$F$13:$F$16)</f>
        <v>Airbus A380-800</v>
      </c>
      <c r="E1725" s="15">
        <f ca="1">LOOKUP(D1725,$F$6:$F$9,$I$6:$I$9)</f>
        <v>14</v>
      </c>
      <c r="F1725" s="15">
        <f ca="1">LOOKUP(D1725,$F$6:$F$9,$J$6:$J$9)</f>
        <v>76</v>
      </c>
      <c r="G1725" s="15">
        <f ca="1">LOOKUP(D1725,$F$6:$F$9,$K$6:$K$9)</f>
        <v>56</v>
      </c>
      <c r="H1725" s="15">
        <f ca="1">LOOKUP(D1725,$F$6:$F$9,$L$6:$L$9)</f>
        <v>341</v>
      </c>
      <c r="I1725" s="20">
        <f ca="1">RAND()</f>
        <v>0.46610833215401914</v>
      </c>
      <c r="J1725" s="15">
        <f ca="1">IF(B1725=1, ROUND(_xlfn.NORM.INV(I1725,$C$5,$C$6)*(1+$T$14), 0), ROUND(_xlfn.NORM.INV(I1725, $D$5, $D$6)*(1+$T$14), 0))</f>
        <v>4</v>
      </c>
      <c r="K1725" s="20">
        <f ca="1">RAND()</f>
        <v>0.15639564183647159</v>
      </c>
      <c r="L1725" s="18">
        <f ca="1">IF(B1725=1, ROUND(_xlfn.NORM.INV(K1725,$C$7,$C$8), 2), ROUND(_xlfn.NORM.INV(K1725, $D$7, $D$8), 2))</f>
        <v>10032.34</v>
      </c>
      <c r="M1725" s="15">
        <f ca="1">MIN(E1725,J1725)</f>
        <v>4</v>
      </c>
      <c r="N1725" s="15">
        <f ca="1">RAND()</f>
        <v>0.42580224875725259</v>
      </c>
      <c r="O1725" s="19">
        <f ca="1">(IF(B1725=1, $G$21+($G$22-$G$21)*N1725, $H$21+($H$22-$H$21)*N1725))</f>
        <v>2.2774067462717578E-2</v>
      </c>
      <c r="P1725" s="15">
        <f ca="1">ROUND(M1725*(1-O1725), 0)</f>
        <v>4</v>
      </c>
      <c r="Q1725" s="20">
        <f ca="1">RAND()</f>
        <v>0.785003967367221</v>
      </c>
      <c r="R1725" s="15">
        <f ca="1">IF(B1725=1, ROUND(_xlfn.NORM.INV(Q1725,$C$9,$C$10)*(1+$T$14), 0), ROUND(_xlfn.NORM.INV(Q1725, $D$9, $D$10)*(1+$T$14), 0))</f>
        <v>48</v>
      </c>
      <c r="S1725" s="20">
        <f ca="1">RAND()</f>
        <v>0.58606892121936649</v>
      </c>
      <c r="T1725" s="18">
        <f ca="1">IF(B1725=1, ROUND(_xlfn.NORM.INV(S1725,$C$11,$C$12), 2), ROUND(_xlfn.NORM.INV(S1725, $D$11, $D$12), 2))</f>
        <v>5295.74</v>
      </c>
      <c r="U1725" s="15">
        <f ca="1">MIN(F1725,R1725)</f>
        <v>48</v>
      </c>
      <c r="V1725" s="15">
        <f ca="1">RAND()</f>
        <v>6.0457128565202689E-2</v>
      </c>
      <c r="W1725" s="19">
        <f ca="1">(IF(B1725=1, $G$21+($G$22-$G$21)*V1725, $H$21+($H$22-$H$21)*V1725))</f>
        <v>1.1813713856956081E-2</v>
      </c>
      <c r="X1725" s="15">
        <f ca="1">ROUND(U1725*(1-W1725), 0)</f>
        <v>47</v>
      </c>
      <c r="Y1725" s="20">
        <f ca="1">RAND()</f>
        <v>0.7145140175869239</v>
      </c>
      <c r="Z1725" s="15">
        <f ca="1">IF(B1725=1, ROUND(_xlfn.NORM.INV(Y1725,$C$13,$C$14)*(1+$T$14), 0), ROUND(_xlfn.NORM.INV(Y1725, $D$13, $D$14)*(1+$T$14), 0))</f>
        <v>41</v>
      </c>
      <c r="AA1725" s="20">
        <f ca="1">RAND()</f>
        <v>8.8619057596698192E-2</v>
      </c>
      <c r="AB1725" s="18">
        <f ca="1">IF(B1725=1, ROUND(_xlfn.NORM.INV(AA1725,$C$15,$C$16), 2), ROUND(_xlfn.NORM.INV(AA1725, $D$15, $D$16), 2))</f>
        <v>2633.98</v>
      </c>
      <c r="AC1725" s="15">
        <f ca="1">MIN(G1725,Z1725)</f>
        <v>41</v>
      </c>
      <c r="AD1725" s="15">
        <f ca="1">RAND()</f>
        <v>0.24169753528511118</v>
      </c>
      <c r="AE1725" s="19">
        <f ca="1">(IF(B1725=1, $G$21+($G$22-$G$21)*AD1725, $H$21+($H$22-$H$21)*AD1725))</f>
        <v>1.7250926058553336E-2</v>
      </c>
      <c r="AF1725" s="15">
        <f ca="1">ROUND(AC1725*(1-AE1725), 0)</f>
        <v>40</v>
      </c>
      <c r="AG1725" s="20">
        <f ca="1">RAND()</f>
        <v>0.82021115811109124</v>
      </c>
      <c r="AH1725" s="15">
        <f ca="1">IF(B1725=1, ROUND(_xlfn.NORM.INV(AG1725,$C$17,$C$18)*(1+$T$14), 0), ROUND(_xlfn.NORM.INV(AG1725, $D$17, $D$18)*(1+$T$14), 0))</f>
        <v>248</v>
      </c>
      <c r="AI1725" s="20">
        <f ca="1">RAND()</f>
        <v>0.63356290797181924</v>
      </c>
      <c r="AJ1725" s="18">
        <f ca="1">IF(B1725=1, ROUND(_xlfn.NORM.INV(AI1725,$C$19,$C$20), 2), ROUND(_xlfn.NORM.INV(AI1725, $D$19, $D$20), 2))</f>
        <v>1774.66</v>
      </c>
      <c r="AK1725" s="15">
        <f ca="1">MIN(ROUND(H1725*(1+$C$22),0),AH1725)</f>
        <v>248</v>
      </c>
      <c r="AL1725" s="20">
        <f ca="1">RAND()</f>
        <v>0.13096425901130659</v>
      </c>
      <c r="AM1725" s="19">
        <f ca="1">(IF(B1725=1, $G$21+($G$22-$G$21)*AL1725, $H$21+($H$22-$H$21)*AL1725))</f>
        <v>1.3928927770339198E-2</v>
      </c>
      <c r="AN1725" s="15">
        <f ca="1">ROUND(AK1725*(1-AM1725), 0)</f>
        <v>245</v>
      </c>
      <c r="AO1725" s="18">
        <f ca="1">SUM(IF(AN1725&gt;H1725, (AN1725-H1725)*($G$23+AJ1725), 0),IF(AF1725&gt;G1725,(AF1725-G1725)*($G$23+AB1725),0),IF(X1725&gt;F1725,(X1725-F1725)*($G$23+T1725),0),IF(P1725&gt;E1725,(P1725-E1725)*($G$23+L1725),0))</f>
        <v>0</v>
      </c>
      <c r="AP1725" s="18">
        <f>-$C$24</f>
        <v>-313614.51120000001</v>
      </c>
      <c r="AQ1725" s="17">
        <f ca="1">L1725*P1725+T1725*X1725+AB1725*AF1725+AJ1725*AN1725-AO1725+AP1725</f>
        <v>515565.52880000003</v>
      </c>
      <c r="AS1725" s="21">
        <f ca="1">SUM(IF(AN1725&gt;H1725, (AN1725-H1725), 0),IF(AF1725&gt;G1725,(AF1725-G1725),0),IF(X1725&gt;F1725,(X1725-F1725),0),IF(P1725&gt;E1725,(P1725-E1725),0))</f>
        <v>0</v>
      </c>
    </row>
    <row r="1726" spans="1:45" x14ac:dyDescent="0.4">
      <c r="A1726" s="15">
        <v>1698</v>
      </c>
      <c r="B1726" s="15">
        <f ca="1">IF(RAND() &lt; (8/12), 0, 1)</f>
        <v>0</v>
      </c>
      <c r="C1726" s="20">
        <f ca="1">RAND()</f>
        <v>0.95879053579414419</v>
      </c>
      <c r="D1726" s="15" t="str">
        <f ca="1">LOOKUP(C1726,$H$13:$H$16,$F$13:$F$16)</f>
        <v>Boeing 777-300ER</v>
      </c>
      <c r="E1726" s="15">
        <f ca="1">LOOKUP(D1726,$F$6:$F$9,$I$6:$I$9)</f>
        <v>8</v>
      </c>
      <c r="F1726" s="15">
        <f ca="1">LOOKUP(D1726,$F$6:$F$9,$J$6:$J$9)</f>
        <v>40</v>
      </c>
      <c r="G1726" s="15">
        <f ca="1">LOOKUP(D1726,$F$6:$F$9,$K$6:$K$9)</f>
        <v>24</v>
      </c>
      <c r="H1726" s="15">
        <f ca="1">LOOKUP(D1726,$F$6:$F$9,$L$6:$L$9)</f>
        <v>260</v>
      </c>
      <c r="I1726" s="20">
        <f ca="1">RAND()</f>
        <v>0.82212993011445601</v>
      </c>
      <c r="J1726" s="15">
        <f ca="1">IF(B1726=1, ROUND(_xlfn.NORM.INV(I1726,$C$5,$C$6)*(1+$T$14), 0), ROUND(_xlfn.NORM.INV(I1726, $D$5, $D$6)*(1+$T$14), 0))</f>
        <v>5</v>
      </c>
      <c r="K1726" s="20">
        <f ca="1">RAND()</f>
        <v>0.39260557481689839</v>
      </c>
      <c r="L1726" s="18">
        <f ca="1">IF(B1726=1, ROUND(_xlfn.NORM.INV(K1726,$C$7,$C$8), 2), ROUND(_xlfn.NORM.INV(K1726, $D$7, $D$8), 2))</f>
        <v>10368.17</v>
      </c>
      <c r="M1726" s="15">
        <f ca="1">MIN(E1726,J1726)</f>
        <v>5</v>
      </c>
      <c r="N1726" s="15">
        <f ca="1">RAND()</f>
        <v>0.13229156871744885</v>
      </c>
      <c r="O1726" s="19">
        <f ca="1">(IF(B1726=1, $G$21+($G$22-$G$21)*N1726, $H$21+($H$22-$H$21)*N1726))</f>
        <v>1.3968747061523465E-2</v>
      </c>
      <c r="P1726" s="15">
        <f ca="1">ROUND(M1726*(1-O1726), 0)</f>
        <v>5</v>
      </c>
      <c r="Q1726" s="20">
        <f ca="1">RAND()</f>
        <v>0.77692059317235629</v>
      </c>
      <c r="R1726" s="15">
        <f ca="1">IF(B1726=1, ROUND(_xlfn.NORM.INV(Q1726,$C$9,$C$10)*(1+$T$14), 0), ROUND(_xlfn.NORM.INV(Q1726, $D$9, $D$10)*(1+$T$14), 0))</f>
        <v>48</v>
      </c>
      <c r="S1726" s="20">
        <f ca="1">RAND()</f>
        <v>0.26513177959204282</v>
      </c>
      <c r="T1726" s="18">
        <f ca="1">IF(B1726=1, ROUND(_xlfn.NORM.INV(S1726,$C$11,$C$12), 2), ROUND(_xlfn.NORM.INV(S1726, $D$11, $D$12), 2))</f>
        <v>5103.17</v>
      </c>
      <c r="U1726" s="15">
        <f ca="1">MIN(F1726,R1726)</f>
        <v>40</v>
      </c>
      <c r="V1726" s="15">
        <f ca="1">RAND()</f>
        <v>0.37366679804202574</v>
      </c>
      <c r="W1726" s="19">
        <f ca="1">(IF(B1726=1, $G$21+($G$22-$G$21)*V1726, $H$21+($H$22-$H$21)*V1726))</f>
        <v>2.1210003941260772E-2</v>
      </c>
      <c r="X1726" s="15">
        <f ca="1">ROUND(U1726*(1-W1726), 0)</f>
        <v>39</v>
      </c>
      <c r="Y1726" s="20">
        <f ca="1">RAND()</f>
        <v>0.82392742155791865</v>
      </c>
      <c r="Z1726" s="15">
        <f ca="1">IF(B1726=1, ROUND(_xlfn.NORM.INV(Y1726,$C$13,$C$14)*(1+$T$14), 0), ROUND(_xlfn.NORM.INV(Y1726, $D$13, $D$14)*(1+$T$14), 0))</f>
        <v>44</v>
      </c>
      <c r="AA1726" s="20">
        <f ca="1">RAND()</f>
        <v>0.74527945376578764</v>
      </c>
      <c r="AB1726" s="18">
        <f ca="1">IF(B1726=1, ROUND(_xlfn.NORM.INV(AA1726,$C$15,$C$16), 2), ROUND(_xlfn.NORM.INV(AA1726, $D$15, $D$16), 2))</f>
        <v>2878.15</v>
      </c>
      <c r="AC1726" s="15">
        <f ca="1">MIN(G1726,Z1726)</f>
        <v>24</v>
      </c>
      <c r="AD1726" s="15">
        <f ca="1">RAND()</f>
        <v>0.21172773264389322</v>
      </c>
      <c r="AE1726" s="19">
        <f ca="1">(IF(B1726=1, $G$21+($G$22-$G$21)*AD1726, $H$21+($H$22-$H$21)*AD1726))</f>
        <v>1.6351831979316798E-2</v>
      </c>
      <c r="AF1726" s="15">
        <f ca="1">ROUND(AC1726*(1-AE1726), 0)</f>
        <v>24</v>
      </c>
      <c r="AG1726" s="20">
        <f ca="1">RAND()</f>
        <v>5.7234505418049864E-2</v>
      </c>
      <c r="AH1726" s="15">
        <f ca="1">IF(B1726=1, ROUND(_xlfn.NORM.INV(AG1726,$C$17,$C$18)*(1+$T$14), 0), ROUND(_xlfn.NORM.INV(AG1726, $D$17, $D$18)*(1+$T$14), 0))</f>
        <v>117</v>
      </c>
      <c r="AI1726" s="20">
        <f ca="1">RAND()</f>
        <v>0.86787271781971032</v>
      </c>
      <c r="AJ1726" s="18">
        <f ca="1">IF(B1726=1, ROUND(_xlfn.NORM.INV(AI1726,$C$19,$C$20), 2), ROUND(_xlfn.NORM.INV(AI1726, $D$19, $D$20), 2))</f>
        <v>1833.53</v>
      </c>
      <c r="AK1726" s="15">
        <f ca="1">MIN(ROUND(H1726*(1+$C$22),0),AH1726)</f>
        <v>117</v>
      </c>
      <c r="AL1726" s="20">
        <f ca="1">RAND()</f>
        <v>9.3538164064963403E-2</v>
      </c>
      <c r="AM1726" s="19">
        <f ca="1">(IF(B1726=1, $G$21+($G$22-$G$21)*AL1726, $H$21+($H$22-$H$21)*AL1726))</f>
        <v>1.2806144921948901E-2</v>
      </c>
      <c r="AN1726" s="15">
        <f ca="1">ROUND(AK1726*(1-AM1726), 0)</f>
        <v>116</v>
      </c>
      <c r="AO1726" s="18">
        <f ca="1">SUM(IF(AN1726&gt;H1726, (AN1726-H1726)*($G$23+AJ1726), 0),IF(AF1726&gt;G1726,(AF1726-G1726)*($G$23+AB1726),0),IF(X1726&gt;F1726,(X1726-F1726)*($G$23+T1726),0),IF(P1726&gt;E1726,(P1726-E1726)*($G$23+L1726),0))</f>
        <v>0</v>
      </c>
      <c r="AP1726" s="18">
        <f>-$C$24</f>
        <v>-313614.51120000001</v>
      </c>
      <c r="AQ1726" s="17">
        <f ca="1">L1726*P1726+T1726*X1726+AB1726*AF1726+AJ1726*AN1726-AO1726+AP1726</f>
        <v>219015.04880000005</v>
      </c>
      <c r="AS1726" s="21">
        <f ca="1">SUM(IF(AN1726&gt;H1726, (AN1726-H1726), 0),IF(AF1726&gt;G1726,(AF1726-G1726),0),IF(X1726&gt;F1726,(X1726-F1726),0),IF(P1726&gt;E1726,(P1726-E1726),0))</f>
        <v>0</v>
      </c>
    </row>
    <row r="1727" spans="1:45" x14ac:dyDescent="0.4">
      <c r="A1727" s="15">
        <v>1699</v>
      </c>
      <c r="B1727" s="15">
        <f ca="1">IF(RAND() &lt; (8/12), 0, 1)</f>
        <v>1</v>
      </c>
      <c r="C1727" s="20">
        <f ca="1">RAND()</f>
        <v>0.8199647580765117</v>
      </c>
      <c r="D1727" s="15" t="str">
        <f ca="1">LOOKUP(C1727,$H$13:$H$16,$F$13:$F$16)</f>
        <v>Boeing 777-300ER</v>
      </c>
      <c r="E1727" s="15">
        <f ca="1">LOOKUP(D1727,$F$6:$F$9,$I$6:$I$9)</f>
        <v>8</v>
      </c>
      <c r="F1727" s="15">
        <f ca="1">LOOKUP(D1727,$F$6:$F$9,$J$6:$J$9)</f>
        <v>40</v>
      </c>
      <c r="G1727" s="15">
        <f ca="1">LOOKUP(D1727,$F$6:$F$9,$K$6:$K$9)</f>
        <v>24</v>
      </c>
      <c r="H1727" s="15">
        <f ca="1">LOOKUP(D1727,$F$6:$F$9,$L$6:$L$9)</f>
        <v>260</v>
      </c>
      <c r="I1727" s="20">
        <f ca="1">RAND()</f>
        <v>0.92534199874471013</v>
      </c>
      <c r="J1727" s="15">
        <f ca="1">IF(B1727=1, ROUND(_xlfn.NORM.INV(I1727,$C$5,$C$6)*(1+$T$14), 0), ROUND(_xlfn.NORM.INV(I1727, $D$5, $D$6)*(1+$T$14), 0))</f>
        <v>9</v>
      </c>
      <c r="K1727" s="20">
        <f ca="1">RAND()</f>
        <v>0.23798453530867936</v>
      </c>
      <c r="L1727" s="18">
        <f ca="1">IF(B1727=1, ROUND(_xlfn.NORM.INV(K1727,$C$7,$C$8), 2), ROUND(_xlfn.NORM.INV(K1727, $D$7, $D$8), 2))</f>
        <v>12373.4</v>
      </c>
      <c r="M1727" s="15">
        <f ca="1">MIN(E1727,J1727)</f>
        <v>8</v>
      </c>
      <c r="N1727" s="15">
        <f ca="1">RAND()</f>
        <v>0.18926472379774806</v>
      </c>
      <c r="O1727" s="19">
        <f ca="1">(IF(B1727=1, $G$21+($G$22-$G$21)*N1727, $H$21+($H$22-$H$21)*N1727))</f>
        <v>2.162426533292118E-2</v>
      </c>
      <c r="P1727" s="15">
        <f ca="1">ROUND(M1727*(1-O1727), 0)</f>
        <v>8</v>
      </c>
      <c r="Q1727" s="20">
        <f ca="1">RAND()</f>
        <v>6.3129811984352635E-2</v>
      </c>
      <c r="R1727" s="15">
        <f ca="1">IF(B1727=1, ROUND(_xlfn.NORM.INV(Q1727,$C$9,$C$10)*(1+$T$14), 0), ROUND(_xlfn.NORM.INV(Q1727, $D$9, $D$10)*(1+$T$14), 0))</f>
        <v>22</v>
      </c>
      <c r="S1727" s="20">
        <f ca="1">RAND()</f>
        <v>0.4664027909822176</v>
      </c>
      <c r="T1727" s="18">
        <f ca="1">IF(B1727=1, ROUND(_xlfn.NORM.INV(S1727,$C$11,$C$12), 2), ROUND(_xlfn.NORM.INV(S1727, $D$11, $D$12), 2))</f>
        <v>6753.41</v>
      </c>
      <c r="U1727" s="15">
        <f ca="1">MIN(F1727,R1727)</f>
        <v>22</v>
      </c>
      <c r="V1727" s="15">
        <f ca="1">RAND()</f>
        <v>0.87535169248729205</v>
      </c>
      <c r="W1727" s="19">
        <f ca="1">(IF(B1727=1, $G$21+($G$22-$G$21)*V1727, $H$21+($H$22-$H$21)*V1727))</f>
        <v>4.5637309237055224E-2</v>
      </c>
      <c r="X1727" s="15">
        <f ca="1">ROUND(U1727*(1-W1727), 0)</f>
        <v>21</v>
      </c>
      <c r="Y1727" s="20">
        <f ca="1">RAND()</f>
        <v>0.84203063961844848</v>
      </c>
      <c r="Z1727" s="15">
        <f ca="1">IF(B1727=1, ROUND(_xlfn.NORM.INV(Y1727,$C$13,$C$14)*(1+$T$14), 0), ROUND(_xlfn.NORM.INV(Y1727, $D$13, $D$14)*(1+$T$14), 0))</f>
        <v>78</v>
      </c>
      <c r="AA1727" s="20">
        <f ca="1">RAND()</f>
        <v>0.98105898153206228</v>
      </c>
      <c r="AB1727" s="18">
        <f ca="1">IF(B1727=1, ROUND(_xlfn.NORM.INV(AA1727,$C$15,$C$16), 2), ROUND(_xlfn.NORM.INV(AA1727, $D$15, $D$16), 2))</f>
        <v>4640.8</v>
      </c>
      <c r="AC1727" s="15">
        <f ca="1">MIN(G1727,Z1727)</f>
        <v>24</v>
      </c>
      <c r="AD1727" s="15">
        <f ca="1">RAND()</f>
        <v>0.22029821832524121</v>
      </c>
      <c r="AE1727" s="19">
        <f ca="1">(IF(B1727=1, $G$21+($G$22-$G$21)*AD1727, $H$21+($H$22-$H$21)*AD1727))</f>
        <v>2.2710437641383443E-2</v>
      </c>
      <c r="AF1727" s="15">
        <f ca="1">ROUND(AC1727*(1-AE1727), 0)</f>
        <v>23</v>
      </c>
      <c r="AG1727" s="20">
        <f ca="1">RAND()</f>
        <v>0.19429970846607236</v>
      </c>
      <c r="AH1727" s="15">
        <f ca="1">IF(B1727=1, ROUND(_xlfn.NORM.INV(AG1727,$C$17,$C$18)*(1+$T$14), 0), ROUND(_xlfn.NORM.INV(AG1727, $D$17, $D$18)*(1+$T$14), 0))</f>
        <v>196</v>
      </c>
      <c r="AI1727" s="20">
        <f ca="1">RAND()</f>
        <v>0.84909695829220966</v>
      </c>
      <c r="AJ1727" s="18">
        <f ca="1">IF(B1727=1, ROUND(_xlfn.NORM.INV(AI1727,$C$19,$C$20), 2), ROUND(_xlfn.NORM.INV(AI1727, $D$19, $D$20), 2))</f>
        <v>2586.84</v>
      </c>
      <c r="AK1727" s="15">
        <f ca="1">MIN(ROUND(H1727*(1+$C$22),0),AH1727)</f>
        <v>196</v>
      </c>
      <c r="AL1727" s="20">
        <f ca="1">RAND()</f>
        <v>0.94042097905916866</v>
      </c>
      <c r="AM1727" s="19">
        <f ca="1">(IF(B1727=1, $G$21+($G$22-$G$21)*AL1727, $H$21+($H$22-$H$21)*AL1727))</f>
        <v>4.7914734267070908E-2</v>
      </c>
      <c r="AN1727" s="15">
        <f ca="1">ROUND(AK1727*(1-AM1727), 0)</f>
        <v>187</v>
      </c>
      <c r="AO1727" s="18">
        <f ca="1">SUM(IF(AN1727&gt;H1727, (AN1727-H1727)*($G$23+AJ1727), 0),IF(AF1727&gt;G1727,(AF1727-G1727)*($G$23+AB1727),0),IF(X1727&gt;F1727,(X1727-F1727)*($G$23+T1727),0),IF(P1727&gt;E1727,(P1727-E1727)*($G$23+L1727),0))</f>
        <v>0</v>
      </c>
      <c r="AP1727" s="18">
        <f>-$C$24</f>
        <v>-313614.51120000001</v>
      </c>
      <c r="AQ1727" s="17">
        <f ca="1">L1727*P1727+T1727*X1727+AB1727*AF1727+AJ1727*AN1727-AO1727+AP1727</f>
        <v>517671.77880000003</v>
      </c>
      <c r="AS1727" s="21">
        <f ca="1">SUM(IF(AN1727&gt;H1727, (AN1727-H1727), 0),IF(AF1727&gt;G1727,(AF1727-G1727),0),IF(X1727&gt;F1727,(X1727-F1727),0),IF(P1727&gt;E1727,(P1727-E1727),0))</f>
        <v>0</v>
      </c>
    </row>
    <row r="1728" spans="1:45" x14ac:dyDescent="0.4">
      <c r="A1728" s="15">
        <v>1700</v>
      </c>
      <c r="B1728" s="15">
        <f ca="1">IF(RAND() &lt; (8/12), 0, 1)</f>
        <v>0</v>
      </c>
      <c r="C1728" s="20">
        <f ca="1">RAND()</f>
        <v>0.33266411705470578</v>
      </c>
      <c r="D1728" s="15" t="str">
        <f ca="1">LOOKUP(C1728,$H$13:$H$16,$F$13:$F$16)</f>
        <v>Airbus A380-800</v>
      </c>
      <c r="E1728" s="15">
        <f ca="1">LOOKUP(D1728,$F$6:$F$9,$I$6:$I$9)</f>
        <v>14</v>
      </c>
      <c r="F1728" s="15">
        <f ca="1">LOOKUP(D1728,$F$6:$F$9,$J$6:$J$9)</f>
        <v>76</v>
      </c>
      <c r="G1728" s="15">
        <f ca="1">LOOKUP(D1728,$F$6:$F$9,$K$6:$K$9)</f>
        <v>56</v>
      </c>
      <c r="H1728" s="15">
        <f ca="1">LOOKUP(D1728,$F$6:$F$9,$L$6:$L$9)</f>
        <v>341</v>
      </c>
      <c r="I1728" s="20">
        <f ca="1">RAND()</f>
        <v>0.31406861476003711</v>
      </c>
      <c r="J1728" s="15">
        <f ca="1">IF(B1728=1, ROUND(_xlfn.NORM.INV(I1728,$C$5,$C$6)*(1+$T$14), 0), ROUND(_xlfn.NORM.INV(I1728, $D$5, $D$6)*(1+$T$14), 0))</f>
        <v>4</v>
      </c>
      <c r="K1728" s="20">
        <f ca="1">RAND()</f>
        <v>0.21130966700068676</v>
      </c>
      <c r="L1728" s="18">
        <f ca="1">IF(B1728=1, ROUND(_xlfn.NORM.INV(K1728,$C$7,$C$8), 2), ROUND(_xlfn.NORM.INV(K1728, $D$7, $D$8), 2))</f>
        <v>10126.91</v>
      </c>
      <c r="M1728" s="15">
        <f ca="1">MIN(E1728,J1728)</f>
        <v>4</v>
      </c>
      <c r="N1728" s="15">
        <f ca="1">RAND()</f>
        <v>0.34917482836633196</v>
      </c>
      <c r="O1728" s="19">
        <f ca="1">(IF(B1728=1, $G$21+($G$22-$G$21)*N1728, $H$21+($H$22-$H$21)*N1728))</f>
        <v>2.0475244850989959E-2</v>
      </c>
      <c r="P1728" s="15">
        <f ca="1">ROUND(M1728*(1-O1728), 0)</f>
        <v>4</v>
      </c>
      <c r="Q1728" s="20">
        <f ca="1">RAND()</f>
        <v>0.62127987926027273</v>
      </c>
      <c r="R1728" s="15">
        <f ca="1">IF(B1728=1, ROUND(_xlfn.NORM.INV(Q1728,$C$9,$C$10)*(1+$T$14), 0), ROUND(_xlfn.NORM.INV(Q1728, $D$9, $D$10)*(1+$T$14), 0))</f>
        <v>43</v>
      </c>
      <c r="S1728" s="20">
        <f ca="1">RAND()</f>
        <v>0.93713188147568216</v>
      </c>
      <c r="T1728" s="18">
        <f ca="1">IF(B1728=1, ROUND(_xlfn.NORM.INV(S1728,$C$11,$C$12), 2), ROUND(_xlfn.NORM.INV(S1728, $D$11, $D$12), 2))</f>
        <v>5595.1</v>
      </c>
      <c r="U1728" s="15">
        <f ca="1">MIN(F1728,R1728)</f>
        <v>43</v>
      </c>
      <c r="V1728" s="15">
        <f ca="1">RAND()</f>
        <v>0.70505636103616598</v>
      </c>
      <c r="W1728" s="19">
        <f ca="1">(IF(B1728=1, $G$21+($G$22-$G$21)*V1728, $H$21+($H$22-$H$21)*V1728))</f>
        <v>3.1151690831084981E-2</v>
      </c>
      <c r="X1728" s="15">
        <f ca="1">ROUND(U1728*(1-W1728), 0)</f>
        <v>42</v>
      </c>
      <c r="Y1728" s="20">
        <f ca="1">RAND()</f>
        <v>0.20351944759439577</v>
      </c>
      <c r="Z1728" s="15">
        <f ca="1">IF(B1728=1, ROUND(_xlfn.NORM.INV(Y1728,$C$13,$C$14)*(1+$T$14), 0), ROUND(_xlfn.NORM.INV(Y1728, $D$13, $D$14)*(1+$T$14), 0))</f>
        <v>28</v>
      </c>
      <c r="AA1728" s="20">
        <f ca="1">RAND()</f>
        <v>0.54780269001092041</v>
      </c>
      <c r="AB1728" s="18">
        <f ca="1">IF(B1728=1, ROUND(_xlfn.NORM.INV(AA1728,$C$15,$C$16), 2), ROUND(_xlfn.NORM.INV(AA1728, $D$15, $D$16), 2))</f>
        <v>2812.57</v>
      </c>
      <c r="AC1728" s="15">
        <f ca="1">MIN(G1728,Z1728)</f>
        <v>28</v>
      </c>
      <c r="AD1728" s="15">
        <f ca="1">RAND()</f>
        <v>0.87667630546385356</v>
      </c>
      <c r="AE1728" s="19">
        <f ca="1">(IF(B1728=1, $G$21+($G$22-$G$21)*AD1728, $H$21+($H$22-$H$21)*AD1728))</f>
        <v>3.6300289163915603E-2</v>
      </c>
      <c r="AF1728" s="15">
        <f ca="1">ROUND(AC1728*(1-AE1728), 0)</f>
        <v>27</v>
      </c>
      <c r="AG1728" s="20">
        <f ca="1">RAND()</f>
        <v>0.91423459925704886</v>
      </c>
      <c r="AH1728" s="15">
        <f ca="1">IF(B1728=1, ROUND(_xlfn.NORM.INV(AG1728,$C$17,$C$18)*(1+$T$14), 0), ROUND(_xlfn.NORM.INV(AG1728, $D$17, $D$18)*(1+$T$14), 0))</f>
        <v>271</v>
      </c>
      <c r="AI1728" s="20">
        <f ca="1">RAND()</f>
        <v>0.42212649882810549</v>
      </c>
      <c r="AJ1728" s="18">
        <f ca="1">IF(B1728=1, ROUND(_xlfn.NORM.INV(AI1728,$C$19,$C$20), 2), ROUND(_xlfn.NORM.INV(AI1728, $D$19, $D$20), 2))</f>
        <v>1733.81</v>
      </c>
      <c r="AK1728" s="15">
        <f ca="1">MIN(ROUND(H1728*(1+$C$22),0),AH1728)</f>
        <v>271</v>
      </c>
      <c r="AL1728" s="20">
        <f ca="1">RAND()</f>
        <v>0.38715611010409701</v>
      </c>
      <c r="AM1728" s="19">
        <f ca="1">(IF(B1728=1, $G$21+($G$22-$G$21)*AL1728, $H$21+($H$22-$H$21)*AL1728))</f>
        <v>2.1614683303122911E-2</v>
      </c>
      <c r="AN1728" s="15">
        <f ca="1">ROUND(AK1728*(1-AM1728), 0)</f>
        <v>265</v>
      </c>
      <c r="AO1728" s="18">
        <f ca="1">SUM(IF(AN1728&gt;H1728, (AN1728-H1728)*($G$23+AJ1728), 0),IF(AF1728&gt;G1728,(AF1728-G1728)*($G$23+AB1728),0),IF(X1728&gt;F1728,(X1728-F1728)*($G$23+T1728),0),IF(P1728&gt;E1728,(P1728-E1728)*($G$23+L1728),0))</f>
        <v>0</v>
      </c>
      <c r="AP1728" s="18">
        <f>-$C$24</f>
        <v>-313614.51120000001</v>
      </c>
      <c r="AQ1728" s="17">
        <f ca="1">L1728*P1728+T1728*X1728+AB1728*AF1728+AJ1728*AN1728-AO1728+AP1728</f>
        <v>497286.3688</v>
      </c>
      <c r="AS1728" s="21">
        <f ca="1">SUM(IF(AN1728&gt;H1728, (AN1728-H1728), 0),IF(AF1728&gt;G1728,(AF1728-G1728),0),IF(X1728&gt;F1728,(X1728-F1728),0),IF(P1728&gt;E1728,(P1728-E1728),0))</f>
        <v>0</v>
      </c>
    </row>
    <row r="1729" spans="1:45" x14ac:dyDescent="0.4">
      <c r="A1729" s="15">
        <v>1701</v>
      </c>
      <c r="B1729" s="15">
        <f ca="1">IF(RAND() &lt; (8/12), 0, 1)</f>
        <v>1</v>
      </c>
      <c r="C1729" s="20">
        <f ca="1">RAND()</f>
        <v>0.71117184807626566</v>
      </c>
      <c r="D1729" s="15" t="str">
        <f ca="1">LOOKUP(C1729,$H$13:$H$16,$F$13:$F$16)</f>
        <v>Boeing 777-300ER</v>
      </c>
      <c r="E1729" s="15">
        <f ca="1">LOOKUP(D1729,$F$6:$F$9,$I$6:$I$9)</f>
        <v>8</v>
      </c>
      <c r="F1729" s="15">
        <f ca="1">LOOKUP(D1729,$F$6:$F$9,$J$6:$J$9)</f>
        <v>40</v>
      </c>
      <c r="G1729" s="15">
        <f ca="1">LOOKUP(D1729,$F$6:$F$9,$K$6:$K$9)</f>
        <v>24</v>
      </c>
      <c r="H1729" s="15">
        <f ca="1">LOOKUP(D1729,$F$6:$F$9,$L$6:$L$9)</f>
        <v>260</v>
      </c>
      <c r="I1729" s="20">
        <f ca="1">RAND()</f>
        <v>0.89619864623638157</v>
      </c>
      <c r="J1729" s="15">
        <f ca="1">IF(B1729=1, ROUND(_xlfn.NORM.INV(I1729,$C$5,$C$6)*(1+$T$14), 0), ROUND(_xlfn.NORM.INV(I1729, $D$5, $D$6)*(1+$T$14), 0))</f>
        <v>9</v>
      </c>
      <c r="K1729" s="20">
        <f ca="1">RAND()</f>
        <v>0.82527873641648142</v>
      </c>
      <c r="L1729" s="18">
        <f ca="1">IF(B1729=1, ROUND(_xlfn.NORM.INV(K1729,$C$7,$C$8), 2), ROUND(_xlfn.NORM.INV(K1729, $D$7, $D$8), 2))</f>
        <v>15346.29</v>
      </c>
      <c r="M1729" s="15">
        <f ca="1">MIN(E1729,J1729)</f>
        <v>8</v>
      </c>
      <c r="N1729" s="15">
        <f ca="1">RAND()</f>
        <v>0.68665746973185182</v>
      </c>
      <c r="O1729" s="19">
        <f ca="1">(IF(B1729=1, $G$21+($G$22-$G$21)*N1729, $H$21+($H$22-$H$21)*N1729))</f>
        <v>3.9033011440614815E-2</v>
      </c>
      <c r="P1729" s="15">
        <f ca="1">ROUND(M1729*(1-O1729), 0)</f>
        <v>8</v>
      </c>
      <c r="Q1729" s="20">
        <f ca="1">RAND()</f>
        <v>0.41895144757266756</v>
      </c>
      <c r="R1729" s="15">
        <f ca="1">IF(B1729=1, ROUND(_xlfn.NORM.INV(Q1729,$C$9,$C$10)*(1+$T$14), 0), ROUND(_xlfn.NORM.INV(Q1729, $D$9, $D$10)*(1+$T$14), 0))</f>
        <v>56</v>
      </c>
      <c r="S1729" s="20">
        <f ca="1">RAND()</f>
        <v>0.30589853981396598</v>
      </c>
      <c r="T1729" s="18">
        <f ca="1">IF(B1729=1, ROUND(_xlfn.NORM.INV(S1729,$C$11,$C$12), 2), ROUND(_xlfn.NORM.INV(S1729, $D$11, $D$12), 2))</f>
        <v>6371.81</v>
      </c>
      <c r="U1729" s="15">
        <f ca="1">MIN(F1729,R1729)</f>
        <v>40</v>
      </c>
      <c r="V1729" s="15">
        <f ca="1">RAND()</f>
        <v>0.17320925802337195</v>
      </c>
      <c r="W1729" s="19">
        <f ca="1">(IF(B1729=1, $G$21+($G$22-$G$21)*V1729, $H$21+($H$22-$H$21)*V1729))</f>
        <v>2.1062324030818019E-2</v>
      </c>
      <c r="X1729" s="15">
        <f ca="1">ROUND(U1729*(1-W1729), 0)</f>
        <v>39</v>
      </c>
      <c r="Y1729" s="20">
        <f ca="1">RAND()</f>
        <v>0.87508956663569959</v>
      </c>
      <c r="Z1729" s="15">
        <f ca="1">IF(B1729=1, ROUND(_xlfn.NORM.INV(Y1729,$C$13,$C$14)*(1+$T$14), 0), ROUND(_xlfn.NORM.INV(Y1729, $D$13, $D$14)*(1+$T$14), 0))</f>
        <v>81</v>
      </c>
      <c r="AA1729" s="20">
        <f ca="1">RAND()</f>
        <v>0.47291069021854226</v>
      </c>
      <c r="AB1729" s="18">
        <f ca="1">IF(B1729=1, ROUND(_xlfn.NORM.INV(AA1729,$C$15,$C$16), 2), ROUND(_xlfn.NORM.INV(AA1729, $D$15, $D$16), 2))</f>
        <v>3609.69</v>
      </c>
      <c r="AC1729" s="15">
        <f ca="1">MIN(G1729,Z1729)</f>
        <v>24</v>
      </c>
      <c r="AD1729" s="15">
        <f ca="1">RAND()</f>
        <v>0.56167494367120696</v>
      </c>
      <c r="AE1729" s="19">
        <f ca="1">(IF(B1729=1, $G$21+($G$22-$G$21)*AD1729, $H$21+($H$22-$H$21)*AD1729))</f>
        <v>3.465862302849225E-2</v>
      </c>
      <c r="AF1729" s="15">
        <f ca="1">ROUND(AC1729*(1-AE1729), 0)</f>
        <v>23</v>
      </c>
      <c r="AG1729" s="20">
        <f ca="1">RAND()</f>
        <v>0.73125530063220923</v>
      </c>
      <c r="AH1729" s="15">
        <f ca="1">IF(B1729=1, ROUND(_xlfn.NORM.INV(AG1729,$C$17,$C$18)*(1+$T$14), 0), ROUND(_xlfn.NORM.INV(AG1729, $D$17, $D$18)*(1+$T$14), 0))</f>
        <v>382</v>
      </c>
      <c r="AI1729" s="20">
        <f ca="1">RAND()</f>
        <v>0.74302276772247133</v>
      </c>
      <c r="AJ1729" s="18">
        <f ca="1">IF(B1729=1, ROUND(_xlfn.NORM.INV(AI1729,$C$19,$C$20), 2), ROUND(_xlfn.NORM.INV(AI1729, $D$19, $D$20), 2))</f>
        <v>2472.66</v>
      </c>
      <c r="AK1729" s="15">
        <f ca="1">MIN(ROUND(H1729*(1+$C$22),0),AH1729)</f>
        <v>273</v>
      </c>
      <c r="AL1729" s="20">
        <f ca="1">RAND()</f>
        <v>0.92868420960976072</v>
      </c>
      <c r="AM1729" s="19">
        <f ca="1">(IF(B1729=1, $G$21+($G$22-$G$21)*AL1729, $H$21+($H$22-$H$21)*AL1729))</f>
        <v>4.7503947336341626E-2</v>
      </c>
      <c r="AN1729" s="15">
        <f ca="1">ROUND(AK1729*(1-AM1729), 0)</f>
        <v>260</v>
      </c>
      <c r="AO1729" s="18">
        <f ca="1">SUM(IF(AN1729&gt;H1729, (AN1729-H1729)*($G$23+AJ1729), 0),IF(AF1729&gt;G1729,(AF1729-G1729)*($G$23+AB1729),0),IF(X1729&gt;F1729,(X1729-F1729)*($G$23+T1729),0),IF(P1729&gt;E1729,(P1729-E1729)*($G$23+L1729),0))</f>
        <v>0</v>
      </c>
      <c r="AP1729" s="18">
        <f>-$C$24</f>
        <v>-313614.51120000001</v>
      </c>
      <c r="AQ1729" s="17">
        <f ca="1">L1729*P1729+T1729*X1729+AB1729*AF1729+AJ1729*AN1729-AO1729+AP1729</f>
        <v>783570.86879999982</v>
      </c>
      <c r="AS1729" s="21">
        <f ca="1">SUM(IF(AN1729&gt;H1729, (AN1729-H1729), 0),IF(AF1729&gt;G1729,(AF1729-G1729),0),IF(X1729&gt;F1729,(X1729-F1729),0),IF(P1729&gt;E1729,(P1729-E1729),0))</f>
        <v>0</v>
      </c>
    </row>
    <row r="1730" spans="1:45" x14ac:dyDescent="0.4">
      <c r="A1730" s="15">
        <v>1702</v>
      </c>
      <c r="B1730" s="15">
        <f ca="1">IF(RAND() &lt; (8/12), 0, 1)</f>
        <v>1</v>
      </c>
      <c r="C1730" s="20">
        <f ca="1">RAND()</f>
        <v>0.90456380926384772</v>
      </c>
      <c r="D1730" s="15" t="str">
        <f ca="1">LOOKUP(C1730,$H$13:$H$16,$F$13:$F$16)</f>
        <v>Boeing 777-300ER</v>
      </c>
      <c r="E1730" s="15">
        <f ca="1">LOOKUP(D1730,$F$6:$F$9,$I$6:$I$9)</f>
        <v>8</v>
      </c>
      <c r="F1730" s="15">
        <f ca="1">LOOKUP(D1730,$F$6:$F$9,$J$6:$J$9)</f>
        <v>40</v>
      </c>
      <c r="G1730" s="15">
        <f ca="1">LOOKUP(D1730,$F$6:$F$9,$K$6:$K$9)</f>
        <v>24</v>
      </c>
      <c r="H1730" s="15">
        <f ca="1">LOOKUP(D1730,$F$6:$F$9,$L$6:$L$9)</f>
        <v>260</v>
      </c>
      <c r="I1730" s="20">
        <f ca="1">RAND()</f>
        <v>0.33130284996202175</v>
      </c>
      <c r="J1730" s="15">
        <f ca="1">IF(B1730=1, ROUND(_xlfn.NORM.INV(I1730,$C$5,$C$6)*(1+$T$14), 0), ROUND(_xlfn.NORM.INV(I1730, $D$5, $D$6)*(1+$T$14), 0))</f>
        <v>5</v>
      </c>
      <c r="K1730" s="20">
        <f ca="1">RAND()</f>
        <v>0.78586597591918117</v>
      </c>
      <c r="L1730" s="18">
        <f ca="1">IF(B1730=1, ROUND(_xlfn.NORM.INV(K1730,$C$7,$C$8), 2), ROUND(_xlfn.NORM.INV(K1730, $D$7, $D$8), 2))</f>
        <v>15087.48</v>
      </c>
      <c r="M1730" s="15">
        <f ca="1">MIN(E1730,J1730)</f>
        <v>5</v>
      </c>
      <c r="N1730" s="15">
        <f ca="1">RAND()</f>
        <v>0.10486414327103399</v>
      </c>
      <c r="O1730" s="19">
        <f ca="1">(IF(B1730=1, $G$21+($G$22-$G$21)*N1730, $H$21+($H$22-$H$21)*N1730))</f>
        <v>1.8670245014486189E-2</v>
      </c>
      <c r="P1730" s="15">
        <f ca="1">ROUND(M1730*(1-O1730), 0)</f>
        <v>5</v>
      </c>
      <c r="Q1730" s="20">
        <f ca="1">RAND()</f>
        <v>0.39055056248093034</v>
      </c>
      <c r="R1730" s="15">
        <f ca="1">IF(B1730=1, ROUND(_xlfn.NORM.INV(Q1730,$C$9,$C$10)*(1+$T$14), 0), ROUND(_xlfn.NORM.INV(Q1730, $D$9, $D$10)*(1+$T$14), 0))</f>
        <v>54</v>
      </c>
      <c r="S1730" s="20">
        <f ca="1">RAND()</f>
        <v>0.11992126551258531</v>
      </c>
      <c r="T1730" s="18">
        <f ca="1">IF(B1730=1, ROUND(_xlfn.NORM.INV(S1730,$C$11,$C$12), 2), ROUND(_xlfn.NORM.INV(S1730, $D$11, $D$12), 2))</f>
        <v>5769.59</v>
      </c>
      <c r="U1730" s="15">
        <f ca="1">MIN(F1730,R1730)</f>
        <v>40</v>
      </c>
      <c r="V1730" s="15">
        <f ca="1">RAND()</f>
        <v>0.65137490310151291</v>
      </c>
      <c r="W1730" s="19">
        <f ca="1">(IF(B1730=1, $G$21+($G$22-$G$21)*V1730, $H$21+($H$22-$H$21)*V1730))</f>
        <v>3.7798121608552955E-2</v>
      </c>
      <c r="X1730" s="15">
        <f ca="1">ROUND(U1730*(1-W1730), 0)</f>
        <v>38</v>
      </c>
      <c r="Y1730" s="20">
        <f ca="1">RAND()</f>
        <v>0.36113255654800802</v>
      </c>
      <c r="Z1730" s="15">
        <f ca="1">IF(B1730=1, ROUND(_xlfn.NORM.INV(Y1730,$C$13,$C$14)*(1+$T$14), 0), ROUND(_xlfn.NORM.INV(Y1730, $D$13, $D$14)*(1+$T$14), 0))</f>
        <v>46</v>
      </c>
      <c r="AA1730" s="20">
        <f ca="1">RAND()</f>
        <v>0.94309118476406839</v>
      </c>
      <c r="AB1730" s="18">
        <f ca="1">IF(B1730=1, ROUND(_xlfn.NORM.INV(AA1730,$C$15,$C$16), 2), ROUND(_xlfn.NORM.INV(AA1730, $D$15, $D$16), 2))</f>
        <v>4402.82</v>
      </c>
      <c r="AC1730" s="15">
        <f ca="1">MIN(G1730,Z1730)</f>
        <v>24</v>
      </c>
      <c r="AD1730" s="15">
        <f ca="1">RAND()</f>
        <v>0.8605903075149095</v>
      </c>
      <c r="AE1730" s="19">
        <f ca="1">(IF(B1730=1, $G$21+($G$22-$G$21)*AD1730, $H$21+($H$22-$H$21)*AD1730))</f>
        <v>4.5120660763021833E-2</v>
      </c>
      <c r="AF1730" s="15">
        <f ca="1">ROUND(AC1730*(1-AE1730), 0)</f>
        <v>23</v>
      </c>
      <c r="AG1730" s="20">
        <f ca="1">RAND()</f>
        <v>0.66215648169828767</v>
      </c>
      <c r="AH1730" s="15">
        <f ca="1">IF(B1730=1, ROUND(_xlfn.NORM.INV(AG1730,$C$17,$C$18)*(1+$T$14), 0), ROUND(_xlfn.NORM.INV(AG1730, $D$17, $D$18)*(1+$T$14), 0))</f>
        <v>357</v>
      </c>
      <c r="AI1730" s="20">
        <f ca="1">RAND()</f>
        <v>0.20387628515473932</v>
      </c>
      <c r="AJ1730" s="18">
        <f ca="1">IF(B1730=1, ROUND(_xlfn.NORM.INV(AI1730,$C$19,$C$20), 2), ROUND(_xlfn.NORM.INV(AI1730, $D$19, $D$20), 2))</f>
        <v>2027.65</v>
      </c>
      <c r="AK1730" s="15">
        <f ca="1">MIN(ROUND(H1730*(1+$C$22),0),AH1730)</f>
        <v>273</v>
      </c>
      <c r="AL1730" s="20">
        <f ca="1">RAND()</f>
        <v>0.32336425714590544</v>
      </c>
      <c r="AM1730" s="19">
        <f ca="1">(IF(B1730=1, $G$21+($G$22-$G$21)*AL1730, $H$21+($H$22-$H$21)*AL1730))</f>
        <v>2.631774900010669E-2</v>
      </c>
      <c r="AN1730" s="15">
        <f ca="1">ROUND(AK1730*(1-AM1730), 0)</f>
        <v>266</v>
      </c>
      <c r="AO1730" s="18">
        <f ca="1">SUM(IF(AN1730&gt;H1730, (AN1730-H1730)*($G$23+AJ1730), 0),IF(AF1730&gt;G1730,(AF1730-G1730)*($G$23+AB1730),0),IF(X1730&gt;F1730,(X1730-F1730)*($G$23+T1730),0),IF(P1730&gt;E1730,(P1730-E1730)*($G$23+L1730),0))</f>
        <v>17271.900000000001</v>
      </c>
      <c r="AP1730" s="18">
        <f>-$C$24</f>
        <v>-313614.51120000001</v>
      </c>
      <c r="AQ1730" s="17">
        <f ca="1">L1730*P1730+T1730*X1730+AB1730*AF1730+AJ1730*AN1730-AO1730+AP1730</f>
        <v>604415.1688000001</v>
      </c>
      <c r="AS1730" s="21">
        <f ca="1">SUM(IF(AN1730&gt;H1730, (AN1730-H1730), 0),IF(AF1730&gt;G1730,(AF1730-G1730),0),IF(X1730&gt;F1730,(X1730-F1730),0),IF(P1730&gt;E1730,(P1730-E1730),0))</f>
        <v>6</v>
      </c>
    </row>
    <row r="1731" spans="1:45" x14ac:dyDescent="0.4">
      <c r="A1731" s="15">
        <v>1703</v>
      </c>
      <c r="B1731" s="15">
        <f ca="1">IF(RAND() &lt; (8/12), 0, 1)</f>
        <v>1</v>
      </c>
      <c r="C1731" s="20">
        <f ca="1">RAND()</f>
        <v>0.32183769203616053</v>
      </c>
      <c r="D1731" s="15" t="str">
        <f ca="1">LOOKUP(C1731,$H$13:$H$16,$F$13:$F$16)</f>
        <v>Airbus A380-800</v>
      </c>
      <c r="E1731" s="15">
        <f ca="1">LOOKUP(D1731,$F$6:$F$9,$I$6:$I$9)</f>
        <v>14</v>
      </c>
      <c r="F1731" s="15">
        <f ca="1">LOOKUP(D1731,$F$6:$F$9,$J$6:$J$9)</f>
        <v>76</v>
      </c>
      <c r="G1731" s="15">
        <f ca="1">LOOKUP(D1731,$F$6:$F$9,$K$6:$K$9)</f>
        <v>56</v>
      </c>
      <c r="H1731" s="15">
        <f ca="1">LOOKUP(D1731,$F$6:$F$9,$L$6:$L$9)</f>
        <v>341</v>
      </c>
      <c r="I1731" s="20">
        <f ca="1">RAND()</f>
        <v>0.46021413114959386</v>
      </c>
      <c r="J1731" s="15">
        <f ca="1">IF(B1731=1, ROUND(_xlfn.NORM.INV(I1731,$C$5,$C$6)*(1+$T$14), 0), ROUND(_xlfn.NORM.INV(I1731, $D$5, $D$6)*(1+$T$14), 0))</f>
        <v>6</v>
      </c>
      <c r="K1731" s="20">
        <f ca="1">RAND()</f>
        <v>0.66531292548588994</v>
      </c>
      <c r="L1731" s="18">
        <f ca="1">IF(B1731=1, ROUND(_xlfn.NORM.INV(K1731,$C$7,$C$8), 2), ROUND(_xlfn.NORM.INV(K1731, $D$7, $D$8), 2))</f>
        <v>14428.95</v>
      </c>
      <c r="M1731" s="15">
        <f ca="1">MIN(E1731,J1731)</f>
        <v>6</v>
      </c>
      <c r="N1731" s="15">
        <f ca="1">RAND()</f>
        <v>0.69808238917336773</v>
      </c>
      <c r="O1731" s="19">
        <f ca="1">(IF(B1731=1, $G$21+($G$22-$G$21)*N1731, $H$21+($H$22-$H$21)*N1731))</f>
        <v>3.9432883621067873E-2</v>
      </c>
      <c r="P1731" s="15">
        <f ca="1">ROUND(M1731*(1-O1731), 0)</f>
        <v>6</v>
      </c>
      <c r="Q1731" s="20">
        <f ca="1">RAND()</f>
        <v>1.7579175053267226E-2</v>
      </c>
      <c r="R1731" s="15">
        <f ca="1">IF(B1731=1, ROUND(_xlfn.NORM.INV(Q1731,$C$9,$C$10)*(1+$T$14), 0), ROUND(_xlfn.NORM.INV(Q1731, $D$9, $D$10)*(1+$T$14), 0))</f>
        <v>8</v>
      </c>
      <c r="S1731" s="20">
        <f ca="1">RAND()</f>
        <v>0.62514564267793338</v>
      </c>
      <c r="T1731" s="18">
        <f ca="1">IF(B1731=1, ROUND(_xlfn.NORM.INV(S1731,$C$11,$C$12), 2), ROUND(_xlfn.NORM.INV(S1731, $D$11, $D$12), 2))</f>
        <v>7117.11</v>
      </c>
      <c r="U1731" s="15">
        <f ca="1">MIN(F1731,R1731)</f>
        <v>8</v>
      </c>
      <c r="V1731" s="15">
        <f ca="1">RAND()</f>
        <v>0.27501105689602179</v>
      </c>
      <c r="W1731" s="19">
        <f ca="1">(IF(B1731=1, $G$21+($G$22-$G$21)*V1731, $H$21+($H$22-$H$21)*V1731))</f>
        <v>2.4625386991360763E-2</v>
      </c>
      <c r="X1731" s="15">
        <f ca="1">ROUND(U1731*(1-W1731), 0)</f>
        <v>8</v>
      </c>
      <c r="Y1731" s="20">
        <f ca="1">RAND()</f>
        <v>0.17068910280121419</v>
      </c>
      <c r="Z1731" s="15">
        <f ca="1">IF(B1731=1, ROUND(_xlfn.NORM.INV(Y1731,$C$13,$C$14)*(1+$T$14), 0), ROUND(_xlfn.NORM.INV(Y1731, $D$13, $D$14)*(1+$T$14), 0))</f>
        <v>33</v>
      </c>
      <c r="AA1731" s="20">
        <f ca="1">RAND()</f>
        <v>5.1941566758053281E-2</v>
      </c>
      <c r="AB1731" s="18">
        <f ca="1">IF(B1731=1, ROUND(_xlfn.NORM.INV(AA1731,$C$15,$C$16), 2), ROUND(_xlfn.NORM.INV(AA1731, $D$15, $D$16), 2))</f>
        <v>2860.25</v>
      </c>
      <c r="AC1731" s="15">
        <f ca="1">MIN(G1731,Z1731)</f>
        <v>33</v>
      </c>
      <c r="AD1731" s="15">
        <f ca="1">RAND()</f>
        <v>0.59256350310050065</v>
      </c>
      <c r="AE1731" s="19">
        <f ca="1">(IF(B1731=1, $G$21+($G$22-$G$21)*AD1731, $H$21+($H$22-$H$21)*AD1731))</f>
        <v>3.5739722608517523E-2</v>
      </c>
      <c r="AF1731" s="15">
        <f ca="1">ROUND(AC1731*(1-AE1731), 0)</f>
        <v>32</v>
      </c>
      <c r="AG1731" s="20">
        <f ca="1">RAND()</f>
        <v>0.72596319953755117</v>
      </c>
      <c r="AH1731" s="15">
        <f ca="1">IF(B1731=1, ROUND(_xlfn.NORM.INV(AG1731,$C$17,$C$18)*(1+$T$14), 0), ROUND(_xlfn.NORM.INV(AG1731, $D$17, $D$18)*(1+$T$14), 0))</f>
        <v>380</v>
      </c>
      <c r="AI1731" s="20">
        <f ca="1">RAND()</f>
        <v>0.80325108186311589</v>
      </c>
      <c r="AJ1731" s="18">
        <f ca="1">IF(B1731=1, ROUND(_xlfn.NORM.INV(AI1731,$C$19,$C$20), 2), ROUND(_xlfn.NORM.INV(AI1731, $D$19, $D$20), 2))</f>
        <v>2532.9499999999998</v>
      </c>
      <c r="AK1731" s="15">
        <f ca="1">MIN(ROUND(H1731*(1+$C$22),0),AH1731)</f>
        <v>358</v>
      </c>
      <c r="AL1731" s="20">
        <f ca="1">RAND()</f>
        <v>9.3234930849594999E-4</v>
      </c>
      <c r="AM1731" s="19">
        <f ca="1">(IF(B1731=1, $G$21+($G$22-$G$21)*AL1731, $H$21+($H$22-$H$21)*AL1731))</f>
        <v>1.5032632225797357E-2</v>
      </c>
      <c r="AN1731" s="15">
        <f ca="1">ROUND(AK1731*(1-AM1731), 0)</f>
        <v>353</v>
      </c>
      <c r="AO1731" s="18">
        <f ca="1">SUM(IF(AN1731&gt;H1731, (AN1731-H1731)*($G$23+AJ1731), 0),IF(AF1731&gt;G1731,(AF1731-G1731)*($G$23+AB1731),0),IF(X1731&gt;F1731,(X1731-F1731)*($G$23+T1731),0),IF(P1731&gt;E1731,(P1731-E1731)*($G$23+L1731),0))</f>
        <v>40607.399999999994</v>
      </c>
      <c r="AP1731" s="18">
        <f>-$C$24</f>
        <v>-313614.51120000001</v>
      </c>
      <c r="AQ1731" s="17">
        <f ca="1">L1731*P1731+T1731*X1731+AB1731*AF1731+AJ1731*AN1731-AO1731+AP1731</f>
        <v>774948.01879999996</v>
      </c>
      <c r="AS1731" s="21">
        <f ca="1">SUM(IF(AN1731&gt;H1731, (AN1731-H1731), 0),IF(AF1731&gt;G1731,(AF1731-G1731),0),IF(X1731&gt;F1731,(X1731-F1731),0),IF(P1731&gt;E1731,(P1731-E1731),0))</f>
        <v>12</v>
      </c>
    </row>
    <row r="1732" spans="1:45" x14ac:dyDescent="0.4">
      <c r="A1732" s="15">
        <v>1704</v>
      </c>
      <c r="B1732" s="15">
        <f ca="1">IF(RAND() &lt; (8/12), 0, 1)</f>
        <v>0</v>
      </c>
      <c r="C1732" s="20">
        <f ca="1">RAND()</f>
        <v>4.1631114659151591E-2</v>
      </c>
      <c r="D1732" s="15" t="str">
        <f ca="1">LOOKUP(C1732,$H$13:$H$16,$F$13:$F$16)</f>
        <v>Airbus A350-900</v>
      </c>
      <c r="E1732" s="15">
        <f ca="1">LOOKUP(D1732,$F$6:$F$9,$I$6:$I$9)</f>
        <v>0</v>
      </c>
      <c r="F1732" s="15">
        <f ca="1">LOOKUP(D1732,$F$6:$F$9,$J$6:$J$9)</f>
        <v>32</v>
      </c>
      <c r="G1732" s="15">
        <f ca="1">LOOKUP(D1732,$F$6:$F$9,$K$6:$K$9)</f>
        <v>21</v>
      </c>
      <c r="H1732" s="15">
        <f ca="1">LOOKUP(D1732,$F$6:$F$9,$L$6:$L$9)</f>
        <v>259</v>
      </c>
      <c r="I1732" s="20">
        <f ca="1">RAND()</f>
        <v>0.2109136622734058</v>
      </c>
      <c r="J1732" s="15">
        <f ca="1">IF(B1732=1, ROUND(_xlfn.NORM.INV(I1732,$C$5,$C$6)*(1+$T$14), 0), ROUND(_xlfn.NORM.INV(I1732, $D$5, $D$6)*(1+$T$14), 0))</f>
        <v>3</v>
      </c>
      <c r="K1732" s="20">
        <f ca="1">RAND()</f>
        <v>5.3200262195771675E-2</v>
      </c>
      <c r="L1732" s="18">
        <f ca="1">IF(B1732=1, ROUND(_xlfn.NORM.INV(K1732,$C$7,$C$8), 2), ROUND(_xlfn.NORM.INV(K1732, $D$7, $D$8), 2))</f>
        <v>9756.52</v>
      </c>
      <c r="M1732" s="15">
        <f ca="1">MIN(E1732,J1732)</f>
        <v>0</v>
      </c>
      <c r="N1732" s="15">
        <f ca="1">RAND()</f>
        <v>2.9384461861374667E-2</v>
      </c>
      <c r="O1732" s="19">
        <f ca="1">(IF(B1732=1, $G$21+($G$22-$G$21)*N1732, $H$21+($H$22-$H$21)*N1732))</f>
        <v>1.088153385584124E-2</v>
      </c>
      <c r="P1732" s="15">
        <f ca="1">ROUND(M1732*(1-O1732), 0)</f>
        <v>0</v>
      </c>
      <c r="Q1732" s="20">
        <f ca="1">RAND()</f>
        <v>0.85059476448636262</v>
      </c>
      <c r="R1732" s="15">
        <f ca="1">IF(B1732=1, ROUND(_xlfn.NORM.INV(Q1732,$C$9,$C$10)*(1+$T$14), 0), ROUND(_xlfn.NORM.INV(Q1732, $D$9, $D$10)*(1+$T$14), 0))</f>
        <v>51</v>
      </c>
      <c r="S1732" s="20">
        <f ca="1">RAND()</f>
        <v>0.80199555147074408</v>
      </c>
      <c r="T1732" s="18">
        <f ca="1">IF(B1732=1, ROUND(_xlfn.NORM.INV(S1732,$C$11,$C$12), 2), ROUND(_xlfn.NORM.INV(S1732, $D$11, $D$12), 2))</f>
        <v>5439.61</v>
      </c>
      <c r="U1732" s="15">
        <f ca="1">MIN(F1732,R1732)</f>
        <v>32</v>
      </c>
      <c r="V1732" s="15">
        <f ca="1">RAND()</f>
        <v>0.8406522127028262</v>
      </c>
      <c r="W1732" s="19">
        <f ca="1">(IF(B1732=1, $G$21+($G$22-$G$21)*V1732, $H$21+($H$22-$H$21)*V1732))</f>
        <v>3.5219566381084783E-2</v>
      </c>
      <c r="X1732" s="15">
        <f ca="1">ROUND(U1732*(1-W1732), 0)</f>
        <v>31</v>
      </c>
      <c r="Y1732" s="20">
        <f ca="1">RAND()</f>
        <v>0.25531439405506018</v>
      </c>
      <c r="Z1732" s="15">
        <f ca="1">IF(B1732=1, ROUND(_xlfn.NORM.INV(Y1732,$C$13,$C$14)*(1+$T$14), 0), ROUND(_xlfn.NORM.INV(Y1732, $D$13, $D$14)*(1+$T$14), 0))</f>
        <v>29</v>
      </c>
      <c r="AA1732" s="20">
        <f ca="1">RAND()</f>
        <v>0.26002143637036668</v>
      </c>
      <c r="AB1732" s="18">
        <f ca="1">IF(B1732=1, ROUND(_xlfn.NORM.INV(AA1732,$C$15,$C$16), 2), ROUND(_xlfn.NORM.INV(AA1732, $D$15, $D$16), 2))</f>
        <v>2719.79</v>
      </c>
      <c r="AC1732" s="15">
        <f ca="1">MIN(G1732,Z1732)</f>
        <v>21</v>
      </c>
      <c r="AD1732" s="15">
        <f ca="1">RAND()</f>
        <v>0.24369729909059368</v>
      </c>
      <c r="AE1732" s="19">
        <f ca="1">(IF(B1732=1, $G$21+($G$22-$G$21)*AD1732, $H$21+($H$22-$H$21)*AD1732))</f>
        <v>1.7310918972717811E-2</v>
      </c>
      <c r="AF1732" s="15">
        <f ca="1">ROUND(AC1732*(1-AE1732), 0)</f>
        <v>21</v>
      </c>
      <c r="AG1732" s="20">
        <f ca="1">RAND()</f>
        <v>0.66721703285362388</v>
      </c>
      <c r="AH1732" s="15">
        <f ca="1">IF(B1732=1, ROUND(_xlfn.NORM.INV(AG1732,$C$17,$C$18)*(1+$T$14), 0), ROUND(_xlfn.NORM.INV(AG1732, $D$17, $D$18)*(1+$T$14), 0))</f>
        <v>222</v>
      </c>
      <c r="AI1732" s="20">
        <f ca="1">RAND()</f>
        <v>0.52605355495760475</v>
      </c>
      <c r="AJ1732" s="18">
        <f ca="1">IF(B1732=1, ROUND(_xlfn.NORM.INV(AI1732,$C$19,$C$20), 2), ROUND(_xlfn.NORM.INV(AI1732, $D$19, $D$20), 2))</f>
        <v>1753.69</v>
      </c>
      <c r="AK1732" s="15">
        <f ca="1">MIN(ROUND(H1732*(1+$C$22),0),AH1732)</f>
        <v>222</v>
      </c>
      <c r="AL1732" s="20">
        <f ca="1">RAND()</f>
        <v>0.93875981599700464</v>
      </c>
      <c r="AM1732" s="19">
        <f ca="1">(IF(B1732=1, $G$21+($G$22-$G$21)*AL1732, $H$21+($H$22-$H$21)*AL1732))</f>
        <v>3.8162794479910139E-2</v>
      </c>
      <c r="AN1732" s="15">
        <f ca="1">ROUND(AK1732*(1-AM1732), 0)</f>
        <v>214</v>
      </c>
      <c r="AO1732" s="18">
        <f ca="1">SUM(IF(AN1732&gt;H1732, (AN1732-H1732)*($G$23+AJ1732), 0),IF(AF1732&gt;G1732,(AF1732-G1732)*($G$23+AB1732),0),IF(X1732&gt;F1732,(X1732-F1732)*($G$23+T1732),0),IF(P1732&gt;E1732,(P1732-E1732)*($G$23+L1732),0))</f>
        <v>0</v>
      </c>
      <c r="AP1732" s="18">
        <f>-$C$24</f>
        <v>-313614.51120000001</v>
      </c>
      <c r="AQ1732" s="17">
        <f ca="1">L1732*P1732+T1732*X1732+AB1732*AF1732+AJ1732*AN1732-AO1732+AP1732</f>
        <v>287418.64880000002</v>
      </c>
      <c r="AS1732" s="21">
        <f ca="1">SUM(IF(AN1732&gt;H1732, (AN1732-H1732), 0),IF(AF1732&gt;G1732,(AF1732-G1732),0),IF(X1732&gt;F1732,(X1732-F1732),0),IF(P1732&gt;E1732,(P1732-E1732),0))</f>
        <v>0</v>
      </c>
    </row>
    <row r="1733" spans="1:45" x14ac:dyDescent="0.4">
      <c r="A1733" s="15">
        <v>1705</v>
      </c>
      <c r="B1733" s="15">
        <f ca="1">IF(RAND() &lt; (8/12), 0, 1)</f>
        <v>0</v>
      </c>
      <c r="C1733" s="20">
        <f ca="1">RAND()</f>
        <v>0.8098750405522116</v>
      </c>
      <c r="D1733" s="15" t="str">
        <f ca="1">LOOKUP(C1733,$H$13:$H$16,$F$13:$F$16)</f>
        <v>Boeing 777-300ER</v>
      </c>
      <c r="E1733" s="15">
        <f ca="1">LOOKUP(D1733,$F$6:$F$9,$I$6:$I$9)</f>
        <v>8</v>
      </c>
      <c r="F1733" s="15">
        <f ca="1">LOOKUP(D1733,$F$6:$F$9,$J$6:$J$9)</f>
        <v>40</v>
      </c>
      <c r="G1733" s="15">
        <f ca="1">LOOKUP(D1733,$F$6:$F$9,$K$6:$K$9)</f>
        <v>24</v>
      </c>
      <c r="H1733" s="15">
        <f ca="1">LOOKUP(D1733,$F$6:$F$9,$L$6:$L$9)</f>
        <v>260</v>
      </c>
      <c r="I1733" s="20">
        <f ca="1">RAND()</f>
        <v>0.26223012987523742</v>
      </c>
      <c r="J1733" s="15">
        <f ca="1">IF(B1733=1, ROUND(_xlfn.NORM.INV(I1733,$C$5,$C$6)*(1+$T$14), 0), ROUND(_xlfn.NORM.INV(I1733, $D$5, $D$6)*(1+$T$14), 0))</f>
        <v>4</v>
      </c>
      <c r="K1733" s="20">
        <f ca="1">RAND()</f>
        <v>4.4321614208162829E-2</v>
      </c>
      <c r="L1733" s="18">
        <f ca="1">IF(B1733=1, ROUND(_xlfn.NORM.INV(K1733,$C$7,$C$8), 2), ROUND(_xlfn.NORM.INV(K1733, $D$7, $D$8), 2))</f>
        <v>9716.4</v>
      </c>
      <c r="M1733" s="15">
        <f ca="1">MIN(E1733,J1733)</f>
        <v>4</v>
      </c>
      <c r="N1733" s="15">
        <f ca="1">RAND()</f>
        <v>0.18942065553726262</v>
      </c>
      <c r="O1733" s="19">
        <f ca="1">(IF(B1733=1, $G$21+($G$22-$G$21)*N1733, $H$21+($H$22-$H$21)*N1733))</f>
        <v>1.5682619666117878E-2</v>
      </c>
      <c r="P1733" s="15">
        <f ca="1">ROUND(M1733*(1-O1733), 0)</f>
        <v>4</v>
      </c>
      <c r="Q1733" s="20">
        <f ca="1">RAND()</f>
        <v>6.8397850595935616E-2</v>
      </c>
      <c r="R1733" s="15">
        <f ca="1">IF(B1733=1, ROUND(_xlfn.NORM.INV(Q1733,$C$9,$C$10)*(1+$T$14), 0), ROUND(_xlfn.NORM.INV(Q1733, $D$9, $D$10)*(1+$T$14), 0))</f>
        <v>24</v>
      </c>
      <c r="S1733" s="20">
        <f ca="1">RAND()</f>
        <v>0.26012104173041495</v>
      </c>
      <c r="T1733" s="18">
        <f ca="1">IF(B1733=1, ROUND(_xlfn.NORM.INV(S1733,$C$11,$C$12), 2), ROUND(_xlfn.NORM.INV(S1733, $D$11, $D$12), 2))</f>
        <v>5099.67</v>
      </c>
      <c r="U1733" s="15">
        <f ca="1">MIN(F1733,R1733)</f>
        <v>24</v>
      </c>
      <c r="V1733" s="15">
        <f ca="1">RAND()</f>
        <v>0.86478492754013858</v>
      </c>
      <c r="W1733" s="19">
        <f ca="1">(IF(B1733=1, $G$21+($G$22-$G$21)*V1733, $H$21+($H$22-$H$21)*V1733))</f>
        <v>3.594354782620416E-2</v>
      </c>
      <c r="X1733" s="15">
        <f ca="1">ROUND(U1733*(1-W1733), 0)</f>
        <v>23</v>
      </c>
      <c r="Y1733" s="20">
        <f ca="1">RAND()</f>
        <v>0.70254314223890557</v>
      </c>
      <c r="Z1733" s="15">
        <f ca="1">IF(B1733=1, ROUND(_xlfn.NORM.INV(Y1733,$C$13,$C$14)*(1+$T$14), 0), ROUND(_xlfn.NORM.INV(Y1733, $D$13, $D$14)*(1+$T$14), 0))</f>
        <v>41</v>
      </c>
      <c r="AA1733" s="20">
        <f ca="1">RAND()</f>
        <v>0.25944400247037847</v>
      </c>
      <c r="AB1733" s="18">
        <f ca="1">IF(B1733=1, ROUND(_xlfn.NORM.INV(AA1733,$C$15,$C$16), 2), ROUND(_xlfn.NORM.INV(AA1733, $D$15, $D$16), 2))</f>
        <v>2719.57</v>
      </c>
      <c r="AC1733" s="15">
        <f ca="1">MIN(G1733,Z1733)</f>
        <v>24</v>
      </c>
      <c r="AD1733" s="15">
        <f ca="1">RAND()</f>
        <v>0.73954198478337363</v>
      </c>
      <c r="AE1733" s="19">
        <f ca="1">(IF(B1733=1, $G$21+($G$22-$G$21)*AD1733, $H$21+($H$22-$H$21)*AD1733))</f>
        <v>3.2186259543501211E-2</v>
      </c>
      <c r="AF1733" s="15">
        <f ca="1">ROUND(AC1733*(1-AE1733), 0)</f>
        <v>23</v>
      </c>
      <c r="AG1733" s="20">
        <f ca="1">RAND()</f>
        <v>0.18587145110455927</v>
      </c>
      <c r="AH1733" s="15">
        <f ca="1">IF(B1733=1, ROUND(_xlfn.NORM.INV(AG1733,$C$17,$C$18)*(1+$T$14), 0), ROUND(_xlfn.NORM.INV(AG1733, $D$17, $D$18)*(1+$T$14), 0))</f>
        <v>153</v>
      </c>
      <c r="AI1733" s="20">
        <f ca="1">RAND()</f>
        <v>0.48156749529739873</v>
      </c>
      <c r="AJ1733" s="18">
        <f ca="1">IF(B1733=1, ROUND(_xlfn.NORM.INV(AI1733,$C$19,$C$20), 2), ROUND(_xlfn.NORM.INV(AI1733, $D$19, $D$20), 2))</f>
        <v>1745.22</v>
      </c>
      <c r="AK1733" s="15">
        <f ca="1">MIN(ROUND(H1733*(1+$C$22),0),AH1733)</f>
        <v>153</v>
      </c>
      <c r="AL1733" s="20">
        <f ca="1">RAND()</f>
        <v>0.7170621487974862</v>
      </c>
      <c r="AM1733" s="19">
        <f ca="1">(IF(B1733=1, $G$21+($G$22-$G$21)*AL1733, $H$21+($H$22-$H$21)*AL1733))</f>
        <v>3.1511864463924587E-2</v>
      </c>
      <c r="AN1733" s="15">
        <f ca="1">ROUND(AK1733*(1-AM1733), 0)</f>
        <v>148</v>
      </c>
      <c r="AO1733" s="18">
        <f ca="1">SUM(IF(AN1733&gt;H1733, (AN1733-H1733)*($G$23+AJ1733), 0),IF(AF1733&gt;G1733,(AF1733-G1733)*($G$23+AB1733),0),IF(X1733&gt;F1733,(X1733-F1733)*($G$23+T1733),0),IF(P1733&gt;E1733,(P1733-E1733)*($G$23+L1733),0))</f>
        <v>0</v>
      </c>
      <c r="AP1733" s="18">
        <f>-$C$24</f>
        <v>-313614.51120000001</v>
      </c>
      <c r="AQ1733" s="17">
        <f ca="1">L1733*P1733+T1733*X1733+AB1733*AF1733+AJ1733*AN1733-AO1733+AP1733</f>
        <v>163386.16879999998</v>
      </c>
      <c r="AS1733" s="21">
        <f ca="1">SUM(IF(AN1733&gt;H1733, (AN1733-H1733), 0),IF(AF1733&gt;G1733,(AF1733-G1733),0),IF(X1733&gt;F1733,(X1733-F1733),0),IF(P1733&gt;E1733,(P1733-E1733),0))</f>
        <v>0</v>
      </c>
    </row>
    <row r="1734" spans="1:45" x14ac:dyDescent="0.4">
      <c r="A1734" s="15">
        <v>1706</v>
      </c>
      <c r="B1734" s="15">
        <f ca="1">IF(RAND() &lt; (8/12), 0, 1)</f>
        <v>0</v>
      </c>
      <c r="C1734" s="20">
        <f ca="1">RAND()</f>
        <v>0.54307964922226204</v>
      </c>
      <c r="D1734" s="15" t="str">
        <f ca="1">LOOKUP(C1734,$H$13:$H$16,$F$13:$F$16)</f>
        <v>Airbus A380-800</v>
      </c>
      <c r="E1734" s="15">
        <f ca="1">LOOKUP(D1734,$F$6:$F$9,$I$6:$I$9)</f>
        <v>14</v>
      </c>
      <c r="F1734" s="15">
        <f ca="1">LOOKUP(D1734,$F$6:$F$9,$J$6:$J$9)</f>
        <v>76</v>
      </c>
      <c r="G1734" s="15">
        <f ca="1">LOOKUP(D1734,$F$6:$F$9,$K$6:$K$9)</f>
        <v>56</v>
      </c>
      <c r="H1734" s="15">
        <f ca="1">LOOKUP(D1734,$F$6:$F$9,$L$6:$L$9)</f>
        <v>341</v>
      </c>
      <c r="I1734" s="20">
        <f ca="1">RAND()</f>
        <v>0.92412342775379175</v>
      </c>
      <c r="J1734" s="15">
        <f ca="1">IF(B1734=1, ROUND(_xlfn.NORM.INV(I1734,$C$5,$C$6)*(1+$T$14), 0), ROUND(_xlfn.NORM.INV(I1734, $D$5, $D$6)*(1+$T$14), 0))</f>
        <v>6</v>
      </c>
      <c r="K1734" s="20">
        <f ca="1">RAND()</f>
        <v>0.53897658169949814</v>
      </c>
      <c r="L1734" s="18">
        <f ca="1">IF(B1734=1, ROUND(_xlfn.NORM.INV(K1734,$C$7,$C$8), 2), ROUND(_xlfn.NORM.INV(K1734, $D$7, $D$8), 2))</f>
        <v>10536.98</v>
      </c>
      <c r="M1734" s="15">
        <f ca="1">MIN(E1734,J1734)</f>
        <v>6</v>
      </c>
      <c r="N1734" s="15">
        <f ca="1">RAND()</f>
        <v>0.55707840061632208</v>
      </c>
      <c r="O1734" s="19">
        <f ca="1">(IF(B1734=1, $G$21+($G$22-$G$21)*N1734, $H$21+($H$22-$H$21)*N1734))</f>
        <v>2.6712352018489663E-2</v>
      </c>
      <c r="P1734" s="15">
        <f ca="1">ROUND(M1734*(1-O1734), 0)</f>
        <v>6</v>
      </c>
      <c r="Q1734" s="20">
        <f ca="1">RAND()</f>
        <v>0.34180388453286248</v>
      </c>
      <c r="R1734" s="15">
        <f ca="1">IF(B1734=1, ROUND(_xlfn.NORM.INV(Q1734,$C$9,$C$10)*(1+$T$14), 0), ROUND(_xlfn.NORM.INV(Q1734, $D$9, $D$10)*(1+$T$14), 0))</f>
        <v>36</v>
      </c>
      <c r="S1734" s="20">
        <f ca="1">RAND()</f>
        <v>0.78826328263445333</v>
      </c>
      <c r="T1734" s="18">
        <f ca="1">IF(B1734=1, ROUND(_xlfn.NORM.INV(S1734,$C$11,$C$12), 2), ROUND(_xlfn.NORM.INV(S1734, $D$11, $D$12), 2))</f>
        <v>5428.59</v>
      </c>
      <c r="U1734" s="15">
        <f ca="1">MIN(F1734,R1734)</f>
        <v>36</v>
      </c>
      <c r="V1734" s="15">
        <f ca="1">RAND()</f>
        <v>0.77869944123106793</v>
      </c>
      <c r="W1734" s="19">
        <f ca="1">(IF(B1734=1, $G$21+($G$22-$G$21)*V1734, $H$21+($H$22-$H$21)*V1734))</f>
        <v>3.336098323693204E-2</v>
      </c>
      <c r="X1734" s="15">
        <f ca="1">ROUND(U1734*(1-W1734), 0)</f>
        <v>35</v>
      </c>
      <c r="Y1734" s="20">
        <f ca="1">RAND()</f>
        <v>0.71977282694973299</v>
      </c>
      <c r="Z1734" s="15">
        <f ca="1">IF(B1734=1, ROUND(_xlfn.NORM.INV(Y1734,$C$13,$C$14)*(1+$T$14), 0), ROUND(_xlfn.NORM.INV(Y1734, $D$13, $D$14)*(1+$T$14), 0))</f>
        <v>41</v>
      </c>
      <c r="AA1734" s="20">
        <f ca="1">RAND()</f>
        <v>0.88895788401374043</v>
      </c>
      <c r="AB1734" s="18">
        <f ca="1">IF(B1734=1, ROUND(_xlfn.NORM.INV(AA1734,$C$15,$C$16), 2), ROUND(_xlfn.NORM.INV(AA1734, $D$15, $D$16), 2))</f>
        <v>2946.36</v>
      </c>
      <c r="AC1734" s="15">
        <f ca="1">MIN(G1734,Z1734)</f>
        <v>41</v>
      </c>
      <c r="AD1734" s="15">
        <f ca="1">RAND()</f>
        <v>0.13284054717320426</v>
      </c>
      <c r="AE1734" s="19">
        <f ca="1">(IF(B1734=1, $G$21+($G$22-$G$21)*AD1734, $H$21+($H$22-$H$21)*AD1734))</f>
        <v>1.3985216415196127E-2</v>
      </c>
      <c r="AF1734" s="15">
        <f ca="1">ROUND(AC1734*(1-AE1734), 0)</f>
        <v>40</v>
      </c>
      <c r="AG1734" s="20">
        <f ca="1">RAND()</f>
        <v>0.34071041417958381</v>
      </c>
      <c r="AH1734" s="15">
        <f ca="1">IF(B1734=1, ROUND(_xlfn.NORM.INV(AG1734,$C$17,$C$18)*(1+$T$14), 0), ROUND(_xlfn.NORM.INV(AG1734, $D$17, $D$18)*(1+$T$14), 0))</f>
        <v>178</v>
      </c>
      <c r="AI1734" s="20">
        <f ca="1">RAND()</f>
        <v>1.3159905914780223E-2</v>
      </c>
      <c r="AJ1734" s="18">
        <f ca="1">IF(B1734=1, ROUND(_xlfn.NORM.INV(AI1734,$C$19,$C$20), 2), ROUND(_xlfn.NORM.INV(AI1734, $D$19, $D$20), 2))</f>
        <v>1579.99</v>
      </c>
      <c r="AK1734" s="15">
        <f ca="1">MIN(ROUND(H1734*(1+$C$22),0),AH1734)</f>
        <v>178</v>
      </c>
      <c r="AL1734" s="20">
        <f ca="1">RAND()</f>
        <v>0.39547014245144585</v>
      </c>
      <c r="AM1734" s="19">
        <f ca="1">(IF(B1734=1, $G$21+($G$22-$G$21)*AL1734, $H$21+($H$22-$H$21)*AL1734))</f>
        <v>2.1864104273543378E-2</v>
      </c>
      <c r="AN1734" s="15">
        <f ca="1">ROUND(AK1734*(1-AM1734), 0)</f>
        <v>174</v>
      </c>
      <c r="AO1734" s="18">
        <f ca="1">SUM(IF(AN1734&gt;H1734, (AN1734-H1734)*($G$23+AJ1734), 0),IF(AF1734&gt;G1734,(AF1734-G1734)*($G$23+AB1734),0),IF(X1734&gt;F1734,(X1734-F1734)*($G$23+T1734),0),IF(P1734&gt;E1734,(P1734-E1734)*($G$23+L1734),0))</f>
        <v>0</v>
      </c>
      <c r="AP1734" s="18">
        <f>-$C$24</f>
        <v>-313614.51120000001</v>
      </c>
      <c r="AQ1734" s="17">
        <f ca="1">L1734*P1734+T1734*X1734+AB1734*AF1734+AJ1734*AN1734-AO1734+AP1734</f>
        <v>332380.67879999994</v>
      </c>
      <c r="AS1734" s="21">
        <f ca="1">SUM(IF(AN1734&gt;H1734, (AN1734-H1734), 0),IF(AF1734&gt;G1734,(AF1734-G1734),0),IF(X1734&gt;F1734,(X1734-F1734),0),IF(P1734&gt;E1734,(P1734-E1734),0))</f>
        <v>0</v>
      </c>
    </row>
    <row r="1735" spans="1:45" x14ac:dyDescent="0.4">
      <c r="A1735" s="15">
        <v>1707</v>
      </c>
      <c r="B1735" s="15">
        <f ca="1">IF(RAND() &lt; (8/12), 0, 1)</f>
        <v>1</v>
      </c>
      <c r="C1735" s="20">
        <f ca="1">RAND()</f>
        <v>4.5607029510206454E-2</v>
      </c>
      <c r="D1735" s="15" t="str">
        <f ca="1">LOOKUP(C1735,$H$13:$H$16,$F$13:$F$16)</f>
        <v>Airbus A350-900</v>
      </c>
      <c r="E1735" s="15">
        <f ca="1">LOOKUP(D1735,$F$6:$F$9,$I$6:$I$9)</f>
        <v>0</v>
      </c>
      <c r="F1735" s="15">
        <f ca="1">LOOKUP(D1735,$F$6:$F$9,$J$6:$J$9)</f>
        <v>32</v>
      </c>
      <c r="G1735" s="15">
        <f ca="1">LOOKUP(D1735,$F$6:$F$9,$K$6:$K$9)</f>
        <v>21</v>
      </c>
      <c r="H1735" s="15">
        <f ca="1">LOOKUP(D1735,$F$6:$F$9,$L$6:$L$9)</f>
        <v>259</v>
      </c>
      <c r="I1735" s="20">
        <f ca="1">RAND()</f>
        <v>0.24293922408893165</v>
      </c>
      <c r="J1735" s="15">
        <f ca="1">IF(B1735=1, ROUND(_xlfn.NORM.INV(I1735,$C$5,$C$6)*(1+$T$14), 0), ROUND(_xlfn.NORM.INV(I1735, $D$5, $D$6)*(1+$T$14), 0))</f>
        <v>5</v>
      </c>
      <c r="K1735" s="20">
        <f ca="1">RAND()</f>
        <v>0.41597610335834534</v>
      </c>
      <c r="L1735" s="18">
        <f ca="1">IF(B1735=1, ROUND(_xlfn.NORM.INV(K1735,$C$7,$C$8), 2), ROUND(_xlfn.NORM.INV(K1735, $D$7, $D$8), 2))</f>
        <v>13276.2</v>
      </c>
      <c r="M1735" s="15">
        <f ca="1">MIN(E1735,J1735)</f>
        <v>0</v>
      </c>
      <c r="N1735" s="15">
        <f ca="1">RAND()</f>
        <v>4.4155199480179319E-2</v>
      </c>
      <c r="O1735" s="19">
        <f ca="1">(IF(B1735=1, $G$21+($G$22-$G$21)*N1735, $H$21+($H$22-$H$21)*N1735))</f>
        <v>1.6545431981806275E-2</v>
      </c>
      <c r="P1735" s="15">
        <f ca="1">ROUND(M1735*(1-O1735), 0)</f>
        <v>0</v>
      </c>
      <c r="Q1735" s="20">
        <f ca="1">RAND()</f>
        <v>0.37197597655588122</v>
      </c>
      <c r="R1735" s="15">
        <f ca="1">IF(B1735=1, ROUND(_xlfn.NORM.INV(Q1735,$C$9,$C$10)*(1+$T$14), 0), ROUND(_xlfn.NORM.INV(Q1735, $D$9, $D$10)*(1+$T$14), 0))</f>
        <v>53</v>
      </c>
      <c r="S1735" s="20">
        <f ca="1">RAND()</f>
        <v>0.61680252953394121</v>
      </c>
      <c r="T1735" s="18">
        <f ca="1">IF(B1735=1, ROUND(_xlfn.NORM.INV(S1735,$C$11,$C$12), 2), ROUND(_xlfn.NORM.INV(S1735, $D$11, $D$12), 2))</f>
        <v>7097.33</v>
      </c>
      <c r="U1735" s="15">
        <f ca="1">MIN(F1735,R1735)</f>
        <v>32</v>
      </c>
      <c r="V1735" s="15">
        <f ca="1">RAND()</f>
        <v>0.49355060498651049</v>
      </c>
      <c r="W1735" s="19">
        <f ca="1">(IF(B1735=1, $G$21+($G$22-$G$21)*V1735, $H$21+($H$22-$H$21)*V1735))</f>
        <v>3.2274271174527872E-2</v>
      </c>
      <c r="X1735" s="15">
        <f ca="1">ROUND(U1735*(1-W1735), 0)</f>
        <v>31</v>
      </c>
      <c r="Y1735" s="20">
        <f ca="1">RAND()</f>
        <v>0.21260645672623013</v>
      </c>
      <c r="Z1735" s="15">
        <f ca="1">IF(B1735=1, ROUND(_xlfn.NORM.INV(Y1735,$C$13,$C$14)*(1+$T$14), 0), ROUND(_xlfn.NORM.INV(Y1735, $D$13, $D$14)*(1+$T$14), 0))</f>
        <v>36</v>
      </c>
      <c r="AA1735" s="20">
        <f ca="1">RAND()</f>
        <v>0.10570930767540709</v>
      </c>
      <c r="AB1735" s="18">
        <f ca="1">IF(B1735=1, ROUND(_xlfn.NORM.INV(AA1735,$C$15,$C$16), 2), ROUND(_xlfn.NORM.INV(AA1735, $D$15, $D$16), 2))</f>
        <v>3041.38</v>
      </c>
      <c r="AC1735" s="15">
        <f ca="1">MIN(G1735,Z1735)</f>
        <v>21</v>
      </c>
      <c r="AD1735" s="15">
        <f ca="1">RAND()</f>
        <v>0.3770429419143454</v>
      </c>
      <c r="AE1735" s="19">
        <f ca="1">(IF(B1735=1, $G$21+($G$22-$G$21)*AD1735, $H$21+($H$22-$H$21)*AD1735))</f>
        <v>2.8196502967002088E-2</v>
      </c>
      <c r="AF1735" s="15">
        <f ca="1">ROUND(AC1735*(1-AE1735), 0)</f>
        <v>20</v>
      </c>
      <c r="AG1735" s="20">
        <f ca="1">RAND()</f>
        <v>0.25171308293715444</v>
      </c>
      <c r="AH1735" s="15">
        <f ca="1">IF(B1735=1, ROUND(_xlfn.NORM.INV(AG1735,$C$17,$C$18)*(1+$T$14), 0), ROUND(_xlfn.NORM.INV(AG1735, $D$17, $D$18)*(1+$T$14), 0))</f>
        <v>220</v>
      </c>
      <c r="AI1735" s="20">
        <f ca="1">RAND()</f>
        <v>0.53435173613951359</v>
      </c>
      <c r="AJ1735" s="18">
        <f ca="1">IF(B1735=1, ROUND(_xlfn.NORM.INV(AI1735,$C$19,$C$20), 2), ROUND(_xlfn.NORM.INV(AI1735, $D$19, $D$20), 2))</f>
        <v>2302.39</v>
      </c>
      <c r="AK1735" s="15">
        <f ca="1">MIN(ROUND(H1735*(1+$C$22),0),AH1735)</f>
        <v>220</v>
      </c>
      <c r="AL1735" s="20">
        <f ca="1">RAND()</f>
        <v>0.11567064377769565</v>
      </c>
      <c r="AM1735" s="19">
        <f ca="1">(IF(B1735=1, $G$21+($G$22-$G$21)*AL1735, $H$21+($H$22-$H$21)*AL1735))</f>
        <v>1.9048472532219349E-2</v>
      </c>
      <c r="AN1735" s="15">
        <f ca="1">ROUND(AK1735*(1-AM1735), 0)</f>
        <v>216</v>
      </c>
      <c r="AO1735" s="18">
        <f ca="1">SUM(IF(AN1735&gt;H1735, (AN1735-H1735)*($G$23+AJ1735), 0),IF(AF1735&gt;G1735,(AF1735-G1735)*($G$23+AB1735),0),IF(X1735&gt;F1735,(X1735-F1735)*($G$23+T1735),0),IF(P1735&gt;E1735,(P1735-E1735)*($G$23+L1735),0))</f>
        <v>0</v>
      </c>
      <c r="AP1735" s="18">
        <f>-$C$24</f>
        <v>-313614.51120000001</v>
      </c>
      <c r="AQ1735" s="17">
        <f ca="1">L1735*P1735+T1735*X1735+AB1735*AF1735+AJ1735*AN1735-AO1735+AP1735</f>
        <v>464546.55880000006</v>
      </c>
      <c r="AS1735" s="21">
        <f ca="1">SUM(IF(AN1735&gt;H1735, (AN1735-H1735), 0),IF(AF1735&gt;G1735,(AF1735-G1735),0),IF(X1735&gt;F1735,(X1735-F1735),0),IF(P1735&gt;E1735,(P1735-E1735),0))</f>
        <v>0</v>
      </c>
    </row>
    <row r="1736" spans="1:45" x14ac:dyDescent="0.4">
      <c r="A1736" s="15">
        <v>1708</v>
      </c>
      <c r="B1736" s="15">
        <f ca="1">IF(RAND() &lt; (8/12), 0, 1)</f>
        <v>0</v>
      </c>
      <c r="C1736" s="20">
        <f ca="1">RAND()</f>
        <v>0.26173518547329511</v>
      </c>
      <c r="D1736" s="15" t="str">
        <f ca="1">LOOKUP(C1736,$H$13:$H$16,$F$13:$F$16)</f>
        <v>Airbus A380-800</v>
      </c>
      <c r="E1736" s="15">
        <f ca="1">LOOKUP(D1736,$F$6:$F$9,$I$6:$I$9)</f>
        <v>14</v>
      </c>
      <c r="F1736" s="15">
        <f ca="1">LOOKUP(D1736,$F$6:$F$9,$J$6:$J$9)</f>
        <v>76</v>
      </c>
      <c r="G1736" s="15">
        <f ca="1">LOOKUP(D1736,$F$6:$F$9,$K$6:$K$9)</f>
        <v>56</v>
      </c>
      <c r="H1736" s="15">
        <f ca="1">LOOKUP(D1736,$F$6:$F$9,$L$6:$L$9)</f>
        <v>341</v>
      </c>
      <c r="I1736" s="20">
        <f ca="1">RAND()</f>
        <v>0.99952361548027524</v>
      </c>
      <c r="J1736" s="15">
        <f ca="1">IF(B1736=1, ROUND(_xlfn.NORM.INV(I1736,$C$5,$C$6)*(1+$T$14), 0), ROUND(_xlfn.NORM.INV(I1736, $D$5, $D$6)*(1+$T$14), 0))</f>
        <v>8</v>
      </c>
      <c r="K1736" s="20">
        <f ca="1">RAND()</f>
        <v>0.16027747957229066</v>
      </c>
      <c r="L1736" s="18">
        <f ca="1">IF(B1736=1, ROUND(_xlfn.NORM.INV(K1736,$C$7,$C$8), 2), ROUND(_xlfn.NORM.INV(K1736, $D$7, $D$8), 2))</f>
        <v>10039.67</v>
      </c>
      <c r="M1736" s="15">
        <f ca="1">MIN(E1736,J1736)</f>
        <v>8</v>
      </c>
      <c r="N1736" s="15">
        <f ca="1">RAND()</f>
        <v>0.44654163976533656</v>
      </c>
      <c r="O1736" s="19">
        <f ca="1">(IF(B1736=1, $G$21+($G$22-$G$21)*N1736, $H$21+($H$22-$H$21)*N1736))</f>
        <v>2.3396249192960097E-2</v>
      </c>
      <c r="P1736" s="15">
        <f ca="1">ROUND(M1736*(1-O1736), 0)</f>
        <v>8</v>
      </c>
      <c r="Q1736" s="20">
        <f ca="1">RAND()</f>
        <v>0.17960569431255113</v>
      </c>
      <c r="R1736" s="15">
        <f ca="1">IF(B1736=1, ROUND(_xlfn.NORM.INV(Q1736,$C$9,$C$10)*(1+$T$14), 0), ROUND(_xlfn.NORM.INV(Q1736, $D$9, $D$10)*(1+$T$14), 0))</f>
        <v>30</v>
      </c>
      <c r="S1736" s="20">
        <f ca="1">RAND()</f>
        <v>0.45250257266069194</v>
      </c>
      <c r="T1736" s="18">
        <f ca="1">IF(B1736=1, ROUND(_xlfn.NORM.INV(S1736,$C$11,$C$12), 2), ROUND(_xlfn.NORM.INV(S1736, $D$11, $D$12), 2))</f>
        <v>5218.99</v>
      </c>
      <c r="U1736" s="15">
        <f ca="1">MIN(F1736,R1736)</f>
        <v>30</v>
      </c>
      <c r="V1736" s="15">
        <f ca="1">RAND()</f>
        <v>0.43177285060412152</v>
      </c>
      <c r="W1736" s="19">
        <f ca="1">(IF(B1736=1, $G$21+($G$22-$G$21)*V1736, $H$21+($H$22-$H$21)*V1736))</f>
        <v>2.2953185518123646E-2</v>
      </c>
      <c r="X1736" s="15">
        <f ca="1">ROUND(U1736*(1-W1736), 0)</f>
        <v>29</v>
      </c>
      <c r="Y1736" s="20">
        <f ca="1">RAND()</f>
        <v>0.89926330258966225</v>
      </c>
      <c r="Z1736" s="15">
        <f ca="1">IF(B1736=1, ROUND(_xlfn.NORM.INV(Y1736,$C$13,$C$14)*(1+$T$14), 0), ROUND(_xlfn.NORM.INV(Y1736, $D$13, $D$14)*(1+$T$14), 0))</f>
        <v>48</v>
      </c>
      <c r="AA1736" s="20">
        <f ca="1">RAND()</f>
        <v>0.13405223525035459</v>
      </c>
      <c r="AB1736" s="18">
        <f ca="1">IF(B1736=1, ROUND(_xlfn.NORM.INV(AA1736,$C$15,$C$16), 2), ROUND(_xlfn.NORM.INV(AA1736, $D$15, $D$16), 2))</f>
        <v>2663.37</v>
      </c>
      <c r="AC1736" s="15">
        <f ca="1">MIN(G1736,Z1736)</f>
        <v>48</v>
      </c>
      <c r="AD1736" s="15">
        <f ca="1">RAND()</f>
        <v>0.27643173285787837</v>
      </c>
      <c r="AE1736" s="19">
        <f ca="1">(IF(B1736=1, $G$21+($G$22-$G$21)*AD1736, $H$21+($H$22-$H$21)*AD1736))</f>
        <v>1.8292951985736348E-2</v>
      </c>
      <c r="AF1736" s="15">
        <f ca="1">ROUND(AC1736*(1-AE1736), 0)</f>
        <v>47</v>
      </c>
      <c r="AG1736" s="20">
        <f ca="1">RAND()</f>
        <v>0.29365473019818644</v>
      </c>
      <c r="AH1736" s="15">
        <f ca="1">IF(B1736=1, ROUND(_xlfn.NORM.INV(AG1736,$C$17,$C$18)*(1+$T$14), 0), ROUND(_xlfn.NORM.INV(AG1736, $D$17, $D$18)*(1+$T$14), 0))</f>
        <v>171</v>
      </c>
      <c r="AI1736" s="20">
        <f ca="1">RAND()</f>
        <v>0.77903974012325883</v>
      </c>
      <c r="AJ1736" s="18">
        <f ca="1">IF(B1736=1, ROUND(_xlfn.NORM.INV(AI1736,$C$19,$C$20), 2), ROUND(_xlfn.NORM.INV(AI1736, $D$19, $D$20), 2))</f>
        <v>1807.14</v>
      </c>
      <c r="AK1736" s="15">
        <f ca="1">MIN(ROUND(H1736*(1+$C$22),0),AH1736)</f>
        <v>171</v>
      </c>
      <c r="AL1736" s="20">
        <f ca="1">RAND()</f>
        <v>0.37179499913852654</v>
      </c>
      <c r="AM1736" s="19">
        <f ca="1">(IF(B1736=1, $G$21+($G$22-$G$21)*AL1736, $H$21+($H$22-$H$21)*AL1736))</f>
        <v>2.1153849974155797E-2</v>
      </c>
      <c r="AN1736" s="15">
        <f ca="1">ROUND(AK1736*(1-AM1736), 0)</f>
        <v>167</v>
      </c>
      <c r="AO1736" s="18">
        <f ca="1">SUM(IF(AN1736&gt;H1736, (AN1736-H1736)*($G$23+AJ1736), 0),IF(AF1736&gt;G1736,(AF1736-G1736)*($G$23+AB1736),0),IF(X1736&gt;F1736,(X1736-F1736)*($G$23+T1736),0),IF(P1736&gt;E1736,(P1736-E1736)*($G$23+L1736),0))</f>
        <v>0</v>
      </c>
      <c r="AP1736" s="18">
        <f>-$C$24</f>
        <v>-313614.51120000001</v>
      </c>
      <c r="AQ1736" s="17">
        <f ca="1">L1736*P1736+T1736*X1736+AB1736*AF1736+AJ1736*AN1736-AO1736+AP1736</f>
        <v>345024.32880000008</v>
      </c>
      <c r="AS1736" s="21">
        <f ca="1">SUM(IF(AN1736&gt;H1736, (AN1736-H1736), 0),IF(AF1736&gt;G1736,(AF1736-G1736),0),IF(X1736&gt;F1736,(X1736-F1736),0),IF(P1736&gt;E1736,(P1736-E1736),0))</f>
        <v>0</v>
      </c>
    </row>
    <row r="1737" spans="1:45" x14ac:dyDescent="0.4">
      <c r="A1737" s="15">
        <v>1709</v>
      </c>
      <c r="B1737" s="15">
        <f ca="1">IF(RAND() &lt; (8/12), 0, 1)</f>
        <v>0</v>
      </c>
      <c r="C1737" s="20">
        <f ca="1">RAND()</f>
        <v>0.39620366801490059</v>
      </c>
      <c r="D1737" s="15" t="str">
        <f ca="1">LOOKUP(C1737,$H$13:$H$16,$F$13:$F$16)</f>
        <v>Airbus A380-800</v>
      </c>
      <c r="E1737" s="15">
        <f ca="1">LOOKUP(D1737,$F$6:$F$9,$I$6:$I$9)</f>
        <v>14</v>
      </c>
      <c r="F1737" s="15">
        <f ca="1">LOOKUP(D1737,$F$6:$F$9,$J$6:$J$9)</f>
        <v>76</v>
      </c>
      <c r="G1737" s="15">
        <f ca="1">LOOKUP(D1737,$F$6:$F$9,$K$6:$K$9)</f>
        <v>56</v>
      </c>
      <c r="H1737" s="15">
        <f ca="1">LOOKUP(D1737,$F$6:$F$9,$L$6:$L$9)</f>
        <v>341</v>
      </c>
      <c r="I1737" s="20">
        <f ca="1">RAND()</f>
        <v>0.5689241756740897</v>
      </c>
      <c r="J1737" s="15">
        <f ca="1">IF(B1737=1, ROUND(_xlfn.NORM.INV(I1737,$C$5,$C$6)*(1+$T$14), 0), ROUND(_xlfn.NORM.INV(I1737, $D$5, $D$6)*(1+$T$14), 0))</f>
        <v>4</v>
      </c>
      <c r="K1737" s="20">
        <f ca="1">RAND()</f>
        <v>0.11626150831463444</v>
      </c>
      <c r="L1737" s="18">
        <f ca="1">IF(B1737=1, ROUND(_xlfn.NORM.INV(K1737,$C$7,$C$8), 2), ROUND(_xlfn.NORM.INV(K1737, $D$7, $D$8), 2))</f>
        <v>9948.26</v>
      </c>
      <c r="M1737" s="15">
        <f ca="1">MIN(E1737,J1737)</f>
        <v>4</v>
      </c>
      <c r="N1737" s="15">
        <f ca="1">RAND()</f>
        <v>0.77981669939504838</v>
      </c>
      <c r="O1737" s="19">
        <f ca="1">(IF(B1737=1, $G$21+($G$22-$G$21)*N1737, $H$21+($H$22-$H$21)*N1737))</f>
        <v>3.3394500981851448E-2</v>
      </c>
      <c r="P1737" s="15">
        <f ca="1">ROUND(M1737*(1-O1737), 0)</f>
        <v>4</v>
      </c>
      <c r="Q1737" s="20">
        <f ca="1">RAND()</f>
        <v>0.4806671231807581</v>
      </c>
      <c r="R1737" s="15">
        <f ca="1">IF(B1737=1, ROUND(_xlfn.NORM.INV(Q1737,$C$9,$C$10)*(1+$T$14), 0), ROUND(_xlfn.NORM.INV(Q1737, $D$9, $D$10)*(1+$T$14), 0))</f>
        <v>39</v>
      </c>
      <c r="S1737" s="20">
        <f ca="1">RAND()</f>
        <v>2.5485629208457317E-2</v>
      </c>
      <c r="T1737" s="18">
        <f ca="1">IF(B1737=1, ROUND(_xlfn.NORM.INV(S1737,$C$11,$C$12), 2), ROUND(_xlfn.NORM.INV(S1737, $D$11, $D$12), 2))</f>
        <v>4801.43</v>
      </c>
      <c r="U1737" s="15">
        <f ca="1">MIN(F1737,R1737)</f>
        <v>39</v>
      </c>
      <c r="V1737" s="15">
        <f ca="1">RAND()</f>
        <v>0.55821577432077174</v>
      </c>
      <c r="W1737" s="19">
        <f ca="1">(IF(B1737=1, $G$21+($G$22-$G$21)*V1737, $H$21+($H$22-$H$21)*V1737))</f>
        <v>2.6746473229623154E-2</v>
      </c>
      <c r="X1737" s="15">
        <f ca="1">ROUND(U1737*(1-W1737), 0)</f>
        <v>38</v>
      </c>
      <c r="Y1737" s="20">
        <f ca="1">RAND()</f>
        <v>0.62013933599161353</v>
      </c>
      <c r="Z1737" s="15">
        <f ca="1">IF(B1737=1, ROUND(_xlfn.NORM.INV(Y1737,$C$13,$C$14)*(1+$T$14), 0), ROUND(_xlfn.NORM.INV(Y1737, $D$13, $D$14)*(1+$T$14), 0))</f>
        <v>39</v>
      </c>
      <c r="AA1737" s="20">
        <f ca="1">RAND()</f>
        <v>0.2051877601062051</v>
      </c>
      <c r="AB1737" s="18">
        <f ca="1">IF(B1737=1, ROUND(_xlfn.NORM.INV(AA1737,$C$15,$C$16), 2), ROUND(_xlfn.NORM.INV(AA1737, $D$15, $D$16), 2))</f>
        <v>2697.92</v>
      </c>
      <c r="AC1737" s="15">
        <f ca="1">MIN(G1737,Z1737)</f>
        <v>39</v>
      </c>
      <c r="AD1737" s="15">
        <f ca="1">RAND()</f>
        <v>0.37893359286058892</v>
      </c>
      <c r="AE1737" s="19">
        <f ca="1">(IF(B1737=1, $G$21+($G$22-$G$21)*AD1737, $H$21+($H$22-$H$21)*AD1737))</f>
        <v>2.1368007785817669E-2</v>
      </c>
      <c r="AF1737" s="15">
        <f ca="1">ROUND(AC1737*(1-AE1737), 0)</f>
        <v>38</v>
      </c>
      <c r="AG1737" s="20">
        <f ca="1">RAND()</f>
        <v>0.40467553987138416</v>
      </c>
      <c r="AH1737" s="15">
        <f ca="1">IF(B1737=1, ROUND(_xlfn.NORM.INV(AG1737,$C$17,$C$18)*(1+$T$14), 0), ROUND(_xlfn.NORM.INV(AG1737, $D$17, $D$18)*(1+$T$14), 0))</f>
        <v>187</v>
      </c>
      <c r="AI1737" s="20">
        <f ca="1">RAND()</f>
        <v>0.77149463016737008</v>
      </c>
      <c r="AJ1737" s="18">
        <f ca="1">IF(B1737=1, ROUND(_xlfn.NORM.INV(AI1737,$C$19,$C$20), 2), ROUND(_xlfn.NORM.INV(AI1737, $D$19, $D$20), 2))</f>
        <v>1805.23</v>
      </c>
      <c r="AK1737" s="15">
        <f ca="1">MIN(ROUND(H1737*(1+$C$22),0),AH1737)</f>
        <v>187</v>
      </c>
      <c r="AL1737" s="20">
        <f ca="1">RAND()</f>
        <v>0.90357456367003186</v>
      </c>
      <c r="AM1737" s="19">
        <f ca="1">(IF(B1737=1, $G$21+($G$22-$G$21)*AL1737, $H$21+($H$22-$H$21)*AL1737))</f>
        <v>3.7107236910100955E-2</v>
      </c>
      <c r="AN1737" s="15">
        <f ca="1">ROUND(AK1737*(1-AM1737), 0)</f>
        <v>180</v>
      </c>
      <c r="AO1737" s="18">
        <f ca="1">SUM(IF(AN1737&gt;H1737, (AN1737-H1737)*($G$23+AJ1737), 0),IF(AF1737&gt;G1737,(AF1737-G1737)*($G$23+AB1737),0),IF(X1737&gt;F1737,(X1737-F1737)*($G$23+T1737),0),IF(P1737&gt;E1737,(P1737-E1737)*($G$23+L1737),0))</f>
        <v>0</v>
      </c>
      <c r="AP1737" s="18">
        <f>-$C$24</f>
        <v>-313614.51120000001</v>
      </c>
      <c r="AQ1737" s="17">
        <f ca="1">L1737*P1737+T1737*X1737+AB1737*AF1737+AJ1737*AN1737-AO1737+AP1737</f>
        <v>336095.22879999998</v>
      </c>
      <c r="AS1737" s="21">
        <f ca="1">SUM(IF(AN1737&gt;H1737, (AN1737-H1737), 0),IF(AF1737&gt;G1737,(AF1737-G1737),0),IF(X1737&gt;F1737,(X1737-F1737),0),IF(P1737&gt;E1737,(P1737-E1737),0))</f>
        <v>0</v>
      </c>
    </row>
    <row r="1738" spans="1:45" x14ac:dyDescent="0.4">
      <c r="A1738" s="15">
        <v>1710</v>
      </c>
      <c r="B1738" s="15">
        <f ca="1">IF(RAND() &lt; (8/12), 0, 1)</f>
        <v>0</v>
      </c>
      <c r="C1738" s="20">
        <f ca="1">RAND()</f>
        <v>0.74535996198062204</v>
      </c>
      <c r="D1738" s="15" t="str">
        <f ca="1">LOOKUP(C1738,$H$13:$H$16,$F$13:$F$16)</f>
        <v>Boeing 777-300ER</v>
      </c>
      <c r="E1738" s="15">
        <f ca="1">LOOKUP(D1738,$F$6:$F$9,$I$6:$I$9)</f>
        <v>8</v>
      </c>
      <c r="F1738" s="15">
        <f ca="1">LOOKUP(D1738,$F$6:$F$9,$J$6:$J$9)</f>
        <v>40</v>
      </c>
      <c r="G1738" s="15">
        <f ca="1">LOOKUP(D1738,$F$6:$F$9,$K$6:$K$9)</f>
        <v>24</v>
      </c>
      <c r="H1738" s="15">
        <f ca="1">LOOKUP(D1738,$F$6:$F$9,$L$6:$L$9)</f>
        <v>260</v>
      </c>
      <c r="I1738" s="20">
        <f ca="1">RAND()</f>
        <v>0.23925404813262885</v>
      </c>
      <c r="J1738" s="15">
        <f ca="1">IF(B1738=1, ROUND(_xlfn.NORM.INV(I1738,$C$5,$C$6)*(1+$T$14), 0), ROUND(_xlfn.NORM.INV(I1738, $D$5, $D$6)*(1+$T$14), 0))</f>
        <v>3</v>
      </c>
      <c r="K1738" s="20">
        <f ca="1">RAND()</f>
        <v>0.62516855629236223</v>
      </c>
      <c r="L1738" s="18">
        <f ca="1">IF(B1738=1, ROUND(_xlfn.NORM.INV(K1738,$C$7,$C$8), 2), ROUND(_xlfn.NORM.INV(K1738, $D$7, $D$8), 2))</f>
        <v>10637.81</v>
      </c>
      <c r="M1738" s="15">
        <f ca="1">MIN(E1738,J1738)</f>
        <v>3</v>
      </c>
      <c r="N1738" s="15">
        <f ca="1">RAND()</f>
        <v>0.24645219872323165</v>
      </c>
      <c r="O1738" s="19">
        <f ca="1">(IF(B1738=1, $G$21+($G$22-$G$21)*N1738, $H$21+($H$22-$H$21)*N1738))</f>
        <v>1.7393565961696951E-2</v>
      </c>
      <c r="P1738" s="15">
        <f ca="1">ROUND(M1738*(1-O1738), 0)</f>
        <v>3</v>
      </c>
      <c r="Q1738" s="20">
        <f ca="1">RAND()</f>
        <v>0.47728313876634076</v>
      </c>
      <c r="R1738" s="15">
        <f ca="1">IF(B1738=1, ROUND(_xlfn.NORM.INV(Q1738,$C$9,$C$10)*(1+$T$14), 0), ROUND(_xlfn.NORM.INV(Q1738, $D$9, $D$10)*(1+$T$14), 0))</f>
        <v>39</v>
      </c>
      <c r="S1738" s="20">
        <f ca="1">RAND()</f>
        <v>0.83907895400521004</v>
      </c>
      <c r="T1738" s="18">
        <f ca="1">IF(B1738=1, ROUND(_xlfn.NORM.INV(S1738,$C$11,$C$12), 2), ROUND(_xlfn.NORM.INV(S1738, $D$11, $D$12), 2))</f>
        <v>5471.95</v>
      </c>
      <c r="U1738" s="15">
        <f ca="1">MIN(F1738,R1738)</f>
        <v>39</v>
      </c>
      <c r="V1738" s="15">
        <f ca="1">RAND()</f>
        <v>0.75581965480016666</v>
      </c>
      <c r="W1738" s="19">
        <f ca="1">(IF(B1738=1, $G$21+($G$22-$G$21)*V1738, $H$21+($H$22-$H$21)*V1738))</f>
        <v>3.2674589644004999E-2</v>
      </c>
      <c r="X1738" s="15">
        <f ca="1">ROUND(U1738*(1-W1738), 0)</f>
        <v>38</v>
      </c>
      <c r="Y1738" s="20">
        <f ca="1">RAND()</f>
        <v>0.15634281253717119</v>
      </c>
      <c r="Z1738" s="15">
        <f ca="1">IF(B1738=1, ROUND(_xlfn.NORM.INV(Y1738,$C$13,$C$14)*(1+$T$14), 0), ROUND(_xlfn.NORM.INV(Y1738, $D$13, $D$14)*(1+$T$14), 0))</f>
        <v>26</v>
      </c>
      <c r="AA1738" s="20">
        <f ca="1">RAND()</f>
        <v>0.46661252432101075</v>
      </c>
      <c r="AB1738" s="18">
        <f ca="1">IF(B1738=1, ROUND(_xlfn.NORM.INV(AA1738,$C$15,$C$16), 2), ROUND(_xlfn.NORM.INV(AA1738, $D$15, $D$16), 2))</f>
        <v>2787.78</v>
      </c>
      <c r="AC1738" s="15">
        <f ca="1">MIN(G1738,Z1738)</f>
        <v>24</v>
      </c>
      <c r="AD1738" s="15">
        <f ca="1">RAND()</f>
        <v>0.66324342053046337</v>
      </c>
      <c r="AE1738" s="19">
        <f ca="1">(IF(B1738=1, $G$21+($G$22-$G$21)*AD1738, $H$21+($H$22-$H$21)*AD1738))</f>
        <v>2.9897302615913904E-2</v>
      </c>
      <c r="AF1738" s="15">
        <f ca="1">ROUND(AC1738*(1-AE1738), 0)</f>
        <v>23</v>
      </c>
      <c r="AG1738" s="20">
        <f ca="1">RAND()</f>
        <v>0.20489583193319016</v>
      </c>
      <c r="AH1738" s="15">
        <f ca="1">IF(B1738=1, ROUND(_xlfn.NORM.INV(AG1738,$C$17,$C$18)*(1+$T$14), 0), ROUND(_xlfn.NORM.INV(AG1738, $D$17, $D$18)*(1+$T$14), 0))</f>
        <v>156</v>
      </c>
      <c r="AI1738" s="20">
        <f ca="1">RAND()</f>
        <v>0.17392749132271712</v>
      </c>
      <c r="AJ1738" s="18">
        <f ca="1">IF(B1738=1, ROUND(_xlfn.NORM.INV(AI1738,$C$19,$C$20), 2), ROUND(_xlfn.NORM.INV(AI1738, $D$19, $D$20), 2))</f>
        <v>1677.42</v>
      </c>
      <c r="AK1738" s="15">
        <f ca="1">MIN(ROUND(H1738*(1+$C$22),0),AH1738)</f>
        <v>156</v>
      </c>
      <c r="AL1738" s="20">
        <f ca="1">RAND()</f>
        <v>0.74610966561737557</v>
      </c>
      <c r="AM1738" s="19">
        <f ca="1">(IF(B1738=1, $G$21+($G$22-$G$21)*AL1738, $H$21+($H$22-$H$21)*AL1738))</f>
        <v>3.2383289968521266E-2</v>
      </c>
      <c r="AN1738" s="15">
        <f ca="1">ROUND(AK1738*(1-AM1738), 0)</f>
        <v>151</v>
      </c>
      <c r="AO1738" s="18">
        <f ca="1">SUM(IF(AN1738&gt;H1738, (AN1738-H1738)*($G$23+AJ1738), 0),IF(AF1738&gt;G1738,(AF1738-G1738)*($G$23+AB1738),0),IF(X1738&gt;F1738,(X1738-F1738)*($G$23+T1738),0),IF(P1738&gt;E1738,(P1738-E1738)*($G$23+L1738),0))</f>
        <v>0</v>
      </c>
      <c r="AP1738" s="18">
        <f>-$C$24</f>
        <v>-313614.51120000001</v>
      </c>
      <c r="AQ1738" s="17">
        <f ca="1">L1738*P1738+T1738*X1738+AB1738*AF1738+AJ1738*AN1738-AO1738+AP1738</f>
        <v>243642.37880000001</v>
      </c>
      <c r="AS1738" s="21">
        <f ca="1">SUM(IF(AN1738&gt;H1738, (AN1738-H1738), 0),IF(AF1738&gt;G1738,(AF1738-G1738),0),IF(X1738&gt;F1738,(X1738-F1738),0),IF(P1738&gt;E1738,(P1738-E1738),0))</f>
        <v>0</v>
      </c>
    </row>
    <row r="1739" spans="1:45" x14ac:dyDescent="0.4">
      <c r="A1739" s="15">
        <v>1711</v>
      </c>
      <c r="B1739" s="15">
        <f ca="1">IF(RAND() &lt; (8/12), 0, 1)</f>
        <v>0</v>
      </c>
      <c r="C1739" s="20">
        <f ca="1">RAND()</f>
        <v>0.67210452746529969</v>
      </c>
      <c r="D1739" s="15" t="str">
        <f ca="1">LOOKUP(C1739,$H$13:$H$16,$F$13:$F$16)</f>
        <v>Boeing 777-300ER</v>
      </c>
      <c r="E1739" s="15">
        <f ca="1">LOOKUP(D1739,$F$6:$F$9,$I$6:$I$9)</f>
        <v>8</v>
      </c>
      <c r="F1739" s="15">
        <f ca="1">LOOKUP(D1739,$F$6:$F$9,$J$6:$J$9)</f>
        <v>40</v>
      </c>
      <c r="G1739" s="15">
        <f ca="1">LOOKUP(D1739,$F$6:$F$9,$K$6:$K$9)</f>
        <v>24</v>
      </c>
      <c r="H1739" s="15">
        <f ca="1">LOOKUP(D1739,$F$6:$F$9,$L$6:$L$9)</f>
        <v>260</v>
      </c>
      <c r="I1739" s="20">
        <f ca="1">RAND()</f>
        <v>0.52201779262302228</v>
      </c>
      <c r="J1739" s="15">
        <f ca="1">IF(B1739=1, ROUND(_xlfn.NORM.INV(I1739,$C$5,$C$6)*(1+$T$14), 0), ROUND(_xlfn.NORM.INV(I1739, $D$5, $D$6)*(1+$T$14), 0))</f>
        <v>4</v>
      </c>
      <c r="K1739" s="20">
        <f ca="1">RAND()</f>
        <v>7.858115014745426E-3</v>
      </c>
      <c r="L1739" s="18">
        <f ca="1">IF(B1739=1, ROUND(_xlfn.NORM.INV(K1739,$C$7,$C$8), 2), ROUND(_xlfn.NORM.INV(K1739, $D$7, $D$8), 2))</f>
        <v>9391.52</v>
      </c>
      <c r="M1739" s="15">
        <f ca="1">MIN(E1739,J1739)</f>
        <v>4</v>
      </c>
      <c r="N1739" s="15">
        <f ca="1">RAND()</f>
        <v>0.62482396445397448</v>
      </c>
      <c r="O1739" s="19">
        <f ca="1">(IF(B1739=1, $G$21+($G$22-$G$21)*N1739, $H$21+($H$22-$H$21)*N1739))</f>
        <v>2.8744718933619233E-2</v>
      </c>
      <c r="P1739" s="15">
        <f ca="1">ROUND(M1739*(1-O1739), 0)</f>
        <v>4</v>
      </c>
      <c r="Q1739" s="20">
        <f ca="1">RAND()</f>
        <v>0.19351534178040852</v>
      </c>
      <c r="R1739" s="15">
        <f ca="1">IF(B1739=1, ROUND(_xlfn.NORM.INV(Q1739,$C$9,$C$10)*(1+$T$14), 0), ROUND(_xlfn.NORM.INV(Q1739, $D$9, $D$10)*(1+$T$14), 0))</f>
        <v>31</v>
      </c>
      <c r="S1739" s="20">
        <f ca="1">RAND()</f>
        <v>6.9023116488063363E-2</v>
      </c>
      <c r="T1739" s="18">
        <f ca="1">IF(B1739=1, ROUND(_xlfn.NORM.INV(S1739,$C$11,$C$12), 2), ROUND(_xlfn.NORM.INV(S1739, $D$11, $D$12), 2))</f>
        <v>4908.22</v>
      </c>
      <c r="U1739" s="15">
        <f ca="1">MIN(F1739,R1739)</f>
        <v>31</v>
      </c>
      <c r="V1739" s="15">
        <f ca="1">RAND()</f>
        <v>0.11001217815071918</v>
      </c>
      <c r="W1739" s="19">
        <f ca="1">(IF(B1739=1, $G$21+($G$22-$G$21)*V1739, $H$21+($H$22-$H$21)*V1739))</f>
        <v>1.3300365344521576E-2</v>
      </c>
      <c r="X1739" s="15">
        <f ca="1">ROUND(U1739*(1-W1739), 0)</f>
        <v>31</v>
      </c>
      <c r="Y1739" s="20">
        <f ca="1">RAND()</f>
        <v>0.84995784384971562</v>
      </c>
      <c r="Z1739" s="15">
        <f ca="1">IF(B1739=1, ROUND(_xlfn.NORM.INV(Y1739,$C$13,$C$14)*(1+$T$14), 0), ROUND(_xlfn.NORM.INV(Y1739, $D$13, $D$14)*(1+$T$14), 0))</f>
        <v>45</v>
      </c>
      <c r="AA1739" s="20">
        <f ca="1">RAND()</f>
        <v>0.41384886505196783</v>
      </c>
      <c r="AB1739" s="18">
        <f ca="1">IF(B1739=1, ROUND(_xlfn.NORM.INV(AA1739,$C$15,$C$16), 2), ROUND(_xlfn.NORM.INV(AA1739, $D$15, $D$16), 2))</f>
        <v>2771.52</v>
      </c>
      <c r="AC1739" s="15">
        <f ca="1">MIN(G1739,Z1739)</f>
        <v>24</v>
      </c>
      <c r="AD1739" s="15">
        <f ca="1">RAND()</f>
        <v>2.8348939145651952E-2</v>
      </c>
      <c r="AE1739" s="19">
        <f ca="1">(IF(B1739=1, $G$21+($G$22-$G$21)*AD1739, $H$21+($H$22-$H$21)*AD1739))</f>
        <v>1.0850468174369559E-2</v>
      </c>
      <c r="AF1739" s="15">
        <f ca="1">ROUND(AC1739*(1-AE1739), 0)</f>
        <v>24</v>
      </c>
      <c r="AG1739" s="20">
        <f ca="1">RAND()</f>
        <v>0.23413760862598776</v>
      </c>
      <c r="AH1739" s="15">
        <f ca="1">IF(B1739=1, ROUND(_xlfn.NORM.INV(AG1739,$C$17,$C$18)*(1+$T$14), 0), ROUND(_xlfn.NORM.INV(AG1739, $D$17, $D$18)*(1+$T$14), 0))</f>
        <v>161</v>
      </c>
      <c r="AI1739" s="20">
        <f ca="1">RAND()</f>
        <v>0.56973527109514199</v>
      </c>
      <c r="AJ1739" s="18">
        <f ca="1">IF(B1739=1, ROUND(_xlfn.NORM.INV(AI1739,$C$19,$C$20), 2), ROUND(_xlfn.NORM.INV(AI1739, $D$19, $D$20), 2))</f>
        <v>1762.08</v>
      </c>
      <c r="AK1739" s="15">
        <f ca="1">MIN(ROUND(H1739*(1+$C$22),0),AH1739)</f>
        <v>161</v>
      </c>
      <c r="AL1739" s="20">
        <f ca="1">RAND()</f>
        <v>0.4792380113655238</v>
      </c>
      <c r="AM1739" s="19">
        <f ca="1">(IF(B1739=1, $G$21+($G$22-$G$21)*AL1739, $H$21+($H$22-$H$21)*AL1739))</f>
        <v>2.4377140340965713E-2</v>
      </c>
      <c r="AN1739" s="15">
        <f ca="1">ROUND(AK1739*(1-AM1739), 0)</f>
        <v>157</v>
      </c>
      <c r="AO1739" s="18">
        <f ca="1">SUM(IF(AN1739&gt;H1739, (AN1739-H1739)*($G$23+AJ1739), 0),IF(AF1739&gt;G1739,(AF1739-G1739)*($G$23+AB1739),0),IF(X1739&gt;F1739,(X1739-F1739)*($G$23+T1739),0),IF(P1739&gt;E1739,(P1739-E1739)*($G$23+L1739),0))</f>
        <v>0</v>
      </c>
      <c r="AP1739" s="18">
        <f>-$C$24</f>
        <v>-313614.51120000001</v>
      </c>
      <c r="AQ1739" s="17">
        <f ca="1">L1739*P1739+T1739*X1739+AB1739*AF1739+AJ1739*AN1739-AO1739+AP1739</f>
        <v>219269.42879999994</v>
      </c>
      <c r="AS1739" s="21">
        <f ca="1">SUM(IF(AN1739&gt;H1739, (AN1739-H1739), 0),IF(AF1739&gt;G1739,(AF1739-G1739),0),IF(X1739&gt;F1739,(X1739-F1739),0),IF(P1739&gt;E1739,(P1739-E1739),0))</f>
        <v>0</v>
      </c>
    </row>
    <row r="1740" spans="1:45" x14ac:dyDescent="0.4">
      <c r="A1740" s="15">
        <v>1712</v>
      </c>
      <c r="B1740" s="15">
        <f ca="1">IF(RAND() &lt; (8/12), 0, 1)</f>
        <v>0</v>
      </c>
      <c r="C1740" s="20">
        <f ca="1">RAND()</f>
        <v>0.38714923479961805</v>
      </c>
      <c r="D1740" s="15" t="str">
        <f ca="1">LOOKUP(C1740,$H$13:$H$16,$F$13:$F$16)</f>
        <v>Airbus A380-800</v>
      </c>
      <c r="E1740" s="15">
        <f ca="1">LOOKUP(D1740,$F$6:$F$9,$I$6:$I$9)</f>
        <v>14</v>
      </c>
      <c r="F1740" s="15">
        <f ca="1">LOOKUP(D1740,$F$6:$F$9,$J$6:$J$9)</f>
        <v>76</v>
      </c>
      <c r="G1740" s="15">
        <f ca="1">LOOKUP(D1740,$F$6:$F$9,$K$6:$K$9)</f>
        <v>56</v>
      </c>
      <c r="H1740" s="15">
        <f ca="1">LOOKUP(D1740,$F$6:$F$9,$L$6:$L$9)</f>
        <v>341</v>
      </c>
      <c r="I1740" s="20">
        <f ca="1">RAND()</f>
        <v>0.16991897491129493</v>
      </c>
      <c r="J1740" s="15">
        <f ca="1">IF(B1740=1, ROUND(_xlfn.NORM.INV(I1740,$C$5,$C$6)*(1+$T$14), 0), ROUND(_xlfn.NORM.INV(I1740, $D$5, $D$6)*(1+$T$14), 0))</f>
        <v>3</v>
      </c>
      <c r="K1740" s="20">
        <f ca="1">RAND()</f>
        <v>0.28039790290354827</v>
      </c>
      <c r="L1740" s="18">
        <f ca="1">IF(B1740=1, ROUND(_xlfn.NORM.INV(K1740,$C$7,$C$8), 2), ROUND(_xlfn.NORM.INV(K1740, $D$7, $D$8), 2))</f>
        <v>10227.280000000001</v>
      </c>
      <c r="M1740" s="15">
        <f ca="1">MIN(E1740,J1740)</f>
        <v>3</v>
      </c>
      <c r="N1740" s="15">
        <f ca="1">RAND()</f>
        <v>0.61797440426146499</v>
      </c>
      <c r="O1740" s="19">
        <f ca="1">(IF(B1740=1, $G$21+($G$22-$G$21)*N1740, $H$21+($H$22-$H$21)*N1740))</f>
        <v>2.8539232127843948E-2</v>
      </c>
      <c r="P1740" s="15">
        <f ca="1">ROUND(M1740*(1-O1740), 0)</f>
        <v>3</v>
      </c>
      <c r="Q1740" s="20">
        <f ca="1">RAND()</f>
        <v>0.92222178884295469</v>
      </c>
      <c r="R1740" s="15">
        <f ca="1">IF(B1740=1, ROUND(_xlfn.NORM.INV(Q1740,$C$9,$C$10)*(1+$T$14), 0), ROUND(_xlfn.NORM.INV(Q1740, $D$9, $D$10)*(1+$T$14), 0))</f>
        <v>55</v>
      </c>
      <c r="S1740" s="20">
        <f ca="1">RAND()</f>
        <v>0.16521909166918547</v>
      </c>
      <c r="T1740" s="18">
        <f ca="1">IF(B1740=1, ROUND(_xlfn.NORM.INV(S1740,$C$11,$C$12), 2), ROUND(_xlfn.NORM.INV(S1740, $D$11, $D$12), 2))</f>
        <v>5024.41</v>
      </c>
      <c r="U1740" s="15">
        <f ca="1">MIN(F1740,R1740)</f>
        <v>55</v>
      </c>
      <c r="V1740" s="15">
        <f ca="1">RAND()</f>
        <v>0.96166130859579202</v>
      </c>
      <c r="W1740" s="19">
        <f ca="1">(IF(B1740=1, $G$21+($G$22-$G$21)*V1740, $H$21+($H$22-$H$21)*V1740))</f>
        <v>3.8849839257873761E-2</v>
      </c>
      <c r="X1740" s="15">
        <f ca="1">ROUND(U1740*(1-W1740), 0)</f>
        <v>53</v>
      </c>
      <c r="Y1740" s="20">
        <f ca="1">RAND()</f>
        <v>0.41805223421261728</v>
      </c>
      <c r="Z1740" s="15">
        <f ca="1">IF(B1740=1, ROUND(_xlfn.NORM.INV(Y1740,$C$13,$C$14)*(1+$T$14), 0), ROUND(_xlfn.NORM.INV(Y1740, $D$13, $D$14)*(1+$T$14), 0))</f>
        <v>34</v>
      </c>
      <c r="AA1740" s="20">
        <f ca="1">RAND()</f>
        <v>0.42054249933929089</v>
      </c>
      <c r="AB1740" s="18">
        <f ca="1">IF(B1740=1, ROUND(_xlfn.NORM.INV(AA1740,$C$15,$C$16), 2), ROUND(_xlfn.NORM.INV(AA1740, $D$15, $D$16), 2))</f>
        <v>2773.6</v>
      </c>
      <c r="AC1740" s="15">
        <f ca="1">MIN(G1740,Z1740)</f>
        <v>34</v>
      </c>
      <c r="AD1740" s="15">
        <f ca="1">RAND()</f>
        <v>0.7755227427069622</v>
      </c>
      <c r="AE1740" s="19">
        <f ca="1">(IF(B1740=1, $G$21+($G$22-$G$21)*AD1740, $H$21+($H$22-$H$21)*AD1740))</f>
        <v>3.3265682281208866E-2</v>
      </c>
      <c r="AF1740" s="15">
        <f ca="1">ROUND(AC1740*(1-AE1740), 0)</f>
        <v>33</v>
      </c>
      <c r="AG1740" s="20">
        <f ca="1">RAND()</f>
        <v>0.85320272560359567</v>
      </c>
      <c r="AH1740" s="15">
        <f ca="1">IF(B1740=1, ROUND(_xlfn.NORM.INV(AG1740,$C$17,$C$18)*(1+$T$14), 0), ROUND(_xlfn.NORM.INV(AG1740, $D$17, $D$18)*(1+$T$14), 0))</f>
        <v>255</v>
      </c>
      <c r="AI1740" s="20">
        <f ca="1">RAND()</f>
        <v>2.6107925564002432E-2</v>
      </c>
      <c r="AJ1740" s="18">
        <f ca="1">IF(B1740=1, ROUND(_xlfn.NORM.INV(AI1740,$C$19,$C$20), 2), ROUND(_xlfn.NORM.INV(AI1740, $D$19, $D$20), 2))</f>
        <v>1601.27</v>
      </c>
      <c r="AK1740" s="15">
        <f ca="1">MIN(ROUND(H1740*(1+$C$22),0),AH1740)</f>
        <v>255</v>
      </c>
      <c r="AL1740" s="20">
        <f ca="1">RAND()</f>
        <v>0.10244181699077926</v>
      </c>
      <c r="AM1740" s="19">
        <f ca="1">(IF(B1740=1, $G$21+($G$22-$G$21)*AL1740, $H$21+($H$22-$H$21)*AL1740))</f>
        <v>1.3073254509723378E-2</v>
      </c>
      <c r="AN1740" s="15">
        <f ca="1">ROUND(AK1740*(1-AM1740), 0)</f>
        <v>252</v>
      </c>
      <c r="AO1740" s="18">
        <f ca="1">SUM(IF(AN1740&gt;H1740, (AN1740-H1740)*($G$23+AJ1740), 0),IF(AF1740&gt;G1740,(AF1740-G1740)*($G$23+AB1740),0),IF(X1740&gt;F1740,(X1740-F1740)*($G$23+T1740),0),IF(P1740&gt;E1740,(P1740-E1740)*($G$23+L1740),0))</f>
        <v>0</v>
      </c>
      <c r="AP1740" s="18">
        <f>-$C$24</f>
        <v>-313614.51120000001</v>
      </c>
      <c r="AQ1740" s="17">
        <f ca="1">L1740*P1740+T1740*X1740+AB1740*AF1740+AJ1740*AN1740-AO1740+AP1740</f>
        <v>478409.89879999991</v>
      </c>
      <c r="AS1740" s="21">
        <f ca="1">SUM(IF(AN1740&gt;H1740, (AN1740-H1740), 0),IF(AF1740&gt;G1740,(AF1740-G1740),0),IF(X1740&gt;F1740,(X1740-F1740),0),IF(P1740&gt;E1740,(P1740-E1740),0))</f>
        <v>0</v>
      </c>
    </row>
    <row r="1741" spans="1:45" x14ac:dyDescent="0.4">
      <c r="A1741" s="15">
        <v>1713</v>
      </c>
      <c r="B1741" s="15">
        <f ca="1">IF(RAND() &lt; (8/12), 0, 1)</f>
        <v>0</v>
      </c>
      <c r="C1741" s="20">
        <f ca="1">RAND()</f>
        <v>0.71797597529498036</v>
      </c>
      <c r="D1741" s="15" t="str">
        <f ca="1">LOOKUP(C1741,$H$13:$H$16,$F$13:$F$16)</f>
        <v>Boeing 777-300ER</v>
      </c>
      <c r="E1741" s="15">
        <f ca="1">LOOKUP(D1741,$F$6:$F$9,$I$6:$I$9)</f>
        <v>8</v>
      </c>
      <c r="F1741" s="15">
        <f ca="1">LOOKUP(D1741,$F$6:$F$9,$J$6:$J$9)</f>
        <v>40</v>
      </c>
      <c r="G1741" s="15">
        <f ca="1">LOOKUP(D1741,$F$6:$F$9,$K$6:$K$9)</f>
        <v>24</v>
      </c>
      <c r="H1741" s="15">
        <f ca="1">LOOKUP(D1741,$F$6:$F$9,$L$6:$L$9)</f>
        <v>260</v>
      </c>
      <c r="I1741" s="20">
        <f ca="1">RAND()</f>
        <v>0.16878476596263414</v>
      </c>
      <c r="J1741" s="15">
        <f ca="1">IF(B1741=1, ROUND(_xlfn.NORM.INV(I1741,$C$5,$C$6)*(1+$T$14), 0), ROUND(_xlfn.NORM.INV(I1741, $D$5, $D$6)*(1+$T$14), 0))</f>
        <v>3</v>
      </c>
      <c r="K1741" s="20">
        <f ca="1">RAND()</f>
        <v>0.54695198915021059</v>
      </c>
      <c r="L1741" s="18">
        <f ca="1">IF(B1741=1, ROUND(_xlfn.NORM.INV(K1741,$C$7,$C$8), 2), ROUND(_xlfn.NORM.INV(K1741, $D$7, $D$8), 2))</f>
        <v>10546.14</v>
      </c>
      <c r="M1741" s="15">
        <f ca="1">MIN(E1741,J1741)</f>
        <v>3</v>
      </c>
      <c r="N1741" s="15">
        <f ca="1">RAND()</f>
        <v>0.11559356870265225</v>
      </c>
      <c r="O1741" s="19">
        <f ca="1">(IF(B1741=1, $G$21+($G$22-$G$21)*N1741, $H$21+($H$22-$H$21)*N1741))</f>
        <v>1.3467807061079567E-2</v>
      </c>
      <c r="P1741" s="15">
        <f ca="1">ROUND(M1741*(1-O1741), 0)</f>
        <v>3</v>
      </c>
      <c r="Q1741" s="20">
        <f ca="1">RAND()</f>
        <v>0.48977082552796125</v>
      </c>
      <c r="R1741" s="15">
        <f ca="1">IF(B1741=1, ROUND(_xlfn.NORM.INV(Q1741,$C$9,$C$10)*(1+$T$14), 0), ROUND(_xlfn.NORM.INV(Q1741, $D$9, $D$10)*(1+$T$14), 0))</f>
        <v>40</v>
      </c>
      <c r="S1741" s="20">
        <f ca="1">RAND()</f>
        <v>0.75439263169073123</v>
      </c>
      <c r="T1741" s="18">
        <f ca="1">IF(B1741=1, ROUND(_xlfn.NORM.INV(S1741,$C$11,$C$12), 2), ROUND(_xlfn.NORM.INV(S1741, $D$11, $D$12), 2))</f>
        <v>5403.06</v>
      </c>
      <c r="U1741" s="15">
        <f ca="1">MIN(F1741,R1741)</f>
        <v>40</v>
      </c>
      <c r="V1741" s="15">
        <f ca="1">RAND()</f>
        <v>4.7950445630123628E-2</v>
      </c>
      <c r="W1741" s="19">
        <f ca="1">(IF(B1741=1, $G$21+($G$22-$G$21)*V1741, $H$21+($H$22-$H$21)*V1741))</f>
        <v>1.1438513368903709E-2</v>
      </c>
      <c r="X1741" s="15">
        <f ca="1">ROUND(U1741*(1-W1741), 0)</f>
        <v>40</v>
      </c>
      <c r="Y1741" s="20">
        <f ca="1">RAND()</f>
        <v>0.20741751928761154</v>
      </c>
      <c r="Z1741" s="15">
        <f ca="1">IF(B1741=1, ROUND(_xlfn.NORM.INV(Y1741,$C$13,$C$14)*(1+$T$14), 0), ROUND(_xlfn.NORM.INV(Y1741, $D$13, $D$14)*(1+$T$14), 0))</f>
        <v>28</v>
      </c>
      <c r="AA1741" s="20">
        <f ca="1">RAND()</f>
        <v>0.49755773889218669</v>
      </c>
      <c r="AB1741" s="18">
        <f ca="1">IF(B1741=1, ROUND(_xlfn.NORM.INV(AA1741,$C$15,$C$16), 2), ROUND(_xlfn.NORM.INV(AA1741, $D$15, $D$16), 2))</f>
        <v>2797.22</v>
      </c>
      <c r="AC1741" s="15">
        <f ca="1">MIN(G1741,Z1741)</f>
        <v>24</v>
      </c>
      <c r="AD1741" s="15">
        <f ca="1">RAND()</f>
        <v>0.60257070274628388</v>
      </c>
      <c r="AE1741" s="19">
        <f ca="1">(IF(B1741=1, $G$21+($G$22-$G$21)*AD1741, $H$21+($H$22-$H$21)*AD1741))</f>
        <v>2.8077121082388516E-2</v>
      </c>
      <c r="AF1741" s="15">
        <f ca="1">ROUND(AC1741*(1-AE1741), 0)</f>
        <v>23</v>
      </c>
      <c r="AG1741" s="20">
        <f ca="1">RAND()</f>
        <v>0.68118855519545574</v>
      </c>
      <c r="AH1741" s="15">
        <f ca="1">IF(B1741=1, ROUND(_xlfn.NORM.INV(AG1741,$C$17,$C$18)*(1+$T$14), 0), ROUND(_xlfn.NORM.INV(AG1741, $D$17, $D$18)*(1+$T$14), 0))</f>
        <v>224</v>
      </c>
      <c r="AI1741" s="20">
        <f ca="1">RAND()</f>
        <v>0.21774774605560643</v>
      </c>
      <c r="AJ1741" s="18">
        <f ca="1">IF(B1741=1, ROUND(_xlfn.NORM.INV(AI1741,$C$19,$C$20), 2), ROUND(_xlfn.NORM.INV(AI1741, $D$19, $D$20), 2))</f>
        <v>1689.49</v>
      </c>
      <c r="AK1741" s="15">
        <f ca="1">MIN(ROUND(H1741*(1+$C$22),0),AH1741)</f>
        <v>224</v>
      </c>
      <c r="AL1741" s="20">
        <f ca="1">RAND()</f>
        <v>6.523044827302249E-2</v>
      </c>
      <c r="AM1741" s="19">
        <f ca="1">(IF(B1741=1, $G$21+($G$22-$G$21)*AL1741, $H$21+($H$22-$H$21)*AL1741))</f>
        <v>1.1956913448190675E-2</v>
      </c>
      <c r="AN1741" s="15">
        <f ca="1">ROUND(AK1741*(1-AM1741), 0)</f>
        <v>221</v>
      </c>
      <c r="AO1741" s="18">
        <f ca="1">SUM(IF(AN1741&gt;H1741, (AN1741-H1741)*($G$23+AJ1741), 0),IF(AF1741&gt;G1741,(AF1741-G1741)*($G$23+AB1741),0),IF(X1741&gt;F1741,(X1741-F1741)*($G$23+T1741),0),IF(P1741&gt;E1741,(P1741-E1741)*($G$23+L1741),0))</f>
        <v>0</v>
      </c>
      <c r="AP1741" s="18">
        <f>-$C$24</f>
        <v>-313614.51120000001</v>
      </c>
      <c r="AQ1741" s="17">
        <f ca="1">L1741*P1741+T1741*X1741+AB1741*AF1741+AJ1741*AN1741-AO1741+AP1741</f>
        <v>371859.65879999992</v>
      </c>
      <c r="AS1741" s="21">
        <f ca="1">SUM(IF(AN1741&gt;H1741, (AN1741-H1741), 0),IF(AF1741&gt;G1741,(AF1741-G1741),0),IF(X1741&gt;F1741,(X1741-F1741),0),IF(P1741&gt;E1741,(P1741-E1741),0))</f>
        <v>0</v>
      </c>
    </row>
    <row r="1742" spans="1:45" x14ac:dyDescent="0.4">
      <c r="A1742" s="15">
        <v>1714</v>
      </c>
      <c r="B1742" s="15">
        <f ca="1">IF(RAND() &lt; (8/12), 0, 1)</f>
        <v>1</v>
      </c>
      <c r="C1742" s="20">
        <f ca="1">RAND()</f>
        <v>0.64842932828040201</v>
      </c>
      <c r="D1742" s="15" t="str">
        <f ca="1">LOOKUP(C1742,$H$13:$H$16,$F$13:$F$16)</f>
        <v>Boeing 777-300ER</v>
      </c>
      <c r="E1742" s="15">
        <f ca="1">LOOKUP(D1742,$F$6:$F$9,$I$6:$I$9)</f>
        <v>8</v>
      </c>
      <c r="F1742" s="15">
        <f ca="1">LOOKUP(D1742,$F$6:$F$9,$J$6:$J$9)</f>
        <v>40</v>
      </c>
      <c r="G1742" s="15">
        <f ca="1">LOOKUP(D1742,$F$6:$F$9,$K$6:$K$9)</f>
        <v>24</v>
      </c>
      <c r="H1742" s="15">
        <f ca="1">LOOKUP(D1742,$F$6:$F$9,$L$6:$L$9)</f>
        <v>260</v>
      </c>
      <c r="I1742" s="20">
        <f ca="1">RAND()</f>
        <v>0.35201322244471334</v>
      </c>
      <c r="J1742" s="15">
        <f ca="1">IF(B1742=1, ROUND(_xlfn.NORM.INV(I1742,$C$5,$C$6)*(1+$T$14), 0), ROUND(_xlfn.NORM.INV(I1742, $D$5, $D$6)*(1+$T$14), 0))</f>
        <v>6</v>
      </c>
      <c r="K1742" s="20">
        <f ca="1">RAND()</f>
        <v>0.28162443179124996</v>
      </c>
      <c r="L1742" s="18">
        <f ca="1">IF(B1742=1, ROUND(_xlfn.NORM.INV(K1742,$C$7,$C$8), 2), ROUND(_xlfn.NORM.INV(K1742, $D$7, $D$8), 2))</f>
        <v>12616.46</v>
      </c>
      <c r="M1742" s="15">
        <f ca="1">MIN(E1742,J1742)</f>
        <v>6</v>
      </c>
      <c r="N1742" s="15">
        <f ca="1">RAND()</f>
        <v>0.57124735525659109</v>
      </c>
      <c r="O1742" s="19">
        <f ca="1">(IF(B1742=1, $G$21+($G$22-$G$21)*N1742, $H$21+($H$22-$H$21)*N1742))</f>
        <v>3.4993657433980689E-2</v>
      </c>
      <c r="P1742" s="15">
        <f ca="1">ROUND(M1742*(1-O1742), 0)</f>
        <v>6</v>
      </c>
      <c r="Q1742" s="20">
        <f ca="1">RAND()</f>
        <v>0.65685956360491515</v>
      </c>
      <c r="R1742" s="15">
        <f ca="1">IF(B1742=1, ROUND(_xlfn.NORM.INV(Q1742,$C$9,$C$10)*(1+$T$14), 0), ROUND(_xlfn.NORM.INV(Q1742, $D$9, $D$10)*(1+$T$14), 0))</f>
        <v>71</v>
      </c>
      <c r="S1742" s="20">
        <f ca="1">RAND()</f>
        <v>0.35934278876160819</v>
      </c>
      <c r="T1742" s="18">
        <f ca="1">IF(B1742=1, ROUND(_xlfn.NORM.INV(S1742,$C$11,$C$12), 2), ROUND(_xlfn.NORM.INV(S1742, $D$11, $D$12), 2))</f>
        <v>6504.63</v>
      </c>
      <c r="U1742" s="15">
        <f ca="1">MIN(F1742,R1742)</f>
        <v>40</v>
      </c>
      <c r="V1742" s="15">
        <f ca="1">RAND()</f>
        <v>0.50541608804953186</v>
      </c>
      <c r="W1742" s="19">
        <f ca="1">(IF(B1742=1, $G$21+($G$22-$G$21)*V1742, $H$21+($H$22-$H$21)*V1742))</f>
        <v>3.2689563081733618E-2</v>
      </c>
      <c r="X1742" s="15">
        <f ca="1">ROUND(U1742*(1-W1742), 0)</f>
        <v>39</v>
      </c>
      <c r="Y1742" s="20">
        <f ca="1">RAND()</f>
        <v>0.67278243485718592</v>
      </c>
      <c r="Z1742" s="15">
        <f ca="1">IF(B1742=1, ROUND(_xlfn.NORM.INV(Y1742,$C$13,$C$14)*(1+$T$14), 0), ROUND(_xlfn.NORM.INV(Y1742, $D$13, $D$14)*(1+$T$14), 0))</f>
        <v>65</v>
      </c>
      <c r="AA1742" s="20">
        <f ca="1">RAND()</f>
        <v>0.11622675463465781</v>
      </c>
      <c r="AB1742" s="18">
        <f ca="1">IF(B1742=1, ROUND(_xlfn.NORM.INV(AA1742,$C$15,$C$16), 2), ROUND(_xlfn.NORM.INV(AA1742, $D$15, $D$16), 2))</f>
        <v>3068.13</v>
      </c>
      <c r="AC1742" s="15">
        <f ca="1">MIN(G1742,Z1742)</f>
        <v>24</v>
      </c>
      <c r="AD1742" s="15">
        <f ca="1">RAND()</f>
        <v>7.886041563320012E-2</v>
      </c>
      <c r="AE1742" s="19">
        <f ca="1">(IF(B1742=1, $G$21+($G$22-$G$21)*AD1742, $H$21+($H$22-$H$21)*AD1742))</f>
        <v>1.7760114547162004E-2</v>
      </c>
      <c r="AF1742" s="15">
        <f ca="1">ROUND(AC1742*(1-AE1742), 0)</f>
        <v>24</v>
      </c>
      <c r="AG1742" s="20">
        <f ca="1">RAND()</f>
        <v>0.64460145647371636</v>
      </c>
      <c r="AH1742" s="15">
        <f ca="1">IF(B1742=1, ROUND(_xlfn.NORM.INV(AG1742,$C$17,$C$18)*(1+$T$14), 0), ROUND(_xlfn.NORM.INV(AG1742, $D$17, $D$18)*(1+$T$14), 0))</f>
        <v>351</v>
      </c>
      <c r="AI1742" s="20">
        <f ca="1">RAND()</f>
        <v>0.57432399600717499</v>
      </c>
      <c r="AJ1742" s="18">
        <f ca="1">IF(B1742=1, ROUND(_xlfn.NORM.INV(AI1742,$C$19,$C$20), 2), ROUND(_xlfn.NORM.INV(AI1742, $D$19, $D$20), 2))</f>
        <v>2332.8000000000002</v>
      </c>
      <c r="AK1742" s="15">
        <f ca="1">MIN(ROUND(H1742*(1+$C$22),0),AH1742)</f>
        <v>273</v>
      </c>
      <c r="AL1742" s="20">
        <f ca="1">RAND()</f>
        <v>0.99845944903014416</v>
      </c>
      <c r="AM1742" s="19">
        <f ca="1">(IF(B1742=1, $G$21+($G$22-$G$21)*AL1742, $H$21+($H$22-$H$21)*AL1742))</f>
        <v>4.9946080716055045E-2</v>
      </c>
      <c r="AN1742" s="15">
        <f ca="1">ROUND(AK1742*(1-AM1742), 0)</f>
        <v>259</v>
      </c>
      <c r="AO1742" s="18">
        <f ca="1">SUM(IF(AN1742&gt;H1742, (AN1742-H1742)*($G$23+AJ1742), 0),IF(AF1742&gt;G1742,(AF1742-G1742)*($G$23+AB1742),0),IF(X1742&gt;F1742,(X1742-F1742)*($G$23+T1742),0),IF(P1742&gt;E1742,(P1742-E1742)*($G$23+L1742),0))</f>
        <v>0</v>
      </c>
      <c r="AP1742" s="18">
        <f>-$C$24</f>
        <v>-313614.51120000001</v>
      </c>
      <c r="AQ1742" s="17">
        <f ca="1">L1742*P1742+T1742*X1742+AB1742*AF1742+AJ1742*AN1742-AO1742+AP1742</f>
        <v>693595.13880000007</v>
      </c>
      <c r="AS1742" s="21">
        <f ca="1">SUM(IF(AN1742&gt;H1742, (AN1742-H1742), 0),IF(AF1742&gt;G1742,(AF1742-G1742),0),IF(X1742&gt;F1742,(X1742-F1742),0),IF(P1742&gt;E1742,(P1742-E1742),0))</f>
        <v>0</v>
      </c>
    </row>
    <row r="1743" spans="1:45" x14ac:dyDescent="0.4">
      <c r="A1743" s="15">
        <v>1715</v>
      </c>
      <c r="B1743" s="15">
        <f ca="1">IF(RAND() &lt; (8/12), 0, 1)</f>
        <v>0</v>
      </c>
      <c r="C1743" s="20">
        <f ca="1">RAND()</f>
        <v>0.41003914320184853</v>
      </c>
      <c r="D1743" s="15" t="str">
        <f ca="1">LOOKUP(C1743,$H$13:$H$16,$F$13:$F$16)</f>
        <v>Airbus A380-800</v>
      </c>
      <c r="E1743" s="15">
        <f ca="1">LOOKUP(D1743,$F$6:$F$9,$I$6:$I$9)</f>
        <v>14</v>
      </c>
      <c r="F1743" s="15">
        <f ca="1">LOOKUP(D1743,$F$6:$F$9,$J$6:$J$9)</f>
        <v>76</v>
      </c>
      <c r="G1743" s="15">
        <f ca="1">LOOKUP(D1743,$F$6:$F$9,$K$6:$K$9)</f>
        <v>56</v>
      </c>
      <c r="H1743" s="15">
        <f ca="1">LOOKUP(D1743,$F$6:$F$9,$L$6:$L$9)</f>
        <v>341</v>
      </c>
      <c r="I1743" s="20">
        <f ca="1">RAND()</f>
        <v>0.18339348675737821</v>
      </c>
      <c r="J1743" s="15">
        <f ca="1">IF(B1743=1, ROUND(_xlfn.NORM.INV(I1743,$C$5,$C$6)*(1+$T$14), 0), ROUND(_xlfn.NORM.INV(I1743, $D$5, $D$6)*(1+$T$14), 0))</f>
        <v>3</v>
      </c>
      <c r="K1743" s="20">
        <f ca="1">RAND()</f>
        <v>0.2809550379604403</v>
      </c>
      <c r="L1743" s="18">
        <f ca="1">IF(B1743=1, ROUND(_xlfn.NORM.INV(K1743,$C$7,$C$8), 2), ROUND(_xlfn.NORM.INV(K1743, $D$7, $D$8), 2))</f>
        <v>10228.040000000001</v>
      </c>
      <c r="M1743" s="15">
        <f ca="1">MIN(E1743,J1743)</f>
        <v>3</v>
      </c>
      <c r="N1743" s="15">
        <f ca="1">RAND()</f>
        <v>0.73976962497105847</v>
      </c>
      <c r="O1743" s="19">
        <f ca="1">(IF(B1743=1, $G$21+($G$22-$G$21)*N1743, $H$21+($H$22-$H$21)*N1743))</f>
        <v>3.2193088749131751E-2</v>
      </c>
      <c r="P1743" s="15">
        <f ca="1">ROUND(M1743*(1-O1743), 0)</f>
        <v>3</v>
      </c>
      <c r="Q1743" s="20">
        <f ca="1">RAND()</f>
        <v>0.47595311627452364</v>
      </c>
      <c r="R1743" s="15">
        <f ca="1">IF(B1743=1, ROUND(_xlfn.NORM.INV(Q1743,$C$9,$C$10)*(1+$T$14), 0), ROUND(_xlfn.NORM.INV(Q1743, $D$9, $D$10)*(1+$T$14), 0))</f>
        <v>39</v>
      </c>
      <c r="S1743" s="20">
        <f ca="1">RAND()</f>
        <v>0.71491858935695496</v>
      </c>
      <c r="T1743" s="18">
        <f ca="1">IF(B1743=1, ROUND(_xlfn.NORM.INV(S1743,$C$11,$C$12), 2), ROUND(_xlfn.NORM.INV(S1743, $D$11, $D$12), 2))</f>
        <v>5375.58</v>
      </c>
      <c r="U1743" s="15">
        <f ca="1">MIN(F1743,R1743)</f>
        <v>39</v>
      </c>
      <c r="V1743" s="15">
        <f ca="1">RAND()</f>
        <v>0.20736312527492518</v>
      </c>
      <c r="W1743" s="19">
        <f ca="1">(IF(B1743=1, $G$21+($G$22-$G$21)*V1743, $H$21+($H$22-$H$21)*V1743))</f>
        <v>1.6220893758247756E-2</v>
      </c>
      <c r="X1743" s="15">
        <f ca="1">ROUND(U1743*(1-W1743), 0)</f>
        <v>38</v>
      </c>
      <c r="Y1743" s="20">
        <f ca="1">RAND()</f>
        <v>0.88576901724272217</v>
      </c>
      <c r="Z1743" s="15">
        <f ca="1">IF(B1743=1, ROUND(_xlfn.NORM.INV(Y1743,$C$13,$C$14)*(1+$T$14), 0), ROUND(_xlfn.NORM.INV(Y1743, $D$13, $D$14)*(1+$T$14), 0))</f>
        <v>47</v>
      </c>
      <c r="AA1743" s="20">
        <f ca="1">RAND()</f>
        <v>0.80914759455720331</v>
      </c>
      <c r="AB1743" s="18">
        <f ca="1">IF(B1743=1, ROUND(_xlfn.NORM.INV(AA1743,$C$15,$C$16), 2), ROUND(_xlfn.NORM.INV(AA1743, $D$15, $D$16), 2))</f>
        <v>2904.28</v>
      </c>
      <c r="AC1743" s="15">
        <f ca="1">MIN(G1743,Z1743)</f>
        <v>47</v>
      </c>
      <c r="AD1743" s="15">
        <f ca="1">RAND()</f>
        <v>0.86554135717183645</v>
      </c>
      <c r="AE1743" s="19">
        <f ca="1">(IF(B1743=1, $G$21+($G$22-$G$21)*AD1743, $H$21+($H$22-$H$21)*AD1743))</f>
        <v>3.5966240715155091E-2</v>
      </c>
      <c r="AF1743" s="15">
        <f ca="1">ROUND(AC1743*(1-AE1743), 0)</f>
        <v>45</v>
      </c>
      <c r="AG1743" s="20">
        <f ca="1">RAND()</f>
        <v>0.75616725505343219</v>
      </c>
      <c r="AH1743" s="15">
        <f ca="1">IF(B1743=1, ROUND(_xlfn.NORM.INV(AG1743,$C$17,$C$18)*(1+$T$14), 0), ROUND(_xlfn.NORM.INV(AG1743, $D$17, $D$18)*(1+$T$14), 0))</f>
        <v>236</v>
      </c>
      <c r="AI1743" s="20">
        <f ca="1">RAND()</f>
        <v>0.4882577016798193</v>
      </c>
      <c r="AJ1743" s="18">
        <f ca="1">IF(B1743=1, ROUND(_xlfn.NORM.INV(AI1743,$C$19,$C$20), 2), ROUND(_xlfn.NORM.INV(AI1743, $D$19, $D$20), 2))</f>
        <v>1746.49</v>
      </c>
      <c r="AK1743" s="15">
        <f ca="1">MIN(ROUND(H1743*(1+$C$22),0),AH1743)</f>
        <v>236</v>
      </c>
      <c r="AL1743" s="20">
        <f ca="1">RAND()</f>
        <v>0.67943930414501885</v>
      </c>
      <c r="AM1743" s="19">
        <f ca="1">(IF(B1743=1, $G$21+($G$22-$G$21)*AL1743, $H$21+($H$22-$H$21)*AL1743))</f>
        <v>3.0383179124350568E-2</v>
      </c>
      <c r="AN1743" s="15">
        <f ca="1">ROUND(AK1743*(1-AM1743), 0)</f>
        <v>229</v>
      </c>
      <c r="AO1743" s="18">
        <f ca="1">SUM(IF(AN1743&gt;H1743, (AN1743-H1743)*($G$23+AJ1743), 0),IF(AF1743&gt;G1743,(AF1743-G1743)*($G$23+AB1743),0),IF(X1743&gt;F1743,(X1743-F1743)*($G$23+T1743),0),IF(P1743&gt;E1743,(P1743-E1743)*($G$23+L1743),0))</f>
        <v>0</v>
      </c>
      <c r="AP1743" s="18">
        <f>-$C$24</f>
        <v>-313614.51120000001</v>
      </c>
      <c r="AQ1743" s="17">
        <f ca="1">L1743*P1743+T1743*X1743+AB1743*AF1743+AJ1743*AN1743-AO1743+AP1743</f>
        <v>451980.45879999996</v>
      </c>
      <c r="AS1743" s="21">
        <f ca="1">SUM(IF(AN1743&gt;H1743, (AN1743-H1743), 0),IF(AF1743&gt;G1743,(AF1743-G1743),0),IF(X1743&gt;F1743,(X1743-F1743),0),IF(P1743&gt;E1743,(P1743-E1743),0))</f>
        <v>0</v>
      </c>
    </row>
    <row r="1744" spans="1:45" x14ac:dyDescent="0.4">
      <c r="A1744" s="15">
        <v>1716</v>
      </c>
      <c r="B1744" s="15">
        <f ca="1">IF(RAND() &lt; (8/12), 0, 1)</f>
        <v>1</v>
      </c>
      <c r="C1744" s="20">
        <f ca="1">RAND()</f>
        <v>0.71092478390782687</v>
      </c>
      <c r="D1744" s="15" t="str">
        <f ca="1">LOOKUP(C1744,$H$13:$H$16,$F$13:$F$16)</f>
        <v>Boeing 777-300ER</v>
      </c>
      <c r="E1744" s="15">
        <f ca="1">LOOKUP(D1744,$F$6:$F$9,$I$6:$I$9)</f>
        <v>8</v>
      </c>
      <c r="F1744" s="15">
        <f ca="1">LOOKUP(D1744,$F$6:$F$9,$J$6:$J$9)</f>
        <v>40</v>
      </c>
      <c r="G1744" s="15">
        <f ca="1">LOOKUP(D1744,$F$6:$F$9,$K$6:$K$9)</f>
        <v>24</v>
      </c>
      <c r="H1744" s="15">
        <f ca="1">LOOKUP(D1744,$F$6:$F$9,$L$6:$L$9)</f>
        <v>260</v>
      </c>
      <c r="I1744" s="20">
        <f ca="1">RAND()</f>
        <v>0.64226925841100047</v>
      </c>
      <c r="J1744" s="15">
        <f ca="1">IF(B1744=1, ROUND(_xlfn.NORM.INV(I1744,$C$5,$C$6)*(1+$T$14), 0), ROUND(_xlfn.NORM.INV(I1744, $D$5, $D$6)*(1+$T$14), 0))</f>
        <v>7</v>
      </c>
      <c r="K1744" s="20">
        <f ca="1">RAND()</f>
        <v>0.66847083145110675</v>
      </c>
      <c r="L1744" s="18">
        <f ca="1">IF(B1744=1, ROUND(_xlfn.NORM.INV(K1744,$C$7,$C$8), 2), ROUND(_xlfn.NORM.INV(K1744, $D$7, $D$8), 2))</f>
        <v>14444.62</v>
      </c>
      <c r="M1744" s="15">
        <f ca="1">MIN(E1744,J1744)</f>
        <v>7</v>
      </c>
      <c r="N1744" s="15">
        <f ca="1">RAND()</f>
        <v>0.58067908602339757</v>
      </c>
      <c r="O1744" s="19">
        <f ca="1">(IF(B1744=1, $G$21+($G$22-$G$21)*N1744, $H$21+($H$22-$H$21)*N1744))</f>
        <v>3.5323768010818921E-2</v>
      </c>
      <c r="P1744" s="15">
        <f ca="1">ROUND(M1744*(1-O1744), 0)</f>
        <v>7</v>
      </c>
      <c r="Q1744" s="20">
        <f ca="1">RAND()</f>
        <v>0.90347446814780519</v>
      </c>
      <c r="R1744" s="15">
        <f ca="1">IF(B1744=1, ROUND(_xlfn.NORM.INV(Q1744,$C$9,$C$10)*(1+$T$14), 0), ROUND(_xlfn.NORM.INV(Q1744, $D$9, $D$10)*(1+$T$14), 0))</f>
        <v>94</v>
      </c>
      <c r="S1744" s="20">
        <f ca="1">RAND()</f>
        <v>0.69729270175095848</v>
      </c>
      <c r="T1744" s="18">
        <f ca="1">IF(B1744=1, ROUND(_xlfn.NORM.INV(S1744,$C$11,$C$12), 2), ROUND(_xlfn.NORM.INV(S1744, $D$11, $D$12), 2))</f>
        <v>7295.29</v>
      </c>
      <c r="U1744" s="15">
        <f ca="1">MIN(F1744,R1744)</f>
        <v>40</v>
      </c>
      <c r="V1744" s="15">
        <f ca="1">RAND()</f>
        <v>0.96750243925047652</v>
      </c>
      <c r="W1744" s="19">
        <f ca="1">(IF(B1744=1, $G$21+($G$22-$G$21)*V1744, $H$21+($H$22-$H$21)*V1744))</f>
        <v>4.8862585373766684E-2</v>
      </c>
      <c r="X1744" s="15">
        <f ca="1">ROUND(U1744*(1-W1744), 0)</f>
        <v>38</v>
      </c>
      <c r="Y1744" s="20">
        <f ca="1">RAND()</f>
        <v>0.43098297747285041</v>
      </c>
      <c r="Z1744" s="15">
        <f ca="1">IF(B1744=1, ROUND(_xlfn.NORM.INV(Y1744,$C$13,$C$14)*(1+$T$14), 0), ROUND(_xlfn.NORM.INV(Y1744, $D$13, $D$14)*(1+$T$14), 0))</f>
        <v>51</v>
      </c>
      <c r="AA1744" s="20">
        <f ca="1">RAND()</f>
        <v>0.63035564803822985</v>
      </c>
      <c r="AB1744" s="18">
        <f ca="1">IF(B1744=1, ROUND(_xlfn.NORM.INV(AA1744,$C$15,$C$16), 2), ROUND(_xlfn.NORM.INV(AA1744, $D$15, $D$16), 2))</f>
        <v>3802.41</v>
      </c>
      <c r="AC1744" s="15">
        <f ca="1">MIN(G1744,Z1744)</f>
        <v>24</v>
      </c>
      <c r="AD1744" s="15">
        <f ca="1">RAND()</f>
        <v>0.31482035645941564</v>
      </c>
      <c r="AE1744" s="19">
        <f ca="1">(IF(B1744=1, $G$21+($G$22-$G$21)*AD1744, $H$21+($H$22-$H$21)*AD1744))</f>
        <v>2.601871247607955E-2</v>
      </c>
      <c r="AF1744" s="15">
        <f ca="1">ROUND(AC1744*(1-AE1744), 0)</f>
        <v>23</v>
      </c>
      <c r="AG1744" s="20">
        <f ca="1">RAND()</f>
        <v>0.36292340420688796</v>
      </c>
      <c r="AH1744" s="15">
        <f ca="1">IF(B1744=1, ROUND(_xlfn.NORM.INV(AG1744,$C$17,$C$18)*(1+$T$14), 0), ROUND(_xlfn.NORM.INV(AG1744, $D$17, $D$18)*(1+$T$14), 0))</f>
        <v>260</v>
      </c>
      <c r="AI1744" s="20">
        <f ca="1">RAND()</f>
        <v>0.55312538676500422</v>
      </c>
      <c r="AJ1744" s="18">
        <f ca="1">IF(B1744=1, ROUND(_xlfn.NORM.INV(AI1744,$C$19,$C$20), 2), ROUND(_xlfn.NORM.INV(AI1744, $D$19, $D$20), 2))</f>
        <v>2316.62</v>
      </c>
      <c r="AK1744" s="15">
        <f ca="1">MIN(ROUND(H1744*(1+$C$22),0),AH1744)</f>
        <v>260</v>
      </c>
      <c r="AL1744" s="20">
        <f ca="1">RAND()</f>
        <v>0.52840191842981843</v>
      </c>
      <c r="AM1744" s="19">
        <f ca="1">(IF(B1744=1, $G$21+($G$22-$G$21)*AL1744, $H$21+($H$22-$H$21)*AL1744))</f>
        <v>3.3494067145043646E-2</v>
      </c>
      <c r="AN1744" s="15">
        <f ca="1">ROUND(AK1744*(1-AM1744), 0)</f>
        <v>251</v>
      </c>
      <c r="AO1744" s="18">
        <f ca="1">SUM(IF(AN1744&gt;H1744, (AN1744-H1744)*($G$23+AJ1744), 0),IF(AF1744&gt;G1744,(AF1744-G1744)*($G$23+AB1744),0),IF(X1744&gt;F1744,(X1744-F1744)*($G$23+T1744),0),IF(P1744&gt;E1744,(P1744-E1744)*($G$23+L1744),0))</f>
        <v>0</v>
      </c>
      <c r="AP1744" s="18">
        <f>-$C$24</f>
        <v>-313614.51120000001</v>
      </c>
      <c r="AQ1744" s="17">
        <f ca="1">L1744*P1744+T1744*X1744+AB1744*AF1744+AJ1744*AN1744-AO1744+AP1744</f>
        <v>733645.89880000008</v>
      </c>
      <c r="AS1744" s="21">
        <f ca="1">SUM(IF(AN1744&gt;H1744, (AN1744-H1744), 0),IF(AF1744&gt;G1744,(AF1744-G1744),0),IF(X1744&gt;F1744,(X1744-F1744),0),IF(P1744&gt;E1744,(P1744-E1744),0))</f>
        <v>0</v>
      </c>
    </row>
    <row r="1745" spans="1:45" x14ac:dyDescent="0.4">
      <c r="A1745" s="15">
        <v>1717</v>
      </c>
      <c r="B1745" s="15">
        <f ca="1">IF(RAND() &lt; (8/12), 0, 1)</f>
        <v>1</v>
      </c>
      <c r="C1745" s="20">
        <f ca="1">RAND()</f>
        <v>8.4208387531493956E-2</v>
      </c>
      <c r="D1745" s="15" t="str">
        <f ca="1">LOOKUP(C1745,$H$13:$H$16,$F$13:$F$16)</f>
        <v>Airbus A350-900</v>
      </c>
      <c r="E1745" s="15">
        <f ca="1">LOOKUP(D1745,$F$6:$F$9,$I$6:$I$9)</f>
        <v>0</v>
      </c>
      <c r="F1745" s="15">
        <f ca="1">LOOKUP(D1745,$F$6:$F$9,$J$6:$J$9)</f>
        <v>32</v>
      </c>
      <c r="G1745" s="15">
        <f ca="1">LOOKUP(D1745,$F$6:$F$9,$K$6:$K$9)</f>
        <v>21</v>
      </c>
      <c r="H1745" s="15">
        <f ca="1">LOOKUP(D1745,$F$6:$F$9,$L$6:$L$9)</f>
        <v>259</v>
      </c>
      <c r="I1745" s="20">
        <f ca="1">RAND()</f>
        <v>0.59437966623446226</v>
      </c>
      <c r="J1745" s="15">
        <f ca="1">IF(B1745=1, ROUND(_xlfn.NORM.INV(I1745,$C$5,$C$6)*(1+$T$14), 0), ROUND(_xlfn.NORM.INV(I1745, $D$5, $D$6)*(1+$T$14), 0))</f>
        <v>7</v>
      </c>
      <c r="K1745" s="20">
        <f ca="1">RAND()</f>
        <v>0.84184913872627865</v>
      </c>
      <c r="L1745" s="18">
        <f ca="1">IF(B1745=1, ROUND(_xlfn.NORM.INV(K1745,$C$7,$C$8), 2), ROUND(_xlfn.NORM.INV(K1745, $D$7, $D$8), 2))</f>
        <v>15466.06</v>
      </c>
      <c r="M1745" s="15">
        <f ca="1">MIN(E1745,J1745)</f>
        <v>0</v>
      </c>
      <c r="N1745" s="15">
        <f ca="1">RAND()</f>
        <v>0.98165483396026965</v>
      </c>
      <c r="O1745" s="19">
        <f ca="1">(IF(B1745=1, $G$21+($G$22-$G$21)*N1745, $H$21+($H$22-$H$21)*N1745))</f>
        <v>4.9357919188609441E-2</v>
      </c>
      <c r="P1745" s="15">
        <f ca="1">ROUND(M1745*(1-O1745), 0)</f>
        <v>0</v>
      </c>
      <c r="Q1745" s="20">
        <f ca="1">RAND()</f>
        <v>0.84511850585716253</v>
      </c>
      <c r="R1745" s="15">
        <f ca="1">IF(B1745=1, ROUND(_xlfn.NORM.INV(Q1745,$C$9,$C$10)*(1+$T$14), 0), ROUND(_xlfn.NORM.INV(Q1745, $D$9, $D$10)*(1+$T$14), 0))</f>
        <v>86</v>
      </c>
      <c r="S1745" s="20">
        <f ca="1">RAND()</f>
        <v>7.507008687120087E-2</v>
      </c>
      <c r="T1745" s="18">
        <f ca="1">IF(B1745=1, ROUND(_xlfn.NORM.INV(S1745,$C$11,$C$12), 2), ROUND(_xlfn.NORM.INV(S1745, $D$11, $D$12), 2))</f>
        <v>5531.85</v>
      </c>
      <c r="U1745" s="15">
        <f ca="1">MIN(F1745,R1745)</f>
        <v>32</v>
      </c>
      <c r="V1745" s="15">
        <f ca="1">RAND()</f>
        <v>7.1460998268400133E-2</v>
      </c>
      <c r="W1745" s="19">
        <f ca="1">(IF(B1745=1, $G$21+($G$22-$G$21)*V1745, $H$21+($H$22-$H$21)*V1745))</f>
        <v>1.7501134939394005E-2</v>
      </c>
      <c r="X1745" s="15">
        <f ca="1">ROUND(U1745*(1-W1745), 0)</f>
        <v>31</v>
      </c>
      <c r="Y1745" s="20">
        <f ca="1">RAND()</f>
        <v>0.20168728686451576</v>
      </c>
      <c r="Z1745" s="15">
        <f ca="1">IF(B1745=1, ROUND(_xlfn.NORM.INV(Y1745,$C$13,$C$14)*(1+$T$14), 0), ROUND(_xlfn.NORM.INV(Y1745, $D$13, $D$14)*(1+$T$14), 0))</f>
        <v>35</v>
      </c>
      <c r="AA1745" s="20">
        <f ca="1">RAND()</f>
        <v>0.43497462633729345</v>
      </c>
      <c r="AB1745" s="18">
        <f ca="1">IF(B1745=1, ROUND(_xlfn.NORM.INV(AA1745,$C$15,$C$16), 2), ROUND(_xlfn.NORM.INV(AA1745, $D$15, $D$16), 2))</f>
        <v>3563.63</v>
      </c>
      <c r="AC1745" s="15">
        <f ca="1">MIN(G1745,Z1745)</f>
        <v>21</v>
      </c>
      <c r="AD1745" s="15">
        <f ca="1">RAND()</f>
        <v>0.94948108107700036</v>
      </c>
      <c r="AE1745" s="19">
        <f ca="1">(IF(B1745=1, $G$21+($G$22-$G$21)*AD1745, $H$21+($H$22-$H$21)*AD1745))</f>
        <v>4.8231837837695017E-2</v>
      </c>
      <c r="AF1745" s="15">
        <f ca="1">ROUND(AC1745*(1-AE1745), 0)</f>
        <v>20</v>
      </c>
      <c r="AG1745" s="20">
        <f ca="1">RAND()</f>
        <v>0.59854943034154107</v>
      </c>
      <c r="AH1745" s="15">
        <f ca="1">IF(B1745=1, ROUND(_xlfn.NORM.INV(AG1745,$C$17,$C$18)*(1+$T$14), 0), ROUND(_xlfn.NORM.INV(AG1745, $D$17, $D$18)*(1+$T$14), 0))</f>
        <v>336</v>
      </c>
      <c r="AI1745" s="20">
        <f ca="1">RAND()</f>
        <v>0.40140280406419504</v>
      </c>
      <c r="AJ1745" s="18">
        <f ca="1">IF(B1745=1, ROUND(_xlfn.NORM.INV(AI1745,$C$19,$C$20), 2), ROUND(_xlfn.NORM.INV(AI1745, $D$19, $D$20), 2))</f>
        <v>2201.42</v>
      </c>
      <c r="AK1745" s="15">
        <f ca="1">MIN(ROUND(H1745*(1+$C$22),0),AH1745)</f>
        <v>272</v>
      </c>
      <c r="AL1745" s="20">
        <f ca="1">RAND()</f>
        <v>0.44976973641205742</v>
      </c>
      <c r="AM1745" s="19">
        <f ca="1">(IF(B1745=1, $G$21+($G$22-$G$21)*AL1745, $H$21+($H$22-$H$21)*AL1745))</f>
        <v>3.0741940774422011E-2</v>
      </c>
      <c r="AN1745" s="15">
        <f ca="1">ROUND(AK1745*(1-AM1745), 0)</f>
        <v>264</v>
      </c>
      <c r="AO1745" s="18">
        <f ca="1">SUM(IF(AN1745&gt;H1745, (AN1745-H1745)*($G$23+AJ1745), 0),IF(AF1745&gt;G1745,(AF1745-G1745)*($G$23+AB1745),0),IF(X1745&gt;F1745,(X1745-F1745)*($G$23+T1745),0),IF(P1745&gt;E1745,(P1745-E1745)*($G$23+L1745),0))</f>
        <v>15262.1</v>
      </c>
      <c r="AP1745" s="18">
        <f>-$C$24</f>
        <v>-313614.51120000001</v>
      </c>
      <c r="AQ1745" s="17">
        <f ca="1">L1745*P1745+T1745*X1745+AB1745*AF1745+AJ1745*AN1745-AO1745+AP1745</f>
        <v>495058.21880000009</v>
      </c>
      <c r="AS1745" s="21">
        <f ca="1">SUM(IF(AN1745&gt;H1745, (AN1745-H1745), 0),IF(AF1745&gt;G1745,(AF1745-G1745),0),IF(X1745&gt;F1745,(X1745-F1745),0),IF(P1745&gt;E1745,(P1745-E1745),0))</f>
        <v>5</v>
      </c>
    </row>
    <row r="1746" spans="1:45" x14ac:dyDescent="0.4">
      <c r="A1746" s="15">
        <v>1718</v>
      </c>
      <c r="B1746" s="15">
        <f ca="1">IF(RAND() &lt; (8/12), 0, 1)</f>
        <v>0</v>
      </c>
      <c r="C1746" s="20">
        <f ca="1">RAND()</f>
        <v>5.3113815014772525E-2</v>
      </c>
      <c r="D1746" s="15" t="str">
        <f ca="1">LOOKUP(C1746,$H$13:$H$16,$F$13:$F$16)</f>
        <v>Airbus A350-900</v>
      </c>
      <c r="E1746" s="15">
        <f ca="1">LOOKUP(D1746,$F$6:$F$9,$I$6:$I$9)</f>
        <v>0</v>
      </c>
      <c r="F1746" s="15">
        <f ca="1">LOOKUP(D1746,$F$6:$F$9,$J$6:$J$9)</f>
        <v>32</v>
      </c>
      <c r="G1746" s="15">
        <f ca="1">LOOKUP(D1746,$F$6:$F$9,$K$6:$K$9)</f>
        <v>21</v>
      </c>
      <c r="H1746" s="15">
        <f ca="1">LOOKUP(D1746,$F$6:$F$9,$L$6:$L$9)</f>
        <v>259</v>
      </c>
      <c r="I1746" s="20">
        <f ca="1">RAND()</f>
        <v>0.59216373734209515</v>
      </c>
      <c r="J1746" s="15">
        <f ca="1">IF(B1746=1, ROUND(_xlfn.NORM.INV(I1746,$C$5,$C$6)*(1+$T$14), 0), ROUND(_xlfn.NORM.INV(I1746, $D$5, $D$6)*(1+$T$14), 0))</f>
        <v>4</v>
      </c>
      <c r="K1746" s="20">
        <f ca="1">RAND()</f>
        <v>0.42887131749675955</v>
      </c>
      <c r="L1746" s="18">
        <f ca="1">IF(B1746=1, ROUND(_xlfn.NORM.INV(K1746,$C$7,$C$8), 2), ROUND(_xlfn.NORM.INV(K1746, $D$7, $D$8), 2))</f>
        <v>10410.69</v>
      </c>
      <c r="M1746" s="15">
        <f ca="1">MIN(E1746,J1746)</f>
        <v>0</v>
      </c>
      <c r="N1746" s="15">
        <f ca="1">RAND()</f>
        <v>7.2390104527972898E-2</v>
      </c>
      <c r="O1746" s="19">
        <f ca="1">(IF(B1746=1, $G$21+($G$22-$G$21)*N1746, $H$21+($H$22-$H$21)*N1746))</f>
        <v>1.2171703135839186E-2</v>
      </c>
      <c r="P1746" s="15">
        <f ca="1">ROUND(M1746*(1-O1746), 0)</f>
        <v>0</v>
      </c>
      <c r="Q1746" s="20">
        <f ca="1">RAND()</f>
        <v>0.98760871706739606</v>
      </c>
      <c r="R1746" s="15">
        <f ca="1">IF(B1746=1, ROUND(_xlfn.NORM.INV(Q1746,$C$9,$C$10)*(1+$T$14), 0), ROUND(_xlfn.NORM.INV(Q1746, $D$9, $D$10)*(1+$T$14), 0))</f>
        <v>63</v>
      </c>
      <c r="S1746" s="20">
        <f ca="1">RAND()</f>
        <v>0.84062714758695511</v>
      </c>
      <c r="T1746" s="18">
        <f ca="1">IF(B1746=1, ROUND(_xlfn.NORM.INV(S1746,$C$11,$C$12), 2), ROUND(_xlfn.NORM.INV(S1746, $D$11, $D$12), 2))</f>
        <v>5473.4</v>
      </c>
      <c r="U1746" s="15">
        <f ca="1">MIN(F1746,R1746)</f>
        <v>32</v>
      </c>
      <c r="V1746" s="15">
        <f ca="1">RAND()</f>
        <v>0.90035748971480833</v>
      </c>
      <c r="W1746" s="19">
        <f ca="1">(IF(B1746=1, $G$21+($G$22-$G$21)*V1746, $H$21+($H$22-$H$21)*V1746))</f>
        <v>3.7010724691444251E-2</v>
      </c>
      <c r="X1746" s="15">
        <f ca="1">ROUND(U1746*(1-W1746), 0)</f>
        <v>31</v>
      </c>
      <c r="Y1746" s="20">
        <f ca="1">RAND()</f>
        <v>0.8415812921513971</v>
      </c>
      <c r="Z1746" s="15">
        <f ca="1">IF(B1746=1, ROUND(_xlfn.NORM.INV(Y1746,$C$13,$C$14)*(1+$T$14), 0), ROUND(_xlfn.NORM.INV(Y1746, $D$13, $D$14)*(1+$T$14), 0))</f>
        <v>45</v>
      </c>
      <c r="AA1746" s="20">
        <f ca="1">RAND()</f>
        <v>0.91532223362067688</v>
      </c>
      <c r="AB1746" s="18">
        <f ca="1">IF(B1746=1, ROUND(_xlfn.NORM.INV(AA1746,$C$15,$C$16), 2), ROUND(_xlfn.NORM.INV(AA1746, $D$15, $D$16), 2))</f>
        <v>2964.99</v>
      </c>
      <c r="AC1746" s="15">
        <f ca="1">MIN(G1746,Z1746)</f>
        <v>21</v>
      </c>
      <c r="AD1746" s="15">
        <f ca="1">RAND()</f>
        <v>6.0318063094878749E-2</v>
      </c>
      <c r="AE1746" s="19">
        <f ca="1">(IF(B1746=1, $G$21+($G$22-$G$21)*AD1746, $H$21+($H$22-$H$21)*AD1746))</f>
        <v>1.1809541892846363E-2</v>
      </c>
      <c r="AF1746" s="15">
        <f ca="1">ROUND(AC1746*(1-AE1746), 0)</f>
        <v>21</v>
      </c>
      <c r="AG1746" s="20">
        <f ca="1">RAND()</f>
        <v>0.68895407015265431</v>
      </c>
      <c r="AH1746" s="15">
        <f ca="1">IF(B1746=1, ROUND(_xlfn.NORM.INV(AG1746,$C$17,$C$18)*(1+$T$14), 0), ROUND(_xlfn.NORM.INV(AG1746, $D$17, $D$18)*(1+$T$14), 0))</f>
        <v>225</v>
      </c>
      <c r="AI1746" s="20">
        <f ca="1">RAND()</f>
        <v>0.96196728491272188</v>
      </c>
      <c r="AJ1746" s="18">
        <f ca="1">IF(B1746=1, ROUND(_xlfn.NORM.INV(AI1746,$C$19,$C$20), 2), ROUND(_xlfn.NORM.INV(AI1746, $D$19, $D$20), 2))</f>
        <v>1883.48</v>
      </c>
      <c r="AK1746" s="15">
        <f ca="1">MIN(ROUND(H1746*(1+$C$22),0),AH1746)</f>
        <v>225</v>
      </c>
      <c r="AL1746" s="20">
        <f ca="1">RAND()</f>
        <v>0.2686862053205411</v>
      </c>
      <c r="AM1746" s="19">
        <f ca="1">(IF(B1746=1, $G$21+($G$22-$G$21)*AL1746, $H$21+($H$22-$H$21)*AL1746))</f>
        <v>1.8060586159616233E-2</v>
      </c>
      <c r="AN1746" s="15">
        <f ca="1">ROUND(AK1746*(1-AM1746), 0)</f>
        <v>221</v>
      </c>
      <c r="AO1746" s="18">
        <f ca="1">SUM(IF(AN1746&gt;H1746, (AN1746-H1746)*($G$23+AJ1746), 0),IF(AF1746&gt;G1746,(AF1746-G1746)*($G$23+AB1746),0),IF(X1746&gt;F1746,(X1746-F1746)*($G$23+T1746),0),IF(P1746&gt;E1746,(P1746-E1746)*($G$23+L1746),0))</f>
        <v>0</v>
      </c>
      <c r="AP1746" s="18">
        <f>-$C$24</f>
        <v>-313614.51120000001</v>
      </c>
      <c r="AQ1746" s="17">
        <f ca="1">L1746*P1746+T1746*X1746+AB1746*AF1746+AJ1746*AN1746-AO1746+AP1746</f>
        <v>334574.75880000001</v>
      </c>
      <c r="AS1746" s="21">
        <f ca="1">SUM(IF(AN1746&gt;H1746, (AN1746-H1746), 0),IF(AF1746&gt;G1746,(AF1746-G1746),0),IF(X1746&gt;F1746,(X1746-F1746),0),IF(P1746&gt;E1746,(P1746-E1746),0))</f>
        <v>0</v>
      </c>
    </row>
    <row r="1747" spans="1:45" x14ac:dyDescent="0.4">
      <c r="A1747" s="15">
        <v>1719</v>
      </c>
      <c r="B1747" s="15">
        <f ca="1">IF(RAND() &lt; (8/12), 0, 1)</f>
        <v>0</v>
      </c>
      <c r="C1747" s="20">
        <f ca="1">RAND()</f>
        <v>0.17920149622339554</v>
      </c>
      <c r="D1747" s="15" t="str">
        <f ca="1">LOOKUP(C1747,$H$13:$H$16,$F$13:$F$16)</f>
        <v>Airbus A350-900</v>
      </c>
      <c r="E1747" s="15">
        <f ca="1">LOOKUP(D1747,$F$6:$F$9,$I$6:$I$9)</f>
        <v>0</v>
      </c>
      <c r="F1747" s="15">
        <f ca="1">LOOKUP(D1747,$F$6:$F$9,$J$6:$J$9)</f>
        <v>32</v>
      </c>
      <c r="G1747" s="15">
        <f ca="1">LOOKUP(D1747,$F$6:$F$9,$K$6:$K$9)</f>
        <v>21</v>
      </c>
      <c r="H1747" s="15">
        <f ca="1">LOOKUP(D1747,$F$6:$F$9,$L$6:$L$9)</f>
        <v>259</v>
      </c>
      <c r="I1747" s="20">
        <f ca="1">RAND()</f>
        <v>0.33652481177152649</v>
      </c>
      <c r="J1747" s="15">
        <f ca="1">IF(B1747=1, ROUND(_xlfn.NORM.INV(I1747,$C$5,$C$6)*(1+$T$14), 0), ROUND(_xlfn.NORM.INV(I1747, $D$5, $D$6)*(1+$T$14), 0))</f>
        <v>4</v>
      </c>
      <c r="K1747" s="20">
        <f ca="1">RAND()</f>
        <v>0.48139244789086455</v>
      </c>
      <c r="L1747" s="18">
        <f ca="1">IF(B1747=1, ROUND(_xlfn.NORM.INV(K1747,$C$7,$C$8), 2), ROUND(_xlfn.NORM.INV(K1747, $D$7, $D$8), 2))</f>
        <v>10471.11</v>
      </c>
      <c r="M1747" s="15">
        <f ca="1">MIN(E1747,J1747)</f>
        <v>0</v>
      </c>
      <c r="N1747" s="15">
        <f ca="1">RAND()</f>
        <v>7.1950314370742063E-2</v>
      </c>
      <c r="O1747" s="19">
        <f ca="1">(IF(B1747=1, $G$21+($G$22-$G$21)*N1747, $H$21+($H$22-$H$21)*N1747))</f>
        <v>1.2158509431122263E-2</v>
      </c>
      <c r="P1747" s="15">
        <f ca="1">ROUND(M1747*(1-O1747), 0)</f>
        <v>0</v>
      </c>
      <c r="Q1747" s="20">
        <f ca="1">RAND()</f>
        <v>0.12717771521638077</v>
      </c>
      <c r="R1747" s="15">
        <f ca="1">IF(B1747=1, ROUND(_xlfn.NORM.INV(Q1747,$C$9,$C$10)*(1+$T$14), 0), ROUND(_xlfn.NORM.INV(Q1747, $D$9, $D$10)*(1+$T$14), 0))</f>
        <v>28</v>
      </c>
      <c r="S1747" s="20">
        <f ca="1">RAND()</f>
        <v>5.4634739196234405E-2</v>
      </c>
      <c r="T1747" s="18">
        <f ca="1">IF(B1747=1, ROUND(_xlfn.NORM.INV(S1747,$C$11,$C$12), 2), ROUND(_xlfn.NORM.INV(S1747, $D$11, $D$12), 2))</f>
        <v>4881.24</v>
      </c>
      <c r="U1747" s="15">
        <f ca="1">MIN(F1747,R1747)</f>
        <v>28</v>
      </c>
      <c r="V1747" s="15">
        <f ca="1">RAND()</f>
        <v>0.22925518093869168</v>
      </c>
      <c r="W1747" s="19">
        <f ca="1">(IF(B1747=1, $G$21+($G$22-$G$21)*V1747, $H$21+($H$22-$H$21)*V1747))</f>
        <v>1.6877655428160752E-2</v>
      </c>
      <c r="X1747" s="15">
        <f ca="1">ROUND(U1747*(1-W1747), 0)</f>
        <v>28</v>
      </c>
      <c r="Y1747" s="20">
        <f ca="1">RAND()</f>
        <v>0.90054288136852711</v>
      </c>
      <c r="Z1747" s="15">
        <f ca="1">IF(B1747=1, ROUND(_xlfn.NORM.INV(Y1747,$C$13,$C$14)*(1+$T$14), 0), ROUND(_xlfn.NORM.INV(Y1747, $D$13, $D$14)*(1+$T$14), 0))</f>
        <v>48</v>
      </c>
      <c r="AA1747" s="20">
        <f ca="1">RAND()</f>
        <v>0.60759732153228385</v>
      </c>
      <c r="AB1747" s="18">
        <f ca="1">IF(B1747=1, ROUND(_xlfn.NORM.INV(AA1747,$C$15,$C$16), 2), ROUND(_xlfn.NORM.INV(AA1747, $D$15, $D$16), 2))</f>
        <v>2831.15</v>
      </c>
      <c r="AC1747" s="15">
        <f ca="1">MIN(G1747,Z1747)</f>
        <v>21</v>
      </c>
      <c r="AD1747" s="15">
        <f ca="1">RAND()</f>
        <v>0.1938415637984634</v>
      </c>
      <c r="AE1747" s="19">
        <f ca="1">(IF(B1747=1, $G$21+($G$22-$G$21)*AD1747, $H$21+($H$22-$H$21)*AD1747))</f>
        <v>1.5815246913953904E-2</v>
      </c>
      <c r="AF1747" s="15">
        <f ca="1">ROUND(AC1747*(1-AE1747), 0)</f>
        <v>21</v>
      </c>
      <c r="AG1747" s="20">
        <f ca="1">RAND()</f>
        <v>0.17479423363869406</v>
      </c>
      <c r="AH1747" s="15">
        <f ca="1">IF(B1747=1, ROUND(_xlfn.NORM.INV(AG1747,$C$17,$C$18)*(1+$T$14), 0), ROUND(_xlfn.NORM.INV(AG1747, $D$17, $D$18)*(1+$T$14), 0))</f>
        <v>150</v>
      </c>
      <c r="AI1747" s="20">
        <f ca="1">RAND()</f>
        <v>0.67189948178958459</v>
      </c>
      <c r="AJ1747" s="18">
        <f ca="1">IF(B1747=1, ROUND(_xlfn.NORM.INV(AI1747,$C$19,$C$20), 2), ROUND(_xlfn.NORM.INV(AI1747, $D$19, $D$20), 2))</f>
        <v>1782.54</v>
      </c>
      <c r="AK1747" s="15">
        <f ca="1">MIN(ROUND(H1747*(1+$C$22),0),AH1747)</f>
        <v>150</v>
      </c>
      <c r="AL1747" s="20">
        <f ca="1">RAND()</f>
        <v>0.9933642140876896</v>
      </c>
      <c r="AM1747" s="19">
        <f ca="1">(IF(B1747=1, $G$21+($G$22-$G$21)*AL1747, $H$21+($H$22-$H$21)*AL1747))</f>
        <v>3.9800926422630688E-2</v>
      </c>
      <c r="AN1747" s="15">
        <f ca="1">ROUND(AK1747*(1-AM1747), 0)</f>
        <v>144</v>
      </c>
      <c r="AO1747" s="18">
        <f ca="1">SUM(IF(AN1747&gt;H1747, (AN1747-H1747)*($G$23+AJ1747), 0),IF(AF1747&gt;G1747,(AF1747-G1747)*($G$23+AB1747),0),IF(X1747&gt;F1747,(X1747-F1747)*($G$23+T1747),0),IF(P1747&gt;E1747,(P1747-E1747)*($G$23+L1747),0))</f>
        <v>0</v>
      </c>
      <c r="AP1747" s="18">
        <f>-$C$24</f>
        <v>-313614.51120000001</v>
      </c>
      <c r="AQ1747" s="17">
        <f ca="1">L1747*P1747+T1747*X1747+AB1747*AF1747+AJ1747*AN1747-AO1747+AP1747</f>
        <v>139200.1188</v>
      </c>
      <c r="AS1747" s="21">
        <f ca="1">SUM(IF(AN1747&gt;H1747, (AN1747-H1747), 0),IF(AF1747&gt;G1747,(AF1747-G1747),0),IF(X1747&gt;F1747,(X1747-F1747),0),IF(P1747&gt;E1747,(P1747-E1747),0))</f>
        <v>0</v>
      </c>
    </row>
    <row r="1748" spans="1:45" x14ac:dyDescent="0.4">
      <c r="A1748" s="15">
        <v>1720</v>
      </c>
      <c r="B1748" s="15">
        <f ca="1">IF(RAND() &lt; (8/12), 0, 1)</f>
        <v>0</v>
      </c>
      <c r="C1748" s="20">
        <f ca="1">RAND()</f>
        <v>0.82992275596819065</v>
      </c>
      <c r="D1748" s="15" t="str">
        <f ca="1">LOOKUP(C1748,$H$13:$H$16,$F$13:$F$16)</f>
        <v>Boeing 777-300ER</v>
      </c>
      <c r="E1748" s="15">
        <f ca="1">LOOKUP(D1748,$F$6:$F$9,$I$6:$I$9)</f>
        <v>8</v>
      </c>
      <c r="F1748" s="15">
        <f ca="1">LOOKUP(D1748,$F$6:$F$9,$J$6:$J$9)</f>
        <v>40</v>
      </c>
      <c r="G1748" s="15">
        <f ca="1">LOOKUP(D1748,$F$6:$F$9,$K$6:$K$9)</f>
        <v>24</v>
      </c>
      <c r="H1748" s="15">
        <f ca="1">LOOKUP(D1748,$F$6:$F$9,$L$6:$L$9)</f>
        <v>260</v>
      </c>
      <c r="I1748" s="20">
        <f ca="1">RAND()</f>
        <v>0.10842128331549039</v>
      </c>
      <c r="J1748" s="15">
        <f ca="1">IF(B1748=1, ROUND(_xlfn.NORM.INV(I1748,$C$5,$C$6)*(1+$T$14), 0), ROUND(_xlfn.NORM.INV(I1748, $D$5, $D$6)*(1+$T$14), 0))</f>
        <v>3</v>
      </c>
      <c r="K1748" s="20">
        <f ca="1">RAND()</f>
        <v>0.61888437051761735</v>
      </c>
      <c r="L1748" s="18">
        <f ca="1">IF(B1748=1, ROUND(_xlfn.NORM.INV(K1748,$C$7,$C$8), 2), ROUND(_xlfn.NORM.INV(K1748, $D$7, $D$8), 2))</f>
        <v>10630.27</v>
      </c>
      <c r="M1748" s="15">
        <f ca="1">MIN(E1748,J1748)</f>
        <v>3</v>
      </c>
      <c r="N1748" s="15">
        <f ca="1">RAND()</f>
        <v>0.34659265098318204</v>
      </c>
      <c r="O1748" s="19">
        <f ca="1">(IF(B1748=1, $G$21+($G$22-$G$21)*N1748, $H$21+($H$22-$H$21)*N1748))</f>
        <v>2.0397779529495459E-2</v>
      </c>
      <c r="P1748" s="15">
        <f ca="1">ROUND(M1748*(1-O1748), 0)</f>
        <v>3</v>
      </c>
      <c r="Q1748" s="20">
        <f ca="1">RAND()</f>
        <v>0.96906043873036884</v>
      </c>
      <c r="R1748" s="15">
        <f ca="1">IF(B1748=1, ROUND(_xlfn.NORM.INV(Q1748,$C$9,$C$10)*(1+$T$14), 0), ROUND(_xlfn.NORM.INV(Q1748, $D$9, $D$10)*(1+$T$14), 0))</f>
        <v>60</v>
      </c>
      <c r="S1748" s="20">
        <f ca="1">RAND()</f>
        <v>0.98151679216009946</v>
      </c>
      <c r="T1748" s="18">
        <f ca="1">IF(B1748=1, ROUND(_xlfn.NORM.INV(S1748,$C$11,$C$12), 2), ROUND(_xlfn.NORM.INV(S1748, $D$11, $D$12), 2))</f>
        <v>5721.58</v>
      </c>
      <c r="U1748" s="15">
        <f ca="1">MIN(F1748,R1748)</f>
        <v>40</v>
      </c>
      <c r="V1748" s="15">
        <f ca="1">RAND()</f>
        <v>0.98406149462282766</v>
      </c>
      <c r="W1748" s="19">
        <f ca="1">(IF(B1748=1, $G$21+($G$22-$G$21)*V1748, $H$21+($H$22-$H$21)*V1748))</f>
        <v>3.952184483868483E-2</v>
      </c>
      <c r="X1748" s="15">
        <f ca="1">ROUND(U1748*(1-W1748), 0)</f>
        <v>38</v>
      </c>
      <c r="Y1748" s="20">
        <f ca="1">RAND()</f>
        <v>0.61601695617911123</v>
      </c>
      <c r="Z1748" s="15">
        <f ca="1">IF(B1748=1, ROUND(_xlfn.NORM.INV(Y1748,$C$13,$C$14)*(1+$T$14), 0), ROUND(_xlfn.NORM.INV(Y1748, $D$13, $D$14)*(1+$T$14), 0))</f>
        <v>38</v>
      </c>
      <c r="AA1748" s="20">
        <f ca="1">RAND()</f>
        <v>1.0431996344654193E-2</v>
      </c>
      <c r="AB1748" s="18">
        <f ca="1">IF(B1748=1, ROUND(_xlfn.NORM.INV(AA1748,$C$15,$C$16), 2), ROUND(_xlfn.NORM.INV(AA1748, $D$15, $D$16), 2))</f>
        <v>2517.17</v>
      </c>
      <c r="AC1748" s="15">
        <f ca="1">MIN(G1748,Z1748)</f>
        <v>24</v>
      </c>
      <c r="AD1748" s="15">
        <f ca="1">RAND()</f>
        <v>0.95504837015709121</v>
      </c>
      <c r="AE1748" s="19">
        <f ca="1">(IF(B1748=1, $G$21+($G$22-$G$21)*AD1748, $H$21+($H$22-$H$21)*AD1748))</f>
        <v>3.8651451104712735E-2</v>
      </c>
      <c r="AF1748" s="15">
        <f ca="1">ROUND(AC1748*(1-AE1748), 0)</f>
        <v>23</v>
      </c>
      <c r="AG1748" s="20">
        <f ca="1">RAND()</f>
        <v>0.29313931573962193</v>
      </c>
      <c r="AH1748" s="15">
        <f ca="1">IF(B1748=1, ROUND(_xlfn.NORM.INV(AG1748,$C$17,$C$18)*(1+$T$14), 0), ROUND(_xlfn.NORM.INV(AG1748, $D$17, $D$18)*(1+$T$14), 0))</f>
        <v>171</v>
      </c>
      <c r="AI1748" s="20">
        <f ca="1">RAND()</f>
        <v>0.90892110647720314</v>
      </c>
      <c r="AJ1748" s="18">
        <f ca="1">IF(B1748=1, ROUND(_xlfn.NORM.INV(AI1748,$C$19,$C$20), 2), ROUND(_xlfn.NORM.INV(AI1748, $D$19, $D$20), 2))</f>
        <v>1850.07</v>
      </c>
      <c r="AK1748" s="15">
        <f ca="1">MIN(ROUND(H1748*(1+$C$22),0),AH1748)</f>
        <v>171</v>
      </c>
      <c r="AL1748" s="20">
        <f ca="1">RAND()</f>
        <v>0.43662759519994832</v>
      </c>
      <c r="AM1748" s="19">
        <f ca="1">(IF(B1748=1, $G$21+($G$22-$G$21)*AL1748, $H$21+($H$22-$H$21)*AL1748))</f>
        <v>2.3098827855998448E-2</v>
      </c>
      <c r="AN1748" s="15">
        <f ca="1">ROUND(AK1748*(1-AM1748), 0)</f>
        <v>167</v>
      </c>
      <c r="AO1748" s="18">
        <f ca="1">SUM(IF(AN1748&gt;H1748, (AN1748-H1748)*($G$23+AJ1748), 0),IF(AF1748&gt;G1748,(AF1748-G1748)*($G$23+AB1748),0),IF(X1748&gt;F1748,(X1748-F1748)*($G$23+T1748),0),IF(P1748&gt;E1748,(P1748-E1748)*($G$23+L1748),0))</f>
        <v>0</v>
      </c>
      <c r="AP1748" s="18">
        <f>-$C$24</f>
        <v>-313614.51120000001</v>
      </c>
      <c r="AQ1748" s="17">
        <f ca="1">L1748*P1748+T1748*X1748+AB1748*AF1748+AJ1748*AN1748-AO1748+AP1748</f>
        <v>302552.93879999995</v>
      </c>
      <c r="AS1748" s="21">
        <f ca="1">SUM(IF(AN1748&gt;H1748, (AN1748-H1748), 0),IF(AF1748&gt;G1748,(AF1748-G1748),0),IF(X1748&gt;F1748,(X1748-F1748),0),IF(P1748&gt;E1748,(P1748-E1748),0))</f>
        <v>0</v>
      </c>
    </row>
    <row r="1749" spans="1:45" x14ac:dyDescent="0.4">
      <c r="A1749" s="15">
        <v>1721</v>
      </c>
      <c r="B1749" s="15">
        <f ca="1">IF(RAND() &lt; (8/12), 0, 1)</f>
        <v>0</v>
      </c>
      <c r="C1749" s="20">
        <f ca="1">RAND()</f>
        <v>0.38617505296142529</v>
      </c>
      <c r="D1749" s="15" t="str">
        <f ca="1">LOOKUP(C1749,$H$13:$H$16,$F$13:$F$16)</f>
        <v>Airbus A380-800</v>
      </c>
      <c r="E1749" s="15">
        <f ca="1">LOOKUP(D1749,$F$6:$F$9,$I$6:$I$9)</f>
        <v>14</v>
      </c>
      <c r="F1749" s="15">
        <f ca="1">LOOKUP(D1749,$F$6:$F$9,$J$6:$J$9)</f>
        <v>76</v>
      </c>
      <c r="G1749" s="15">
        <f ca="1">LOOKUP(D1749,$F$6:$F$9,$K$6:$K$9)</f>
        <v>56</v>
      </c>
      <c r="H1749" s="15">
        <f ca="1">LOOKUP(D1749,$F$6:$F$9,$L$6:$L$9)</f>
        <v>341</v>
      </c>
      <c r="I1749" s="20">
        <f ca="1">RAND()</f>
        <v>0.78444658883812479</v>
      </c>
      <c r="J1749" s="15">
        <f ca="1">IF(B1749=1, ROUND(_xlfn.NORM.INV(I1749,$C$5,$C$6)*(1+$T$14), 0), ROUND(_xlfn.NORM.INV(I1749, $D$5, $D$6)*(1+$T$14), 0))</f>
        <v>5</v>
      </c>
      <c r="K1749" s="20">
        <f ca="1">RAND()</f>
        <v>0.58110662421724202</v>
      </c>
      <c r="L1749" s="18">
        <f ca="1">IF(B1749=1, ROUND(_xlfn.NORM.INV(K1749,$C$7,$C$8), 2), ROUND(_xlfn.NORM.INV(K1749, $D$7, $D$8), 2))</f>
        <v>10585.69</v>
      </c>
      <c r="M1749" s="15">
        <f ca="1">MIN(E1749,J1749)</f>
        <v>5</v>
      </c>
      <c r="N1749" s="15">
        <f ca="1">RAND()</f>
        <v>0.96700476508338007</v>
      </c>
      <c r="O1749" s="19">
        <f ca="1">(IF(B1749=1, $G$21+($G$22-$G$21)*N1749, $H$21+($H$22-$H$21)*N1749))</f>
        <v>3.9010142952501402E-2</v>
      </c>
      <c r="P1749" s="15">
        <f ca="1">ROUND(M1749*(1-O1749), 0)</f>
        <v>5</v>
      </c>
      <c r="Q1749" s="20">
        <f ca="1">RAND()</f>
        <v>6.5142782287415546E-2</v>
      </c>
      <c r="R1749" s="15">
        <f ca="1">IF(B1749=1, ROUND(_xlfn.NORM.INV(Q1749,$C$9,$C$10)*(1+$T$14), 0), ROUND(_xlfn.NORM.INV(Q1749, $D$9, $D$10)*(1+$T$14), 0))</f>
        <v>24</v>
      </c>
      <c r="S1749" s="20">
        <f ca="1">RAND()</f>
        <v>0.40434234428115701</v>
      </c>
      <c r="T1749" s="18">
        <f ca="1">IF(B1749=1, ROUND(_xlfn.NORM.INV(S1749,$C$11,$C$12), 2), ROUND(_xlfn.NORM.INV(S1749, $D$11, $D$12), 2))</f>
        <v>5191.01</v>
      </c>
      <c r="U1749" s="15">
        <f ca="1">MIN(F1749,R1749)</f>
        <v>24</v>
      </c>
      <c r="V1749" s="15">
        <f ca="1">RAND()</f>
        <v>0.27061738077023612</v>
      </c>
      <c r="W1749" s="19">
        <f ca="1">(IF(B1749=1, $G$21+($G$22-$G$21)*V1749, $H$21+($H$22-$H$21)*V1749))</f>
        <v>1.8118521423107083E-2</v>
      </c>
      <c r="X1749" s="15">
        <f ca="1">ROUND(U1749*(1-W1749), 0)</f>
        <v>24</v>
      </c>
      <c r="Y1749" s="20">
        <f ca="1">RAND()</f>
        <v>0.82119340109910488</v>
      </c>
      <c r="Z1749" s="15">
        <f ca="1">IF(B1749=1, ROUND(_xlfn.NORM.INV(Y1749,$C$13,$C$14)*(1+$T$14), 0), ROUND(_xlfn.NORM.INV(Y1749, $D$13, $D$14)*(1+$T$14), 0))</f>
        <v>44</v>
      </c>
      <c r="AA1749" s="20">
        <f ca="1">RAND()</f>
        <v>0.93526094201581977</v>
      </c>
      <c r="AB1749" s="18">
        <f ca="1">IF(B1749=1, ROUND(_xlfn.NORM.INV(AA1749,$C$15,$C$16), 2), ROUND(_xlfn.NORM.INV(AA1749, $D$15, $D$16), 2))</f>
        <v>2982.24</v>
      </c>
      <c r="AC1749" s="15">
        <f ca="1">MIN(G1749,Z1749)</f>
        <v>44</v>
      </c>
      <c r="AD1749" s="15">
        <f ca="1">RAND()</f>
        <v>0.91771169523631779</v>
      </c>
      <c r="AE1749" s="19">
        <f ca="1">(IF(B1749=1, $G$21+($G$22-$G$21)*AD1749, $H$21+($H$22-$H$21)*AD1749))</f>
        <v>3.7531350857089536E-2</v>
      </c>
      <c r="AF1749" s="15">
        <f ca="1">ROUND(AC1749*(1-AE1749), 0)</f>
        <v>42</v>
      </c>
      <c r="AG1749" s="20">
        <f ca="1">RAND()</f>
        <v>0.52655560163013926</v>
      </c>
      <c r="AH1749" s="15">
        <f ca="1">IF(B1749=1, ROUND(_xlfn.NORM.INV(AG1749,$C$17,$C$18)*(1+$T$14), 0), ROUND(_xlfn.NORM.INV(AG1749, $D$17, $D$18)*(1+$T$14), 0))</f>
        <v>203</v>
      </c>
      <c r="AI1749" s="20">
        <f ca="1">RAND()</f>
        <v>0.27467261101378515</v>
      </c>
      <c r="AJ1749" s="18">
        <f ca="1">IF(B1749=1, ROUND(_xlfn.NORM.INV(AI1749,$C$19,$C$20), 2), ROUND(_xlfn.NORM.INV(AI1749, $D$19, $D$20), 2))</f>
        <v>1703.25</v>
      </c>
      <c r="AK1749" s="15">
        <f ca="1">MIN(ROUND(H1749*(1+$C$22),0),AH1749)</f>
        <v>203</v>
      </c>
      <c r="AL1749" s="20">
        <f ca="1">RAND()</f>
        <v>0.9403023333796644</v>
      </c>
      <c r="AM1749" s="19">
        <f ca="1">(IF(B1749=1, $G$21+($G$22-$G$21)*AL1749, $H$21+($H$22-$H$21)*AL1749))</f>
        <v>3.8209070001389935E-2</v>
      </c>
      <c r="AN1749" s="15">
        <f ca="1">ROUND(AK1749*(1-AM1749), 0)</f>
        <v>195</v>
      </c>
      <c r="AO1749" s="18">
        <f ca="1">SUM(IF(AN1749&gt;H1749, (AN1749-H1749)*($G$23+AJ1749), 0),IF(AF1749&gt;G1749,(AF1749-G1749)*($G$23+AB1749),0),IF(X1749&gt;F1749,(X1749-F1749)*($G$23+T1749),0),IF(P1749&gt;E1749,(P1749-E1749)*($G$23+L1749),0))</f>
        <v>0</v>
      </c>
      <c r="AP1749" s="18">
        <f>-$C$24</f>
        <v>-313614.51120000001</v>
      </c>
      <c r="AQ1749" s="17">
        <f ca="1">L1749*P1749+T1749*X1749+AB1749*AF1749+AJ1749*AN1749-AO1749+AP1749</f>
        <v>321286.00880000001</v>
      </c>
      <c r="AS1749" s="21">
        <f ca="1">SUM(IF(AN1749&gt;H1749, (AN1749-H1749), 0),IF(AF1749&gt;G1749,(AF1749-G1749),0),IF(X1749&gt;F1749,(X1749-F1749),0),IF(P1749&gt;E1749,(P1749-E1749),0))</f>
        <v>0</v>
      </c>
    </row>
    <row r="1750" spans="1:45" x14ac:dyDescent="0.4">
      <c r="A1750" s="15">
        <v>1722</v>
      </c>
      <c r="B1750" s="15">
        <f ca="1">IF(RAND() &lt; (8/12), 0, 1)</f>
        <v>0</v>
      </c>
      <c r="C1750" s="20">
        <f ca="1">RAND()</f>
        <v>0.94239001066718497</v>
      </c>
      <c r="D1750" s="15" t="str">
        <f ca="1">LOOKUP(C1750,$H$13:$H$16,$F$13:$F$16)</f>
        <v>Boeing 777-300ER</v>
      </c>
      <c r="E1750" s="15">
        <f ca="1">LOOKUP(D1750,$F$6:$F$9,$I$6:$I$9)</f>
        <v>8</v>
      </c>
      <c r="F1750" s="15">
        <f ca="1">LOOKUP(D1750,$F$6:$F$9,$J$6:$J$9)</f>
        <v>40</v>
      </c>
      <c r="G1750" s="15">
        <f ca="1">LOOKUP(D1750,$F$6:$F$9,$K$6:$K$9)</f>
        <v>24</v>
      </c>
      <c r="H1750" s="15">
        <f ca="1">LOOKUP(D1750,$F$6:$F$9,$L$6:$L$9)</f>
        <v>260</v>
      </c>
      <c r="I1750" s="20">
        <f ca="1">RAND()</f>
        <v>0.44544640946312986</v>
      </c>
      <c r="J1750" s="15">
        <f ca="1">IF(B1750=1, ROUND(_xlfn.NORM.INV(I1750,$C$5,$C$6)*(1+$T$14), 0), ROUND(_xlfn.NORM.INV(I1750, $D$5, $D$6)*(1+$T$14), 0))</f>
        <v>4</v>
      </c>
      <c r="K1750" s="20">
        <f ca="1">RAND()</f>
        <v>0.96364676670447791</v>
      </c>
      <c r="L1750" s="18">
        <f ca="1">IF(B1750=1, ROUND(_xlfn.NORM.INV(K1750,$C$7,$C$8), 2), ROUND(_xlfn.NORM.INV(K1750, $D$7, $D$8), 2))</f>
        <v>11310.32</v>
      </c>
      <c r="M1750" s="15">
        <f ca="1">MIN(E1750,J1750)</f>
        <v>4</v>
      </c>
      <c r="N1750" s="15">
        <f ca="1">RAND()</f>
        <v>0.1269164937169065</v>
      </c>
      <c r="O1750" s="19">
        <f ca="1">(IF(B1750=1, $G$21+($G$22-$G$21)*N1750, $H$21+($H$22-$H$21)*N1750))</f>
        <v>1.3807494811507195E-2</v>
      </c>
      <c r="P1750" s="15">
        <f ca="1">ROUND(M1750*(1-O1750), 0)</f>
        <v>4</v>
      </c>
      <c r="Q1750" s="20">
        <f ca="1">RAND()</f>
        <v>0.52325534245042382</v>
      </c>
      <c r="R1750" s="15">
        <f ca="1">IF(B1750=1, ROUND(_xlfn.NORM.INV(Q1750,$C$9,$C$10)*(1+$T$14), 0), ROUND(_xlfn.NORM.INV(Q1750, $D$9, $D$10)*(1+$T$14), 0))</f>
        <v>41</v>
      </c>
      <c r="S1750" s="20">
        <f ca="1">RAND()</f>
        <v>0.74395637185355779</v>
      </c>
      <c r="T1750" s="18">
        <f ca="1">IF(B1750=1, ROUND(_xlfn.NORM.INV(S1750,$C$11,$C$12), 2), ROUND(_xlfn.NORM.INV(S1750, $D$11, $D$12), 2))</f>
        <v>5395.59</v>
      </c>
      <c r="U1750" s="15">
        <f ca="1">MIN(F1750,R1750)</f>
        <v>40</v>
      </c>
      <c r="V1750" s="15">
        <f ca="1">RAND()</f>
        <v>0.12800994733603122</v>
      </c>
      <c r="W1750" s="19">
        <f ca="1">(IF(B1750=1, $G$21+($G$22-$G$21)*V1750, $H$21+($H$22-$H$21)*V1750))</f>
        <v>1.3840298420080936E-2</v>
      </c>
      <c r="X1750" s="15">
        <f ca="1">ROUND(U1750*(1-W1750), 0)</f>
        <v>39</v>
      </c>
      <c r="Y1750" s="20">
        <f ca="1">RAND()</f>
        <v>0.76016122542089493</v>
      </c>
      <c r="Z1750" s="15">
        <f ca="1">IF(B1750=1, ROUND(_xlfn.NORM.INV(Y1750,$C$13,$C$14)*(1+$T$14), 0), ROUND(_xlfn.NORM.INV(Y1750, $D$13, $D$14)*(1+$T$14), 0))</f>
        <v>42</v>
      </c>
      <c r="AA1750" s="20">
        <f ca="1">RAND()</f>
        <v>0.96270089054528585</v>
      </c>
      <c r="AB1750" s="18">
        <f ca="1">IF(B1750=1, ROUND(_xlfn.NORM.INV(AA1750,$C$15,$C$16), 2), ROUND(_xlfn.NORM.INV(AA1750, $D$15, $D$16), 2))</f>
        <v>3014.66</v>
      </c>
      <c r="AC1750" s="15">
        <f ca="1">MIN(G1750,Z1750)</f>
        <v>24</v>
      </c>
      <c r="AD1750" s="15">
        <f ca="1">RAND()</f>
        <v>0.84856807363674347</v>
      </c>
      <c r="AE1750" s="19">
        <f ca="1">(IF(B1750=1, $G$21+($G$22-$G$21)*AD1750, $H$21+($H$22-$H$21)*AD1750))</f>
        <v>3.5457042209102306E-2</v>
      </c>
      <c r="AF1750" s="15">
        <f ca="1">ROUND(AC1750*(1-AE1750), 0)</f>
        <v>23</v>
      </c>
      <c r="AG1750" s="20">
        <f ca="1">RAND()</f>
        <v>0.88297760809087744</v>
      </c>
      <c r="AH1750" s="15">
        <f ca="1">IF(B1750=1, ROUND(_xlfn.NORM.INV(AG1750,$C$17,$C$18)*(1+$T$14), 0), ROUND(_xlfn.NORM.INV(AG1750, $D$17, $D$18)*(1+$T$14), 0))</f>
        <v>262</v>
      </c>
      <c r="AI1750" s="20">
        <f ca="1">RAND()</f>
        <v>0.13903680275325003</v>
      </c>
      <c r="AJ1750" s="18">
        <f ca="1">IF(B1750=1, ROUND(_xlfn.NORM.INV(AI1750,$C$19,$C$20), 2), ROUND(_xlfn.NORM.INV(AI1750, $D$19, $D$20), 2))</f>
        <v>1666.34</v>
      </c>
      <c r="AK1750" s="15">
        <f ca="1">MIN(ROUND(H1750*(1+$C$22),0),AH1750)</f>
        <v>262</v>
      </c>
      <c r="AL1750" s="20">
        <f ca="1">RAND()</f>
        <v>2.1891818108762395E-3</v>
      </c>
      <c r="AM1750" s="19">
        <f ca="1">(IF(B1750=1, $G$21+($G$22-$G$21)*AL1750, $H$21+($H$22-$H$21)*AL1750))</f>
        <v>1.0065675454326288E-2</v>
      </c>
      <c r="AN1750" s="15">
        <f ca="1">ROUND(AK1750*(1-AM1750), 0)</f>
        <v>259</v>
      </c>
      <c r="AO1750" s="18">
        <f ca="1">SUM(IF(AN1750&gt;H1750, (AN1750-H1750)*($G$23+AJ1750), 0),IF(AF1750&gt;G1750,(AF1750-G1750)*($G$23+AB1750),0),IF(X1750&gt;F1750,(X1750-F1750)*($G$23+T1750),0),IF(P1750&gt;E1750,(P1750-E1750)*($G$23+L1750),0))</f>
        <v>0</v>
      </c>
      <c r="AP1750" s="18">
        <f>-$C$24</f>
        <v>-313614.51120000001</v>
      </c>
      <c r="AQ1750" s="17">
        <f ca="1">L1750*P1750+T1750*X1750+AB1750*AF1750+AJ1750*AN1750-AO1750+AP1750</f>
        <v>442974.01880000002</v>
      </c>
      <c r="AS1750" s="21">
        <f ca="1">SUM(IF(AN1750&gt;H1750, (AN1750-H1750), 0),IF(AF1750&gt;G1750,(AF1750-G1750),0),IF(X1750&gt;F1750,(X1750-F1750),0),IF(P1750&gt;E1750,(P1750-E1750),0))</f>
        <v>0</v>
      </c>
    </row>
    <row r="1751" spans="1:45" x14ac:dyDescent="0.4">
      <c r="A1751" s="15">
        <v>1723</v>
      </c>
      <c r="B1751" s="15">
        <f ca="1">IF(RAND() &lt; (8/12), 0, 1)</f>
        <v>0</v>
      </c>
      <c r="C1751" s="20">
        <f ca="1">RAND()</f>
        <v>5.1562445124567979E-2</v>
      </c>
      <c r="D1751" s="15" t="str">
        <f ca="1">LOOKUP(C1751,$H$13:$H$16,$F$13:$F$16)</f>
        <v>Airbus A350-900</v>
      </c>
      <c r="E1751" s="15">
        <f ca="1">LOOKUP(D1751,$F$6:$F$9,$I$6:$I$9)</f>
        <v>0</v>
      </c>
      <c r="F1751" s="15">
        <f ca="1">LOOKUP(D1751,$F$6:$F$9,$J$6:$J$9)</f>
        <v>32</v>
      </c>
      <c r="G1751" s="15">
        <f ca="1">LOOKUP(D1751,$F$6:$F$9,$K$6:$K$9)</f>
        <v>21</v>
      </c>
      <c r="H1751" s="15">
        <f ca="1">LOOKUP(D1751,$F$6:$F$9,$L$6:$L$9)</f>
        <v>259</v>
      </c>
      <c r="I1751" s="20">
        <f ca="1">RAND()</f>
        <v>0.14477887517282928</v>
      </c>
      <c r="J1751" s="15">
        <f ca="1">IF(B1751=1, ROUND(_xlfn.NORM.INV(I1751,$C$5,$C$6)*(1+$T$14), 0), ROUND(_xlfn.NORM.INV(I1751, $D$5, $D$6)*(1+$T$14), 0))</f>
        <v>3</v>
      </c>
      <c r="K1751" s="20">
        <f ca="1">RAND()</f>
        <v>0.62831871539786566</v>
      </c>
      <c r="L1751" s="18">
        <f ca="1">IF(B1751=1, ROUND(_xlfn.NORM.INV(K1751,$C$7,$C$8), 2), ROUND(_xlfn.NORM.INV(K1751, $D$7, $D$8), 2))</f>
        <v>10641.6</v>
      </c>
      <c r="M1751" s="15">
        <f ca="1">MIN(E1751,J1751)</f>
        <v>0</v>
      </c>
      <c r="N1751" s="15">
        <f ca="1">RAND()</f>
        <v>0.45935689500313548</v>
      </c>
      <c r="O1751" s="19">
        <f ca="1">(IF(B1751=1, $G$21+($G$22-$G$21)*N1751, $H$21+($H$22-$H$21)*N1751))</f>
        <v>2.3780706850094063E-2</v>
      </c>
      <c r="P1751" s="15">
        <f ca="1">ROUND(M1751*(1-O1751), 0)</f>
        <v>0</v>
      </c>
      <c r="Q1751" s="20">
        <f ca="1">RAND()</f>
        <v>0.8253108830696404</v>
      </c>
      <c r="R1751" s="15">
        <f ca="1">IF(B1751=1, ROUND(_xlfn.NORM.INV(Q1751,$C$9,$C$10)*(1+$T$14), 0), ROUND(_xlfn.NORM.INV(Q1751, $D$9, $D$10)*(1+$T$14), 0))</f>
        <v>50</v>
      </c>
      <c r="S1751" s="20">
        <f ca="1">RAND()</f>
        <v>0.23532909553810355</v>
      </c>
      <c r="T1751" s="18">
        <f ca="1">IF(B1751=1, ROUND(_xlfn.NORM.INV(S1751,$C$11,$C$12), 2), ROUND(_xlfn.NORM.INV(S1751, $D$11, $D$12), 2))</f>
        <v>5081.8</v>
      </c>
      <c r="U1751" s="15">
        <f ca="1">MIN(F1751,R1751)</f>
        <v>32</v>
      </c>
      <c r="V1751" s="15">
        <f ca="1">RAND()</f>
        <v>5.8091666994750102E-2</v>
      </c>
      <c r="W1751" s="19">
        <f ca="1">(IF(B1751=1, $G$21+($G$22-$G$21)*V1751, $H$21+($H$22-$H$21)*V1751))</f>
        <v>1.1742750009842503E-2</v>
      </c>
      <c r="X1751" s="15">
        <f ca="1">ROUND(U1751*(1-W1751), 0)</f>
        <v>32</v>
      </c>
      <c r="Y1751" s="20">
        <f ca="1">RAND()</f>
        <v>0.75174908058889733</v>
      </c>
      <c r="Z1751" s="15">
        <f ca="1">IF(B1751=1, ROUND(_xlfn.NORM.INV(Y1751,$C$13,$C$14)*(1+$T$14), 0), ROUND(_xlfn.NORM.INV(Y1751, $D$13, $D$14)*(1+$T$14), 0))</f>
        <v>42</v>
      </c>
      <c r="AA1751" s="20">
        <f ca="1">RAND()</f>
        <v>0.77255988416444765</v>
      </c>
      <c r="AB1751" s="18">
        <f ca="1">IF(B1751=1, ROUND(_xlfn.NORM.INV(AA1751,$C$15,$C$16), 2), ROUND(_xlfn.NORM.INV(AA1751, $D$15, $D$16), 2))</f>
        <v>2888.79</v>
      </c>
      <c r="AC1751" s="15">
        <f ca="1">MIN(G1751,Z1751)</f>
        <v>21</v>
      </c>
      <c r="AD1751" s="15">
        <f ca="1">RAND()</f>
        <v>0.61722803317420583</v>
      </c>
      <c r="AE1751" s="19">
        <f ca="1">(IF(B1751=1, $G$21+($G$22-$G$21)*AD1751, $H$21+($H$22-$H$21)*AD1751))</f>
        <v>2.8516840995226174E-2</v>
      </c>
      <c r="AF1751" s="15">
        <f ca="1">ROUND(AC1751*(1-AE1751), 0)</f>
        <v>20</v>
      </c>
      <c r="AG1751" s="20">
        <f ca="1">RAND()</f>
        <v>2.4664497745695235E-2</v>
      </c>
      <c r="AH1751" s="15">
        <f ca="1">IF(B1751=1, ROUND(_xlfn.NORM.INV(AG1751,$C$17,$C$18)*(1+$T$14), 0), ROUND(_xlfn.NORM.INV(AG1751, $D$17, $D$18)*(1+$T$14), 0))</f>
        <v>96</v>
      </c>
      <c r="AI1751" s="20">
        <f ca="1">RAND()</f>
        <v>0.11470395145437928</v>
      </c>
      <c r="AJ1751" s="18">
        <f ca="1">IF(B1751=1, ROUND(_xlfn.NORM.INV(AI1751,$C$19,$C$20), 2), ROUND(_xlfn.NORM.INV(AI1751, $D$19, $D$20), 2))</f>
        <v>1657.43</v>
      </c>
      <c r="AK1751" s="15">
        <f ca="1">MIN(ROUND(H1751*(1+$C$22),0),AH1751)</f>
        <v>96</v>
      </c>
      <c r="AL1751" s="20">
        <f ca="1">RAND()</f>
        <v>0.21345372102664706</v>
      </c>
      <c r="AM1751" s="19">
        <f ca="1">(IF(B1751=1, $G$21+($G$22-$G$21)*AL1751, $H$21+($H$22-$H$21)*AL1751))</f>
        <v>1.6403611630799411E-2</v>
      </c>
      <c r="AN1751" s="15">
        <f ca="1">ROUND(AK1751*(1-AM1751), 0)</f>
        <v>94</v>
      </c>
      <c r="AO1751" s="18">
        <f ca="1">SUM(IF(AN1751&gt;H1751, (AN1751-H1751)*($G$23+AJ1751), 0),IF(AF1751&gt;G1751,(AF1751-G1751)*($G$23+AB1751),0),IF(X1751&gt;F1751,(X1751-F1751)*($G$23+T1751),0),IF(P1751&gt;E1751,(P1751-E1751)*($G$23+L1751),0))</f>
        <v>0</v>
      </c>
      <c r="AP1751" s="18">
        <f>-$C$24</f>
        <v>-313614.51120000001</v>
      </c>
      <c r="AQ1751" s="17">
        <f ca="1">L1751*P1751+T1751*X1751+AB1751*AF1751+AJ1751*AN1751-AO1751+AP1751</f>
        <v>62577.308800000057</v>
      </c>
      <c r="AS1751" s="21">
        <f ca="1">SUM(IF(AN1751&gt;H1751, (AN1751-H1751), 0),IF(AF1751&gt;G1751,(AF1751-G1751),0),IF(X1751&gt;F1751,(X1751-F1751),0),IF(P1751&gt;E1751,(P1751-E1751),0))</f>
        <v>0</v>
      </c>
    </row>
    <row r="1752" spans="1:45" x14ac:dyDescent="0.4">
      <c r="A1752" s="15">
        <v>1724</v>
      </c>
      <c r="B1752" s="15">
        <f ca="1">IF(RAND() &lt; (8/12), 0, 1)</f>
        <v>1</v>
      </c>
      <c r="C1752" s="20">
        <f ca="1">RAND()</f>
        <v>3.9392422730965437E-2</v>
      </c>
      <c r="D1752" s="15" t="str">
        <f ca="1">LOOKUP(C1752,$H$13:$H$16,$F$13:$F$16)</f>
        <v>Airbus A350-900</v>
      </c>
      <c r="E1752" s="15">
        <f ca="1">LOOKUP(D1752,$F$6:$F$9,$I$6:$I$9)</f>
        <v>0</v>
      </c>
      <c r="F1752" s="15">
        <f ca="1">LOOKUP(D1752,$F$6:$F$9,$J$6:$J$9)</f>
        <v>32</v>
      </c>
      <c r="G1752" s="15">
        <f ca="1">LOOKUP(D1752,$F$6:$F$9,$K$6:$K$9)</f>
        <v>21</v>
      </c>
      <c r="H1752" s="15">
        <f ca="1">LOOKUP(D1752,$F$6:$F$9,$L$6:$L$9)</f>
        <v>259</v>
      </c>
      <c r="I1752" s="20">
        <f ca="1">RAND()</f>
        <v>0.51340077240232573</v>
      </c>
      <c r="J1752" s="15">
        <f ca="1">IF(B1752=1, ROUND(_xlfn.NORM.INV(I1752,$C$5,$C$6)*(1+$T$14), 0), ROUND(_xlfn.NORM.INV(I1752, $D$5, $D$6)*(1+$T$14), 0))</f>
        <v>6</v>
      </c>
      <c r="K1752" s="20">
        <f ca="1">RAND()</f>
        <v>0.95015060995133882</v>
      </c>
      <c r="L1752" s="18">
        <f ca="1">IF(B1752=1, ROUND(_xlfn.NORM.INV(K1752,$C$7,$C$8), 2), ROUND(_xlfn.NORM.INV(K1752, $D$7, $D$8), 2))</f>
        <v>16627.88</v>
      </c>
      <c r="M1752" s="15">
        <f ca="1">MIN(E1752,J1752)</f>
        <v>0</v>
      </c>
      <c r="N1752" s="15">
        <f ca="1">RAND()</f>
        <v>0.64956265232261434</v>
      </c>
      <c r="O1752" s="19">
        <f ca="1">(IF(B1752=1, $G$21+($G$22-$G$21)*N1752, $H$21+($H$22-$H$21)*N1752))</f>
        <v>3.7734692831291508E-2</v>
      </c>
      <c r="P1752" s="15">
        <f ca="1">ROUND(M1752*(1-O1752), 0)</f>
        <v>0</v>
      </c>
      <c r="Q1752" s="20">
        <f ca="1">RAND()</f>
        <v>0.66268720793422065</v>
      </c>
      <c r="R1752" s="15">
        <f ca="1">IF(B1752=1, ROUND(_xlfn.NORM.INV(Q1752,$C$9,$C$10)*(1+$T$14), 0), ROUND(_xlfn.NORM.INV(Q1752, $D$9, $D$10)*(1+$T$14), 0))</f>
        <v>71</v>
      </c>
      <c r="S1752" s="20">
        <f ca="1">RAND()</f>
        <v>0.6829914603997489</v>
      </c>
      <c r="T1752" s="18">
        <f ca="1">IF(B1752=1, ROUND(_xlfn.NORM.INV(S1752,$C$11,$C$12), 2), ROUND(_xlfn.NORM.INV(S1752, $D$11, $D$12), 2))</f>
        <v>7258.73</v>
      </c>
      <c r="U1752" s="15">
        <f ca="1">MIN(F1752,R1752)</f>
        <v>32</v>
      </c>
      <c r="V1752" s="15">
        <f ca="1">RAND()</f>
        <v>0.26296422158613009</v>
      </c>
      <c r="W1752" s="19">
        <f ca="1">(IF(B1752=1, $G$21+($G$22-$G$21)*V1752, $H$21+($H$22-$H$21)*V1752))</f>
        <v>2.4203747755514551E-2</v>
      </c>
      <c r="X1752" s="15">
        <f ca="1">ROUND(U1752*(1-W1752), 0)</f>
        <v>31</v>
      </c>
      <c r="Y1752" s="20">
        <f ca="1">RAND()</f>
        <v>0.79735753049580083</v>
      </c>
      <c r="Z1752" s="15">
        <f ca="1">IF(B1752=1, ROUND(_xlfn.NORM.INV(Y1752,$C$13,$C$14)*(1+$T$14), 0), ROUND(_xlfn.NORM.INV(Y1752, $D$13, $D$14)*(1+$T$14), 0))</f>
        <v>74</v>
      </c>
      <c r="AA1752" s="20">
        <f ca="1">RAND()</f>
        <v>5.1558467842992561E-3</v>
      </c>
      <c r="AB1752" s="18">
        <f ca="1">IF(B1752=1, ROUND(_xlfn.NORM.INV(AA1752,$C$15,$C$16), 2), ROUND(_xlfn.NORM.INV(AA1752, $D$15, $D$16), 2))</f>
        <v>2408.73</v>
      </c>
      <c r="AC1752" s="15">
        <f ca="1">MIN(G1752,Z1752)</f>
        <v>21</v>
      </c>
      <c r="AD1752" s="15">
        <f ca="1">RAND()</f>
        <v>0.2475578728139266</v>
      </c>
      <c r="AE1752" s="19">
        <f ca="1">(IF(B1752=1, $G$21+($G$22-$G$21)*AD1752, $H$21+($H$22-$H$21)*AD1752))</f>
        <v>2.3664525548487431E-2</v>
      </c>
      <c r="AF1752" s="15">
        <f ca="1">ROUND(AC1752*(1-AE1752), 0)</f>
        <v>21</v>
      </c>
      <c r="AG1752" s="20">
        <f ca="1">RAND()</f>
        <v>0.57888478190653303</v>
      </c>
      <c r="AH1752" s="15">
        <f ca="1">IF(B1752=1, ROUND(_xlfn.NORM.INV(AG1752,$C$17,$C$18)*(1+$T$14), 0), ROUND(_xlfn.NORM.INV(AG1752, $D$17, $D$18)*(1+$T$14), 0))</f>
        <v>330</v>
      </c>
      <c r="AI1752" s="20">
        <f ca="1">RAND()</f>
        <v>0.21269120718953682</v>
      </c>
      <c r="AJ1752" s="18">
        <f ca="1">IF(B1752=1, ROUND(_xlfn.NORM.INV(AI1752,$C$19,$C$20), 2), ROUND(_xlfn.NORM.INV(AI1752, $D$19, $D$20), 2))</f>
        <v>2036.89</v>
      </c>
      <c r="AK1752" s="15">
        <f ca="1">MIN(ROUND(H1752*(1+$C$22),0),AH1752)</f>
        <v>272</v>
      </c>
      <c r="AL1752" s="20">
        <f ca="1">RAND()</f>
        <v>0.55629922418773248</v>
      </c>
      <c r="AM1752" s="19">
        <f ca="1">(IF(B1752=1, $G$21+($G$22-$G$21)*AL1752, $H$21+($H$22-$H$21)*AL1752))</f>
        <v>3.4470472846570635E-2</v>
      </c>
      <c r="AN1752" s="15">
        <f ca="1">ROUND(AK1752*(1-AM1752), 0)</f>
        <v>263</v>
      </c>
      <c r="AO1752" s="18">
        <f ca="1">SUM(IF(AN1752&gt;H1752, (AN1752-H1752)*($G$23+AJ1752), 0),IF(AF1752&gt;G1752,(AF1752-G1752)*($G$23+AB1752),0),IF(X1752&gt;F1752,(X1752-F1752)*($G$23+T1752),0),IF(P1752&gt;E1752,(P1752-E1752)*($G$23+L1752),0))</f>
        <v>11551.560000000001</v>
      </c>
      <c r="AP1752" s="18">
        <f>-$C$24</f>
        <v>-313614.51120000001</v>
      </c>
      <c r="AQ1752" s="17">
        <f ca="1">L1752*P1752+T1752*X1752+AB1752*AF1752+AJ1752*AN1752-AO1752+AP1752</f>
        <v>486139.95879999996</v>
      </c>
      <c r="AS1752" s="21">
        <f ca="1">SUM(IF(AN1752&gt;H1752, (AN1752-H1752), 0),IF(AF1752&gt;G1752,(AF1752-G1752),0),IF(X1752&gt;F1752,(X1752-F1752),0),IF(P1752&gt;E1752,(P1752-E1752),0))</f>
        <v>4</v>
      </c>
    </row>
    <row r="1753" spans="1:45" x14ac:dyDescent="0.4">
      <c r="A1753" s="15">
        <v>1725</v>
      </c>
      <c r="B1753" s="15">
        <f ca="1">IF(RAND() &lt; (8/12), 0, 1)</f>
        <v>1</v>
      </c>
      <c r="C1753" s="20">
        <f ca="1">RAND()</f>
        <v>0.66781477511179688</v>
      </c>
      <c r="D1753" s="15" t="str">
        <f ca="1">LOOKUP(C1753,$H$13:$H$16,$F$13:$F$16)</f>
        <v>Boeing 777-300ER</v>
      </c>
      <c r="E1753" s="15">
        <f ca="1">LOOKUP(D1753,$F$6:$F$9,$I$6:$I$9)</f>
        <v>8</v>
      </c>
      <c r="F1753" s="15">
        <f ca="1">LOOKUP(D1753,$F$6:$F$9,$J$6:$J$9)</f>
        <v>40</v>
      </c>
      <c r="G1753" s="15">
        <f ca="1">LOOKUP(D1753,$F$6:$F$9,$K$6:$K$9)</f>
        <v>24</v>
      </c>
      <c r="H1753" s="15">
        <f ca="1">LOOKUP(D1753,$F$6:$F$9,$L$6:$L$9)</f>
        <v>260</v>
      </c>
      <c r="I1753" s="20">
        <f ca="1">RAND()</f>
        <v>0.63230093659077446</v>
      </c>
      <c r="J1753" s="15">
        <f ca="1">IF(B1753=1, ROUND(_xlfn.NORM.INV(I1753,$C$5,$C$6)*(1+$T$14), 0), ROUND(_xlfn.NORM.INV(I1753, $D$5, $D$6)*(1+$T$14), 0))</f>
        <v>7</v>
      </c>
      <c r="K1753" s="20">
        <f ca="1">RAND()</f>
        <v>0.74096485400211776</v>
      </c>
      <c r="L1753" s="18">
        <f ca="1">IF(B1753=1, ROUND(_xlfn.NORM.INV(K1753,$C$7,$C$8), 2), ROUND(_xlfn.NORM.INV(K1753, $D$7, $D$8), 2))</f>
        <v>14824.47</v>
      </c>
      <c r="M1753" s="15">
        <f ca="1">MIN(E1753,J1753)</f>
        <v>7</v>
      </c>
      <c r="N1753" s="15">
        <f ca="1">RAND()</f>
        <v>0.30335085004989526</v>
      </c>
      <c r="O1753" s="19">
        <f ca="1">(IF(B1753=1, $G$21+($G$22-$G$21)*N1753, $H$21+($H$22-$H$21)*N1753))</f>
        <v>2.5617279751746335E-2</v>
      </c>
      <c r="P1753" s="15">
        <f ca="1">ROUND(M1753*(1-O1753), 0)</f>
        <v>7</v>
      </c>
      <c r="Q1753" s="20">
        <f ca="1">RAND()</f>
        <v>0.79028452238537827</v>
      </c>
      <c r="R1753" s="15">
        <f ca="1">IF(B1753=1, ROUND(_xlfn.NORM.INV(Q1753,$C$9,$C$10)*(1+$T$14), 0), ROUND(_xlfn.NORM.INV(Q1753, $D$9, $D$10)*(1+$T$14), 0))</f>
        <v>81</v>
      </c>
      <c r="S1753" s="20">
        <f ca="1">RAND()</f>
        <v>0.75636878676542829</v>
      </c>
      <c r="T1753" s="18">
        <f ca="1">IF(B1753=1, ROUND(_xlfn.NORM.INV(S1753,$C$11,$C$12), 2), ROUND(_xlfn.NORM.INV(S1753, $D$11, $D$12), 2))</f>
        <v>7455.83</v>
      </c>
      <c r="U1753" s="15">
        <f ca="1">MIN(F1753,R1753)</f>
        <v>40</v>
      </c>
      <c r="V1753" s="15">
        <f ca="1">RAND()</f>
        <v>0.41353415790382564</v>
      </c>
      <c r="W1753" s="19">
        <f ca="1">(IF(B1753=1, $G$21+($G$22-$G$21)*V1753, $H$21+($H$22-$H$21)*V1753))</f>
        <v>2.9473695526633897E-2</v>
      </c>
      <c r="X1753" s="15">
        <f ca="1">ROUND(U1753*(1-W1753), 0)</f>
        <v>39</v>
      </c>
      <c r="Y1753" s="20">
        <f ca="1">RAND()</f>
        <v>0.90344453047240314</v>
      </c>
      <c r="Z1753" s="15">
        <f ca="1">IF(B1753=1, ROUND(_xlfn.NORM.INV(Y1753,$C$13,$C$14)*(1+$T$14), 0), ROUND(_xlfn.NORM.INV(Y1753, $D$13, $D$14)*(1+$T$14), 0))</f>
        <v>85</v>
      </c>
      <c r="AA1753" s="20">
        <f ca="1">RAND()</f>
        <v>0.5799851024437982</v>
      </c>
      <c r="AB1753" s="18">
        <f ca="1">IF(B1753=1, ROUND(_xlfn.NORM.INV(AA1753,$C$15,$C$16), 2), ROUND(_xlfn.NORM.INV(AA1753, $D$15, $D$16), 2))</f>
        <v>3739.44</v>
      </c>
      <c r="AC1753" s="15">
        <f ca="1">MIN(G1753,Z1753)</f>
        <v>24</v>
      </c>
      <c r="AD1753" s="15">
        <f ca="1">RAND()</f>
        <v>0.811297876946667</v>
      </c>
      <c r="AE1753" s="19">
        <f ca="1">(IF(B1753=1, $G$21+($G$22-$G$21)*AD1753, $H$21+($H$22-$H$21)*AD1753))</f>
        <v>4.3395425693133344E-2</v>
      </c>
      <c r="AF1753" s="15">
        <f ca="1">ROUND(AC1753*(1-AE1753), 0)</f>
        <v>23</v>
      </c>
      <c r="AG1753" s="20">
        <f ca="1">RAND()</f>
        <v>0.91180499506931278</v>
      </c>
      <c r="AH1753" s="15">
        <f ca="1">IF(B1753=1, ROUND(_xlfn.NORM.INV(AG1753,$C$17,$C$18)*(1+$T$14), 0), ROUND(_xlfn.NORM.INV(AG1753, $D$17, $D$18)*(1+$T$14), 0))</f>
        <v>475</v>
      </c>
      <c r="AI1753" s="20">
        <f ca="1">RAND()</f>
        <v>1.6204255735294493E-2</v>
      </c>
      <c r="AJ1753" s="18">
        <f ca="1">IF(B1753=1, ROUND(_xlfn.NORM.INV(AI1753,$C$19,$C$20), 2), ROUND(_xlfn.NORM.INV(AI1753, $D$19, $D$20), 2))</f>
        <v>1633.46</v>
      </c>
      <c r="AK1753" s="15">
        <f ca="1">MIN(ROUND(H1753*(1+$C$22),0),AH1753)</f>
        <v>273</v>
      </c>
      <c r="AL1753" s="20">
        <f ca="1">RAND()</f>
        <v>0.33775710135214732</v>
      </c>
      <c r="AM1753" s="19">
        <f ca="1">(IF(B1753=1, $G$21+($G$22-$G$21)*AL1753, $H$21+($H$22-$H$21)*AL1753))</f>
        <v>2.6821498547325157E-2</v>
      </c>
      <c r="AN1753" s="15">
        <f ca="1">ROUND(AK1753*(1-AM1753), 0)</f>
        <v>266</v>
      </c>
      <c r="AO1753" s="18">
        <f ca="1">SUM(IF(AN1753&gt;H1753, (AN1753-H1753)*($G$23+AJ1753), 0),IF(AF1753&gt;G1753,(AF1753-G1753)*($G$23+AB1753),0),IF(X1753&gt;F1753,(X1753-F1753)*($G$23+T1753),0),IF(P1753&gt;E1753,(P1753-E1753)*($G$23+L1753),0))</f>
        <v>14906.76</v>
      </c>
      <c r="AP1753" s="18">
        <f>-$C$24</f>
        <v>-313614.51120000001</v>
      </c>
      <c r="AQ1753" s="17">
        <f ca="1">L1753*P1753+T1753*X1753+AB1753*AF1753+AJ1753*AN1753-AO1753+AP1753</f>
        <v>586534.86879999982</v>
      </c>
      <c r="AS1753" s="21">
        <f ca="1">SUM(IF(AN1753&gt;H1753, (AN1753-H1753), 0),IF(AF1753&gt;G1753,(AF1753-G1753),0),IF(X1753&gt;F1753,(X1753-F1753),0),IF(P1753&gt;E1753,(P1753-E1753),0))</f>
        <v>6</v>
      </c>
    </row>
    <row r="1754" spans="1:45" x14ac:dyDescent="0.4">
      <c r="A1754" s="15">
        <v>1726</v>
      </c>
      <c r="B1754" s="15">
        <f ca="1">IF(RAND() &lt; (8/12), 0, 1)</f>
        <v>0</v>
      </c>
      <c r="C1754" s="20">
        <f ca="1">RAND()</f>
        <v>0.90120070989964374</v>
      </c>
      <c r="D1754" s="15" t="str">
        <f ca="1">LOOKUP(C1754,$H$13:$H$16,$F$13:$F$16)</f>
        <v>Boeing 777-300ER</v>
      </c>
      <c r="E1754" s="15">
        <f ca="1">LOOKUP(D1754,$F$6:$F$9,$I$6:$I$9)</f>
        <v>8</v>
      </c>
      <c r="F1754" s="15">
        <f ca="1">LOOKUP(D1754,$F$6:$F$9,$J$6:$J$9)</f>
        <v>40</v>
      </c>
      <c r="G1754" s="15">
        <f ca="1">LOOKUP(D1754,$F$6:$F$9,$K$6:$K$9)</f>
        <v>24</v>
      </c>
      <c r="H1754" s="15">
        <f ca="1">LOOKUP(D1754,$F$6:$F$9,$L$6:$L$9)</f>
        <v>260</v>
      </c>
      <c r="I1754" s="20">
        <f ca="1">RAND()</f>
        <v>0.17453291041549912</v>
      </c>
      <c r="J1754" s="15">
        <f ca="1">IF(B1754=1, ROUND(_xlfn.NORM.INV(I1754,$C$5,$C$6)*(1+$T$14), 0), ROUND(_xlfn.NORM.INV(I1754, $D$5, $D$6)*(1+$T$14), 0))</f>
        <v>3</v>
      </c>
      <c r="K1754" s="20">
        <f ca="1">RAND()</f>
        <v>0.36249224896696985</v>
      </c>
      <c r="L1754" s="18">
        <f ca="1">IF(B1754=1, ROUND(_xlfn.NORM.INV(K1754,$C$7,$C$8), 2), ROUND(_xlfn.NORM.INV(K1754, $D$7, $D$8), 2))</f>
        <v>10332.040000000001</v>
      </c>
      <c r="M1754" s="15">
        <f ca="1">MIN(E1754,J1754)</f>
        <v>3</v>
      </c>
      <c r="N1754" s="15">
        <f ca="1">RAND()</f>
        <v>0.36381375534930482</v>
      </c>
      <c r="O1754" s="19">
        <f ca="1">(IF(B1754=1, $G$21+($G$22-$G$21)*N1754, $H$21+($H$22-$H$21)*N1754))</f>
        <v>2.0914412660479144E-2</v>
      </c>
      <c r="P1754" s="15">
        <f ca="1">ROUND(M1754*(1-O1754), 0)</f>
        <v>3</v>
      </c>
      <c r="Q1754" s="20">
        <f ca="1">RAND()</f>
        <v>0.24543688239344241</v>
      </c>
      <c r="R1754" s="15">
        <f ca="1">IF(B1754=1, ROUND(_xlfn.NORM.INV(Q1754,$C$9,$C$10)*(1+$T$14), 0), ROUND(_xlfn.NORM.INV(Q1754, $D$9, $D$10)*(1+$T$14), 0))</f>
        <v>33</v>
      </c>
      <c r="S1754" s="20">
        <f ca="1">RAND()</f>
        <v>0.40842812649491755</v>
      </c>
      <c r="T1754" s="18">
        <f ca="1">IF(B1754=1, ROUND(_xlfn.NORM.INV(S1754,$C$11,$C$12), 2), ROUND(_xlfn.NORM.INV(S1754, $D$11, $D$12), 2))</f>
        <v>5193.42</v>
      </c>
      <c r="U1754" s="15">
        <f ca="1">MIN(F1754,R1754)</f>
        <v>33</v>
      </c>
      <c r="V1754" s="15">
        <f ca="1">RAND()</f>
        <v>0.99238385481259539</v>
      </c>
      <c r="W1754" s="19">
        <f ca="1">(IF(B1754=1, $G$21+($G$22-$G$21)*V1754, $H$21+($H$22-$H$21)*V1754))</f>
        <v>3.9771515644377864E-2</v>
      </c>
      <c r="X1754" s="15">
        <f ca="1">ROUND(U1754*(1-W1754), 0)</f>
        <v>32</v>
      </c>
      <c r="Y1754" s="20">
        <f ca="1">RAND()</f>
        <v>0.48936415851582826</v>
      </c>
      <c r="Z1754" s="15">
        <f ca="1">IF(B1754=1, ROUND(_xlfn.NORM.INV(Y1754,$C$13,$C$14)*(1+$T$14), 0), ROUND(_xlfn.NORM.INV(Y1754, $D$13, $D$14)*(1+$T$14), 0))</f>
        <v>35</v>
      </c>
      <c r="AA1754" s="20">
        <f ca="1">RAND()</f>
        <v>0.25132345100027109</v>
      </c>
      <c r="AB1754" s="18">
        <f ca="1">IF(B1754=1, ROUND(_xlfn.NORM.INV(AA1754,$C$15,$C$16), 2), ROUND(_xlfn.NORM.INV(AA1754, $D$15, $D$16), 2))</f>
        <v>2716.5</v>
      </c>
      <c r="AC1754" s="15">
        <f ca="1">MIN(G1754,Z1754)</f>
        <v>24</v>
      </c>
      <c r="AD1754" s="15">
        <f ca="1">RAND()</f>
        <v>0.58606818867483101</v>
      </c>
      <c r="AE1754" s="19">
        <f ca="1">(IF(B1754=1, $G$21+($G$22-$G$21)*AD1754, $H$21+($H$22-$H$21)*AD1754))</f>
        <v>2.7582045660244928E-2</v>
      </c>
      <c r="AF1754" s="15">
        <f ca="1">ROUND(AC1754*(1-AE1754), 0)</f>
        <v>23</v>
      </c>
      <c r="AG1754" s="20">
        <f ca="1">RAND()</f>
        <v>0.21893361384540733</v>
      </c>
      <c r="AH1754" s="15">
        <f ca="1">IF(B1754=1, ROUND(_xlfn.NORM.INV(AG1754,$C$17,$C$18)*(1+$T$14), 0), ROUND(_xlfn.NORM.INV(AG1754, $D$17, $D$18)*(1+$T$14), 0))</f>
        <v>159</v>
      </c>
      <c r="AI1754" s="20">
        <f ca="1">RAND()</f>
        <v>0.65176333560583466</v>
      </c>
      <c r="AJ1754" s="18">
        <f ca="1">IF(B1754=1, ROUND(_xlfn.NORM.INV(AI1754,$C$19,$C$20), 2), ROUND(_xlfn.NORM.INV(AI1754, $D$19, $D$20), 2))</f>
        <v>1778.36</v>
      </c>
      <c r="AK1754" s="15">
        <f ca="1">MIN(ROUND(H1754*(1+$C$22),0),AH1754)</f>
        <v>159</v>
      </c>
      <c r="AL1754" s="20">
        <f ca="1">RAND()</f>
        <v>0.51973338605632413</v>
      </c>
      <c r="AM1754" s="19">
        <f ca="1">(IF(B1754=1, $G$21+($G$22-$G$21)*AL1754, $H$21+($H$22-$H$21)*AL1754))</f>
        <v>2.5592001581689724E-2</v>
      </c>
      <c r="AN1754" s="15">
        <f ca="1">ROUND(AK1754*(1-AM1754), 0)</f>
        <v>155</v>
      </c>
      <c r="AO1754" s="18">
        <f ca="1">SUM(IF(AN1754&gt;H1754, (AN1754-H1754)*($G$23+AJ1754), 0),IF(AF1754&gt;G1754,(AF1754-G1754)*($G$23+AB1754),0),IF(X1754&gt;F1754,(X1754-F1754)*($G$23+T1754),0),IF(P1754&gt;E1754,(P1754-E1754)*($G$23+L1754),0))</f>
        <v>0</v>
      </c>
      <c r="AP1754" s="18">
        <f>-$C$24</f>
        <v>-313614.51120000001</v>
      </c>
      <c r="AQ1754" s="17">
        <f ca="1">L1754*P1754+T1754*X1754+AB1754*AF1754+AJ1754*AN1754-AO1754+AP1754</f>
        <v>221696.34879999998</v>
      </c>
      <c r="AS1754" s="21">
        <f ca="1">SUM(IF(AN1754&gt;H1754, (AN1754-H1754), 0),IF(AF1754&gt;G1754,(AF1754-G1754),0),IF(X1754&gt;F1754,(X1754-F1754),0),IF(P1754&gt;E1754,(P1754-E1754),0))</f>
        <v>0</v>
      </c>
    </row>
    <row r="1755" spans="1:45" x14ac:dyDescent="0.4">
      <c r="A1755" s="15">
        <v>1727</v>
      </c>
      <c r="B1755" s="15">
        <f ca="1">IF(RAND() &lt; (8/12), 0, 1)</f>
        <v>1</v>
      </c>
      <c r="C1755" s="20">
        <f ca="1">RAND()</f>
        <v>0.70046527311576923</v>
      </c>
      <c r="D1755" s="15" t="str">
        <f ca="1">LOOKUP(C1755,$H$13:$H$16,$F$13:$F$16)</f>
        <v>Boeing 777-300ER</v>
      </c>
      <c r="E1755" s="15">
        <f ca="1">LOOKUP(D1755,$F$6:$F$9,$I$6:$I$9)</f>
        <v>8</v>
      </c>
      <c r="F1755" s="15">
        <f ca="1">LOOKUP(D1755,$F$6:$F$9,$J$6:$J$9)</f>
        <v>40</v>
      </c>
      <c r="G1755" s="15">
        <f ca="1">LOOKUP(D1755,$F$6:$F$9,$K$6:$K$9)</f>
        <v>24</v>
      </c>
      <c r="H1755" s="15">
        <f ca="1">LOOKUP(D1755,$F$6:$F$9,$L$6:$L$9)</f>
        <v>260</v>
      </c>
      <c r="I1755" s="20">
        <f ca="1">RAND()</f>
        <v>0.46318549973186196</v>
      </c>
      <c r="J1755" s="15">
        <f ca="1">IF(B1755=1, ROUND(_xlfn.NORM.INV(I1755,$C$5,$C$6)*(1+$T$14), 0), ROUND(_xlfn.NORM.INV(I1755, $D$5, $D$6)*(1+$T$14), 0))</f>
        <v>6</v>
      </c>
      <c r="K1755" s="20">
        <f ca="1">RAND()</f>
        <v>7.6956161380332233E-2</v>
      </c>
      <c r="L1755" s="18">
        <f ca="1">IF(B1755=1, ROUND(_xlfn.NORM.INV(K1755,$C$7,$C$8), 2), ROUND(_xlfn.NORM.INV(K1755, $D$7, $D$8), 2))</f>
        <v>11087.48</v>
      </c>
      <c r="M1755" s="15">
        <f ca="1">MIN(E1755,J1755)</f>
        <v>6</v>
      </c>
      <c r="N1755" s="15">
        <f ca="1">RAND()</f>
        <v>0.59671082086617844</v>
      </c>
      <c r="O1755" s="19">
        <f ca="1">(IF(B1755=1, $G$21+($G$22-$G$21)*N1755, $H$21+($H$22-$H$21)*N1755))</f>
        <v>3.5884878730316247E-2</v>
      </c>
      <c r="P1755" s="15">
        <f ca="1">ROUND(M1755*(1-O1755), 0)</f>
        <v>6</v>
      </c>
      <c r="Q1755" s="20">
        <f ca="1">RAND()</f>
        <v>0.25469622325320451</v>
      </c>
      <c r="R1755" s="15">
        <f ca="1">IF(B1755=1, ROUND(_xlfn.NORM.INV(Q1755,$C$9,$C$10)*(1+$T$14), 0), ROUND(_xlfn.NORM.INV(Q1755, $D$9, $D$10)*(1+$T$14), 0))</f>
        <v>44</v>
      </c>
      <c r="S1755" s="20">
        <f ca="1">RAND()</f>
        <v>0.46619052291697094</v>
      </c>
      <c r="T1755" s="18">
        <f ca="1">IF(B1755=1, ROUND(_xlfn.NORM.INV(S1755,$C$11,$C$12), 2), ROUND(_xlfn.NORM.INV(S1755, $D$11, $D$12), 2))</f>
        <v>6752.93</v>
      </c>
      <c r="U1755" s="15">
        <f ca="1">MIN(F1755,R1755)</f>
        <v>40</v>
      </c>
      <c r="V1755" s="15">
        <f ca="1">RAND()</f>
        <v>0.17539103783001675</v>
      </c>
      <c r="W1755" s="19">
        <f ca="1">(IF(B1755=1, $G$21+($G$22-$G$21)*V1755, $H$21+($H$22-$H$21)*V1755))</f>
        <v>2.1138686324050585E-2</v>
      </c>
      <c r="X1755" s="15">
        <f ca="1">ROUND(U1755*(1-W1755), 0)</f>
        <v>39</v>
      </c>
      <c r="Y1755" s="20">
        <f ca="1">RAND()</f>
        <v>0.94036897232565464</v>
      </c>
      <c r="Z1755" s="15">
        <f ca="1">IF(B1755=1, ROUND(_xlfn.NORM.INV(Y1755,$C$13,$C$14)*(1+$T$14), 0), ROUND(_xlfn.NORM.INV(Y1755, $D$13, $D$14)*(1+$T$14), 0))</f>
        <v>91</v>
      </c>
      <c r="AA1755" s="20">
        <f ca="1">RAND()</f>
        <v>0.79827748846724567</v>
      </c>
      <c r="AB1755" s="18">
        <f ca="1">IF(B1755=1, ROUND(_xlfn.NORM.INV(AA1755,$C$15,$C$16), 2), ROUND(_xlfn.NORM.INV(AA1755, $D$15, $D$16), 2))</f>
        <v>4044.16</v>
      </c>
      <c r="AC1755" s="15">
        <f ca="1">MIN(G1755,Z1755)</f>
        <v>24</v>
      </c>
      <c r="AD1755" s="15">
        <f ca="1">RAND()</f>
        <v>0.64392110191902396</v>
      </c>
      <c r="AE1755" s="19">
        <f ca="1">(IF(B1755=1, $G$21+($G$22-$G$21)*AD1755, $H$21+($H$22-$H$21)*AD1755))</f>
        <v>3.7537238567165843E-2</v>
      </c>
      <c r="AF1755" s="15">
        <f ca="1">ROUND(AC1755*(1-AE1755), 0)</f>
        <v>23</v>
      </c>
      <c r="AG1755" s="20">
        <f ca="1">RAND()</f>
        <v>0.56018664936935192</v>
      </c>
      <c r="AH1755" s="15">
        <f ca="1">IF(B1755=1, ROUND(_xlfn.NORM.INV(AG1755,$C$17,$C$18)*(1+$T$14), 0), ROUND(_xlfn.NORM.INV(AG1755, $D$17, $D$18)*(1+$T$14), 0))</f>
        <v>324</v>
      </c>
      <c r="AI1755" s="20">
        <f ca="1">RAND()</f>
        <v>0.14586850558019882</v>
      </c>
      <c r="AJ1755" s="18">
        <f ca="1">IF(B1755=1, ROUND(_xlfn.NORM.INV(AI1755,$C$19,$C$20), 2), ROUND(_xlfn.NORM.INV(AI1755, $D$19, $D$20), 2))</f>
        <v>1959.58</v>
      </c>
      <c r="AK1755" s="15">
        <f ca="1">MIN(ROUND(H1755*(1+$C$22),0),AH1755)</f>
        <v>273</v>
      </c>
      <c r="AL1755" s="20">
        <f ca="1">RAND()</f>
        <v>0.59285114210129042</v>
      </c>
      <c r="AM1755" s="19">
        <f ca="1">(IF(B1755=1, $G$21+($G$22-$G$21)*AL1755, $H$21+($H$22-$H$21)*AL1755))</f>
        <v>3.5749789973545165E-2</v>
      </c>
      <c r="AN1755" s="15">
        <f ca="1">ROUND(AK1755*(1-AM1755), 0)</f>
        <v>263</v>
      </c>
      <c r="AO1755" s="18">
        <f ca="1">SUM(IF(AN1755&gt;H1755, (AN1755-H1755)*($G$23+AJ1755), 0),IF(AF1755&gt;G1755,(AF1755-G1755)*($G$23+AB1755),0),IF(X1755&gt;F1755,(X1755-F1755)*($G$23+T1755),0),IF(P1755&gt;E1755,(P1755-E1755)*($G$23+L1755),0))</f>
        <v>8431.74</v>
      </c>
      <c r="AP1755" s="18">
        <f>-$C$24</f>
        <v>-313614.51120000001</v>
      </c>
      <c r="AQ1755" s="17">
        <f ca="1">L1755*P1755+T1755*X1755+AB1755*AF1755+AJ1755*AN1755-AO1755+AP1755</f>
        <v>616228.11880000005</v>
      </c>
      <c r="AS1755" s="21">
        <f ca="1">SUM(IF(AN1755&gt;H1755, (AN1755-H1755), 0),IF(AF1755&gt;G1755,(AF1755-G1755),0),IF(X1755&gt;F1755,(X1755-F1755),0),IF(P1755&gt;E1755,(P1755-E1755),0))</f>
        <v>3</v>
      </c>
    </row>
    <row r="1756" spans="1:45" x14ac:dyDescent="0.4">
      <c r="A1756" s="15">
        <v>1728</v>
      </c>
      <c r="B1756" s="15">
        <f ca="1">IF(RAND() &lt; (8/12), 0, 1)</f>
        <v>1</v>
      </c>
      <c r="C1756" s="20">
        <f ca="1">RAND()</f>
        <v>1.9577392468017041E-2</v>
      </c>
      <c r="D1756" s="15" t="str">
        <f ca="1">LOOKUP(C1756,$H$13:$H$16,$F$13:$F$16)</f>
        <v>Airbus A350-900</v>
      </c>
      <c r="E1756" s="15">
        <f ca="1">LOOKUP(D1756,$F$6:$F$9,$I$6:$I$9)</f>
        <v>0</v>
      </c>
      <c r="F1756" s="15">
        <f ca="1">LOOKUP(D1756,$F$6:$F$9,$J$6:$J$9)</f>
        <v>32</v>
      </c>
      <c r="G1756" s="15">
        <f ca="1">LOOKUP(D1756,$F$6:$F$9,$K$6:$K$9)</f>
        <v>21</v>
      </c>
      <c r="H1756" s="15">
        <f ca="1">LOOKUP(D1756,$F$6:$F$9,$L$6:$L$9)</f>
        <v>259</v>
      </c>
      <c r="I1756" s="20">
        <f ca="1">RAND()</f>
        <v>0.55663750992364414</v>
      </c>
      <c r="J1756" s="15">
        <f ca="1">IF(B1756=1, ROUND(_xlfn.NORM.INV(I1756,$C$5,$C$6)*(1+$T$14), 0), ROUND(_xlfn.NORM.INV(I1756, $D$5, $D$6)*(1+$T$14), 0))</f>
        <v>7</v>
      </c>
      <c r="K1756" s="20">
        <f ca="1">RAND()</f>
        <v>0.14476938123118399</v>
      </c>
      <c r="L1756" s="18">
        <f ca="1">IF(B1756=1, ROUND(_xlfn.NORM.INV(K1756,$C$7,$C$8), 2), ROUND(_xlfn.NORM.INV(K1756, $D$7, $D$8), 2))</f>
        <v>11748.82</v>
      </c>
      <c r="M1756" s="15">
        <f ca="1">MIN(E1756,J1756)</f>
        <v>0</v>
      </c>
      <c r="N1756" s="15">
        <f ca="1">RAND()</f>
        <v>0.25679172581008436</v>
      </c>
      <c r="O1756" s="19">
        <f ca="1">(IF(B1756=1, $G$21+($G$22-$G$21)*N1756, $H$21+($H$22-$H$21)*N1756))</f>
        <v>2.3987710403352951E-2</v>
      </c>
      <c r="P1756" s="15">
        <f ca="1">ROUND(M1756*(1-O1756), 0)</f>
        <v>0</v>
      </c>
      <c r="Q1756" s="20">
        <f ca="1">RAND()</f>
        <v>3.931782574968401E-2</v>
      </c>
      <c r="R1756" s="15">
        <f ca="1">IF(B1756=1, ROUND(_xlfn.NORM.INV(Q1756,$C$9,$C$10)*(1+$T$14), 0), ROUND(_xlfn.NORM.INV(Q1756, $D$9, $D$10)*(1+$T$14), 0))</f>
        <v>17</v>
      </c>
      <c r="S1756" s="20">
        <f ca="1">RAND()</f>
        <v>0.21956028695150109</v>
      </c>
      <c r="T1756" s="18">
        <f ca="1">IF(B1756=1, ROUND(_xlfn.NORM.INV(S1756,$C$11,$C$12), 2), ROUND(_xlfn.NORM.INV(S1756, $D$11, $D$12), 2))</f>
        <v>6131.81</v>
      </c>
      <c r="U1756" s="15">
        <f ca="1">MIN(F1756,R1756)</f>
        <v>17</v>
      </c>
      <c r="V1756" s="15">
        <f ca="1">RAND()</f>
        <v>0.6688016194971097</v>
      </c>
      <c r="W1756" s="19">
        <f ca="1">(IF(B1756=1, $G$21+($G$22-$G$21)*V1756, $H$21+($H$22-$H$21)*V1756))</f>
        <v>3.8408056682398842E-2</v>
      </c>
      <c r="X1756" s="15">
        <f ca="1">ROUND(U1756*(1-W1756), 0)</f>
        <v>16</v>
      </c>
      <c r="Y1756" s="20">
        <f ca="1">RAND()</f>
        <v>7.8118582780012269E-2</v>
      </c>
      <c r="Z1756" s="15">
        <f ca="1">IF(B1756=1, ROUND(_xlfn.NORM.INV(Y1756,$C$13,$C$14)*(1+$T$14), 0), ROUND(_xlfn.NORM.INV(Y1756, $D$13, $D$14)*(1+$T$14), 0))</f>
        <v>22</v>
      </c>
      <c r="AA1756" s="20">
        <f ca="1">RAND()</f>
        <v>0.73954818360611974</v>
      </c>
      <c r="AB1756" s="18">
        <f ca="1">IF(B1756=1, ROUND(_xlfn.NORM.INV(AA1756,$C$15,$C$16), 2), ROUND(_xlfn.NORM.INV(AA1756, $D$15, $D$16), 2))</f>
        <v>3951.09</v>
      </c>
      <c r="AC1756" s="15">
        <f ca="1">MIN(G1756,Z1756)</f>
        <v>21</v>
      </c>
      <c r="AD1756" s="15">
        <f ca="1">RAND()</f>
        <v>0.53335917754709905</v>
      </c>
      <c r="AE1756" s="19">
        <f ca="1">(IF(B1756=1, $G$21+($G$22-$G$21)*AD1756, $H$21+($H$22-$H$21)*AD1756))</f>
        <v>3.366757121414847E-2</v>
      </c>
      <c r="AF1756" s="15">
        <f ca="1">ROUND(AC1756*(1-AE1756), 0)</f>
        <v>20</v>
      </c>
      <c r="AG1756" s="20">
        <f ca="1">RAND()</f>
        <v>0.61141331680364641</v>
      </c>
      <c r="AH1756" s="15">
        <f ca="1">IF(B1756=1, ROUND(_xlfn.NORM.INV(AG1756,$C$17,$C$18)*(1+$T$14), 0), ROUND(_xlfn.NORM.INV(AG1756, $D$17, $D$18)*(1+$T$14), 0))</f>
        <v>340</v>
      </c>
      <c r="AI1756" s="20">
        <f ca="1">RAND()</f>
        <v>0.48498991334556529</v>
      </c>
      <c r="AJ1756" s="18">
        <f ca="1">IF(B1756=1, ROUND(_xlfn.NORM.INV(AI1756,$C$19,$C$20), 2), ROUND(_xlfn.NORM.INV(AI1756, $D$19, $D$20), 2))</f>
        <v>2265.17</v>
      </c>
      <c r="AK1756" s="15">
        <f ca="1">MIN(ROUND(H1756*(1+$C$22),0),AH1756)</f>
        <v>272</v>
      </c>
      <c r="AL1756" s="20">
        <f ca="1">RAND()</f>
        <v>0.70241171688398207</v>
      </c>
      <c r="AM1756" s="19">
        <f ca="1">(IF(B1756=1, $G$21+($G$22-$G$21)*AL1756, $H$21+($H$22-$H$21)*AL1756))</f>
        <v>3.9584410090939375E-2</v>
      </c>
      <c r="AN1756" s="15">
        <f ca="1">ROUND(AK1756*(1-AM1756), 0)</f>
        <v>261</v>
      </c>
      <c r="AO1756" s="18">
        <f ca="1">SUM(IF(AN1756&gt;H1756, (AN1756-H1756)*($G$23+AJ1756), 0),IF(AF1756&gt;G1756,(AF1756-G1756)*($G$23+AB1756),0),IF(X1756&gt;F1756,(X1756-F1756)*($G$23+T1756),0),IF(P1756&gt;E1756,(P1756-E1756)*($G$23+L1756),0))</f>
        <v>6232.34</v>
      </c>
      <c r="AP1756" s="18">
        <f>-$C$24</f>
        <v>-313614.51120000001</v>
      </c>
      <c r="AQ1756" s="17">
        <f ca="1">L1756*P1756+T1756*X1756+AB1756*AF1756+AJ1756*AN1756-AO1756+AP1756</f>
        <v>448493.27880000003</v>
      </c>
      <c r="AS1756" s="21">
        <f ca="1">SUM(IF(AN1756&gt;H1756, (AN1756-H1756), 0),IF(AF1756&gt;G1756,(AF1756-G1756),0),IF(X1756&gt;F1756,(X1756-F1756),0),IF(P1756&gt;E1756,(P1756-E1756),0))</f>
        <v>2</v>
      </c>
    </row>
    <row r="1757" spans="1:45" x14ac:dyDescent="0.4">
      <c r="A1757" s="15">
        <v>1729</v>
      </c>
      <c r="B1757" s="15">
        <f ca="1">IF(RAND() &lt; (8/12), 0, 1)</f>
        <v>0</v>
      </c>
      <c r="C1757" s="20">
        <f ca="1">RAND()</f>
        <v>0.70721194298777867</v>
      </c>
      <c r="D1757" s="15" t="str">
        <f ca="1">LOOKUP(C1757,$H$13:$H$16,$F$13:$F$16)</f>
        <v>Boeing 777-300ER</v>
      </c>
      <c r="E1757" s="15">
        <f ca="1">LOOKUP(D1757,$F$6:$F$9,$I$6:$I$9)</f>
        <v>8</v>
      </c>
      <c r="F1757" s="15">
        <f ca="1">LOOKUP(D1757,$F$6:$F$9,$J$6:$J$9)</f>
        <v>40</v>
      </c>
      <c r="G1757" s="15">
        <f ca="1">LOOKUP(D1757,$F$6:$F$9,$K$6:$K$9)</f>
        <v>24</v>
      </c>
      <c r="H1757" s="15">
        <f ca="1">LOOKUP(D1757,$F$6:$F$9,$L$6:$L$9)</f>
        <v>260</v>
      </c>
      <c r="I1757" s="20">
        <f ca="1">RAND()</f>
        <v>0.45152015313243354</v>
      </c>
      <c r="J1757" s="15">
        <f ca="1">IF(B1757=1, ROUND(_xlfn.NORM.INV(I1757,$C$5,$C$6)*(1+$T$14), 0), ROUND(_xlfn.NORM.INV(I1757, $D$5, $D$6)*(1+$T$14), 0))</f>
        <v>4</v>
      </c>
      <c r="K1757" s="20">
        <f ca="1">RAND()</f>
        <v>0.50760188667340889</v>
      </c>
      <c r="L1757" s="18">
        <f ca="1">IF(B1757=1, ROUND(_xlfn.NORM.INV(K1757,$C$7,$C$8), 2), ROUND(_xlfn.NORM.INV(K1757, $D$7, $D$8), 2))</f>
        <v>10501.07</v>
      </c>
      <c r="M1757" s="15">
        <f ca="1">MIN(E1757,J1757)</f>
        <v>4</v>
      </c>
      <c r="N1757" s="15">
        <f ca="1">RAND()</f>
        <v>0.69008639734194999</v>
      </c>
      <c r="O1757" s="19">
        <f ca="1">(IF(B1757=1, $G$21+($G$22-$G$21)*N1757, $H$21+($H$22-$H$21)*N1757))</f>
        <v>3.0702591920258496E-2</v>
      </c>
      <c r="P1757" s="15">
        <f ca="1">ROUND(M1757*(1-O1757), 0)</f>
        <v>4</v>
      </c>
      <c r="Q1757" s="20">
        <f ca="1">RAND()</f>
        <v>0.88869914672898698</v>
      </c>
      <c r="R1757" s="15">
        <f ca="1">IF(B1757=1, ROUND(_xlfn.NORM.INV(Q1757,$C$9,$C$10)*(1+$T$14), 0), ROUND(_xlfn.NORM.INV(Q1757, $D$9, $D$10)*(1+$T$14), 0))</f>
        <v>53</v>
      </c>
      <c r="S1757" s="20">
        <f ca="1">RAND()</f>
        <v>9.163383062442354E-3</v>
      </c>
      <c r="T1757" s="18">
        <f ca="1">IF(B1757=1, ROUND(_xlfn.NORM.INV(S1757,$C$11,$C$12), 2), ROUND(_xlfn.NORM.INV(S1757, $D$11, $D$12), 2))</f>
        <v>4708.63</v>
      </c>
      <c r="U1757" s="15">
        <f ca="1">MIN(F1757,R1757)</f>
        <v>40</v>
      </c>
      <c r="V1757" s="15">
        <f ca="1">RAND()</f>
        <v>0.47042782846395104</v>
      </c>
      <c r="W1757" s="19">
        <f ca="1">(IF(B1757=1, $G$21+($G$22-$G$21)*V1757, $H$21+($H$22-$H$21)*V1757))</f>
        <v>2.4112834853918533E-2</v>
      </c>
      <c r="X1757" s="15">
        <f ca="1">ROUND(U1757*(1-W1757), 0)</f>
        <v>39</v>
      </c>
      <c r="Y1757" s="20">
        <f ca="1">RAND()</f>
        <v>0.35967258008027603</v>
      </c>
      <c r="Z1757" s="15">
        <f ca="1">IF(B1757=1, ROUND(_xlfn.NORM.INV(Y1757,$C$13,$C$14)*(1+$T$14), 0), ROUND(_xlfn.NORM.INV(Y1757, $D$13, $D$14)*(1+$T$14), 0))</f>
        <v>32</v>
      </c>
      <c r="AA1757" s="20">
        <f ca="1">RAND()</f>
        <v>0.72111955356465074</v>
      </c>
      <c r="AB1757" s="18">
        <f ca="1">IF(B1757=1, ROUND(_xlfn.NORM.INV(AA1757,$C$15,$C$16), 2), ROUND(_xlfn.NORM.INV(AA1757, $D$15, $D$16), 2))</f>
        <v>2869.21</v>
      </c>
      <c r="AC1757" s="15">
        <f ca="1">MIN(G1757,Z1757)</f>
        <v>24</v>
      </c>
      <c r="AD1757" s="15">
        <f ca="1">RAND()</f>
        <v>0.65429205457561279</v>
      </c>
      <c r="AE1757" s="19">
        <f ca="1">(IF(B1757=1, $G$21+($G$22-$G$21)*AD1757, $H$21+($H$22-$H$21)*AD1757))</f>
        <v>2.962876163726838E-2</v>
      </c>
      <c r="AF1757" s="15">
        <f ca="1">ROUND(AC1757*(1-AE1757), 0)</f>
        <v>23</v>
      </c>
      <c r="AG1757" s="20">
        <f ca="1">RAND()</f>
        <v>0.55463090523202085</v>
      </c>
      <c r="AH1757" s="15">
        <f ca="1">IF(B1757=1, ROUND(_xlfn.NORM.INV(AG1757,$C$17,$C$18)*(1+$T$14), 0), ROUND(_xlfn.NORM.INV(AG1757, $D$17, $D$18)*(1+$T$14), 0))</f>
        <v>207</v>
      </c>
      <c r="AI1757" s="20">
        <f ca="1">RAND()</f>
        <v>0.56526824257702291</v>
      </c>
      <c r="AJ1757" s="18">
        <f ca="1">IF(B1757=1, ROUND(_xlfn.NORM.INV(AI1757,$C$19,$C$20), 2), ROUND(_xlfn.NORM.INV(AI1757, $D$19, $D$20), 2))</f>
        <v>1761.21</v>
      </c>
      <c r="AK1757" s="15">
        <f ca="1">MIN(ROUND(H1757*(1+$C$22),0),AH1757)</f>
        <v>207</v>
      </c>
      <c r="AL1757" s="20">
        <f ca="1">RAND()</f>
        <v>0.12385908059832629</v>
      </c>
      <c r="AM1757" s="19">
        <f ca="1">(IF(B1757=1, $G$21+($G$22-$G$21)*AL1757, $H$21+($H$22-$H$21)*AL1757))</f>
        <v>1.3715772417949789E-2</v>
      </c>
      <c r="AN1757" s="15">
        <f ca="1">ROUND(AK1757*(1-AM1757), 0)</f>
        <v>204</v>
      </c>
      <c r="AO1757" s="18">
        <f ca="1">SUM(IF(AN1757&gt;H1757, (AN1757-H1757)*($G$23+AJ1757), 0),IF(AF1757&gt;G1757,(AF1757-G1757)*($G$23+AB1757),0),IF(X1757&gt;F1757,(X1757-F1757)*($G$23+T1757),0),IF(P1757&gt;E1757,(P1757-E1757)*($G$23+L1757),0))</f>
        <v>0</v>
      </c>
      <c r="AP1757" s="18">
        <f>-$C$24</f>
        <v>-313614.51120000001</v>
      </c>
      <c r="AQ1757" s="17">
        <f ca="1">L1757*P1757+T1757*X1757+AB1757*AF1757+AJ1757*AN1757-AO1757+AP1757</f>
        <v>337305.00880000001</v>
      </c>
      <c r="AS1757" s="21">
        <f ca="1">SUM(IF(AN1757&gt;H1757, (AN1757-H1757), 0),IF(AF1757&gt;G1757,(AF1757-G1757),0),IF(X1757&gt;F1757,(X1757-F1757),0),IF(P1757&gt;E1757,(P1757-E1757),0))</f>
        <v>0</v>
      </c>
    </row>
    <row r="1758" spans="1:45" x14ac:dyDescent="0.4">
      <c r="A1758" s="15">
        <v>1730</v>
      </c>
      <c r="B1758" s="15">
        <f ca="1">IF(RAND() &lt; (8/12), 0, 1)</f>
        <v>0</v>
      </c>
      <c r="C1758" s="20">
        <f ca="1">RAND()</f>
        <v>0.81820767529697258</v>
      </c>
      <c r="D1758" s="15" t="str">
        <f ca="1">LOOKUP(C1758,$H$13:$H$16,$F$13:$F$16)</f>
        <v>Boeing 777-300ER</v>
      </c>
      <c r="E1758" s="15">
        <f ca="1">LOOKUP(D1758,$F$6:$F$9,$I$6:$I$9)</f>
        <v>8</v>
      </c>
      <c r="F1758" s="15">
        <f ca="1">LOOKUP(D1758,$F$6:$F$9,$J$6:$J$9)</f>
        <v>40</v>
      </c>
      <c r="G1758" s="15">
        <f ca="1">LOOKUP(D1758,$F$6:$F$9,$K$6:$K$9)</f>
        <v>24</v>
      </c>
      <c r="H1758" s="15">
        <f ca="1">LOOKUP(D1758,$F$6:$F$9,$L$6:$L$9)</f>
        <v>260</v>
      </c>
      <c r="I1758" s="20">
        <f ca="1">RAND()</f>
        <v>0.71089794569172293</v>
      </c>
      <c r="J1758" s="15">
        <f ca="1">IF(B1758=1, ROUND(_xlfn.NORM.INV(I1758,$C$5,$C$6)*(1+$T$14), 0), ROUND(_xlfn.NORM.INV(I1758, $D$5, $D$6)*(1+$T$14), 0))</f>
        <v>5</v>
      </c>
      <c r="K1758" s="20">
        <f ca="1">RAND()</f>
        <v>0.54415449011395511</v>
      </c>
      <c r="L1758" s="18">
        <f ca="1">IF(B1758=1, ROUND(_xlfn.NORM.INV(K1758,$C$7,$C$8), 2), ROUND(_xlfn.NORM.INV(K1758, $D$7, $D$8), 2))</f>
        <v>10542.93</v>
      </c>
      <c r="M1758" s="15">
        <f ca="1">MIN(E1758,J1758)</f>
        <v>5</v>
      </c>
      <c r="N1758" s="15">
        <f ca="1">RAND()</f>
        <v>0.89211248177699309</v>
      </c>
      <c r="O1758" s="19">
        <f ca="1">(IF(B1758=1, $G$21+($G$22-$G$21)*N1758, $H$21+($H$22-$H$21)*N1758))</f>
        <v>3.6763374453309794E-2</v>
      </c>
      <c r="P1758" s="15">
        <f ca="1">ROUND(M1758*(1-O1758), 0)</f>
        <v>5</v>
      </c>
      <c r="Q1758" s="20">
        <f ca="1">RAND()</f>
        <v>0.62906941235102032</v>
      </c>
      <c r="R1758" s="15">
        <f ca="1">IF(B1758=1, ROUND(_xlfn.NORM.INV(Q1758,$C$9,$C$10)*(1+$T$14), 0), ROUND(_xlfn.NORM.INV(Q1758, $D$9, $D$10)*(1+$T$14), 0))</f>
        <v>43</v>
      </c>
      <c r="S1758" s="20">
        <f ca="1">RAND()</f>
        <v>0.80878325562635445</v>
      </c>
      <c r="T1758" s="18">
        <f ca="1">IF(B1758=1, ROUND(_xlfn.NORM.INV(S1758,$C$11,$C$12), 2), ROUND(_xlfn.NORM.INV(S1758, $D$11, $D$12), 2))</f>
        <v>5445.23</v>
      </c>
      <c r="U1758" s="15">
        <f ca="1">MIN(F1758,R1758)</f>
        <v>40</v>
      </c>
      <c r="V1758" s="15">
        <f ca="1">RAND()</f>
        <v>8.6423063517270027E-2</v>
      </c>
      <c r="W1758" s="19">
        <f ca="1">(IF(B1758=1, $G$21+($G$22-$G$21)*V1758, $H$21+($H$22-$H$21)*V1758))</f>
        <v>1.2592691905518101E-2</v>
      </c>
      <c r="X1758" s="15">
        <f ca="1">ROUND(U1758*(1-W1758), 0)</f>
        <v>39</v>
      </c>
      <c r="Y1758" s="20">
        <f ca="1">RAND()</f>
        <v>0.9092801351361236</v>
      </c>
      <c r="Z1758" s="15">
        <f ca="1">IF(B1758=1, ROUND(_xlfn.NORM.INV(Y1758,$C$13,$C$14)*(1+$T$14), 0), ROUND(_xlfn.NORM.INV(Y1758, $D$13, $D$14)*(1+$T$14), 0))</f>
        <v>48</v>
      </c>
      <c r="AA1758" s="20">
        <f ca="1">RAND()</f>
        <v>0.98934413574134139</v>
      </c>
      <c r="AB1758" s="18">
        <f ca="1">IF(B1758=1, ROUND(_xlfn.NORM.INV(AA1758,$C$15,$C$16), 2), ROUND(_xlfn.NORM.INV(AA1758, $D$15, $D$16), 2))</f>
        <v>3077.79</v>
      </c>
      <c r="AC1758" s="15">
        <f ca="1">MIN(G1758,Z1758)</f>
        <v>24</v>
      </c>
      <c r="AD1758" s="15">
        <f ca="1">RAND()</f>
        <v>0.53647255258478321</v>
      </c>
      <c r="AE1758" s="19">
        <f ca="1">(IF(B1758=1, $G$21+($G$22-$G$21)*AD1758, $H$21+($H$22-$H$21)*AD1758))</f>
        <v>2.6094176577543496E-2</v>
      </c>
      <c r="AF1758" s="15">
        <f ca="1">ROUND(AC1758*(1-AE1758), 0)</f>
        <v>23</v>
      </c>
      <c r="AG1758" s="20">
        <f ca="1">RAND()</f>
        <v>0.39630471570454295</v>
      </c>
      <c r="AH1758" s="15">
        <f ca="1">IF(B1758=1, ROUND(_xlfn.NORM.INV(AG1758,$C$17,$C$18)*(1+$T$14), 0), ROUND(_xlfn.NORM.INV(AG1758, $D$17, $D$18)*(1+$T$14), 0))</f>
        <v>186</v>
      </c>
      <c r="AI1758" s="20">
        <f ca="1">RAND()</f>
        <v>0.71732289808642802</v>
      </c>
      <c r="AJ1758" s="18">
        <f ca="1">IF(B1758=1, ROUND(_xlfn.NORM.INV(AI1758,$C$19,$C$20), 2), ROUND(_xlfn.NORM.INV(AI1758, $D$19, $D$20), 2))</f>
        <v>1792.4</v>
      </c>
      <c r="AK1758" s="15">
        <f ca="1">MIN(ROUND(H1758*(1+$C$22),0),AH1758)</f>
        <v>186</v>
      </c>
      <c r="AL1758" s="20">
        <f ca="1">RAND()</f>
        <v>0.13891222987171936</v>
      </c>
      <c r="AM1758" s="19">
        <f ca="1">(IF(B1758=1, $G$21+($G$22-$G$21)*AL1758, $H$21+($H$22-$H$21)*AL1758))</f>
        <v>1.4167366896151581E-2</v>
      </c>
      <c r="AN1758" s="15">
        <f ca="1">ROUND(AK1758*(1-AM1758), 0)</f>
        <v>183</v>
      </c>
      <c r="AO1758" s="18">
        <f ca="1">SUM(IF(AN1758&gt;H1758, (AN1758-H1758)*($G$23+AJ1758), 0),IF(AF1758&gt;G1758,(AF1758-G1758)*($G$23+AB1758),0),IF(X1758&gt;F1758,(X1758-F1758)*($G$23+T1758),0),IF(P1758&gt;E1758,(P1758-E1758)*($G$23+L1758),0))</f>
        <v>0</v>
      </c>
      <c r="AP1758" s="18">
        <f>-$C$24</f>
        <v>-313614.51120000001</v>
      </c>
      <c r="AQ1758" s="17">
        <f ca="1">L1758*P1758+T1758*X1758+AB1758*AF1758+AJ1758*AN1758-AO1758+AP1758</f>
        <v>350262.47879999998</v>
      </c>
      <c r="AS1758" s="21">
        <f ca="1">SUM(IF(AN1758&gt;H1758, (AN1758-H1758), 0),IF(AF1758&gt;G1758,(AF1758-G1758),0),IF(X1758&gt;F1758,(X1758-F1758),0),IF(P1758&gt;E1758,(P1758-E1758),0))</f>
        <v>0</v>
      </c>
    </row>
    <row r="1759" spans="1:45" x14ac:dyDescent="0.4">
      <c r="A1759" s="15">
        <v>1731</v>
      </c>
      <c r="B1759" s="15">
        <f ca="1">IF(RAND() &lt; (8/12), 0, 1)</f>
        <v>0</v>
      </c>
      <c r="C1759" s="20">
        <f ca="1">RAND()</f>
        <v>0.92697591924445888</v>
      </c>
      <c r="D1759" s="15" t="str">
        <f ca="1">LOOKUP(C1759,$H$13:$H$16,$F$13:$F$16)</f>
        <v>Boeing 777-300ER</v>
      </c>
      <c r="E1759" s="15">
        <f ca="1">LOOKUP(D1759,$F$6:$F$9,$I$6:$I$9)</f>
        <v>8</v>
      </c>
      <c r="F1759" s="15">
        <f ca="1">LOOKUP(D1759,$F$6:$F$9,$J$6:$J$9)</f>
        <v>40</v>
      </c>
      <c r="G1759" s="15">
        <f ca="1">LOOKUP(D1759,$F$6:$F$9,$K$6:$K$9)</f>
        <v>24</v>
      </c>
      <c r="H1759" s="15">
        <f ca="1">LOOKUP(D1759,$F$6:$F$9,$L$6:$L$9)</f>
        <v>260</v>
      </c>
      <c r="I1759" s="20">
        <f ca="1">RAND()</f>
        <v>0.15480550685479166</v>
      </c>
      <c r="J1759" s="15">
        <f ca="1">IF(B1759=1, ROUND(_xlfn.NORM.INV(I1759,$C$5,$C$6)*(1+$T$14), 0), ROUND(_xlfn.NORM.INV(I1759, $D$5, $D$6)*(1+$T$14), 0))</f>
        <v>3</v>
      </c>
      <c r="K1759" s="20">
        <f ca="1">RAND()</f>
        <v>6.6175536239882926E-2</v>
      </c>
      <c r="L1759" s="18">
        <f ca="1">IF(B1759=1, ROUND(_xlfn.NORM.INV(K1759,$C$7,$C$8), 2), ROUND(_xlfn.NORM.INV(K1759, $D$7, $D$8), 2))</f>
        <v>9806.51</v>
      </c>
      <c r="M1759" s="15">
        <f ca="1">MIN(E1759,J1759)</f>
        <v>3</v>
      </c>
      <c r="N1759" s="15">
        <f ca="1">RAND()</f>
        <v>0.89172123673116332</v>
      </c>
      <c r="O1759" s="19">
        <f ca="1">(IF(B1759=1, $G$21+($G$22-$G$21)*N1759, $H$21+($H$22-$H$21)*N1759))</f>
        <v>3.6751637101934902E-2</v>
      </c>
      <c r="P1759" s="15">
        <f ca="1">ROUND(M1759*(1-O1759), 0)</f>
        <v>3</v>
      </c>
      <c r="Q1759" s="20">
        <f ca="1">RAND()</f>
        <v>0.21233334442460494</v>
      </c>
      <c r="R1759" s="15">
        <f ca="1">IF(B1759=1, ROUND(_xlfn.NORM.INV(Q1759,$C$9,$C$10)*(1+$T$14), 0), ROUND(_xlfn.NORM.INV(Q1759, $D$9, $D$10)*(1+$T$14), 0))</f>
        <v>32</v>
      </c>
      <c r="S1759" s="20">
        <f ca="1">RAND()</f>
        <v>0.65329858123815421</v>
      </c>
      <c r="T1759" s="18">
        <f ca="1">IF(B1759=1, ROUND(_xlfn.NORM.INV(S1759,$C$11,$C$12), 2), ROUND(_xlfn.NORM.INV(S1759, $D$11, $D$12), 2))</f>
        <v>5336.03</v>
      </c>
      <c r="U1759" s="15">
        <f ca="1">MIN(F1759,R1759)</f>
        <v>32</v>
      </c>
      <c r="V1759" s="15">
        <f ca="1">RAND()</f>
        <v>0.10881987923511993</v>
      </c>
      <c r="W1759" s="19">
        <f ca="1">(IF(B1759=1, $G$21+($G$22-$G$21)*V1759, $H$21+($H$22-$H$21)*V1759))</f>
        <v>1.3264596377053598E-2</v>
      </c>
      <c r="X1759" s="15">
        <f ca="1">ROUND(U1759*(1-W1759), 0)</f>
        <v>32</v>
      </c>
      <c r="Y1759" s="20">
        <f ca="1">RAND()</f>
        <v>0.35369109505317586</v>
      </c>
      <c r="Z1759" s="15">
        <f ca="1">IF(B1759=1, ROUND(_xlfn.NORM.INV(Y1759,$C$13,$C$14)*(1+$T$14), 0), ROUND(_xlfn.NORM.INV(Y1759, $D$13, $D$14)*(1+$T$14), 0))</f>
        <v>32</v>
      </c>
      <c r="AA1759" s="20">
        <f ca="1">RAND()</f>
        <v>0.13444232944801726</v>
      </c>
      <c r="AB1759" s="18">
        <f ca="1">IF(B1759=1, ROUND(_xlfn.NORM.INV(AA1759,$C$15,$C$16), 2), ROUND(_xlfn.NORM.INV(AA1759, $D$15, $D$16), 2))</f>
        <v>2663.59</v>
      </c>
      <c r="AC1759" s="15">
        <f ca="1">MIN(G1759,Z1759)</f>
        <v>24</v>
      </c>
      <c r="AD1759" s="15">
        <f ca="1">RAND()</f>
        <v>0.56438351756779936</v>
      </c>
      <c r="AE1759" s="19">
        <f ca="1">(IF(B1759=1, $G$21+($G$22-$G$21)*AD1759, $H$21+($H$22-$H$21)*AD1759))</f>
        <v>2.693150552703398E-2</v>
      </c>
      <c r="AF1759" s="15">
        <f ca="1">ROUND(AC1759*(1-AE1759), 0)</f>
        <v>23</v>
      </c>
      <c r="AG1759" s="20">
        <f ca="1">RAND()</f>
        <v>0.21914176693130161</v>
      </c>
      <c r="AH1759" s="15">
        <f ca="1">IF(B1759=1, ROUND(_xlfn.NORM.INV(AG1759,$C$17,$C$18)*(1+$T$14), 0), ROUND(_xlfn.NORM.INV(AG1759, $D$17, $D$18)*(1+$T$14), 0))</f>
        <v>159</v>
      </c>
      <c r="AI1759" s="20">
        <f ca="1">RAND()</f>
        <v>0.91349367354430966</v>
      </c>
      <c r="AJ1759" s="18">
        <f ca="1">IF(B1759=1, ROUND(_xlfn.NORM.INV(AI1759,$C$19,$C$20), 2), ROUND(_xlfn.NORM.INV(AI1759, $D$19, $D$20), 2))</f>
        <v>1852.23</v>
      </c>
      <c r="AK1759" s="15">
        <f ca="1">MIN(ROUND(H1759*(1+$C$22),0),AH1759)</f>
        <v>159</v>
      </c>
      <c r="AL1759" s="20">
        <f ca="1">RAND()</f>
        <v>0.93025443899990012</v>
      </c>
      <c r="AM1759" s="19">
        <f ca="1">(IF(B1759=1, $G$21+($G$22-$G$21)*AL1759, $H$21+($H$22-$H$21)*AL1759))</f>
        <v>3.7907633169997006E-2</v>
      </c>
      <c r="AN1759" s="15">
        <f ca="1">ROUND(AK1759*(1-AM1759), 0)</f>
        <v>153</v>
      </c>
      <c r="AO1759" s="18">
        <f ca="1">SUM(IF(AN1759&gt;H1759, (AN1759-H1759)*($G$23+AJ1759), 0),IF(AF1759&gt;G1759,(AF1759-G1759)*($G$23+AB1759),0),IF(X1759&gt;F1759,(X1759-F1759)*($G$23+T1759),0),IF(P1759&gt;E1759,(P1759-E1759)*($G$23+L1759),0))</f>
        <v>0</v>
      </c>
      <c r="AP1759" s="18">
        <f>-$C$24</f>
        <v>-313614.51120000001</v>
      </c>
      <c r="AQ1759" s="17">
        <f ca="1">L1759*P1759+T1759*X1759+AB1759*AF1759+AJ1759*AN1759-AO1759+AP1759</f>
        <v>231211.73879999999</v>
      </c>
      <c r="AS1759" s="21">
        <f ca="1">SUM(IF(AN1759&gt;H1759, (AN1759-H1759), 0),IF(AF1759&gt;G1759,(AF1759-G1759),0),IF(X1759&gt;F1759,(X1759-F1759),0),IF(P1759&gt;E1759,(P1759-E1759),0))</f>
        <v>0</v>
      </c>
    </row>
    <row r="1760" spans="1:45" x14ac:dyDescent="0.4">
      <c r="A1760" s="15">
        <v>1732</v>
      </c>
      <c r="B1760" s="15">
        <f ca="1">IF(RAND() &lt; (8/12), 0, 1)</f>
        <v>1</v>
      </c>
      <c r="C1760" s="20">
        <f ca="1">RAND()</f>
        <v>0.16408289781055996</v>
      </c>
      <c r="D1760" s="15" t="str">
        <f ca="1">LOOKUP(C1760,$H$13:$H$16,$F$13:$F$16)</f>
        <v>Airbus A350-900</v>
      </c>
      <c r="E1760" s="15">
        <f ca="1">LOOKUP(D1760,$F$6:$F$9,$I$6:$I$9)</f>
        <v>0</v>
      </c>
      <c r="F1760" s="15">
        <f ca="1">LOOKUP(D1760,$F$6:$F$9,$J$6:$J$9)</f>
        <v>32</v>
      </c>
      <c r="G1760" s="15">
        <f ca="1">LOOKUP(D1760,$F$6:$F$9,$K$6:$K$9)</f>
        <v>21</v>
      </c>
      <c r="H1760" s="15">
        <f ca="1">LOOKUP(D1760,$F$6:$F$9,$L$6:$L$9)</f>
        <v>259</v>
      </c>
      <c r="I1760" s="20">
        <f ca="1">RAND()</f>
        <v>0.41688491077460055</v>
      </c>
      <c r="J1760" s="15">
        <f ca="1">IF(B1760=1, ROUND(_xlfn.NORM.INV(I1760,$C$5,$C$6)*(1+$T$14), 0), ROUND(_xlfn.NORM.INV(I1760, $D$5, $D$6)*(1+$T$14), 0))</f>
        <v>6</v>
      </c>
      <c r="K1760" s="20">
        <f ca="1">RAND()</f>
        <v>0.45157791994820962</v>
      </c>
      <c r="L1760" s="18">
        <f ca="1">IF(B1760=1, ROUND(_xlfn.NORM.INV(K1760,$C$7,$C$8), 2), ROUND(_xlfn.NORM.INV(K1760, $D$7, $D$8), 2))</f>
        <v>13439.45</v>
      </c>
      <c r="M1760" s="15">
        <f ca="1">MIN(E1760,J1760)</f>
        <v>0</v>
      </c>
      <c r="N1760" s="15">
        <f ca="1">RAND()</f>
        <v>4.1206467275287872E-2</v>
      </c>
      <c r="O1760" s="19">
        <f ca="1">(IF(B1760=1, $G$21+($G$22-$G$21)*N1760, $H$21+($H$22-$H$21)*N1760))</f>
        <v>1.6442226354635076E-2</v>
      </c>
      <c r="P1760" s="15">
        <f ca="1">ROUND(M1760*(1-O1760), 0)</f>
        <v>0</v>
      </c>
      <c r="Q1760" s="20">
        <f ca="1">RAND()</f>
        <v>0.49768769550750502</v>
      </c>
      <c r="R1760" s="15">
        <f ca="1">IF(B1760=1, ROUND(_xlfn.NORM.INV(Q1760,$C$9,$C$10)*(1+$T$14), 0), ROUND(_xlfn.NORM.INV(Q1760, $D$9, $D$10)*(1+$T$14), 0))</f>
        <v>61</v>
      </c>
      <c r="S1760" s="20">
        <f ca="1">RAND()</f>
        <v>0.44916882071569819</v>
      </c>
      <c r="T1760" s="18">
        <f ca="1">IF(B1760=1, ROUND(_xlfn.NORM.INV(S1760,$C$11,$C$12), 2), ROUND(_xlfn.NORM.INV(S1760, $D$11, $D$12), 2))</f>
        <v>6714.24</v>
      </c>
      <c r="U1760" s="15">
        <f ca="1">MIN(F1760,R1760)</f>
        <v>32</v>
      </c>
      <c r="V1760" s="15">
        <f ca="1">RAND()</f>
        <v>0.4291282820337049</v>
      </c>
      <c r="W1760" s="19">
        <f ca="1">(IF(B1760=1, $G$21+($G$22-$G$21)*V1760, $H$21+($H$22-$H$21)*V1760))</f>
        <v>3.0019489871179673E-2</v>
      </c>
      <c r="X1760" s="15">
        <f ca="1">ROUND(U1760*(1-W1760), 0)</f>
        <v>31</v>
      </c>
      <c r="Y1760" s="20">
        <f ca="1">RAND()</f>
        <v>0.75951017895491135</v>
      </c>
      <c r="Z1760" s="15">
        <f ca="1">IF(B1760=1, ROUND(_xlfn.NORM.INV(Y1760,$C$13,$C$14)*(1+$T$14), 0), ROUND(_xlfn.NORM.INV(Y1760, $D$13, $D$14)*(1+$T$14), 0))</f>
        <v>71</v>
      </c>
      <c r="AA1760" s="20">
        <f ca="1">RAND()</f>
        <v>0.31181149861404378</v>
      </c>
      <c r="AB1760" s="18">
        <f ca="1">IF(B1760=1, ROUND(_xlfn.NORM.INV(AA1760,$C$15,$C$16), 2), ROUND(_xlfn.NORM.INV(AA1760, $D$15, $D$16), 2))</f>
        <v>3406.37</v>
      </c>
      <c r="AC1760" s="15">
        <f ca="1">MIN(G1760,Z1760)</f>
        <v>21</v>
      </c>
      <c r="AD1760" s="15">
        <f ca="1">RAND()</f>
        <v>0.62988083170204989</v>
      </c>
      <c r="AE1760" s="19">
        <f ca="1">(IF(B1760=1, $G$21+($G$22-$G$21)*AD1760, $H$21+($H$22-$H$21)*AD1760))</f>
        <v>3.7045829109571743E-2</v>
      </c>
      <c r="AF1760" s="15">
        <f ca="1">ROUND(AC1760*(1-AE1760), 0)</f>
        <v>20</v>
      </c>
      <c r="AG1760" s="20">
        <f ca="1">RAND()</f>
        <v>0.71866026201796407</v>
      </c>
      <c r="AH1760" s="15">
        <f ca="1">IF(B1760=1, ROUND(_xlfn.NORM.INV(AG1760,$C$17,$C$18)*(1+$T$14), 0), ROUND(_xlfn.NORM.INV(AG1760, $D$17, $D$18)*(1+$T$14), 0))</f>
        <v>377</v>
      </c>
      <c r="AI1760" s="20">
        <f ca="1">RAND()</f>
        <v>0.93543035321582857</v>
      </c>
      <c r="AJ1760" s="18">
        <f ca="1">IF(B1760=1, ROUND(_xlfn.NORM.INV(AI1760,$C$19,$C$20), 2), ROUND(_xlfn.NORM.INV(AI1760, $D$19, $D$20), 2))</f>
        <v>2732.6</v>
      </c>
      <c r="AK1760" s="15">
        <f ca="1">MIN(ROUND(H1760*(1+$C$22),0),AH1760)</f>
        <v>272</v>
      </c>
      <c r="AL1760" s="20">
        <f ca="1">RAND()</f>
        <v>0.63309498322228774</v>
      </c>
      <c r="AM1760" s="19">
        <f ca="1">(IF(B1760=1, $G$21+($G$22-$G$21)*AL1760, $H$21+($H$22-$H$21)*AL1760))</f>
        <v>3.7158324412780074E-2</v>
      </c>
      <c r="AN1760" s="15">
        <f ca="1">ROUND(AK1760*(1-AM1760), 0)</f>
        <v>262</v>
      </c>
      <c r="AO1760" s="18">
        <f ca="1">SUM(IF(AN1760&gt;H1760, (AN1760-H1760)*($G$23+AJ1760), 0),IF(AF1760&gt;G1760,(AF1760-G1760)*($G$23+AB1760),0),IF(X1760&gt;F1760,(X1760-F1760)*($G$23+T1760),0),IF(P1760&gt;E1760,(P1760-E1760)*($G$23+L1760),0))</f>
        <v>10750.8</v>
      </c>
      <c r="AP1760" s="18">
        <f>-$C$24</f>
        <v>-313614.51120000001</v>
      </c>
      <c r="AQ1760" s="17">
        <f ca="1">L1760*P1760+T1760*X1760+AB1760*AF1760+AJ1760*AN1760-AO1760+AP1760</f>
        <v>667844.72879999992</v>
      </c>
      <c r="AS1760" s="21">
        <f ca="1">SUM(IF(AN1760&gt;H1760, (AN1760-H1760), 0),IF(AF1760&gt;G1760,(AF1760-G1760),0),IF(X1760&gt;F1760,(X1760-F1760),0),IF(P1760&gt;E1760,(P1760-E1760),0))</f>
        <v>3</v>
      </c>
    </row>
    <row r="1761" spans="1:45" x14ac:dyDescent="0.4">
      <c r="A1761" s="15">
        <v>1733</v>
      </c>
      <c r="B1761" s="15">
        <f ca="1">IF(RAND() &lt; (8/12), 0, 1)</f>
        <v>0</v>
      </c>
      <c r="C1761" s="20">
        <f ca="1">RAND()</f>
        <v>0.60052155165810972</v>
      </c>
      <c r="D1761" s="15" t="str">
        <f ca="1">LOOKUP(C1761,$H$13:$H$16,$F$13:$F$16)</f>
        <v>Boeing 777-200LR</v>
      </c>
      <c r="E1761" s="15">
        <f ca="1">LOOKUP(D1761,$F$6:$F$9,$I$6:$I$9)</f>
        <v>0</v>
      </c>
      <c r="F1761" s="15">
        <f ca="1">LOOKUP(D1761,$F$6:$F$9,$J$6:$J$9)</f>
        <v>38</v>
      </c>
      <c r="G1761" s="15">
        <f ca="1">LOOKUP(D1761,$F$6:$F$9,$K$6:$K$9)</f>
        <v>0</v>
      </c>
      <c r="H1761" s="15">
        <f ca="1">LOOKUP(D1761,$F$6:$F$9,$L$6:$L$9)</f>
        <v>264</v>
      </c>
      <c r="I1761" s="20">
        <f ca="1">RAND()</f>
        <v>0.91567052012549632</v>
      </c>
      <c r="J1761" s="15">
        <f ca="1">IF(B1761=1, ROUND(_xlfn.NORM.INV(I1761,$C$5,$C$6)*(1+$T$14), 0), ROUND(_xlfn.NORM.INV(I1761, $D$5, $D$6)*(1+$T$14), 0))</f>
        <v>6</v>
      </c>
      <c r="K1761" s="20">
        <f ca="1">RAND()</f>
        <v>0.79287474631483978</v>
      </c>
      <c r="L1761" s="18">
        <f ca="1">IF(B1761=1, ROUND(_xlfn.NORM.INV(K1761,$C$7,$C$8), 2), ROUND(_xlfn.NORM.INV(K1761, $D$7, $D$8), 2))</f>
        <v>10864.48</v>
      </c>
      <c r="M1761" s="15">
        <f ca="1">MIN(E1761,J1761)</f>
        <v>0</v>
      </c>
      <c r="N1761" s="15">
        <f ca="1">RAND()</f>
        <v>0.47247055094402135</v>
      </c>
      <c r="O1761" s="19">
        <f ca="1">(IF(B1761=1, $G$21+($G$22-$G$21)*N1761, $H$21+($H$22-$H$21)*N1761))</f>
        <v>2.417411652832064E-2</v>
      </c>
      <c r="P1761" s="15">
        <f ca="1">ROUND(M1761*(1-O1761), 0)</f>
        <v>0</v>
      </c>
      <c r="Q1761" s="20">
        <f ca="1">RAND()</f>
        <v>0.8731555331762676</v>
      </c>
      <c r="R1761" s="15">
        <f ca="1">IF(B1761=1, ROUND(_xlfn.NORM.INV(Q1761,$C$9,$C$10)*(1+$T$14), 0), ROUND(_xlfn.NORM.INV(Q1761, $D$9, $D$10)*(1+$T$14), 0))</f>
        <v>52</v>
      </c>
      <c r="S1761" s="20">
        <f ca="1">RAND()</f>
        <v>2.9155182861551054E-3</v>
      </c>
      <c r="T1761" s="18">
        <f ca="1">IF(B1761=1, ROUND(_xlfn.NORM.INV(S1761,$C$11,$C$12), 2), ROUND(_xlfn.NORM.INV(S1761, $D$11, $D$12), 2))</f>
        <v>4617.8900000000003</v>
      </c>
      <c r="U1761" s="15">
        <f ca="1">MIN(F1761,R1761)</f>
        <v>38</v>
      </c>
      <c r="V1761" s="15">
        <f ca="1">RAND()</f>
        <v>9.5103052764923146E-2</v>
      </c>
      <c r="W1761" s="19">
        <f ca="1">(IF(B1761=1, $G$21+($G$22-$G$21)*V1761, $H$21+($H$22-$H$21)*V1761))</f>
        <v>1.2853091582947694E-2</v>
      </c>
      <c r="X1761" s="15">
        <f ca="1">ROUND(U1761*(1-W1761), 0)</f>
        <v>38</v>
      </c>
      <c r="Y1761" s="20">
        <f ca="1">RAND()</f>
        <v>0.98463450095289673</v>
      </c>
      <c r="Z1761" s="15">
        <f ca="1">IF(B1761=1, ROUND(_xlfn.NORM.INV(Y1761,$C$13,$C$14)*(1+$T$14), 0), ROUND(_xlfn.NORM.INV(Y1761, $D$13, $D$14)*(1+$T$14), 0))</f>
        <v>56</v>
      </c>
      <c r="AA1761" s="20">
        <f ca="1">RAND()</f>
        <v>0.48480384375289087</v>
      </c>
      <c r="AB1761" s="18">
        <f ca="1">IF(B1761=1, ROUND(_xlfn.NORM.INV(AA1761,$C$15,$C$16), 2), ROUND(_xlfn.NORM.INV(AA1761, $D$15, $D$16), 2))</f>
        <v>2793.34</v>
      </c>
      <c r="AC1761" s="15">
        <f ca="1">MIN(G1761,Z1761)</f>
        <v>0</v>
      </c>
      <c r="AD1761" s="15">
        <f ca="1">RAND()</f>
        <v>0.83903531760789463</v>
      </c>
      <c r="AE1761" s="19">
        <f ca="1">(IF(B1761=1, $G$21+($G$22-$G$21)*AD1761, $H$21+($H$22-$H$21)*AD1761))</f>
        <v>3.5171059528236841E-2</v>
      </c>
      <c r="AF1761" s="15">
        <f ca="1">ROUND(AC1761*(1-AE1761), 0)</f>
        <v>0</v>
      </c>
      <c r="AG1761" s="20">
        <f ca="1">RAND()</f>
        <v>0.7993914256228366</v>
      </c>
      <c r="AH1761" s="15">
        <f ca="1">IF(B1761=1, ROUND(_xlfn.NORM.INV(AG1761,$C$17,$C$18)*(1+$T$14), 0), ROUND(_xlfn.NORM.INV(AG1761, $D$17, $D$18)*(1+$T$14), 0))</f>
        <v>244</v>
      </c>
      <c r="AI1761" s="20">
        <f ca="1">RAND()</f>
        <v>0.13262428285979633</v>
      </c>
      <c r="AJ1761" s="18">
        <f ca="1">IF(B1761=1, ROUND(_xlfn.NORM.INV(AI1761,$C$19,$C$20), 2), ROUND(_xlfn.NORM.INV(AI1761, $D$19, $D$20), 2))</f>
        <v>1664.11</v>
      </c>
      <c r="AK1761" s="15">
        <f ca="1">MIN(ROUND(H1761*(1+$C$22),0),AH1761)</f>
        <v>244</v>
      </c>
      <c r="AL1761" s="20">
        <f ca="1">RAND()</f>
        <v>0.75102353022972479</v>
      </c>
      <c r="AM1761" s="19">
        <f ca="1">(IF(B1761=1, $G$21+($G$22-$G$21)*AL1761, $H$21+($H$22-$H$21)*AL1761))</f>
        <v>3.2530705906891742E-2</v>
      </c>
      <c r="AN1761" s="15">
        <f ca="1">ROUND(AK1761*(1-AM1761), 0)</f>
        <v>236</v>
      </c>
      <c r="AO1761" s="18">
        <f ca="1">SUM(IF(AN1761&gt;H1761, (AN1761-H1761)*($G$23+AJ1761), 0),IF(AF1761&gt;G1761,(AF1761-G1761)*($G$23+AB1761),0),IF(X1761&gt;F1761,(X1761-F1761)*($G$23+T1761),0),IF(P1761&gt;E1761,(P1761-E1761)*($G$23+L1761),0))</f>
        <v>0</v>
      </c>
      <c r="AP1761" s="18">
        <f>-$C$24</f>
        <v>-313614.51120000001</v>
      </c>
      <c r="AQ1761" s="17">
        <f ca="1">L1761*P1761+T1761*X1761+AB1761*AF1761+AJ1761*AN1761-AO1761+AP1761</f>
        <v>254595.26880000002</v>
      </c>
      <c r="AS1761" s="21">
        <f ca="1">SUM(IF(AN1761&gt;H1761, (AN1761-H1761), 0),IF(AF1761&gt;G1761,(AF1761-G1761),0),IF(X1761&gt;F1761,(X1761-F1761),0),IF(P1761&gt;E1761,(P1761-E1761),0))</f>
        <v>0</v>
      </c>
    </row>
    <row r="1762" spans="1:45" x14ac:dyDescent="0.4">
      <c r="A1762" s="15">
        <v>1734</v>
      </c>
      <c r="B1762" s="15">
        <f ca="1">IF(RAND() &lt; (8/12), 0, 1)</f>
        <v>0</v>
      </c>
      <c r="C1762" s="20">
        <f ca="1">RAND()</f>
        <v>0.76850478228020169</v>
      </c>
      <c r="D1762" s="15" t="str">
        <f ca="1">LOOKUP(C1762,$H$13:$H$16,$F$13:$F$16)</f>
        <v>Boeing 777-300ER</v>
      </c>
      <c r="E1762" s="15">
        <f ca="1">LOOKUP(D1762,$F$6:$F$9,$I$6:$I$9)</f>
        <v>8</v>
      </c>
      <c r="F1762" s="15">
        <f ca="1">LOOKUP(D1762,$F$6:$F$9,$J$6:$J$9)</f>
        <v>40</v>
      </c>
      <c r="G1762" s="15">
        <f ca="1">LOOKUP(D1762,$F$6:$F$9,$K$6:$K$9)</f>
        <v>24</v>
      </c>
      <c r="H1762" s="15">
        <f ca="1">LOOKUP(D1762,$F$6:$F$9,$L$6:$L$9)</f>
        <v>260</v>
      </c>
      <c r="I1762" s="20">
        <f ca="1">RAND()</f>
        <v>0.29399504686379851</v>
      </c>
      <c r="J1762" s="15">
        <f ca="1">IF(B1762=1, ROUND(_xlfn.NORM.INV(I1762,$C$5,$C$6)*(1+$T$14), 0), ROUND(_xlfn.NORM.INV(I1762, $D$5, $D$6)*(1+$T$14), 0))</f>
        <v>4</v>
      </c>
      <c r="K1762" s="20">
        <f ca="1">RAND()</f>
        <v>0.61413327195928935</v>
      </c>
      <c r="L1762" s="18">
        <f ca="1">IF(B1762=1, ROUND(_xlfn.NORM.INV(K1762,$C$7,$C$8), 2), ROUND(_xlfn.NORM.INV(K1762, $D$7, $D$8), 2))</f>
        <v>10624.6</v>
      </c>
      <c r="M1762" s="15">
        <f ca="1">MIN(E1762,J1762)</f>
        <v>4</v>
      </c>
      <c r="N1762" s="15">
        <f ca="1">RAND()</f>
        <v>0.490820486672912</v>
      </c>
      <c r="O1762" s="19">
        <f ca="1">(IF(B1762=1, $G$21+($G$22-$G$21)*N1762, $H$21+($H$22-$H$21)*N1762))</f>
        <v>2.4724614600187361E-2</v>
      </c>
      <c r="P1762" s="15">
        <f ca="1">ROUND(M1762*(1-O1762), 0)</f>
        <v>4</v>
      </c>
      <c r="Q1762" s="20">
        <f ca="1">RAND()</f>
        <v>0.57471295958601498</v>
      </c>
      <c r="R1762" s="15">
        <f ca="1">IF(B1762=1, ROUND(_xlfn.NORM.INV(Q1762,$C$9,$C$10)*(1+$T$14), 0), ROUND(_xlfn.NORM.INV(Q1762, $D$9, $D$10)*(1+$T$14), 0))</f>
        <v>42</v>
      </c>
      <c r="S1762" s="20">
        <f ca="1">RAND()</f>
        <v>0.80237653302550904</v>
      </c>
      <c r="T1762" s="18">
        <f ca="1">IF(B1762=1, ROUND(_xlfn.NORM.INV(S1762,$C$11,$C$12), 2), ROUND(_xlfn.NORM.INV(S1762, $D$11, $D$12), 2))</f>
        <v>5439.92</v>
      </c>
      <c r="U1762" s="15">
        <f ca="1">MIN(F1762,R1762)</f>
        <v>40</v>
      </c>
      <c r="V1762" s="15">
        <f ca="1">RAND()</f>
        <v>0.1347762626584349</v>
      </c>
      <c r="W1762" s="19">
        <f ca="1">(IF(B1762=1, $G$21+($G$22-$G$21)*V1762, $H$21+($H$22-$H$21)*V1762))</f>
        <v>1.4043287879753046E-2</v>
      </c>
      <c r="X1762" s="15">
        <f ca="1">ROUND(U1762*(1-W1762), 0)</f>
        <v>39</v>
      </c>
      <c r="Y1762" s="20">
        <f ca="1">RAND()</f>
        <v>0.56987023067306608</v>
      </c>
      <c r="Z1762" s="15">
        <f ca="1">IF(B1762=1, ROUND(_xlfn.NORM.INV(Y1762,$C$13,$C$14)*(1+$T$14), 0), ROUND(_xlfn.NORM.INV(Y1762, $D$13, $D$14)*(1+$T$14), 0))</f>
        <v>37</v>
      </c>
      <c r="AA1762" s="20">
        <f ca="1">RAND()</f>
        <v>0.43328561690041734</v>
      </c>
      <c r="AB1762" s="18">
        <f ca="1">IF(B1762=1, ROUND(_xlfn.NORM.INV(AA1762,$C$15,$C$16), 2), ROUND(_xlfn.NORM.INV(AA1762, $D$15, $D$16), 2))</f>
        <v>2777.55</v>
      </c>
      <c r="AC1762" s="15">
        <f ca="1">MIN(G1762,Z1762)</f>
        <v>24</v>
      </c>
      <c r="AD1762" s="15">
        <f ca="1">RAND()</f>
        <v>0.92971051680219818</v>
      </c>
      <c r="AE1762" s="19">
        <f ca="1">(IF(B1762=1, $G$21+($G$22-$G$21)*AD1762, $H$21+($H$22-$H$21)*AD1762))</f>
        <v>3.7891315504065944E-2</v>
      </c>
      <c r="AF1762" s="15">
        <f ca="1">ROUND(AC1762*(1-AE1762), 0)</f>
        <v>23</v>
      </c>
      <c r="AG1762" s="20">
        <f ca="1">RAND()</f>
        <v>0.15621133753379979</v>
      </c>
      <c r="AH1762" s="15">
        <f ca="1">IF(B1762=1, ROUND(_xlfn.NORM.INV(AG1762,$C$17,$C$18)*(1+$T$14), 0), ROUND(_xlfn.NORM.INV(AG1762, $D$17, $D$18)*(1+$T$14), 0))</f>
        <v>146</v>
      </c>
      <c r="AI1762" s="20">
        <f ca="1">RAND()</f>
        <v>0.32375633426278894</v>
      </c>
      <c r="AJ1762" s="18">
        <f ca="1">IF(B1762=1, ROUND(_xlfn.NORM.INV(AI1762,$C$19,$C$20), 2), ROUND(_xlfn.NORM.INV(AI1762, $D$19, $D$20), 2))</f>
        <v>1714</v>
      </c>
      <c r="AK1762" s="15">
        <f ca="1">MIN(ROUND(H1762*(1+$C$22),0),AH1762)</f>
        <v>146</v>
      </c>
      <c r="AL1762" s="20">
        <f ca="1">RAND()</f>
        <v>0.56844572467789889</v>
      </c>
      <c r="AM1762" s="19">
        <f ca="1">(IF(B1762=1, $G$21+($G$22-$G$21)*AL1762, $H$21+($H$22-$H$21)*AL1762))</f>
        <v>2.7053371740336965E-2</v>
      </c>
      <c r="AN1762" s="15">
        <f ca="1">ROUND(AK1762*(1-AM1762), 0)</f>
        <v>142</v>
      </c>
      <c r="AO1762" s="18">
        <f ca="1">SUM(IF(AN1762&gt;H1762, (AN1762-H1762)*($G$23+AJ1762), 0),IF(AF1762&gt;G1762,(AF1762-G1762)*($G$23+AB1762),0),IF(X1762&gt;F1762,(X1762-F1762)*($G$23+T1762),0),IF(P1762&gt;E1762,(P1762-E1762)*($G$23+L1762),0))</f>
        <v>0</v>
      </c>
      <c r="AP1762" s="18">
        <f>-$C$24</f>
        <v>-313614.51120000001</v>
      </c>
      <c r="AQ1762" s="17">
        <f ca="1">L1762*P1762+T1762*X1762+AB1762*AF1762+AJ1762*AN1762-AO1762+AP1762</f>
        <v>248312.41879999993</v>
      </c>
      <c r="AS1762" s="21">
        <f ca="1">SUM(IF(AN1762&gt;H1762, (AN1762-H1762), 0),IF(AF1762&gt;G1762,(AF1762-G1762),0),IF(X1762&gt;F1762,(X1762-F1762),0),IF(P1762&gt;E1762,(P1762-E1762),0))</f>
        <v>0</v>
      </c>
    </row>
    <row r="1763" spans="1:45" x14ac:dyDescent="0.4">
      <c r="A1763" s="15">
        <v>1735</v>
      </c>
      <c r="B1763" s="15">
        <f ca="1">IF(RAND() &lt; (8/12), 0, 1)</f>
        <v>0</v>
      </c>
      <c r="C1763" s="20">
        <f ca="1">RAND()</f>
        <v>0.4857984684156077</v>
      </c>
      <c r="D1763" s="15" t="str">
        <f ca="1">LOOKUP(C1763,$H$13:$H$16,$F$13:$F$16)</f>
        <v>Airbus A380-800</v>
      </c>
      <c r="E1763" s="15">
        <f ca="1">LOOKUP(D1763,$F$6:$F$9,$I$6:$I$9)</f>
        <v>14</v>
      </c>
      <c r="F1763" s="15">
        <f ca="1">LOOKUP(D1763,$F$6:$F$9,$J$6:$J$9)</f>
        <v>76</v>
      </c>
      <c r="G1763" s="15">
        <f ca="1">LOOKUP(D1763,$F$6:$F$9,$K$6:$K$9)</f>
        <v>56</v>
      </c>
      <c r="H1763" s="15">
        <f ca="1">LOOKUP(D1763,$F$6:$F$9,$L$6:$L$9)</f>
        <v>341</v>
      </c>
      <c r="I1763" s="20">
        <f ca="1">RAND()</f>
        <v>0.52165145638594401</v>
      </c>
      <c r="J1763" s="15">
        <f ca="1">IF(B1763=1, ROUND(_xlfn.NORM.INV(I1763,$C$5,$C$6)*(1+$T$14), 0), ROUND(_xlfn.NORM.INV(I1763, $D$5, $D$6)*(1+$T$14), 0))</f>
        <v>4</v>
      </c>
      <c r="K1763" s="20">
        <f ca="1">RAND()</f>
        <v>0.22092830759032012</v>
      </c>
      <c r="L1763" s="18">
        <f ca="1">IF(B1763=1, ROUND(_xlfn.NORM.INV(K1763,$C$7,$C$8), 2), ROUND(_xlfn.NORM.INV(K1763, $D$7, $D$8), 2))</f>
        <v>10141.870000000001</v>
      </c>
      <c r="M1763" s="15">
        <f ca="1">MIN(E1763,J1763)</f>
        <v>4</v>
      </c>
      <c r="N1763" s="15">
        <f ca="1">RAND()</f>
        <v>0.5983334597903347</v>
      </c>
      <c r="O1763" s="19">
        <f ca="1">(IF(B1763=1, $G$21+($G$22-$G$21)*N1763, $H$21+($H$22-$H$21)*N1763))</f>
        <v>2.7950003793710043E-2</v>
      </c>
      <c r="P1763" s="15">
        <f ca="1">ROUND(M1763*(1-O1763), 0)</f>
        <v>4</v>
      </c>
      <c r="Q1763" s="20">
        <f ca="1">RAND()</f>
        <v>0.34198516246692789</v>
      </c>
      <c r="R1763" s="15">
        <f ca="1">IF(B1763=1, ROUND(_xlfn.NORM.INV(Q1763,$C$9,$C$10)*(1+$T$14), 0), ROUND(_xlfn.NORM.INV(Q1763, $D$9, $D$10)*(1+$T$14), 0))</f>
        <v>36</v>
      </c>
      <c r="S1763" s="20">
        <f ca="1">RAND()</f>
        <v>0.97072141223560626</v>
      </c>
      <c r="T1763" s="18">
        <f ca="1">IF(B1763=1, ROUND(_xlfn.NORM.INV(S1763,$C$11,$C$12), 2), ROUND(_xlfn.NORM.INV(S1763, $D$11, $D$12), 2))</f>
        <v>5677.23</v>
      </c>
      <c r="U1763" s="15">
        <f ca="1">MIN(F1763,R1763)</f>
        <v>36</v>
      </c>
      <c r="V1763" s="15">
        <f ca="1">RAND()</f>
        <v>0.30200242517743237</v>
      </c>
      <c r="W1763" s="19">
        <f ca="1">(IF(B1763=1, $G$21+($G$22-$G$21)*V1763, $H$21+($H$22-$H$21)*V1763))</f>
        <v>1.9060072755322972E-2</v>
      </c>
      <c r="X1763" s="15">
        <f ca="1">ROUND(U1763*(1-W1763), 0)</f>
        <v>35</v>
      </c>
      <c r="Y1763" s="20">
        <f ca="1">RAND()</f>
        <v>5.2180753979853334E-2</v>
      </c>
      <c r="Z1763" s="15">
        <f ca="1">IF(B1763=1, ROUND(_xlfn.NORM.INV(Y1763,$C$13,$C$14)*(1+$T$14), 0), ROUND(_xlfn.NORM.INV(Y1763, $D$13, $D$14)*(1+$T$14), 0))</f>
        <v>20</v>
      </c>
      <c r="AA1763" s="20">
        <f ca="1">RAND()</f>
        <v>0.18635313373782814</v>
      </c>
      <c r="AB1763" s="18">
        <f ca="1">IF(B1763=1, ROUND(_xlfn.NORM.INV(AA1763,$C$15,$C$16), 2), ROUND(_xlfn.NORM.INV(AA1763, $D$15, $D$16), 2))</f>
        <v>2689.63</v>
      </c>
      <c r="AC1763" s="15">
        <f ca="1">MIN(G1763,Z1763)</f>
        <v>20</v>
      </c>
      <c r="AD1763" s="15">
        <f ca="1">RAND()</f>
        <v>0.55570190675694386</v>
      </c>
      <c r="AE1763" s="19">
        <f ca="1">(IF(B1763=1, $G$21+($G$22-$G$21)*AD1763, $H$21+($H$22-$H$21)*AD1763))</f>
        <v>2.6671057202708313E-2</v>
      </c>
      <c r="AF1763" s="15">
        <f ca="1">ROUND(AC1763*(1-AE1763), 0)</f>
        <v>19</v>
      </c>
      <c r="AG1763" s="20">
        <f ca="1">RAND()</f>
        <v>0.92566597659459893</v>
      </c>
      <c r="AH1763" s="15">
        <f ca="1">IF(B1763=1, ROUND(_xlfn.NORM.INV(AG1763,$C$17,$C$18)*(1+$T$14), 0), ROUND(_xlfn.NORM.INV(AG1763, $D$17, $D$18)*(1+$T$14), 0))</f>
        <v>275</v>
      </c>
      <c r="AI1763" s="20">
        <f ca="1">RAND()</f>
        <v>0.88249666145594019</v>
      </c>
      <c r="AJ1763" s="18">
        <f ca="1">IF(B1763=1, ROUND(_xlfn.NORM.INV(AI1763,$C$19,$C$20), 2), ROUND(_xlfn.NORM.INV(AI1763, $D$19, $D$20), 2))</f>
        <v>1838.94</v>
      </c>
      <c r="AK1763" s="15">
        <f ca="1">MIN(ROUND(H1763*(1+$C$22),0),AH1763)</f>
        <v>275</v>
      </c>
      <c r="AL1763" s="20">
        <f ca="1">RAND()</f>
        <v>2.8335486904804585E-2</v>
      </c>
      <c r="AM1763" s="19">
        <f ca="1">(IF(B1763=1, $G$21+($G$22-$G$21)*AL1763, $H$21+($H$22-$H$21)*AL1763))</f>
        <v>1.0850064607144138E-2</v>
      </c>
      <c r="AN1763" s="15">
        <f ca="1">ROUND(AK1763*(1-AM1763), 0)</f>
        <v>272</v>
      </c>
      <c r="AO1763" s="18">
        <f ca="1">SUM(IF(AN1763&gt;H1763, (AN1763-H1763)*($G$23+AJ1763), 0),IF(AF1763&gt;G1763,(AF1763-G1763)*($G$23+AB1763),0),IF(X1763&gt;F1763,(X1763-F1763)*($G$23+T1763),0),IF(P1763&gt;E1763,(P1763-E1763)*($G$23+L1763),0))</f>
        <v>0</v>
      </c>
      <c r="AP1763" s="18">
        <f>-$C$24</f>
        <v>-313614.51120000001</v>
      </c>
      <c r="AQ1763" s="17">
        <f ca="1">L1763*P1763+T1763*X1763+AB1763*AF1763+AJ1763*AN1763-AO1763+AP1763</f>
        <v>476950.66879999993</v>
      </c>
      <c r="AS1763" s="21">
        <f ca="1">SUM(IF(AN1763&gt;H1763, (AN1763-H1763), 0),IF(AF1763&gt;G1763,(AF1763-G1763),0),IF(X1763&gt;F1763,(X1763-F1763),0),IF(P1763&gt;E1763,(P1763-E1763),0))</f>
        <v>0</v>
      </c>
    </row>
    <row r="1764" spans="1:45" x14ac:dyDescent="0.4">
      <c r="A1764" s="15">
        <v>1736</v>
      </c>
      <c r="B1764" s="15">
        <f ca="1">IF(RAND() &lt; (8/12), 0, 1)</f>
        <v>0</v>
      </c>
      <c r="C1764" s="20">
        <f ca="1">RAND()</f>
        <v>0.25702785229447733</v>
      </c>
      <c r="D1764" s="15" t="str">
        <f ca="1">LOOKUP(C1764,$H$13:$H$16,$F$13:$F$16)</f>
        <v>Airbus A380-800</v>
      </c>
      <c r="E1764" s="15">
        <f ca="1">LOOKUP(D1764,$F$6:$F$9,$I$6:$I$9)</f>
        <v>14</v>
      </c>
      <c r="F1764" s="15">
        <f ca="1">LOOKUP(D1764,$F$6:$F$9,$J$6:$J$9)</f>
        <v>76</v>
      </c>
      <c r="G1764" s="15">
        <f ca="1">LOOKUP(D1764,$F$6:$F$9,$K$6:$K$9)</f>
        <v>56</v>
      </c>
      <c r="H1764" s="15">
        <f ca="1">LOOKUP(D1764,$F$6:$F$9,$L$6:$L$9)</f>
        <v>341</v>
      </c>
      <c r="I1764" s="20">
        <f ca="1">RAND()</f>
        <v>0.59575340999524518</v>
      </c>
      <c r="J1764" s="15">
        <f ca="1">IF(B1764=1, ROUND(_xlfn.NORM.INV(I1764,$C$5,$C$6)*(1+$T$14), 0), ROUND(_xlfn.NORM.INV(I1764, $D$5, $D$6)*(1+$T$14), 0))</f>
        <v>4</v>
      </c>
      <c r="K1764" s="20">
        <f ca="1">RAND()</f>
        <v>6.0988696246870866E-2</v>
      </c>
      <c r="L1764" s="18">
        <f ca="1">IF(B1764=1, ROUND(_xlfn.NORM.INV(K1764,$C$7,$C$8), 2), ROUND(_xlfn.NORM.INV(K1764, $D$7, $D$8), 2))</f>
        <v>9787.5300000000007</v>
      </c>
      <c r="M1764" s="15">
        <f ca="1">MIN(E1764,J1764)</f>
        <v>4</v>
      </c>
      <c r="N1764" s="15">
        <f ca="1">RAND()</f>
        <v>0.62456941763290352</v>
      </c>
      <c r="O1764" s="19">
        <f ca="1">(IF(B1764=1, $G$21+($G$22-$G$21)*N1764, $H$21+($H$22-$H$21)*N1764))</f>
        <v>2.8737082528987108E-2</v>
      </c>
      <c r="P1764" s="15">
        <f ca="1">ROUND(M1764*(1-O1764), 0)</f>
        <v>4</v>
      </c>
      <c r="Q1764" s="20">
        <f ca="1">RAND()</f>
        <v>0.36171095658908836</v>
      </c>
      <c r="R1764" s="15">
        <f ca="1">IF(B1764=1, ROUND(_xlfn.NORM.INV(Q1764,$C$9,$C$10)*(1+$T$14), 0), ROUND(_xlfn.NORM.INV(Q1764, $D$9, $D$10)*(1+$T$14), 0))</f>
        <v>36</v>
      </c>
      <c r="S1764" s="20">
        <f ca="1">RAND()</f>
        <v>0.86848879222619968</v>
      </c>
      <c r="T1764" s="18">
        <f ca="1">IF(B1764=1, ROUND(_xlfn.NORM.INV(S1764,$C$11,$C$12), 2), ROUND(_xlfn.NORM.INV(S1764, $D$11, $D$12), 2))</f>
        <v>5501.25</v>
      </c>
      <c r="U1764" s="15">
        <f ca="1">MIN(F1764,R1764)</f>
        <v>36</v>
      </c>
      <c r="V1764" s="15">
        <f ca="1">RAND()</f>
        <v>7.7938540399430489E-2</v>
      </c>
      <c r="W1764" s="19">
        <f ca="1">(IF(B1764=1, $G$21+($G$22-$G$21)*V1764, $H$21+($H$22-$H$21)*V1764))</f>
        <v>1.2338156211982915E-2</v>
      </c>
      <c r="X1764" s="15">
        <f ca="1">ROUND(U1764*(1-W1764), 0)</f>
        <v>36</v>
      </c>
      <c r="Y1764" s="20">
        <f ca="1">RAND()</f>
        <v>0.32044476075963368</v>
      </c>
      <c r="Z1764" s="15">
        <f ca="1">IF(B1764=1, ROUND(_xlfn.NORM.INV(Y1764,$C$13,$C$14)*(1+$T$14), 0), ROUND(_xlfn.NORM.INV(Y1764, $D$13, $D$14)*(1+$T$14), 0))</f>
        <v>31</v>
      </c>
      <c r="AA1764" s="20">
        <f ca="1">RAND()</f>
        <v>0.96076971472618122</v>
      </c>
      <c r="AB1764" s="18">
        <f ca="1">IF(B1764=1, ROUND(_xlfn.NORM.INV(AA1764,$C$15,$C$16), 2), ROUND(_xlfn.NORM.INV(AA1764, $D$15, $D$16), 2))</f>
        <v>3011.83</v>
      </c>
      <c r="AC1764" s="15">
        <f ca="1">MIN(G1764,Z1764)</f>
        <v>31</v>
      </c>
      <c r="AD1764" s="15">
        <f ca="1">RAND()</f>
        <v>0.17725430369091622</v>
      </c>
      <c r="AE1764" s="19">
        <f ca="1">(IF(B1764=1, $G$21+($G$22-$G$21)*AD1764, $H$21+($H$22-$H$21)*AD1764))</f>
        <v>1.5317629110727485E-2</v>
      </c>
      <c r="AF1764" s="15">
        <f ca="1">ROUND(AC1764*(1-AE1764), 0)</f>
        <v>31</v>
      </c>
      <c r="AG1764" s="20">
        <f ca="1">RAND()</f>
        <v>0.60975566437518192</v>
      </c>
      <c r="AH1764" s="15">
        <f ca="1">IF(B1764=1, ROUND(_xlfn.NORM.INV(AG1764,$C$17,$C$18)*(1+$T$14), 0), ROUND(_xlfn.NORM.INV(AG1764, $D$17, $D$18)*(1+$T$14), 0))</f>
        <v>214</v>
      </c>
      <c r="AI1764" s="20">
        <f ca="1">RAND()</f>
        <v>0.5327794767488343</v>
      </c>
      <c r="AJ1764" s="18">
        <f ca="1">IF(B1764=1, ROUND(_xlfn.NORM.INV(AI1764,$C$19,$C$20), 2), ROUND(_xlfn.NORM.INV(AI1764, $D$19, $D$20), 2))</f>
        <v>1754.98</v>
      </c>
      <c r="AK1764" s="15">
        <f ca="1">MIN(ROUND(H1764*(1+$C$22),0),AH1764)</f>
        <v>214</v>
      </c>
      <c r="AL1764" s="20">
        <f ca="1">RAND()</f>
        <v>0.2547034146695174</v>
      </c>
      <c r="AM1764" s="19">
        <f ca="1">(IF(B1764=1, $G$21+($G$22-$G$21)*AL1764, $H$21+($H$22-$H$21)*AL1764))</f>
        <v>1.7641102440085522E-2</v>
      </c>
      <c r="AN1764" s="15">
        <f ca="1">ROUND(AK1764*(1-AM1764), 0)</f>
        <v>210</v>
      </c>
      <c r="AO1764" s="18">
        <f ca="1">SUM(IF(AN1764&gt;H1764, (AN1764-H1764)*($G$23+AJ1764), 0),IF(AF1764&gt;G1764,(AF1764-G1764)*($G$23+AB1764),0),IF(X1764&gt;F1764,(X1764-F1764)*($G$23+T1764),0),IF(P1764&gt;E1764,(P1764-E1764)*($G$23+L1764),0))</f>
        <v>0</v>
      </c>
      <c r="AP1764" s="18">
        <f>-$C$24</f>
        <v>-313614.51120000001</v>
      </c>
      <c r="AQ1764" s="17">
        <f ca="1">L1764*P1764+T1764*X1764+AB1764*AF1764+AJ1764*AN1764-AO1764+AP1764</f>
        <v>385493.1387999999</v>
      </c>
      <c r="AS1764" s="21">
        <f ca="1">SUM(IF(AN1764&gt;H1764, (AN1764-H1764), 0),IF(AF1764&gt;G1764,(AF1764-G1764),0),IF(X1764&gt;F1764,(X1764-F1764),0),IF(P1764&gt;E1764,(P1764-E1764),0))</f>
        <v>0</v>
      </c>
    </row>
    <row r="1765" spans="1:45" x14ac:dyDescent="0.4">
      <c r="A1765" s="15">
        <v>1737</v>
      </c>
      <c r="B1765" s="15">
        <f ca="1">IF(RAND() &lt; (8/12), 0, 1)</f>
        <v>1</v>
      </c>
      <c r="C1765" s="20">
        <f ca="1">RAND()</f>
        <v>0.70205259776322371</v>
      </c>
      <c r="D1765" s="15" t="str">
        <f ca="1">LOOKUP(C1765,$H$13:$H$16,$F$13:$F$16)</f>
        <v>Boeing 777-300ER</v>
      </c>
      <c r="E1765" s="15">
        <f ca="1">LOOKUP(D1765,$F$6:$F$9,$I$6:$I$9)</f>
        <v>8</v>
      </c>
      <c r="F1765" s="15">
        <f ca="1">LOOKUP(D1765,$F$6:$F$9,$J$6:$J$9)</f>
        <v>40</v>
      </c>
      <c r="G1765" s="15">
        <f ca="1">LOOKUP(D1765,$F$6:$F$9,$K$6:$K$9)</f>
        <v>24</v>
      </c>
      <c r="H1765" s="15">
        <f ca="1">LOOKUP(D1765,$F$6:$F$9,$L$6:$L$9)</f>
        <v>260</v>
      </c>
      <c r="I1765" s="20">
        <f ca="1">RAND()</f>
        <v>0.99016049888939595</v>
      </c>
      <c r="J1765" s="15">
        <f ca="1">IF(B1765=1, ROUND(_xlfn.NORM.INV(I1765,$C$5,$C$6)*(1+$T$14), 0), ROUND(_xlfn.NORM.INV(I1765, $D$5, $D$6)*(1+$T$14), 0))</f>
        <v>11</v>
      </c>
      <c r="K1765" s="20">
        <f ca="1">RAND()</f>
        <v>0.69979593325995604</v>
      </c>
      <c r="L1765" s="18">
        <f ca="1">IF(B1765=1, ROUND(_xlfn.NORM.INV(K1765,$C$7,$C$8), 2), ROUND(_xlfn.NORM.INV(K1765, $D$7, $D$8), 2))</f>
        <v>14603.54</v>
      </c>
      <c r="M1765" s="15">
        <f ca="1">MIN(E1765,J1765)</f>
        <v>8</v>
      </c>
      <c r="N1765" s="15">
        <f ca="1">RAND()</f>
        <v>0.38367927668442559</v>
      </c>
      <c r="O1765" s="19">
        <f ca="1">(IF(B1765=1, $G$21+($G$22-$G$21)*N1765, $H$21+($H$22-$H$21)*N1765))</f>
        <v>2.8428774683954897E-2</v>
      </c>
      <c r="P1765" s="15">
        <f ca="1">ROUND(M1765*(1-O1765), 0)</f>
        <v>8</v>
      </c>
      <c r="Q1765" s="20">
        <f ca="1">RAND()</f>
        <v>0.16089015753138647</v>
      </c>
      <c r="R1765" s="15">
        <f ca="1">IF(B1765=1, ROUND(_xlfn.NORM.INV(Q1765,$C$9,$C$10)*(1+$T$14), 0), ROUND(_xlfn.NORM.INV(Q1765, $D$9, $D$10)*(1+$T$14), 0))</f>
        <v>36</v>
      </c>
      <c r="S1765" s="20">
        <f ca="1">RAND()</f>
        <v>0.27047963389191298</v>
      </c>
      <c r="T1765" s="18">
        <f ca="1">IF(B1765=1, ROUND(_xlfn.NORM.INV(S1765,$C$11,$C$12), 2), ROUND(_xlfn.NORM.INV(S1765, $D$11, $D$12), 2))</f>
        <v>6278.17</v>
      </c>
      <c r="U1765" s="15">
        <f ca="1">MIN(F1765,R1765)</f>
        <v>36</v>
      </c>
      <c r="V1765" s="15">
        <f ca="1">RAND()</f>
        <v>4.5855970751326414E-2</v>
      </c>
      <c r="W1765" s="19">
        <f ca="1">(IF(B1765=1, $G$21+($G$22-$G$21)*V1765, $H$21+($H$22-$H$21)*V1765))</f>
        <v>1.6604958976296425E-2</v>
      </c>
      <c r="X1765" s="15">
        <f ca="1">ROUND(U1765*(1-W1765), 0)</f>
        <v>35</v>
      </c>
      <c r="Y1765" s="20">
        <f ca="1">RAND()</f>
        <v>0.83535047957304798</v>
      </c>
      <c r="Z1765" s="15">
        <f ca="1">IF(B1765=1, ROUND(_xlfn.NORM.INV(Y1765,$C$13,$C$14)*(1+$T$14), 0), ROUND(_xlfn.NORM.INV(Y1765, $D$13, $D$14)*(1+$T$14), 0))</f>
        <v>77</v>
      </c>
      <c r="AA1765" s="20">
        <f ca="1">RAND()</f>
        <v>0.40846002700281747</v>
      </c>
      <c r="AB1765" s="18">
        <f ca="1">IF(B1765=1, ROUND(_xlfn.NORM.INV(AA1765,$C$15,$C$16), 2), ROUND(_xlfn.NORM.INV(AA1765, $D$15, $D$16), 2))</f>
        <v>3531.03</v>
      </c>
      <c r="AC1765" s="15">
        <f ca="1">MIN(G1765,Z1765)</f>
        <v>24</v>
      </c>
      <c r="AD1765" s="15">
        <f ca="1">RAND()</f>
        <v>3.0696878466250466E-2</v>
      </c>
      <c r="AE1765" s="19">
        <f ca="1">(IF(B1765=1, $G$21+($G$22-$G$21)*AD1765, $H$21+($H$22-$H$21)*AD1765))</f>
        <v>1.6074390746318765E-2</v>
      </c>
      <c r="AF1765" s="15">
        <f ca="1">ROUND(AC1765*(1-AE1765), 0)</f>
        <v>24</v>
      </c>
      <c r="AG1765" s="20">
        <f ca="1">RAND()</f>
        <v>0.70691488869655805</v>
      </c>
      <c r="AH1765" s="15">
        <f ca="1">IF(B1765=1, ROUND(_xlfn.NORM.INV(AG1765,$C$17,$C$18)*(1+$T$14), 0), ROUND(_xlfn.NORM.INV(AG1765, $D$17, $D$18)*(1+$T$14), 0))</f>
        <v>373</v>
      </c>
      <c r="AI1765" s="20">
        <f ca="1">RAND()</f>
        <v>0.12132835775518303</v>
      </c>
      <c r="AJ1765" s="18">
        <f ca="1">IF(B1765=1, ROUND(_xlfn.NORM.INV(AI1765,$C$19,$C$20), 2), ROUND(_xlfn.NORM.INV(AI1765, $D$19, $D$20), 2))</f>
        <v>1925.3</v>
      </c>
      <c r="AK1765" s="15">
        <f ca="1">MIN(ROUND(H1765*(1+$C$22),0),AH1765)</f>
        <v>273</v>
      </c>
      <c r="AL1765" s="20">
        <f ca="1">RAND()</f>
        <v>0.13914724656999677</v>
      </c>
      <c r="AM1765" s="19">
        <f ca="1">(IF(B1765=1, $G$21+($G$22-$G$21)*AL1765, $H$21+($H$22-$H$21)*AL1765))</f>
        <v>1.9870153629949885E-2</v>
      </c>
      <c r="AN1765" s="15">
        <f ca="1">ROUND(AK1765*(1-AM1765), 0)</f>
        <v>268</v>
      </c>
      <c r="AO1765" s="18">
        <f ca="1">SUM(IF(AN1765&gt;H1765, (AN1765-H1765)*($G$23+AJ1765), 0),IF(AF1765&gt;G1765,(AF1765-G1765)*($G$23+AB1765),0),IF(X1765&gt;F1765,(X1765-F1765)*($G$23+T1765),0),IF(P1765&gt;E1765,(P1765-E1765)*($G$23+L1765),0))</f>
        <v>22210.400000000001</v>
      </c>
      <c r="AP1765" s="18">
        <f>-$C$24</f>
        <v>-313614.51120000001</v>
      </c>
      <c r="AQ1765" s="17">
        <f ca="1">L1765*P1765+T1765*X1765+AB1765*AF1765+AJ1765*AN1765-AO1765+AP1765</f>
        <v>601464.47879999992</v>
      </c>
      <c r="AS1765" s="21">
        <f ca="1">SUM(IF(AN1765&gt;H1765, (AN1765-H1765), 0),IF(AF1765&gt;G1765,(AF1765-G1765),0),IF(X1765&gt;F1765,(X1765-F1765),0),IF(P1765&gt;E1765,(P1765-E1765),0))</f>
        <v>8</v>
      </c>
    </row>
    <row r="1766" spans="1:45" x14ac:dyDescent="0.4">
      <c r="A1766" s="15">
        <v>1738</v>
      </c>
      <c r="B1766" s="15">
        <f ca="1">IF(RAND() &lt; (8/12), 0, 1)</f>
        <v>1</v>
      </c>
      <c r="C1766" s="20">
        <f ca="1">RAND()</f>
        <v>0.34019479140779962</v>
      </c>
      <c r="D1766" s="15" t="str">
        <f ca="1">LOOKUP(C1766,$H$13:$H$16,$F$13:$F$16)</f>
        <v>Airbus A380-800</v>
      </c>
      <c r="E1766" s="15">
        <f ca="1">LOOKUP(D1766,$F$6:$F$9,$I$6:$I$9)</f>
        <v>14</v>
      </c>
      <c r="F1766" s="15">
        <f ca="1">LOOKUP(D1766,$F$6:$F$9,$J$6:$J$9)</f>
        <v>76</v>
      </c>
      <c r="G1766" s="15">
        <f ca="1">LOOKUP(D1766,$F$6:$F$9,$K$6:$K$9)</f>
        <v>56</v>
      </c>
      <c r="H1766" s="15">
        <f ca="1">LOOKUP(D1766,$F$6:$F$9,$L$6:$L$9)</f>
        <v>341</v>
      </c>
      <c r="I1766" s="20">
        <f ca="1">RAND()</f>
        <v>0.66605613610514303</v>
      </c>
      <c r="J1766" s="15">
        <f ca="1">IF(B1766=1, ROUND(_xlfn.NORM.INV(I1766,$C$5,$C$6)*(1+$T$14), 0), ROUND(_xlfn.NORM.INV(I1766, $D$5, $D$6)*(1+$T$14), 0))</f>
        <v>7</v>
      </c>
      <c r="K1766" s="20">
        <f ca="1">RAND()</f>
        <v>0.26766114478952818</v>
      </c>
      <c r="L1766" s="18">
        <f ca="1">IF(B1766=1, ROUND(_xlfn.NORM.INV(K1766,$C$7,$C$8), 2), ROUND(_xlfn.NORM.INV(K1766, $D$7, $D$8), 2))</f>
        <v>12540.94</v>
      </c>
      <c r="M1766" s="15">
        <f ca="1">MIN(E1766,J1766)</f>
        <v>7</v>
      </c>
      <c r="N1766" s="15">
        <f ca="1">RAND()</f>
        <v>0.39416439965459571</v>
      </c>
      <c r="O1766" s="19">
        <f ca="1">(IF(B1766=1, $G$21+($G$22-$G$21)*N1766, $H$21+($H$22-$H$21)*N1766))</f>
        <v>2.8795753987910851E-2</v>
      </c>
      <c r="P1766" s="15">
        <f ca="1">ROUND(M1766*(1-O1766), 0)</f>
        <v>7</v>
      </c>
      <c r="Q1766" s="20">
        <f ca="1">RAND()</f>
        <v>7.8607556910744836E-2</v>
      </c>
      <c r="R1766" s="15">
        <f ca="1">IF(B1766=1, ROUND(_xlfn.NORM.INV(Q1766,$C$9,$C$10)*(1+$T$14), 0), ROUND(_xlfn.NORM.INV(Q1766, $D$9, $D$10)*(1+$T$14), 0))</f>
        <v>25</v>
      </c>
      <c r="S1766" s="20">
        <f ca="1">RAND()</f>
        <v>7.8254553490884282E-2</v>
      </c>
      <c r="T1766" s="18">
        <f ca="1">IF(B1766=1, ROUND(_xlfn.NORM.INV(S1766,$C$11,$C$12), 2), ROUND(_xlfn.NORM.INV(S1766, $D$11, $D$12), 2))</f>
        <v>5551.8</v>
      </c>
      <c r="U1766" s="15">
        <f ca="1">MIN(F1766,R1766)</f>
        <v>25</v>
      </c>
      <c r="V1766" s="15">
        <f ca="1">RAND()</f>
        <v>0.18730324350109551</v>
      </c>
      <c r="W1766" s="19">
        <f ca="1">(IF(B1766=1, $G$21+($G$22-$G$21)*V1766, $H$21+($H$22-$H$21)*V1766))</f>
        <v>2.1555613522538344E-2</v>
      </c>
      <c r="X1766" s="15">
        <f ca="1">ROUND(U1766*(1-W1766), 0)</f>
        <v>24</v>
      </c>
      <c r="Y1766" s="20">
        <f ca="1">RAND()</f>
        <v>0.53825450159475963</v>
      </c>
      <c r="Z1766" s="15">
        <f ca="1">IF(B1766=1, ROUND(_xlfn.NORM.INV(Y1766,$C$13,$C$14)*(1+$T$14), 0), ROUND(_xlfn.NORM.INV(Y1766, $D$13, $D$14)*(1+$T$14), 0))</f>
        <v>57</v>
      </c>
      <c r="AA1766" s="20">
        <f ca="1">RAND()</f>
        <v>0.96475286401151339</v>
      </c>
      <c r="AB1766" s="18">
        <f ca="1">IF(B1766=1, ROUND(_xlfn.NORM.INV(AA1766,$C$15,$C$16), 2), ROUND(_xlfn.NORM.INV(AA1766, $D$15, $D$16), 2))</f>
        <v>4512.2</v>
      </c>
      <c r="AC1766" s="15">
        <f ca="1">MIN(G1766,Z1766)</f>
        <v>56</v>
      </c>
      <c r="AD1766" s="15">
        <f ca="1">RAND()</f>
        <v>0.71532187735736086</v>
      </c>
      <c r="AE1766" s="19">
        <f ca="1">(IF(B1766=1, $G$21+($G$22-$G$21)*AD1766, $H$21+($H$22-$H$21)*AD1766))</f>
        <v>4.003626570750763E-2</v>
      </c>
      <c r="AF1766" s="15">
        <f ca="1">ROUND(AC1766*(1-AE1766), 0)</f>
        <v>54</v>
      </c>
      <c r="AG1766" s="20">
        <f ca="1">RAND()</f>
        <v>0.37548392303828093</v>
      </c>
      <c r="AH1766" s="15">
        <f ca="1">IF(B1766=1, ROUND(_xlfn.NORM.INV(AG1766,$C$17,$C$18)*(1+$T$14), 0), ROUND(_xlfn.NORM.INV(AG1766, $D$17, $D$18)*(1+$T$14), 0))</f>
        <v>265</v>
      </c>
      <c r="AI1766" s="20">
        <f ca="1">RAND()</f>
        <v>0.37214971000209973</v>
      </c>
      <c r="AJ1766" s="18">
        <f ca="1">IF(B1766=1, ROUND(_xlfn.NORM.INV(AI1766,$C$19,$C$20), 2), ROUND(_xlfn.NORM.INV(AI1766, $D$19, $D$20), 2))</f>
        <v>2178.44</v>
      </c>
      <c r="AK1766" s="15">
        <f ca="1">MIN(ROUND(H1766*(1+$C$22),0),AH1766)</f>
        <v>265</v>
      </c>
      <c r="AL1766" s="20">
        <f ca="1">RAND()</f>
        <v>0.81777790961089936</v>
      </c>
      <c r="AM1766" s="19">
        <f ca="1">(IF(B1766=1, $G$21+($G$22-$G$21)*AL1766, $H$21+($H$22-$H$21)*AL1766))</f>
        <v>4.3622226836381478E-2</v>
      </c>
      <c r="AN1766" s="15">
        <f ca="1">ROUND(AK1766*(1-AM1766), 0)</f>
        <v>253</v>
      </c>
      <c r="AO1766" s="18">
        <f ca="1">SUM(IF(AN1766&gt;H1766, (AN1766-H1766)*($G$23+AJ1766), 0),IF(AF1766&gt;G1766,(AF1766-G1766)*($G$23+AB1766),0),IF(X1766&gt;F1766,(X1766-F1766)*($G$23+T1766),0),IF(P1766&gt;E1766,(P1766-E1766)*($G$23+L1766),0))</f>
        <v>0</v>
      </c>
      <c r="AP1766" s="18">
        <f>-$C$24</f>
        <v>-313614.51120000001</v>
      </c>
      <c r="AQ1766" s="17">
        <f ca="1">L1766*P1766+T1766*X1766+AB1766*AF1766+AJ1766*AN1766-AO1766+AP1766</f>
        <v>702219.38880000007</v>
      </c>
      <c r="AS1766" s="21">
        <f ca="1">SUM(IF(AN1766&gt;H1766, (AN1766-H1766), 0),IF(AF1766&gt;G1766,(AF1766-G1766),0),IF(X1766&gt;F1766,(X1766-F1766),0),IF(P1766&gt;E1766,(P1766-E1766),0))</f>
        <v>0</v>
      </c>
    </row>
    <row r="1767" spans="1:45" x14ac:dyDescent="0.4">
      <c r="A1767" s="15">
        <v>1739</v>
      </c>
      <c r="B1767" s="15">
        <f ca="1">IF(RAND() &lt; (8/12), 0, 1)</f>
        <v>0</v>
      </c>
      <c r="C1767" s="20">
        <f ca="1">RAND()</f>
        <v>0.76135930875746261</v>
      </c>
      <c r="D1767" s="15" t="str">
        <f ca="1">LOOKUP(C1767,$H$13:$H$16,$F$13:$F$16)</f>
        <v>Boeing 777-300ER</v>
      </c>
      <c r="E1767" s="15">
        <f ca="1">LOOKUP(D1767,$F$6:$F$9,$I$6:$I$9)</f>
        <v>8</v>
      </c>
      <c r="F1767" s="15">
        <f ca="1">LOOKUP(D1767,$F$6:$F$9,$J$6:$J$9)</f>
        <v>40</v>
      </c>
      <c r="G1767" s="15">
        <f ca="1">LOOKUP(D1767,$F$6:$F$9,$K$6:$K$9)</f>
        <v>24</v>
      </c>
      <c r="H1767" s="15">
        <f ca="1">LOOKUP(D1767,$F$6:$F$9,$L$6:$L$9)</f>
        <v>260</v>
      </c>
      <c r="I1767" s="20">
        <f ca="1">RAND()</f>
        <v>0.10287537073683461</v>
      </c>
      <c r="J1767" s="15">
        <f ca="1">IF(B1767=1, ROUND(_xlfn.NORM.INV(I1767,$C$5,$C$6)*(1+$T$14), 0), ROUND(_xlfn.NORM.INV(I1767, $D$5, $D$6)*(1+$T$14), 0))</f>
        <v>3</v>
      </c>
      <c r="K1767" s="20">
        <f ca="1">RAND()</f>
        <v>0.34297783623974931</v>
      </c>
      <c r="L1767" s="18">
        <f ca="1">IF(B1767=1, ROUND(_xlfn.NORM.INV(K1767,$C$7,$C$8), 2), ROUND(_xlfn.NORM.INV(K1767, $D$7, $D$8), 2))</f>
        <v>10308.09</v>
      </c>
      <c r="M1767" s="15">
        <f ca="1">MIN(E1767,J1767)</f>
        <v>3</v>
      </c>
      <c r="N1767" s="15">
        <f ca="1">RAND()</f>
        <v>0.42758965456070674</v>
      </c>
      <c r="O1767" s="19">
        <f ca="1">(IF(B1767=1, $G$21+($G$22-$G$21)*N1767, $H$21+($H$22-$H$21)*N1767))</f>
        <v>2.2827689636821202E-2</v>
      </c>
      <c r="P1767" s="15">
        <f ca="1">ROUND(M1767*(1-O1767), 0)</f>
        <v>3</v>
      </c>
      <c r="Q1767" s="20">
        <f ca="1">RAND()</f>
        <v>0.88988053863592875</v>
      </c>
      <c r="R1767" s="15">
        <f ca="1">IF(B1767=1, ROUND(_xlfn.NORM.INV(Q1767,$C$9,$C$10)*(1+$T$14), 0), ROUND(_xlfn.NORM.INV(Q1767, $D$9, $D$10)*(1+$T$14), 0))</f>
        <v>53</v>
      </c>
      <c r="S1767" s="20">
        <f ca="1">RAND()</f>
        <v>0.39833757000807879</v>
      </c>
      <c r="T1767" s="18">
        <f ca="1">IF(B1767=1, ROUND(_xlfn.NORM.INV(S1767,$C$11,$C$12), 2), ROUND(_xlfn.NORM.INV(S1767, $D$11, $D$12), 2))</f>
        <v>5187.4799999999996</v>
      </c>
      <c r="U1767" s="15">
        <f ca="1">MIN(F1767,R1767)</f>
        <v>40</v>
      </c>
      <c r="V1767" s="15">
        <f ca="1">RAND()</f>
        <v>0.27092504593022015</v>
      </c>
      <c r="W1767" s="19">
        <f ca="1">(IF(B1767=1, $G$21+($G$22-$G$21)*V1767, $H$21+($H$22-$H$21)*V1767))</f>
        <v>1.8127751377906606E-2</v>
      </c>
      <c r="X1767" s="15">
        <f ca="1">ROUND(U1767*(1-W1767), 0)</f>
        <v>39</v>
      </c>
      <c r="Y1767" s="20">
        <f ca="1">RAND()</f>
        <v>0.11712840620731679</v>
      </c>
      <c r="Z1767" s="15">
        <f ca="1">IF(B1767=1, ROUND(_xlfn.NORM.INV(Y1767,$C$13,$C$14)*(1+$T$14), 0), ROUND(_xlfn.NORM.INV(Y1767, $D$13, $D$14)*(1+$T$14), 0))</f>
        <v>24</v>
      </c>
      <c r="AA1767" s="20">
        <f ca="1">RAND()</f>
        <v>0.43162195418597671</v>
      </c>
      <c r="AB1767" s="18">
        <f ca="1">IF(B1767=1, ROUND(_xlfn.NORM.INV(AA1767,$C$15,$C$16), 2), ROUND(_xlfn.NORM.INV(AA1767, $D$15, $D$16), 2))</f>
        <v>2777.03</v>
      </c>
      <c r="AC1767" s="15">
        <f ca="1">MIN(G1767,Z1767)</f>
        <v>24</v>
      </c>
      <c r="AD1767" s="15">
        <f ca="1">RAND()</f>
        <v>0.22543587061804904</v>
      </c>
      <c r="AE1767" s="19">
        <f ca="1">(IF(B1767=1, $G$21+($G$22-$G$21)*AD1767, $H$21+($H$22-$H$21)*AD1767))</f>
        <v>1.676307611854147E-2</v>
      </c>
      <c r="AF1767" s="15">
        <f ca="1">ROUND(AC1767*(1-AE1767), 0)</f>
        <v>24</v>
      </c>
      <c r="AG1767" s="20">
        <f ca="1">RAND()</f>
        <v>0.59602820269399881</v>
      </c>
      <c r="AH1767" s="15">
        <f ca="1">IF(B1767=1, ROUND(_xlfn.NORM.INV(AG1767,$C$17,$C$18)*(1+$T$14), 0), ROUND(_xlfn.NORM.INV(AG1767, $D$17, $D$18)*(1+$T$14), 0))</f>
        <v>212</v>
      </c>
      <c r="AI1767" s="20">
        <f ca="1">RAND()</f>
        <v>0.81759369237391089</v>
      </c>
      <c r="AJ1767" s="18">
        <f ca="1">IF(B1767=1, ROUND(_xlfn.NORM.INV(AI1767,$C$19,$C$20), 2), ROUND(_xlfn.NORM.INV(AI1767, $D$19, $D$20), 2))</f>
        <v>1817.57</v>
      </c>
      <c r="AK1767" s="15">
        <f ca="1">MIN(ROUND(H1767*(1+$C$22),0),AH1767)</f>
        <v>212</v>
      </c>
      <c r="AL1767" s="20">
        <f ca="1">RAND()</f>
        <v>0.73406646766697736</v>
      </c>
      <c r="AM1767" s="19">
        <f ca="1">(IF(B1767=1, $G$21+($G$22-$G$21)*AL1767, $H$21+($H$22-$H$21)*AL1767))</f>
        <v>3.2021994030009319E-2</v>
      </c>
      <c r="AN1767" s="15">
        <f ca="1">ROUND(AK1767*(1-AM1767), 0)</f>
        <v>205</v>
      </c>
      <c r="AO1767" s="18">
        <f ca="1">SUM(IF(AN1767&gt;H1767, (AN1767-H1767)*($G$23+AJ1767), 0),IF(AF1767&gt;G1767,(AF1767-G1767)*($G$23+AB1767),0),IF(X1767&gt;F1767,(X1767-F1767)*($G$23+T1767),0),IF(P1767&gt;E1767,(P1767-E1767)*($G$23+L1767),0))</f>
        <v>0</v>
      </c>
      <c r="AP1767" s="18">
        <f>-$C$24</f>
        <v>-313614.51120000001</v>
      </c>
      <c r="AQ1767" s="17">
        <f ca="1">L1767*P1767+T1767*X1767+AB1767*AF1767+AJ1767*AN1767-AO1767+AP1767</f>
        <v>358872.04879999993</v>
      </c>
      <c r="AS1767" s="21">
        <f ca="1">SUM(IF(AN1767&gt;H1767, (AN1767-H1767), 0),IF(AF1767&gt;G1767,(AF1767-G1767),0),IF(X1767&gt;F1767,(X1767-F1767),0),IF(P1767&gt;E1767,(P1767-E1767),0))</f>
        <v>0</v>
      </c>
    </row>
    <row r="1768" spans="1:45" x14ac:dyDescent="0.4">
      <c r="A1768" s="15">
        <v>1740</v>
      </c>
      <c r="B1768" s="15">
        <f ca="1">IF(RAND() &lt; (8/12), 0, 1)</f>
        <v>0</v>
      </c>
      <c r="C1768" s="20">
        <f ca="1">RAND()</f>
        <v>0.28451396893500525</v>
      </c>
      <c r="D1768" s="15" t="str">
        <f ca="1">LOOKUP(C1768,$H$13:$H$16,$F$13:$F$16)</f>
        <v>Airbus A380-800</v>
      </c>
      <c r="E1768" s="15">
        <f ca="1">LOOKUP(D1768,$F$6:$F$9,$I$6:$I$9)</f>
        <v>14</v>
      </c>
      <c r="F1768" s="15">
        <f ca="1">LOOKUP(D1768,$F$6:$F$9,$J$6:$J$9)</f>
        <v>76</v>
      </c>
      <c r="G1768" s="15">
        <f ca="1">LOOKUP(D1768,$F$6:$F$9,$K$6:$K$9)</f>
        <v>56</v>
      </c>
      <c r="H1768" s="15">
        <f ca="1">LOOKUP(D1768,$F$6:$F$9,$L$6:$L$9)</f>
        <v>341</v>
      </c>
      <c r="I1768" s="20">
        <f ca="1">RAND()</f>
        <v>0.12164471559866852</v>
      </c>
      <c r="J1768" s="15">
        <f ca="1">IF(B1768=1, ROUND(_xlfn.NORM.INV(I1768,$C$5,$C$6)*(1+$T$14), 0), ROUND(_xlfn.NORM.INV(I1768, $D$5, $D$6)*(1+$T$14), 0))</f>
        <v>3</v>
      </c>
      <c r="K1768" s="20">
        <f ca="1">RAND()</f>
        <v>0.3885765675973899</v>
      </c>
      <c r="L1768" s="18">
        <f ca="1">IF(B1768=1, ROUND(_xlfn.NORM.INV(K1768,$C$7,$C$8), 2), ROUND(_xlfn.NORM.INV(K1768, $D$7, $D$8), 2))</f>
        <v>10363.39</v>
      </c>
      <c r="M1768" s="15">
        <f ca="1">MIN(E1768,J1768)</f>
        <v>3</v>
      </c>
      <c r="N1768" s="15">
        <f ca="1">RAND()</f>
        <v>0.18489462038265425</v>
      </c>
      <c r="O1768" s="19">
        <f ca="1">(IF(B1768=1, $G$21+($G$22-$G$21)*N1768, $H$21+($H$22-$H$21)*N1768))</f>
        <v>1.5546838611479628E-2</v>
      </c>
      <c r="P1768" s="15">
        <f ca="1">ROUND(M1768*(1-O1768), 0)</f>
        <v>3</v>
      </c>
      <c r="Q1768" s="20">
        <f ca="1">RAND()</f>
        <v>0.9976266620926133</v>
      </c>
      <c r="R1768" s="15">
        <f ca="1">IF(B1768=1, ROUND(_xlfn.NORM.INV(Q1768,$C$9,$C$10)*(1+$T$14), 0), ROUND(_xlfn.NORM.INV(Q1768, $D$9, $D$10)*(1+$T$14), 0))</f>
        <v>70</v>
      </c>
      <c r="S1768" s="20">
        <f ca="1">RAND()</f>
        <v>0.37388749918619357</v>
      </c>
      <c r="T1768" s="18">
        <f ca="1">IF(B1768=1, ROUND(_xlfn.NORM.INV(S1768,$C$11,$C$12), 2), ROUND(_xlfn.NORM.INV(S1768, $D$11, $D$12), 2))</f>
        <v>5172.91</v>
      </c>
      <c r="U1768" s="15">
        <f ca="1">MIN(F1768,R1768)</f>
        <v>70</v>
      </c>
      <c r="V1768" s="15">
        <f ca="1">RAND()</f>
        <v>0.58429065217046883</v>
      </c>
      <c r="W1768" s="19">
        <f ca="1">(IF(B1768=1, $G$21+($G$22-$G$21)*V1768, $H$21+($H$22-$H$21)*V1768))</f>
        <v>2.7528719565114067E-2</v>
      </c>
      <c r="X1768" s="15">
        <f ca="1">ROUND(U1768*(1-W1768), 0)</f>
        <v>68</v>
      </c>
      <c r="Y1768" s="20">
        <f ca="1">RAND()</f>
        <v>0.81348248570628057</v>
      </c>
      <c r="Z1768" s="15">
        <f ca="1">IF(B1768=1, ROUND(_xlfn.NORM.INV(Y1768,$C$13,$C$14)*(1+$T$14), 0), ROUND(_xlfn.NORM.INV(Y1768, $D$13, $D$14)*(1+$T$14), 0))</f>
        <v>44</v>
      </c>
      <c r="AA1768" s="20">
        <f ca="1">RAND()</f>
        <v>0.79762375334056845</v>
      </c>
      <c r="AB1768" s="18">
        <f ca="1">IF(B1768=1, ROUND(_xlfn.NORM.INV(AA1768,$C$15,$C$16), 2), ROUND(_xlfn.NORM.INV(AA1768, $D$15, $D$16), 2))</f>
        <v>2899.23</v>
      </c>
      <c r="AC1768" s="15">
        <f ca="1">MIN(G1768,Z1768)</f>
        <v>44</v>
      </c>
      <c r="AD1768" s="15">
        <f ca="1">RAND()</f>
        <v>0.24508268617787043</v>
      </c>
      <c r="AE1768" s="19">
        <f ca="1">(IF(B1768=1, $G$21+($G$22-$G$21)*AD1768, $H$21+($H$22-$H$21)*AD1768))</f>
        <v>1.7352480585336113E-2</v>
      </c>
      <c r="AF1768" s="15">
        <f ca="1">ROUND(AC1768*(1-AE1768), 0)</f>
        <v>43</v>
      </c>
      <c r="AG1768" s="20">
        <f ca="1">RAND()</f>
        <v>4.7947401956184854E-2</v>
      </c>
      <c r="AH1768" s="15">
        <f ca="1">IF(B1768=1, ROUND(_xlfn.NORM.INV(AG1768,$C$17,$C$18)*(1+$T$14), 0), ROUND(_xlfn.NORM.INV(AG1768, $D$17, $D$18)*(1+$T$14), 0))</f>
        <v>112</v>
      </c>
      <c r="AI1768" s="20">
        <f ca="1">RAND()</f>
        <v>0.43602411033652777</v>
      </c>
      <c r="AJ1768" s="18">
        <f ca="1">IF(B1768=1, ROUND(_xlfn.NORM.INV(AI1768,$C$19,$C$20), 2), ROUND(_xlfn.NORM.INV(AI1768, $D$19, $D$20), 2))</f>
        <v>1736.5</v>
      </c>
      <c r="AK1768" s="15">
        <f ca="1">MIN(ROUND(H1768*(1+$C$22),0),AH1768)</f>
        <v>112</v>
      </c>
      <c r="AL1768" s="20">
        <f ca="1">RAND()</f>
        <v>0.29341894283677983</v>
      </c>
      <c r="AM1768" s="19">
        <f ca="1">(IF(B1768=1, $G$21+($G$22-$G$21)*AL1768, $H$21+($H$22-$H$21)*AL1768))</f>
        <v>1.8802568285103394E-2</v>
      </c>
      <c r="AN1768" s="15">
        <f ca="1">ROUND(AK1768*(1-AM1768), 0)</f>
        <v>110</v>
      </c>
      <c r="AO1768" s="18">
        <f ca="1">SUM(IF(AN1768&gt;H1768, (AN1768-H1768)*($G$23+AJ1768), 0),IF(AF1768&gt;G1768,(AF1768-G1768)*($G$23+AB1768),0),IF(X1768&gt;F1768,(X1768-F1768)*($G$23+T1768),0),IF(P1768&gt;E1768,(P1768-E1768)*($G$23+L1768),0))</f>
        <v>0</v>
      </c>
      <c r="AP1768" s="18">
        <f>-$C$24</f>
        <v>-313614.51120000001</v>
      </c>
      <c r="AQ1768" s="17">
        <f ca="1">L1768*P1768+T1768*X1768+AB1768*AF1768+AJ1768*AN1768-AO1768+AP1768</f>
        <v>384915.42879999994</v>
      </c>
      <c r="AS1768" s="21">
        <f ca="1">SUM(IF(AN1768&gt;H1768, (AN1768-H1768), 0),IF(AF1768&gt;G1768,(AF1768-G1768),0),IF(X1768&gt;F1768,(X1768-F1768),0),IF(P1768&gt;E1768,(P1768-E1768),0))</f>
        <v>0</v>
      </c>
    </row>
    <row r="1769" spans="1:45" x14ac:dyDescent="0.4">
      <c r="A1769" s="15">
        <v>1741</v>
      </c>
      <c r="B1769" s="15">
        <f ca="1">IF(RAND() &lt; (8/12), 0, 1)</f>
        <v>1</v>
      </c>
      <c r="C1769" s="20">
        <f ca="1">RAND()</f>
        <v>0.2668366832716923</v>
      </c>
      <c r="D1769" s="15" t="str">
        <f ca="1">LOOKUP(C1769,$H$13:$H$16,$F$13:$F$16)</f>
        <v>Airbus A380-800</v>
      </c>
      <c r="E1769" s="15">
        <f ca="1">LOOKUP(D1769,$F$6:$F$9,$I$6:$I$9)</f>
        <v>14</v>
      </c>
      <c r="F1769" s="15">
        <f ca="1">LOOKUP(D1769,$F$6:$F$9,$J$6:$J$9)</f>
        <v>76</v>
      </c>
      <c r="G1769" s="15">
        <f ca="1">LOOKUP(D1769,$F$6:$F$9,$K$6:$K$9)</f>
        <v>56</v>
      </c>
      <c r="H1769" s="15">
        <f ca="1">LOOKUP(D1769,$F$6:$F$9,$L$6:$L$9)</f>
        <v>341</v>
      </c>
      <c r="I1769" s="20">
        <f ca="1">RAND()</f>
        <v>0.30009497530338713</v>
      </c>
      <c r="J1769" s="15">
        <f ca="1">IF(B1769=1, ROUND(_xlfn.NORM.INV(I1769,$C$5,$C$6)*(1+$T$14), 0), ROUND(_xlfn.NORM.INV(I1769, $D$5, $D$6)*(1+$T$14), 0))</f>
        <v>5</v>
      </c>
      <c r="K1769" s="20">
        <f ca="1">RAND()</f>
        <v>0.41970126124176954</v>
      </c>
      <c r="L1769" s="18">
        <f ca="1">IF(B1769=1, ROUND(_xlfn.NORM.INV(K1769,$C$7,$C$8), 2), ROUND(_xlfn.NORM.INV(K1769, $D$7, $D$8), 2))</f>
        <v>13293.4</v>
      </c>
      <c r="M1769" s="15">
        <f ca="1">MIN(E1769,J1769)</f>
        <v>5</v>
      </c>
      <c r="N1769" s="15">
        <f ca="1">RAND()</f>
        <v>0.14373707895376664</v>
      </c>
      <c r="O1769" s="19">
        <f ca="1">(IF(B1769=1, $G$21+($G$22-$G$21)*N1769, $H$21+($H$22-$H$21)*N1769))</f>
        <v>2.0030797763381833E-2</v>
      </c>
      <c r="P1769" s="15">
        <f ca="1">ROUND(M1769*(1-O1769), 0)</f>
        <v>5</v>
      </c>
      <c r="Q1769" s="20">
        <f ca="1">RAND()</f>
        <v>0.67857082440294314</v>
      </c>
      <c r="R1769" s="15">
        <f ca="1">IF(B1769=1, ROUND(_xlfn.NORM.INV(Q1769,$C$9,$C$10)*(1+$T$14), 0), ROUND(_xlfn.NORM.INV(Q1769, $D$9, $D$10)*(1+$T$14), 0))</f>
        <v>73</v>
      </c>
      <c r="S1769" s="20">
        <f ca="1">RAND()</f>
        <v>0.84381458332037584</v>
      </c>
      <c r="T1769" s="18">
        <f ca="1">IF(B1769=1, ROUND(_xlfn.NORM.INV(S1769,$C$11,$C$12), 2), ROUND(_xlfn.NORM.INV(S1769, $D$11, $D$12), 2))</f>
        <v>7740.4</v>
      </c>
      <c r="U1769" s="15">
        <f ca="1">MIN(F1769,R1769)</f>
        <v>73</v>
      </c>
      <c r="V1769" s="15">
        <f ca="1">RAND()</f>
        <v>0.10685872127808238</v>
      </c>
      <c r="W1769" s="19">
        <f ca="1">(IF(B1769=1, $G$21+($G$22-$G$21)*V1769, $H$21+($H$22-$H$21)*V1769))</f>
        <v>1.8740055244732882E-2</v>
      </c>
      <c r="X1769" s="15">
        <f ca="1">ROUND(U1769*(1-W1769), 0)</f>
        <v>72</v>
      </c>
      <c r="Y1769" s="20">
        <f ca="1">RAND()</f>
        <v>0.99266361818626869</v>
      </c>
      <c r="Z1769" s="15">
        <f ca="1">IF(B1769=1, ROUND(_xlfn.NORM.INV(Y1769,$C$13,$C$14)*(1+$T$14), 0), ROUND(_xlfn.NORM.INV(Y1769, $D$13, $D$14)*(1+$T$14), 0))</f>
        <v>111</v>
      </c>
      <c r="AA1769" s="20">
        <f ca="1">RAND()</f>
        <v>0.93408737362614158</v>
      </c>
      <c r="AB1769" s="18">
        <f ca="1">IF(B1769=1, ROUND(_xlfn.NORM.INV(AA1769,$C$15,$C$16), 2), ROUND(_xlfn.NORM.INV(AA1769, $D$15, $D$16), 2))</f>
        <v>4367.08</v>
      </c>
      <c r="AC1769" s="15">
        <f ca="1">MIN(G1769,Z1769)</f>
        <v>56</v>
      </c>
      <c r="AD1769" s="15">
        <f ca="1">RAND()</f>
        <v>0.4097285744268836</v>
      </c>
      <c r="AE1769" s="19">
        <f ca="1">(IF(B1769=1, $G$21+($G$22-$G$21)*AD1769, $H$21+($H$22-$H$21)*AD1769))</f>
        <v>2.9340500104940926E-2</v>
      </c>
      <c r="AF1769" s="15">
        <f ca="1">ROUND(AC1769*(1-AE1769), 0)</f>
        <v>54</v>
      </c>
      <c r="AG1769" s="20">
        <f ca="1">RAND()</f>
        <v>0.32707463187569286</v>
      </c>
      <c r="AH1769" s="15">
        <f ca="1">IF(B1769=1, ROUND(_xlfn.NORM.INV(AG1769,$C$17,$C$18)*(1+$T$14), 0), ROUND(_xlfn.NORM.INV(AG1769, $D$17, $D$18)*(1+$T$14), 0))</f>
        <v>248</v>
      </c>
      <c r="AI1769" s="20">
        <f ca="1">RAND()</f>
        <v>0.92394640528922278</v>
      </c>
      <c r="AJ1769" s="18">
        <f ca="1">IF(B1769=1, ROUND(_xlfn.NORM.INV(AI1769,$C$19,$C$20), 2), ROUND(_xlfn.NORM.INV(AI1769, $D$19, $D$20), 2))</f>
        <v>2706.93</v>
      </c>
      <c r="AK1769" s="15">
        <f ca="1">MIN(ROUND(H1769*(1+$C$22),0),AH1769)</f>
        <v>248</v>
      </c>
      <c r="AL1769" s="20">
        <f ca="1">RAND()</f>
        <v>0.44798584529459451</v>
      </c>
      <c r="AM1769" s="19">
        <f ca="1">(IF(B1769=1, $G$21+($G$22-$G$21)*AL1769, $H$21+($H$22-$H$21)*AL1769))</f>
        <v>3.067950458531081E-2</v>
      </c>
      <c r="AN1769" s="15">
        <f ca="1">ROUND(AK1769*(1-AM1769), 0)</f>
        <v>240</v>
      </c>
      <c r="AO1769" s="18">
        <f ca="1">SUM(IF(AN1769&gt;H1769, (AN1769-H1769)*($G$23+AJ1769), 0),IF(AF1769&gt;G1769,(AF1769-G1769)*($G$23+AB1769),0),IF(X1769&gt;F1769,(X1769-F1769)*($G$23+T1769),0),IF(P1769&gt;E1769,(P1769-E1769)*($G$23+L1769),0))</f>
        <v>0</v>
      </c>
      <c r="AP1769" s="18">
        <f>-$C$24</f>
        <v>-313614.51120000001</v>
      </c>
      <c r="AQ1769" s="17">
        <f ca="1">L1769*P1769+T1769*X1769+AB1769*AF1769+AJ1769*AN1769-AO1769+AP1769</f>
        <v>1195646.8087999998</v>
      </c>
      <c r="AS1769" s="21">
        <f ca="1">SUM(IF(AN1769&gt;H1769, (AN1769-H1769), 0),IF(AF1769&gt;G1769,(AF1769-G1769),0),IF(X1769&gt;F1769,(X1769-F1769),0),IF(P1769&gt;E1769,(P1769-E1769),0))</f>
        <v>0</v>
      </c>
    </row>
    <row r="1770" spans="1:45" x14ac:dyDescent="0.4">
      <c r="A1770" s="15">
        <v>1742</v>
      </c>
      <c r="B1770" s="15">
        <f ca="1">IF(RAND() &lt; (8/12), 0, 1)</f>
        <v>0</v>
      </c>
      <c r="C1770" s="20">
        <f ca="1">RAND()</f>
        <v>0.59647071906671134</v>
      </c>
      <c r="D1770" s="15" t="str">
        <f ca="1">LOOKUP(C1770,$H$13:$H$16,$F$13:$F$16)</f>
        <v>Boeing 777-200LR</v>
      </c>
      <c r="E1770" s="15">
        <f ca="1">LOOKUP(D1770,$F$6:$F$9,$I$6:$I$9)</f>
        <v>0</v>
      </c>
      <c r="F1770" s="15">
        <f ca="1">LOOKUP(D1770,$F$6:$F$9,$J$6:$J$9)</f>
        <v>38</v>
      </c>
      <c r="G1770" s="15">
        <f ca="1">LOOKUP(D1770,$F$6:$F$9,$K$6:$K$9)</f>
        <v>0</v>
      </c>
      <c r="H1770" s="15">
        <f ca="1">LOOKUP(D1770,$F$6:$F$9,$L$6:$L$9)</f>
        <v>264</v>
      </c>
      <c r="I1770" s="20">
        <f ca="1">RAND()</f>
        <v>0.68731095932519726</v>
      </c>
      <c r="J1770" s="15">
        <f ca="1">IF(B1770=1, ROUND(_xlfn.NORM.INV(I1770,$C$5,$C$6)*(1+$T$14), 0), ROUND(_xlfn.NORM.INV(I1770, $D$5, $D$6)*(1+$T$14), 0))</f>
        <v>5</v>
      </c>
      <c r="K1770" s="20">
        <f ca="1">RAND()</f>
        <v>0.99392406308951553</v>
      </c>
      <c r="L1770" s="18">
        <f ca="1">IF(B1770=1, ROUND(_xlfn.NORM.INV(K1770,$C$7,$C$8), 2), ROUND(_xlfn.NORM.INV(K1770, $D$7, $D$8), 2))</f>
        <v>11635.29</v>
      </c>
      <c r="M1770" s="15">
        <f ca="1">MIN(E1770,J1770)</f>
        <v>0</v>
      </c>
      <c r="N1770" s="15">
        <f ca="1">RAND()</f>
        <v>0.99038284730905213</v>
      </c>
      <c r="O1770" s="19">
        <f ca="1">(IF(B1770=1, $G$21+($G$22-$G$21)*N1770, $H$21+($H$22-$H$21)*N1770))</f>
        <v>3.971148541927156E-2</v>
      </c>
      <c r="P1770" s="15">
        <f ca="1">ROUND(M1770*(1-O1770), 0)</f>
        <v>0</v>
      </c>
      <c r="Q1770" s="20">
        <f ca="1">RAND()</f>
        <v>0.16057523519912698</v>
      </c>
      <c r="R1770" s="15">
        <f ca="1">IF(B1770=1, ROUND(_xlfn.NORM.INV(Q1770,$C$9,$C$10)*(1+$T$14), 0), ROUND(_xlfn.NORM.INV(Q1770, $D$9, $D$10)*(1+$T$14), 0))</f>
        <v>29</v>
      </c>
      <c r="S1770" s="20">
        <f ca="1">RAND()</f>
        <v>7.2556059019802777E-2</v>
      </c>
      <c r="T1770" s="18">
        <f ca="1">IF(B1770=1, ROUND(_xlfn.NORM.INV(S1770,$C$11,$C$12), 2), ROUND(_xlfn.NORM.INV(S1770, $D$11, $D$12), 2))</f>
        <v>4914.17</v>
      </c>
      <c r="U1770" s="15">
        <f ca="1">MIN(F1770,R1770)</f>
        <v>29</v>
      </c>
      <c r="V1770" s="15">
        <f ca="1">RAND()</f>
        <v>0.52774102359731601</v>
      </c>
      <c r="W1770" s="19">
        <f ca="1">(IF(B1770=1, $G$21+($G$22-$G$21)*V1770, $H$21+($H$22-$H$21)*V1770))</f>
        <v>2.5832230707919478E-2</v>
      </c>
      <c r="X1770" s="15">
        <f ca="1">ROUND(U1770*(1-W1770), 0)</f>
        <v>28</v>
      </c>
      <c r="Y1770" s="20">
        <f ca="1">RAND()</f>
        <v>0.26913066962237309</v>
      </c>
      <c r="Z1770" s="15">
        <f ca="1">IF(B1770=1, ROUND(_xlfn.NORM.INV(Y1770,$C$13,$C$14)*(1+$T$14), 0), ROUND(_xlfn.NORM.INV(Y1770, $D$13, $D$14)*(1+$T$14), 0))</f>
        <v>30</v>
      </c>
      <c r="AA1770" s="20">
        <f ca="1">RAND()</f>
        <v>0.4243838366174868</v>
      </c>
      <c r="AB1770" s="18">
        <f ca="1">IF(B1770=1, ROUND(_xlfn.NORM.INV(AA1770,$C$15,$C$16), 2), ROUND(_xlfn.NORM.INV(AA1770, $D$15, $D$16), 2))</f>
        <v>2774.79</v>
      </c>
      <c r="AC1770" s="15">
        <f ca="1">MIN(G1770,Z1770)</f>
        <v>0</v>
      </c>
      <c r="AD1770" s="15">
        <f ca="1">RAND()</f>
        <v>0.99942072570784213</v>
      </c>
      <c r="AE1770" s="19">
        <f ca="1">(IF(B1770=1, $G$21+($G$22-$G$21)*AD1770, $H$21+($H$22-$H$21)*AD1770))</f>
        <v>3.9982621771235266E-2</v>
      </c>
      <c r="AF1770" s="15">
        <f ca="1">ROUND(AC1770*(1-AE1770), 0)</f>
        <v>0</v>
      </c>
      <c r="AG1770" s="20">
        <f ca="1">RAND()</f>
        <v>0.46216003704940956</v>
      </c>
      <c r="AH1770" s="15">
        <f ca="1">IF(B1770=1, ROUND(_xlfn.NORM.INV(AG1770,$C$17,$C$18)*(1+$T$14), 0), ROUND(_xlfn.NORM.INV(AG1770, $D$17, $D$18)*(1+$T$14), 0))</f>
        <v>195</v>
      </c>
      <c r="AI1770" s="20">
        <f ca="1">RAND()</f>
        <v>0.26245780030272159</v>
      </c>
      <c r="AJ1770" s="18">
        <f ca="1">IF(B1770=1, ROUND(_xlfn.NORM.INV(AI1770,$C$19,$C$20), 2), ROUND(_xlfn.NORM.INV(AI1770, $D$19, $D$20), 2))</f>
        <v>1700.44</v>
      </c>
      <c r="AK1770" s="15">
        <f ca="1">MIN(ROUND(H1770*(1+$C$22),0),AH1770)</f>
        <v>195</v>
      </c>
      <c r="AL1770" s="20">
        <f ca="1">RAND()</f>
        <v>0.52685238273745372</v>
      </c>
      <c r="AM1770" s="19">
        <f ca="1">(IF(B1770=1, $G$21+($G$22-$G$21)*AL1770, $H$21+($H$22-$H$21)*AL1770))</f>
        <v>2.5805571482123611E-2</v>
      </c>
      <c r="AN1770" s="15">
        <f ca="1">ROUND(AK1770*(1-AM1770), 0)</f>
        <v>190</v>
      </c>
      <c r="AO1770" s="18">
        <f ca="1">SUM(IF(AN1770&gt;H1770, (AN1770-H1770)*($G$23+AJ1770), 0),IF(AF1770&gt;G1770,(AF1770-G1770)*($G$23+AB1770),0),IF(X1770&gt;F1770,(X1770-F1770)*($G$23+T1770),0),IF(P1770&gt;E1770,(P1770-E1770)*($G$23+L1770),0))</f>
        <v>0</v>
      </c>
      <c r="AP1770" s="18">
        <f>-$C$24</f>
        <v>-313614.51120000001</v>
      </c>
      <c r="AQ1770" s="17">
        <f ca="1">L1770*P1770+T1770*X1770+AB1770*AF1770+AJ1770*AN1770-AO1770+AP1770</f>
        <v>147065.84880000004</v>
      </c>
      <c r="AS1770" s="21">
        <f ca="1">SUM(IF(AN1770&gt;H1770, (AN1770-H1770), 0),IF(AF1770&gt;G1770,(AF1770-G1770),0),IF(X1770&gt;F1770,(X1770-F1770),0),IF(P1770&gt;E1770,(P1770-E1770),0))</f>
        <v>0</v>
      </c>
    </row>
    <row r="1771" spans="1:45" x14ac:dyDescent="0.4">
      <c r="A1771" s="15">
        <v>1743</v>
      </c>
      <c r="B1771" s="15">
        <f ca="1">IF(RAND() &lt; (8/12), 0, 1)</f>
        <v>1</v>
      </c>
      <c r="C1771" s="20">
        <f ca="1">RAND()</f>
        <v>0.53555788943696669</v>
      </c>
      <c r="D1771" s="15" t="str">
        <f ca="1">LOOKUP(C1771,$H$13:$H$16,$F$13:$F$16)</f>
        <v>Airbus A380-800</v>
      </c>
      <c r="E1771" s="15">
        <f ca="1">LOOKUP(D1771,$F$6:$F$9,$I$6:$I$9)</f>
        <v>14</v>
      </c>
      <c r="F1771" s="15">
        <f ca="1">LOOKUP(D1771,$F$6:$F$9,$J$6:$J$9)</f>
        <v>76</v>
      </c>
      <c r="G1771" s="15">
        <f ca="1">LOOKUP(D1771,$F$6:$F$9,$K$6:$K$9)</f>
        <v>56</v>
      </c>
      <c r="H1771" s="15">
        <f ca="1">LOOKUP(D1771,$F$6:$F$9,$L$6:$L$9)</f>
        <v>341</v>
      </c>
      <c r="I1771" s="20">
        <f ca="1">RAND()</f>
        <v>0.17557375486564797</v>
      </c>
      <c r="J1771" s="15">
        <f ca="1">IF(B1771=1, ROUND(_xlfn.NORM.INV(I1771,$C$5,$C$6)*(1+$T$14), 0), ROUND(_xlfn.NORM.INV(I1771, $D$5, $D$6)*(1+$T$14), 0))</f>
        <v>4</v>
      </c>
      <c r="K1771" s="20">
        <f ca="1">RAND()</f>
        <v>0.88973367879638832</v>
      </c>
      <c r="L1771" s="18">
        <f ca="1">IF(B1771=1, ROUND(_xlfn.NORM.INV(K1771,$C$7,$C$8), 2), ROUND(_xlfn.NORM.INV(K1771, $D$7, $D$8), 2))</f>
        <v>15868.27</v>
      </c>
      <c r="M1771" s="15">
        <f ca="1">MIN(E1771,J1771)</f>
        <v>4</v>
      </c>
      <c r="N1771" s="15">
        <f ca="1">RAND()</f>
        <v>1.8190299899138229E-2</v>
      </c>
      <c r="O1771" s="19">
        <f ca="1">(IF(B1771=1, $G$21+($G$22-$G$21)*N1771, $H$21+($H$22-$H$21)*N1771))</f>
        <v>1.5636660496469838E-2</v>
      </c>
      <c r="P1771" s="15">
        <f ca="1">ROUND(M1771*(1-O1771), 0)</f>
        <v>4</v>
      </c>
      <c r="Q1771" s="20">
        <f ca="1">RAND()</f>
        <v>0.14490593381118599</v>
      </c>
      <c r="R1771" s="15">
        <f ca="1">IF(B1771=1, ROUND(_xlfn.NORM.INV(Q1771,$C$9,$C$10)*(1+$T$14), 0), ROUND(_xlfn.NORM.INV(Q1771, $D$9, $D$10)*(1+$T$14), 0))</f>
        <v>34</v>
      </c>
      <c r="S1771" s="20">
        <f ca="1">RAND()</f>
        <v>0.49438005885763647</v>
      </c>
      <c r="T1771" s="18">
        <f ca="1">IF(B1771=1, ROUND(_xlfn.NORM.INV(S1771,$C$11,$C$12), 2), ROUND(_xlfn.NORM.INV(S1771, $D$11, $D$12), 2))</f>
        <v>6816.74</v>
      </c>
      <c r="U1771" s="15">
        <f ca="1">MIN(F1771,R1771)</f>
        <v>34</v>
      </c>
      <c r="V1771" s="15">
        <f ca="1">RAND()</f>
        <v>0.48802928947735791</v>
      </c>
      <c r="W1771" s="19">
        <f ca="1">(IF(B1771=1, $G$21+($G$22-$G$21)*V1771, $H$21+($H$22-$H$21)*V1771))</f>
        <v>3.2081025131707533E-2</v>
      </c>
      <c r="X1771" s="15">
        <f ca="1">ROUND(U1771*(1-W1771), 0)</f>
        <v>33</v>
      </c>
      <c r="Y1771" s="20">
        <f ca="1">RAND()</f>
        <v>0.16438923268149908</v>
      </c>
      <c r="Z1771" s="15">
        <f ca="1">IF(B1771=1, ROUND(_xlfn.NORM.INV(Y1771,$C$13,$C$14)*(1+$T$14), 0), ROUND(_xlfn.NORM.INV(Y1771, $D$13, $D$14)*(1+$T$14), 0))</f>
        <v>32</v>
      </c>
      <c r="AA1771" s="20">
        <f ca="1">RAND()</f>
        <v>0.65190325913917757</v>
      </c>
      <c r="AB1771" s="18">
        <f ca="1">IF(B1771=1, ROUND(_xlfn.NORM.INV(AA1771,$C$15,$C$16), 2), ROUND(_xlfn.NORM.INV(AA1771, $D$15, $D$16), 2))</f>
        <v>3830.15</v>
      </c>
      <c r="AC1771" s="15">
        <f ca="1">MIN(G1771,Z1771)</f>
        <v>32</v>
      </c>
      <c r="AD1771" s="15">
        <f ca="1">RAND()</f>
        <v>0.62341978540243115</v>
      </c>
      <c r="AE1771" s="19">
        <f ca="1">(IF(B1771=1, $G$21+($G$22-$G$21)*AD1771, $H$21+($H$22-$H$21)*AD1771))</f>
        <v>3.6819692489085093E-2</v>
      </c>
      <c r="AF1771" s="15">
        <f ca="1">ROUND(AC1771*(1-AE1771), 0)</f>
        <v>31</v>
      </c>
      <c r="AG1771" s="20">
        <f ca="1">RAND()</f>
        <v>8.1131209391947956E-2</v>
      </c>
      <c r="AH1771" s="15">
        <f ca="1">IF(B1771=1, ROUND(_xlfn.NORM.INV(AG1771,$C$17,$C$18)*(1+$T$14), 0), ROUND(_xlfn.NORM.INV(AG1771, $D$17, $D$18)*(1+$T$14), 0))</f>
        <v>128</v>
      </c>
      <c r="AI1771" s="20">
        <f ca="1">RAND()</f>
        <v>0.3688321517096983</v>
      </c>
      <c r="AJ1771" s="18">
        <f ca="1">IF(B1771=1, ROUND(_xlfn.NORM.INV(AI1771,$C$19,$C$20), 2), ROUND(_xlfn.NORM.INV(AI1771, $D$19, $D$20), 2))</f>
        <v>2175.8000000000002</v>
      </c>
      <c r="AK1771" s="15">
        <f ca="1">MIN(ROUND(H1771*(1+$C$22),0),AH1771)</f>
        <v>128</v>
      </c>
      <c r="AL1771" s="20">
        <f ca="1">RAND()</f>
        <v>0.61391082653778617</v>
      </c>
      <c r="AM1771" s="19">
        <f ca="1">(IF(B1771=1, $G$21+($G$22-$G$21)*AL1771, $H$21+($H$22-$H$21)*AL1771))</f>
        <v>3.6486878928822519E-2</v>
      </c>
      <c r="AN1771" s="15">
        <f ca="1">ROUND(AK1771*(1-AM1771), 0)</f>
        <v>123</v>
      </c>
      <c r="AO1771" s="18">
        <f ca="1">SUM(IF(AN1771&gt;H1771, (AN1771-H1771)*($G$23+AJ1771), 0),IF(AF1771&gt;G1771,(AF1771-G1771)*($G$23+AB1771),0),IF(X1771&gt;F1771,(X1771-F1771)*($G$23+T1771),0),IF(P1771&gt;E1771,(P1771-E1771)*($G$23+L1771),0))</f>
        <v>0</v>
      </c>
      <c r="AP1771" s="18">
        <f>-$C$24</f>
        <v>-313614.51120000001</v>
      </c>
      <c r="AQ1771" s="17">
        <f ca="1">L1771*P1771+T1771*X1771+AB1771*AF1771+AJ1771*AN1771-AO1771+AP1771</f>
        <v>361169.03880000004</v>
      </c>
      <c r="AS1771" s="21">
        <f ca="1">SUM(IF(AN1771&gt;H1771, (AN1771-H1771), 0),IF(AF1771&gt;G1771,(AF1771-G1771),0),IF(X1771&gt;F1771,(X1771-F1771),0),IF(P1771&gt;E1771,(P1771-E1771),0))</f>
        <v>0</v>
      </c>
    </row>
    <row r="1772" spans="1:45" x14ac:dyDescent="0.4">
      <c r="A1772" s="15">
        <v>1744</v>
      </c>
      <c r="B1772" s="15">
        <f ca="1">IF(RAND() &lt; (8/12), 0, 1)</f>
        <v>1</v>
      </c>
      <c r="C1772" s="20">
        <f ca="1">RAND()</f>
        <v>0.38386023892830068</v>
      </c>
      <c r="D1772" s="15" t="str">
        <f ca="1">LOOKUP(C1772,$H$13:$H$16,$F$13:$F$16)</f>
        <v>Airbus A380-800</v>
      </c>
      <c r="E1772" s="15">
        <f ca="1">LOOKUP(D1772,$F$6:$F$9,$I$6:$I$9)</f>
        <v>14</v>
      </c>
      <c r="F1772" s="15">
        <f ca="1">LOOKUP(D1772,$F$6:$F$9,$J$6:$J$9)</f>
        <v>76</v>
      </c>
      <c r="G1772" s="15">
        <f ca="1">LOOKUP(D1772,$F$6:$F$9,$K$6:$K$9)</f>
        <v>56</v>
      </c>
      <c r="H1772" s="15">
        <f ca="1">LOOKUP(D1772,$F$6:$F$9,$L$6:$L$9)</f>
        <v>341</v>
      </c>
      <c r="I1772" s="20">
        <f ca="1">RAND()</f>
        <v>0.62839819795094409</v>
      </c>
      <c r="J1772" s="15">
        <f ca="1">IF(B1772=1, ROUND(_xlfn.NORM.INV(I1772,$C$5,$C$6)*(1+$T$14), 0), ROUND(_xlfn.NORM.INV(I1772, $D$5, $D$6)*(1+$T$14), 0))</f>
        <v>7</v>
      </c>
      <c r="K1772" s="20">
        <f ca="1">RAND()</f>
        <v>0.17225020219628628</v>
      </c>
      <c r="L1772" s="18">
        <f ca="1">IF(B1772=1, ROUND(_xlfn.NORM.INV(K1772,$C$7,$C$8), 2), ROUND(_xlfn.NORM.INV(K1772, $D$7, $D$8), 2))</f>
        <v>11954.09</v>
      </c>
      <c r="M1772" s="15">
        <f ca="1">MIN(E1772,J1772)</f>
        <v>7</v>
      </c>
      <c r="N1772" s="15">
        <f ca="1">RAND()</f>
        <v>0.57915524635387672</v>
      </c>
      <c r="O1772" s="19">
        <f ca="1">(IF(B1772=1, $G$21+($G$22-$G$21)*N1772, $H$21+($H$22-$H$21)*N1772))</f>
        <v>3.5270433622385688E-2</v>
      </c>
      <c r="P1772" s="15">
        <f ca="1">ROUND(M1772*(1-O1772), 0)</f>
        <v>7</v>
      </c>
      <c r="Q1772" s="20">
        <f ca="1">RAND()</f>
        <v>0.35854946316664482</v>
      </c>
      <c r="R1772" s="15">
        <f ca="1">IF(B1772=1, ROUND(_xlfn.NORM.INV(Q1772,$C$9,$C$10)*(1+$T$14), 0), ROUND(_xlfn.NORM.INV(Q1772, $D$9, $D$10)*(1+$T$14), 0))</f>
        <v>52</v>
      </c>
      <c r="S1772" s="20">
        <f ca="1">RAND()</f>
        <v>0.9751699028428793</v>
      </c>
      <c r="T1772" s="18">
        <f ca="1">IF(B1772=1, ROUND(_xlfn.NORM.INV(S1772,$C$11,$C$12), 2), ROUND(_xlfn.NORM.INV(S1772, $D$11, $D$12), 2))</f>
        <v>8599.39</v>
      </c>
      <c r="U1772" s="15">
        <f ca="1">MIN(F1772,R1772)</f>
        <v>52</v>
      </c>
      <c r="V1772" s="15">
        <f ca="1">RAND()</f>
        <v>0.5096510701759448</v>
      </c>
      <c r="W1772" s="19">
        <f ca="1">(IF(B1772=1, $G$21+($G$22-$G$21)*V1772, $H$21+($H$22-$H$21)*V1772))</f>
        <v>3.283778745615807E-2</v>
      </c>
      <c r="X1772" s="15">
        <f ca="1">ROUND(U1772*(1-W1772), 0)</f>
        <v>50</v>
      </c>
      <c r="Y1772" s="20">
        <f ca="1">RAND()</f>
        <v>0.63065818870706047</v>
      </c>
      <c r="Z1772" s="15">
        <f ca="1">IF(B1772=1, ROUND(_xlfn.NORM.INV(Y1772,$C$13,$C$14)*(1+$T$14), 0), ROUND(_xlfn.NORM.INV(Y1772, $D$13, $D$14)*(1+$T$14), 0))</f>
        <v>62</v>
      </c>
      <c r="AA1772" s="20">
        <f ca="1">RAND()</f>
        <v>0.49309744643536091</v>
      </c>
      <c r="AB1772" s="18">
        <f ca="1">IF(B1772=1, ROUND(_xlfn.NORM.INV(AA1772,$C$15,$C$16), 2), ROUND(_xlfn.NORM.INV(AA1772, $D$15, $D$16), 2))</f>
        <v>3634.05</v>
      </c>
      <c r="AC1772" s="15">
        <f ca="1">MIN(G1772,Z1772)</f>
        <v>56</v>
      </c>
      <c r="AD1772" s="15">
        <f ca="1">RAND()</f>
        <v>0.30115851289166551</v>
      </c>
      <c r="AE1772" s="19">
        <f ca="1">(IF(B1772=1, $G$21+($G$22-$G$21)*AD1772, $H$21+($H$22-$H$21)*AD1772))</f>
        <v>2.5540547951208293E-2</v>
      </c>
      <c r="AF1772" s="15">
        <f ca="1">ROUND(AC1772*(1-AE1772), 0)</f>
        <v>55</v>
      </c>
      <c r="AG1772" s="20">
        <f ca="1">RAND()</f>
        <v>0.94634181096100989</v>
      </c>
      <c r="AH1772" s="15">
        <f ca="1">IF(B1772=1, ROUND(_xlfn.NORM.INV(AG1772,$C$17,$C$18)*(1+$T$14), 0), ROUND(_xlfn.NORM.INV(AG1772, $D$17, $D$18)*(1+$T$14), 0))</f>
        <v>507</v>
      </c>
      <c r="AI1772" s="20">
        <f ca="1">RAND()</f>
        <v>0.59847640795164581</v>
      </c>
      <c r="AJ1772" s="18">
        <f ca="1">IF(B1772=1, ROUND(_xlfn.NORM.INV(AI1772,$C$19,$C$20), 2), ROUND(_xlfn.NORM.INV(AI1772, $D$19, $D$20), 2))</f>
        <v>2351.44</v>
      </c>
      <c r="AK1772" s="15">
        <f ca="1">MIN(ROUND(H1772*(1+$C$22),0),AH1772)</f>
        <v>358</v>
      </c>
      <c r="AL1772" s="20">
        <f ca="1">RAND()</f>
        <v>9.2471257848021127E-2</v>
      </c>
      <c r="AM1772" s="19">
        <f ca="1">(IF(B1772=1, $G$21+($G$22-$G$21)*AL1772, $H$21+($H$22-$H$21)*AL1772))</f>
        <v>1.8236494024680739E-2</v>
      </c>
      <c r="AN1772" s="15">
        <f ca="1">ROUND(AK1772*(1-AM1772), 0)</f>
        <v>351</v>
      </c>
      <c r="AO1772" s="18">
        <f ca="1">SUM(IF(AN1772&gt;H1772, (AN1772-H1772)*($G$23+AJ1772), 0),IF(AF1772&gt;G1772,(AF1772-G1772)*($G$23+AB1772),0),IF(X1772&gt;F1772,(X1772-F1772)*($G$23+T1772),0),IF(P1772&gt;E1772,(P1772-E1772)*($G$23+L1772),0))</f>
        <v>32024.400000000001</v>
      </c>
      <c r="AP1772" s="18">
        <f>-$C$24</f>
        <v>-313614.51120000001</v>
      </c>
      <c r="AQ1772" s="17">
        <f ca="1">L1772*P1772+T1772*X1772+AB1772*AF1772+AJ1772*AN1772-AO1772+AP1772</f>
        <v>1193237.4088000001</v>
      </c>
      <c r="AS1772" s="21">
        <f ca="1">SUM(IF(AN1772&gt;H1772, (AN1772-H1772), 0),IF(AF1772&gt;G1772,(AF1772-G1772),0),IF(X1772&gt;F1772,(X1772-F1772),0),IF(P1772&gt;E1772,(P1772-E1772),0))</f>
        <v>10</v>
      </c>
    </row>
    <row r="1773" spans="1:45" x14ac:dyDescent="0.4">
      <c r="A1773" s="15">
        <v>1745</v>
      </c>
      <c r="B1773" s="15">
        <f ca="1">IF(RAND() &lt; (8/12), 0, 1)</f>
        <v>1</v>
      </c>
      <c r="C1773" s="20">
        <f ca="1">RAND()</f>
        <v>5.1630997364922604E-2</v>
      </c>
      <c r="D1773" s="15" t="str">
        <f ca="1">LOOKUP(C1773,$H$13:$H$16,$F$13:$F$16)</f>
        <v>Airbus A350-900</v>
      </c>
      <c r="E1773" s="15">
        <f ca="1">LOOKUP(D1773,$F$6:$F$9,$I$6:$I$9)</f>
        <v>0</v>
      </c>
      <c r="F1773" s="15">
        <f ca="1">LOOKUP(D1773,$F$6:$F$9,$J$6:$J$9)</f>
        <v>32</v>
      </c>
      <c r="G1773" s="15">
        <f ca="1">LOOKUP(D1773,$F$6:$F$9,$K$6:$K$9)</f>
        <v>21</v>
      </c>
      <c r="H1773" s="15">
        <f ca="1">LOOKUP(D1773,$F$6:$F$9,$L$6:$L$9)</f>
        <v>259</v>
      </c>
      <c r="I1773" s="20">
        <f ca="1">RAND()</f>
        <v>0.76965531021961919</v>
      </c>
      <c r="J1773" s="15">
        <f ca="1">IF(B1773=1, ROUND(_xlfn.NORM.INV(I1773,$C$5,$C$6)*(1+$T$14), 0), ROUND(_xlfn.NORM.INV(I1773, $D$5, $D$6)*(1+$T$14), 0))</f>
        <v>8</v>
      </c>
      <c r="K1773" s="20">
        <f ca="1">RAND()</f>
        <v>0.62617224485823997</v>
      </c>
      <c r="L1773" s="18">
        <f ca="1">IF(B1773=1, ROUND(_xlfn.NORM.INV(K1773,$C$7,$C$8), 2), ROUND(_xlfn.NORM.INV(K1773, $D$7, $D$8), 2))</f>
        <v>14239.1</v>
      </c>
      <c r="M1773" s="15">
        <f ca="1">MIN(E1773,J1773)</f>
        <v>0</v>
      </c>
      <c r="N1773" s="15">
        <f ca="1">RAND()</f>
        <v>0.52147342637265126</v>
      </c>
      <c r="O1773" s="19">
        <f ca="1">(IF(B1773=1, $G$21+($G$22-$G$21)*N1773, $H$21+($H$22-$H$21)*N1773))</f>
        <v>3.3251569923042797E-2</v>
      </c>
      <c r="P1773" s="15">
        <f ca="1">ROUND(M1773*(1-O1773), 0)</f>
        <v>0</v>
      </c>
      <c r="Q1773" s="20">
        <f ca="1">RAND()</f>
        <v>0.89374248985855098</v>
      </c>
      <c r="R1773" s="15">
        <f ca="1">IF(B1773=1, ROUND(_xlfn.NORM.INV(Q1773,$C$9,$C$10)*(1+$T$14), 0), ROUND(_xlfn.NORM.INV(Q1773, $D$9, $D$10)*(1+$T$14), 0))</f>
        <v>92</v>
      </c>
      <c r="S1773" s="20">
        <f ca="1">RAND()</f>
        <v>0.87383897057871363</v>
      </c>
      <c r="T1773" s="18">
        <f ca="1">IF(B1773=1, ROUND(_xlfn.NORM.INV(S1773,$C$11,$C$12), 2), ROUND(_xlfn.NORM.INV(S1773, $D$11, $D$12), 2))</f>
        <v>7861.65</v>
      </c>
      <c r="U1773" s="15">
        <f ca="1">MIN(F1773,R1773)</f>
        <v>32</v>
      </c>
      <c r="V1773" s="15">
        <f ca="1">RAND()</f>
        <v>0.2014673151060945</v>
      </c>
      <c r="W1773" s="19">
        <f ca="1">(IF(B1773=1, $G$21+($G$22-$G$21)*V1773, $H$21+($H$22-$H$21)*V1773))</f>
        <v>2.2051356028713307E-2</v>
      </c>
      <c r="X1773" s="15">
        <f ca="1">ROUND(U1773*(1-W1773), 0)</f>
        <v>31</v>
      </c>
      <c r="Y1773" s="20">
        <f ca="1">RAND()</f>
        <v>8.3341133591888106E-2</v>
      </c>
      <c r="Z1773" s="15">
        <f ca="1">IF(B1773=1, ROUND(_xlfn.NORM.INV(Y1773,$C$13,$C$14)*(1+$T$14), 0), ROUND(_xlfn.NORM.INV(Y1773, $D$13, $D$14)*(1+$T$14), 0))</f>
        <v>23</v>
      </c>
      <c r="AA1773" s="20">
        <f ca="1">RAND()</f>
        <v>0.61533640284258406</v>
      </c>
      <c r="AB1773" s="18">
        <f ca="1">IF(B1773=1, ROUND(_xlfn.NORM.INV(AA1773,$C$15,$C$16), 2), ROUND(_xlfn.NORM.INV(AA1773, $D$15, $D$16), 2))</f>
        <v>3783.4</v>
      </c>
      <c r="AC1773" s="15">
        <f ca="1">MIN(G1773,Z1773)</f>
        <v>21</v>
      </c>
      <c r="AD1773" s="15">
        <f ca="1">RAND()</f>
        <v>0.17266069329776845</v>
      </c>
      <c r="AE1773" s="19">
        <f ca="1">(IF(B1773=1, $G$21+($G$22-$G$21)*AD1773, $H$21+($H$22-$H$21)*AD1773))</f>
        <v>2.1043124265421896E-2</v>
      </c>
      <c r="AF1773" s="15">
        <f ca="1">ROUND(AC1773*(1-AE1773), 0)</f>
        <v>21</v>
      </c>
      <c r="AG1773" s="20">
        <f ca="1">RAND()</f>
        <v>0.65189914852464903</v>
      </c>
      <c r="AH1773" s="15">
        <f ca="1">IF(B1773=1, ROUND(_xlfn.NORM.INV(AG1773,$C$17,$C$18)*(1+$T$14), 0), ROUND(_xlfn.NORM.INV(AG1773, $D$17, $D$18)*(1+$T$14), 0))</f>
        <v>354</v>
      </c>
      <c r="AI1773" s="20">
        <f ca="1">RAND()</f>
        <v>0.81082082298838287</v>
      </c>
      <c r="AJ1773" s="18">
        <f ca="1">IF(B1773=1, ROUND(_xlfn.NORM.INV(AI1773,$C$19,$C$20), 2), ROUND(_xlfn.NORM.INV(AI1773, $D$19, $D$20), 2))</f>
        <v>2541.2600000000002</v>
      </c>
      <c r="AK1773" s="15">
        <f ca="1">MIN(ROUND(H1773*(1+$C$22),0),AH1773)</f>
        <v>272</v>
      </c>
      <c r="AL1773" s="20">
        <f ca="1">RAND()</f>
        <v>0.60780468219610873</v>
      </c>
      <c r="AM1773" s="19">
        <f ca="1">(IF(B1773=1, $G$21+($G$22-$G$21)*AL1773, $H$21+($H$22-$H$21)*AL1773))</f>
        <v>3.6273163876863808E-2</v>
      </c>
      <c r="AN1773" s="15">
        <f ca="1">ROUND(AK1773*(1-AM1773), 0)</f>
        <v>262</v>
      </c>
      <c r="AO1773" s="18">
        <f ca="1">SUM(IF(AN1773&gt;H1773, (AN1773-H1773)*($G$23+AJ1773), 0),IF(AF1773&gt;G1773,(AF1773-G1773)*($G$23+AB1773),0),IF(X1773&gt;F1773,(X1773-F1773)*($G$23+T1773),0),IF(P1773&gt;E1773,(P1773-E1773)*($G$23+L1773),0))</f>
        <v>10176.780000000001</v>
      </c>
      <c r="AP1773" s="18">
        <f>-$C$24</f>
        <v>-313614.51120000001</v>
      </c>
      <c r="AQ1773" s="17">
        <f ca="1">L1773*P1773+T1773*X1773+AB1773*AF1773+AJ1773*AN1773-AO1773+AP1773</f>
        <v>665181.37880000006</v>
      </c>
      <c r="AS1773" s="21">
        <f ca="1">SUM(IF(AN1773&gt;H1773, (AN1773-H1773), 0),IF(AF1773&gt;G1773,(AF1773-G1773),0),IF(X1773&gt;F1773,(X1773-F1773),0),IF(P1773&gt;E1773,(P1773-E1773),0))</f>
        <v>3</v>
      </c>
    </row>
    <row r="1774" spans="1:45" x14ac:dyDescent="0.4">
      <c r="A1774" s="15">
        <v>1746</v>
      </c>
      <c r="B1774" s="15">
        <f ca="1">IF(RAND() &lt; (8/12), 0, 1)</f>
        <v>0</v>
      </c>
      <c r="C1774" s="20">
        <f ca="1">RAND()</f>
        <v>0.33125044291682271</v>
      </c>
      <c r="D1774" s="15" t="str">
        <f ca="1">LOOKUP(C1774,$H$13:$H$16,$F$13:$F$16)</f>
        <v>Airbus A380-800</v>
      </c>
      <c r="E1774" s="15">
        <f ca="1">LOOKUP(D1774,$F$6:$F$9,$I$6:$I$9)</f>
        <v>14</v>
      </c>
      <c r="F1774" s="15">
        <f ca="1">LOOKUP(D1774,$F$6:$F$9,$J$6:$J$9)</f>
        <v>76</v>
      </c>
      <c r="G1774" s="15">
        <f ca="1">LOOKUP(D1774,$F$6:$F$9,$K$6:$K$9)</f>
        <v>56</v>
      </c>
      <c r="H1774" s="15">
        <f ca="1">LOOKUP(D1774,$F$6:$F$9,$L$6:$L$9)</f>
        <v>341</v>
      </c>
      <c r="I1774" s="20">
        <f ca="1">RAND()</f>
        <v>0.67618079748135085</v>
      </c>
      <c r="J1774" s="15">
        <f ca="1">IF(B1774=1, ROUND(_xlfn.NORM.INV(I1774,$C$5,$C$6)*(1+$T$14), 0), ROUND(_xlfn.NORM.INV(I1774, $D$5, $D$6)*(1+$T$14), 0))</f>
        <v>5</v>
      </c>
      <c r="K1774" s="20">
        <f ca="1">RAND()</f>
        <v>0.1166177993623142</v>
      </c>
      <c r="L1774" s="18">
        <f ca="1">IF(B1774=1, ROUND(_xlfn.NORM.INV(K1774,$C$7,$C$8), 2), ROUND(_xlfn.NORM.INV(K1774, $D$7, $D$8), 2))</f>
        <v>9949.08</v>
      </c>
      <c r="M1774" s="15">
        <f ca="1">MIN(E1774,J1774)</f>
        <v>5</v>
      </c>
      <c r="N1774" s="15">
        <f ca="1">RAND()</f>
        <v>0.76858796339936608</v>
      </c>
      <c r="O1774" s="19">
        <f ca="1">(IF(B1774=1, $G$21+($G$22-$G$21)*N1774, $H$21+($H$22-$H$21)*N1774))</f>
        <v>3.3057638901980983E-2</v>
      </c>
      <c r="P1774" s="15">
        <f ca="1">ROUND(M1774*(1-O1774), 0)</f>
        <v>5</v>
      </c>
      <c r="Q1774" s="20">
        <f ca="1">RAND()</f>
        <v>0.96234676230341076</v>
      </c>
      <c r="R1774" s="15">
        <f ca="1">IF(B1774=1, ROUND(_xlfn.NORM.INV(Q1774,$C$9,$C$10)*(1+$T$14), 0), ROUND(_xlfn.NORM.INV(Q1774, $D$9, $D$10)*(1+$T$14), 0))</f>
        <v>59</v>
      </c>
      <c r="S1774" s="20">
        <f ca="1">RAND()</f>
        <v>0.943381273992282</v>
      </c>
      <c r="T1774" s="18">
        <f ca="1">IF(B1774=1, ROUND(_xlfn.NORM.INV(S1774,$C$11,$C$12), 2), ROUND(_xlfn.NORM.INV(S1774, $D$11, $D$12), 2))</f>
        <v>5607.11</v>
      </c>
      <c r="U1774" s="15">
        <f ca="1">MIN(F1774,R1774)</f>
        <v>59</v>
      </c>
      <c r="V1774" s="15">
        <f ca="1">RAND()</f>
        <v>0.91566914632901819</v>
      </c>
      <c r="W1774" s="19">
        <f ca="1">(IF(B1774=1, $G$21+($G$22-$G$21)*V1774, $H$21+($H$22-$H$21)*V1774))</f>
        <v>3.7470074389870545E-2</v>
      </c>
      <c r="X1774" s="15">
        <f ca="1">ROUND(U1774*(1-W1774), 0)</f>
        <v>57</v>
      </c>
      <c r="Y1774" s="20">
        <f ca="1">RAND()</f>
        <v>0.645859184372929</v>
      </c>
      <c r="Z1774" s="15">
        <f ca="1">IF(B1774=1, ROUND(_xlfn.NORM.INV(Y1774,$C$13,$C$14)*(1+$T$14), 0), ROUND(_xlfn.NORM.INV(Y1774, $D$13, $D$14)*(1+$T$14), 0))</f>
        <v>39</v>
      </c>
      <c r="AA1774" s="20">
        <f ca="1">RAND()</f>
        <v>0.96324783370135147</v>
      </c>
      <c r="AB1774" s="18">
        <f ca="1">IF(B1774=1, ROUND(_xlfn.NORM.INV(AA1774,$C$15,$C$16), 2), ROUND(_xlfn.NORM.INV(AA1774, $D$15, $D$16), 2))</f>
        <v>3015.48</v>
      </c>
      <c r="AC1774" s="15">
        <f ca="1">MIN(G1774,Z1774)</f>
        <v>39</v>
      </c>
      <c r="AD1774" s="15">
        <f ca="1">RAND()</f>
        <v>0.7691564263533206</v>
      </c>
      <c r="AE1774" s="19">
        <f ca="1">(IF(B1774=1, $G$21+($G$22-$G$21)*AD1774, $H$21+($H$22-$H$21)*AD1774))</f>
        <v>3.3074692790599616E-2</v>
      </c>
      <c r="AF1774" s="15">
        <f ca="1">ROUND(AC1774*(1-AE1774), 0)</f>
        <v>38</v>
      </c>
      <c r="AG1774" s="20">
        <f ca="1">RAND()</f>
        <v>0.74996467861168326</v>
      </c>
      <c r="AH1774" s="15">
        <f ca="1">IF(B1774=1, ROUND(_xlfn.NORM.INV(AG1774,$C$17,$C$18)*(1+$T$14), 0), ROUND(_xlfn.NORM.INV(AG1774, $D$17, $D$18)*(1+$T$14), 0))</f>
        <v>235</v>
      </c>
      <c r="AI1774" s="20">
        <f ca="1">RAND()</f>
        <v>0.93008501686954992</v>
      </c>
      <c r="AJ1774" s="18">
        <f ca="1">IF(B1774=1, ROUND(_xlfn.NORM.INV(AI1774,$C$19,$C$20), 2), ROUND(_xlfn.NORM.INV(AI1774, $D$19, $D$20), 2))</f>
        <v>1860.88</v>
      </c>
      <c r="AK1774" s="15">
        <f ca="1">MIN(ROUND(H1774*(1+$C$22),0),AH1774)</f>
        <v>235</v>
      </c>
      <c r="AL1774" s="20">
        <f ca="1">RAND()</f>
        <v>0.28865179643550587</v>
      </c>
      <c r="AM1774" s="19">
        <f ca="1">(IF(B1774=1, $G$21+($G$22-$G$21)*AL1774, $H$21+($H$22-$H$21)*AL1774))</f>
        <v>1.8659553893065176E-2</v>
      </c>
      <c r="AN1774" s="15">
        <f ca="1">ROUND(AK1774*(1-AM1774), 0)</f>
        <v>231</v>
      </c>
      <c r="AO1774" s="18">
        <f ca="1">SUM(IF(AN1774&gt;H1774, (AN1774-H1774)*($G$23+AJ1774), 0),IF(AF1774&gt;G1774,(AF1774-G1774)*($G$23+AB1774),0),IF(X1774&gt;F1774,(X1774-F1774)*($G$23+T1774),0),IF(P1774&gt;E1774,(P1774-E1774)*($G$23+L1774),0))</f>
        <v>0</v>
      </c>
      <c r="AP1774" s="18">
        <f>-$C$24</f>
        <v>-313614.51120000001</v>
      </c>
      <c r="AQ1774" s="17">
        <f ca="1">L1774*P1774+T1774*X1774+AB1774*AF1774+AJ1774*AN1774-AO1774+AP1774</f>
        <v>600187.67879999988</v>
      </c>
      <c r="AS1774" s="21">
        <f ca="1">SUM(IF(AN1774&gt;H1774, (AN1774-H1774), 0),IF(AF1774&gt;G1774,(AF1774-G1774),0),IF(X1774&gt;F1774,(X1774-F1774),0),IF(P1774&gt;E1774,(P1774-E1774),0))</f>
        <v>0</v>
      </c>
    </row>
    <row r="1775" spans="1:45" x14ac:dyDescent="0.4">
      <c r="A1775" s="15">
        <v>1747</v>
      </c>
      <c r="B1775" s="15">
        <f ca="1">IF(RAND() &lt; (8/12), 0, 1)</f>
        <v>0</v>
      </c>
      <c r="C1775" s="20">
        <f ca="1">RAND()</f>
        <v>0.26524034125229135</v>
      </c>
      <c r="D1775" s="15" t="str">
        <f ca="1">LOOKUP(C1775,$H$13:$H$16,$F$13:$F$16)</f>
        <v>Airbus A380-800</v>
      </c>
      <c r="E1775" s="15">
        <f ca="1">LOOKUP(D1775,$F$6:$F$9,$I$6:$I$9)</f>
        <v>14</v>
      </c>
      <c r="F1775" s="15">
        <f ca="1">LOOKUP(D1775,$F$6:$F$9,$J$6:$J$9)</f>
        <v>76</v>
      </c>
      <c r="G1775" s="15">
        <f ca="1">LOOKUP(D1775,$F$6:$F$9,$K$6:$K$9)</f>
        <v>56</v>
      </c>
      <c r="H1775" s="15">
        <f ca="1">LOOKUP(D1775,$F$6:$F$9,$L$6:$L$9)</f>
        <v>341</v>
      </c>
      <c r="I1775" s="20">
        <f ca="1">RAND()</f>
        <v>0.55261868272929959</v>
      </c>
      <c r="J1775" s="15">
        <f ca="1">IF(B1775=1, ROUND(_xlfn.NORM.INV(I1775,$C$5,$C$6)*(1+$T$14), 0), ROUND(_xlfn.NORM.INV(I1775, $D$5, $D$6)*(1+$T$14), 0))</f>
        <v>4</v>
      </c>
      <c r="K1775" s="20">
        <f ca="1">RAND()</f>
        <v>0.13343472552510272</v>
      </c>
      <c r="L1775" s="18">
        <f ca="1">IF(B1775=1, ROUND(_xlfn.NORM.INV(K1775,$C$7,$C$8), 2), ROUND(_xlfn.NORM.INV(K1775, $D$7, $D$8), 2))</f>
        <v>9986.35</v>
      </c>
      <c r="M1775" s="15">
        <f ca="1">MIN(E1775,J1775)</f>
        <v>4</v>
      </c>
      <c r="N1775" s="15">
        <f ca="1">RAND()</f>
        <v>0.91293752046573562</v>
      </c>
      <c r="O1775" s="19">
        <f ca="1">(IF(B1775=1, $G$21+($G$22-$G$21)*N1775, $H$21+($H$22-$H$21)*N1775))</f>
        <v>3.7388125613972069E-2</v>
      </c>
      <c r="P1775" s="15">
        <f ca="1">ROUND(M1775*(1-O1775), 0)</f>
        <v>4</v>
      </c>
      <c r="Q1775" s="20">
        <f ca="1">RAND()</f>
        <v>0.36659633994330365</v>
      </c>
      <c r="R1775" s="15">
        <f ca="1">IF(B1775=1, ROUND(_xlfn.NORM.INV(Q1775,$C$9,$C$10)*(1+$T$14), 0), ROUND(_xlfn.NORM.INV(Q1775, $D$9, $D$10)*(1+$T$14), 0))</f>
        <v>36</v>
      </c>
      <c r="S1775" s="20">
        <f ca="1">RAND()</f>
        <v>0.57952160646761031</v>
      </c>
      <c r="T1775" s="18">
        <f ca="1">IF(B1775=1, ROUND(_xlfn.NORM.INV(S1775,$C$11,$C$12), 2), ROUND(_xlfn.NORM.INV(S1775, $D$11, $D$12), 2))</f>
        <v>5291.92</v>
      </c>
      <c r="U1775" s="15">
        <f ca="1">MIN(F1775,R1775)</f>
        <v>36</v>
      </c>
      <c r="V1775" s="15">
        <f ca="1">RAND()</f>
        <v>0.60269422392468375</v>
      </c>
      <c r="W1775" s="19">
        <f ca="1">(IF(B1775=1, $G$21+($G$22-$G$21)*V1775, $H$21+($H$22-$H$21)*V1775))</f>
        <v>2.8080826717740509E-2</v>
      </c>
      <c r="X1775" s="15">
        <f ca="1">ROUND(U1775*(1-W1775), 0)</f>
        <v>35</v>
      </c>
      <c r="Y1775" s="20">
        <f ca="1">RAND()</f>
        <v>0.33804835319429827</v>
      </c>
      <c r="Z1775" s="15">
        <f ca="1">IF(B1775=1, ROUND(_xlfn.NORM.INV(Y1775,$C$13,$C$14)*(1+$T$14), 0), ROUND(_xlfn.NORM.INV(Y1775, $D$13, $D$14)*(1+$T$14), 0))</f>
        <v>32</v>
      </c>
      <c r="AA1775" s="20">
        <f ca="1">RAND()</f>
        <v>0.24404929350358295</v>
      </c>
      <c r="AB1775" s="18">
        <f ca="1">IF(B1775=1, ROUND(_xlfn.NORM.INV(AA1775,$C$15,$C$16), 2), ROUND(_xlfn.NORM.INV(AA1775, $D$15, $D$16), 2))</f>
        <v>2713.7</v>
      </c>
      <c r="AC1775" s="15">
        <f ca="1">MIN(G1775,Z1775)</f>
        <v>32</v>
      </c>
      <c r="AD1775" s="15">
        <f ca="1">RAND()</f>
        <v>0.47327630332591186</v>
      </c>
      <c r="AE1775" s="19">
        <f ca="1">(IF(B1775=1, $G$21+($G$22-$G$21)*AD1775, $H$21+($H$22-$H$21)*AD1775))</f>
        <v>2.4198289099777358E-2</v>
      </c>
      <c r="AF1775" s="15">
        <f ca="1">ROUND(AC1775*(1-AE1775), 0)</f>
        <v>31</v>
      </c>
      <c r="AG1775" s="20">
        <f ca="1">RAND()</f>
        <v>0.83481582362278139</v>
      </c>
      <c r="AH1775" s="15">
        <f ca="1">IF(B1775=1, ROUND(_xlfn.NORM.INV(AG1775,$C$17,$C$18)*(1+$T$14), 0), ROUND(_xlfn.NORM.INV(AG1775, $D$17, $D$18)*(1+$T$14), 0))</f>
        <v>251</v>
      </c>
      <c r="AI1775" s="20">
        <f ca="1">RAND()</f>
        <v>0.20558340123880792</v>
      </c>
      <c r="AJ1775" s="18">
        <f ca="1">IF(B1775=1, ROUND(_xlfn.NORM.INV(AI1775,$C$19,$C$20), 2), ROUND(_xlfn.NORM.INV(AI1775, $D$19, $D$20), 2))</f>
        <v>1686.3</v>
      </c>
      <c r="AK1775" s="15">
        <f ca="1">MIN(ROUND(H1775*(1+$C$22),0),AH1775)</f>
        <v>251</v>
      </c>
      <c r="AL1775" s="20">
        <f ca="1">RAND()</f>
        <v>4.8800376474599227E-2</v>
      </c>
      <c r="AM1775" s="19">
        <f ca="1">(IF(B1775=1, $G$21+($G$22-$G$21)*AL1775, $H$21+($H$22-$H$21)*AL1775))</f>
        <v>1.1464011294237977E-2</v>
      </c>
      <c r="AN1775" s="15">
        <f ca="1">ROUND(AK1775*(1-AM1775), 0)</f>
        <v>248</v>
      </c>
      <c r="AO1775" s="18">
        <f ca="1">SUM(IF(AN1775&gt;H1775, (AN1775-H1775)*($G$23+AJ1775), 0),IF(AF1775&gt;G1775,(AF1775-G1775)*($G$23+AB1775),0),IF(X1775&gt;F1775,(X1775-F1775)*($G$23+T1775),0),IF(P1775&gt;E1775,(P1775-E1775)*($G$23+L1775),0))</f>
        <v>0</v>
      </c>
      <c r="AP1775" s="18">
        <f>-$C$24</f>
        <v>-313614.51120000001</v>
      </c>
      <c r="AQ1775" s="17">
        <f ca="1">L1775*P1775+T1775*X1775+AB1775*AF1775+AJ1775*AN1775-AO1775+AP1775</f>
        <v>413875.18879999995</v>
      </c>
      <c r="AS1775" s="21">
        <f ca="1">SUM(IF(AN1775&gt;H1775, (AN1775-H1775), 0),IF(AF1775&gt;G1775,(AF1775-G1775),0),IF(X1775&gt;F1775,(X1775-F1775),0),IF(P1775&gt;E1775,(P1775-E1775),0))</f>
        <v>0</v>
      </c>
    </row>
    <row r="1776" spans="1:45" x14ac:dyDescent="0.4">
      <c r="A1776" s="15">
        <v>1748</v>
      </c>
      <c r="B1776" s="15">
        <f ca="1">IF(RAND() &lt; (8/12), 0, 1)</f>
        <v>0</v>
      </c>
      <c r="C1776" s="20">
        <f ca="1">RAND()</f>
        <v>0.99622844009219869</v>
      </c>
      <c r="D1776" s="15" t="str">
        <f ca="1">LOOKUP(C1776,$H$13:$H$16,$F$13:$F$16)</f>
        <v>Boeing 777-300ER</v>
      </c>
      <c r="E1776" s="15">
        <f ca="1">LOOKUP(D1776,$F$6:$F$9,$I$6:$I$9)</f>
        <v>8</v>
      </c>
      <c r="F1776" s="15">
        <f ca="1">LOOKUP(D1776,$F$6:$F$9,$J$6:$J$9)</f>
        <v>40</v>
      </c>
      <c r="G1776" s="15">
        <f ca="1">LOOKUP(D1776,$F$6:$F$9,$K$6:$K$9)</f>
        <v>24</v>
      </c>
      <c r="H1776" s="15">
        <f ca="1">LOOKUP(D1776,$F$6:$F$9,$L$6:$L$9)</f>
        <v>260</v>
      </c>
      <c r="I1776" s="20">
        <f ca="1">RAND()</f>
        <v>0.89470077479923482</v>
      </c>
      <c r="J1776" s="15">
        <f ca="1">IF(B1776=1, ROUND(_xlfn.NORM.INV(I1776,$C$5,$C$6)*(1+$T$14), 0), ROUND(_xlfn.NORM.INV(I1776, $D$5, $D$6)*(1+$T$14), 0))</f>
        <v>6</v>
      </c>
      <c r="K1776" s="20">
        <f ca="1">RAND()</f>
        <v>0.38425198896556578</v>
      </c>
      <c r="L1776" s="18">
        <f ca="1">IF(B1776=1, ROUND(_xlfn.NORM.INV(K1776,$C$7,$C$8), 2), ROUND(_xlfn.NORM.INV(K1776, $D$7, $D$8), 2))</f>
        <v>10358.24</v>
      </c>
      <c r="M1776" s="15">
        <f ca="1">MIN(E1776,J1776)</f>
        <v>6</v>
      </c>
      <c r="N1776" s="15">
        <f ca="1">RAND()</f>
        <v>7.6562199264407216E-2</v>
      </c>
      <c r="O1776" s="19">
        <f ca="1">(IF(B1776=1, $G$21+($G$22-$G$21)*N1776, $H$21+($H$22-$H$21)*N1776))</f>
        <v>1.2296865977932217E-2</v>
      </c>
      <c r="P1776" s="15">
        <f ca="1">ROUND(M1776*(1-O1776), 0)</f>
        <v>6</v>
      </c>
      <c r="Q1776" s="20">
        <f ca="1">RAND()</f>
        <v>0.73873215926337199</v>
      </c>
      <c r="R1776" s="15">
        <f ca="1">IF(B1776=1, ROUND(_xlfn.NORM.INV(Q1776,$C$9,$C$10)*(1+$T$14), 0), ROUND(_xlfn.NORM.INV(Q1776, $D$9, $D$10)*(1+$T$14), 0))</f>
        <v>47</v>
      </c>
      <c r="S1776" s="20">
        <f ca="1">RAND()</f>
        <v>0.73447478948323963</v>
      </c>
      <c r="T1776" s="18">
        <f ca="1">IF(B1776=1, ROUND(_xlfn.NORM.INV(S1776,$C$11,$C$12), 2), ROUND(_xlfn.NORM.INV(S1776, $D$11, $D$12), 2))</f>
        <v>5388.93</v>
      </c>
      <c r="U1776" s="15">
        <f ca="1">MIN(F1776,R1776)</f>
        <v>40</v>
      </c>
      <c r="V1776" s="15">
        <f ca="1">RAND()</f>
        <v>0.22784207821466784</v>
      </c>
      <c r="W1776" s="19">
        <f ca="1">(IF(B1776=1, $G$21+($G$22-$G$21)*V1776, $H$21+($H$22-$H$21)*V1776))</f>
        <v>1.6835262346440037E-2</v>
      </c>
      <c r="X1776" s="15">
        <f ca="1">ROUND(U1776*(1-W1776), 0)</f>
        <v>39</v>
      </c>
      <c r="Y1776" s="20">
        <f ca="1">RAND()</f>
        <v>0.41671624427676179</v>
      </c>
      <c r="Z1776" s="15">
        <f ca="1">IF(B1776=1, ROUND(_xlfn.NORM.INV(Y1776,$C$13,$C$14)*(1+$T$14), 0), ROUND(_xlfn.NORM.INV(Y1776, $D$13, $D$14)*(1+$T$14), 0))</f>
        <v>34</v>
      </c>
      <c r="AA1776" s="20">
        <f ca="1">RAND()</f>
        <v>0.1328292468488752</v>
      </c>
      <c r="AB1776" s="18">
        <f ca="1">IF(B1776=1, ROUND(_xlfn.NORM.INV(AA1776,$C$15,$C$16), 2), ROUND(_xlfn.NORM.INV(AA1776, $D$15, $D$16), 2))</f>
        <v>2662.68</v>
      </c>
      <c r="AC1776" s="15">
        <f ca="1">MIN(G1776,Z1776)</f>
        <v>24</v>
      </c>
      <c r="AD1776" s="15">
        <f ca="1">RAND()</f>
        <v>0.89717172931503975</v>
      </c>
      <c r="AE1776" s="19">
        <f ca="1">(IF(B1776=1, $G$21+($G$22-$G$21)*AD1776, $H$21+($H$22-$H$21)*AD1776))</f>
        <v>3.6915151879451193E-2</v>
      </c>
      <c r="AF1776" s="15">
        <f ca="1">ROUND(AC1776*(1-AE1776), 0)</f>
        <v>23</v>
      </c>
      <c r="AG1776" s="20">
        <f ca="1">RAND()</f>
        <v>0.17945550208393046</v>
      </c>
      <c r="AH1776" s="15">
        <f ca="1">IF(B1776=1, ROUND(_xlfn.NORM.INV(AG1776,$C$17,$C$18)*(1+$T$14), 0), ROUND(_xlfn.NORM.INV(AG1776, $D$17, $D$18)*(1+$T$14), 0))</f>
        <v>151</v>
      </c>
      <c r="AI1776" s="20">
        <f ca="1">RAND()</f>
        <v>0.91611454449201979</v>
      </c>
      <c r="AJ1776" s="18">
        <f ca="1">IF(B1776=1, ROUND(_xlfn.NORM.INV(AI1776,$C$19,$C$20), 2), ROUND(_xlfn.NORM.INV(AI1776, $D$19, $D$20), 2))</f>
        <v>1853.51</v>
      </c>
      <c r="AK1776" s="15">
        <f ca="1">MIN(ROUND(H1776*(1+$C$22),0),AH1776)</f>
        <v>151</v>
      </c>
      <c r="AL1776" s="20">
        <f ca="1">RAND()</f>
        <v>9.9880897621771436E-2</v>
      </c>
      <c r="AM1776" s="19">
        <f ca="1">(IF(B1776=1, $G$21+($G$22-$G$21)*AL1776, $H$21+($H$22-$H$21)*AL1776))</f>
        <v>1.2996426928653142E-2</v>
      </c>
      <c r="AN1776" s="15">
        <f ca="1">ROUND(AK1776*(1-AM1776), 0)</f>
        <v>149</v>
      </c>
      <c r="AO1776" s="18">
        <f ca="1">SUM(IF(AN1776&gt;H1776, (AN1776-H1776)*($G$23+AJ1776), 0),IF(AF1776&gt;G1776,(AF1776-G1776)*($G$23+AB1776),0),IF(X1776&gt;F1776,(X1776-F1776)*($G$23+T1776),0),IF(P1776&gt;E1776,(P1776-E1776)*($G$23+L1776),0))</f>
        <v>0</v>
      </c>
      <c r="AP1776" s="18">
        <f>-$C$24</f>
        <v>-313614.51120000001</v>
      </c>
      <c r="AQ1776" s="17">
        <f ca="1">L1776*P1776+T1776*X1776+AB1776*AF1776+AJ1776*AN1776-AO1776+AP1776</f>
        <v>296117.82880000008</v>
      </c>
      <c r="AS1776" s="21">
        <f ca="1">SUM(IF(AN1776&gt;H1776, (AN1776-H1776), 0),IF(AF1776&gt;G1776,(AF1776-G1776),0),IF(X1776&gt;F1776,(X1776-F1776),0),IF(P1776&gt;E1776,(P1776-E1776),0))</f>
        <v>0</v>
      </c>
    </row>
    <row r="1777" spans="1:45" x14ac:dyDescent="0.4">
      <c r="A1777" s="15">
        <v>1749</v>
      </c>
      <c r="B1777" s="15">
        <f ca="1">IF(RAND() &lt; (8/12), 0, 1)</f>
        <v>1</v>
      </c>
      <c r="C1777" s="20">
        <f ca="1">RAND()</f>
        <v>1.1258915743240228E-2</v>
      </c>
      <c r="D1777" s="15" t="str">
        <f ca="1">LOOKUP(C1777,$H$13:$H$16,$F$13:$F$16)</f>
        <v>Airbus A350-900</v>
      </c>
      <c r="E1777" s="15">
        <f ca="1">LOOKUP(D1777,$F$6:$F$9,$I$6:$I$9)</f>
        <v>0</v>
      </c>
      <c r="F1777" s="15">
        <f ca="1">LOOKUP(D1777,$F$6:$F$9,$J$6:$J$9)</f>
        <v>32</v>
      </c>
      <c r="G1777" s="15">
        <f ca="1">LOOKUP(D1777,$F$6:$F$9,$K$6:$K$9)</f>
        <v>21</v>
      </c>
      <c r="H1777" s="15">
        <f ca="1">LOOKUP(D1777,$F$6:$F$9,$L$6:$L$9)</f>
        <v>259</v>
      </c>
      <c r="I1777" s="20">
        <f ca="1">RAND()</f>
        <v>0.88988119523869136</v>
      </c>
      <c r="J1777" s="15">
        <f ca="1">IF(B1777=1, ROUND(_xlfn.NORM.INV(I1777,$C$5,$C$6)*(1+$T$14), 0), ROUND(_xlfn.NORM.INV(I1777, $D$5, $D$6)*(1+$T$14), 0))</f>
        <v>9</v>
      </c>
      <c r="K1777" s="20">
        <f ca="1">RAND()</f>
        <v>0.19053094446950924</v>
      </c>
      <c r="L1777" s="18">
        <f ca="1">IF(B1777=1, ROUND(_xlfn.NORM.INV(K1777,$C$7,$C$8), 2), ROUND(_xlfn.NORM.INV(K1777, $D$7, $D$8), 2))</f>
        <v>12079.19</v>
      </c>
      <c r="M1777" s="15">
        <f ca="1">MIN(E1777,J1777)</f>
        <v>0</v>
      </c>
      <c r="N1777" s="15">
        <f ca="1">RAND()</f>
        <v>0.30604503790306281</v>
      </c>
      <c r="O1777" s="19">
        <f ca="1">(IF(B1777=1, $G$21+($G$22-$G$21)*N1777, $H$21+($H$22-$H$21)*N1777))</f>
        <v>2.5711576326607199E-2</v>
      </c>
      <c r="P1777" s="15">
        <f ca="1">ROUND(M1777*(1-O1777), 0)</f>
        <v>0</v>
      </c>
      <c r="Q1777" s="20">
        <f ca="1">RAND()</f>
        <v>0.5080592769216522</v>
      </c>
      <c r="R1777" s="15">
        <f ca="1">IF(B1777=1, ROUND(_xlfn.NORM.INV(Q1777,$C$9,$C$10)*(1+$T$14), 0), ROUND(_xlfn.NORM.INV(Q1777, $D$9, $D$10)*(1+$T$14), 0))</f>
        <v>61</v>
      </c>
      <c r="S1777" s="20">
        <f ca="1">RAND()</f>
        <v>0.361495193355583</v>
      </c>
      <c r="T1777" s="18">
        <f ca="1">IF(B1777=1, ROUND(_xlfn.NORM.INV(S1777,$C$11,$C$12), 2), ROUND(_xlfn.NORM.INV(S1777, $D$11, $D$12), 2))</f>
        <v>6509.82</v>
      </c>
      <c r="U1777" s="15">
        <f ca="1">MIN(F1777,R1777)</f>
        <v>32</v>
      </c>
      <c r="V1777" s="15">
        <f ca="1">RAND()</f>
        <v>0.81442969089583328</v>
      </c>
      <c r="W1777" s="19">
        <f ca="1">(IF(B1777=1, $G$21+($G$22-$G$21)*V1777, $H$21+($H$22-$H$21)*V1777))</f>
        <v>4.3505039181354163E-2</v>
      </c>
      <c r="X1777" s="15">
        <f ca="1">ROUND(U1777*(1-W1777), 0)</f>
        <v>31</v>
      </c>
      <c r="Y1777" s="20">
        <f ca="1">RAND()</f>
        <v>6.2047486848062827E-2</v>
      </c>
      <c r="Z1777" s="15">
        <f ca="1">IF(B1777=1, ROUND(_xlfn.NORM.INV(Y1777,$C$13,$C$14)*(1+$T$14), 0), ROUND(_xlfn.NORM.INV(Y1777, $D$13, $D$14)*(1+$T$14), 0))</f>
        <v>19</v>
      </c>
      <c r="AA1777" s="20">
        <f ca="1">RAND()</f>
        <v>0.596828772380253</v>
      </c>
      <c r="AB1777" s="18">
        <f ca="1">IF(B1777=1, ROUND(_xlfn.NORM.INV(AA1777,$C$15,$C$16), 2), ROUND(_xlfn.NORM.INV(AA1777, $D$15, $D$16), 2))</f>
        <v>3760.26</v>
      </c>
      <c r="AC1777" s="15">
        <f ca="1">MIN(G1777,Z1777)</f>
        <v>19</v>
      </c>
      <c r="AD1777" s="15">
        <f ca="1">RAND()</f>
        <v>0.78805270654317605</v>
      </c>
      <c r="AE1777" s="19">
        <f ca="1">(IF(B1777=1, $G$21+($G$22-$G$21)*AD1777, $H$21+($H$22-$H$21)*AD1777))</f>
        <v>4.2581844729011165E-2</v>
      </c>
      <c r="AF1777" s="15">
        <f ca="1">ROUND(AC1777*(1-AE1777), 0)</f>
        <v>18</v>
      </c>
      <c r="AG1777" s="20">
        <f ca="1">RAND()</f>
        <v>0.8245159613405757</v>
      </c>
      <c r="AH1777" s="15">
        <f ca="1">IF(B1777=1, ROUND(_xlfn.NORM.INV(AG1777,$C$17,$C$18)*(1+$T$14), 0), ROUND(_xlfn.NORM.INV(AG1777, $D$17, $D$18)*(1+$T$14), 0))</f>
        <v>422</v>
      </c>
      <c r="AI1777" s="20">
        <f ca="1">RAND()</f>
        <v>3.2756152815560768E-2</v>
      </c>
      <c r="AJ1777" s="18">
        <f ca="1">IF(B1777=1, ROUND(_xlfn.NORM.INV(AI1777,$C$19,$C$20), 2), ROUND(_xlfn.NORM.INV(AI1777, $D$19, $D$20), 2))</f>
        <v>1722.91</v>
      </c>
      <c r="AK1777" s="15">
        <f ca="1">MIN(ROUND(H1777*(1+$C$22),0),AH1777)</f>
        <v>272</v>
      </c>
      <c r="AL1777" s="20">
        <f ca="1">RAND()</f>
        <v>0.11815241819220246</v>
      </c>
      <c r="AM1777" s="19">
        <f ca="1">(IF(B1777=1, $G$21+($G$22-$G$21)*AL1777, $H$21+($H$22-$H$21)*AL1777))</f>
        <v>1.9135334636727085E-2</v>
      </c>
      <c r="AN1777" s="15">
        <f ca="1">ROUND(AK1777*(1-AM1777), 0)</f>
        <v>267</v>
      </c>
      <c r="AO1777" s="18">
        <f ca="1">SUM(IF(AN1777&gt;H1777, (AN1777-H1777)*($G$23+AJ1777), 0),IF(AF1777&gt;G1777,(AF1777-G1777)*($G$23+AB1777),0),IF(X1777&gt;F1777,(X1777-F1777)*($G$23+T1777),0),IF(P1777&gt;E1777,(P1777-E1777)*($G$23+L1777),0))</f>
        <v>20591.28</v>
      </c>
      <c r="AP1777" s="18">
        <f>-$C$24</f>
        <v>-313614.51120000001</v>
      </c>
      <c r="AQ1777" s="17">
        <f ca="1">L1777*P1777+T1777*X1777+AB1777*AF1777+AJ1777*AN1777-AO1777+AP1777</f>
        <v>395300.27880000003</v>
      </c>
      <c r="AS1777" s="21">
        <f ca="1">SUM(IF(AN1777&gt;H1777, (AN1777-H1777), 0),IF(AF1777&gt;G1777,(AF1777-G1777),0),IF(X1777&gt;F1777,(X1777-F1777),0),IF(P1777&gt;E1777,(P1777-E1777),0))</f>
        <v>8</v>
      </c>
    </row>
    <row r="1778" spans="1:45" x14ac:dyDescent="0.4">
      <c r="A1778" s="15">
        <v>1750</v>
      </c>
      <c r="B1778" s="15">
        <f ca="1">IF(RAND() &lt; (8/12), 0, 1)</f>
        <v>0</v>
      </c>
      <c r="C1778" s="20">
        <f ca="1">RAND()</f>
        <v>0.50586199333324189</v>
      </c>
      <c r="D1778" s="15" t="str">
        <f ca="1">LOOKUP(C1778,$H$13:$H$16,$F$13:$F$16)</f>
        <v>Airbus A380-800</v>
      </c>
      <c r="E1778" s="15">
        <f ca="1">LOOKUP(D1778,$F$6:$F$9,$I$6:$I$9)</f>
        <v>14</v>
      </c>
      <c r="F1778" s="15">
        <f ca="1">LOOKUP(D1778,$F$6:$F$9,$J$6:$J$9)</f>
        <v>76</v>
      </c>
      <c r="G1778" s="15">
        <f ca="1">LOOKUP(D1778,$F$6:$F$9,$K$6:$K$9)</f>
        <v>56</v>
      </c>
      <c r="H1778" s="15">
        <f ca="1">LOOKUP(D1778,$F$6:$F$9,$L$6:$L$9)</f>
        <v>341</v>
      </c>
      <c r="I1778" s="20">
        <f ca="1">RAND()</f>
        <v>0.65911618804008021</v>
      </c>
      <c r="J1778" s="15">
        <f ca="1">IF(B1778=1, ROUND(_xlfn.NORM.INV(I1778,$C$5,$C$6)*(1+$T$14), 0), ROUND(_xlfn.NORM.INV(I1778, $D$5, $D$6)*(1+$T$14), 0))</f>
        <v>5</v>
      </c>
      <c r="K1778" s="20">
        <f ca="1">RAND()</f>
        <v>0.11313619349518889</v>
      </c>
      <c r="L1778" s="18">
        <f ca="1">IF(B1778=1, ROUND(_xlfn.NORM.INV(K1778,$C$7,$C$8), 2), ROUND(_xlfn.NORM.INV(K1778, $D$7, $D$8), 2))</f>
        <v>9940.9</v>
      </c>
      <c r="M1778" s="15">
        <f ca="1">MIN(E1778,J1778)</f>
        <v>5</v>
      </c>
      <c r="N1778" s="15">
        <f ca="1">RAND()</f>
        <v>0.64580549930479458</v>
      </c>
      <c r="O1778" s="19">
        <f ca="1">(IF(B1778=1, $G$21+($G$22-$G$21)*N1778, $H$21+($H$22-$H$21)*N1778))</f>
        <v>2.9374164979143837E-2</v>
      </c>
      <c r="P1778" s="15">
        <f ca="1">ROUND(M1778*(1-O1778), 0)</f>
        <v>5</v>
      </c>
      <c r="Q1778" s="20">
        <f ca="1">RAND()</f>
        <v>0.38754242118850524</v>
      </c>
      <c r="R1778" s="15">
        <f ca="1">IF(B1778=1, ROUND(_xlfn.NORM.INV(Q1778,$C$9,$C$10)*(1+$T$14), 0), ROUND(_xlfn.NORM.INV(Q1778, $D$9, $D$10)*(1+$T$14), 0))</f>
        <v>37</v>
      </c>
      <c r="S1778" s="20">
        <f ca="1">RAND()</f>
        <v>0.12222862151796865</v>
      </c>
      <c r="T1778" s="18">
        <f ca="1">IF(B1778=1, ROUND(_xlfn.NORM.INV(S1778,$C$11,$C$12), 2), ROUND(_xlfn.NORM.INV(S1778, $D$11, $D$12), 2))</f>
        <v>4980.96</v>
      </c>
      <c r="U1778" s="15">
        <f ca="1">MIN(F1778,R1778)</f>
        <v>37</v>
      </c>
      <c r="V1778" s="15">
        <f ca="1">RAND()</f>
        <v>0.59969512012323012</v>
      </c>
      <c r="W1778" s="19">
        <f ca="1">(IF(B1778=1, $G$21+($G$22-$G$21)*V1778, $H$21+($H$22-$H$21)*V1778))</f>
        <v>2.7990853603696901E-2</v>
      </c>
      <c r="X1778" s="15">
        <f ca="1">ROUND(U1778*(1-W1778), 0)</f>
        <v>36</v>
      </c>
      <c r="Y1778" s="20">
        <f ca="1">RAND()</f>
        <v>0.27886446628266115</v>
      </c>
      <c r="Z1778" s="15">
        <f ca="1">IF(B1778=1, ROUND(_xlfn.NORM.INV(Y1778,$C$13,$C$14)*(1+$T$14), 0), ROUND(_xlfn.NORM.INV(Y1778, $D$13, $D$14)*(1+$T$14), 0))</f>
        <v>30</v>
      </c>
      <c r="AA1778" s="20">
        <f ca="1">RAND()</f>
        <v>0.23638523768084208</v>
      </c>
      <c r="AB1778" s="18">
        <f ca="1">IF(B1778=1, ROUND(_xlfn.NORM.INV(AA1778,$C$15,$C$16), 2), ROUND(_xlfn.NORM.INV(AA1778, $D$15, $D$16), 2))</f>
        <v>2710.71</v>
      </c>
      <c r="AC1778" s="15">
        <f ca="1">MIN(G1778,Z1778)</f>
        <v>30</v>
      </c>
      <c r="AD1778" s="15">
        <f ca="1">RAND()</f>
        <v>0.66945988427297431</v>
      </c>
      <c r="AE1778" s="19">
        <f ca="1">(IF(B1778=1, $G$21+($G$22-$G$21)*AD1778, $H$21+($H$22-$H$21)*AD1778))</f>
        <v>3.0083796528189231E-2</v>
      </c>
      <c r="AF1778" s="15">
        <f ca="1">ROUND(AC1778*(1-AE1778), 0)</f>
        <v>29</v>
      </c>
      <c r="AG1778" s="20">
        <f ca="1">RAND()</f>
        <v>0.89557467316252237</v>
      </c>
      <c r="AH1778" s="15">
        <f ca="1">IF(B1778=1, ROUND(_xlfn.NORM.INV(AG1778,$C$17,$C$18)*(1+$T$14), 0), ROUND(_xlfn.NORM.INV(AG1778, $D$17, $D$18)*(1+$T$14), 0))</f>
        <v>265</v>
      </c>
      <c r="AI1778" s="20">
        <f ca="1">RAND()</f>
        <v>0.12481669519461291</v>
      </c>
      <c r="AJ1778" s="18">
        <f ca="1">IF(B1778=1, ROUND(_xlfn.NORM.INV(AI1778,$C$19,$C$20), 2), ROUND(_xlfn.NORM.INV(AI1778, $D$19, $D$20), 2))</f>
        <v>1661.28</v>
      </c>
      <c r="AK1778" s="15">
        <f ca="1">MIN(ROUND(H1778*(1+$C$22),0),AH1778)</f>
        <v>265</v>
      </c>
      <c r="AL1778" s="20">
        <f ca="1">RAND()</f>
        <v>0.47807899886619332</v>
      </c>
      <c r="AM1778" s="19">
        <f ca="1">(IF(B1778=1, $G$21+($G$22-$G$21)*AL1778, $H$21+($H$22-$H$21)*AL1778))</f>
        <v>2.4342369965985801E-2</v>
      </c>
      <c r="AN1778" s="15">
        <f ca="1">ROUND(AK1778*(1-AM1778), 0)</f>
        <v>259</v>
      </c>
      <c r="AO1778" s="18">
        <f ca="1">SUM(IF(AN1778&gt;H1778, (AN1778-H1778)*($G$23+AJ1778), 0),IF(AF1778&gt;G1778,(AF1778-G1778)*($G$23+AB1778),0),IF(X1778&gt;F1778,(X1778-F1778)*($G$23+T1778),0),IF(P1778&gt;E1778,(P1778-E1778)*($G$23+L1778),0))</f>
        <v>0</v>
      </c>
      <c r="AP1778" s="18">
        <f>-$C$24</f>
        <v>-313614.51120000001</v>
      </c>
      <c r="AQ1778" s="17">
        <f ca="1">L1778*P1778+T1778*X1778+AB1778*AF1778+AJ1778*AN1778-AO1778+AP1778</f>
        <v>424286.65880000003</v>
      </c>
      <c r="AS1778" s="21">
        <f ca="1">SUM(IF(AN1778&gt;H1778, (AN1778-H1778), 0),IF(AF1778&gt;G1778,(AF1778-G1778),0),IF(X1778&gt;F1778,(X1778-F1778),0),IF(P1778&gt;E1778,(P1778-E1778),0))</f>
        <v>0</v>
      </c>
    </row>
    <row r="1779" spans="1:45" x14ac:dyDescent="0.4">
      <c r="A1779" s="15">
        <v>1751</v>
      </c>
      <c r="B1779" s="15">
        <f ca="1">IF(RAND() &lt; (8/12), 0, 1)</f>
        <v>0</v>
      </c>
      <c r="C1779" s="20">
        <f ca="1">RAND()</f>
        <v>3.104258516631575E-2</v>
      </c>
      <c r="D1779" s="15" t="str">
        <f ca="1">LOOKUP(C1779,$H$13:$H$16,$F$13:$F$16)</f>
        <v>Airbus A350-900</v>
      </c>
      <c r="E1779" s="15">
        <f ca="1">LOOKUP(D1779,$F$6:$F$9,$I$6:$I$9)</f>
        <v>0</v>
      </c>
      <c r="F1779" s="15">
        <f ca="1">LOOKUP(D1779,$F$6:$F$9,$J$6:$J$9)</f>
        <v>32</v>
      </c>
      <c r="G1779" s="15">
        <f ca="1">LOOKUP(D1779,$F$6:$F$9,$K$6:$K$9)</f>
        <v>21</v>
      </c>
      <c r="H1779" s="15">
        <f ca="1">LOOKUP(D1779,$F$6:$F$9,$L$6:$L$9)</f>
        <v>259</v>
      </c>
      <c r="I1779" s="20">
        <f ca="1">RAND()</f>
        <v>0.69115700327752827</v>
      </c>
      <c r="J1779" s="15">
        <f ca="1">IF(B1779=1, ROUND(_xlfn.NORM.INV(I1779,$C$5,$C$6)*(1+$T$14), 0), ROUND(_xlfn.NORM.INV(I1779, $D$5, $D$6)*(1+$T$14), 0))</f>
        <v>5</v>
      </c>
      <c r="K1779" s="20">
        <f ca="1">RAND()</f>
        <v>0.19096381707611898</v>
      </c>
      <c r="L1779" s="18">
        <f ca="1">IF(B1779=1, ROUND(_xlfn.NORM.INV(K1779,$C$7,$C$8), 2), ROUND(_xlfn.NORM.INV(K1779, $D$7, $D$8), 2))</f>
        <v>10093.89</v>
      </c>
      <c r="M1779" s="15">
        <f ca="1">MIN(E1779,J1779)</f>
        <v>0</v>
      </c>
      <c r="N1779" s="15">
        <f ca="1">RAND()</f>
        <v>0.34932641282851662</v>
      </c>
      <c r="O1779" s="19">
        <f ca="1">(IF(B1779=1, $G$21+($G$22-$G$21)*N1779, $H$21+($H$22-$H$21)*N1779))</f>
        <v>2.0479792384855498E-2</v>
      </c>
      <c r="P1779" s="15">
        <f ca="1">ROUND(M1779*(1-O1779), 0)</f>
        <v>0</v>
      </c>
      <c r="Q1779" s="20">
        <f ca="1">RAND()</f>
        <v>0.88856185402806853</v>
      </c>
      <c r="R1779" s="15">
        <f ca="1">IF(B1779=1, ROUND(_xlfn.NORM.INV(Q1779,$C$9,$C$10)*(1+$T$14), 0), ROUND(_xlfn.NORM.INV(Q1779, $D$9, $D$10)*(1+$T$14), 0))</f>
        <v>53</v>
      </c>
      <c r="S1779" s="20">
        <f ca="1">RAND()</f>
        <v>0.87512901266796306</v>
      </c>
      <c r="T1779" s="18">
        <f ca="1">IF(B1779=1, ROUND(_xlfn.NORM.INV(S1779,$C$11,$C$12), 2), ROUND(_xlfn.NORM.INV(S1779, $D$11, $D$12), 2))</f>
        <v>5508.47</v>
      </c>
      <c r="U1779" s="15">
        <f ca="1">MIN(F1779,R1779)</f>
        <v>32</v>
      </c>
      <c r="V1779" s="15">
        <f ca="1">RAND()</f>
        <v>0.76108714384515741</v>
      </c>
      <c r="W1779" s="19">
        <f ca="1">(IF(B1779=1, $G$21+($G$22-$G$21)*V1779, $H$21+($H$22-$H$21)*V1779))</f>
        <v>3.2832614315354725E-2</v>
      </c>
      <c r="X1779" s="15">
        <f ca="1">ROUND(U1779*(1-W1779), 0)</f>
        <v>31</v>
      </c>
      <c r="Y1779" s="20">
        <f ca="1">RAND()</f>
        <v>0.90650606449746329</v>
      </c>
      <c r="Z1779" s="15">
        <f ca="1">IF(B1779=1, ROUND(_xlfn.NORM.INV(Y1779,$C$13,$C$14)*(1+$T$14), 0), ROUND(_xlfn.NORM.INV(Y1779, $D$13, $D$14)*(1+$T$14), 0))</f>
        <v>48</v>
      </c>
      <c r="AA1779" s="20">
        <f ca="1">RAND()</f>
        <v>0.80747587009084765</v>
      </c>
      <c r="AB1779" s="18">
        <f ca="1">IF(B1779=1, ROUND(_xlfn.NORM.INV(AA1779,$C$15,$C$16), 2), ROUND(_xlfn.NORM.INV(AA1779, $D$15, $D$16), 2))</f>
        <v>2903.54</v>
      </c>
      <c r="AC1779" s="15">
        <f ca="1">MIN(G1779,Z1779)</f>
        <v>21</v>
      </c>
      <c r="AD1779" s="15">
        <f ca="1">RAND()</f>
        <v>0.14392626366485817</v>
      </c>
      <c r="AE1779" s="19">
        <f ca="1">(IF(B1779=1, $G$21+($G$22-$G$21)*AD1779, $H$21+($H$22-$H$21)*AD1779))</f>
        <v>1.4317787909945746E-2</v>
      </c>
      <c r="AF1779" s="15">
        <f ca="1">ROUND(AC1779*(1-AE1779), 0)</f>
        <v>21</v>
      </c>
      <c r="AG1779" s="20">
        <f ca="1">RAND()</f>
        <v>0.53999364274942863</v>
      </c>
      <c r="AH1779" s="15">
        <f ca="1">IF(B1779=1, ROUND(_xlfn.NORM.INV(AG1779,$C$17,$C$18)*(1+$T$14), 0), ROUND(_xlfn.NORM.INV(AG1779, $D$17, $D$18)*(1+$T$14), 0))</f>
        <v>205</v>
      </c>
      <c r="AI1779" s="20">
        <f ca="1">RAND()</f>
        <v>0.44294317909053937</v>
      </c>
      <c r="AJ1779" s="18">
        <f ca="1">IF(B1779=1, ROUND(_xlfn.NORM.INV(AI1779,$C$19,$C$20), 2), ROUND(_xlfn.NORM.INV(AI1779, $D$19, $D$20), 2))</f>
        <v>1737.83</v>
      </c>
      <c r="AK1779" s="15">
        <f ca="1">MIN(ROUND(H1779*(1+$C$22),0),AH1779)</f>
        <v>205</v>
      </c>
      <c r="AL1779" s="20">
        <f ca="1">RAND()</f>
        <v>0.29642974041441239</v>
      </c>
      <c r="AM1779" s="19">
        <f ca="1">(IF(B1779=1, $G$21+($G$22-$G$21)*AL1779, $H$21+($H$22-$H$21)*AL1779))</f>
        <v>1.8892892212432372E-2</v>
      </c>
      <c r="AN1779" s="15">
        <f ca="1">ROUND(AK1779*(1-AM1779), 0)</f>
        <v>201</v>
      </c>
      <c r="AO1779" s="18">
        <f ca="1">SUM(IF(AN1779&gt;H1779, (AN1779-H1779)*($G$23+AJ1779), 0),IF(AF1779&gt;G1779,(AF1779-G1779)*($G$23+AB1779),0),IF(X1779&gt;F1779,(X1779-F1779)*($G$23+T1779),0),IF(P1779&gt;E1779,(P1779-E1779)*($G$23+L1779),0))</f>
        <v>0</v>
      </c>
      <c r="AP1779" s="18">
        <f>-$C$24</f>
        <v>-313614.51120000001</v>
      </c>
      <c r="AQ1779" s="17">
        <f ca="1">L1779*P1779+T1779*X1779+AB1779*AF1779+AJ1779*AN1779-AO1779+AP1779</f>
        <v>267426.22879999998</v>
      </c>
      <c r="AS1779" s="21">
        <f ca="1">SUM(IF(AN1779&gt;H1779, (AN1779-H1779), 0),IF(AF1779&gt;G1779,(AF1779-G1779),0),IF(X1779&gt;F1779,(X1779-F1779),0),IF(P1779&gt;E1779,(P1779-E1779),0))</f>
        <v>0</v>
      </c>
    </row>
    <row r="1780" spans="1:45" x14ac:dyDescent="0.4">
      <c r="A1780" s="15">
        <v>1752</v>
      </c>
      <c r="B1780" s="15">
        <f ca="1">IF(RAND() &lt; (8/12), 0, 1)</f>
        <v>1</v>
      </c>
      <c r="C1780" s="20">
        <f ca="1">RAND()</f>
        <v>0.54637412613060399</v>
      </c>
      <c r="D1780" s="15" t="str">
        <f ca="1">LOOKUP(C1780,$H$13:$H$16,$F$13:$F$16)</f>
        <v>Airbus A380-800</v>
      </c>
      <c r="E1780" s="15">
        <f ca="1">LOOKUP(D1780,$F$6:$F$9,$I$6:$I$9)</f>
        <v>14</v>
      </c>
      <c r="F1780" s="15">
        <f ca="1">LOOKUP(D1780,$F$6:$F$9,$J$6:$J$9)</f>
        <v>76</v>
      </c>
      <c r="G1780" s="15">
        <f ca="1">LOOKUP(D1780,$F$6:$F$9,$K$6:$K$9)</f>
        <v>56</v>
      </c>
      <c r="H1780" s="15">
        <f ca="1">LOOKUP(D1780,$F$6:$F$9,$L$6:$L$9)</f>
        <v>341</v>
      </c>
      <c r="I1780" s="20">
        <f ca="1">RAND()</f>
        <v>0.46595963485755798</v>
      </c>
      <c r="J1780" s="15">
        <f ca="1">IF(B1780=1, ROUND(_xlfn.NORM.INV(I1780,$C$5,$C$6)*(1+$T$14), 0), ROUND(_xlfn.NORM.INV(I1780, $D$5, $D$6)*(1+$T$14), 0))</f>
        <v>6</v>
      </c>
      <c r="K1780" s="20">
        <f ca="1">RAND()</f>
        <v>0.7980808955427785</v>
      </c>
      <c r="L1780" s="18">
        <f ca="1">IF(B1780=1, ROUND(_xlfn.NORM.INV(K1780,$C$7,$C$8), 2), ROUND(_xlfn.NORM.INV(K1780, $D$7, $D$8), 2))</f>
        <v>15164.35</v>
      </c>
      <c r="M1780" s="15">
        <f ca="1">MIN(E1780,J1780)</f>
        <v>6</v>
      </c>
      <c r="N1780" s="15">
        <f ca="1">RAND()</f>
        <v>0.65968322547276359</v>
      </c>
      <c r="O1780" s="19">
        <f ca="1">(IF(B1780=1, $G$21+($G$22-$G$21)*N1780, $H$21+($H$22-$H$21)*N1780))</f>
        <v>3.8088912891546728E-2</v>
      </c>
      <c r="P1780" s="15">
        <f ca="1">ROUND(M1780*(1-O1780), 0)</f>
        <v>6</v>
      </c>
      <c r="Q1780" s="20">
        <f ca="1">RAND()</f>
        <v>0.68614232451768187</v>
      </c>
      <c r="R1780" s="15">
        <f ca="1">IF(B1780=1, ROUND(_xlfn.NORM.INV(Q1780,$C$9,$C$10)*(1+$T$14), 0), ROUND(_xlfn.NORM.INV(Q1780, $D$9, $D$10)*(1+$T$14), 0))</f>
        <v>73</v>
      </c>
      <c r="S1780" s="20">
        <f ca="1">RAND()</f>
        <v>0.49476801096946976</v>
      </c>
      <c r="T1780" s="18">
        <f ca="1">IF(B1780=1, ROUND(_xlfn.NORM.INV(S1780,$C$11,$C$12), 2), ROUND(_xlfn.NORM.INV(S1780, $D$11, $D$12), 2))</f>
        <v>6817.61</v>
      </c>
      <c r="U1780" s="15">
        <f ca="1">MIN(F1780,R1780)</f>
        <v>73</v>
      </c>
      <c r="V1780" s="15">
        <f ca="1">RAND()</f>
        <v>0.20565558964364494</v>
      </c>
      <c r="W1780" s="19">
        <f ca="1">(IF(B1780=1, $G$21+($G$22-$G$21)*V1780, $H$21+($H$22-$H$21)*V1780))</f>
        <v>2.2197945637527573E-2</v>
      </c>
      <c r="X1780" s="15">
        <f ca="1">ROUND(U1780*(1-W1780), 0)</f>
        <v>71</v>
      </c>
      <c r="Y1780" s="20">
        <f ca="1">RAND()</f>
        <v>5.80591176906472E-2</v>
      </c>
      <c r="Z1780" s="15">
        <f ca="1">IF(B1780=1, ROUND(_xlfn.NORM.INV(Y1780,$C$13,$C$14)*(1+$T$14), 0), ROUND(_xlfn.NORM.INV(Y1780, $D$13, $D$14)*(1+$T$14), 0))</f>
        <v>18</v>
      </c>
      <c r="AA1780" s="20">
        <f ca="1">RAND()</f>
        <v>0.4244108598030496</v>
      </c>
      <c r="AB1780" s="18">
        <f ca="1">IF(B1780=1, ROUND(_xlfn.NORM.INV(AA1780,$C$15,$C$16), 2), ROUND(_xlfn.NORM.INV(AA1780, $D$15, $D$16), 2))</f>
        <v>3550.7</v>
      </c>
      <c r="AC1780" s="15">
        <f ca="1">MIN(G1780,Z1780)</f>
        <v>18</v>
      </c>
      <c r="AD1780" s="15">
        <f ca="1">RAND()</f>
        <v>0.59994762059837259</v>
      </c>
      <c r="AE1780" s="19">
        <f ca="1">(IF(B1780=1, $G$21+($G$22-$G$21)*AD1780, $H$21+($H$22-$H$21)*AD1780))</f>
        <v>3.5998166720943039E-2</v>
      </c>
      <c r="AF1780" s="15">
        <f ca="1">ROUND(AC1780*(1-AE1780), 0)</f>
        <v>17</v>
      </c>
      <c r="AG1780" s="20">
        <f ca="1">RAND()</f>
        <v>0.95807784771339111</v>
      </c>
      <c r="AH1780" s="15">
        <f ca="1">IF(B1780=1, ROUND(_xlfn.NORM.INV(AG1780,$C$17,$C$18)*(1+$T$14), 0), ROUND(_xlfn.NORM.INV(AG1780, $D$17, $D$18)*(1+$T$14), 0))</f>
        <v>522</v>
      </c>
      <c r="AI1780" s="20">
        <f ca="1">RAND()</f>
        <v>0.96485466344351511</v>
      </c>
      <c r="AJ1780" s="18">
        <f ca="1">IF(B1780=1, ROUND(_xlfn.NORM.INV(AI1780,$C$19,$C$20), 2), ROUND(_xlfn.NORM.INV(AI1780, $D$19, $D$20), 2))</f>
        <v>2820.52</v>
      </c>
      <c r="AK1780" s="15">
        <f ca="1">MIN(ROUND(H1780*(1+$C$22),0),AH1780)</f>
        <v>358</v>
      </c>
      <c r="AL1780" s="20">
        <f ca="1">RAND()</f>
        <v>0.77592010023487545</v>
      </c>
      <c r="AM1780" s="19">
        <f ca="1">(IF(B1780=1, $G$21+($G$22-$G$21)*AL1780, $H$21+($H$22-$H$21)*AL1780))</f>
        <v>4.2157203508220643E-2</v>
      </c>
      <c r="AN1780" s="15">
        <f ca="1">ROUND(AK1780*(1-AM1780), 0)</f>
        <v>343</v>
      </c>
      <c r="AO1780" s="18">
        <f ca="1">SUM(IF(AN1780&gt;H1780, (AN1780-H1780)*($G$23+AJ1780), 0),IF(AF1780&gt;G1780,(AF1780-G1780)*($G$23+AB1780),0),IF(X1780&gt;F1780,(X1780-F1780)*($G$23+T1780),0),IF(P1780&gt;E1780,(P1780-E1780)*($G$23+L1780),0))</f>
        <v>7343.04</v>
      </c>
      <c r="AP1780" s="18">
        <f>-$C$24</f>
        <v>-313614.51120000001</v>
      </c>
      <c r="AQ1780" s="17">
        <f ca="1">L1780*P1780+T1780*X1780+AB1780*AF1780+AJ1780*AN1780-AO1780+AP1780</f>
        <v>1281879.1187999998</v>
      </c>
      <c r="AS1780" s="21">
        <f ca="1">SUM(IF(AN1780&gt;H1780, (AN1780-H1780), 0),IF(AF1780&gt;G1780,(AF1780-G1780),0),IF(X1780&gt;F1780,(X1780-F1780),0),IF(P1780&gt;E1780,(P1780-E1780),0))</f>
        <v>2</v>
      </c>
    </row>
    <row r="1781" spans="1:45" x14ac:dyDescent="0.4">
      <c r="A1781" s="15">
        <v>1753</v>
      </c>
      <c r="B1781" s="15">
        <f ca="1">IF(RAND() &lt; (8/12), 0, 1)</f>
        <v>0</v>
      </c>
      <c r="C1781" s="20">
        <f ca="1">RAND()</f>
        <v>0.15454128052370908</v>
      </c>
      <c r="D1781" s="15" t="str">
        <f ca="1">LOOKUP(C1781,$H$13:$H$16,$F$13:$F$16)</f>
        <v>Airbus A350-900</v>
      </c>
      <c r="E1781" s="15">
        <f ca="1">LOOKUP(D1781,$F$6:$F$9,$I$6:$I$9)</f>
        <v>0</v>
      </c>
      <c r="F1781" s="15">
        <f ca="1">LOOKUP(D1781,$F$6:$F$9,$J$6:$J$9)</f>
        <v>32</v>
      </c>
      <c r="G1781" s="15">
        <f ca="1">LOOKUP(D1781,$F$6:$F$9,$K$6:$K$9)</f>
        <v>21</v>
      </c>
      <c r="H1781" s="15">
        <f ca="1">LOOKUP(D1781,$F$6:$F$9,$L$6:$L$9)</f>
        <v>259</v>
      </c>
      <c r="I1781" s="20">
        <f ca="1">RAND()</f>
        <v>0.84686988980861544</v>
      </c>
      <c r="J1781" s="15">
        <f ca="1">IF(B1781=1, ROUND(_xlfn.NORM.INV(I1781,$C$5,$C$6)*(1+$T$14), 0), ROUND(_xlfn.NORM.INV(I1781, $D$5, $D$6)*(1+$T$14), 0))</f>
        <v>5</v>
      </c>
      <c r="K1781" s="20">
        <f ca="1">RAND()</f>
        <v>2.288073608066854E-2</v>
      </c>
      <c r="L1781" s="18">
        <f ca="1">IF(B1781=1, ROUND(_xlfn.NORM.INV(K1781,$C$7,$C$8), 2), ROUND(_xlfn.NORM.INV(K1781, $D$7, $D$8), 2))</f>
        <v>9581.9599999999991</v>
      </c>
      <c r="M1781" s="15">
        <f ca="1">MIN(E1781,J1781)</f>
        <v>0</v>
      </c>
      <c r="N1781" s="15">
        <f ca="1">RAND()</f>
        <v>0.61595028599797652</v>
      </c>
      <c r="O1781" s="19">
        <f ca="1">(IF(B1781=1, $G$21+($G$22-$G$21)*N1781, $H$21+($H$22-$H$21)*N1781))</f>
        <v>2.8478508579939298E-2</v>
      </c>
      <c r="P1781" s="15">
        <f ca="1">ROUND(M1781*(1-O1781), 0)</f>
        <v>0</v>
      </c>
      <c r="Q1781" s="20">
        <f ca="1">RAND()</f>
        <v>0.36596297658783961</v>
      </c>
      <c r="R1781" s="15">
        <f ca="1">IF(B1781=1, ROUND(_xlfn.NORM.INV(Q1781,$C$9,$C$10)*(1+$T$14), 0), ROUND(_xlfn.NORM.INV(Q1781, $D$9, $D$10)*(1+$T$14), 0))</f>
        <v>36</v>
      </c>
      <c r="S1781" s="20">
        <f ca="1">RAND()</f>
        <v>0.57795334744898963</v>
      </c>
      <c r="T1781" s="18">
        <f ca="1">IF(B1781=1, ROUND(_xlfn.NORM.INV(S1781,$C$11,$C$12), 2), ROUND(_xlfn.NORM.INV(S1781, $D$11, $D$12), 2))</f>
        <v>5291</v>
      </c>
      <c r="U1781" s="15">
        <f ca="1">MIN(F1781,R1781)</f>
        <v>32</v>
      </c>
      <c r="V1781" s="15">
        <f ca="1">RAND()</f>
        <v>0.44202822599823355</v>
      </c>
      <c r="W1781" s="19">
        <f ca="1">(IF(B1781=1, $G$21+($G$22-$G$21)*V1781, $H$21+($H$22-$H$21)*V1781))</f>
        <v>2.3260846779947005E-2</v>
      </c>
      <c r="X1781" s="15">
        <f ca="1">ROUND(U1781*(1-W1781), 0)</f>
        <v>31</v>
      </c>
      <c r="Y1781" s="20">
        <f ca="1">RAND()</f>
        <v>0.93722333049697659</v>
      </c>
      <c r="Z1781" s="15">
        <f ca="1">IF(B1781=1, ROUND(_xlfn.NORM.INV(Y1781,$C$13,$C$14)*(1+$T$14), 0), ROUND(_xlfn.NORM.INV(Y1781, $D$13, $D$14)*(1+$T$14), 0))</f>
        <v>50</v>
      </c>
      <c r="AA1781" s="20">
        <f ca="1">RAND()</f>
        <v>0.85491345705435817</v>
      </c>
      <c r="AB1781" s="18">
        <f ca="1">IF(B1781=1, ROUND(_xlfn.NORM.INV(AA1781,$C$15,$C$16), 2), ROUND(_xlfn.NORM.INV(AA1781, $D$15, $D$16), 2))</f>
        <v>2926.52</v>
      </c>
      <c r="AC1781" s="15">
        <f ca="1">MIN(G1781,Z1781)</f>
        <v>21</v>
      </c>
      <c r="AD1781" s="15">
        <f ca="1">RAND()</f>
        <v>0.61160640081627593</v>
      </c>
      <c r="AE1781" s="19">
        <f ca="1">(IF(B1781=1, $G$21+($G$22-$G$21)*AD1781, $H$21+($H$22-$H$21)*AD1781))</f>
        <v>2.8348192024488281E-2</v>
      </c>
      <c r="AF1781" s="15">
        <f ca="1">ROUND(AC1781*(1-AE1781), 0)</f>
        <v>20</v>
      </c>
      <c r="AG1781" s="20">
        <f ca="1">RAND()</f>
        <v>0.68840845958279084</v>
      </c>
      <c r="AH1781" s="15">
        <f ca="1">IF(B1781=1, ROUND(_xlfn.NORM.INV(AG1781,$C$17,$C$18)*(1+$T$14), 0), ROUND(_xlfn.NORM.INV(AG1781, $D$17, $D$18)*(1+$T$14), 0))</f>
        <v>225</v>
      </c>
      <c r="AI1781" s="20">
        <f ca="1">RAND()</f>
        <v>0.48101030424414526</v>
      </c>
      <c r="AJ1781" s="18">
        <f ca="1">IF(B1781=1, ROUND(_xlfn.NORM.INV(AI1781,$C$19,$C$20), 2), ROUND(_xlfn.NORM.INV(AI1781, $D$19, $D$20), 2))</f>
        <v>1745.11</v>
      </c>
      <c r="AK1781" s="15">
        <f ca="1">MIN(ROUND(H1781*(1+$C$22),0),AH1781)</f>
        <v>225</v>
      </c>
      <c r="AL1781" s="20">
        <f ca="1">RAND()</f>
        <v>0.11788287464247782</v>
      </c>
      <c r="AM1781" s="19">
        <f ca="1">(IF(B1781=1, $G$21+($G$22-$G$21)*AL1781, $H$21+($H$22-$H$21)*AL1781))</f>
        <v>1.3536486239274335E-2</v>
      </c>
      <c r="AN1781" s="15">
        <f ca="1">ROUND(AK1781*(1-AM1781), 0)</f>
        <v>222</v>
      </c>
      <c r="AO1781" s="18">
        <f ca="1">SUM(IF(AN1781&gt;H1781, (AN1781-H1781)*($G$23+AJ1781), 0),IF(AF1781&gt;G1781,(AF1781-G1781)*($G$23+AB1781),0),IF(X1781&gt;F1781,(X1781-F1781)*($G$23+T1781),0),IF(P1781&gt;E1781,(P1781-E1781)*($G$23+L1781),0))</f>
        <v>0</v>
      </c>
      <c r="AP1781" s="18">
        <f>-$C$24</f>
        <v>-313614.51120000001</v>
      </c>
      <c r="AQ1781" s="17">
        <f ca="1">L1781*P1781+T1781*X1781+AB1781*AF1781+AJ1781*AN1781-AO1781+AP1781</f>
        <v>296351.30879999994</v>
      </c>
      <c r="AS1781" s="21">
        <f ca="1">SUM(IF(AN1781&gt;H1781, (AN1781-H1781), 0),IF(AF1781&gt;G1781,(AF1781-G1781),0),IF(X1781&gt;F1781,(X1781-F1781),0),IF(P1781&gt;E1781,(P1781-E1781),0))</f>
        <v>0</v>
      </c>
    </row>
    <row r="1782" spans="1:45" x14ac:dyDescent="0.4">
      <c r="A1782" s="15">
        <v>1754</v>
      </c>
      <c r="B1782" s="15">
        <f ca="1">IF(RAND() &lt; (8/12), 0, 1)</f>
        <v>1</v>
      </c>
      <c r="C1782" s="20">
        <f ca="1">RAND()</f>
        <v>0.32561338051629707</v>
      </c>
      <c r="D1782" s="15" t="str">
        <f ca="1">LOOKUP(C1782,$H$13:$H$16,$F$13:$F$16)</f>
        <v>Airbus A380-800</v>
      </c>
      <c r="E1782" s="15">
        <f ca="1">LOOKUP(D1782,$F$6:$F$9,$I$6:$I$9)</f>
        <v>14</v>
      </c>
      <c r="F1782" s="15">
        <f ca="1">LOOKUP(D1782,$F$6:$F$9,$J$6:$J$9)</f>
        <v>76</v>
      </c>
      <c r="G1782" s="15">
        <f ca="1">LOOKUP(D1782,$F$6:$F$9,$K$6:$K$9)</f>
        <v>56</v>
      </c>
      <c r="H1782" s="15">
        <f ca="1">LOOKUP(D1782,$F$6:$F$9,$L$6:$L$9)</f>
        <v>341</v>
      </c>
      <c r="I1782" s="20">
        <f ca="1">RAND()</f>
        <v>0.2339960928389696</v>
      </c>
      <c r="J1782" s="15">
        <f ca="1">IF(B1782=1, ROUND(_xlfn.NORM.INV(I1782,$C$5,$C$6)*(1+$T$14), 0), ROUND(_xlfn.NORM.INV(I1782, $D$5, $D$6)*(1+$T$14), 0))</f>
        <v>5</v>
      </c>
      <c r="K1782" s="20">
        <f ca="1">RAND()</f>
        <v>0.5959456698809773</v>
      </c>
      <c r="L1782" s="18">
        <f ca="1">IF(B1782=1, ROUND(_xlfn.NORM.INV(K1782,$C$7,$C$8), 2), ROUND(_xlfn.NORM.INV(K1782, $D$7, $D$8), 2))</f>
        <v>14096.87</v>
      </c>
      <c r="M1782" s="15">
        <f ca="1">MIN(E1782,J1782)</f>
        <v>5</v>
      </c>
      <c r="N1782" s="15">
        <f ca="1">RAND()</f>
        <v>0.91898548159043358</v>
      </c>
      <c r="O1782" s="19">
        <f ca="1">(IF(B1782=1, $G$21+($G$22-$G$21)*N1782, $H$21+($H$22-$H$21)*N1782))</f>
        <v>4.716449185566518E-2</v>
      </c>
      <c r="P1782" s="15">
        <f ca="1">ROUND(M1782*(1-O1782), 0)</f>
        <v>5</v>
      </c>
      <c r="Q1782" s="20">
        <f ca="1">RAND()</f>
        <v>0.84985680555987309</v>
      </c>
      <c r="R1782" s="15">
        <f ca="1">IF(B1782=1, ROUND(_xlfn.NORM.INV(Q1782,$C$9,$C$10)*(1+$T$14), 0), ROUND(_xlfn.NORM.INV(Q1782, $D$9, $D$10)*(1+$T$14), 0))</f>
        <v>87</v>
      </c>
      <c r="S1782" s="20">
        <f ca="1">RAND()</f>
        <v>0.35321956811252464</v>
      </c>
      <c r="T1782" s="18">
        <f ca="1">IF(B1782=1, ROUND(_xlfn.NORM.INV(S1782,$C$11,$C$12), 2), ROUND(_xlfn.NORM.INV(S1782, $D$11, $D$12), 2))</f>
        <v>6489.82</v>
      </c>
      <c r="U1782" s="15">
        <f ca="1">MIN(F1782,R1782)</f>
        <v>76</v>
      </c>
      <c r="V1782" s="15">
        <f ca="1">RAND()</f>
        <v>0.60041162325029929</v>
      </c>
      <c r="W1782" s="19">
        <f ca="1">(IF(B1782=1, $G$21+($G$22-$G$21)*V1782, $H$21+($H$22-$H$21)*V1782))</f>
        <v>3.6014406813760474E-2</v>
      </c>
      <c r="X1782" s="15">
        <f ca="1">ROUND(U1782*(1-W1782), 0)</f>
        <v>73</v>
      </c>
      <c r="Y1782" s="20">
        <f ca="1">RAND()</f>
        <v>0.82143830946770235</v>
      </c>
      <c r="Z1782" s="15">
        <f ca="1">IF(B1782=1, ROUND(_xlfn.NORM.INV(Y1782,$C$13,$C$14)*(1+$T$14), 0), ROUND(_xlfn.NORM.INV(Y1782, $D$13, $D$14)*(1+$T$14), 0))</f>
        <v>76</v>
      </c>
      <c r="AA1782" s="20">
        <f ca="1">RAND()</f>
        <v>0.36852246436204306</v>
      </c>
      <c r="AB1782" s="18">
        <f ca="1">IF(B1782=1, ROUND(_xlfn.NORM.INV(AA1782,$C$15,$C$16), 2), ROUND(_xlfn.NORM.INV(AA1782, $D$15, $D$16), 2))</f>
        <v>3480.89</v>
      </c>
      <c r="AC1782" s="15">
        <f ca="1">MIN(G1782,Z1782)</f>
        <v>56</v>
      </c>
      <c r="AD1782" s="15">
        <f ca="1">RAND()</f>
        <v>0.74937098325622287</v>
      </c>
      <c r="AE1782" s="19">
        <f ca="1">(IF(B1782=1, $G$21+($G$22-$G$21)*AD1782, $H$21+($H$22-$H$21)*AD1782))</f>
        <v>4.12279844139678E-2</v>
      </c>
      <c r="AF1782" s="15">
        <f ca="1">ROUND(AC1782*(1-AE1782), 0)</f>
        <v>54</v>
      </c>
      <c r="AG1782" s="20">
        <f ca="1">RAND()</f>
        <v>0.88514144716237642</v>
      </c>
      <c r="AH1782" s="15">
        <f ca="1">IF(B1782=1, ROUND(_xlfn.NORM.INV(AG1782,$C$17,$C$18)*(1+$T$14), 0), ROUND(_xlfn.NORM.INV(AG1782, $D$17, $D$18)*(1+$T$14), 0))</f>
        <v>456</v>
      </c>
      <c r="AI1782" s="20">
        <f ca="1">RAND()</f>
        <v>0.99674342814820516</v>
      </c>
      <c r="AJ1782" s="18">
        <f ca="1">IF(B1782=1, ROUND(_xlfn.NORM.INV(AI1782,$C$19,$C$20), 2), ROUND(_xlfn.NORM.INV(AI1782, $D$19, $D$20), 2))</f>
        <v>3094.26</v>
      </c>
      <c r="AK1782" s="15">
        <f ca="1">MIN(ROUND(H1782*(1+$C$22),0),AH1782)</f>
        <v>358</v>
      </c>
      <c r="AL1782" s="20">
        <f ca="1">RAND()</f>
        <v>0.85994137805508986</v>
      </c>
      <c r="AM1782" s="19">
        <f ca="1">(IF(B1782=1, $G$21+($G$22-$G$21)*AL1782, $H$21+($H$22-$H$21)*AL1782))</f>
        <v>4.5097948231928142E-2</v>
      </c>
      <c r="AN1782" s="15">
        <f ca="1">ROUND(AK1782*(1-AM1782), 0)</f>
        <v>342</v>
      </c>
      <c r="AO1782" s="18">
        <f ca="1">SUM(IF(AN1782&gt;H1782, (AN1782-H1782)*($G$23+AJ1782), 0),IF(AF1782&gt;G1782,(AF1782-G1782)*($G$23+AB1782),0),IF(X1782&gt;F1782,(X1782-F1782)*($G$23+T1782),0),IF(P1782&gt;E1782,(P1782-E1782)*($G$23+L1782),0))</f>
        <v>3945.26</v>
      </c>
      <c r="AP1782" s="18">
        <f>-$C$24</f>
        <v>-313614.51120000001</v>
      </c>
      <c r="AQ1782" s="17">
        <f ca="1">L1782*P1782+T1782*X1782+AB1782*AF1782+AJ1782*AN1782-AO1782+AP1782</f>
        <v>1472886.4188000001</v>
      </c>
      <c r="AS1782" s="21">
        <f ca="1">SUM(IF(AN1782&gt;H1782, (AN1782-H1782), 0),IF(AF1782&gt;G1782,(AF1782-G1782),0),IF(X1782&gt;F1782,(X1782-F1782),0),IF(P1782&gt;E1782,(P1782-E1782),0))</f>
        <v>1</v>
      </c>
    </row>
    <row r="1783" spans="1:45" x14ac:dyDescent="0.4">
      <c r="A1783" s="15">
        <v>1755</v>
      </c>
      <c r="B1783" s="15">
        <f ca="1">IF(RAND() &lt; (8/12), 0, 1)</f>
        <v>0</v>
      </c>
      <c r="C1783" s="20">
        <f ca="1">RAND()</f>
        <v>0.31494135426270076</v>
      </c>
      <c r="D1783" s="15" t="str">
        <f ca="1">LOOKUP(C1783,$H$13:$H$16,$F$13:$F$16)</f>
        <v>Airbus A380-800</v>
      </c>
      <c r="E1783" s="15">
        <f ca="1">LOOKUP(D1783,$F$6:$F$9,$I$6:$I$9)</f>
        <v>14</v>
      </c>
      <c r="F1783" s="15">
        <f ca="1">LOOKUP(D1783,$F$6:$F$9,$J$6:$J$9)</f>
        <v>76</v>
      </c>
      <c r="G1783" s="15">
        <f ca="1">LOOKUP(D1783,$F$6:$F$9,$K$6:$K$9)</f>
        <v>56</v>
      </c>
      <c r="H1783" s="15">
        <f ca="1">LOOKUP(D1783,$F$6:$F$9,$L$6:$L$9)</f>
        <v>341</v>
      </c>
      <c r="I1783" s="20">
        <f ca="1">RAND()</f>
        <v>5.1933319019434543E-2</v>
      </c>
      <c r="J1783" s="15">
        <f ca="1">IF(B1783=1, ROUND(_xlfn.NORM.INV(I1783,$C$5,$C$6)*(1+$T$14), 0), ROUND(_xlfn.NORM.INV(I1783, $D$5, $D$6)*(1+$T$14), 0))</f>
        <v>2</v>
      </c>
      <c r="K1783" s="20">
        <f ca="1">RAND()</f>
        <v>0.51132695083785296</v>
      </c>
      <c r="L1783" s="18">
        <f ca="1">IF(B1783=1, ROUND(_xlfn.NORM.INV(K1783,$C$7,$C$8), 2), ROUND(_xlfn.NORM.INV(K1783, $D$7, $D$8), 2))</f>
        <v>10505.32</v>
      </c>
      <c r="M1783" s="15">
        <f ca="1">MIN(E1783,J1783)</f>
        <v>2</v>
      </c>
      <c r="N1783" s="15">
        <f ca="1">RAND()</f>
        <v>0.60324432984496812</v>
      </c>
      <c r="O1783" s="19">
        <f ca="1">(IF(B1783=1, $G$21+($G$22-$G$21)*N1783, $H$21+($H$22-$H$21)*N1783))</f>
        <v>2.8097329895349042E-2</v>
      </c>
      <c r="P1783" s="15">
        <f ca="1">ROUND(M1783*(1-O1783), 0)</f>
        <v>2</v>
      </c>
      <c r="Q1783" s="20">
        <f ca="1">RAND()</f>
        <v>0.96153308046552721</v>
      </c>
      <c r="R1783" s="15">
        <f ca="1">IF(B1783=1, ROUND(_xlfn.NORM.INV(Q1783,$C$9,$C$10)*(1+$T$14), 0), ROUND(_xlfn.NORM.INV(Q1783, $D$9, $D$10)*(1+$T$14), 0))</f>
        <v>58</v>
      </c>
      <c r="S1783" s="20">
        <f ca="1">RAND()</f>
        <v>0.1136115473570819</v>
      </c>
      <c r="T1783" s="18">
        <f ca="1">IF(B1783=1, ROUND(_xlfn.NORM.INV(S1783,$C$11,$C$12), 2), ROUND(_xlfn.NORM.INV(S1783, $D$11, $D$12), 2))</f>
        <v>4971.0200000000004</v>
      </c>
      <c r="U1783" s="15">
        <f ca="1">MIN(F1783,R1783)</f>
        <v>58</v>
      </c>
      <c r="V1783" s="15">
        <f ca="1">RAND()</f>
        <v>0.86096370840414049</v>
      </c>
      <c r="W1783" s="19">
        <f ca="1">(IF(B1783=1, $G$21+($G$22-$G$21)*V1783, $H$21+($H$22-$H$21)*V1783))</f>
        <v>3.5828911252124215E-2</v>
      </c>
      <c r="X1783" s="15">
        <f ca="1">ROUND(U1783*(1-W1783), 0)</f>
        <v>56</v>
      </c>
      <c r="Y1783" s="20">
        <f ca="1">RAND()</f>
        <v>0.94761360158357533</v>
      </c>
      <c r="Z1783" s="15">
        <f ca="1">IF(B1783=1, ROUND(_xlfn.NORM.INV(Y1783,$C$13,$C$14)*(1+$T$14), 0), ROUND(_xlfn.NORM.INV(Y1783, $D$13, $D$14)*(1+$T$14), 0))</f>
        <v>51</v>
      </c>
      <c r="AA1783" s="20">
        <f ca="1">RAND()</f>
        <v>0.80798977492001112</v>
      </c>
      <c r="AB1783" s="18">
        <f ca="1">IF(B1783=1, ROUND(_xlfn.NORM.INV(AA1783,$C$15,$C$16), 2), ROUND(_xlfn.NORM.INV(AA1783, $D$15, $D$16), 2))</f>
        <v>2903.77</v>
      </c>
      <c r="AC1783" s="15">
        <f ca="1">MIN(G1783,Z1783)</f>
        <v>51</v>
      </c>
      <c r="AD1783" s="15">
        <f ca="1">RAND()</f>
        <v>0.94566321279038734</v>
      </c>
      <c r="AE1783" s="19">
        <f ca="1">(IF(B1783=1, $G$21+($G$22-$G$21)*AD1783, $H$21+($H$22-$H$21)*AD1783))</f>
        <v>3.8369896383711619E-2</v>
      </c>
      <c r="AF1783" s="15">
        <f ca="1">ROUND(AC1783*(1-AE1783), 0)</f>
        <v>49</v>
      </c>
      <c r="AG1783" s="20">
        <f ca="1">RAND()</f>
        <v>0.53128529928016144</v>
      </c>
      <c r="AH1783" s="15">
        <f ca="1">IF(B1783=1, ROUND(_xlfn.NORM.INV(AG1783,$C$17,$C$18)*(1+$T$14), 0), ROUND(_xlfn.NORM.INV(AG1783, $D$17, $D$18)*(1+$T$14), 0))</f>
        <v>204</v>
      </c>
      <c r="AI1783" s="20">
        <f ca="1">RAND()</f>
        <v>0.73581434340786989</v>
      </c>
      <c r="AJ1783" s="18">
        <f ca="1">IF(B1783=1, ROUND(_xlfn.NORM.INV(AI1783,$C$19,$C$20), 2), ROUND(_xlfn.NORM.INV(AI1783, $D$19, $D$20), 2))</f>
        <v>1796.62</v>
      </c>
      <c r="AK1783" s="15">
        <f ca="1">MIN(ROUND(H1783*(1+$C$22),0),AH1783)</f>
        <v>204</v>
      </c>
      <c r="AL1783" s="20">
        <f ca="1">RAND()</f>
        <v>0.79076678838007375</v>
      </c>
      <c r="AM1783" s="19">
        <f ca="1">(IF(B1783=1, $G$21+($G$22-$G$21)*AL1783, $H$21+($H$22-$H$21)*AL1783))</f>
        <v>3.3723003651402211E-2</v>
      </c>
      <c r="AN1783" s="15">
        <f ca="1">ROUND(AK1783*(1-AM1783), 0)</f>
        <v>197</v>
      </c>
      <c r="AO1783" s="18">
        <f ca="1">SUM(IF(AN1783&gt;H1783, (AN1783-H1783)*($G$23+AJ1783), 0),IF(AF1783&gt;G1783,(AF1783-G1783)*($G$23+AB1783),0),IF(X1783&gt;F1783,(X1783-F1783)*($G$23+T1783),0),IF(P1783&gt;E1783,(P1783-E1783)*($G$23+L1783),0))</f>
        <v>0</v>
      </c>
      <c r="AP1783" s="18">
        <f>-$C$24</f>
        <v>-313614.51120000001</v>
      </c>
      <c r="AQ1783" s="17">
        <f ca="1">L1783*P1783+T1783*X1783+AB1783*AF1783+AJ1783*AN1783-AO1783+AP1783</f>
        <v>481992.11879999988</v>
      </c>
      <c r="AS1783" s="21">
        <f ca="1">SUM(IF(AN1783&gt;H1783, (AN1783-H1783), 0),IF(AF1783&gt;G1783,(AF1783-G1783),0),IF(X1783&gt;F1783,(X1783-F1783),0),IF(P1783&gt;E1783,(P1783-E1783),0))</f>
        <v>0</v>
      </c>
    </row>
    <row r="1784" spans="1:45" x14ac:dyDescent="0.4">
      <c r="A1784" s="15">
        <v>1756</v>
      </c>
      <c r="B1784" s="15">
        <f ca="1">IF(RAND() &lt; (8/12), 0, 1)</f>
        <v>0</v>
      </c>
      <c r="C1784" s="20">
        <f ca="1">RAND()</f>
        <v>0.27903929482048473</v>
      </c>
      <c r="D1784" s="15" t="str">
        <f ca="1">LOOKUP(C1784,$H$13:$H$16,$F$13:$F$16)</f>
        <v>Airbus A380-800</v>
      </c>
      <c r="E1784" s="15">
        <f ca="1">LOOKUP(D1784,$F$6:$F$9,$I$6:$I$9)</f>
        <v>14</v>
      </c>
      <c r="F1784" s="15">
        <f ca="1">LOOKUP(D1784,$F$6:$F$9,$J$6:$J$9)</f>
        <v>76</v>
      </c>
      <c r="G1784" s="15">
        <f ca="1">LOOKUP(D1784,$F$6:$F$9,$K$6:$K$9)</f>
        <v>56</v>
      </c>
      <c r="H1784" s="15">
        <f ca="1">LOOKUP(D1784,$F$6:$F$9,$L$6:$L$9)</f>
        <v>341</v>
      </c>
      <c r="I1784" s="20">
        <f ca="1">RAND()</f>
        <v>0.95915378287550246</v>
      </c>
      <c r="J1784" s="15">
        <f ca="1">IF(B1784=1, ROUND(_xlfn.NORM.INV(I1784,$C$5,$C$6)*(1+$T$14), 0), ROUND(_xlfn.NORM.INV(I1784, $D$5, $D$6)*(1+$T$14), 0))</f>
        <v>6</v>
      </c>
      <c r="K1784" s="20">
        <f ca="1">RAND()</f>
        <v>0.71970165354000781</v>
      </c>
      <c r="L1784" s="18">
        <f ca="1">IF(B1784=1, ROUND(_xlfn.NORM.INV(K1784,$C$7,$C$8), 2), ROUND(_xlfn.NORM.INV(K1784, $D$7, $D$8), 2))</f>
        <v>10757.61</v>
      </c>
      <c r="M1784" s="15">
        <f ca="1">MIN(E1784,J1784)</f>
        <v>6</v>
      </c>
      <c r="N1784" s="15">
        <f ca="1">RAND()</f>
        <v>0.59993716321146062</v>
      </c>
      <c r="O1784" s="19">
        <f ca="1">(IF(B1784=1, $G$21+($G$22-$G$21)*N1784, $H$21+($H$22-$H$21)*N1784))</f>
        <v>2.7998114896343816E-2</v>
      </c>
      <c r="P1784" s="15">
        <f ca="1">ROUND(M1784*(1-O1784), 0)</f>
        <v>6</v>
      </c>
      <c r="Q1784" s="20">
        <f ca="1">RAND()</f>
        <v>1.7225610890829413E-2</v>
      </c>
      <c r="R1784" s="15">
        <f ca="1">IF(B1784=1, ROUND(_xlfn.NORM.INV(Q1784,$C$9,$C$10)*(1+$T$14), 0), ROUND(_xlfn.NORM.INV(Q1784, $D$9, $D$10)*(1+$T$14), 0))</f>
        <v>18</v>
      </c>
      <c r="S1784" s="20">
        <f ca="1">RAND()</f>
        <v>0.91779549786625692</v>
      </c>
      <c r="T1784" s="18">
        <f ca="1">IF(B1784=1, ROUND(_xlfn.NORM.INV(S1784,$C$11,$C$12), 2), ROUND(_xlfn.NORM.INV(S1784, $D$11, $D$12), 2))</f>
        <v>5563.03</v>
      </c>
      <c r="U1784" s="15">
        <f ca="1">MIN(F1784,R1784)</f>
        <v>18</v>
      </c>
      <c r="V1784" s="15">
        <f ca="1">RAND()</f>
        <v>0.15637605129743148</v>
      </c>
      <c r="W1784" s="19">
        <f ca="1">(IF(B1784=1, $G$21+($G$22-$G$21)*V1784, $H$21+($H$22-$H$21)*V1784))</f>
        <v>1.4691281538922945E-2</v>
      </c>
      <c r="X1784" s="15">
        <f ca="1">ROUND(U1784*(1-W1784), 0)</f>
        <v>18</v>
      </c>
      <c r="Y1784" s="20">
        <f ca="1">RAND()</f>
        <v>9.4978285222166337E-2</v>
      </c>
      <c r="Z1784" s="15">
        <f ca="1">IF(B1784=1, ROUND(_xlfn.NORM.INV(Y1784,$C$13,$C$14)*(1+$T$14), 0), ROUND(_xlfn.NORM.INV(Y1784, $D$13, $D$14)*(1+$T$14), 0))</f>
        <v>23</v>
      </c>
      <c r="AA1784" s="20">
        <f ca="1">RAND()</f>
        <v>0.80446910903164115</v>
      </c>
      <c r="AB1784" s="18">
        <f ca="1">IF(B1784=1, ROUND(_xlfn.NORM.INV(AA1784,$C$15,$C$16), 2), ROUND(_xlfn.NORM.INV(AA1784, $D$15, $D$16), 2))</f>
        <v>2902.21</v>
      </c>
      <c r="AC1784" s="15">
        <f ca="1">MIN(G1784,Z1784)</f>
        <v>23</v>
      </c>
      <c r="AD1784" s="15">
        <f ca="1">RAND()</f>
        <v>0.37040344620318921</v>
      </c>
      <c r="AE1784" s="19">
        <f ca="1">(IF(B1784=1, $G$21+($G$22-$G$21)*AD1784, $H$21+($H$22-$H$21)*AD1784))</f>
        <v>2.1112103386095676E-2</v>
      </c>
      <c r="AF1784" s="15">
        <f ca="1">ROUND(AC1784*(1-AE1784), 0)</f>
        <v>23</v>
      </c>
      <c r="AG1784" s="20">
        <f ca="1">RAND()</f>
        <v>0.7011782071436361</v>
      </c>
      <c r="AH1784" s="15">
        <f ca="1">IF(B1784=1, ROUND(_xlfn.NORM.INV(AG1784,$C$17,$C$18)*(1+$T$14), 0), ROUND(_xlfn.NORM.INV(AG1784, $D$17, $D$18)*(1+$T$14), 0))</f>
        <v>227</v>
      </c>
      <c r="AI1784" s="20">
        <f ca="1">RAND()</f>
        <v>0.63696200150236715</v>
      </c>
      <c r="AJ1784" s="18">
        <f ca="1">IF(B1784=1, ROUND(_xlfn.NORM.INV(AI1784,$C$19,$C$20), 2), ROUND(_xlfn.NORM.INV(AI1784, $D$19, $D$20), 2))</f>
        <v>1775.34</v>
      </c>
      <c r="AK1784" s="15">
        <f ca="1">MIN(ROUND(H1784*(1+$C$22),0),AH1784)</f>
        <v>227</v>
      </c>
      <c r="AL1784" s="20">
        <f ca="1">RAND()</f>
        <v>0.78996743170543926</v>
      </c>
      <c r="AM1784" s="19">
        <f ca="1">(IF(B1784=1, $G$21+($G$22-$G$21)*AL1784, $H$21+($H$22-$H$21)*AL1784))</f>
        <v>3.3699022951163178E-2</v>
      </c>
      <c r="AN1784" s="15">
        <f ca="1">ROUND(AK1784*(1-AM1784), 0)</f>
        <v>219</v>
      </c>
      <c r="AO1784" s="18">
        <f ca="1">SUM(IF(AN1784&gt;H1784, (AN1784-H1784)*($G$23+AJ1784), 0),IF(AF1784&gt;G1784,(AF1784-G1784)*($G$23+AB1784),0),IF(X1784&gt;F1784,(X1784-F1784)*($G$23+T1784),0),IF(P1784&gt;E1784,(P1784-E1784)*($G$23+L1784),0))</f>
        <v>0</v>
      </c>
      <c r="AP1784" s="18">
        <f>-$C$24</f>
        <v>-313614.51120000001</v>
      </c>
      <c r="AQ1784" s="17">
        <f ca="1">L1784*P1784+T1784*X1784+AB1784*AF1784+AJ1784*AN1784-AO1784+AP1784</f>
        <v>306615.97879999998</v>
      </c>
      <c r="AS1784" s="21">
        <f ca="1">SUM(IF(AN1784&gt;H1784, (AN1784-H1784), 0),IF(AF1784&gt;G1784,(AF1784-G1784),0),IF(X1784&gt;F1784,(X1784-F1784),0),IF(P1784&gt;E1784,(P1784-E1784),0))</f>
        <v>0</v>
      </c>
    </row>
    <row r="1785" spans="1:45" x14ac:dyDescent="0.4">
      <c r="A1785" s="15">
        <v>1757</v>
      </c>
      <c r="B1785" s="15">
        <f ca="1">IF(RAND() &lt; (8/12), 0, 1)</f>
        <v>0</v>
      </c>
      <c r="C1785" s="20">
        <f ca="1">RAND()</f>
        <v>0.81674032143869169</v>
      </c>
      <c r="D1785" s="15" t="str">
        <f ca="1">LOOKUP(C1785,$H$13:$H$16,$F$13:$F$16)</f>
        <v>Boeing 777-300ER</v>
      </c>
      <c r="E1785" s="15">
        <f ca="1">LOOKUP(D1785,$F$6:$F$9,$I$6:$I$9)</f>
        <v>8</v>
      </c>
      <c r="F1785" s="15">
        <f ca="1">LOOKUP(D1785,$F$6:$F$9,$J$6:$J$9)</f>
        <v>40</v>
      </c>
      <c r="G1785" s="15">
        <f ca="1">LOOKUP(D1785,$F$6:$F$9,$K$6:$K$9)</f>
        <v>24</v>
      </c>
      <c r="H1785" s="15">
        <f ca="1">LOOKUP(D1785,$F$6:$F$9,$L$6:$L$9)</f>
        <v>260</v>
      </c>
      <c r="I1785" s="20">
        <f ca="1">RAND()</f>
        <v>0.14909953066412363</v>
      </c>
      <c r="J1785" s="15">
        <f ca="1">IF(B1785=1, ROUND(_xlfn.NORM.INV(I1785,$C$5,$C$6)*(1+$T$14), 0), ROUND(_xlfn.NORM.INV(I1785, $D$5, $D$6)*(1+$T$14), 0))</f>
        <v>3</v>
      </c>
      <c r="K1785" s="20">
        <f ca="1">RAND()</f>
        <v>5.4927616812201041E-2</v>
      </c>
      <c r="L1785" s="18">
        <f ca="1">IF(B1785=1, ROUND(_xlfn.NORM.INV(K1785,$C$7,$C$8), 2), ROUND(_xlfn.NORM.INV(K1785, $D$7, $D$8), 2))</f>
        <v>9763.69</v>
      </c>
      <c r="M1785" s="15">
        <f ca="1">MIN(E1785,J1785)</f>
        <v>3</v>
      </c>
      <c r="N1785" s="15">
        <f ca="1">RAND()</f>
        <v>0.32797357425989493</v>
      </c>
      <c r="O1785" s="19">
        <f ca="1">(IF(B1785=1, $G$21+($G$22-$G$21)*N1785, $H$21+($H$22-$H$21)*N1785))</f>
        <v>1.9839207227796848E-2</v>
      </c>
      <c r="P1785" s="15">
        <f ca="1">ROUND(M1785*(1-O1785), 0)</f>
        <v>3</v>
      </c>
      <c r="Q1785" s="20">
        <f ca="1">RAND()</f>
        <v>0.84607927892628276</v>
      </c>
      <c r="R1785" s="15">
        <f ca="1">IF(B1785=1, ROUND(_xlfn.NORM.INV(Q1785,$C$9,$C$10)*(1+$T$14), 0), ROUND(_xlfn.NORM.INV(Q1785, $D$9, $D$10)*(1+$T$14), 0))</f>
        <v>51</v>
      </c>
      <c r="S1785" s="20">
        <f ca="1">RAND()</f>
        <v>0.22553796045437402</v>
      </c>
      <c r="T1785" s="18">
        <f ca="1">IF(B1785=1, ROUND(_xlfn.NORM.INV(S1785,$C$11,$C$12), 2), ROUND(_xlfn.NORM.INV(S1785, $D$11, $D$12), 2))</f>
        <v>5074.45</v>
      </c>
      <c r="U1785" s="15">
        <f ca="1">MIN(F1785,R1785)</f>
        <v>40</v>
      </c>
      <c r="V1785" s="15">
        <f ca="1">RAND()</f>
        <v>0.58466949201610452</v>
      </c>
      <c r="W1785" s="19">
        <f ca="1">(IF(B1785=1, $G$21+($G$22-$G$21)*V1785, $H$21+($H$22-$H$21)*V1785))</f>
        <v>2.7540084760483134E-2</v>
      </c>
      <c r="X1785" s="15">
        <f ca="1">ROUND(U1785*(1-W1785), 0)</f>
        <v>39</v>
      </c>
      <c r="Y1785" s="20">
        <f ca="1">RAND()</f>
        <v>0.70670324450323529</v>
      </c>
      <c r="Z1785" s="15">
        <f ca="1">IF(B1785=1, ROUND(_xlfn.NORM.INV(Y1785,$C$13,$C$14)*(1+$T$14), 0), ROUND(_xlfn.NORM.INV(Y1785, $D$13, $D$14)*(1+$T$14), 0))</f>
        <v>41</v>
      </c>
      <c r="AA1785" s="20">
        <f ca="1">RAND()</f>
        <v>0.32297091472444139</v>
      </c>
      <c r="AB1785" s="18">
        <f ca="1">IF(B1785=1, ROUND(_xlfn.NORM.INV(AA1785,$C$15,$C$16), 2), ROUND(_xlfn.NORM.INV(AA1785, $D$15, $D$16), 2))</f>
        <v>2742.13</v>
      </c>
      <c r="AC1785" s="15">
        <f ca="1">MIN(G1785,Z1785)</f>
        <v>24</v>
      </c>
      <c r="AD1785" s="15">
        <f ca="1">RAND()</f>
        <v>0.81061081595025175</v>
      </c>
      <c r="AE1785" s="19">
        <f ca="1">(IF(B1785=1, $G$21+($G$22-$G$21)*AD1785, $H$21+($H$22-$H$21)*AD1785))</f>
        <v>3.431832447850755E-2</v>
      </c>
      <c r="AF1785" s="15">
        <f ca="1">ROUND(AC1785*(1-AE1785), 0)</f>
        <v>23</v>
      </c>
      <c r="AG1785" s="20">
        <f ca="1">RAND()</f>
        <v>0.3562139075978259</v>
      </c>
      <c r="AH1785" s="15">
        <f ca="1">IF(B1785=1, ROUND(_xlfn.NORM.INV(AG1785,$C$17,$C$18)*(1+$T$14), 0), ROUND(_xlfn.NORM.INV(AG1785, $D$17, $D$18)*(1+$T$14), 0))</f>
        <v>180</v>
      </c>
      <c r="AI1785" s="20">
        <f ca="1">RAND()</f>
        <v>0.67101780881822104</v>
      </c>
      <c r="AJ1785" s="18">
        <f ca="1">IF(B1785=1, ROUND(_xlfn.NORM.INV(AI1785,$C$19,$C$20), 2), ROUND(_xlfn.NORM.INV(AI1785, $D$19, $D$20), 2))</f>
        <v>1782.36</v>
      </c>
      <c r="AK1785" s="15">
        <f ca="1">MIN(ROUND(H1785*(1+$C$22),0),AH1785)</f>
        <v>180</v>
      </c>
      <c r="AL1785" s="20">
        <f ca="1">RAND()</f>
        <v>0.47535614132435644</v>
      </c>
      <c r="AM1785" s="19">
        <f ca="1">(IF(B1785=1, $G$21+($G$22-$G$21)*AL1785, $H$21+($H$22-$H$21)*AL1785))</f>
        <v>2.4260684239730691E-2</v>
      </c>
      <c r="AN1785" s="15">
        <f ca="1">ROUND(AK1785*(1-AM1785), 0)</f>
        <v>176</v>
      </c>
      <c r="AO1785" s="18">
        <f ca="1">SUM(IF(AN1785&gt;H1785, (AN1785-H1785)*($G$23+AJ1785), 0),IF(AF1785&gt;G1785,(AF1785-G1785)*($G$23+AB1785),0),IF(X1785&gt;F1785,(X1785-F1785)*($G$23+T1785),0),IF(P1785&gt;E1785,(P1785-E1785)*($G$23+L1785),0))</f>
        <v>0</v>
      </c>
      <c r="AP1785" s="18">
        <f>-$C$24</f>
        <v>-313614.51120000001</v>
      </c>
      <c r="AQ1785" s="17">
        <f ca="1">L1785*P1785+T1785*X1785+AB1785*AF1785+AJ1785*AN1785-AO1785+AP1785</f>
        <v>290344.45879999996</v>
      </c>
      <c r="AS1785" s="21">
        <f ca="1">SUM(IF(AN1785&gt;H1785, (AN1785-H1785), 0),IF(AF1785&gt;G1785,(AF1785-G1785),0),IF(X1785&gt;F1785,(X1785-F1785),0),IF(P1785&gt;E1785,(P1785-E1785),0))</f>
        <v>0</v>
      </c>
    </row>
    <row r="1786" spans="1:45" x14ac:dyDescent="0.4">
      <c r="A1786" s="15">
        <v>1758</v>
      </c>
      <c r="B1786" s="15">
        <f ca="1">IF(RAND() &lt; (8/12), 0, 1)</f>
        <v>1</v>
      </c>
      <c r="C1786" s="20">
        <f ca="1">RAND()</f>
        <v>0.92269384294147883</v>
      </c>
      <c r="D1786" s="15" t="str">
        <f ca="1">LOOKUP(C1786,$H$13:$H$16,$F$13:$F$16)</f>
        <v>Boeing 777-300ER</v>
      </c>
      <c r="E1786" s="15">
        <f ca="1">LOOKUP(D1786,$F$6:$F$9,$I$6:$I$9)</f>
        <v>8</v>
      </c>
      <c r="F1786" s="15">
        <f ca="1">LOOKUP(D1786,$F$6:$F$9,$J$6:$J$9)</f>
        <v>40</v>
      </c>
      <c r="G1786" s="15">
        <f ca="1">LOOKUP(D1786,$F$6:$F$9,$K$6:$K$9)</f>
        <v>24</v>
      </c>
      <c r="H1786" s="15">
        <f ca="1">LOOKUP(D1786,$F$6:$F$9,$L$6:$L$9)</f>
        <v>260</v>
      </c>
      <c r="I1786" s="20">
        <f ca="1">RAND()</f>
        <v>0.5319140871382444</v>
      </c>
      <c r="J1786" s="15">
        <f ca="1">IF(B1786=1, ROUND(_xlfn.NORM.INV(I1786,$C$5,$C$6)*(1+$T$14), 0), ROUND(_xlfn.NORM.INV(I1786, $D$5, $D$6)*(1+$T$14), 0))</f>
        <v>6</v>
      </c>
      <c r="K1786" s="20">
        <f ca="1">RAND()</f>
        <v>0.23779747549615149</v>
      </c>
      <c r="L1786" s="18">
        <f ca="1">IF(B1786=1, ROUND(_xlfn.NORM.INV(K1786,$C$7,$C$8), 2), ROUND(_xlfn.NORM.INV(K1786, $D$7, $D$8), 2))</f>
        <v>12372.31</v>
      </c>
      <c r="M1786" s="15">
        <f ca="1">MIN(E1786,J1786)</f>
        <v>6</v>
      </c>
      <c r="N1786" s="15">
        <f ca="1">RAND()</f>
        <v>0.22276892606308507</v>
      </c>
      <c r="O1786" s="19">
        <f ca="1">(IF(B1786=1, $G$21+($G$22-$G$21)*N1786, $H$21+($H$22-$H$21)*N1786))</f>
        <v>2.2796912412207979E-2</v>
      </c>
      <c r="P1786" s="15">
        <f ca="1">ROUND(M1786*(1-O1786), 0)</f>
        <v>6</v>
      </c>
      <c r="Q1786" s="20">
        <f ca="1">RAND()</f>
        <v>0.69082457495158833</v>
      </c>
      <c r="R1786" s="15">
        <f ca="1">IF(B1786=1, ROUND(_xlfn.NORM.INV(Q1786,$C$9,$C$10)*(1+$T$14), 0), ROUND(_xlfn.NORM.INV(Q1786, $D$9, $D$10)*(1+$T$14), 0))</f>
        <v>73</v>
      </c>
      <c r="S1786" s="20">
        <f ca="1">RAND()</f>
        <v>0.88409453763423773</v>
      </c>
      <c r="T1786" s="18">
        <f ca="1">IF(B1786=1, ROUND(_xlfn.NORM.INV(S1786,$C$11,$C$12), 2), ROUND(_xlfn.NORM.INV(S1786, $D$11, $D$12), 2))</f>
        <v>7907.62</v>
      </c>
      <c r="U1786" s="15">
        <f ca="1">MIN(F1786,R1786)</f>
        <v>40</v>
      </c>
      <c r="V1786" s="15">
        <f ca="1">RAND()</f>
        <v>0.30892957677926958</v>
      </c>
      <c r="W1786" s="19">
        <f ca="1">(IF(B1786=1, $G$21+($G$22-$G$21)*V1786, $H$21+($H$22-$H$21)*V1786))</f>
        <v>2.5812535187274437E-2</v>
      </c>
      <c r="X1786" s="15">
        <f ca="1">ROUND(U1786*(1-W1786), 0)</f>
        <v>39</v>
      </c>
      <c r="Y1786" s="20">
        <f ca="1">RAND()</f>
        <v>6.1937674018842648E-2</v>
      </c>
      <c r="Z1786" s="15">
        <f ca="1">IF(B1786=1, ROUND(_xlfn.NORM.INV(Y1786,$C$13,$C$14)*(1+$T$14), 0), ROUND(_xlfn.NORM.INV(Y1786, $D$13, $D$14)*(1+$T$14), 0))</f>
        <v>19</v>
      </c>
      <c r="AA1786" s="20">
        <f ca="1">RAND()</f>
        <v>0.34633206079231516</v>
      </c>
      <c r="AB1786" s="18">
        <f ca="1">IF(B1786=1, ROUND(_xlfn.NORM.INV(AA1786,$C$15,$C$16), 2), ROUND(_xlfn.NORM.INV(AA1786, $D$15, $D$16), 2))</f>
        <v>3452.29</v>
      </c>
      <c r="AC1786" s="15">
        <f ca="1">MIN(G1786,Z1786)</f>
        <v>19</v>
      </c>
      <c r="AD1786" s="15">
        <f ca="1">RAND()</f>
        <v>0.50257948369428584</v>
      </c>
      <c r="AE1786" s="19">
        <f ca="1">(IF(B1786=1, $G$21+($G$22-$G$21)*AD1786, $H$21+($H$22-$H$21)*AD1786))</f>
        <v>3.2590281929300011E-2</v>
      </c>
      <c r="AF1786" s="15">
        <f ca="1">ROUND(AC1786*(1-AE1786), 0)</f>
        <v>18</v>
      </c>
      <c r="AG1786" s="20">
        <f ca="1">RAND()</f>
        <v>0.98204222536047558</v>
      </c>
      <c r="AH1786" s="15">
        <f ca="1">IF(B1786=1, ROUND(_xlfn.NORM.INV(AG1786,$C$17,$C$18)*(1+$T$14), 0), ROUND(_xlfn.NORM.INV(AG1786, $D$17, $D$18)*(1+$T$14), 0))</f>
        <v>569</v>
      </c>
      <c r="AI1786" s="20">
        <f ca="1">RAND()</f>
        <v>0.67699255471114361</v>
      </c>
      <c r="AJ1786" s="18">
        <f ca="1">IF(B1786=1, ROUND(_xlfn.NORM.INV(AI1786,$C$19,$C$20), 2), ROUND(_xlfn.NORM.INV(AI1786, $D$19, $D$20), 2))</f>
        <v>2414.5300000000002</v>
      </c>
      <c r="AK1786" s="15">
        <f ca="1">MIN(ROUND(H1786*(1+$C$22),0),AH1786)</f>
        <v>273</v>
      </c>
      <c r="AL1786" s="20">
        <f ca="1">RAND()</f>
        <v>0.86490819464692148</v>
      </c>
      <c r="AM1786" s="19">
        <f ca="1">(IF(B1786=1, $G$21+($G$22-$G$21)*AL1786, $H$21+($H$22-$H$21)*AL1786))</f>
        <v>4.5271786812642253E-2</v>
      </c>
      <c r="AN1786" s="15">
        <f ca="1">ROUND(AK1786*(1-AM1786), 0)</f>
        <v>261</v>
      </c>
      <c r="AO1786" s="18">
        <f ca="1">SUM(IF(AN1786&gt;H1786, (AN1786-H1786)*($G$23+AJ1786), 0),IF(AF1786&gt;G1786,(AF1786-G1786)*($G$23+AB1786),0),IF(X1786&gt;F1786,(X1786-F1786)*($G$23+T1786),0),IF(P1786&gt;E1786,(P1786-E1786)*($G$23+L1786),0))</f>
        <v>3265.53</v>
      </c>
      <c r="AP1786" s="18">
        <f>-$C$24</f>
        <v>-313614.51120000001</v>
      </c>
      <c r="AQ1786" s="17">
        <f ca="1">L1786*P1786+T1786*X1786+AB1786*AF1786+AJ1786*AN1786-AO1786+AP1786</f>
        <v>758084.54879999999</v>
      </c>
      <c r="AS1786" s="21">
        <f ca="1">SUM(IF(AN1786&gt;H1786, (AN1786-H1786), 0),IF(AF1786&gt;G1786,(AF1786-G1786),0),IF(X1786&gt;F1786,(X1786-F1786),0),IF(P1786&gt;E1786,(P1786-E1786),0))</f>
        <v>1</v>
      </c>
    </row>
    <row r="1787" spans="1:45" x14ac:dyDescent="0.4">
      <c r="A1787" s="15">
        <v>1759</v>
      </c>
      <c r="B1787" s="15">
        <f ca="1">IF(RAND() &lt; (8/12), 0, 1)</f>
        <v>0</v>
      </c>
      <c r="C1787" s="20">
        <f ca="1">RAND()</f>
        <v>0.27885066996222474</v>
      </c>
      <c r="D1787" s="15" t="str">
        <f ca="1">LOOKUP(C1787,$H$13:$H$16,$F$13:$F$16)</f>
        <v>Airbus A380-800</v>
      </c>
      <c r="E1787" s="15">
        <f ca="1">LOOKUP(D1787,$F$6:$F$9,$I$6:$I$9)</f>
        <v>14</v>
      </c>
      <c r="F1787" s="15">
        <f ca="1">LOOKUP(D1787,$F$6:$F$9,$J$6:$J$9)</f>
        <v>76</v>
      </c>
      <c r="G1787" s="15">
        <f ca="1">LOOKUP(D1787,$F$6:$F$9,$K$6:$K$9)</f>
        <v>56</v>
      </c>
      <c r="H1787" s="15">
        <f ca="1">LOOKUP(D1787,$F$6:$F$9,$L$6:$L$9)</f>
        <v>341</v>
      </c>
      <c r="I1787" s="20">
        <f ca="1">RAND()</f>
        <v>0.75179338869606704</v>
      </c>
      <c r="J1787" s="15">
        <f ca="1">IF(B1787=1, ROUND(_xlfn.NORM.INV(I1787,$C$5,$C$6)*(1+$T$14), 0), ROUND(_xlfn.NORM.INV(I1787, $D$5, $D$6)*(1+$T$14), 0))</f>
        <v>5</v>
      </c>
      <c r="K1787" s="20">
        <f ca="1">RAND()</f>
        <v>0.58099727312398197</v>
      </c>
      <c r="L1787" s="18">
        <f ca="1">IF(B1787=1, ROUND(_xlfn.NORM.INV(K1787,$C$7,$C$8), 2), ROUND(_xlfn.NORM.INV(K1787, $D$7, $D$8), 2))</f>
        <v>10585.56</v>
      </c>
      <c r="M1787" s="15">
        <f ca="1">MIN(E1787,J1787)</f>
        <v>5</v>
      </c>
      <c r="N1787" s="15">
        <f ca="1">RAND()</f>
        <v>0.94125124162292806</v>
      </c>
      <c r="O1787" s="19">
        <f ca="1">(IF(B1787=1, $G$21+($G$22-$G$21)*N1787, $H$21+($H$22-$H$21)*N1787))</f>
        <v>3.8237537248687843E-2</v>
      </c>
      <c r="P1787" s="15">
        <f ca="1">ROUND(M1787*(1-O1787), 0)</f>
        <v>5</v>
      </c>
      <c r="Q1787" s="20">
        <f ca="1">RAND()</f>
        <v>0.4382015953954953</v>
      </c>
      <c r="R1787" s="15">
        <f ca="1">IF(B1787=1, ROUND(_xlfn.NORM.INV(Q1787,$C$9,$C$10)*(1+$T$14), 0), ROUND(_xlfn.NORM.INV(Q1787, $D$9, $D$10)*(1+$T$14), 0))</f>
        <v>38</v>
      </c>
      <c r="S1787" s="20">
        <f ca="1">RAND()</f>
        <v>0.67748798520328624</v>
      </c>
      <c r="T1787" s="18">
        <f ca="1">IF(B1787=1, ROUND(_xlfn.NORM.INV(S1787,$C$11,$C$12), 2), ROUND(_xlfn.NORM.INV(S1787, $D$11, $D$12), 2))</f>
        <v>5351.17</v>
      </c>
      <c r="U1787" s="15">
        <f ca="1">MIN(F1787,R1787)</f>
        <v>38</v>
      </c>
      <c r="V1787" s="15">
        <f ca="1">RAND()</f>
        <v>0.34654931321974125</v>
      </c>
      <c r="W1787" s="19">
        <f ca="1">(IF(B1787=1, $G$21+($G$22-$G$21)*V1787, $H$21+($H$22-$H$21)*V1787))</f>
        <v>2.0396479396592237E-2</v>
      </c>
      <c r="X1787" s="15">
        <f ca="1">ROUND(U1787*(1-W1787), 0)</f>
        <v>37</v>
      </c>
      <c r="Y1787" s="20">
        <f ca="1">RAND()</f>
        <v>0.61789622298597369</v>
      </c>
      <c r="Z1787" s="15">
        <f ca="1">IF(B1787=1, ROUND(_xlfn.NORM.INV(Y1787,$C$13,$C$14)*(1+$T$14), 0), ROUND(_xlfn.NORM.INV(Y1787, $D$13, $D$14)*(1+$T$14), 0))</f>
        <v>39</v>
      </c>
      <c r="AA1787" s="20">
        <f ca="1">RAND()</f>
        <v>5.034543942573777E-2</v>
      </c>
      <c r="AB1787" s="18">
        <f ca="1">IF(B1787=1, ROUND(_xlfn.NORM.INV(AA1787,$C$15,$C$16), 2), ROUND(_xlfn.NORM.INV(AA1787, $D$15, $D$16), 2))</f>
        <v>2598.4699999999998</v>
      </c>
      <c r="AC1787" s="15">
        <f ca="1">MIN(G1787,Z1787)</f>
        <v>39</v>
      </c>
      <c r="AD1787" s="15">
        <f ca="1">RAND()</f>
        <v>0.66657428417732367</v>
      </c>
      <c r="AE1787" s="19">
        <f ca="1">(IF(B1787=1, $G$21+($G$22-$G$21)*AD1787, $H$21+($H$22-$H$21)*AD1787))</f>
        <v>2.9997228525319712E-2</v>
      </c>
      <c r="AF1787" s="15">
        <f ca="1">ROUND(AC1787*(1-AE1787), 0)</f>
        <v>38</v>
      </c>
      <c r="AG1787" s="20">
        <f ca="1">RAND()</f>
        <v>0.62008716520531582</v>
      </c>
      <c r="AH1787" s="15">
        <f ca="1">IF(B1787=1, ROUND(_xlfn.NORM.INV(AG1787,$C$17,$C$18)*(1+$T$14), 0), ROUND(_xlfn.NORM.INV(AG1787, $D$17, $D$18)*(1+$T$14), 0))</f>
        <v>216</v>
      </c>
      <c r="AI1787" s="20">
        <f ca="1">RAND()</f>
        <v>0.4826875482033498</v>
      </c>
      <c r="AJ1787" s="18">
        <f ca="1">IF(B1787=1, ROUND(_xlfn.NORM.INV(AI1787,$C$19,$C$20), 2), ROUND(_xlfn.NORM.INV(AI1787, $D$19, $D$20), 2))</f>
        <v>1745.43</v>
      </c>
      <c r="AK1787" s="15">
        <f ca="1">MIN(ROUND(H1787*(1+$C$22),0),AH1787)</f>
        <v>216</v>
      </c>
      <c r="AL1787" s="20">
        <f ca="1">RAND()</f>
        <v>0.60194073440985962</v>
      </c>
      <c r="AM1787" s="19">
        <f ca="1">(IF(B1787=1, $G$21+($G$22-$G$21)*AL1787, $H$21+($H$22-$H$21)*AL1787))</f>
        <v>2.8058222032295785E-2</v>
      </c>
      <c r="AN1787" s="15">
        <f ca="1">ROUND(AK1787*(1-AM1787), 0)</f>
        <v>210</v>
      </c>
      <c r="AO1787" s="18">
        <f ca="1">SUM(IF(AN1787&gt;H1787, (AN1787-H1787)*($G$23+AJ1787), 0),IF(AF1787&gt;G1787,(AF1787-G1787)*($G$23+AB1787),0),IF(X1787&gt;F1787,(X1787-F1787)*($G$23+T1787),0),IF(P1787&gt;E1787,(P1787-E1787)*($G$23+L1787),0))</f>
        <v>0</v>
      </c>
      <c r="AP1787" s="18">
        <f>-$C$24</f>
        <v>-313614.51120000001</v>
      </c>
      <c r="AQ1787" s="17">
        <f ca="1">L1787*P1787+T1787*X1787+AB1787*AF1787+AJ1787*AN1787-AO1787+AP1787</f>
        <v>402588.73879999999</v>
      </c>
      <c r="AS1787" s="21">
        <f ca="1">SUM(IF(AN1787&gt;H1787, (AN1787-H1787), 0),IF(AF1787&gt;G1787,(AF1787-G1787),0),IF(X1787&gt;F1787,(X1787-F1787),0),IF(P1787&gt;E1787,(P1787-E1787),0))</f>
        <v>0</v>
      </c>
    </row>
    <row r="1788" spans="1:45" x14ac:dyDescent="0.4">
      <c r="A1788" s="15">
        <v>1760</v>
      </c>
      <c r="B1788" s="15">
        <f ca="1">IF(RAND() &lt; (8/12), 0, 1)</f>
        <v>0</v>
      </c>
      <c r="C1788" s="20">
        <f ca="1">RAND()</f>
        <v>0.61165744765540508</v>
      </c>
      <c r="D1788" s="15" t="str">
        <f ca="1">LOOKUP(C1788,$H$13:$H$16,$F$13:$F$16)</f>
        <v>Boeing 777-300ER</v>
      </c>
      <c r="E1788" s="15">
        <f ca="1">LOOKUP(D1788,$F$6:$F$9,$I$6:$I$9)</f>
        <v>8</v>
      </c>
      <c r="F1788" s="15">
        <f ca="1">LOOKUP(D1788,$F$6:$F$9,$J$6:$J$9)</f>
        <v>40</v>
      </c>
      <c r="G1788" s="15">
        <f ca="1">LOOKUP(D1788,$F$6:$F$9,$K$6:$K$9)</f>
        <v>24</v>
      </c>
      <c r="H1788" s="15">
        <f ca="1">LOOKUP(D1788,$F$6:$F$9,$L$6:$L$9)</f>
        <v>260</v>
      </c>
      <c r="I1788" s="20">
        <f ca="1">RAND()</f>
        <v>0.57530858580389088</v>
      </c>
      <c r="J1788" s="15">
        <f ca="1">IF(B1788=1, ROUND(_xlfn.NORM.INV(I1788,$C$5,$C$6)*(1+$T$14), 0), ROUND(_xlfn.NORM.INV(I1788, $D$5, $D$6)*(1+$T$14), 0))</f>
        <v>4</v>
      </c>
      <c r="K1788" s="20">
        <f ca="1">RAND()</f>
        <v>0.33120796039220279</v>
      </c>
      <c r="L1788" s="18">
        <f ca="1">IF(B1788=1, ROUND(_xlfn.NORM.INV(K1788,$C$7,$C$8), 2), ROUND(_xlfn.NORM.INV(K1788, $D$7, $D$8), 2))</f>
        <v>10293.4</v>
      </c>
      <c r="M1788" s="15">
        <f ca="1">MIN(E1788,J1788)</f>
        <v>4</v>
      </c>
      <c r="N1788" s="15">
        <f ca="1">RAND()</f>
        <v>5.8699726569089727E-2</v>
      </c>
      <c r="O1788" s="19">
        <f ca="1">(IF(B1788=1, $G$21+($G$22-$G$21)*N1788, $H$21+($H$22-$H$21)*N1788))</f>
        <v>1.1760991797072691E-2</v>
      </c>
      <c r="P1788" s="15">
        <f ca="1">ROUND(M1788*(1-O1788), 0)</f>
        <v>4</v>
      </c>
      <c r="Q1788" s="20">
        <f ca="1">RAND()</f>
        <v>0.33377548786073163</v>
      </c>
      <c r="R1788" s="15">
        <f ca="1">IF(B1788=1, ROUND(_xlfn.NORM.INV(Q1788,$C$9,$C$10)*(1+$T$14), 0), ROUND(_xlfn.NORM.INV(Q1788, $D$9, $D$10)*(1+$T$14), 0))</f>
        <v>35</v>
      </c>
      <c r="S1788" s="20">
        <f ca="1">RAND()</f>
        <v>0.8077251786724915</v>
      </c>
      <c r="T1788" s="18">
        <f ca="1">IF(B1788=1, ROUND(_xlfn.NORM.INV(S1788,$C$11,$C$12), 2), ROUND(_xlfn.NORM.INV(S1788, $D$11, $D$12), 2))</f>
        <v>5444.34</v>
      </c>
      <c r="U1788" s="15">
        <f ca="1">MIN(F1788,R1788)</f>
        <v>35</v>
      </c>
      <c r="V1788" s="15">
        <f ca="1">RAND()</f>
        <v>5.9432015654473536E-2</v>
      </c>
      <c r="W1788" s="19">
        <f ca="1">(IF(B1788=1, $G$21+($G$22-$G$21)*V1788, $H$21+($H$22-$H$21)*V1788))</f>
        <v>1.1782960469634207E-2</v>
      </c>
      <c r="X1788" s="15">
        <f ca="1">ROUND(U1788*(1-W1788), 0)</f>
        <v>35</v>
      </c>
      <c r="Y1788" s="20">
        <f ca="1">RAND()</f>
        <v>0.15597746599903528</v>
      </c>
      <c r="Z1788" s="15">
        <f ca="1">IF(B1788=1, ROUND(_xlfn.NORM.INV(Y1788,$C$13,$C$14)*(1+$T$14), 0), ROUND(_xlfn.NORM.INV(Y1788, $D$13, $D$14)*(1+$T$14), 0))</f>
        <v>26</v>
      </c>
      <c r="AA1788" s="20">
        <f ca="1">RAND()</f>
        <v>0.15850281855005954</v>
      </c>
      <c r="AB1788" s="18">
        <f ca="1">IF(B1788=1, ROUND(_xlfn.NORM.INV(AA1788,$C$15,$C$16), 2), ROUND(_xlfn.NORM.INV(AA1788, $D$15, $D$16), 2))</f>
        <v>2676.36</v>
      </c>
      <c r="AC1788" s="15">
        <f ca="1">MIN(G1788,Z1788)</f>
        <v>24</v>
      </c>
      <c r="AD1788" s="15">
        <f ca="1">RAND()</f>
        <v>0.69511033997171812</v>
      </c>
      <c r="AE1788" s="19">
        <f ca="1">(IF(B1788=1, $G$21+($G$22-$G$21)*AD1788, $H$21+($H$22-$H$21)*AD1788))</f>
        <v>3.0853310199151544E-2</v>
      </c>
      <c r="AF1788" s="15">
        <f ca="1">ROUND(AC1788*(1-AE1788), 0)</f>
        <v>23</v>
      </c>
      <c r="AG1788" s="20">
        <f ca="1">RAND()</f>
        <v>0.42373633765019647</v>
      </c>
      <c r="AH1788" s="15">
        <f ca="1">IF(B1788=1, ROUND(_xlfn.NORM.INV(AG1788,$C$17,$C$18)*(1+$T$14), 0), ROUND(_xlfn.NORM.INV(AG1788, $D$17, $D$18)*(1+$T$14), 0))</f>
        <v>189</v>
      </c>
      <c r="AI1788" s="20">
        <f ca="1">RAND()</f>
        <v>0.2002079164783841</v>
      </c>
      <c r="AJ1788" s="18">
        <f ca="1">IF(B1788=1, ROUND(_xlfn.NORM.INV(AI1788,$C$19,$C$20), 2), ROUND(_xlfn.NORM.INV(AI1788, $D$19, $D$20), 2))</f>
        <v>1684.86</v>
      </c>
      <c r="AK1788" s="15">
        <f ca="1">MIN(ROUND(H1788*(1+$C$22),0),AH1788)</f>
        <v>189</v>
      </c>
      <c r="AL1788" s="20">
        <f ca="1">RAND()</f>
        <v>0.16537322935034715</v>
      </c>
      <c r="AM1788" s="19">
        <f ca="1">(IF(B1788=1, $G$21+($G$22-$G$21)*AL1788, $H$21+($H$22-$H$21)*AL1788))</f>
        <v>1.4961196880510414E-2</v>
      </c>
      <c r="AN1788" s="15">
        <f ca="1">ROUND(AK1788*(1-AM1788), 0)</f>
        <v>186</v>
      </c>
      <c r="AO1788" s="18">
        <f ca="1">SUM(IF(AN1788&gt;H1788, (AN1788-H1788)*($G$23+AJ1788), 0),IF(AF1788&gt;G1788,(AF1788-G1788)*($G$23+AB1788),0),IF(X1788&gt;F1788,(X1788-F1788)*($G$23+T1788),0),IF(P1788&gt;E1788,(P1788-E1788)*($G$23+L1788),0))</f>
        <v>0</v>
      </c>
      <c r="AP1788" s="18">
        <f>-$C$24</f>
        <v>-313614.51120000001</v>
      </c>
      <c r="AQ1788" s="17">
        <f ca="1">L1788*P1788+T1788*X1788+AB1788*AF1788+AJ1788*AN1788-AO1788+AP1788</f>
        <v>293051.22879999998</v>
      </c>
      <c r="AS1788" s="21">
        <f ca="1">SUM(IF(AN1788&gt;H1788, (AN1788-H1788), 0),IF(AF1788&gt;G1788,(AF1788-G1788),0),IF(X1788&gt;F1788,(X1788-F1788),0),IF(P1788&gt;E1788,(P1788-E1788),0))</f>
        <v>0</v>
      </c>
    </row>
    <row r="1789" spans="1:45" x14ac:dyDescent="0.4">
      <c r="A1789" s="15">
        <v>1761</v>
      </c>
      <c r="B1789" s="15">
        <f ca="1">IF(RAND() &lt; (8/12), 0, 1)</f>
        <v>0</v>
      </c>
      <c r="C1789" s="20">
        <f ca="1">RAND()</f>
        <v>0.82162178180891621</v>
      </c>
      <c r="D1789" s="15" t="str">
        <f ca="1">LOOKUP(C1789,$H$13:$H$16,$F$13:$F$16)</f>
        <v>Boeing 777-300ER</v>
      </c>
      <c r="E1789" s="15">
        <f ca="1">LOOKUP(D1789,$F$6:$F$9,$I$6:$I$9)</f>
        <v>8</v>
      </c>
      <c r="F1789" s="15">
        <f ca="1">LOOKUP(D1789,$F$6:$F$9,$J$6:$J$9)</f>
        <v>40</v>
      </c>
      <c r="G1789" s="15">
        <f ca="1">LOOKUP(D1789,$F$6:$F$9,$K$6:$K$9)</f>
        <v>24</v>
      </c>
      <c r="H1789" s="15">
        <f ca="1">LOOKUP(D1789,$F$6:$F$9,$L$6:$L$9)</f>
        <v>260</v>
      </c>
      <c r="I1789" s="20">
        <f ca="1">RAND()</f>
        <v>0.66420151451649034</v>
      </c>
      <c r="J1789" s="15">
        <f ca="1">IF(B1789=1, ROUND(_xlfn.NORM.INV(I1789,$C$5,$C$6)*(1+$T$14), 0), ROUND(_xlfn.NORM.INV(I1789, $D$5, $D$6)*(1+$T$14), 0))</f>
        <v>5</v>
      </c>
      <c r="K1789" s="20">
        <f ca="1">RAND()</f>
        <v>0.99326119160921333</v>
      </c>
      <c r="L1789" s="18">
        <f ca="1">IF(B1789=1, ROUND(_xlfn.NORM.INV(K1789,$C$7,$C$8), 2), ROUND(_xlfn.NORM.INV(K1789, $D$7, $D$8), 2))</f>
        <v>11618.51</v>
      </c>
      <c r="M1789" s="15">
        <f ca="1">MIN(E1789,J1789)</f>
        <v>5</v>
      </c>
      <c r="N1789" s="15">
        <f ca="1">RAND()</f>
        <v>8.6564746294656381E-2</v>
      </c>
      <c r="O1789" s="19">
        <f ca="1">(IF(B1789=1, $G$21+($G$22-$G$21)*N1789, $H$21+($H$22-$H$21)*N1789))</f>
        <v>1.2596942388839691E-2</v>
      </c>
      <c r="P1789" s="15">
        <f ca="1">ROUND(M1789*(1-O1789), 0)</f>
        <v>5</v>
      </c>
      <c r="Q1789" s="20">
        <f ca="1">RAND()</f>
        <v>0.34052599789309534</v>
      </c>
      <c r="R1789" s="15">
        <f ca="1">IF(B1789=1, ROUND(_xlfn.NORM.INV(Q1789,$C$9,$C$10)*(1+$T$14), 0), ROUND(_xlfn.NORM.INV(Q1789, $D$9, $D$10)*(1+$T$14), 0))</f>
        <v>36</v>
      </c>
      <c r="S1789" s="20">
        <f ca="1">RAND()</f>
        <v>0.98730463496270682</v>
      </c>
      <c r="T1789" s="18">
        <f ca="1">IF(B1789=1, ROUND(_xlfn.NORM.INV(S1789,$C$11,$C$12), 2), ROUND(_xlfn.NORM.INV(S1789, $D$11, $D$12), 2))</f>
        <v>5755.59</v>
      </c>
      <c r="U1789" s="15">
        <f ca="1">MIN(F1789,R1789)</f>
        <v>36</v>
      </c>
      <c r="V1789" s="15">
        <f ca="1">RAND()</f>
        <v>0.97196647580447615</v>
      </c>
      <c r="W1789" s="19">
        <f ca="1">(IF(B1789=1, $G$21+($G$22-$G$21)*V1789, $H$21+($H$22-$H$21)*V1789))</f>
        <v>3.915899427413428E-2</v>
      </c>
      <c r="X1789" s="15">
        <f ca="1">ROUND(U1789*(1-W1789), 0)</f>
        <v>35</v>
      </c>
      <c r="Y1789" s="20">
        <f ca="1">RAND()</f>
        <v>0.6222430309207887</v>
      </c>
      <c r="Z1789" s="15">
        <f ca="1">IF(B1789=1, ROUND(_xlfn.NORM.INV(Y1789,$C$13,$C$14)*(1+$T$14), 0), ROUND(_xlfn.NORM.INV(Y1789, $D$13, $D$14)*(1+$T$14), 0))</f>
        <v>39</v>
      </c>
      <c r="AA1789" s="20">
        <f ca="1">RAND()</f>
        <v>0.66862733594570845</v>
      </c>
      <c r="AB1789" s="18">
        <f ca="1">IF(B1789=1, ROUND(_xlfn.NORM.INV(AA1789,$C$15,$C$16), 2), ROUND(_xlfn.NORM.INV(AA1789, $D$15, $D$16), 2))</f>
        <v>2850.97</v>
      </c>
      <c r="AC1789" s="15">
        <f ca="1">MIN(G1789,Z1789)</f>
        <v>24</v>
      </c>
      <c r="AD1789" s="15">
        <f ca="1">RAND()</f>
        <v>0.8714696638454329</v>
      </c>
      <c r="AE1789" s="19">
        <f ca="1">(IF(B1789=1, $G$21+($G$22-$G$21)*AD1789, $H$21+($H$22-$H$21)*AD1789))</f>
        <v>3.6144089915362984E-2</v>
      </c>
      <c r="AF1789" s="15">
        <f ca="1">ROUND(AC1789*(1-AE1789), 0)</f>
        <v>23</v>
      </c>
      <c r="AG1789" s="20">
        <f ca="1">RAND()</f>
        <v>0.11954295454982677</v>
      </c>
      <c r="AH1789" s="15">
        <f ca="1">IF(B1789=1, ROUND(_xlfn.NORM.INV(AG1789,$C$17,$C$18)*(1+$T$14), 0), ROUND(_xlfn.NORM.INV(AG1789, $D$17, $D$18)*(1+$T$14), 0))</f>
        <v>138</v>
      </c>
      <c r="AI1789" s="20">
        <f ca="1">RAND()</f>
        <v>0.22210228992213343</v>
      </c>
      <c r="AJ1789" s="18">
        <f ca="1">IF(B1789=1, ROUND(_xlfn.NORM.INV(AI1789,$C$19,$C$20), 2), ROUND(_xlfn.NORM.INV(AI1789, $D$19, $D$20), 2))</f>
        <v>1690.61</v>
      </c>
      <c r="AK1789" s="15">
        <f ca="1">MIN(ROUND(H1789*(1+$C$22),0),AH1789)</f>
        <v>138</v>
      </c>
      <c r="AL1789" s="20">
        <f ca="1">RAND()</f>
        <v>0.12112888851393899</v>
      </c>
      <c r="AM1789" s="19">
        <f ca="1">(IF(B1789=1, $G$21+($G$22-$G$21)*AL1789, $H$21+($H$22-$H$21)*AL1789))</f>
        <v>1.3633866655418169E-2</v>
      </c>
      <c r="AN1789" s="15">
        <f ca="1">ROUND(AK1789*(1-AM1789), 0)</f>
        <v>136</v>
      </c>
      <c r="AO1789" s="18">
        <f ca="1">SUM(IF(AN1789&gt;H1789, (AN1789-H1789)*($G$23+AJ1789), 0),IF(AF1789&gt;G1789,(AF1789-G1789)*($G$23+AB1789),0),IF(X1789&gt;F1789,(X1789-F1789)*($G$23+T1789),0),IF(P1789&gt;E1789,(P1789-E1789)*($G$23+L1789),0))</f>
        <v>0</v>
      </c>
      <c r="AP1789" s="18">
        <f>-$C$24</f>
        <v>-313614.51120000001</v>
      </c>
      <c r="AQ1789" s="17">
        <f ca="1">L1789*P1789+T1789*X1789+AB1789*AF1789+AJ1789*AN1789-AO1789+AP1789</f>
        <v>241418.95879999996</v>
      </c>
      <c r="AS1789" s="21">
        <f ca="1">SUM(IF(AN1789&gt;H1789, (AN1789-H1789), 0),IF(AF1789&gt;G1789,(AF1789-G1789),0),IF(X1789&gt;F1789,(X1789-F1789),0),IF(P1789&gt;E1789,(P1789-E1789),0))</f>
        <v>0</v>
      </c>
    </row>
    <row r="1790" spans="1:45" x14ac:dyDescent="0.4">
      <c r="A1790" s="15">
        <v>1762</v>
      </c>
      <c r="B1790" s="15">
        <f ca="1">IF(RAND() &lt; (8/12), 0, 1)</f>
        <v>0</v>
      </c>
      <c r="C1790" s="20">
        <f ca="1">RAND()</f>
        <v>0.82608112862034755</v>
      </c>
      <c r="D1790" s="15" t="str">
        <f ca="1">LOOKUP(C1790,$H$13:$H$16,$F$13:$F$16)</f>
        <v>Boeing 777-300ER</v>
      </c>
      <c r="E1790" s="15">
        <f ca="1">LOOKUP(D1790,$F$6:$F$9,$I$6:$I$9)</f>
        <v>8</v>
      </c>
      <c r="F1790" s="15">
        <f ca="1">LOOKUP(D1790,$F$6:$F$9,$J$6:$J$9)</f>
        <v>40</v>
      </c>
      <c r="G1790" s="15">
        <f ca="1">LOOKUP(D1790,$F$6:$F$9,$K$6:$K$9)</f>
        <v>24</v>
      </c>
      <c r="H1790" s="15">
        <f ca="1">LOOKUP(D1790,$F$6:$F$9,$L$6:$L$9)</f>
        <v>260</v>
      </c>
      <c r="I1790" s="20">
        <f ca="1">RAND()</f>
        <v>0.4209766570786212</v>
      </c>
      <c r="J1790" s="15">
        <f ca="1">IF(B1790=1, ROUND(_xlfn.NORM.INV(I1790,$C$5,$C$6)*(1+$T$14), 0), ROUND(_xlfn.NORM.INV(I1790, $D$5, $D$6)*(1+$T$14), 0))</f>
        <v>4</v>
      </c>
      <c r="K1790" s="20">
        <f ca="1">RAND()</f>
        <v>0.26417889025811025</v>
      </c>
      <c r="L1790" s="18">
        <f ca="1">IF(B1790=1, ROUND(_xlfn.NORM.INV(K1790,$C$7,$C$8), 2), ROUND(_xlfn.NORM.INV(K1790, $D$7, $D$8), 2))</f>
        <v>10205.02</v>
      </c>
      <c r="M1790" s="15">
        <f ca="1">MIN(E1790,J1790)</f>
        <v>4</v>
      </c>
      <c r="N1790" s="15">
        <f ca="1">RAND()</f>
        <v>0.83794321099886382</v>
      </c>
      <c r="O1790" s="19">
        <f ca="1">(IF(B1790=1, $G$21+($G$22-$G$21)*N1790, $H$21+($H$22-$H$21)*N1790))</f>
        <v>3.5138296329965915E-2</v>
      </c>
      <c r="P1790" s="15">
        <f ca="1">ROUND(M1790*(1-O1790), 0)</f>
        <v>4</v>
      </c>
      <c r="Q1790" s="20">
        <f ca="1">RAND()</f>
        <v>0.39387720139156945</v>
      </c>
      <c r="R1790" s="15">
        <f ca="1">IF(B1790=1, ROUND(_xlfn.NORM.INV(Q1790,$C$9,$C$10)*(1+$T$14), 0), ROUND(_xlfn.NORM.INV(Q1790, $D$9, $D$10)*(1+$T$14), 0))</f>
        <v>37</v>
      </c>
      <c r="S1790" s="20">
        <f ca="1">RAND()</f>
        <v>0.97895859484071579</v>
      </c>
      <c r="T1790" s="18">
        <f ca="1">IF(B1790=1, ROUND(_xlfn.NORM.INV(S1790,$C$11,$C$12), 2), ROUND(_xlfn.NORM.INV(S1790, $D$11, $D$12), 2))</f>
        <v>5709.4</v>
      </c>
      <c r="U1790" s="15">
        <f ca="1">MIN(F1790,R1790)</f>
        <v>37</v>
      </c>
      <c r="V1790" s="15">
        <f ca="1">RAND()</f>
        <v>0.19771783496706374</v>
      </c>
      <c r="W1790" s="19">
        <f ca="1">(IF(B1790=1, $G$21+($G$22-$G$21)*V1790, $H$21+($H$22-$H$21)*V1790))</f>
        <v>1.5931535049011913E-2</v>
      </c>
      <c r="X1790" s="15">
        <f ca="1">ROUND(U1790*(1-W1790), 0)</f>
        <v>36</v>
      </c>
      <c r="Y1790" s="20">
        <f ca="1">RAND()</f>
        <v>0.83601570751446053</v>
      </c>
      <c r="Z1790" s="15">
        <f ca="1">IF(B1790=1, ROUND(_xlfn.NORM.INV(Y1790,$C$13,$C$14)*(1+$T$14), 0), ROUND(_xlfn.NORM.INV(Y1790, $D$13, $D$14)*(1+$T$14), 0))</f>
        <v>45</v>
      </c>
      <c r="AA1790" s="20">
        <f ca="1">RAND()</f>
        <v>0.44229506384910466</v>
      </c>
      <c r="AB1790" s="18">
        <f ca="1">IF(B1790=1, ROUND(_xlfn.NORM.INV(AA1790,$C$15,$C$16), 2), ROUND(_xlfn.NORM.INV(AA1790, $D$15, $D$16), 2))</f>
        <v>2780.33</v>
      </c>
      <c r="AC1790" s="15">
        <f ca="1">MIN(G1790,Z1790)</f>
        <v>24</v>
      </c>
      <c r="AD1790" s="15">
        <f ca="1">RAND()</f>
        <v>0.66330788812451547</v>
      </c>
      <c r="AE1790" s="19">
        <f ca="1">(IF(B1790=1, $G$21+($G$22-$G$21)*AD1790, $H$21+($H$22-$H$21)*AD1790))</f>
        <v>2.9899236643735463E-2</v>
      </c>
      <c r="AF1790" s="15">
        <f ca="1">ROUND(AC1790*(1-AE1790), 0)</f>
        <v>23</v>
      </c>
      <c r="AG1790" s="20">
        <f ca="1">RAND()</f>
        <v>0.31741647563529507</v>
      </c>
      <c r="AH1790" s="15">
        <f ca="1">IF(B1790=1, ROUND(_xlfn.NORM.INV(AG1790,$C$17,$C$18)*(1+$T$14), 0), ROUND(_xlfn.NORM.INV(AG1790, $D$17, $D$18)*(1+$T$14), 0))</f>
        <v>175</v>
      </c>
      <c r="AI1790" s="20">
        <f ca="1">RAND()</f>
        <v>0.47507635099294954</v>
      </c>
      <c r="AJ1790" s="18">
        <f ca="1">IF(B1790=1, ROUND(_xlfn.NORM.INV(AI1790,$C$19,$C$20), 2), ROUND(_xlfn.NORM.INV(AI1790, $D$19, $D$20), 2))</f>
        <v>1743.98</v>
      </c>
      <c r="AK1790" s="15">
        <f ca="1">MIN(ROUND(H1790*(1+$C$22),0),AH1790)</f>
        <v>175</v>
      </c>
      <c r="AL1790" s="20">
        <f ca="1">RAND()</f>
        <v>0.6152221319504716</v>
      </c>
      <c r="AM1790" s="19">
        <f ca="1">(IF(B1790=1, $G$21+($G$22-$G$21)*AL1790, $H$21+($H$22-$H$21)*AL1790))</f>
        <v>2.845666395851415E-2</v>
      </c>
      <c r="AN1790" s="15">
        <f ca="1">ROUND(AK1790*(1-AM1790), 0)</f>
        <v>170</v>
      </c>
      <c r="AO1790" s="18">
        <f ca="1">SUM(IF(AN1790&gt;H1790, (AN1790-H1790)*($G$23+AJ1790), 0),IF(AF1790&gt;G1790,(AF1790-G1790)*($G$23+AB1790),0),IF(X1790&gt;F1790,(X1790-F1790)*($G$23+T1790),0),IF(P1790&gt;E1790,(P1790-E1790)*($G$23+L1790),0))</f>
        <v>0</v>
      </c>
      <c r="AP1790" s="18">
        <f>-$C$24</f>
        <v>-313614.51120000001</v>
      </c>
      <c r="AQ1790" s="17">
        <f ca="1">L1790*P1790+T1790*X1790+AB1790*AF1790+AJ1790*AN1790-AO1790+AP1790</f>
        <v>293168.15879999992</v>
      </c>
      <c r="AS1790" s="21">
        <f ca="1">SUM(IF(AN1790&gt;H1790, (AN1790-H1790), 0),IF(AF1790&gt;G1790,(AF1790-G1790),0),IF(X1790&gt;F1790,(X1790-F1790),0),IF(P1790&gt;E1790,(P1790-E1790),0))</f>
        <v>0</v>
      </c>
    </row>
    <row r="1791" spans="1:45" x14ac:dyDescent="0.4">
      <c r="A1791" s="15">
        <v>1763</v>
      </c>
      <c r="B1791" s="15">
        <f ca="1">IF(RAND() &lt; (8/12), 0, 1)</f>
        <v>0</v>
      </c>
      <c r="C1791" s="20">
        <f ca="1">RAND()</f>
        <v>0.20161607407294402</v>
      </c>
      <c r="D1791" s="15" t="str">
        <f ca="1">LOOKUP(C1791,$H$13:$H$16,$F$13:$F$16)</f>
        <v>Airbus A350-900</v>
      </c>
      <c r="E1791" s="15">
        <f ca="1">LOOKUP(D1791,$F$6:$F$9,$I$6:$I$9)</f>
        <v>0</v>
      </c>
      <c r="F1791" s="15">
        <f ca="1">LOOKUP(D1791,$F$6:$F$9,$J$6:$J$9)</f>
        <v>32</v>
      </c>
      <c r="G1791" s="15">
        <f ca="1">LOOKUP(D1791,$F$6:$F$9,$K$6:$K$9)</f>
        <v>21</v>
      </c>
      <c r="H1791" s="15">
        <f ca="1">LOOKUP(D1791,$F$6:$F$9,$L$6:$L$9)</f>
        <v>259</v>
      </c>
      <c r="I1791" s="20">
        <f ca="1">RAND()</f>
        <v>0.37450076029412083</v>
      </c>
      <c r="J1791" s="15">
        <f ca="1">IF(B1791=1, ROUND(_xlfn.NORM.INV(I1791,$C$5,$C$6)*(1+$T$14), 0), ROUND(_xlfn.NORM.INV(I1791, $D$5, $D$6)*(1+$T$14), 0))</f>
        <v>4</v>
      </c>
      <c r="K1791" s="20">
        <f ca="1">RAND()</f>
        <v>3.5730809185839263E-2</v>
      </c>
      <c r="L1791" s="18">
        <f ca="1">IF(B1791=1, ROUND(_xlfn.NORM.INV(K1791,$C$7,$C$8), 2), ROUND(_xlfn.NORM.INV(K1791, $D$7, $D$8), 2))</f>
        <v>9670.86</v>
      </c>
      <c r="M1791" s="15">
        <f ca="1">MIN(E1791,J1791)</f>
        <v>0</v>
      </c>
      <c r="N1791" s="15">
        <f ca="1">RAND()</f>
        <v>0.3974314216260032</v>
      </c>
      <c r="O1791" s="19">
        <f ca="1">(IF(B1791=1, $G$21+($G$22-$G$21)*N1791, $H$21+($H$22-$H$21)*N1791))</f>
        <v>2.1922942648780096E-2</v>
      </c>
      <c r="P1791" s="15">
        <f ca="1">ROUND(M1791*(1-O1791), 0)</f>
        <v>0</v>
      </c>
      <c r="Q1791" s="20">
        <f ca="1">RAND()</f>
        <v>0.97004575295108253</v>
      </c>
      <c r="R1791" s="15">
        <f ca="1">IF(B1791=1, ROUND(_xlfn.NORM.INV(Q1791,$C$9,$C$10)*(1+$T$14), 0), ROUND(_xlfn.NORM.INV(Q1791, $D$9, $D$10)*(1+$T$14), 0))</f>
        <v>60</v>
      </c>
      <c r="S1791" s="20">
        <f ca="1">RAND()</f>
        <v>0.4404836879569477</v>
      </c>
      <c r="T1791" s="18">
        <f ca="1">IF(B1791=1, ROUND(_xlfn.NORM.INV(S1791,$C$11,$C$12), 2), ROUND(_xlfn.NORM.INV(S1791, $D$11, $D$12), 2))</f>
        <v>5212.07</v>
      </c>
      <c r="U1791" s="15">
        <f ca="1">MIN(F1791,R1791)</f>
        <v>32</v>
      </c>
      <c r="V1791" s="15">
        <f ca="1">RAND()</f>
        <v>0.11178863000777794</v>
      </c>
      <c r="W1791" s="19">
        <f ca="1">(IF(B1791=1, $G$21+($G$22-$G$21)*V1791, $H$21+($H$22-$H$21)*V1791))</f>
        <v>1.3353658900233338E-2</v>
      </c>
      <c r="X1791" s="15">
        <f ca="1">ROUND(U1791*(1-W1791), 0)</f>
        <v>32</v>
      </c>
      <c r="Y1791" s="20">
        <f ca="1">RAND()</f>
        <v>3.7989820235499905E-2</v>
      </c>
      <c r="Z1791" s="15">
        <f ca="1">IF(B1791=1, ROUND(_xlfn.NORM.INV(Y1791,$C$13,$C$14)*(1+$T$14), 0), ROUND(_xlfn.NORM.INV(Y1791, $D$13, $D$14)*(1+$T$14), 0))</f>
        <v>19</v>
      </c>
      <c r="AA1791" s="20">
        <f ca="1">RAND()</f>
        <v>0.75814372397781626</v>
      </c>
      <c r="AB1791" s="18">
        <f ca="1">IF(B1791=1, ROUND(_xlfn.NORM.INV(AA1791,$C$15,$C$16), 2), ROUND(_xlfn.NORM.INV(AA1791, $D$15, $D$16), 2))</f>
        <v>2883.08</v>
      </c>
      <c r="AC1791" s="15">
        <f ca="1">MIN(G1791,Z1791)</f>
        <v>19</v>
      </c>
      <c r="AD1791" s="15">
        <f ca="1">RAND()</f>
        <v>0.59169322084350606</v>
      </c>
      <c r="AE1791" s="19">
        <f ca="1">(IF(B1791=1, $G$21+($G$22-$G$21)*AD1791, $H$21+($H$22-$H$21)*AD1791))</f>
        <v>2.7750796625305184E-2</v>
      </c>
      <c r="AF1791" s="15">
        <f ca="1">ROUND(AC1791*(1-AE1791), 0)</f>
        <v>18</v>
      </c>
      <c r="AG1791" s="20">
        <f ca="1">RAND()</f>
        <v>0.94350555674803027</v>
      </c>
      <c r="AH1791" s="15">
        <f ca="1">IF(B1791=1, ROUND(_xlfn.NORM.INV(AG1791,$C$17,$C$18)*(1+$T$14), 0), ROUND(_xlfn.NORM.INV(AG1791, $D$17, $D$18)*(1+$T$14), 0))</f>
        <v>283</v>
      </c>
      <c r="AI1791" s="20">
        <f ca="1">RAND()</f>
        <v>0.82809762794674568</v>
      </c>
      <c r="AJ1791" s="18">
        <f ca="1">IF(B1791=1, ROUND(_xlfn.NORM.INV(AI1791,$C$19,$C$20), 2), ROUND(_xlfn.NORM.INV(AI1791, $D$19, $D$20), 2))</f>
        <v>1820.64</v>
      </c>
      <c r="AK1791" s="15">
        <f ca="1">MIN(ROUND(H1791*(1+$C$22),0),AH1791)</f>
        <v>272</v>
      </c>
      <c r="AL1791" s="20">
        <f ca="1">RAND()</f>
        <v>0.27562533747595863</v>
      </c>
      <c r="AM1791" s="19">
        <f ca="1">(IF(B1791=1, $G$21+($G$22-$G$21)*AL1791, $H$21+($H$22-$H$21)*AL1791))</f>
        <v>1.8268760124278759E-2</v>
      </c>
      <c r="AN1791" s="15">
        <f ca="1">ROUND(AK1791*(1-AM1791), 0)</f>
        <v>267</v>
      </c>
      <c r="AO1791" s="18">
        <f ca="1">SUM(IF(AN1791&gt;H1791, (AN1791-H1791)*($G$23+AJ1791), 0),IF(AF1791&gt;G1791,(AF1791-G1791)*($G$23+AB1791),0),IF(X1791&gt;F1791,(X1791-F1791)*($G$23+T1791),0),IF(P1791&gt;E1791,(P1791-E1791)*($G$23+L1791),0))</f>
        <v>21373.120000000003</v>
      </c>
      <c r="AP1791" s="18">
        <f>-$C$24</f>
        <v>-313614.51120000001</v>
      </c>
      <c r="AQ1791" s="17">
        <f ca="1">L1791*P1791+T1791*X1791+AB1791*AF1791+AJ1791*AN1791-AO1791+AP1791</f>
        <v>369804.92880000005</v>
      </c>
      <c r="AS1791" s="21">
        <f ca="1">SUM(IF(AN1791&gt;H1791, (AN1791-H1791), 0),IF(AF1791&gt;G1791,(AF1791-G1791),0),IF(X1791&gt;F1791,(X1791-F1791),0),IF(P1791&gt;E1791,(P1791-E1791),0))</f>
        <v>8</v>
      </c>
    </row>
    <row r="1792" spans="1:45" x14ac:dyDescent="0.4">
      <c r="A1792" s="15">
        <v>1764</v>
      </c>
      <c r="B1792" s="15">
        <f ca="1">IF(RAND() &lt; (8/12), 0, 1)</f>
        <v>1</v>
      </c>
      <c r="C1792" s="20">
        <f ca="1">RAND()</f>
        <v>0.56556327271944651</v>
      </c>
      <c r="D1792" s="15" t="str">
        <f ca="1">LOOKUP(C1792,$H$13:$H$16,$F$13:$F$16)</f>
        <v>Airbus A380-800</v>
      </c>
      <c r="E1792" s="15">
        <f ca="1">LOOKUP(D1792,$F$6:$F$9,$I$6:$I$9)</f>
        <v>14</v>
      </c>
      <c r="F1792" s="15">
        <f ca="1">LOOKUP(D1792,$F$6:$F$9,$J$6:$J$9)</f>
        <v>76</v>
      </c>
      <c r="G1792" s="15">
        <f ca="1">LOOKUP(D1792,$F$6:$F$9,$K$6:$K$9)</f>
        <v>56</v>
      </c>
      <c r="H1792" s="15">
        <f ca="1">LOOKUP(D1792,$F$6:$F$9,$L$6:$L$9)</f>
        <v>341</v>
      </c>
      <c r="I1792" s="20">
        <f ca="1">RAND()</f>
        <v>0.61516033398449432</v>
      </c>
      <c r="J1792" s="15">
        <f ca="1">IF(B1792=1, ROUND(_xlfn.NORM.INV(I1792,$C$5,$C$6)*(1+$T$14), 0), ROUND(_xlfn.NORM.INV(I1792, $D$5, $D$6)*(1+$T$14), 0))</f>
        <v>7</v>
      </c>
      <c r="K1792" s="20">
        <f ca="1">RAND()</f>
        <v>0.8868376526692211</v>
      </c>
      <c r="L1792" s="18">
        <f ca="1">IF(B1792=1, ROUND(_xlfn.NORM.INV(K1792,$C$7,$C$8), 2), ROUND(_xlfn.NORM.INV(K1792, $D$7, $D$8), 2))</f>
        <v>15840.8</v>
      </c>
      <c r="M1792" s="15">
        <f ca="1">MIN(E1792,J1792)</f>
        <v>7</v>
      </c>
      <c r="N1792" s="15">
        <f ca="1">RAND()</f>
        <v>1.6045828858377797E-2</v>
      </c>
      <c r="O1792" s="19">
        <f ca="1">(IF(B1792=1, $G$21+($G$22-$G$21)*N1792, $H$21+($H$22-$H$21)*N1792))</f>
        <v>1.5561604010043223E-2</v>
      </c>
      <c r="P1792" s="15">
        <f ca="1">ROUND(M1792*(1-O1792), 0)</f>
        <v>7</v>
      </c>
      <c r="Q1792" s="20">
        <f ca="1">RAND()</f>
        <v>0.48270383926734894</v>
      </c>
      <c r="R1792" s="15">
        <f ca="1">IF(B1792=1, ROUND(_xlfn.NORM.INV(Q1792,$C$9,$C$10)*(1+$T$14), 0), ROUND(_xlfn.NORM.INV(Q1792, $D$9, $D$10)*(1+$T$14), 0))</f>
        <v>60</v>
      </c>
      <c r="S1792" s="20">
        <f ca="1">RAND()</f>
        <v>7.1310880075691419E-2</v>
      </c>
      <c r="T1792" s="18">
        <f ca="1">IF(B1792=1, ROUND(_xlfn.NORM.INV(S1792,$C$11,$C$12), 2), ROUND(_xlfn.NORM.INV(S1792, $D$11, $D$12), 2))</f>
        <v>5507.45</v>
      </c>
      <c r="U1792" s="15">
        <f ca="1">MIN(F1792,R1792)</f>
        <v>60</v>
      </c>
      <c r="V1792" s="15">
        <f ca="1">RAND()</f>
        <v>0.36009883025332778</v>
      </c>
      <c r="W1792" s="19">
        <f ca="1">(IF(B1792=1, $G$21+($G$22-$G$21)*V1792, $H$21+($H$22-$H$21)*V1792))</f>
        <v>2.7603459058866471E-2</v>
      </c>
      <c r="X1792" s="15">
        <f ca="1">ROUND(U1792*(1-W1792), 0)</f>
        <v>58</v>
      </c>
      <c r="Y1792" s="20">
        <f ca="1">RAND()</f>
        <v>0.97700615775390964</v>
      </c>
      <c r="Z1792" s="15">
        <f ca="1">IF(B1792=1, ROUND(_xlfn.NORM.INV(Y1792,$C$13,$C$14)*(1+$T$14), 0), ROUND(_xlfn.NORM.INV(Y1792, $D$13, $D$14)*(1+$T$14), 0))</f>
        <v>101</v>
      </c>
      <c r="AA1792" s="20">
        <f ca="1">RAND()</f>
        <v>0.95988282983008677</v>
      </c>
      <c r="AB1792" s="18">
        <f ca="1">IF(B1792=1, ROUND(_xlfn.NORM.INV(AA1792,$C$15,$C$16), 2), ROUND(_xlfn.NORM.INV(AA1792, $D$15, $D$16), 2))</f>
        <v>4483.6400000000003</v>
      </c>
      <c r="AC1792" s="15">
        <f ca="1">MIN(G1792,Z1792)</f>
        <v>56</v>
      </c>
      <c r="AD1792" s="15">
        <f ca="1">RAND()</f>
        <v>0.44546356790069219</v>
      </c>
      <c r="AE1792" s="19">
        <f ca="1">(IF(B1792=1, $G$21+($G$22-$G$21)*AD1792, $H$21+($H$22-$H$21)*AD1792))</f>
        <v>3.0591224876524228E-2</v>
      </c>
      <c r="AF1792" s="15">
        <f ca="1">ROUND(AC1792*(1-AE1792), 0)</f>
        <v>54</v>
      </c>
      <c r="AG1792" s="20">
        <f ca="1">RAND()</f>
        <v>0.39279802950311271</v>
      </c>
      <c r="AH1792" s="15">
        <f ca="1">IF(B1792=1, ROUND(_xlfn.NORM.INV(AG1792,$C$17,$C$18)*(1+$T$14), 0), ROUND(_xlfn.NORM.INV(AG1792, $D$17, $D$18)*(1+$T$14), 0))</f>
        <v>270</v>
      </c>
      <c r="AI1792" s="20">
        <f ca="1">RAND()</f>
        <v>0.40790189652284869</v>
      </c>
      <c r="AJ1792" s="18">
        <f ca="1">IF(B1792=1, ROUND(_xlfn.NORM.INV(AI1792,$C$19,$C$20), 2), ROUND(_xlfn.NORM.INV(AI1792, $D$19, $D$20), 2))</f>
        <v>2206.46</v>
      </c>
      <c r="AK1792" s="15">
        <f ca="1">MIN(ROUND(H1792*(1+$C$22),0),AH1792)</f>
        <v>270</v>
      </c>
      <c r="AL1792" s="20">
        <f ca="1">RAND()</f>
        <v>0.61615980991406794</v>
      </c>
      <c r="AM1792" s="19">
        <f ca="1">(IF(B1792=1, $G$21+($G$22-$G$21)*AL1792, $H$21+($H$22-$H$21)*AL1792))</f>
        <v>3.656559334699238E-2</v>
      </c>
      <c r="AN1792" s="15">
        <f ca="1">ROUND(AK1792*(1-AM1792), 0)</f>
        <v>260</v>
      </c>
      <c r="AO1792" s="18">
        <f ca="1">SUM(IF(AN1792&gt;H1792, (AN1792-H1792)*($G$23+AJ1792), 0),IF(AF1792&gt;G1792,(AF1792-G1792)*($G$23+AB1792),0),IF(X1792&gt;F1792,(X1792-F1792)*($G$23+T1792),0),IF(P1792&gt;E1792,(P1792-E1792)*($G$23+L1792),0))</f>
        <v>0</v>
      </c>
      <c r="AP1792" s="18">
        <f>-$C$24</f>
        <v>-313614.51120000001</v>
      </c>
      <c r="AQ1792" s="17">
        <f ca="1">L1792*P1792+T1792*X1792+AB1792*AF1792+AJ1792*AN1792-AO1792+AP1792</f>
        <v>932499.3487999998</v>
      </c>
      <c r="AS1792" s="21">
        <f ca="1">SUM(IF(AN1792&gt;H1792, (AN1792-H1792), 0),IF(AF1792&gt;G1792,(AF1792-G1792),0),IF(X1792&gt;F1792,(X1792-F1792),0),IF(P1792&gt;E1792,(P1792-E1792),0))</f>
        <v>0</v>
      </c>
    </row>
    <row r="1793" spans="1:45" x14ac:dyDescent="0.4">
      <c r="A1793" s="15">
        <v>1765</v>
      </c>
      <c r="B1793" s="15">
        <f ca="1">IF(RAND() &lt; (8/12), 0, 1)</f>
        <v>0</v>
      </c>
      <c r="C1793" s="20">
        <f ca="1">RAND()</f>
        <v>0.39107643398229819</v>
      </c>
      <c r="D1793" s="15" t="str">
        <f ca="1">LOOKUP(C1793,$H$13:$H$16,$F$13:$F$16)</f>
        <v>Airbus A380-800</v>
      </c>
      <c r="E1793" s="15">
        <f ca="1">LOOKUP(D1793,$F$6:$F$9,$I$6:$I$9)</f>
        <v>14</v>
      </c>
      <c r="F1793" s="15">
        <f ca="1">LOOKUP(D1793,$F$6:$F$9,$J$6:$J$9)</f>
        <v>76</v>
      </c>
      <c r="G1793" s="15">
        <f ca="1">LOOKUP(D1793,$F$6:$F$9,$K$6:$K$9)</f>
        <v>56</v>
      </c>
      <c r="H1793" s="15">
        <f ca="1">LOOKUP(D1793,$F$6:$F$9,$L$6:$L$9)</f>
        <v>341</v>
      </c>
      <c r="I1793" s="20">
        <f ca="1">RAND()</f>
        <v>0.50739286786724613</v>
      </c>
      <c r="J1793" s="15">
        <f ca="1">IF(B1793=1, ROUND(_xlfn.NORM.INV(I1793,$C$5,$C$6)*(1+$T$14), 0), ROUND(_xlfn.NORM.INV(I1793, $D$5, $D$6)*(1+$T$14), 0))</f>
        <v>4</v>
      </c>
      <c r="K1793" s="20">
        <f ca="1">RAND()</f>
        <v>0.25482591077738492</v>
      </c>
      <c r="L1793" s="18">
        <f ca="1">IF(B1793=1, ROUND(_xlfn.NORM.INV(K1793,$C$7,$C$8), 2), ROUND(_xlfn.NORM.INV(K1793, $D$7, $D$8), 2))</f>
        <v>10191.86</v>
      </c>
      <c r="M1793" s="15">
        <f ca="1">MIN(E1793,J1793)</f>
        <v>4</v>
      </c>
      <c r="N1793" s="15">
        <f ca="1">RAND()</f>
        <v>0.99755850959900083</v>
      </c>
      <c r="O1793" s="19">
        <f ca="1">(IF(B1793=1, $G$21+($G$22-$G$21)*N1793, $H$21+($H$22-$H$21)*N1793))</f>
        <v>3.9926755287970024E-2</v>
      </c>
      <c r="P1793" s="15">
        <f ca="1">ROUND(M1793*(1-O1793), 0)</f>
        <v>4</v>
      </c>
      <c r="Q1793" s="20">
        <f ca="1">RAND()</f>
        <v>2.9345188420590529E-2</v>
      </c>
      <c r="R1793" s="15">
        <f ca="1">IF(B1793=1, ROUND(_xlfn.NORM.INV(Q1793,$C$9,$C$10)*(1+$T$14), 0), ROUND(_xlfn.NORM.INV(Q1793, $D$9, $D$10)*(1+$T$14), 0))</f>
        <v>20</v>
      </c>
      <c r="S1793" s="20">
        <f ca="1">RAND()</f>
        <v>0.56393614655273305</v>
      </c>
      <c r="T1793" s="18">
        <f ca="1">IF(B1793=1, ROUND(_xlfn.NORM.INV(S1793,$C$11,$C$12), 2), ROUND(_xlfn.NORM.INV(S1793, $D$11, $D$12), 2))</f>
        <v>5282.87</v>
      </c>
      <c r="U1793" s="15">
        <f ca="1">MIN(F1793,R1793)</f>
        <v>20</v>
      </c>
      <c r="V1793" s="15">
        <f ca="1">RAND()</f>
        <v>0.43446630994136259</v>
      </c>
      <c r="W1793" s="19">
        <f ca="1">(IF(B1793=1, $G$21+($G$22-$G$21)*V1793, $H$21+($H$22-$H$21)*V1793))</f>
        <v>2.3033989298240878E-2</v>
      </c>
      <c r="X1793" s="15">
        <f ca="1">ROUND(U1793*(1-W1793), 0)</f>
        <v>20</v>
      </c>
      <c r="Y1793" s="20">
        <f ca="1">RAND()</f>
        <v>0.40010967334188907</v>
      </c>
      <c r="Z1793" s="15">
        <f ca="1">IF(B1793=1, ROUND(_xlfn.NORM.INV(Y1793,$C$13,$C$14)*(1+$T$14), 0), ROUND(_xlfn.NORM.INV(Y1793, $D$13, $D$14)*(1+$T$14), 0))</f>
        <v>33</v>
      </c>
      <c r="AA1793" s="20">
        <f ca="1">RAND()</f>
        <v>0.84960683329068898</v>
      </c>
      <c r="AB1793" s="18">
        <f ca="1">IF(B1793=1, ROUND(_xlfn.NORM.INV(AA1793,$C$15,$C$16), 2), ROUND(_xlfn.NORM.INV(AA1793, $D$15, $D$16), 2))</f>
        <v>2923.73</v>
      </c>
      <c r="AC1793" s="15">
        <f ca="1">MIN(G1793,Z1793)</f>
        <v>33</v>
      </c>
      <c r="AD1793" s="15">
        <f ca="1">RAND()</f>
        <v>0.72927747188799519</v>
      </c>
      <c r="AE1793" s="19">
        <f ca="1">(IF(B1793=1, $G$21+($G$22-$G$21)*AD1793, $H$21+($H$22-$H$21)*AD1793))</f>
        <v>3.1878324156639853E-2</v>
      </c>
      <c r="AF1793" s="15">
        <f ca="1">ROUND(AC1793*(1-AE1793), 0)</f>
        <v>32</v>
      </c>
      <c r="AG1793" s="20">
        <f ca="1">RAND()</f>
        <v>0.77786086044739378</v>
      </c>
      <c r="AH1793" s="15">
        <f ca="1">IF(B1793=1, ROUND(_xlfn.NORM.INV(AG1793,$C$17,$C$18)*(1+$T$14), 0), ROUND(_xlfn.NORM.INV(AG1793, $D$17, $D$18)*(1+$T$14), 0))</f>
        <v>240</v>
      </c>
      <c r="AI1793" s="20">
        <f ca="1">RAND()</f>
        <v>0.43017633768536356</v>
      </c>
      <c r="AJ1793" s="18">
        <f ca="1">IF(B1793=1, ROUND(_xlfn.NORM.INV(AI1793,$C$19,$C$20), 2), ROUND(_xlfn.NORM.INV(AI1793, $D$19, $D$20), 2))</f>
        <v>1735.37</v>
      </c>
      <c r="AK1793" s="15">
        <f ca="1">MIN(ROUND(H1793*(1+$C$22),0),AH1793)</f>
        <v>240</v>
      </c>
      <c r="AL1793" s="20">
        <f ca="1">RAND()</f>
        <v>3.6329138212821688E-2</v>
      </c>
      <c r="AM1793" s="19">
        <f ca="1">(IF(B1793=1, $G$21+($G$22-$G$21)*AL1793, $H$21+($H$22-$H$21)*AL1793))</f>
        <v>1.108987414638465E-2</v>
      </c>
      <c r="AN1793" s="15">
        <f ca="1">ROUND(AK1793*(1-AM1793), 0)</f>
        <v>237</v>
      </c>
      <c r="AO1793" s="18">
        <f ca="1">SUM(IF(AN1793&gt;H1793, (AN1793-H1793)*($G$23+AJ1793), 0),IF(AF1793&gt;G1793,(AF1793-G1793)*($G$23+AB1793),0),IF(X1793&gt;F1793,(X1793-F1793)*($G$23+T1793),0),IF(P1793&gt;E1793,(P1793-E1793)*($G$23+L1793),0))</f>
        <v>0</v>
      </c>
      <c r="AP1793" s="18">
        <f>-$C$24</f>
        <v>-313614.51120000001</v>
      </c>
      <c r="AQ1793" s="17">
        <f ca="1">L1793*P1793+T1793*X1793+AB1793*AF1793+AJ1793*AN1793-AO1793+AP1793</f>
        <v>337652.37880000001</v>
      </c>
      <c r="AS1793" s="21">
        <f ca="1">SUM(IF(AN1793&gt;H1793, (AN1793-H1793), 0),IF(AF1793&gt;G1793,(AF1793-G1793),0),IF(X1793&gt;F1793,(X1793-F1793),0),IF(P1793&gt;E1793,(P1793-E1793),0))</f>
        <v>0</v>
      </c>
    </row>
    <row r="1794" spans="1:45" x14ac:dyDescent="0.4">
      <c r="A1794" s="15">
        <v>1766</v>
      </c>
      <c r="B1794" s="15">
        <f ca="1">IF(RAND() &lt; (8/12), 0, 1)</f>
        <v>1</v>
      </c>
      <c r="C1794" s="20">
        <f ca="1">RAND()</f>
        <v>0.24570137268089021</v>
      </c>
      <c r="D1794" s="15" t="str">
        <f ca="1">LOOKUP(C1794,$H$13:$H$16,$F$13:$F$16)</f>
        <v>Airbus A380-800</v>
      </c>
      <c r="E1794" s="15">
        <f ca="1">LOOKUP(D1794,$F$6:$F$9,$I$6:$I$9)</f>
        <v>14</v>
      </c>
      <c r="F1794" s="15">
        <f ca="1">LOOKUP(D1794,$F$6:$F$9,$J$6:$J$9)</f>
        <v>76</v>
      </c>
      <c r="G1794" s="15">
        <f ca="1">LOOKUP(D1794,$F$6:$F$9,$K$6:$K$9)</f>
        <v>56</v>
      </c>
      <c r="H1794" s="15">
        <f ca="1">LOOKUP(D1794,$F$6:$F$9,$L$6:$L$9)</f>
        <v>341</v>
      </c>
      <c r="I1794" s="20">
        <f ca="1">RAND()</f>
        <v>0.25553141949305769</v>
      </c>
      <c r="J1794" s="15">
        <f ca="1">IF(B1794=1, ROUND(_xlfn.NORM.INV(I1794,$C$5,$C$6)*(1+$T$14), 0), ROUND(_xlfn.NORM.INV(I1794, $D$5, $D$6)*(1+$T$14), 0))</f>
        <v>5</v>
      </c>
      <c r="K1794" s="20">
        <f ca="1">RAND()</f>
        <v>0.68190330479788552</v>
      </c>
      <c r="L1794" s="18">
        <f ca="1">IF(B1794=1, ROUND(_xlfn.NORM.INV(K1794,$C$7,$C$8), 2), ROUND(_xlfn.NORM.INV(K1794, $D$7, $D$8), 2))</f>
        <v>14511.95</v>
      </c>
      <c r="M1794" s="15">
        <f ca="1">MIN(E1794,J1794)</f>
        <v>5</v>
      </c>
      <c r="N1794" s="15">
        <f ca="1">RAND()</f>
        <v>3.1280369231577176E-2</v>
      </c>
      <c r="O1794" s="19">
        <f ca="1">(IF(B1794=1, $G$21+($G$22-$G$21)*N1794, $H$21+($H$22-$H$21)*N1794))</f>
        <v>1.60948129231052E-2</v>
      </c>
      <c r="P1794" s="15">
        <f ca="1">ROUND(M1794*(1-O1794), 0)</f>
        <v>5</v>
      </c>
      <c r="Q1794" s="20">
        <f ca="1">RAND()</f>
        <v>0.73293696134138686</v>
      </c>
      <c r="R1794" s="15">
        <f ca="1">IF(B1794=1, ROUND(_xlfn.NORM.INV(Q1794,$C$9,$C$10)*(1+$T$14), 0), ROUND(_xlfn.NORM.INV(Q1794, $D$9, $D$10)*(1+$T$14), 0))</f>
        <v>77</v>
      </c>
      <c r="S1794" s="20">
        <f ca="1">RAND()</f>
        <v>9.1251826776023282E-2</v>
      </c>
      <c r="T1794" s="18">
        <f ca="1">IF(B1794=1, ROUND(_xlfn.NORM.INV(S1794,$C$11,$C$12), 2), ROUND(_xlfn.NORM.INV(S1794, $D$11, $D$12), 2))</f>
        <v>5627.38</v>
      </c>
      <c r="U1794" s="15">
        <f ca="1">MIN(F1794,R1794)</f>
        <v>76</v>
      </c>
      <c r="V1794" s="15">
        <f ca="1">RAND()</f>
        <v>0.75233827548192511</v>
      </c>
      <c r="W1794" s="19">
        <f ca="1">(IF(B1794=1, $G$21+($G$22-$G$21)*V1794, $H$21+($H$22-$H$21)*V1794))</f>
        <v>4.1331839641867381E-2</v>
      </c>
      <c r="X1794" s="15">
        <f ca="1">ROUND(U1794*(1-W1794), 0)</f>
        <v>73</v>
      </c>
      <c r="Y1794" s="20">
        <f ca="1">RAND()</f>
        <v>0.16001522899787946</v>
      </c>
      <c r="Z1794" s="15">
        <f ca="1">IF(B1794=1, ROUND(_xlfn.NORM.INV(Y1794,$C$13,$C$14)*(1+$T$14), 0), ROUND(_xlfn.NORM.INV(Y1794, $D$13, $D$14)*(1+$T$14), 0))</f>
        <v>32</v>
      </c>
      <c r="AA1794" s="20">
        <f ca="1">RAND()</f>
        <v>0.58414051450152771</v>
      </c>
      <c r="AB1794" s="18">
        <f ca="1">IF(B1794=1, ROUND(_xlfn.NORM.INV(AA1794,$C$15,$C$16), 2), ROUND(_xlfn.NORM.INV(AA1794, $D$15, $D$16), 2))</f>
        <v>3744.56</v>
      </c>
      <c r="AC1794" s="15">
        <f ca="1">MIN(G1794,Z1794)</f>
        <v>32</v>
      </c>
      <c r="AD1794" s="15">
        <f ca="1">RAND()</f>
        <v>0.45633929902966941</v>
      </c>
      <c r="AE1794" s="19">
        <f ca="1">(IF(B1794=1, $G$21+($G$22-$G$21)*AD1794, $H$21+($H$22-$H$21)*AD1794))</f>
        <v>3.0971875466038429E-2</v>
      </c>
      <c r="AF1794" s="15">
        <f ca="1">ROUND(AC1794*(1-AE1794), 0)</f>
        <v>31</v>
      </c>
      <c r="AG1794" s="20">
        <f ca="1">RAND()</f>
        <v>0.26773501885508455</v>
      </c>
      <c r="AH1794" s="15">
        <f ca="1">IF(B1794=1, ROUND(_xlfn.NORM.INV(AG1794,$C$17,$C$18)*(1+$T$14), 0), ROUND(_xlfn.NORM.INV(AG1794, $D$17, $D$18)*(1+$T$14), 0))</f>
        <v>226</v>
      </c>
      <c r="AI1794" s="20">
        <f ca="1">RAND()</f>
        <v>0.55269482754832333</v>
      </c>
      <c r="AJ1794" s="18">
        <f ca="1">IF(B1794=1, ROUND(_xlfn.NORM.INV(AI1794,$C$19,$C$20), 2), ROUND(_xlfn.NORM.INV(AI1794, $D$19, $D$20), 2))</f>
        <v>2316.3000000000002</v>
      </c>
      <c r="AK1794" s="15">
        <f ca="1">MIN(ROUND(H1794*(1+$C$22),0),AH1794)</f>
        <v>226</v>
      </c>
      <c r="AL1794" s="20">
        <f ca="1">RAND()</f>
        <v>0.30033242316267561</v>
      </c>
      <c r="AM1794" s="19">
        <f ca="1">(IF(B1794=1, $G$21+($G$22-$G$21)*AL1794, $H$21+($H$22-$H$21)*AL1794))</f>
        <v>2.5511634810693646E-2</v>
      </c>
      <c r="AN1794" s="15">
        <f ca="1">ROUND(AK1794*(1-AM1794), 0)</f>
        <v>220</v>
      </c>
      <c r="AO1794" s="18">
        <f ca="1">SUM(IF(AN1794&gt;H1794, (AN1794-H1794)*($G$23+AJ1794), 0),IF(AF1794&gt;G1794,(AF1794-G1794)*($G$23+AB1794),0),IF(X1794&gt;F1794,(X1794-F1794)*($G$23+T1794),0),IF(P1794&gt;E1794,(P1794-E1794)*($G$23+L1794),0))</f>
        <v>0</v>
      </c>
      <c r="AP1794" s="18">
        <f>-$C$24</f>
        <v>-313614.51120000001</v>
      </c>
      <c r="AQ1794" s="17">
        <f ca="1">L1794*P1794+T1794*X1794+AB1794*AF1794+AJ1794*AN1794-AO1794+AP1794</f>
        <v>795411.33880000003</v>
      </c>
      <c r="AS1794" s="21">
        <f ca="1">SUM(IF(AN1794&gt;H1794, (AN1794-H1794), 0),IF(AF1794&gt;G1794,(AF1794-G1794),0),IF(X1794&gt;F1794,(X1794-F1794),0),IF(P1794&gt;E1794,(P1794-E1794),0))</f>
        <v>0</v>
      </c>
    </row>
    <row r="1795" spans="1:45" x14ac:dyDescent="0.4">
      <c r="A1795" s="15">
        <v>1767</v>
      </c>
      <c r="B1795" s="15">
        <f ca="1">IF(RAND() &lt; (8/12), 0, 1)</f>
        <v>1</v>
      </c>
      <c r="C1795" s="20">
        <f ca="1">RAND()</f>
        <v>0.77545767016934464</v>
      </c>
      <c r="D1795" s="15" t="str">
        <f ca="1">LOOKUP(C1795,$H$13:$H$16,$F$13:$F$16)</f>
        <v>Boeing 777-300ER</v>
      </c>
      <c r="E1795" s="15">
        <f ca="1">LOOKUP(D1795,$F$6:$F$9,$I$6:$I$9)</f>
        <v>8</v>
      </c>
      <c r="F1795" s="15">
        <f ca="1">LOOKUP(D1795,$F$6:$F$9,$J$6:$J$9)</f>
        <v>40</v>
      </c>
      <c r="G1795" s="15">
        <f ca="1">LOOKUP(D1795,$F$6:$F$9,$K$6:$K$9)</f>
        <v>24</v>
      </c>
      <c r="H1795" s="15">
        <f ca="1">LOOKUP(D1795,$F$6:$F$9,$L$6:$L$9)</f>
        <v>260</v>
      </c>
      <c r="I1795" s="20">
        <f ca="1">RAND()</f>
        <v>0.41382010472715158</v>
      </c>
      <c r="J1795" s="15">
        <f ca="1">IF(B1795=1, ROUND(_xlfn.NORM.INV(I1795,$C$5,$C$6)*(1+$T$14), 0), ROUND(_xlfn.NORM.INV(I1795, $D$5, $D$6)*(1+$T$14), 0))</f>
        <v>6</v>
      </c>
      <c r="K1795" s="20">
        <f ca="1">RAND()</f>
        <v>0.7481392076664809</v>
      </c>
      <c r="L1795" s="18">
        <f ca="1">IF(B1795=1, ROUND(_xlfn.NORM.INV(K1795,$C$7,$C$8), 2), ROUND(_xlfn.NORM.INV(K1795, $D$7, $D$8), 2))</f>
        <v>14864.73</v>
      </c>
      <c r="M1795" s="15">
        <f ca="1">MIN(E1795,J1795)</f>
        <v>6</v>
      </c>
      <c r="N1795" s="15">
        <f ca="1">RAND()</f>
        <v>0.85884706176944881</v>
      </c>
      <c r="O1795" s="19">
        <f ca="1">(IF(B1795=1, $G$21+($G$22-$G$21)*N1795, $H$21+($H$22-$H$21)*N1795))</f>
        <v>4.5059647161930713E-2</v>
      </c>
      <c r="P1795" s="15">
        <f ca="1">ROUND(M1795*(1-O1795), 0)</f>
        <v>6</v>
      </c>
      <c r="Q1795" s="20">
        <f ca="1">RAND()</f>
        <v>0.30127988342054324</v>
      </c>
      <c r="R1795" s="15">
        <f ca="1">IF(B1795=1, ROUND(_xlfn.NORM.INV(Q1795,$C$9,$C$10)*(1+$T$14), 0), ROUND(_xlfn.NORM.INV(Q1795, $D$9, $D$10)*(1+$T$14), 0))</f>
        <v>48</v>
      </c>
      <c r="S1795" s="20">
        <f ca="1">RAND()</f>
        <v>0.46261837156205921</v>
      </c>
      <c r="T1795" s="18">
        <f ca="1">IF(B1795=1, ROUND(_xlfn.NORM.INV(S1795,$C$11,$C$12), 2), ROUND(_xlfn.NORM.INV(S1795, $D$11, $D$12), 2))</f>
        <v>6744.82</v>
      </c>
      <c r="U1795" s="15">
        <f ca="1">MIN(F1795,R1795)</f>
        <v>40</v>
      </c>
      <c r="V1795" s="15">
        <f ca="1">RAND()</f>
        <v>0.81323565941356502</v>
      </c>
      <c r="W1795" s="19">
        <f ca="1">(IF(B1795=1, $G$21+($G$22-$G$21)*V1795, $H$21+($H$22-$H$21)*V1795))</f>
        <v>4.3463248079474777E-2</v>
      </c>
      <c r="X1795" s="15">
        <f ca="1">ROUND(U1795*(1-W1795), 0)</f>
        <v>38</v>
      </c>
      <c r="Y1795" s="20">
        <f ca="1">RAND()</f>
        <v>0.85574365331178892</v>
      </c>
      <c r="Z1795" s="15">
        <f ca="1">IF(B1795=1, ROUND(_xlfn.NORM.INV(Y1795,$C$13,$C$14)*(1+$T$14), 0), ROUND(_xlfn.NORM.INV(Y1795, $D$13, $D$14)*(1+$T$14), 0))</f>
        <v>79</v>
      </c>
      <c r="AA1795" s="20">
        <f ca="1">RAND()</f>
        <v>0.59190941612675774</v>
      </c>
      <c r="AB1795" s="18">
        <f ca="1">IF(B1795=1, ROUND(_xlfn.NORM.INV(AA1795,$C$15,$C$16), 2), ROUND(_xlfn.NORM.INV(AA1795, $D$15, $D$16), 2))</f>
        <v>3754.16</v>
      </c>
      <c r="AC1795" s="15">
        <f ca="1">MIN(G1795,Z1795)</f>
        <v>24</v>
      </c>
      <c r="AD1795" s="15">
        <f ca="1">RAND()</f>
        <v>0.96053290131138858</v>
      </c>
      <c r="AE1795" s="19">
        <f ca="1">(IF(B1795=1, $G$21+($G$22-$G$21)*AD1795, $H$21+($H$22-$H$21)*AD1795))</f>
        <v>4.8618651545898603E-2</v>
      </c>
      <c r="AF1795" s="15">
        <f ca="1">ROUND(AC1795*(1-AE1795), 0)</f>
        <v>23</v>
      </c>
      <c r="AG1795" s="20">
        <f ca="1">RAND()</f>
        <v>0.11876534551111551</v>
      </c>
      <c r="AH1795" s="15">
        <f ca="1">IF(B1795=1, ROUND(_xlfn.NORM.INV(AG1795,$C$17,$C$18)*(1+$T$14), 0), ROUND(_xlfn.NORM.INV(AG1795, $D$17, $D$18)*(1+$T$14), 0))</f>
        <v>156</v>
      </c>
      <c r="AI1795" s="20">
        <f ca="1">RAND()</f>
        <v>0.79327459381507526</v>
      </c>
      <c r="AJ1795" s="18">
        <f ca="1">IF(B1795=1, ROUND(_xlfn.NORM.INV(AI1795,$C$19,$C$20), 2), ROUND(_xlfn.NORM.INV(AI1795, $D$19, $D$20), 2))</f>
        <v>2522.3000000000002</v>
      </c>
      <c r="AK1795" s="15">
        <f ca="1">MIN(ROUND(H1795*(1+$C$22),0),AH1795)</f>
        <v>156</v>
      </c>
      <c r="AL1795" s="20">
        <f ca="1">RAND()</f>
        <v>0.4148125346905005</v>
      </c>
      <c r="AM1795" s="19">
        <f ca="1">(IF(B1795=1, $G$21+($G$22-$G$21)*AL1795, $H$21+($H$22-$H$21)*AL1795))</f>
        <v>2.9518438714167518E-2</v>
      </c>
      <c r="AN1795" s="15">
        <f ca="1">ROUND(AK1795*(1-AM1795), 0)</f>
        <v>151</v>
      </c>
      <c r="AO1795" s="18">
        <f ca="1">SUM(IF(AN1795&gt;H1795, (AN1795-H1795)*($G$23+AJ1795), 0),IF(AF1795&gt;G1795,(AF1795-G1795)*($G$23+AB1795),0),IF(X1795&gt;F1795,(X1795-F1795)*($G$23+T1795),0),IF(P1795&gt;E1795,(P1795-E1795)*($G$23+L1795),0))</f>
        <v>0</v>
      </c>
      <c r="AP1795" s="18">
        <f>-$C$24</f>
        <v>-313614.51120000001</v>
      </c>
      <c r="AQ1795" s="17">
        <f ca="1">L1795*P1795+T1795*X1795+AB1795*AF1795+AJ1795*AN1795-AO1795+AP1795</f>
        <v>499090.00880000001</v>
      </c>
      <c r="AS1795" s="21">
        <f ca="1">SUM(IF(AN1795&gt;H1795, (AN1795-H1795), 0),IF(AF1795&gt;G1795,(AF1795-G1795),0),IF(X1795&gt;F1795,(X1795-F1795),0),IF(P1795&gt;E1795,(P1795-E1795),0))</f>
        <v>0</v>
      </c>
    </row>
    <row r="1796" spans="1:45" x14ac:dyDescent="0.4">
      <c r="A1796" s="15">
        <v>1768</v>
      </c>
      <c r="B1796" s="15">
        <f ca="1">IF(RAND() &lt; (8/12), 0, 1)</f>
        <v>0</v>
      </c>
      <c r="C1796" s="20">
        <f ca="1">RAND()</f>
        <v>0.24237823183827023</v>
      </c>
      <c r="D1796" s="15" t="str">
        <f ca="1">LOOKUP(C1796,$H$13:$H$16,$F$13:$F$16)</f>
        <v>Airbus A380-800</v>
      </c>
      <c r="E1796" s="15">
        <f ca="1">LOOKUP(D1796,$F$6:$F$9,$I$6:$I$9)</f>
        <v>14</v>
      </c>
      <c r="F1796" s="15">
        <f ca="1">LOOKUP(D1796,$F$6:$F$9,$J$6:$J$9)</f>
        <v>76</v>
      </c>
      <c r="G1796" s="15">
        <f ca="1">LOOKUP(D1796,$F$6:$F$9,$K$6:$K$9)</f>
        <v>56</v>
      </c>
      <c r="H1796" s="15">
        <f ca="1">LOOKUP(D1796,$F$6:$F$9,$L$6:$L$9)</f>
        <v>341</v>
      </c>
      <c r="I1796" s="20">
        <f ca="1">RAND()</f>
        <v>0.14260042766483305</v>
      </c>
      <c r="J1796" s="15">
        <f ca="1">IF(B1796=1, ROUND(_xlfn.NORM.INV(I1796,$C$5,$C$6)*(1+$T$14), 0), ROUND(_xlfn.NORM.INV(I1796, $D$5, $D$6)*(1+$T$14), 0))</f>
        <v>3</v>
      </c>
      <c r="K1796" s="20">
        <f ca="1">RAND()</f>
        <v>7.1524022617884597E-2</v>
      </c>
      <c r="L1796" s="18">
        <f ca="1">IF(B1796=1, ROUND(_xlfn.NORM.INV(K1796,$C$7,$C$8), 2), ROUND(_xlfn.NORM.INV(K1796, $D$7, $D$8), 2))</f>
        <v>9824.9</v>
      </c>
      <c r="M1796" s="15">
        <f ca="1">MIN(E1796,J1796)</f>
        <v>3</v>
      </c>
      <c r="N1796" s="15">
        <f ca="1">RAND()</f>
        <v>0.7815011519513968</v>
      </c>
      <c r="O1796" s="19">
        <f ca="1">(IF(B1796=1, $G$21+($G$22-$G$21)*N1796, $H$21+($H$22-$H$21)*N1796))</f>
        <v>3.3445034558541906E-2</v>
      </c>
      <c r="P1796" s="15">
        <f ca="1">ROUND(M1796*(1-O1796), 0)</f>
        <v>3</v>
      </c>
      <c r="Q1796" s="20">
        <f ca="1">RAND()</f>
        <v>7.5031382022821447E-2</v>
      </c>
      <c r="R1796" s="15">
        <f ca="1">IF(B1796=1, ROUND(_xlfn.NORM.INV(Q1796,$C$9,$C$10)*(1+$T$14), 0), ROUND(_xlfn.NORM.INV(Q1796, $D$9, $D$10)*(1+$T$14), 0))</f>
        <v>25</v>
      </c>
      <c r="S1796" s="20">
        <f ca="1">RAND()</f>
        <v>0.97491635749489292</v>
      </c>
      <c r="T1796" s="18">
        <f ca="1">IF(B1796=1, ROUND(_xlfn.NORM.INV(S1796,$C$11,$C$12), 2), ROUND(_xlfn.NORM.INV(S1796, $D$11, $D$12), 2))</f>
        <v>5692.5</v>
      </c>
      <c r="U1796" s="15">
        <f ca="1">MIN(F1796,R1796)</f>
        <v>25</v>
      </c>
      <c r="V1796" s="15">
        <f ca="1">RAND()</f>
        <v>7.1902459195366197E-2</v>
      </c>
      <c r="W1796" s="19">
        <f ca="1">(IF(B1796=1, $G$21+($G$22-$G$21)*V1796, $H$21+($H$22-$H$21)*V1796))</f>
        <v>1.2157073775860986E-2</v>
      </c>
      <c r="X1796" s="15">
        <f ca="1">ROUND(U1796*(1-W1796), 0)</f>
        <v>25</v>
      </c>
      <c r="Y1796" s="20">
        <f ca="1">RAND()</f>
        <v>0.35469388518254119</v>
      </c>
      <c r="Z1796" s="15">
        <f ca="1">IF(B1796=1, ROUND(_xlfn.NORM.INV(Y1796,$C$13,$C$14)*(1+$T$14), 0), ROUND(_xlfn.NORM.INV(Y1796, $D$13, $D$14)*(1+$T$14), 0))</f>
        <v>32</v>
      </c>
      <c r="AA1796" s="20">
        <f ca="1">RAND()</f>
        <v>0.10985870137469111</v>
      </c>
      <c r="AB1796" s="18">
        <f ca="1">IF(B1796=1, ROUND(_xlfn.NORM.INV(AA1796,$C$15,$C$16), 2), ROUND(_xlfn.NORM.INV(AA1796, $D$15, $D$16), 2))</f>
        <v>2648.81</v>
      </c>
      <c r="AC1796" s="15">
        <f ca="1">MIN(G1796,Z1796)</f>
        <v>32</v>
      </c>
      <c r="AD1796" s="15">
        <f ca="1">RAND()</f>
        <v>0.23057942832872291</v>
      </c>
      <c r="AE1796" s="19">
        <f ca="1">(IF(B1796=1, $G$21+($G$22-$G$21)*AD1796, $H$21+($H$22-$H$21)*AD1796))</f>
        <v>1.6917382849861686E-2</v>
      </c>
      <c r="AF1796" s="15">
        <f ca="1">ROUND(AC1796*(1-AE1796), 0)</f>
        <v>31</v>
      </c>
      <c r="AG1796" s="20">
        <f ca="1">RAND()</f>
        <v>0.2823029521348478</v>
      </c>
      <c r="AH1796" s="15">
        <f ca="1">IF(B1796=1, ROUND(_xlfn.NORM.INV(AG1796,$C$17,$C$18)*(1+$T$14), 0), ROUND(_xlfn.NORM.INV(AG1796, $D$17, $D$18)*(1+$T$14), 0))</f>
        <v>169</v>
      </c>
      <c r="AI1796" s="20">
        <f ca="1">RAND()</f>
        <v>0.74097732702069241</v>
      </c>
      <c r="AJ1796" s="18">
        <f ca="1">IF(B1796=1, ROUND(_xlfn.NORM.INV(AI1796,$C$19,$C$20), 2), ROUND(_xlfn.NORM.INV(AI1796, $D$19, $D$20), 2))</f>
        <v>1797.83</v>
      </c>
      <c r="AK1796" s="15">
        <f ca="1">MIN(ROUND(H1796*(1+$C$22),0),AH1796)</f>
        <v>169</v>
      </c>
      <c r="AL1796" s="20">
        <f ca="1">RAND()</f>
        <v>0.7461777857312617</v>
      </c>
      <c r="AM1796" s="19">
        <f ca="1">(IF(B1796=1, $G$21+($G$22-$G$21)*AL1796, $H$21+($H$22-$H$21)*AL1796))</f>
        <v>3.2385333571937854E-2</v>
      </c>
      <c r="AN1796" s="15">
        <f ca="1">ROUND(AK1796*(1-AM1796), 0)</f>
        <v>164</v>
      </c>
      <c r="AO1796" s="18">
        <f ca="1">SUM(IF(AN1796&gt;H1796, (AN1796-H1796)*($G$23+AJ1796), 0),IF(AF1796&gt;G1796,(AF1796-G1796)*($G$23+AB1796),0),IF(X1796&gt;F1796,(X1796-F1796)*($G$23+T1796),0),IF(P1796&gt;E1796,(P1796-E1796)*($G$23+L1796),0))</f>
        <v>0</v>
      </c>
      <c r="AP1796" s="18">
        <f>-$C$24</f>
        <v>-313614.51120000001</v>
      </c>
      <c r="AQ1796" s="17">
        <f ca="1">L1796*P1796+T1796*X1796+AB1796*AF1796+AJ1796*AN1796-AO1796+AP1796</f>
        <v>235129.91879999993</v>
      </c>
      <c r="AS1796" s="21">
        <f ca="1">SUM(IF(AN1796&gt;H1796, (AN1796-H1796), 0),IF(AF1796&gt;G1796,(AF1796-G1796),0),IF(X1796&gt;F1796,(X1796-F1796),0),IF(P1796&gt;E1796,(P1796-E1796),0))</f>
        <v>0</v>
      </c>
    </row>
    <row r="1797" spans="1:45" x14ac:dyDescent="0.4">
      <c r="A1797" s="15">
        <v>1769</v>
      </c>
      <c r="B1797" s="15">
        <f ca="1">IF(RAND() &lt; (8/12), 0, 1)</f>
        <v>0</v>
      </c>
      <c r="C1797" s="20">
        <f ca="1">RAND()</f>
        <v>0.23349478794096579</v>
      </c>
      <c r="D1797" s="15" t="str">
        <f ca="1">LOOKUP(C1797,$H$13:$H$16,$F$13:$F$16)</f>
        <v>Airbus A380-800</v>
      </c>
      <c r="E1797" s="15">
        <f ca="1">LOOKUP(D1797,$F$6:$F$9,$I$6:$I$9)</f>
        <v>14</v>
      </c>
      <c r="F1797" s="15">
        <f ca="1">LOOKUP(D1797,$F$6:$F$9,$J$6:$J$9)</f>
        <v>76</v>
      </c>
      <c r="G1797" s="15">
        <f ca="1">LOOKUP(D1797,$F$6:$F$9,$K$6:$K$9)</f>
        <v>56</v>
      </c>
      <c r="H1797" s="15">
        <f ca="1">LOOKUP(D1797,$F$6:$F$9,$L$6:$L$9)</f>
        <v>341</v>
      </c>
      <c r="I1797" s="20">
        <f ca="1">RAND()</f>
        <v>0.51568154685749035</v>
      </c>
      <c r="J1797" s="15">
        <f ca="1">IF(B1797=1, ROUND(_xlfn.NORM.INV(I1797,$C$5,$C$6)*(1+$T$14), 0), ROUND(_xlfn.NORM.INV(I1797, $D$5, $D$6)*(1+$T$14), 0))</f>
        <v>4</v>
      </c>
      <c r="K1797" s="20">
        <f ca="1">RAND()</f>
        <v>0.46379209883890493</v>
      </c>
      <c r="L1797" s="18">
        <f ca="1">IF(B1797=1, ROUND(_xlfn.NORM.INV(K1797,$C$7,$C$8), 2), ROUND(_xlfn.NORM.INV(K1797, $D$7, $D$8), 2))</f>
        <v>10450.959999999999</v>
      </c>
      <c r="M1797" s="15">
        <f ca="1">MIN(E1797,J1797)</f>
        <v>4</v>
      </c>
      <c r="N1797" s="15">
        <f ca="1">RAND()</f>
        <v>0.5162529578279027</v>
      </c>
      <c r="O1797" s="19">
        <f ca="1">(IF(B1797=1, $G$21+($G$22-$G$21)*N1797, $H$21+($H$22-$H$21)*N1797))</f>
        <v>2.5487588734837079E-2</v>
      </c>
      <c r="P1797" s="15">
        <f ca="1">ROUND(M1797*(1-O1797), 0)</f>
        <v>4</v>
      </c>
      <c r="Q1797" s="20">
        <f ca="1">RAND()</f>
        <v>0.72040439158577019</v>
      </c>
      <c r="R1797" s="15">
        <f ca="1">IF(B1797=1, ROUND(_xlfn.NORM.INV(Q1797,$C$9,$C$10)*(1+$T$14), 0), ROUND(_xlfn.NORM.INV(Q1797, $D$9, $D$10)*(1+$T$14), 0))</f>
        <v>46</v>
      </c>
      <c r="S1797" s="20">
        <f ca="1">RAND()</f>
        <v>7.9582342109160042E-2</v>
      </c>
      <c r="T1797" s="18">
        <f ca="1">IF(B1797=1, ROUND(_xlfn.NORM.INV(S1797,$C$11,$C$12), 2), ROUND(_xlfn.NORM.INV(S1797, $D$11, $D$12), 2))</f>
        <v>4925.3599999999997</v>
      </c>
      <c r="U1797" s="15">
        <f ca="1">MIN(F1797,R1797)</f>
        <v>46</v>
      </c>
      <c r="V1797" s="15">
        <f ca="1">RAND()</f>
        <v>0.54666196030872483</v>
      </c>
      <c r="W1797" s="19">
        <f ca="1">(IF(B1797=1, $G$21+($G$22-$G$21)*V1797, $H$21+($H$22-$H$21)*V1797))</f>
        <v>2.6399858809261746E-2</v>
      </c>
      <c r="X1797" s="15">
        <f ca="1">ROUND(U1797*(1-W1797), 0)</f>
        <v>45</v>
      </c>
      <c r="Y1797" s="20">
        <f ca="1">RAND()</f>
        <v>0.60947770764774323</v>
      </c>
      <c r="Z1797" s="15">
        <f ca="1">IF(B1797=1, ROUND(_xlfn.NORM.INV(Y1797,$C$13,$C$14)*(1+$T$14), 0), ROUND(_xlfn.NORM.INV(Y1797, $D$13, $D$14)*(1+$T$14), 0))</f>
        <v>38</v>
      </c>
      <c r="AA1797" s="20">
        <f ca="1">RAND()</f>
        <v>0.79752537665385015</v>
      </c>
      <c r="AB1797" s="18">
        <f ca="1">IF(B1797=1, ROUND(_xlfn.NORM.INV(AA1797,$C$15,$C$16), 2), ROUND(_xlfn.NORM.INV(AA1797, $D$15, $D$16), 2))</f>
        <v>2899.18</v>
      </c>
      <c r="AC1797" s="15">
        <f ca="1">MIN(G1797,Z1797)</f>
        <v>38</v>
      </c>
      <c r="AD1797" s="15">
        <f ca="1">RAND()</f>
        <v>0.54011941328210955</v>
      </c>
      <c r="AE1797" s="19">
        <f ca="1">(IF(B1797=1, $G$21+($G$22-$G$21)*AD1797, $H$21+($H$22-$H$21)*AD1797))</f>
        <v>2.6203582398463286E-2</v>
      </c>
      <c r="AF1797" s="15">
        <f ca="1">ROUND(AC1797*(1-AE1797), 0)</f>
        <v>37</v>
      </c>
      <c r="AG1797" s="20">
        <f ca="1">RAND()</f>
        <v>0.96471592576427811</v>
      </c>
      <c r="AH1797" s="15">
        <f ca="1">IF(B1797=1, ROUND(_xlfn.NORM.INV(AG1797,$C$17,$C$18)*(1+$T$14), 0), ROUND(_xlfn.NORM.INV(AG1797, $D$17, $D$18)*(1+$T$14), 0))</f>
        <v>294</v>
      </c>
      <c r="AI1797" s="20">
        <f ca="1">RAND()</f>
        <v>0.21487444446876469</v>
      </c>
      <c r="AJ1797" s="18">
        <f ca="1">IF(B1797=1, ROUND(_xlfn.NORM.INV(AI1797,$C$19,$C$20), 2), ROUND(_xlfn.NORM.INV(AI1797, $D$19, $D$20), 2))</f>
        <v>1688.75</v>
      </c>
      <c r="AK1797" s="15">
        <f ca="1">MIN(ROUND(H1797*(1+$C$22),0),AH1797)</f>
        <v>294</v>
      </c>
      <c r="AL1797" s="20">
        <f ca="1">RAND()</f>
        <v>0.89431773925557034</v>
      </c>
      <c r="AM1797" s="19">
        <f ca="1">(IF(B1797=1, $G$21+($G$22-$G$21)*AL1797, $H$21+($H$22-$H$21)*AL1797))</f>
        <v>3.6829532177667108E-2</v>
      </c>
      <c r="AN1797" s="15">
        <f ca="1">ROUND(AK1797*(1-AM1797), 0)</f>
        <v>283</v>
      </c>
      <c r="AO1797" s="18">
        <f ca="1">SUM(IF(AN1797&gt;H1797, (AN1797-H1797)*($G$23+AJ1797), 0),IF(AF1797&gt;G1797,(AF1797-G1797)*($G$23+AB1797),0),IF(X1797&gt;F1797,(X1797-F1797)*($G$23+T1797),0),IF(P1797&gt;E1797,(P1797-E1797)*($G$23+L1797),0))</f>
        <v>0</v>
      </c>
      <c r="AP1797" s="18">
        <f>-$C$24</f>
        <v>-313614.51120000001</v>
      </c>
      <c r="AQ1797" s="17">
        <f ca="1">L1797*P1797+T1797*X1797+AB1797*AF1797+AJ1797*AN1797-AO1797+AP1797</f>
        <v>535016.43879999989</v>
      </c>
      <c r="AS1797" s="21">
        <f ca="1">SUM(IF(AN1797&gt;H1797, (AN1797-H1797), 0),IF(AF1797&gt;G1797,(AF1797-G1797),0),IF(X1797&gt;F1797,(X1797-F1797),0),IF(P1797&gt;E1797,(P1797-E1797),0))</f>
        <v>0</v>
      </c>
    </row>
    <row r="1798" spans="1:45" x14ac:dyDescent="0.4">
      <c r="A1798" s="15">
        <v>1770</v>
      </c>
      <c r="B1798" s="15">
        <f ca="1">IF(RAND() &lt; (8/12), 0, 1)</f>
        <v>0</v>
      </c>
      <c r="C1798" s="20">
        <f ca="1">RAND()</f>
        <v>0.6257389769409436</v>
      </c>
      <c r="D1798" s="15" t="str">
        <f ca="1">LOOKUP(C1798,$H$13:$H$16,$F$13:$F$16)</f>
        <v>Boeing 777-300ER</v>
      </c>
      <c r="E1798" s="15">
        <f ca="1">LOOKUP(D1798,$F$6:$F$9,$I$6:$I$9)</f>
        <v>8</v>
      </c>
      <c r="F1798" s="15">
        <f ca="1">LOOKUP(D1798,$F$6:$F$9,$J$6:$J$9)</f>
        <v>40</v>
      </c>
      <c r="G1798" s="15">
        <f ca="1">LOOKUP(D1798,$F$6:$F$9,$K$6:$K$9)</f>
        <v>24</v>
      </c>
      <c r="H1798" s="15">
        <f ca="1">LOOKUP(D1798,$F$6:$F$9,$L$6:$L$9)</f>
        <v>260</v>
      </c>
      <c r="I1798" s="20">
        <f ca="1">RAND()</f>
        <v>0.11038144838729158</v>
      </c>
      <c r="J1798" s="15">
        <f ca="1">IF(B1798=1, ROUND(_xlfn.NORM.INV(I1798,$C$5,$C$6)*(1+$T$14), 0), ROUND(_xlfn.NORM.INV(I1798, $D$5, $D$6)*(1+$T$14), 0))</f>
        <v>3</v>
      </c>
      <c r="K1798" s="20">
        <f ca="1">RAND()</f>
        <v>0.16270059892693989</v>
      </c>
      <c r="L1798" s="18">
        <f ca="1">IF(B1798=1, ROUND(_xlfn.NORM.INV(K1798,$C$7,$C$8), 2), ROUND(_xlfn.NORM.INV(K1798, $D$7, $D$8), 2))</f>
        <v>10044.18</v>
      </c>
      <c r="M1798" s="15">
        <f ca="1">MIN(E1798,J1798)</f>
        <v>3</v>
      </c>
      <c r="N1798" s="15">
        <f ca="1">RAND()</f>
        <v>0.86284907675074629</v>
      </c>
      <c r="O1798" s="19">
        <f ca="1">(IF(B1798=1, $G$21+($G$22-$G$21)*N1798, $H$21+($H$22-$H$21)*N1798))</f>
        <v>3.5885472302522391E-2</v>
      </c>
      <c r="P1798" s="15">
        <f ca="1">ROUND(M1798*(1-O1798), 0)</f>
        <v>3</v>
      </c>
      <c r="Q1798" s="20">
        <f ca="1">RAND()</f>
        <v>3.867802219238059E-2</v>
      </c>
      <c r="R1798" s="15">
        <f ca="1">IF(B1798=1, ROUND(_xlfn.NORM.INV(Q1798,$C$9,$C$10)*(1+$T$14), 0), ROUND(_xlfn.NORM.INV(Q1798, $D$9, $D$10)*(1+$T$14), 0))</f>
        <v>21</v>
      </c>
      <c r="S1798" s="20">
        <f ca="1">RAND()</f>
        <v>0.17481854803936803</v>
      </c>
      <c r="T1798" s="18">
        <f ca="1">IF(B1798=1, ROUND(_xlfn.NORM.INV(S1798,$C$11,$C$12), 2), ROUND(_xlfn.NORM.INV(S1798, $D$11, $D$12), 2))</f>
        <v>5033.0600000000004</v>
      </c>
      <c r="U1798" s="15">
        <f ca="1">MIN(F1798,R1798)</f>
        <v>21</v>
      </c>
      <c r="V1798" s="15">
        <f ca="1">RAND()</f>
        <v>8.8583901135761089E-2</v>
      </c>
      <c r="W1798" s="19">
        <f ca="1">(IF(B1798=1, $G$21+($G$22-$G$21)*V1798, $H$21+($H$22-$H$21)*V1798))</f>
        <v>1.2657517034072833E-2</v>
      </c>
      <c r="X1798" s="15">
        <f ca="1">ROUND(U1798*(1-W1798), 0)</f>
        <v>21</v>
      </c>
      <c r="Y1798" s="20">
        <f ca="1">RAND()</f>
        <v>0.80399357984902808</v>
      </c>
      <c r="Z1798" s="15">
        <f ca="1">IF(B1798=1, ROUND(_xlfn.NORM.INV(Y1798,$C$13,$C$14)*(1+$T$14), 0), ROUND(_xlfn.NORM.INV(Y1798, $D$13, $D$14)*(1+$T$14), 0))</f>
        <v>44</v>
      </c>
      <c r="AA1798" s="20">
        <f ca="1">RAND()</f>
        <v>0.96607626671077507</v>
      </c>
      <c r="AB1798" s="18">
        <f ca="1">IF(B1798=1, ROUND(_xlfn.NORM.INV(AA1798,$C$15,$C$16), 2), ROUND(_xlfn.NORM.INV(AA1798, $D$15, $D$16), 2))</f>
        <v>3019.89</v>
      </c>
      <c r="AC1798" s="15">
        <f ca="1">MIN(G1798,Z1798)</f>
        <v>24</v>
      </c>
      <c r="AD1798" s="15">
        <f ca="1">RAND()</f>
        <v>0.82279031351019671</v>
      </c>
      <c r="AE1798" s="19">
        <f ca="1">(IF(B1798=1, $G$21+($G$22-$G$21)*AD1798, $H$21+($H$22-$H$21)*AD1798))</f>
        <v>3.46837094053059E-2</v>
      </c>
      <c r="AF1798" s="15">
        <f ca="1">ROUND(AC1798*(1-AE1798), 0)</f>
        <v>23</v>
      </c>
      <c r="AG1798" s="20">
        <f ca="1">RAND()</f>
        <v>0.58043534922767281</v>
      </c>
      <c r="AH1798" s="15">
        <f ca="1">IF(B1798=1, ROUND(_xlfn.NORM.INV(AG1798,$C$17,$C$18)*(1+$T$14), 0), ROUND(_xlfn.NORM.INV(AG1798, $D$17, $D$18)*(1+$T$14), 0))</f>
        <v>210</v>
      </c>
      <c r="AI1798" s="20">
        <f ca="1">RAND()</f>
        <v>0.30936432271797676</v>
      </c>
      <c r="AJ1798" s="18">
        <f ca="1">IF(B1798=1, ROUND(_xlfn.NORM.INV(AI1798,$C$19,$C$20), 2), ROUND(_xlfn.NORM.INV(AI1798, $D$19, $D$20), 2))</f>
        <v>1710.93</v>
      </c>
      <c r="AK1798" s="15">
        <f ca="1">MIN(ROUND(H1798*(1+$C$22),0),AH1798)</f>
        <v>210</v>
      </c>
      <c r="AL1798" s="20">
        <f ca="1">RAND()</f>
        <v>0.3827320445708251</v>
      </c>
      <c r="AM1798" s="19">
        <f ca="1">(IF(B1798=1, $G$21+($G$22-$G$21)*AL1798, $H$21+($H$22-$H$21)*AL1798))</f>
        <v>2.1481961337124753E-2</v>
      </c>
      <c r="AN1798" s="15">
        <f ca="1">ROUND(AK1798*(1-AM1798), 0)</f>
        <v>205</v>
      </c>
      <c r="AO1798" s="18">
        <f ca="1">SUM(IF(AN1798&gt;H1798, (AN1798-H1798)*($G$23+AJ1798), 0),IF(AF1798&gt;G1798,(AF1798-G1798)*($G$23+AB1798),0),IF(X1798&gt;F1798,(X1798-F1798)*($G$23+T1798),0),IF(P1798&gt;E1798,(P1798-E1798)*($G$23+L1798),0))</f>
        <v>0</v>
      </c>
      <c r="AP1798" s="18">
        <f>-$C$24</f>
        <v>-313614.51120000001</v>
      </c>
      <c r="AQ1798" s="17">
        <f ca="1">L1798*P1798+T1798*X1798+AB1798*AF1798+AJ1798*AN1798-AO1798+AP1798</f>
        <v>242410.40880000003</v>
      </c>
      <c r="AS1798" s="21">
        <f ca="1">SUM(IF(AN1798&gt;H1798, (AN1798-H1798), 0),IF(AF1798&gt;G1798,(AF1798-G1798),0),IF(X1798&gt;F1798,(X1798-F1798),0),IF(P1798&gt;E1798,(P1798-E1798),0))</f>
        <v>0</v>
      </c>
    </row>
    <row r="1799" spans="1:45" x14ac:dyDescent="0.4">
      <c r="A1799" s="15">
        <v>1771</v>
      </c>
      <c r="B1799" s="15">
        <f ca="1">IF(RAND() &lt; (8/12), 0, 1)</f>
        <v>1</v>
      </c>
      <c r="C1799" s="20">
        <f ca="1">RAND()</f>
        <v>0.48605437068108592</v>
      </c>
      <c r="D1799" s="15" t="str">
        <f ca="1">LOOKUP(C1799,$H$13:$H$16,$F$13:$F$16)</f>
        <v>Airbus A380-800</v>
      </c>
      <c r="E1799" s="15">
        <f ca="1">LOOKUP(D1799,$F$6:$F$9,$I$6:$I$9)</f>
        <v>14</v>
      </c>
      <c r="F1799" s="15">
        <f ca="1">LOOKUP(D1799,$F$6:$F$9,$J$6:$J$9)</f>
        <v>76</v>
      </c>
      <c r="G1799" s="15">
        <f ca="1">LOOKUP(D1799,$F$6:$F$9,$K$6:$K$9)</f>
        <v>56</v>
      </c>
      <c r="H1799" s="15">
        <f ca="1">LOOKUP(D1799,$F$6:$F$9,$L$6:$L$9)</f>
        <v>341</v>
      </c>
      <c r="I1799" s="20">
        <f ca="1">RAND()</f>
        <v>0.2888166661668139</v>
      </c>
      <c r="J1799" s="15">
        <f ca="1">IF(B1799=1, ROUND(_xlfn.NORM.INV(I1799,$C$5,$C$6)*(1+$T$14), 0), ROUND(_xlfn.NORM.INV(I1799, $D$5, $D$6)*(1+$T$14), 0))</f>
        <v>5</v>
      </c>
      <c r="K1799" s="20">
        <f ca="1">RAND()</f>
        <v>0.64491829418060886</v>
      </c>
      <c r="L1799" s="18">
        <f ca="1">IF(B1799=1, ROUND(_xlfn.NORM.INV(K1799,$C$7,$C$8), 2), ROUND(_xlfn.NORM.INV(K1799, $D$7, $D$8), 2))</f>
        <v>14329.1</v>
      </c>
      <c r="M1799" s="15">
        <f ca="1">MIN(E1799,J1799)</f>
        <v>5</v>
      </c>
      <c r="N1799" s="15">
        <f ca="1">RAND()</f>
        <v>0.43953281475384187</v>
      </c>
      <c r="O1799" s="19">
        <f ca="1">(IF(B1799=1, $G$21+($G$22-$G$21)*N1799, $H$21+($H$22-$H$21)*N1799))</f>
        <v>3.0383648516384466E-2</v>
      </c>
      <c r="P1799" s="15">
        <f ca="1">ROUND(M1799*(1-O1799), 0)</f>
        <v>5</v>
      </c>
      <c r="Q1799" s="20">
        <f ca="1">RAND()</f>
        <v>0.38808461419389473</v>
      </c>
      <c r="R1799" s="15">
        <f ca="1">IF(B1799=1, ROUND(_xlfn.NORM.INV(Q1799,$C$9,$C$10)*(1+$T$14), 0), ROUND(_xlfn.NORM.INV(Q1799, $D$9, $D$10)*(1+$T$14), 0))</f>
        <v>54</v>
      </c>
      <c r="S1799" s="20">
        <f ca="1">RAND()</f>
        <v>0.21623535507871117</v>
      </c>
      <c r="T1799" s="18">
        <f ca="1">IF(B1799=1, ROUND(_xlfn.NORM.INV(S1799,$C$11,$C$12), 2), ROUND(_xlfn.NORM.INV(S1799, $D$11, $D$12), 2))</f>
        <v>6121.62</v>
      </c>
      <c r="U1799" s="15">
        <f ca="1">MIN(F1799,R1799)</f>
        <v>54</v>
      </c>
      <c r="V1799" s="15">
        <f ca="1">RAND()</f>
        <v>0.60612317128562898</v>
      </c>
      <c r="W1799" s="19">
        <f ca="1">(IF(B1799=1, $G$21+($G$22-$G$21)*V1799, $H$21+($H$22-$H$21)*V1799))</f>
        <v>3.6214310994997015E-2</v>
      </c>
      <c r="X1799" s="15">
        <f ca="1">ROUND(U1799*(1-W1799), 0)</f>
        <v>52</v>
      </c>
      <c r="Y1799" s="20">
        <f ca="1">RAND()</f>
        <v>0.68246274333989443</v>
      </c>
      <c r="Z1799" s="15">
        <f ca="1">IF(B1799=1, ROUND(_xlfn.NORM.INV(Y1799,$C$13,$C$14)*(1+$T$14), 0), ROUND(_xlfn.NORM.INV(Y1799, $D$13, $D$14)*(1+$T$14), 0))</f>
        <v>66</v>
      </c>
      <c r="AA1799" s="20">
        <f ca="1">RAND()</f>
        <v>0.12915960528431536</v>
      </c>
      <c r="AB1799" s="18">
        <f ca="1">IF(B1799=1, ROUND(_xlfn.NORM.INV(AA1799,$C$15,$C$16), 2), ROUND(_xlfn.NORM.INV(AA1799, $D$15, $D$16), 2))</f>
        <v>3098.76</v>
      </c>
      <c r="AC1799" s="15">
        <f ca="1">MIN(G1799,Z1799)</f>
        <v>56</v>
      </c>
      <c r="AD1799" s="15">
        <f ca="1">RAND()</f>
        <v>0.66432030540660592</v>
      </c>
      <c r="AE1799" s="19">
        <f ca="1">(IF(B1799=1, $G$21+($G$22-$G$21)*AD1799, $H$21+($H$22-$H$21)*AD1799))</f>
        <v>3.8251210689231208E-2</v>
      </c>
      <c r="AF1799" s="15">
        <f ca="1">ROUND(AC1799*(1-AE1799), 0)</f>
        <v>54</v>
      </c>
      <c r="AG1799" s="20">
        <f ca="1">RAND()</f>
        <v>0.85098562201187444</v>
      </c>
      <c r="AH1799" s="15">
        <f ca="1">IF(B1799=1, ROUND(_xlfn.NORM.INV(AG1799,$C$17,$C$18)*(1+$T$14), 0), ROUND(_xlfn.NORM.INV(AG1799, $D$17, $D$18)*(1+$T$14), 0))</f>
        <v>436</v>
      </c>
      <c r="AI1799" s="20">
        <f ca="1">RAND()</f>
        <v>0.6179632064863102</v>
      </c>
      <c r="AJ1799" s="18">
        <f ca="1">IF(B1799=1, ROUND(_xlfn.NORM.INV(AI1799,$C$19,$C$20), 2), ROUND(_xlfn.NORM.INV(AI1799, $D$19, $D$20), 2))</f>
        <v>2366.69</v>
      </c>
      <c r="AK1799" s="15">
        <f ca="1">MIN(ROUND(H1799*(1+$C$22),0),AH1799)</f>
        <v>358</v>
      </c>
      <c r="AL1799" s="20">
        <f ca="1">RAND()</f>
        <v>0.60600324801138139</v>
      </c>
      <c r="AM1799" s="19">
        <f ca="1">(IF(B1799=1, $G$21+($G$22-$G$21)*AL1799, $H$21+($H$22-$H$21)*AL1799))</f>
        <v>3.6210113680398351E-2</v>
      </c>
      <c r="AN1799" s="15">
        <f ca="1">ROUND(AK1799*(1-AM1799), 0)</f>
        <v>345</v>
      </c>
      <c r="AO1799" s="18">
        <f ca="1">SUM(IF(AN1799&gt;H1799, (AN1799-H1799)*($G$23+AJ1799), 0),IF(AF1799&gt;G1799,(AF1799-G1799)*($G$23+AB1799),0),IF(X1799&gt;F1799,(X1799-F1799)*($G$23+T1799),0),IF(P1799&gt;E1799,(P1799-E1799)*($G$23+L1799),0))</f>
        <v>12870.76</v>
      </c>
      <c r="AP1799" s="18">
        <f>-$C$24</f>
        <v>-313614.51120000001</v>
      </c>
      <c r="AQ1799" s="17">
        <f ca="1">L1799*P1799+T1799*X1799+AB1799*AF1799+AJ1799*AN1799-AO1799+AP1799</f>
        <v>1047325.5588</v>
      </c>
      <c r="AS1799" s="21">
        <f ca="1">SUM(IF(AN1799&gt;H1799, (AN1799-H1799), 0),IF(AF1799&gt;G1799,(AF1799-G1799),0),IF(X1799&gt;F1799,(X1799-F1799),0),IF(P1799&gt;E1799,(P1799-E1799),0))</f>
        <v>4</v>
      </c>
    </row>
    <row r="1800" spans="1:45" x14ac:dyDescent="0.4">
      <c r="A1800" s="15">
        <v>1772</v>
      </c>
      <c r="B1800" s="15">
        <f ca="1">IF(RAND() &lt; (8/12), 0, 1)</f>
        <v>0</v>
      </c>
      <c r="C1800" s="20">
        <f ca="1">RAND()</f>
        <v>0.6021068284823019</v>
      </c>
      <c r="D1800" s="15" t="str">
        <f ca="1">LOOKUP(C1800,$H$13:$H$16,$F$13:$F$16)</f>
        <v>Boeing 777-200LR</v>
      </c>
      <c r="E1800" s="15">
        <f ca="1">LOOKUP(D1800,$F$6:$F$9,$I$6:$I$9)</f>
        <v>0</v>
      </c>
      <c r="F1800" s="15">
        <f ca="1">LOOKUP(D1800,$F$6:$F$9,$J$6:$J$9)</f>
        <v>38</v>
      </c>
      <c r="G1800" s="15">
        <f ca="1">LOOKUP(D1800,$F$6:$F$9,$K$6:$K$9)</f>
        <v>0</v>
      </c>
      <c r="H1800" s="15">
        <f ca="1">LOOKUP(D1800,$F$6:$F$9,$L$6:$L$9)</f>
        <v>264</v>
      </c>
      <c r="I1800" s="20">
        <f ca="1">RAND()</f>
        <v>0.97605784197035206</v>
      </c>
      <c r="J1800" s="15">
        <f ca="1">IF(B1800=1, ROUND(_xlfn.NORM.INV(I1800,$C$5,$C$6)*(1+$T$14), 0), ROUND(_xlfn.NORM.INV(I1800, $D$5, $D$6)*(1+$T$14), 0))</f>
        <v>6</v>
      </c>
      <c r="K1800" s="20">
        <f ca="1">RAND()</f>
        <v>0.33002207465330147</v>
      </c>
      <c r="L1800" s="18">
        <f ca="1">IF(B1800=1, ROUND(_xlfn.NORM.INV(K1800,$C$7,$C$8), 2), ROUND(_xlfn.NORM.INV(K1800, $D$7, $D$8), 2))</f>
        <v>10291.91</v>
      </c>
      <c r="M1800" s="15">
        <f ca="1">MIN(E1800,J1800)</f>
        <v>0</v>
      </c>
      <c r="N1800" s="15">
        <f ca="1">RAND()</f>
        <v>0.38313172720000055</v>
      </c>
      <c r="O1800" s="19">
        <f ca="1">(IF(B1800=1, $G$21+($G$22-$G$21)*N1800, $H$21+($H$22-$H$21)*N1800))</f>
        <v>2.1493951816000015E-2</v>
      </c>
      <c r="P1800" s="15">
        <f ca="1">ROUND(M1800*(1-O1800), 0)</f>
        <v>0</v>
      </c>
      <c r="Q1800" s="20">
        <f ca="1">RAND()</f>
        <v>0.49316061410450496</v>
      </c>
      <c r="R1800" s="15">
        <f ca="1">IF(B1800=1, ROUND(_xlfn.NORM.INV(Q1800,$C$9,$C$10)*(1+$T$14), 0), ROUND(_xlfn.NORM.INV(Q1800, $D$9, $D$10)*(1+$T$14), 0))</f>
        <v>40</v>
      </c>
      <c r="S1800" s="20">
        <f ca="1">RAND()</f>
        <v>0.40189029323095948</v>
      </c>
      <c r="T1800" s="18">
        <f ca="1">IF(B1800=1, ROUND(_xlfn.NORM.INV(S1800,$C$11,$C$12), 2), ROUND(_xlfn.NORM.INV(S1800, $D$11, $D$12), 2))</f>
        <v>5189.57</v>
      </c>
      <c r="U1800" s="15">
        <f ca="1">MIN(F1800,R1800)</f>
        <v>38</v>
      </c>
      <c r="V1800" s="15">
        <f ca="1">RAND()</f>
        <v>0.45538939445614068</v>
      </c>
      <c r="W1800" s="19">
        <f ca="1">(IF(B1800=1, $G$21+($G$22-$G$21)*V1800, $H$21+($H$22-$H$21)*V1800))</f>
        <v>2.3661681833684223E-2</v>
      </c>
      <c r="X1800" s="15">
        <f ca="1">ROUND(U1800*(1-W1800), 0)</f>
        <v>37</v>
      </c>
      <c r="Y1800" s="20">
        <f ca="1">RAND()</f>
        <v>0.93450996753722637</v>
      </c>
      <c r="Z1800" s="15">
        <f ca="1">IF(B1800=1, ROUND(_xlfn.NORM.INV(Y1800,$C$13,$C$14)*(1+$T$14), 0), ROUND(_xlfn.NORM.INV(Y1800, $D$13, $D$14)*(1+$T$14), 0))</f>
        <v>50</v>
      </c>
      <c r="AA1800" s="20">
        <f ca="1">RAND()</f>
        <v>0.22812711910566408</v>
      </c>
      <c r="AB1800" s="18">
        <f ca="1">IF(B1800=1, ROUND(_xlfn.NORM.INV(AA1800,$C$15,$C$16), 2), ROUND(_xlfn.NORM.INV(AA1800, $D$15, $D$16), 2))</f>
        <v>2707.42</v>
      </c>
      <c r="AC1800" s="15">
        <f ca="1">MIN(G1800,Z1800)</f>
        <v>0</v>
      </c>
      <c r="AD1800" s="15">
        <f ca="1">RAND()</f>
        <v>0.83346829196541339</v>
      </c>
      <c r="AE1800" s="19">
        <f ca="1">(IF(B1800=1, $G$21+($G$22-$G$21)*AD1800, $H$21+($H$22-$H$21)*AD1800))</f>
        <v>3.5004048758962403E-2</v>
      </c>
      <c r="AF1800" s="15">
        <f ca="1">ROUND(AC1800*(1-AE1800), 0)</f>
        <v>0</v>
      </c>
      <c r="AG1800" s="20">
        <f ca="1">RAND()</f>
        <v>0.76808716826241163</v>
      </c>
      <c r="AH1800" s="15">
        <f ca="1">IF(B1800=1, ROUND(_xlfn.NORM.INV(AG1800,$C$17,$C$18)*(1+$T$14), 0), ROUND(_xlfn.NORM.INV(AG1800, $D$17, $D$18)*(1+$T$14), 0))</f>
        <v>238</v>
      </c>
      <c r="AI1800" s="20">
        <f ca="1">RAND()</f>
        <v>0.37763376922328151</v>
      </c>
      <c r="AJ1800" s="18">
        <f ca="1">IF(B1800=1, ROUND(_xlfn.NORM.INV(AI1800,$C$19,$C$20), 2), ROUND(_xlfn.NORM.INV(AI1800, $D$19, $D$20), 2))</f>
        <v>1725.05</v>
      </c>
      <c r="AK1800" s="15">
        <f ca="1">MIN(ROUND(H1800*(1+$C$22),0),AH1800)</f>
        <v>238</v>
      </c>
      <c r="AL1800" s="20">
        <f ca="1">RAND()</f>
        <v>8.6141106403254009E-2</v>
      </c>
      <c r="AM1800" s="19">
        <f ca="1">(IF(B1800=1, $G$21+($G$22-$G$21)*AL1800, $H$21+($H$22-$H$21)*AL1800))</f>
        <v>1.2584233192097619E-2</v>
      </c>
      <c r="AN1800" s="15">
        <f ca="1">ROUND(AK1800*(1-AM1800), 0)</f>
        <v>235</v>
      </c>
      <c r="AO1800" s="18">
        <f ca="1">SUM(IF(AN1800&gt;H1800, (AN1800-H1800)*($G$23+AJ1800), 0),IF(AF1800&gt;G1800,(AF1800-G1800)*($G$23+AB1800),0),IF(X1800&gt;F1800,(X1800-F1800)*($G$23+T1800),0),IF(P1800&gt;E1800,(P1800-E1800)*($G$23+L1800),0))</f>
        <v>0</v>
      </c>
      <c r="AP1800" s="18">
        <f>-$C$24</f>
        <v>-313614.51120000001</v>
      </c>
      <c r="AQ1800" s="17">
        <f ca="1">L1800*P1800+T1800*X1800+AB1800*AF1800+AJ1800*AN1800-AO1800+AP1800</f>
        <v>283786.32879999996</v>
      </c>
      <c r="AS1800" s="21">
        <f ca="1">SUM(IF(AN1800&gt;H1800, (AN1800-H1800), 0),IF(AF1800&gt;G1800,(AF1800-G1800),0),IF(X1800&gt;F1800,(X1800-F1800),0),IF(P1800&gt;E1800,(P1800-E1800),0))</f>
        <v>0</v>
      </c>
    </row>
    <row r="1801" spans="1:45" x14ac:dyDescent="0.4">
      <c r="A1801" s="15">
        <v>1773</v>
      </c>
      <c r="B1801" s="15">
        <f ca="1">IF(RAND() &lt; (8/12), 0, 1)</f>
        <v>0</v>
      </c>
      <c r="C1801" s="20">
        <f ca="1">RAND()</f>
        <v>0.7854388185380542</v>
      </c>
      <c r="D1801" s="15" t="str">
        <f ca="1">LOOKUP(C1801,$H$13:$H$16,$F$13:$F$16)</f>
        <v>Boeing 777-300ER</v>
      </c>
      <c r="E1801" s="15">
        <f ca="1">LOOKUP(D1801,$F$6:$F$9,$I$6:$I$9)</f>
        <v>8</v>
      </c>
      <c r="F1801" s="15">
        <f ca="1">LOOKUP(D1801,$F$6:$F$9,$J$6:$J$9)</f>
        <v>40</v>
      </c>
      <c r="G1801" s="15">
        <f ca="1">LOOKUP(D1801,$F$6:$F$9,$K$6:$K$9)</f>
        <v>24</v>
      </c>
      <c r="H1801" s="15">
        <f ca="1">LOOKUP(D1801,$F$6:$F$9,$L$6:$L$9)</f>
        <v>260</v>
      </c>
      <c r="I1801" s="20">
        <f ca="1">RAND()</f>
        <v>4.0987400946480568E-2</v>
      </c>
      <c r="J1801" s="15">
        <f ca="1">IF(B1801=1, ROUND(_xlfn.NORM.INV(I1801,$C$5,$C$6)*(1+$T$14), 0), ROUND(_xlfn.NORM.INV(I1801, $D$5, $D$6)*(1+$T$14), 0))</f>
        <v>2</v>
      </c>
      <c r="K1801" s="20">
        <f ca="1">RAND()</f>
        <v>0.50092734500077674</v>
      </c>
      <c r="L1801" s="18">
        <f ca="1">IF(B1801=1, ROUND(_xlfn.NORM.INV(K1801,$C$7,$C$8), 2), ROUND(_xlfn.NORM.INV(K1801, $D$7, $D$8), 2))</f>
        <v>10493.44</v>
      </c>
      <c r="M1801" s="15">
        <f ca="1">MIN(E1801,J1801)</f>
        <v>2</v>
      </c>
      <c r="N1801" s="15">
        <f ca="1">RAND()</f>
        <v>0.68000564441975997</v>
      </c>
      <c r="O1801" s="19">
        <f ca="1">(IF(B1801=1, $G$21+($G$22-$G$21)*N1801, $H$21+($H$22-$H$21)*N1801))</f>
        <v>3.0400169332592798E-2</v>
      </c>
      <c r="P1801" s="15">
        <f ca="1">ROUND(M1801*(1-O1801), 0)</f>
        <v>2</v>
      </c>
      <c r="Q1801" s="20">
        <f ca="1">RAND()</f>
        <v>0.28128523917138681</v>
      </c>
      <c r="R1801" s="15">
        <f ca="1">IF(B1801=1, ROUND(_xlfn.NORM.INV(Q1801,$C$9,$C$10)*(1+$T$14), 0), ROUND(_xlfn.NORM.INV(Q1801, $D$9, $D$10)*(1+$T$14), 0))</f>
        <v>34</v>
      </c>
      <c r="S1801" s="20">
        <f ca="1">RAND()</f>
        <v>0.97731489837625807</v>
      </c>
      <c r="T1801" s="18">
        <f ca="1">IF(B1801=1, ROUND(_xlfn.NORM.INV(S1801,$C$11,$C$12), 2), ROUND(_xlfn.NORM.INV(S1801, $D$11, $D$12), 2))</f>
        <v>5702.22</v>
      </c>
      <c r="U1801" s="15">
        <f ca="1">MIN(F1801,R1801)</f>
        <v>34</v>
      </c>
      <c r="V1801" s="15">
        <f ca="1">RAND()</f>
        <v>0.28181338114724586</v>
      </c>
      <c r="W1801" s="19">
        <f ca="1">(IF(B1801=1, $G$21+($G$22-$G$21)*V1801, $H$21+($H$22-$H$21)*V1801))</f>
        <v>1.8454401434417376E-2</v>
      </c>
      <c r="X1801" s="15">
        <f ca="1">ROUND(U1801*(1-W1801), 0)</f>
        <v>33</v>
      </c>
      <c r="Y1801" s="20">
        <f ca="1">RAND()</f>
        <v>0.72776667681982732</v>
      </c>
      <c r="Z1801" s="15">
        <f ca="1">IF(B1801=1, ROUND(_xlfn.NORM.INV(Y1801,$C$13,$C$14)*(1+$T$14), 0), ROUND(_xlfn.NORM.INV(Y1801, $D$13, $D$14)*(1+$T$14), 0))</f>
        <v>41</v>
      </c>
      <c r="AA1801" s="20">
        <f ca="1">RAND()</f>
        <v>0.21204634709717107</v>
      </c>
      <c r="AB1801" s="18">
        <f ca="1">IF(B1801=1, ROUND(_xlfn.NORM.INV(AA1801,$C$15,$C$16), 2), ROUND(_xlfn.NORM.INV(AA1801, $D$15, $D$16), 2))</f>
        <v>2700.82</v>
      </c>
      <c r="AC1801" s="15">
        <f ca="1">MIN(G1801,Z1801)</f>
        <v>24</v>
      </c>
      <c r="AD1801" s="15">
        <f ca="1">RAND()</f>
        <v>0.6603920274882209</v>
      </c>
      <c r="AE1801" s="19">
        <f ca="1">(IF(B1801=1, $G$21+($G$22-$G$21)*AD1801, $H$21+($H$22-$H$21)*AD1801))</f>
        <v>2.9811760824646628E-2</v>
      </c>
      <c r="AF1801" s="15">
        <f ca="1">ROUND(AC1801*(1-AE1801), 0)</f>
        <v>23</v>
      </c>
      <c r="AG1801" s="20">
        <f ca="1">RAND()</f>
        <v>0.15376545218085325</v>
      </c>
      <c r="AH1801" s="15">
        <f ca="1">IF(B1801=1, ROUND(_xlfn.NORM.INV(AG1801,$C$17,$C$18)*(1+$T$14), 0), ROUND(_xlfn.NORM.INV(AG1801, $D$17, $D$18)*(1+$T$14), 0))</f>
        <v>146</v>
      </c>
      <c r="AI1801" s="20">
        <f ca="1">RAND()</f>
        <v>1.1982125540615507E-2</v>
      </c>
      <c r="AJ1801" s="18">
        <f ca="1">IF(B1801=1, ROUND(_xlfn.NORM.INV(AI1801,$C$19,$C$20), 2), ROUND(_xlfn.NORM.INV(AI1801, $D$19, $D$20), 2))</f>
        <v>1577.23</v>
      </c>
      <c r="AK1801" s="15">
        <f ca="1">MIN(ROUND(H1801*(1+$C$22),0),AH1801)</f>
        <v>146</v>
      </c>
      <c r="AL1801" s="20">
        <f ca="1">RAND()</f>
        <v>9.4512670954417621E-2</v>
      </c>
      <c r="AM1801" s="19">
        <f ca="1">(IF(B1801=1, $G$21+($G$22-$G$21)*AL1801, $H$21+($H$22-$H$21)*AL1801))</f>
        <v>1.2835380128632529E-2</v>
      </c>
      <c r="AN1801" s="15">
        <f ca="1">ROUND(AK1801*(1-AM1801), 0)</f>
        <v>144</v>
      </c>
      <c r="AO1801" s="18">
        <f ca="1">SUM(IF(AN1801&gt;H1801, (AN1801-H1801)*($G$23+AJ1801), 0),IF(AF1801&gt;G1801,(AF1801-G1801)*($G$23+AB1801),0),IF(X1801&gt;F1801,(X1801-F1801)*($G$23+T1801),0),IF(P1801&gt;E1801,(P1801-E1801)*($G$23+L1801),0))</f>
        <v>0</v>
      </c>
      <c r="AP1801" s="18">
        <f>-$C$24</f>
        <v>-313614.51120000001</v>
      </c>
      <c r="AQ1801" s="17">
        <f ca="1">L1801*P1801+T1801*X1801+AB1801*AF1801+AJ1801*AN1801-AO1801+AP1801</f>
        <v>184785.60879999999</v>
      </c>
      <c r="AS1801" s="21">
        <f ca="1">SUM(IF(AN1801&gt;H1801, (AN1801-H1801), 0),IF(AF1801&gt;G1801,(AF1801-G1801),0),IF(X1801&gt;F1801,(X1801-F1801),0),IF(P1801&gt;E1801,(P1801-E1801),0))</f>
        <v>0</v>
      </c>
    </row>
    <row r="1802" spans="1:45" x14ac:dyDescent="0.4">
      <c r="A1802" s="15">
        <v>1774</v>
      </c>
      <c r="B1802" s="15">
        <f ca="1">IF(RAND() &lt; (8/12), 0, 1)</f>
        <v>0</v>
      </c>
      <c r="C1802" s="20">
        <f ca="1">RAND()</f>
        <v>0.58413282477517581</v>
      </c>
      <c r="D1802" s="15" t="str">
        <f ca="1">LOOKUP(C1802,$H$13:$H$16,$F$13:$F$16)</f>
        <v>Boeing 777-200LR</v>
      </c>
      <c r="E1802" s="15">
        <f ca="1">LOOKUP(D1802,$F$6:$F$9,$I$6:$I$9)</f>
        <v>0</v>
      </c>
      <c r="F1802" s="15">
        <f ca="1">LOOKUP(D1802,$F$6:$F$9,$J$6:$J$9)</f>
        <v>38</v>
      </c>
      <c r="G1802" s="15">
        <f ca="1">LOOKUP(D1802,$F$6:$F$9,$K$6:$K$9)</f>
        <v>0</v>
      </c>
      <c r="H1802" s="15">
        <f ca="1">LOOKUP(D1802,$F$6:$F$9,$L$6:$L$9)</f>
        <v>264</v>
      </c>
      <c r="I1802" s="20">
        <f ca="1">RAND()</f>
        <v>0.50466124659804812</v>
      </c>
      <c r="J1802" s="15">
        <f ca="1">IF(B1802=1, ROUND(_xlfn.NORM.INV(I1802,$C$5,$C$6)*(1+$T$14), 0), ROUND(_xlfn.NORM.INV(I1802, $D$5, $D$6)*(1+$T$14), 0))</f>
        <v>4</v>
      </c>
      <c r="K1802" s="20">
        <f ca="1">RAND()</f>
        <v>0.91958269724445818</v>
      </c>
      <c r="L1802" s="18">
        <f ca="1">IF(B1802=1, ROUND(_xlfn.NORM.INV(K1802,$C$7,$C$8), 2), ROUND(_xlfn.NORM.INV(K1802, $D$7, $D$8), 2))</f>
        <v>11131.48</v>
      </c>
      <c r="M1802" s="15">
        <f ca="1">MIN(E1802,J1802)</f>
        <v>0</v>
      </c>
      <c r="N1802" s="15">
        <f ca="1">RAND()</f>
        <v>0.17769747364799626</v>
      </c>
      <c r="O1802" s="19">
        <f ca="1">(IF(B1802=1, $G$21+($G$22-$G$21)*N1802, $H$21+($H$22-$H$21)*N1802))</f>
        <v>1.5330924209439888E-2</v>
      </c>
      <c r="P1802" s="15">
        <f ca="1">ROUND(M1802*(1-O1802), 0)</f>
        <v>0</v>
      </c>
      <c r="Q1802" s="20">
        <f ca="1">RAND()</f>
        <v>0.72241584305901785</v>
      </c>
      <c r="R1802" s="15">
        <f ca="1">IF(B1802=1, ROUND(_xlfn.NORM.INV(Q1802,$C$9,$C$10)*(1+$T$14), 0), ROUND(_xlfn.NORM.INV(Q1802, $D$9, $D$10)*(1+$T$14), 0))</f>
        <v>46</v>
      </c>
      <c r="S1802" s="20">
        <f ca="1">RAND()</f>
        <v>0.90799606804344557</v>
      </c>
      <c r="T1802" s="18">
        <f ca="1">IF(B1802=1, ROUND(_xlfn.NORM.INV(S1802,$C$11,$C$12), 2), ROUND(_xlfn.NORM.INV(S1802, $D$11, $D$12), 2))</f>
        <v>5548.93</v>
      </c>
      <c r="U1802" s="15">
        <f ca="1">MIN(F1802,R1802)</f>
        <v>38</v>
      </c>
      <c r="V1802" s="15">
        <f ca="1">RAND()</f>
        <v>0.23810932807955365</v>
      </c>
      <c r="W1802" s="19">
        <f ca="1">(IF(B1802=1, $G$21+($G$22-$G$21)*V1802, $H$21+($H$22-$H$21)*V1802))</f>
        <v>1.7143279842386609E-2</v>
      </c>
      <c r="X1802" s="15">
        <f ca="1">ROUND(U1802*(1-W1802), 0)</f>
        <v>37</v>
      </c>
      <c r="Y1802" s="20">
        <f ca="1">RAND()</f>
        <v>0.78757632549260115</v>
      </c>
      <c r="Z1802" s="15">
        <f ca="1">IF(B1802=1, ROUND(_xlfn.NORM.INV(Y1802,$C$13,$C$14)*(1+$T$14), 0), ROUND(_xlfn.NORM.INV(Y1802, $D$13, $D$14)*(1+$T$14), 0))</f>
        <v>43</v>
      </c>
      <c r="AA1802" s="20">
        <f ca="1">RAND()</f>
        <v>0.53645820693753099</v>
      </c>
      <c r="AB1802" s="18">
        <f ca="1">IF(B1802=1, ROUND(_xlfn.NORM.INV(AA1802,$C$15,$C$16), 2), ROUND(_xlfn.NORM.INV(AA1802, $D$15, $D$16), 2))</f>
        <v>2809.09</v>
      </c>
      <c r="AC1802" s="15">
        <f ca="1">MIN(G1802,Z1802)</f>
        <v>0</v>
      </c>
      <c r="AD1802" s="15">
        <f ca="1">RAND()</f>
        <v>0.61937121099079517</v>
      </c>
      <c r="AE1802" s="19">
        <f ca="1">(IF(B1802=1, $G$21+($G$22-$G$21)*AD1802, $H$21+($H$22-$H$21)*AD1802))</f>
        <v>2.8581136329723852E-2</v>
      </c>
      <c r="AF1802" s="15">
        <f ca="1">ROUND(AC1802*(1-AE1802), 0)</f>
        <v>0</v>
      </c>
      <c r="AG1802" s="20">
        <f ca="1">RAND()</f>
        <v>0.12936356744183264</v>
      </c>
      <c r="AH1802" s="15">
        <f ca="1">IF(B1802=1, ROUND(_xlfn.NORM.INV(AG1802,$C$17,$C$18)*(1+$T$14), 0), ROUND(_xlfn.NORM.INV(AG1802, $D$17, $D$18)*(1+$T$14), 0))</f>
        <v>140</v>
      </c>
      <c r="AI1802" s="20">
        <f ca="1">RAND()</f>
        <v>0.2416795909482462</v>
      </c>
      <c r="AJ1802" s="18">
        <f ca="1">IF(B1802=1, ROUND(_xlfn.NORM.INV(AI1802,$C$19,$C$20), 2), ROUND(_xlfn.NORM.INV(AI1802, $D$19, $D$20), 2))</f>
        <v>1695.49</v>
      </c>
      <c r="AK1802" s="15">
        <f ca="1">MIN(ROUND(H1802*(1+$C$22),0),AH1802)</f>
        <v>140</v>
      </c>
      <c r="AL1802" s="20">
        <f ca="1">RAND()</f>
        <v>0.75659410981590547</v>
      </c>
      <c r="AM1802" s="19">
        <f ca="1">(IF(B1802=1, $G$21+($G$22-$G$21)*AL1802, $H$21+($H$22-$H$21)*AL1802))</f>
        <v>3.2697823294477166E-2</v>
      </c>
      <c r="AN1802" s="15">
        <f ca="1">ROUND(AK1802*(1-AM1802), 0)</f>
        <v>135</v>
      </c>
      <c r="AO1802" s="18">
        <f ca="1">SUM(IF(AN1802&gt;H1802, (AN1802-H1802)*($G$23+AJ1802), 0),IF(AF1802&gt;G1802,(AF1802-G1802)*($G$23+AB1802),0),IF(X1802&gt;F1802,(X1802-F1802)*($G$23+T1802),0),IF(P1802&gt;E1802,(P1802-E1802)*($G$23+L1802),0))</f>
        <v>0</v>
      </c>
      <c r="AP1802" s="18">
        <f>-$C$24</f>
        <v>-313614.51120000001</v>
      </c>
      <c r="AQ1802" s="17">
        <f ca="1">L1802*P1802+T1802*X1802+AB1802*AF1802+AJ1802*AN1802-AO1802+AP1802</f>
        <v>120587.04879999999</v>
      </c>
      <c r="AS1802" s="21">
        <f ca="1">SUM(IF(AN1802&gt;H1802, (AN1802-H1802), 0),IF(AF1802&gt;G1802,(AF1802-G1802),0),IF(X1802&gt;F1802,(X1802-F1802),0),IF(P1802&gt;E1802,(P1802-E1802),0))</f>
        <v>0</v>
      </c>
    </row>
    <row r="1803" spans="1:45" x14ac:dyDescent="0.4">
      <c r="A1803" s="15">
        <v>1775</v>
      </c>
      <c r="B1803" s="15">
        <f ca="1">IF(RAND() &lt; (8/12), 0, 1)</f>
        <v>1</v>
      </c>
      <c r="C1803" s="20">
        <f ca="1">RAND()</f>
        <v>0.46800067974325665</v>
      </c>
      <c r="D1803" s="15" t="str">
        <f ca="1">LOOKUP(C1803,$H$13:$H$16,$F$13:$F$16)</f>
        <v>Airbus A380-800</v>
      </c>
      <c r="E1803" s="15">
        <f ca="1">LOOKUP(D1803,$F$6:$F$9,$I$6:$I$9)</f>
        <v>14</v>
      </c>
      <c r="F1803" s="15">
        <f ca="1">LOOKUP(D1803,$F$6:$F$9,$J$6:$J$9)</f>
        <v>76</v>
      </c>
      <c r="G1803" s="15">
        <f ca="1">LOOKUP(D1803,$F$6:$F$9,$K$6:$K$9)</f>
        <v>56</v>
      </c>
      <c r="H1803" s="15">
        <f ca="1">LOOKUP(D1803,$F$6:$F$9,$L$6:$L$9)</f>
        <v>341</v>
      </c>
      <c r="I1803" s="20">
        <f ca="1">RAND()</f>
        <v>0.33697011567009638</v>
      </c>
      <c r="J1803" s="15">
        <f ca="1">IF(B1803=1, ROUND(_xlfn.NORM.INV(I1803,$C$5,$C$6)*(1+$T$14), 0), ROUND(_xlfn.NORM.INV(I1803, $D$5, $D$6)*(1+$T$14), 0))</f>
        <v>5</v>
      </c>
      <c r="K1803" s="20">
        <f ca="1">RAND()</f>
        <v>2.1259831649039218E-2</v>
      </c>
      <c r="L1803" s="18">
        <f ca="1">IF(B1803=1, ROUND(_xlfn.NORM.INV(K1803,$C$7,$C$8), 2), ROUND(_xlfn.NORM.INV(K1803, $D$7, $D$8), 2))</f>
        <v>10000.83</v>
      </c>
      <c r="M1803" s="15">
        <f ca="1">MIN(E1803,J1803)</f>
        <v>5</v>
      </c>
      <c r="N1803" s="15">
        <f ca="1">RAND()</f>
        <v>0.84273840360639185</v>
      </c>
      <c r="O1803" s="19">
        <f ca="1">(IF(B1803=1, $G$21+($G$22-$G$21)*N1803, $H$21+($H$22-$H$21)*N1803))</f>
        <v>4.4495844126223719E-2</v>
      </c>
      <c r="P1803" s="15">
        <f ca="1">ROUND(M1803*(1-O1803), 0)</f>
        <v>5</v>
      </c>
      <c r="Q1803" s="20">
        <f ca="1">RAND()</f>
        <v>9.5123094088992333E-2</v>
      </c>
      <c r="R1803" s="15">
        <f ca="1">IF(B1803=1, ROUND(_xlfn.NORM.INV(Q1803,$C$9,$C$10)*(1+$T$14), 0), ROUND(_xlfn.NORM.INV(Q1803, $D$9, $D$10)*(1+$T$14), 0))</f>
        <v>28</v>
      </c>
      <c r="S1803" s="20">
        <f ca="1">RAND()</f>
        <v>0.1856770094375112</v>
      </c>
      <c r="T1803" s="18">
        <f ca="1">IF(B1803=1, ROUND(_xlfn.NORM.INV(S1803,$C$11,$C$12), 2), ROUND(_xlfn.NORM.INV(S1803, $D$11, $D$12), 2))</f>
        <v>6023.37</v>
      </c>
      <c r="U1803" s="15">
        <f ca="1">MIN(F1803,R1803)</f>
        <v>28</v>
      </c>
      <c r="V1803" s="15">
        <f ca="1">RAND()</f>
        <v>0.55621883071729161</v>
      </c>
      <c r="W1803" s="19">
        <f ca="1">(IF(B1803=1, $G$21+($G$22-$G$21)*V1803, $H$21+($H$22-$H$21)*V1803))</f>
        <v>3.4467659075105211E-2</v>
      </c>
      <c r="X1803" s="15">
        <f ca="1">ROUND(U1803*(1-W1803), 0)</f>
        <v>27</v>
      </c>
      <c r="Y1803" s="20">
        <f ca="1">RAND()</f>
        <v>0.93500275477256656</v>
      </c>
      <c r="Z1803" s="15">
        <f ca="1">IF(B1803=1, ROUND(_xlfn.NORM.INV(Y1803,$C$13,$C$14)*(1+$T$14), 0), ROUND(_xlfn.NORM.INV(Y1803, $D$13, $D$14)*(1+$T$14), 0))</f>
        <v>90</v>
      </c>
      <c r="AA1803" s="20">
        <f ca="1">RAND()</f>
        <v>0.31107708843787785</v>
      </c>
      <c r="AB1803" s="18">
        <f ca="1">IF(B1803=1, ROUND(_xlfn.NORM.INV(AA1803,$C$15,$C$16), 2), ROUND(_xlfn.NORM.INV(AA1803, $D$15, $D$16), 2))</f>
        <v>3405.37</v>
      </c>
      <c r="AC1803" s="15">
        <f ca="1">MIN(G1803,Z1803)</f>
        <v>56</v>
      </c>
      <c r="AD1803" s="15">
        <f ca="1">RAND()</f>
        <v>0.42441305085256509</v>
      </c>
      <c r="AE1803" s="19">
        <f ca="1">(IF(B1803=1, $G$21+($G$22-$G$21)*AD1803, $H$21+($H$22-$H$21)*AD1803))</f>
        <v>2.9854456779839778E-2</v>
      </c>
      <c r="AF1803" s="15">
        <f ca="1">ROUND(AC1803*(1-AE1803), 0)</f>
        <v>54</v>
      </c>
      <c r="AG1803" s="20">
        <f ca="1">RAND()</f>
        <v>0.55975700777236492</v>
      </c>
      <c r="AH1803" s="15">
        <f ca="1">IF(B1803=1, ROUND(_xlfn.NORM.INV(AG1803,$C$17,$C$18)*(1+$T$14), 0), ROUND(_xlfn.NORM.INV(AG1803, $D$17, $D$18)*(1+$T$14), 0))</f>
        <v>323</v>
      </c>
      <c r="AI1803" s="20">
        <f ca="1">RAND()</f>
        <v>3.2084789611672715E-3</v>
      </c>
      <c r="AJ1803" s="18">
        <f ca="1">IF(B1803=1, ROUND(_xlfn.NORM.INV(AI1803,$C$19,$C$20), 2), ROUND(_xlfn.NORM.INV(AI1803, $D$19, $D$20), 2))</f>
        <v>1457.22</v>
      </c>
      <c r="AK1803" s="15">
        <f ca="1">MIN(ROUND(H1803*(1+$C$22),0),AH1803)</f>
        <v>323</v>
      </c>
      <c r="AL1803" s="20">
        <f ca="1">RAND()</f>
        <v>0.55873218411185832</v>
      </c>
      <c r="AM1803" s="19">
        <f ca="1">(IF(B1803=1, $G$21+($G$22-$G$21)*AL1803, $H$21+($H$22-$H$21)*AL1803))</f>
        <v>3.4555626443915043E-2</v>
      </c>
      <c r="AN1803" s="15">
        <f ca="1">ROUND(AK1803*(1-AM1803), 0)</f>
        <v>312</v>
      </c>
      <c r="AO1803" s="18">
        <f ca="1">SUM(IF(AN1803&gt;H1803, (AN1803-H1803)*($G$23+AJ1803), 0),IF(AF1803&gt;G1803,(AF1803-G1803)*($G$23+AB1803),0),IF(X1803&gt;F1803,(X1803-F1803)*($G$23+T1803),0),IF(P1803&gt;E1803,(P1803-E1803)*($G$23+L1803),0))</f>
        <v>0</v>
      </c>
      <c r="AP1803" s="18">
        <f>-$C$24</f>
        <v>-313614.51120000001</v>
      </c>
      <c r="AQ1803" s="17">
        <f ca="1">L1803*P1803+T1803*X1803+AB1803*AF1803+AJ1803*AN1803-AO1803+AP1803</f>
        <v>537563.24879999994</v>
      </c>
      <c r="AS1803" s="21">
        <f ca="1">SUM(IF(AN1803&gt;H1803, (AN1803-H1803), 0),IF(AF1803&gt;G1803,(AF1803-G1803),0),IF(X1803&gt;F1803,(X1803-F1803),0),IF(P1803&gt;E1803,(P1803-E1803),0))</f>
        <v>0</v>
      </c>
    </row>
    <row r="1804" spans="1:45" x14ac:dyDescent="0.4">
      <c r="A1804" s="15">
        <v>1776</v>
      </c>
      <c r="B1804" s="15">
        <f ca="1">IF(RAND() &lt; (8/12), 0, 1)</f>
        <v>0</v>
      </c>
      <c r="C1804" s="20">
        <f ca="1">RAND()</f>
        <v>0.98852415999367327</v>
      </c>
      <c r="D1804" s="15" t="str">
        <f ca="1">LOOKUP(C1804,$H$13:$H$16,$F$13:$F$16)</f>
        <v>Boeing 777-300ER</v>
      </c>
      <c r="E1804" s="15">
        <f ca="1">LOOKUP(D1804,$F$6:$F$9,$I$6:$I$9)</f>
        <v>8</v>
      </c>
      <c r="F1804" s="15">
        <f ca="1">LOOKUP(D1804,$F$6:$F$9,$J$6:$J$9)</f>
        <v>40</v>
      </c>
      <c r="G1804" s="15">
        <f ca="1">LOOKUP(D1804,$F$6:$F$9,$K$6:$K$9)</f>
        <v>24</v>
      </c>
      <c r="H1804" s="15">
        <f ca="1">LOOKUP(D1804,$F$6:$F$9,$L$6:$L$9)</f>
        <v>260</v>
      </c>
      <c r="I1804" s="20">
        <f ca="1">RAND()</f>
        <v>0.67595592367328061</v>
      </c>
      <c r="J1804" s="15">
        <f ca="1">IF(B1804=1, ROUND(_xlfn.NORM.INV(I1804,$C$5,$C$6)*(1+$T$14), 0), ROUND(_xlfn.NORM.INV(I1804, $D$5, $D$6)*(1+$T$14), 0))</f>
        <v>5</v>
      </c>
      <c r="K1804" s="20">
        <f ca="1">RAND()</f>
        <v>0.52199509757501394</v>
      </c>
      <c r="L1804" s="18">
        <f ca="1">IF(B1804=1, ROUND(_xlfn.NORM.INV(K1804,$C$7,$C$8), 2), ROUND(_xlfn.NORM.INV(K1804, $D$7, $D$8), 2))</f>
        <v>10517.52</v>
      </c>
      <c r="M1804" s="15">
        <f ca="1">MIN(E1804,J1804)</f>
        <v>5</v>
      </c>
      <c r="N1804" s="15">
        <f ca="1">RAND()</f>
        <v>0.45693629886129017</v>
      </c>
      <c r="O1804" s="19">
        <f ca="1">(IF(B1804=1, $G$21+($G$22-$G$21)*N1804, $H$21+($H$22-$H$21)*N1804))</f>
        <v>2.3708088965838703E-2</v>
      </c>
      <c r="P1804" s="15">
        <f ca="1">ROUND(M1804*(1-O1804), 0)</f>
        <v>5</v>
      </c>
      <c r="Q1804" s="20">
        <f ca="1">RAND()</f>
        <v>0.64738265470910017</v>
      </c>
      <c r="R1804" s="15">
        <f ca="1">IF(B1804=1, ROUND(_xlfn.NORM.INV(Q1804,$C$9,$C$10)*(1+$T$14), 0), ROUND(_xlfn.NORM.INV(Q1804, $D$9, $D$10)*(1+$T$14), 0))</f>
        <v>44</v>
      </c>
      <c r="S1804" s="20">
        <f ca="1">RAND()</f>
        <v>0.83744440665005493</v>
      </c>
      <c r="T1804" s="18">
        <f ca="1">IF(B1804=1, ROUND(_xlfn.NORM.INV(S1804,$C$11,$C$12), 2), ROUND(_xlfn.NORM.INV(S1804, $D$11, $D$12), 2))</f>
        <v>5470.43</v>
      </c>
      <c r="U1804" s="15">
        <f ca="1">MIN(F1804,R1804)</f>
        <v>40</v>
      </c>
      <c r="V1804" s="15">
        <f ca="1">RAND()</f>
        <v>0.80498890542430956</v>
      </c>
      <c r="W1804" s="19">
        <f ca="1">(IF(B1804=1, $G$21+($G$22-$G$21)*V1804, $H$21+($H$22-$H$21)*V1804))</f>
        <v>3.4149667162729283E-2</v>
      </c>
      <c r="X1804" s="15">
        <f ca="1">ROUND(U1804*(1-W1804), 0)</f>
        <v>39</v>
      </c>
      <c r="Y1804" s="20">
        <f ca="1">RAND()</f>
        <v>3.3147030644303133E-2</v>
      </c>
      <c r="Z1804" s="15">
        <f ca="1">IF(B1804=1, ROUND(_xlfn.NORM.INV(Y1804,$C$13,$C$14)*(1+$T$14), 0), ROUND(_xlfn.NORM.INV(Y1804, $D$13, $D$14)*(1+$T$14), 0))</f>
        <v>18</v>
      </c>
      <c r="AA1804" s="20">
        <f ca="1">RAND()</f>
        <v>0.14395644858715573</v>
      </c>
      <c r="AB1804" s="18">
        <f ca="1">IF(B1804=1, ROUND(_xlfn.NORM.INV(AA1804,$C$15,$C$16), 2), ROUND(_xlfn.NORM.INV(AA1804, $D$15, $D$16), 2))</f>
        <v>2668.81</v>
      </c>
      <c r="AC1804" s="15">
        <f ca="1">MIN(G1804,Z1804)</f>
        <v>18</v>
      </c>
      <c r="AD1804" s="15">
        <f ca="1">RAND()</f>
        <v>6.962473024427096E-3</v>
      </c>
      <c r="AE1804" s="19">
        <f ca="1">(IF(B1804=1, $G$21+($G$22-$G$21)*AD1804, $H$21+($H$22-$H$21)*AD1804))</f>
        <v>1.0208874190732813E-2</v>
      </c>
      <c r="AF1804" s="15">
        <f ca="1">ROUND(AC1804*(1-AE1804), 0)</f>
        <v>18</v>
      </c>
      <c r="AG1804" s="20">
        <f ca="1">RAND()</f>
        <v>8.3407596624228586E-2</v>
      </c>
      <c r="AH1804" s="15">
        <f ca="1">IF(B1804=1, ROUND(_xlfn.NORM.INV(AG1804,$C$17,$C$18)*(1+$T$14), 0), ROUND(_xlfn.NORM.INV(AG1804, $D$17, $D$18)*(1+$T$14), 0))</f>
        <v>127</v>
      </c>
      <c r="AI1804" s="20">
        <f ca="1">RAND()</f>
        <v>0.5813560184046862</v>
      </c>
      <c r="AJ1804" s="18">
        <f ca="1">IF(B1804=1, ROUND(_xlfn.NORM.INV(AI1804,$C$19,$C$20), 2), ROUND(_xlfn.NORM.INV(AI1804, $D$19, $D$20), 2))</f>
        <v>1764.33</v>
      </c>
      <c r="AK1804" s="15">
        <f ca="1">MIN(ROUND(H1804*(1+$C$22),0),AH1804)</f>
        <v>127</v>
      </c>
      <c r="AL1804" s="20">
        <f ca="1">RAND()</f>
        <v>0.24534404591076631</v>
      </c>
      <c r="AM1804" s="19">
        <f ca="1">(IF(B1804=1, $G$21+($G$22-$G$21)*AL1804, $H$21+($H$22-$H$21)*AL1804))</f>
        <v>1.736032137732299E-2</v>
      </c>
      <c r="AN1804" s="15">
        <f ca="1">ROUND(AK1804*(1-AM1804), 0)</f>
        <v>125</v>
      </c>
      <c r="AO1804" s="18">
        <f ca="1">SUM(IF(AN1804&gt;H1804, (AN1804-H1804)*($G$23+AJ1804), 0),IF(AF1804&gt;G1804,(AF1804-G1804)*($G$23+AB1804),0),IF(X1804&gt;F1804,(X1804-F1804)*($G$23+T1804),0),IF(P1804&gt;E1804,(P1804-E1804)*($G$23+L1804),0))</f>
        <v>0</v>
      </c>
      <c r="AP1804" s="18">
        <f>-$C$24</f>
        <v>-313614.51120000001</v>
      </c>
      <c r="AQ1804" s="17">
        <f ca="1">L1804*P1804+T1804*X1804+AB1804*AF1804+AJ1804*AN1804-AO1804+AP1804</f>
        <v>220899.68879999995</v>
      </c>
      <c r="AS1804" s="21">
        <f ca="1">SUM(IF(AN1804&gt;H1804, (AN1804-H1804), 0),IF(AF1804&gt;G1804,(AF1804-G1804),0),IF(X1804&gt;F1804,(X1804-F1804),0),IF(P1804&gt;E1804,(P1804-E1804),0))</f>
        <v>0</v>
      </c>
    </row>
    <row r="1805" spans="1:45" x14ac:dyDescent="0.4">
      <c r="A1805" s="15">
        <v>1777</v>
      </c>
      <c r="B1805" s="15">
        <f ca="1">IF(RAND() &lt; (8/12), 0, 1)</f>
        <v>0</v>
      </c>
      <c r="C1805" s="20">
        <f ca="1">RAND()</f>
        <v>0.93090541584439435</v>
      </c>
      <c r="D1805" s="15" t="str">
        <f ca="1">LOOKUP(C1805,$H$13:$H$16,$F$13:$F$16)</f>
        <v>Boeing 777-300ER</v>
      </c>
      <c r="E1805" s="15">
        <f ca="1">LOOKUP(D1805,$F$6:$F$9,$I$6:$I$9)</f>
        <v>8</v>
      </c>
      <c r="F1805" s="15">
        <f ca="1">LOOKUP(D1805,$F$6:$F$9,$J$6:$J$9)</f>
        <v>40</v>
      </c>
      <c r="G1805" s="15">
        <f ca="1">LOOKUP(D1805,$F$6:$F$9,$K$6:$K$9)</f>
        <v>24</v>
      </c>
      <c r="H1805" s="15">
        <f ca="1">LOOKUP(D1805,$F$6:$F$9,$L$6:$L$9)</f>
        <v>260</v>
      </c>
      <c r="I1805" s="20">
        <f ca="1">RAND()</f>
        <v>0.5866344196399399</v>
      </c>
      <c r="J1805" s="15">
        <f ca="1">IF(B1805=1, ROUND(_xlfn.NORM.INV(I1805,$C$5,$C$6)*(1+$T$14), 0), ROUND(_xlfn.NORM.INV(I1805, $D$5, $D$6)*(1+$T$14), 0))</f>
        <v>4</v>
      </c>
      <c r="K1805" s="20">
        <f ca="1">RAND()</f>
        <v>0.77513853032133861</v>
      </c>
      <c r="L1805" s="18">
        <f ca="1">IF(B1805=1, ROUND(_xlfn.NORM.INV(K1805,$C$7,$C$8), 2), ROUND(_xlfn.NORM.INV(K1805, $D$7, $D$8), 2))</f>
        <v>10836.88</v>
      </c>
      <c r="M1805" s="15">
        <f ca="1">MIN(E1805,J1805)</f>
        <v>4</v>
      </c>
      <c r="N1805" s="15">
        <f ca="1">RAND()</f>
        <v>0.98460866926727286</v>
      </c>
      <c r="O1805" s="19">
        <f ca="1">(IF(B1805=1, $G$21+($G$22-$G$21)*N1805, $H$21+($H$22-$H$21)*N1805))</f>
        <v>3.9538260078018188E-2</v>
      </c>
      <c r="P1805" s="15">
        <f ca="1">ROUND(M1805*(1-O1805), 0)</f>
        <v>4</v>
      </c>
      <c r="Q1805" s="20">
        <f ca="1">RAND()</f>
        <v>0.80819974318365384</v>
      </c>
      <c r="R1805" s="15">
        <f ca="1">IF(B1805=1, ROUND(_xlfn.NORM.INV(Q1805,$C$9,$C$10)*(1+$T$14), 0), ROUND(_xlfn.NORM.INV(Q1805, $D$9, $D$10)*(1+$T$14), 0))</f>
        <v>49</v>
      </c>
      <c r="S1805" s="20">
        <f ca="1">RAND()</f>
        <v>7.7072850237722701E-3</v>
      </c>
      <c r="T1805" s="18">
        <f ca="1">IF(B1805=1, ROUND(_xlfn.NORM.INV(S1805,$C$11,$C$12), 2), ROUND(_xlfn.NORM.INV(S1805, $D$11, $D$12), 2))</f>
        <v>4694.1499999999996</v>
      </c>
      <c r="U1805" s="15">
        <f ca="1">MIN(F1805,R1805)</f>
        <v>40</v>
      </c>
      <c r="V1805" s="15">
        <f ca="1">RAND()</f>
        <v>0.94690018335233028</v>
      </c>
      <c r="W1805" s="19">
        <f ca="1">(IF(B1805=1, $G$21+($G$22-$G$21)*V1805, $H$21+($H$22-$H$21)*V1805))</f>
        <v>3.8407005500569906E-2</v>
      </c>
      <c r="X1805" s="15">
        <f ca="1">ROUND(U1805*(1-W1805), 0)</f>
        <v>38</v>
      </c>
      <c r="Y1805" s="20">
        <f ca="1">RAND()</f>
        <v>0.86547612592362289</v>
      </c>
      <c r="Z1805" s="15">
        <f ca="1">IF(B1805=1, ROUND(_xlfn.NORM.INV(Y1805,$C$13,$C$14)*(1+$T$14), 0), ROUND(_xlfn.NORM.INV(Y1805, $D$13, $D$14)*(1+$T$14), 0))</f>
        <v>46</v>
      </c>
      <c r="AA1805" s="20">
        <f ca="1">RAND()</f>
        <v>0.63247125319327835</v>
      </c>
      <c r="AB1805" s="18">
        <f ca="1">IF(B1805=1, ROUND(_xlfn.NORM.INV(AA1805,$C$15,$C$16), 2), ROUND(_xlfn.NORM.INV(AA1805, $D$15, $D$16), 2))</f>
        <v>2839.1</v>
      </c>
      <c r="AC1805" s="15">
        <f ca="1">MIN(G1805,Z1805)</f>
        <v>24</v>
      </c>
      <c r="AD1805" s="15">
        <f ca="1">RAND()</f>
        <v>0.33249660443946305</v>
      </c>
      <c r="AE1805" s="19">
        <f ca="1">(IF(B1805=1, $G$21+($G$22-$G$21)*AD1805, $H$21+($H$22-$H$21)*AD1805))</f>
        <v>1.9974898133183892E-2</v>
      </c>
      <c r="AF1805" s="15">
        <f ca="1">ROUND(AC1805*(1-AE1805), 0)</f>
        <v>24</v>
      </c>
      <c r="AG1805" s="20">
        <f ca="1">RAND()</f>
        <v>0.46752494901266328</v>
      </c>
      <c r="AH1805" s="15">
        <f ca="1">IF(B1805=1, ROUND(_xlfn.NORM.INV(AG1805,$C$17,$C$18)*(1+$T$14), 0), ROUND(_xlfn.NORM.INV(AG1805, $D$17, $D$18)*(1+$T$14), 0))</f>
        <v>195</v>
      </c>
      <c r="AI1805" s="20">
        <f ca="1">RAND()</f>
        <v>5.4225378984235628E-2</v>
      </c>
      <c r="AJ1805" s="18">
        <f ca="1">IF(B1805=1, ROUND(_xlfn.NORM.INV(AI1805,$C$19,$C$20), 2), ROUND(_xlfn.NORM.INV(AI1805, $D$19, $D$20), 2))</f>
        <v>1626.8</v>
      </c>
      <c r="AK1805" s="15">
        <f ca="1">MIN(ROUND(H1805*(1+$C$22),0),AH1805)</f>
        <v>195</v>
      </c>
      <c r="AL1805" s="20">
        <f ca="1">RAND()</f>
        <v>3.5903260004644277E-2</v>
      </c>
      <c r="AM1805" s="19">
        <f ca="1">(IF(B1805=1, $G$21+($G$22-$G$21)*AL1805, $H$21+($H$22-$H$21)*AL1805))</f>
        <v>1.1077097800139329E-2</v>
      </c>
      <c r="AN1805" s="15">
        <f ca="1">ROUND(AK1805*(1-AM1805), 0)</f>
        <v>193</v>
      </c>
      <c r="AO1805" s="18">
        <f ca="1">SUM(IF(AN1805&gt;H1805, (AN1805-H1805)*($G$23+AJ1805), 0),IF(AF1805&gt;G1805,(AF1805-G1805)*($G$23+AB1805),0),IF(X1805&gt;F1805,(X1805-F1805)*($G$23+T1805),0),IF(P1805&gt;E1805,(P1805-E1805)*($G$23+L1805),0))</f>
        <v>0</v>
      </c>
      <c r="AP1805" s="18">
        <f>-$C$24</f>
        <v>-313614.51120000001</v>
      </c>
      <c r="AQ1805" s="17">
        <f ca="1">L1805*P1805+T1805*X1805+AB1805*AF1805+AJ1805*AN1805-AO1805+AP1805</f>
        <v>290221.50880000001</v>
      </c>
      <c r="AS1805" s="21">
        <f ca="1">SUM(IF(AN1805&gt;H1805, (AN1805-H1805), 0),IF(AF1805&gt;G1805,(AF1805-G1805),0),IF(X1805&gt;F1805,(X1805-F1805),0),IF(P1805&gt;E1805,(P1805-E1805),0))</f>
        <v>0</v>
      </c>
    </row>
    <row r="1806" spans="1:45" x14ac:dyDescent="0.4">
      <c r="A1806" s="15">
        <v>1778</v>
      </c>
      <c r="B1806" s="15">
        <f ca="1">IF(RAND() &lt; (8/12), 0, 1)</f>
        <v>0</v>
      </c>
      <c r="C1806" s="20">
        <f ca="1">RAND()</f>
        <v>0.53220840056298913</v>
      </c>
      <c r="D1806" s="15" t="str">
        <f ca="1">LOOKUP(C1806,$H$13:$H$16,$F$13:$F$16)</f>
        <v>Airbus A380-800</v>
      </c>
      <c r="E1806" s="15">
        <f ca="1">LOOKUP(D1806,$F$6:$F$9,$I$6:$I$9)</f>
        <v>14</v>
      </c>
      <c r="F1806" s="15">
        <f ca="1">LOOKUP(D1806,$F$6:$F$9,$J$6:$J$9)</f>
        <v>76</v>
      </c>
      <c r="G1806" s="15">
        <f ca="1">LOOKUP(D1806,$F$6:$F$9,$K$6:$K$9)</f>
        <v>56</v>
      </c>
      <c r="H1806" s="15">
        <f ca="1">LOOKUP(D1806,$F$6:$F$9,$L$6:$L$9)</f>
        <v>341</v>
      </c>
      <c r="I1806" s="20">
        <f ca="1">RAND()</f>
        <v>0.71513169192667236</v>
      </c>
      <c r="J1806" s="15">
        <f ca="1">IF(B1806=1, ROUND(_xlfn.NORM.INV(I1806,$C$5,$C$6)*(1+$T$14), 0), ROUND(_xlfn.NORM.INV(I1806, $D$5, $D$6)*(1+$T$14), 0))</f>
        <v>5</v>
      </c>
      <c r="K1806" s="20">
        <f ca="1">RAND()</f>
        <v>0.54299445233477694</v>
      </c>
      <c r="L1806" s="18">
        <f ca="1">IF(B1806=1, ROUND(_xlfn.NORM.INV(K1806,$C$7,$C$8), 2), ROUND(_xlfn.NORM.INV(K1806, $D$7, $D$8), 2))</f>
        <v>10541.59</v>
      </c>
      <c r="M1806" s="15">
        <f ca="1">MIN(E1806,J1806)</f>
        <v>5</v>
      </c>
      <c r="N1806" s="15">
        <f ca="1">RAND()</f>
        <v>0.14770606299101474</v>
      </c>
      <c r="O1806" s="19">
        <f ca="1">(IF(B1806=1, $G$21+($G$22-$G$21)*N1806, $H$21+($H$22-$H$21)*N1806))</f>
        <v>1.4431181889730443E-2</v>
      </c>
      <c r="P1806" s="15">
        <f ca="1">ROUND(M1806*(1-O1806), 0)</f>
        <v>5</v>
      </c>
      <c r="Q1806" s="20">
        <f ca="1">RAND()</f>
        <v>0.91425975664137149</v>
      </c>
      <c r="R1806" s="15">
        <f ca="1">IF(B1806=1, ROUND(_xlfn.NORM.INV(Q1806,$C$9,$C$10)*(1+$T$14), 0), ROUND(_xlfn.NORM.INV(Q1806, $D$9, $D$10)*(1+$T$14), 0))</f>
        <v>54</v>
      </c>
      <c r="S1806" s="20">
        <f ca="1">RAND()</f>
        <v>0.9606354108161268</v>
      </c>
      <c r="T1806" s="18">
        <f ca="1">IF(B1806=1, ROUND(_xlfn.NORM.INV(S1806,$C$11,$C$12), 2), ROUND(_xlfn.NORM.INV(S1806, $D$11, $D$12), 2))</f>
        <v>5646.83</v>
      </c>
      <c r="U1806" s="15">
        <f ca="1">MIN(F1806,R1806)</f>
        <v>54</v>
      </c>
      <c r="V1806" s="15">
        <f ca="1">RAND()</f>
        <v>7.805063496491671E-2</v>
      </c>
      <c r="W1806" s="19">
        <f ca="1">(IF(B1806=1, $G$21+($G$22-$G$21)*V1806, $H$21+($H$22-$H$21)*V1806))</f>
        <v>1.2341519048947501E-2</v>
      </c>
      <c r="X1806" s="15">
        <f ca="1">ROUND(U1806*(1-W1806), 0)</f>
        <v>53</v>
      </c>
      <c r="Y1806" s="20">
        <f ca="1">RAND()</f>
        <v>0.95633544397621018</v>
      </c>
      <c r="Z1806" s="15">
        <f ca="1">IF(B1806=1, ROUND(_xlfn.NORM.INV(Y1806,$C$13,$C$14)*(1+$T$14), 0), ROUND(_xlfn.NORM.INV(Y1806, $D$13, $D$14)*(1+$T$14), 0))</f>
        <v>52</v>
      </c>
      <c r="AA1806" s="20">
        <f ca="1">RAND()</f>
        <v>0.63098765991625316</v>
      </c>
      <c r="AB1806" s="18">
        <f ca="1">IF(B1806=1, ROUND(_xlfn.NORM.INV(AA1806,$C$15,$C$16), 2), ROUND(_xlfn.NORM.INV(AA1806, $D$15, $D$16), 2))</f>
        <v>2838.62</v>
      </c>
      <c r="AC1806" s="15">
        <f ca="1">MIN(G1806,Z1806)</f>
        <v>52</v>
      </c>
      <c r="AD1806" s="15">
        <f ca="1">RAND()</f>
        <v>0.24567966005277464</v>
      </c>
      <c r="AE1806" s="19">
        <f ca="1">(IF(B1806=1, $G$21+($G$22-$G$21)*AD1806, $H$21+($H$22-$H$21)*AD1806))</f>
        <v>1.7370389801583237E-2</v>
      </c>
      <c r="AF1806" s="15">
        <f ca="1">ROUND(AC1806*(1-AE1806), 0)</f>
        <v>51</v>
      </c>
      <c r="AG1806" s="20">
        <f ca="1">RAND()</f>
        <v>8.9503312520361589E-2</v>
      </c>
      <c r="AH1806" s="15">
        <f ca="1">IF(B1806=1, ROUND(_xlfn.NORM.INV(AG1806,$C$17,$C$18)*(1+$T$14), 0), ROUND(_xlfn.NORM.INV(AG1806, $D$17, $D$18)*(1+$T$14), 0))</f>
        <v>129</v>
      </c>
      <c r="AI1806" s="20">
        <f ca="1">RAND()</f>
        <v>0.59876064842634569</v>
      </c>
      <c r="AJ1806" s="18">
        <f ca="1">IF(B1806=1, ROUND(_xlfn.NORM.INV(AI1806,$C$19,$C$20), 2), ROUND(_xlfn.NORM.INV(AI1806, $D$19, $D$20), 2))</f>
        <v>1767.73</v>
      </c>
      <c r="AK1806" s="15">
        <f ca="1">MIN(ROUND(H1806*(1+$C$22),0),AH1806)</f>
        <v>129</v>
      </c>
      <c r="AL1806" s="20">
        <f ca="1">RAND()</f>
        <v>0.69350468513038521</v>
      </c>
      <c r="AM1806" s="19">
        <f ca="1">(IF(B1806=1, $G$21+($G$22-$G$21)*AL1806, $H$21+($H$22-$H$21)*AL1806))</f>
        <v>3.0805140553911557E-2</v>
      </c>
      <c r="AN1806" s="15">
        <f ca="1">ROUND(AK1806*(1-AM1806), 0)</f>
        <v>125</v>
      </c>
      <c r="AO1806" s="18">
        <f ca="1">SUM(IF(AN1806&gt;H1806, (AN1806-H1806)*($G$23+AJ1806), 0),IF(AF1806&gt;G1806,(AF1806-G1806)*($G$23+AB1806),0),IF(X1806&gt;F1806,(X1806-F1806)*($G$23+T1806),0),IF(P1806&gt;E1806,(P1806-E1806)*($G$23+L1806),0))</f>
        <v>0</v>
      </c>
      <c r="AP1806" s="18">
        <f>-$C$24</f>
        <v>-313614.51120000001</v>
      </c>
      <c r="AQ1806" s="17">
        <f ca="1">L1806*P1806+T1806*X1806+AB1806*AF1806+AJ1806*AN1806-AO1806+AP1806</f>
        <v>404111.29880000005</v>
      </c>
      <c r="AS1806" s="21">
        <f ca="1">SUM(IF(AN1806&gt;H1806, (AN1806-H1806), 0),IF(AF1806&gt;G1806,(AF1806-G1806),0),IF(X1806&gt;F1806,(X1806-F1806),0),IF(P1806&gt;E1806,(P1806-E1806),0))</f>
        <v>0</v>
      </c>
    </row>
    <row r="1807" spans="1:45" x14ac:dyDescent="0.4">
      <c r="A1807" s="15">
        <v>1779</v>
      </c>
      <c r="B1807" s="15">
        <f ca="1">IF(RAND() &lt; (8/12), 0, 1)</f>
        <v>0</v>
      </c>
      <c r="C1807" s="20">
        <f ca="1">RAND()</f>
        <v>0.30501157573589166</v>
      </c>
      <c r="D1807" s="15" t="str">
        <f ca="1">LOOKUP(C1807,$H$13:$H$16,$F$13:$F$16)</f>
        <v>Airbus A380-800</v>
      </c>
      <c r="E1807" s="15">
        <f ca="1">LOOKUP(D1807,$F$6:$F$9,$I$6:$I$9)</f>
        <v>14</v>
      </c>
      <c r="F1807" s="15">
        <f ca="1">LOOKUP(D1807,$F$6:$F$9,$J$6:$J$9)</f>
        <v>76</v>
      </c>
      <c r="G1807" s="15">
        <f ca="1">LOOKUP(D1807,$F$6:$F$9,$K$6:$K$9)</f>
        <v>56</v>
      </c>
      <c r="H1807" s="15">
        <f ca="1">LOOKUP(D1807,$F$6:$F$9,$L$6:$L$9)</f>
        <v>341</v>
      </c>
      <c r="I1807" s="20">
        <f ca="1">RAND()</f>
        <v>0.63769010148536931</v>
      </c>
      <c r="J1807" s="15">
        <f ca="1">IF(B1807=1, ROUND(_xlfn.NORM.INV(I1807,$C$5,$C$6)*(1+$T$14), 0), ROUND(_xlfn.NORM.INV(I1807, $D$5, $D$6)*(1+$T$14), 0))</f>
        <v>5</v>
      </c>
      <c r="K1807" s="20">
        <f ca="1">RAND()</f>
        <v>0.58181720362369782</v>
      </c>
      <c r="L1807" s="18">
        <f ca="1">IF(B1807=1, ROUND(_xlfn.NORM.INV(K1807,$C$7,$C$8), 2), ROUND(_xlfn.NORM.INV(K1807, $D$7, $D$8), 2))</f>
        <v>10586.51</v>
      </c>
      <c r="M1807" s="15">
        <f ca="1">MIN(E1807,J1807)</f>
        <v>5</v>
      </c>
      <c r="N1807" s="15">
        <f ca="1">RAND()</f>
        <v>0.36387816439035281</v>
      </c>
      <c r="O1807" s="19">
        <f ca="1">(IF(B1807=1, $G$21+($G$22-$G$21)*N1807, $H$21+($H$22-$H$21)*N1807))</f>
        <v>2.0916344931710584E-2</v>
      </c>
      <c r="P1807" s="15">
        <f ca="1">ROUND(M1807*(1-O1807), 0)</f>
        <v>5</v>
      </c>
      <c r="Q1807" s="20">
        <f ca="1">RAND()</f>
        <v>0.45225312809636087</v>
      </c>
      <c r="R1807" s="15">
        <f ca="1">IF(B1807=1, ROUND(_xlfn.NORM.INV(Q1807,$C$9,$C$10)*(1+$T$14), 0), ROUND(_xlfn.NORM.INV(Q1807, $D$9, $D$10)*(1+$T$14), 0))</f>
        <v>39</v>
      </c>
      <c r="S1807" s="20">
        <f ca="1">RAND()</f>
        <v>0.44324612193672708</v>
      </c>
      <c r="T1807" s="18">
        <f ca="1">IF(B1807=1, ROUND(_xlfn.NORM.INV(S1807,$C$11,$C$12), 2), ROUND(_xlfn.NORM.INV(S1807, $D$11, $D$12), 2))</f>
        <v>5213.66</v>
      </c>
      <c r="U1807" s="15">
        <f ca="1">MIN(F1807,R1807)</f>
        <v>39</v>
      </c>
      <c r="V1807" s="15">
        <f ca="1">RAND()</f>
        <v>0.10712658266890662</v>
      </c>
      <c r="W1807" s="19">
        <f ca="1">(IF(B1807=1, $G$21+($G$22-$G$21)*V1807, $H$21+($H$22-$H$21)*V1807))</f>
        <v>1.3213797480067199E-2</v>
      </c>
      <c r="X1807" s="15">
        <f ca="1">ROUND(U1807*(1-W1807), 0)</f>
        <v>38</v>
      </c>
      <c r="Y1807" s="20">
        <f ca="1">RAND()</f>
        <v>0.9389227840646609</v>
      </c>
      <c r="Z1807" s="15">
        <f ca="1">IF(B1807=1, ROUND(_xlfn.NORM.INV(Y1807,$C$13,$C$14)*(1+$T$14), 0), ROUND(_xlfn.NORM.INV(Y1807, $D$13, $D$14)*(1+$T$14), 0))</f>
        <v>50</v>
      </c>
      <c r="AA1807" s="20">
        <f ca="1">RAND()</f>
        <v>0.13313901480096824</v>
      </c>
      <c r="AB1807" s="18">
        <f ca="1">IF(B1807=1, ROUND(_xlfn.NORM.INV(AA1807,$C$15,$C$16), 2), ROUND(_xlfn.NORM.INV(AA1807, $D$15, $D$16), 2))</f>
        <v>2662.86</v>
      </c>
      <c r="AC1807" s="15">
        <f ca="1">MIN(G1807,Z1807)</f>
        <v>50</v>
      </c>
      <c r="AD1807" s="15">
        <f ca="1">RAND()</f>
        <v>0.99877803454683278</v>
      </c>
      <c r="AE1807" s="19">
        <f ca="1">(IF(B1807=1, $G$21+($G$22-$G$21)*AD1807, $H$21+($H$22-$H$21)*AD1807))</f>
        <v>3.9963341036404983E-2</v>
      </c>
      <c r="AF1807" s="15">
        <f ca="1">ROUND(AC1807*(1-AE1807), 0)</f>
        <v>48</v>
      </c>
      <c r="AG1807" s="20">
        <f ca="1">RAND()</f>
        <v>0.75874998863377785</v>
      </c>
      <c r="AH1807" s="15">
        <f ca="1">IF(B1807=1, ROUND(_xlfn.NORM.INV(AG1807,$C$17,$C$18)*(1+$T$14), 0), ROUND(_xlfn.NORM.INV(AG1807, $D$17, $D$18)*(1+$T$14), 0))</f>
        <v>236</v>
      </c>
      <c r="AI1807" s="20">
        <f ca="1">RAND()</f>
        <v>0.50235458810205669</v>
      </c>
      <c r="AJ1807" s="18">
        <f ca="1">IF(B1807=1, ROUND(_xlfn.NORM.INV(AI1807,$C$19,$C$20), 2), ROUND(_xlfn.NORM.INV(AI1807, $D$19, $D$20), 2))</f>
        <v>1749.18</v>
      </c>
      <c r="AK1807" s="15">
        <f ca="1">MIN(ROUND(H1807*(1+$C$22),0),AH1807)</f>
        <v>236</v>
      </c>
      <c r="AL1807" s="20">
        <f ca="1">RAND()</f>
        <v>0.585476855755657</v>
      </c>
      <c r="AM1807" s="19">
        <f ca="1">(IF(B1807=1, $G$21+($G$22-$G$21)*AL1807, $H$21+($H$22-$H$21)*AL1807))</f>
        <v>2.7564305672669709E-2</v>
      </c>
      <c r="AN1807" s="15">
        <f ca="1">ROUND(AK1807*(1-AM1807), 0)</f>
        <v>229</v>
      </c>
      <c r="AO1807" s="18">
        <f ca="1">SUM(IF(AN1807&gt;H1807, (AN1807-H1807)*($G$23+AJ1807), 0),IF(AF1807&gt;G1807,(AF1807-G1807)*($G$23+AB1807),0),IF(X1807&gt;F1807,(X1807-F1807)*($G$23+T1807),0),IF(P1807&gt;E1807,(P1807-E1807)*($G$23+L1807),0))</f>
        <v>0</v>
      </c>
      <c r="AP1807" s="18">
        <f>-$C$24</f>
        <v>-313614.51120000001</v>
      </c>
      <c r="AQ1807" s="17">
        <f ca="1">L1807*P1807+T1807*X1807+AB1807*AF1807+AJ1807*AN1807-AO1807+AP1807</f>
        <v>465816.61880000011</v>
      </c>
      <c r="AS1807" s="21">
        <f ca="1">SUM(IF(AN1807&gt;H1807, (AN1807-H1807), 0),IF(AF1807&gt;G1807,(AF1807-G1807),0),IF(X1807&gt;F1807,(X1807-F1807),0),IF(P1807&gt;E1807,(P1807-E1807),0))</f>
        <v>0</v>
      </c>
    </row>
    <row r="1808" spans="1:45" x14ac:dyDescent="0.4">
      <c r="A1808" s="15">
        <v>1780</v>
      </c>
      <c r="B1808" s="15">
        <f ca="1">IF(RAND() &lt; (8/12), 0, 1)</f>
        <v>0</v>
      </c>
      <c r="C1808" s="20">
        <f ca="1">RAND()</f>
        <v>0.73031827446014208</v>
      </c>
      <c r="D1808" s="15" t="str">
        <f ca="1">LOOKUP(C1808,$H$13:$H$16,$F$13:$F$16)</f>
        <v>Boeing 777-300ER</v>
      </c>
      <c r="E1808" s="15">
        <f ca="1">LOOKUP(D1808,$F$6:$F$9,$I$6:$I$9)</f>
        <v>8</v>
      </c>
      <c r="F1808" s="15">
        <f ca="1">LOOKUP(D1808,$F$6:$F$9,$J$6:$J$9)</f>
        <v>40</v>
      </c>
      <c r="G1808" s="15">
        <f ca="1">LOOKUP(D1808,$F$6:$F$9,$K$6:$K$9)</f>
        <v>24</v>
      </c>
      <c r="H1808" s="15">
        <f ca="1">LOOKUP(D1808,$F$6:$F$9,$L$6:$L$9)</f>
        <v>260</v>
      </c>
      <c r="I1808" s="20">
        <f ca="1">RAND()</f>
        <v>0.80003242978329525</v>
      </c>
      <c r="J1808" s="15">
        <f ca="1">IF(B1808=1, ROUND(_xlfn.NORM.INV(I1808,$C$5,$C$6)*(1+$T$14), 0), ROUND(_xlfn.NORM.INV(I1808, $D$5, $D$6)*(1+$T$14), 0))</f>
        <v>5</v>
      </c>
      <c r="K1808" s="20">
        <f ca="1">RAND()</f>
        <v>0.74804244552514954</v>
      </c>
      <c r="L1808" s="18">
        <f ca="1">IF(B1808=1, ROUND(_xlfn.NORM.INV(K1808,$C$7,$C$8), 2), ROUND(_xlfn.NORM.INV(K1808, $D$7, $D$8), 2))</f>
        <v>10796.98</v>
      </c>
      <c r="M1808" s="15">
        <f ca="1">MIN(E1808,J1808)</f>
        <v>5</v>
      </c>
      <c r="N1808" s="15">
        <f ca="1">RAND()</f>
        <v>0.15052533895609665</v>
      </c>
      <c r="O1808" s="19">
        <f ca="1">(IF(B1808=1, $G$21+($G$22-$G$21)*N1808, $H$21+($H$22-$H$21)*N1808))</f>
        <v>1.45157601686829E-2</v>
      </c>
      <c r="P1808" s="15">
        <f ca="1">ROUND(M1808*(1-O1808), 0)</f>
        <v>5</v>
      </c>
      <c r="Q1808" s="20">
        <f ca="1">RAND()</f>
        <v>0.49547112304474183</v>
      </c>
      <c r="R1808" s="15">
        <f ca="1">IF(B1808=1, ROUND(_xlfn.NORM.INV(Q1808,$C$9,$C$10)*(1+$T$14), 0), ROUND(_xlfn.NORM.INV(Q1808, $D$9, $D$10)*(1+$T$14), 0))</f>
        <v>40</v>
      </c>
      <c r="S1808" s="20">
        <f ca="1">RAND()</f>
        <v>0.90300058484886214</v>
      </c>
      <c r="T1808" s="18">
        <f ca="1">IF(B1808=1, ROUND(_xlfn.NORM.INV(S1808,$C$11,$C$12), 2), ROUND(_xlfn.NORM.INV(S1808, $D$11, $D$12), 2))</f>
        <v>5542.17</v>
      </c>
      <c r="U1808" s="15">
        <f ca="1">MIN(F1808,R1808)</f>
        <v>40</v>
      </c>
      <c r="V1808" s="15">
        <f ca="1">RAND()</f>
        <v>0.69805894237157284</v>
      </c>
      <c r="W1808" s="19">
        <f ca="1">(IF(B1808=1, $G$21+($G$22-$G$21)*V1808, $H$21+($H$22-$H$21)*V1808))</f>
        <v>3.0941768271147183E-2</v>
      </c>
      <c r="X1808" s="15">
        <f ca="1">ROUND(U1808*(1-W1808), 0)</f>
        <v>39</v>
      </c>
      <c r="Y1808" s="20">
        <f ca="1">RAND()</f>
        <v>0.24275820304523477</v>
      </c>
      <c r="Z1808" s="15">
        <f ca="1">IF(B1808=1, ROUND(_xlfn.NORM.INV(Y1808,$C$13,$C$14)*(1+$T$14), 0), ROUND(_xlfn.NORM.INV(Y1808, $D$13, $D$14)*(1+$T$14), 0))</f>
        <v>29</v>
      </c>
      <c r="AA1808" s="20">
        <f ca="1">RAND()</f>
        <v>0.14336901659919588</v>
      </c>
      <c r="AB1808" s="18">
        <f ca="1">IF(B1808=1, ROUND(_xlfn.NORM.INV(AA1808,$C$15,$C$16), 2), ROUND(_xlfn.NORM.INV(AA1808, $D$15, $D$16), 2))</f>
        <v>2668.5</v>
      </c>
      <c r="AC1808" s="15">
        <f ca="1">MIN(G1808,Z1808)</f>
        <v>24</v>
      </c>
      <c r="AD1808" s="15">
        <f ca="1">RAND()</f>
        <v>0.16407000668023242</v>
      </c>
      <c r="AE1808" s="19">
        <f ca="1">(IF(B1808=1, $G$21+($G$22-$G$21)*AD1808, $H$21+($H$22-$H$21)*AD1808))</f>
        <v>1.4922100200406973E-2</v>
      </c>
      <c r="AF1808" s="15">
        <f ca="1">ROUND(AC1808*(1-AE1808), 0)</f>
        <v>24</v>
      </c>
      <c r="AG1808" s="20">
        <f ca="1">RAND()</f>
        <v>0.68012529155781687</v>
      </c>
      <c r="AH1808" s="15">
        <f ca="1">IF(B1808=1, ROUND(_xlfn.NORM.INV(AG1808,$C$17,$C$18)*(1+$T$14), 0), ROUND(_xlfn.NORM.INV(AG1808, $D$17, $D$18)*(1+$T$14), 0))</f>
        <v>224</v>
      </c>
      <c r="AI1808" s="20">
        <f ca="1">RAND()</f>
        <v>0.11952090928790959</v>
      </c>
      <c r="AJ1808" s="18">
        <f ca="1">IF(B1808=1, ROUND(_xlfn.NORM.INV(AI1808,$C$19,$C$20), 2), ROUND(_xlfn.NORM.INV(AI1808, $D$19, $D$20), 2))</f>
        <v>1659.3</v>
      </c>
      <c r="AK1808" s="15">
        <f ca="1">MIN(ROUND(H1808*(1+$C$22),0),AH1808)</f>
        <v>224</v>
      </c>
      <c r="AL1808" s="20">
        <f ca="1">RAND()</f>
        <v>0.99373178001078877</v>
      </c>
      <c r="AM1808" s="19">
        <f ca="1">(IF(B1808=1, $G$21+($G$22-$G$21)*AL1808, $H$21+($H$22-$H$21)*AL1808))</f>
        <v>3.981195340032366E-2</v>
      </c>
      <c r="AN1808" s="15">
        <f ca="1">ROUND(AK1808*(1-AM1808), 0)</f>
        <v>215</v>
      </c>
      <c r="AO1808" s="18">
        <f ca="1">SUM(IF(AN1808&gt;H1808, (AN1808-H1808)*($G$23+AJ1808), 0),IF(AF1808&gt;G1808,(AF1808-G1808)*($G$23+AB1808),0),IF(X1808&gt;F1808,(X1808-F1808)*($G$23+T1808),0),IF(P1808&gt;E1808,(P1808-E1808)*($G$23+L1808),0))</f>
        <v>0</v>
      </c>
      <c r="AP1808" s="18">
        <f>-$C$24</f>
        <v>-313614.51120000001</v>
      </c>
      <c r="AQ1808" s="17">
        <f ca="1">L1808*P1808+T1808*X1808+AB1808*AF1808+AJ1808*AN1808-AO1808+AP1808</f>
        <v>377308.51880000002</v>
      </c>
      <c r="AS1808" s="21">
        <f ca="1">SUM(IF(AN1808&gt;H1808, (AN1808-H1808), 0),IF(AF1808&gt;G1808,(AF1808-G1808),0),IF(X1808&gt;F1808,(X1808-F1808),0),IF(P1808&gt;E1808,(P1808-E1808),0))</f>
        <v>0</v>
      </c>
    </row>
    <row r="1809" spans="1:45" x14ac:dyDescent="0.4">
      <c r="A1809" s="15">
        <v>1781</v>
      </c>
      <c r="B1809" s="15">
        <f ca="1">IF(RAND() &lt; (8/12), 0, 1)</f>
        <v>1</v>
      </c>
      <c r="C1809" s="20">
        <f ca="1">RAND()</f>
        <v>0.51344590163307291</v>
      </c>
      <c r="D1809" s="15" t="str">
        <f ca="1">LOOKUP(C1809,$H$13:$H$16,$F$13:$F$16)</f>
        <v>Airbus A380-800</v>
      </c>
      <c r="E1809" s="15">
        <f ca="1">LOOKUP(D1809,$F$6:$F$9,$I$6:$I$9)</f>
        <v>14</v>
      </c>
      <c r="F1809" s="15">
        <f ca="1">LOOKUP(D1809,$F$6:$F$9,$J$6:$J$9)</f>
        <v>76</v>
      </c>
      <c r="G1809" s="15">
        <f ca="1">LOOKUP(D1809,$F$6:$F$9,$K$6:$K$9)</f>
        <v>56</v>
      </c>
      <c r="H1809" s="15">
        <f ca="1">LOOKUP(D1809,$F$6:$F$9,$L$6:$L$9)</f>
        <v>341</v>
      </c>
      <c r="I1809" s="20">
        <f ca="1">RAND()</f>
        <v>0.79982939283011345</v>
      </c>
      <c r="J1809" s="15">
        <f ca="1">IF(B1809=1, ROUND(_xlfn.NORM.INV(I1809,$C$5,$C$6)*(1+$T$14), 0), ROUND(_xlfn.NORM.INV(I1809, $D$5, $D$6)*(1+$T$14), 0))</f>
        <v>8</v>
      </c>
      <c r="K1809" s="20">
        <f ca="1">RAND()</f>
        <v>0.18229191418896784</v>
      </c>
      <c r="L1809" s="18">
        <f ca="1">IF(B1809=1, ROUND(_xlfn.NORM.INV(K1809,$C$7,$C$8), 2), ROUND(_xlfn.NORM.INV(K1809, $D$7, $D$8), 2))</f>
        <v>12023.78</v>
      </c>
      <c r="M1809" s="15">
        <f ca="1">MIN(E1809,J1809)</f>
        <v>8</v>
      </c>
      <c r="N1809" s="15">
        <f ca="1">RAND()</f>
        <v>0.23684476940436039</v>
      </c>
      <c r="O1809" s="19">
        <f ca="1">(IF(B1809=1, $G$21+($G$22-$G$21)*N1809, $H$21+($H$22-$H$21)*N1809))</f>
        <v>2.3289566929152614E-2</v>
      </c>
      <c r="P1809" s="15">
        <f ca="1">ROUND(M1809*(1-O1809), 0)</f>
        <v>8</v>
      </c>
      <c r="Q1809" s="20">
        <f ca="1">RAND()</f>
        <v>0.95030200753491612</v>
      </c>
      <c r="R1809" s="15">
        <f ca="1">IF(B1809=1, ROUND(_xlfn.NORM.INV(Q1809,$C$9,$C$10)*(1+$T$14), 0), ROUND(_xlfn.NORM.INV(Q1809, $D$9, $D$10)*(1+$T$14), 0))</f>
        <v>102</v>
      </c>
      <c r="S1809" s="20">
        <f ca="1">RAND()</f>
        <v>0.54982038350617535</v>
      </c>
      <c r="T1809" s="18">
        <f ca="1">IF(B1809=1, ROUND(_xlfn.NORM.INV(S1809,$C$11,$C$12), 2), ROUND(_xlfn.NORM.INV(S1809, $D$11, $D$12), 2))</f>
        <v>6942.34</v>
      </c>
      <c r="U1809" s="15">
        <f ca="1">MIN(F1809,R1809)</f>
        <v>76</v>
      </c>
      <c r="V1809" s="15">
        <f ca="1">RAND()</f>
        <v>0.41695416968428289</v>
      </c>
      <c r="W1809" s="19">
        <f ca="1">(IF(B1809=1, $G$21+($G$22-$G$21)*V1809, $H$21+($H$22-$H$21)*V1809))</f>
        <v>2.9593395938949902E-2</v>
      </c>
      <c r="X1809" s="15">
        <f ca="1">ROUND(U1809*(1-W1809), 0)</f>
        <v>74</v>
      </c>
      <c r="Y1809" s="20">
        <f ca="1">RAND()</f>
        <v>1.4068003484684954E-2</v>
      </c>
      <c r="Z1809" s="15">
        <f ca="1">IF(B1809=1, ROUND(_xlfn.NORM.INV(Y1809,$C$13,$C$14)*(1+$T$14), 0), ROUND(_xlfn.NORM.INV(Y1809, $D$13, $D$14)*(1+$T$14), 0))</f>
        <v>4</v>
      </c>
      <c r="AA1809" s="20">
        <f ca="1">RAND()</f>
        <v>0.87957772154293257</v>
      </c>
      <c r="AB1809" s="18">
        <f ca="1">IF(B1809=1, ROUND(_xlfn.NORM.INV(AA1809,$C$15,$C$16), 2), ROUND(_xlfn.NORM.INV(AA1809, $D$15, $D$16), 2))</f>
        <v>4206.42</v>
      </c>
      <c r="AC1809" s="15">
        <f ca="1">MIN(G1809,Z1809)</f>
        <v>4</v>
      </c>
      <c r="AD1809" s="15">
        <f ca="1">RAND()</f>
        <v>0.89032818824105742</v>
      </c>
      <c r="AE1809" s="19">
        <f ca="1">(IF(B1809=1, $G$21+($G$22-$G$21)*AD1809, $H$21+($H$22-$H$21)*AD1809))</f>
        <v>4.6161486588437009E-2</v>
      </c>
      <c r="AF1809" s="15">
        <f ca="1">ROUND(AC1809*(1-AE1809), 0)</f>
        <v>4</v>
      </c>
      <c r="AG1809" s="20">
        <f ca="1">RAND()</f>
        <v>0.49455633360819395</v>
      </c>
      <c r="AH1809" s="15">
        <f ca="1">IF(B1809=1, ROUND(_xlfn.NORM.INV(AG1809,$C$17,$C$18)*(1+$T$14), 0), ROUND(_xlfn.NORM.INV(AG1809, $D$17, $D$18)*(1+$T$14), 0))</f>
        <v>303</v>
      </c>
      <c r="AI1809" s="20">
        <f ca="1">RAND()</f>
        <v>9.403470262265412E-2</v>
      </c>
      <c r="AJ1809" s="18">
        <f ca="1">IF(B1809=1, ROUND(_xlfn.NORM.INV(AI1809,$C$19,$C$20), 2), ROUND(_xlfn.NORM.INV(AI1809, $D$19, $D$20), 2))</f>
        <v>1880.84</v>
      </c>
      <c r="AK1809" s="15">
        <f ca="1">MIN(ROUND(H1809*(1+$C$22),0),AH1809)</f>
        <v>303</v>
      </c>
      <c r="AL1809" s="20">
        <f ca="1">RAND()</f>
        <v>5.1934455380875377E-3</v>
      </c>
      <c r="AM1809" s="19">
        <f ca="1">(IF(B1809=1, $G$21+($G$22-$G$21)*AL1809, $H$21+($H$22-$H$21)*AL1809))</f>
        <v>1.5181770593833063E-2</v>
      </c>
      <c r="AN1809" s="15">
        <f ca="1">ROUND(AK1809*(1-AM1809), 0)</f>
        <v>298</v>
      </c>
      <c r="AO1809" s="18">
        <f ca="1">SUM(IF(AN1809&gt;H1809, (AN1809-H1809)*($G$23+AJ1809), 0),IF(AF1809&gt;G1809,(AF1809-G1809)*($G$23+AB1809),0),IF(X1809&gt;F1809,(X1809-F1809)*($G$23+T1809),0),IF(P1809&gt;E1809,(P1809-E1809)*($G$23+L1809),0))</f>
        <v>0</v>
      </c>
      <c r="AP1809" s="18">
        <f>-$C$24</f>
        <v>-313614.51120000001</v>
      </c>
      <c r="AQ1809" s="17">
        <f ca="1">L1809*P1809+T1809*X1809+AB1809*AF1809+AJ1809*AN1809-AO1809+AP1809</f>
        <v>873624.88879999984</v>
      </c>
      <c r="AS1809" s="21">
        <f ca="1">SUM(IF(AN1809&gt;H1809, (AN1809-H1809), 0),IF(AF1809&gt;G1809,(AF1809-G1809),0),IF(X1809&gt;F1809,(X1809-F1809),0),IF(P1809&gt;E1809,(P1809-E1809),0))</f>
        <v>0</v>
      </c>
    </row>
    <row r="1810" spans="1:45" x14ac:dyDescent="0.4">
      <c r="A1810" s="15">
        <v>1782</v>
      </c>
      <c r="B1810" s="15">
        <f ca="1">IF(RAND() &lt; (8/12), 0, 1)</f>
        <v>0</v>
      </c>
      <c r="C1810" s="20">
        <f ca="1">RAND()</f>
        <v>0.38642007619383067</v>
      </c>
      <c r="D1810" s="15" t="str">
        <f ca="1">LOOKUP(C1810,$H$13:$H$16,$F$13:$F$16)</f>
        <v>Airbus A380-800</v>
      </c>
      <c r="E1810" s="15">
        <f ca="1">LOOKUP(D1810,$F$6:$F$9,$I$6:$I$9)</f>
        <v>14</v>
      </c>
      <c r="F1810" s="15">
        <f ca="1">LOOKUP(D1810,$F$6:$F$9,$J$6:$J$9)</f>
        <v>76</v>
      </c>
      <c r="G1810" s="15">
        <f ca="1">LOOKUP(D1810,$F$6:$F$9,$K$6:$K$9)</f>
        <v>56</v>
      </c>
      <c r="H1810" s="15">
        <f ca="1">LOOKUP(D1810,$F$6:$F$9,$L$6:$L$9)</f>
        <v>341</v>
      </c>
      <c r="I1810" s="20">
        <f ca="1">RAND()</f>
        <v>0.64706307818055286</v>
      </c>
      <c r="J1810" s="15">
        <f ca="1">IF(B1810=1, ROUND(_xlfn.NORM.INV(I1810,$C$5,$C$6)*(1+$T$14), 0), ROUND(_xlfn.NORM.INV(I1810, $D$5, $D$6)*(1+$T$14), 0))</f>
        <v>5</v>
      </c>
      <c r="K1810" s="20">
        <f ca="1">RAND()</f>
        <v>0.53411518550806325</v>
      </c>
      <c r="L1810" s="18">
        <f ca="1">IF(B1810=1, ROUND(_xlfn.NORM.INV(K1810,$C$7,$C$8), 2), ROUND(_xlfn.NORM.INV(K1810, $D$7, $D$8), 2))</f>
        <v>10531.4</v>
      </c>
      <c r="M1810" s="15">
        <f ca="1">MIN(E1810,J1810)</f>
        <v>5</v>
      </c>
      <c r="N1810" s="15">
        <f ca="1">RAND()</f>
        <v>0.85056467145625902</v>
      </c>
      <c r="O1810" s="19">
        <f ca="1">(IF(B1810=1, $G$21+($G$22-$G$21)*N1810, $H$21+($H$22-$H$21)*N1810))</f>
        <v>3.5516940143687767E-2</v>
      </c>
      <c r="P1810" s="15">
        <f ca="1">ROUND(M1810*(1-O1810), 0)</f>
        <v>5</v>
      </c>
      <c r="Q1810" s="20">
        <f ca="1">RAND()</f>
        <v>0.5392673372514164</v>
      </c>
      <c r="R1810" s="15">
        <f ca="1">IF(B1810=1, ROUND(_xlfn.NORM.INV(Q1810,$C$9,$C$10)*(1+$T$14), 0), ROUND(_xlfn.NORM.INV(Q1810, $D$9, $D$10)*(1+$T$14), 0))</f>
        <v>41</v>
      </c>
      <c r="S1810" s="20">
        <f ca="1">RAND()</f>
        <v>0.93927858326427727</v>
      </c>
      <c r="T1810" s="18">
        <f ca="1">IF(B1810=1, ROUND(_xlfn.NORM.INV(S1810,$C$11,$C$12), 2), ROUND(_xlfn.NORM.INV(S1810, $D$11, $D$12), 2))</f>
        <v>5599.12</v>
      </c>
      <c r="U1810" s="15">
        <f ca="1">MIN(F1810,R1810)</f>
        <v>41</v>
      </c>
      <c r="V1810" s="15">
        <f ca="1">RAND()</f>
        <v>0.90127632146813719</v>
      </c>
      <c r="W1810" s="19">
        <f ca="1">(IF(B1810=1, $G$21+($G$22-$G$21)*V1810, $H$21+($H$22-$H$21)*V1810))</f>
        <v>3.7038289644044112E-2</v>
      </c>
      <c r="X1810" s="15">
        <f ca="1">ROUND(U1810*(1-W1810), 0)</f>
        <v>39</v>
      </c>
      <c r="Y1810" s="20">
        <f ca="1">RAND()</f>
        <v>9.531078165360285E-2</v>
      </c>
      <c r="Z1810" s="15">
        <f ca="1">IF(B1810=1, ROUND(_xlfn.NORM.INV(Y1810,$C$13,$C$14)*(1+$T$14), 0), ROUND(_xlfn.NORM.INV(Y1810, $D$13, $D$14)*(1+$T$14), 0))</f>
        <v>23</v>
      </c>
      <c r="AA1810" s="20">
        <f ca="1">RAND()</f>
        <v>0.43704123633781411</v>
      </c>
      <c r="AB1810" s="18">
        <f ca="1">IF(B1810=1, ROUND(_xlfn.NORM.INV(AA1810,$C$15,$C$16), 2), ROUND(_xlfn.NORM.INV(AA1810, $D$15, $D$16), 2))</f>
        <v>2778.71</v>
      </c>
      <c r="AC1810" s="15">
        <f ca="1">MIN(G1810,Z1810)</f>
        <v>23</v>
      </c>
      <c r="AD1810" s="15">
        <f ca="1">RAND()</f>
        <v>0.76432456623048128</v>
      </c>
      <c r="AE1810" s="19">
        <f ca="1">(IF(B1810=1, $G$21+($G$22-$G$21)*AD1810, $H$21+($H$22-$H$21)*AD1810))</f>
        <v>3.292973698691444E-2</v>
      </c>
      <c r="AF1810" s="15">
        <f ca="1">ROUND(AC1810*(1-AE1810), 0)</f>
        <v>22</v>
      </c>
      <c r="AG1810" s="20">
        <f ca="1">RAND()</f>
        <v>0.33447585797034396</v>
      </c>
      <c r="AH1810" s="15">
        <f ca="1">IF(B1810=1, ROUND(_xlfn.NORM.INV(AG1810,$C$17,$C$18)*(1+$T$14), 0), ROUND(_xlfn.NORM.INV(AG1810, $D$17, $D$18)*(1+$T$14), 0))</f>
        <v>177</v>
      </c>
      <c r="AI1810" s="20">
        <f ca="1">RAND()</f>
        <v>0.17547077689953872</v>
      </c>
      <c r="AJ1810" s="18">
        <f ca="1">IF(B1810=1, ROUND(_xlfn.NORM.INV(AI1810,$C$19,$C$20), 2), ROUND(_xlfn.NORM.INV(AI1810, $D$19, $D$20), 2))</f>
        <v>1677.88</v>
      </c>
      <c r="AK1810" s="15">
        <f ca="1">MIN(ROUND(H1810*(1+$C$22),0),AH1810)</f>
        <v>177</v>
      </c>
      <c r="AL1810" s="20">
        <f ca="1">RAND()</f>
        <v>0.88562998369530666</v>
      </c>
      <c r="AM1810" s="19">
        <f ca="1">(IF(B1810=1, $G$21+($G$22-$G$21)*AL1810, $H$21+($H$22-$H$21)*AL1810))</f>
        <v>3.6568899510859197E-2</v>
      </c>
      <c r="AN1810" s="15">
        <f ca="1">ROUND(AK1810*(1-AM1810), 0)</f>
        <v>171</v>
      </c>
      <c r="AO1810" s="18">
        <f ca="1">SUM(IF(AN1810&gt;H1810, (AN1810-H1810)*($G$23+AJ1810), 0),IF(AF1810&gt;G1810,(AF1810-G1810)*($G$23+AB1810),0),IF(X1810&gt;F1810,(X1810-F1810)*($G$23+T1810),0),IF(P1810&gt;E1810,(P1810-E1810)*($G$23+L1810),0))</f>
        <v>0</v>
      </c>
      <c r="AP1810" s="18">
        <f>-$C$24</f>
        <v>-313614.51120000001</v>
      </c>
      <c r="AQ1810" s="17">
        <f ca="1">L1810*P1810+T1810*X1810+AB1810*AF1810+AJ1810*AN1810-AO1810+AP1810</f>
        <v>305457.26880000002</v>
      </c>
      <c r="AS1810" s="21">
        <f ca="1">SUM(IF(AN1810&gt;H1810, (AN1810-H1810), 0),IF(AF1810&gt;G1810,(AF1810-G1810),0),IF(X1810&gt;F1810,(X1810-F1810),0),IF(P1810&gt;E1810,(P1810-E1810),0))</f>
        <v>0</v>
      </c>
    </row>
    <row r="1811" spans="1:45" x14ac:dyDescent="0.4">
      <c r="A1811" s="15">
        <v>1783</v>
      </c>
      <c r="B1811" s="15">
        <f ca="1">IF(RAND() &lt; (8/12), 0, 1)</f>
        <v>0</v>
      </c>
      <c r="C1811" s="20">
        <f ca="1">RAND()</f>
        <v>0.30208369896965848</v>
      </c>
      <c r="D1811" s="15" t="str">
        <f ca="1">LOOKUP(C1811,$H$13:$H$16,$F$13:$F$16)</f>
        <v>Airbus A380-800</v>
      </c>
      <c r="E1811" s="15">
        <f ca="1">LOOKUP(D1811,$F$6:$F$9,$I$6:$I$9)</f>
        <v>14</v>
      </c>
      <c r="F1811" s="15">
        <f ca="1">LOOKUP(D1811,$F$6:$F$9,$J$6:$J$9)</f>
        <v>76</v>
      </c>
      <c r="G1811" s="15">
        <f ca="1">LOOKUP(D1811,$F$6:$F$9,$K$6:$K$9)</f>
        <v>56</v>
      </c>
      <c r="H1811" s="15">
        <f ca="1">LOOKUP(D1811,$F$6:$F$9,$L$6:$L$9)</f>
        <v>341</v>
      </c>
      <c r="I1811" s="20">
        <f ca="1">RAND()</f>
        <v>0.60151691418204267</v>
      </c>
      <c r="J1811" s="15">
        <f ca="1">IF(B1811=1, ROUND(_xlfn.NORM.INV(I1811,$C$5,$C$6)*(1+$T$14), 0), ROUND(_xlfn.NORM.INV(I1811, $D$5, $D$6)*(1+$T$14), 0))</f>
        <v>4</v>
      </c>
      <c r="K1811" s="20">
        <f ca="1">RAND()</f>
        <v>0.79327545740472472</v>
      </c>
      <c r="L1811" s="18">
        <f ca="1">IF(B1811=1, ROUND(_xlfn.NORM.INV(K1811,$C$7,$C$8), 2), ROUND(_xlfn.NORM.INV(K1811, $D$7, $D$8), 2))</f>
        <v>10865.12</v>
      </c>
      <c r="M1811" s="15">
        <f ca="1">MIN(E1811,J1811)</f>
        <v>4</v>
      </c>
      <c r="N1811" s="15">
        <f ca="1">RAND()</f>
        <v>0.83172792473933077</v>
      </c>
      <c r="O1811" s="19">
        <f ca="1">(IF(B1811=1, $G$21+($G$22-$G$21)*N1811, $H$21+($H$22-$H$21)*N1811))</f>
        <v>3.4951837742179921E-2</v>
      </c>
      <c r="P1811" s="15">
        <f ca="1">ROUND(M1811*(1-O1811), 0)</f>
        <v>4</v>
      </c>
      <c r="Q1811" s="20">
        <f ca="1">RAND()</f>
        <v>0.24234551713124164</v>
      </c>
      <c r="R1811" s="15">
        <f ca="1">IF(B1811=1, ROUND(_xlfn.NORM.INV(Q1811,$C$9,$C$10)*(1+$T$14), 0), ROUND(_xlfn.NORM.INV(Q1811, $D$9, $D$10)*(1+$T$14), 0))</f>
        <v>33</v>
      </c>
      <c r="S1811" s="20">
        <f ca="1">RAND()</f>
        <v>0.36950632933883287</v>
      </c>
      <c r="T1811" s="18">
        <f ca="1">IF(B1811=1, ROUND(_xlfn.NORM.INV(S1811,$C$11,$C$12), 2), ROUND(_xlfn.NORM.INV(S1811, $D$11, $D$12), 2))</f>
        <v>5170.2700000000004</v>
      </c>
      <c r="U1811" s="15">
        <f ca="1">MIN(F1811,R1811)</f>
        <v>33</v>
      </c>
      <c r="V1811" s="15">
        <f ca="1">RAND()</f>
        <v>0.42966022238850721</v>
      </c>
      <c r="W1811" s="19">
        <f ca="1">(IF(B1811=1, $G$21+($G$22-$G$21)*V1811, $H$21+($H$22-$H$21)*V1811))</f>
        <v>2.2889806671655216E-2</v>
      </c>
      <c r="X1811" s="15">
        <f ca="1">ROUND(U1811*(1-W1811), 0)</f>
        <v>32</v>
      </c>
      <c r="Y1811" s="20">
        <f ca="1">RAND()</f>
        <v>0.32421266671288262</v>
      </c>
      <c r="Z1811" s="15">
        <f ca="1">IF(B1811=1, ROUND(_xlfn.NORM.INV(Y1811,$C$13,$C$14)*(1+$T$14), 0), ROUND(_xlfn.NORM.INV(Y1811, $D$13, $D$14)*(1+$T$14), 0))</f>
        <v>31</v>
      </c>
      <c r="AA1811" s="20">
        <f ca="1">RAND()</f>
        <v>0.18122897201757393</v>
      </c>
      <c r="AB1811" s="18">
        <f ca="1">IF(B1811=1, ROUND(_xlfn.NORM.INV(AA1811,$C$15,$C$16), 2), ROUND(_xlfn.NORM.INV(AA1811, $D$15, $D$16), 2))</f>
        <v>2687.29</v>
      </c>
      <c r="AC1811" s="15">
        <f ca="1">MIN(G1811,Z1811)</f>
        <v>31</v>
      </c>
      <c r="AD1811" s="15">
        <f ca="1">RAND()</f>
        <v>4.7664052602488516E-3</v>
      </c>
      <c r="AE1811" s="19">
        <f ca="1">(IF(B1811=1, $G$21+($G$22-$G$21)*AD1811, $H$21+($H$22-$H$21)*AD1811))</f>
        <v>1.0142992157807465E-2</v>
      </c>
      <c r="AF1811" s="15">
        <f ca="1">ROUND(AC1811*(1-AE1811), 0)</f>
        <v>31</v>
      </c>
      <c r="AG1811" s="20">
        <f ca="1">RAND()</f>
        <v>0.5100427756329815</v>
      </c>
      <c r="AH1811" s="15">
        <f ca="1">IF(B1811=1, ROUND(_xlfn.NORM.INV(AG1811,$C$17,$C$18)*(1+$T$14), 0), ROUND(_xlfn.NORM.INV(AG1811, $D$17, $D$18)*(1+$T$14), 0))</f>
        <v>201</v>
      </c>
      <c r="AI1811" s="20">
        <f ca="1">RAND()</f>
        <v>0.16820604299640252</v>
      </c>
      <c r="AJ1811" s="18">
        <f ca="1">IF(B1811=1, ROUND(_xlfn.NORM.INV(AI1811,$C$19,$C$20), 2), ROUND(_xlfn.NORM.INV(AI1811, $D$19, $D$20), 2))</f>
        <v>1675.71</v>
      </c>
      <c r="AK1811" s="15">
        <f ca="1">MIN(ROUND(H1811*(1+$C$22),0),AH1811)</f>
        <v>201</v>
      </c>
      <c r="AL1811" s="20">
        <f ca="1">RAND()</f>
        <v>0.47576403680868262</v>
      </c>
      <c r="AM1811" s="19">
        <f ca="1">(IF(B1811=1, $G$21+($G$22-$G$21)*AL1811, $H$21+($H$22-$H$21)*AL1811))</f>
        <v>2.4272921104260478E-2</v>
      </c>
      <c r="AN1811" s="15">
        <f ca="1">ROUND(AK1811*(1-AM1811), 0)</f>
        <v>196</v>
      </c>
      <c r="AO1811" s="18">
        <f ca="1">SUM(IF(AN1811&gt;H1811, (AN1811-H1811)*($G$23+AJ1811), 0),IF(AF1811&gt;G1811,(AF1811-G1811)*($G$23+AB1811),0),IF(X1811&gt;F1811,(X1811-F1811)*($G$23+T1811),0),IF(P1811&gt;E1811,(P1811-E1811)*($G$23+L1811),0))</f>
        <v>0</v>
      </c>
      <c r="AP1811" s="18">
        <f>-$C$24</f>
        <v>-313614.51120000001</v>
      </c>
      <c r="AQ1811" s="17">
        <f ca="1">L1811*P1811+T1811*X1811+AB1811*AF1811+AJ1811*AN1811-AO1811+AP1811</f>
        <v>307039.75880000001</v>
      </c>
      <c r="AS1811" s="21">
        <f ca="1">SUM(IF(AN1811&gt;H1811, (AN1811-H1811), 0),IF(AF1811&gt;G1811,(AF1811-G1811),0),IF(X1811&gt;F1811,(X1811-F1811),0),IF(P1811&gt;E1811,(P1811-E1811),0))</f>
        <v>0</v>
      </c>
    </row>
    <row r="1812" spans="1:45" x14ac:dyDescent="0.4">
      <c r="A1812" s="15">
        <v>1784</v>
      </c>
      <c r="B1812" s="15">
        <f ca="1">IF(RAND() &lt; (8/12), 0, 1)</f>
        <v>0</v>
      </c>
      <c r="C1812" s="20">
        <f ca="1">RAND()</f>
        <v>0.27905516352522364</v>
      </c>
      <c r="D1812" s="15" t="str">
        <f ca="1">LOOKUP(C1812,$H$13:$H$16,$F$13:$F$16)</f>
        <v>Airbus A380-800</v>
      </c>
      <c r="E1812" s="15">
        <f ca="1">LOOKUP(D1812,$F$6:$F$9,$I$6:$I$9)</f>
        <v>14</v>
      </c>
      <c r="F1812" s="15">
        <f ca="1">LOOKUP(D1812,$F$6:$F$9,$J$6:$J$9)</f>
        <v>76</v>
      </c>
      <c r="G1812" s="15">
        <f ca="1">LOOKUP(D1812,$F$6:$F$9,$K$6:$K$9)</f>
        <v>56</v>
      </c>
      <c r="H1812" s="15">
        <f ca="1">LOOKUP(D1812,$F$6:$F$9,$L$6:$L$9)</f>
        <v>341</v>
      </c>
      <c r="I1812" s="20">
        <f ca="1">RAND()</f>
        <v>0.95155648758203881</v>
      </c>
      <c r="J1812" s="15">
        <f ca="1">IF(B1812=1, ROUND(_xlfn.NORM.INV(I1812,$C$5,$C$6)*(1+$T$14), 0), ROUND(_xlfn.NORM.INV(I1812, $D$5, $D$6)*(1+$T$14), 0))</f>
        <v>6</v>
      </c>
      <c r="K1812" s="20">
        <f ca="1">RAND()</f>
        <v>0.83938506614352992</v>
      </c>
      <c r="L1812" s="18">
        <f ca="1">IF(B1812=1, ROUND(_xlfn.NORM.INV(K1812,$C$7,$C$8), 2), ROUND(_xlfn.NORM.INV(K1812, $D$7, $D$8), 2))</f>
        <v>10944.46</v>
      </c>
      <c r="M1812" s="15">
        <f ca="1">MIN(E1812,J1812)</f>
        <v>6</v>
      </c>
      <c r="N1812" s="15">
        <f ca="1">RAND()</f>
        <v>0.41094951140361091</v>
      </c>
      <c r="O1812" s="19">
        <f ca="1">(IF(B1812=1, $G$21+($G$22-$G$21)*N1812, $H$21+($H$22-$H$21)*N1812))</f>
        <v>2.2328485342108326E-2</v>
      </c>
      <c r="P1812" s="15">
        <f ca="1">ROUND(M1812*(1-O1812), 0)</f>
        <v>6</v>
      </c>
      <c r="Q1812" s="20">
        <f ca="1">RAND()</f>
        <v>0.97144981564951149</v>
      </c>
      <c r="R1812" s="15">
        <f ca="1">IF(B1812=1, ROUND(_xlfn.NORM.INV(Q1812,$C$9,$C$10)*(1+$T$14), 0), ROUND(_xlfn.NORM.INV(Q1812, $D$9, $D$10)*(1+$T$14), 0))</f>
        <v>60</v>
      </c>
      <c r="S1812" s="20">
        <f ca="1">RAND()</f>
        <v>0.96998717729291006</v>
      </c>
      <c r="T1812" s="18">
        <f ca="1">IF(B1812=1, ROUND(_xlfn.NORM.INV(S1812,$C$11,$C$12), 2), ROUND(_xlfn.NORM.INV(S1812, $D$11, $D$12), 2))</f>
        <v>5674.74</v>
      </c>
      <c r="U1812" s="15">
        <f ca="1">MIN(F1812,R1812)</f>
        <v>60</v>
      </c>
      <c r="V1812" s="15">
        <f ca="1">RAND()</f>
        <v>0.7151865099784761</v>
      </c>
      <c r="W1812" s="19">
        <f ca="1">(IF(B1812=1, $G$21+($G$22-$G$21)*V1812, $H$21+($H$22-$H$21)*V1812))</f>
        <v>3.145559529935428E-2</v>
      </c>
      <c r="X1812" s="15">
        <f ca="1">ROUND(U1812*(1-W1812), 0)</f>
        <v>58</v>
      </c>
      <c r="Y1812" s="20">
        <f ca="1">RAND()</f>
        <v>0.63806062884132497</v>
      </c>
      <c r="Z1812" s="15">
        <f ca="1">IF(B1812=1, ROUND(_xlfn.NORM.INV(Y1812,$C$13,$C$14)*(1+$T$14), 0), ROUND(_xlfn.NORM.INV(Y1812, $D$13, $D$14)*(1+$T$14), 0))</f>
        <v>39</v>
      </c>
      <c r="AA1812" s="20">
        <f ca="1">RAND()</f>
        <v>0.7020633942655371</v>
      </c>
      <c r="AB1812" s="18">
        <f ca="1">IF(B1812=1, ROUND(_xlfn.NORM.INV(AA1812,$C$15,$C$16), 2), ROUND(_xlfn.NORM.INV(AA1812, $D$15, $D$16), 2))</f>
        <v>2862.42</v>
      </c>
      <c r="AC1812" s="15">
        <f ca="1">MIN(G1812,Z1812)</f>
        <v>39</v>
      </c>
      <c r="AD1812" s="15">
        <f ca="1">RAND()</f>
        <v>0.93749816842942313</v>
      </c>
      <c r="AE1812" s="19">
        <f ca="1">(IF(B1812=1, $G$21+($G$22-$G$21)*AD1812, $H$21+($H$22-$H$21)*AD1812))</f>
        <v>3.8124945052882692E-2</v>
      </c>
      <c r="AF1812" s="15">
        <f ca="1">ROUND(AC1812*(1-AE1812), 0)</f>
        <v>38</v>
      </c>
      <c r="AG1812" s="20">
        <f ca="1">RAND()</f>
        <v>0.35625155949274201</v>
      </c>
      <c r="AH1812" s="15">
        <f ca="1">IF(B1812=1, ROUND(_xlfn.NORM.INV(AG1812,$C$17,$C$18)*(1+$T$14), 0), ROUND(_xlfn.NORM.INV(AG1812, $D$17, $D$18)*(1+$T$14), 0))</f>
        <v>180</v>
      </c>
      <c r="AI1812" s="20">
        <f ca="1">RAND()</f>
        <v>0.37240836633519869</v>
      </c>
      <c r="AJ1812" s="18">
        <f ca="1">IF(B1812=1, ROUND(_xlfn.NORM.INV(AI1812,$C$19,$C$20), 2), ROUND(_xlfn.NORM.INV(AI1812, $D$19, $D$20), 2))</f>
        <v>1724.01</v>
      </c>
      <c r="AK1812" s="15">
        <f ca="1">MIN(ROUND(H1812*(1+$C$22),0),AH1812)</f>
        <v>180</v>
      </c>
      <c r="AL1812" s="20">
        <f ca="1">RAND()</f>
        <v>0.52205510936521626</v>
      </c>
      <c r="AM1812" s="19">
        <f ca="1">(IF(B1812=1, $G$21+($G$22-$G$21)*AL1812, $H$21+($H$22-$H$21)*AL1812))</f>
        <v>2.5661653280956487E-2</v>
      </c>
      <c r="AN1812" s="15">
        <f ca="1">ROUND(AK1812*(1-AM1812), 0)</f>
        <v>175</v>
      </c>
      <c r="AO1812" s="18">
        <f ca="1">SUM(IF(AN1812&gt;H1812, (AN1812-H1812)*($G$23+AJ1812), 0),IF(AF1812&gt;G1812,(AF1812-G1812)*($G$23+AB1812),0),IF(X1812&gt;F1812,(X1812-F1812)*($G$23+T1812),0),IF(P1812&gt;E1812,(P1812-E1812)*($G$23+L1812),0))</f>
        <v>0</v>
      </c>
      <c r="AP1812" s="18">
        <f>-$C$24</f>
        <v>-313614.51120000001</v>
      </c>
      <c r="AQ1812" s="17">
        <f ca="1">L1812*P1812+T1812*X1812+AB1812*AF1812+AJ1812*AN1812-AO1812+AP1812</f>
        <v>491660.87880000001</v>
      </c>
      <c r="AS1812" s="21">
        <f ca="1">SUM(IF(AN1812&gt;H1812, (AN1812-H1812), 0),IF(AF1812&gt;G1812,(AF1812-G1812),0),IF(X1812&gt;F1812,(X1812-F1812),0),IF(P1812&gt;E1812,(P1812-E1812),0))</f>
        <v>0</v>
      </c>
    </row>
    <row r="1813" spans="1:45" x14ac:dyDescent="0.4">
      <c r="A1813" s="15">
        <v>1785</v>
      </c>
      <c r="B1813" s="15">
        <f ca="1">IF(RAND() &lt; (8/12), 0, 1)</f>
        <v>1</v>
      </c>
      <c r="C1813" s="20">
        <f ca="1">RAND()</f>
        <v>0.48013787765213689</v>
      </c>
      <c r="D1813" s="15" t="str">
        <f ca="1">LOOKUP(C1813,$H$13:$H$16,$F$13:$F$16)</f>
        <v>Airbus A380-800</v>
      </c>
      <c r="E1813" s="15">
        <f ca="1">LOOKUP(D1813,$F$6:$F$9,$I$6:$I$9)</f>
        <v>14</v>
      </c>
      <c r="F1813" s="15">
        <f ca="1">LOOKUP(D1813,$F$6:$F$9,$J$6:$J$9)</f>
        <v>76</v>
      </c>
      <c r="G1813" s="15">
        <f ca="1">LOOKUP(D1813,$F$6:$F$9,$K$6:$K$9)</f>
        <v>56</v>
      </c>
      <c r="H1813" s="15">
        <f ca="1">LOOKUP(D1813,$F$6:$F$9,$L$6:$L$9)</f>
        <v>341</v>
      </c>
      <c r="I1813" s="20">
        <f ca="1">RAND()</f>
        <v>0.17955829184648031</v>
      </c>
      <c r="J1813" s="15">
        <f ca="1">IF(B1813=1, ROUND(_xlfn.NORM.INV(I1813,$C$5,$C$6)*(1+$T$14), 0), ROUND(_xlfn.NORM.INV(I1813, $D$5, $D$6)*(1+$T$14), 0))</f>
        <v>4</v>
      </c>
      <c r="K1813" s="20">
        <f ca="1">RAND()</f>
        <v>0.95457030213180982</v>
      </c>
      <c r="L1813" s="18">
        <f ca="1">IF(B1813=1, ROUND(_xlfn.NORM.INV(K1813,$C$7,$C$8), 2), ROUND(_xlfn.NORM.INV(K1813, $D$7, $D$8), 2))</f>
        <v>16708.25</v>
      </c>
      <c r="M1813" s="15">
        <f ca="1">MIN(E1813,J1813)</f>
        <v>4</v>
      </c>
      <c r="N1813" s="15">
        <f ca="1">RAND()</f>
        <v>0.65526750739966111</v>
      </c>
      <c r="O1813" s="19">
        <f ca="1">(IF(B1813=1, $G$21+($G$22-$G$21)*N1813, $H$21+($H$22-$H$21)*N1813))</f>
        <v>3.7934362758988135E-2</v>
      </c>
      <c r="P1813" s="15">
        <f ca="1">ROUND(M1813*(1-O1813), 0)</f>
        <v>4</v>
      </c>
      <c r="Q1813" s="20">
        <f ca="1">RAND()</f>
        <v>0.63300779888477021</v>
      </c>
      <c r="R1813" s="15">
        <f ca="1">IF(B1813=1, ROUND(_xlfn.NORM.INV(Q1813,$C$9,$C$10)*(1+$T$14), 0), ROUND(_xlfn.NORM.INV(Q1813, $D$9, $D$10)*(1+$T$14), 0))</f>
        <v>69</v>
      </c>
      <c r="S1813" s="20">
        <f ca="1">RAND()</f>
        <v>0.84526398163850824</v>
      </c>
      <c r="T1813" s="18">
        <f ca="1">IF(B1813=1, ROUND(_xlfn.NORM.INV(S1813,$C$11,$C$12), 2), ROUND(_xlfn.NORM.INV(S1813, $D$11, $D$12), 2))</f>
        <v>7745.88</v>
      </c>
      <c r="U1813" s="15">
        <f ca="1">MIN(F1813,R1813)</f>
        <v>69</v>
      </c>
      <c r="V1813" s="15">
        <f ca="1">RAND()</f>
        <v>0.26770956671489377</v>
      </c>
      <c r="W1813" s="19">
        <f ca="1">(IF(B1813=1, $G$21+($G$22-$G$21)*V1813, $H$21+($H$22-$H$21)*V1813))</f>
        <v>2.4369834835021281E-2</v>
      </c>
      <c r="X1813" s="15">
        <f ca="1">ROUND(U1813*(1-W1813), 0)</f>
        <v>67</v>
      </c>
      <c r="Y1813" s="20">
        <f ca="1">RAND()</f>
        <v>0.471832288940772</v>
      </c>
      <c r="Z1813" s="15">
        <f ca="1">IF(B1813=1, ROUND(_xlfn.NORM.INV(Y1813,$C$13,$C$14)*(1+$T$14), 0), ROUND(_xlfn.NORM.INV(Y1813, $D$13, $D$14)*(1+$T$14), 0))</f>
        <v>53</v>
      </c>
      <c r="AA1813" s="20">
        <f ca="1">RAND()</f>
        <v>0.77712754177638477</v>
      </c>
      <c r="AB1813" s="18">
        <f ca="1">IF(B1813=1, ROUND(_xlfn.NORM.INV(AA1813,$C$15,$C$16), 2), ROUND(_xlfn.NORM.INV(AA1813, $D$15, $D$16), 2))</f>
        <v>4009.08</v>
      </c>
      <c r="AC1813" s="15">
        <f ca="1">MIN(G1813,Z1813)</f>
        <v>53</v>
      </c>
      <c r="AD1813" s="15">
        <f ca="1">RAND()</f>
        <v>0.72559990547984043</v>
      </c>
      <c r="AE1813" s="19">
        <f ca="1">(IF(B1813=1, $G$21+($G$22-$G$21)*AD1813, $H$21+($H$22-$H$21)*AD1813))</f>
        <v>4.0395996691794417E-2</v>
      </c>
      <c r="AF1813" s="15">
        <f ca="1">ROUND(AC1813*(1-AE1813), 0)</f>
        <v>51</v>
      </c>
      <c r="AG1813" s="20">
        <f ca="1">RAND()</f>
        <v>6.9409544594369765E-2</v>
      </c>
      <c r="AH1813" s="15">
        <f ca="1">IF(B1813=1, ROUND(_xlfn.NORM.INV(AG1813,$C$17,$C$18)*(1+$T$14), 0), ROUND(_xlfn.NORM.INV(AG1813, $D$17, $D$18)*(1+$T$14), 0))</f>
        <v>118</v>
      </c>
      <c r="AI1813" s="20">
        <f ca="1">RAND()</f>
        <v>0.91429530828813799</v>
      </c>
      <c r="AJ1813" s="18">
        <f ca="1">IF(B1813=1, ROUND(_xlfn.NORM.INV(AI1813,$C$19,$C$20), 2), ROUND(_xlfn.NORM.INV(AI1813, $D$19, $D$20), 2))</f>
        <v>2687.57</v>
      </c>
      <c r="AK1813" s="15">
        <f ca="1">MIN(ROUND(H1813*(1+$C$22),0),AH1813)</f>
        <v>118</v>
      </c>
      <c r="AL1813" s="20">
        <f ca="1">RAND()</f>
        <v>0.16198371057431826</v>
      </c>
      <c r="AM1813" s="19">
        <f ca="1">(IF(B1813=1, $G$21+($G$22-$G$21)*AL1813, $H$21+($H$22-$H$21)*AL1813))</f>
        <v>2.066942987010114E-2</v>
      </c>
      <c r="AN1813" s="15">
        <f ca="1">ROUND(AK1813*(1-AM1813), 0)</f>
        <v>116</v>
      </c>
      <c r="AO1813" s="18">
        <f ca="1">SUM(IF(AN1813&gt;H1813, (AN1813-H1813)*($G$23+AJ1813), 0),IF(AF1813&gt;G1813,(AF1813-G1813)*($G$23+AB1813),0),IF(X1813&gt;F1813,(X1813-F1813)*($G$23+T1813),0),IF(P1813&gt;E1813,(P1813-E1813)*($G$23+L1813),0))</f>
        <v>0</v>
      </c>
      <c r="AP1813" s="18">
        <f>-$C$24</f>
        <v>-313614.51120000001</v>
      </c>
      <c r="AQ1813" s="17">
        <f ca="1">L1813*P1813+T1813*X1813+AB1813*AF1813+AJ1813*AN1813-AO1813+AP1813</f>
        <v>788413.64879999985</v>
      </c>
      <c r="AS1813" s="21">
        <f ca="1">SUM(IF(AN1813&gt;H1813, (AN1813-H1813), 0),IF(AF1813&gt;G1813,(AF1813-G1813),0),IF(X1813&gt;F1813,(X1813-F1813),0),IF(P1813&gt;E1813,(P1813-E1813),0))</f>
        <v>0</v>
      </c>
    </row>
    <row r="1814" spans="1:45" x14ac:dyDescent="0.4">
      <c r="A1814" s="15">
        <v>1786</v>
      </c>
      <c r="B1814" s="15">
        <f ca="1">IF(RAND() &lt; (8/12), 0, 1)</f>
        <v>0</v>
      </c>
      <c r="C1814" s="20">
        <f ca="1">RAND()</f>
        <v>0.24279768248323697</v>
      </c>
      <c r="D1814" s="15" t="str">
        <f ca="1">LOOKUP(C1814,$H$13:$H$16,$F$13:$F$16)</f>
        <v>Airbus A380-800</v>
      </c>
      <c r="E1814" s="15">
        <f ca="1">LOOKUP(D1814,$F$6:$F$9,$I$6:$I$9)</f>
        <v>14</v>
      </c>
      <c r="F1814" s="15">
        <f ca="1">LOOKUP(D1814,$F$6:$F$9,$J$6:$J$9)</f>
        <v>76</v>
      </c>
      <c r="G1814" s="15">
        <f ca="1">LOOKUP(D1814,$F$6:$F$9,$K$6:$K$9)</f>
        <v>56</v>
      </c>
      <c r="H1814" s="15">
        <f ca="1">LOOKUP(D1814,$F$6:$F$9,$L$6:$L$9)</f>
        <v>341</v>
      </c>
      <c r="I1814" s="20">
        <f ca="1">RAND()</f>
        <v>0.14755842160743704</v>
      </c>
      <c r="J1814" s="15">
        <f ca="1">IF(B1814=1, ROUND(_xlfn.NORM.INV(I1814,$C$5,$C$6)*(1+$T$14), 0), ROUND(_xlfn.NORM.INV(I1814, $D$5, $D$6)*(1+$T$14), 0))</f>
        <v>3</v>
      </c>
      <c r="K1814" s="20">
        <f ca="1">RAND()</f>
        <v>0.84496089023609533</v>
      </c>
      <c r="L1814" s="18">
        <f ca="1">IF(B1814=1, ROUND(_xlfn.NORM.INV(K1814,$C$7,$C$8), 2), ROUND(_xlfn.NORM.INV(K1814, $D$7, $D$8), 2))</f>
        <v>10955</v>
      </c>
      <c r="M1814" s="15">
        <f ca="1">MIN(E1814,J1814)</f>
        <v>3</v>
      </c>
      <c r="N1814" s="15">
        <f ca="1">RAND()</f>
        <v>0.5332496004705759</v>
      </c>
      <c r="O1814" s="19">
        <f ca="1">(IF(B1814=1, $G$21+($G$22-$G$21)*N1814, $H$21+($H$22-$H$21)*N1814))</f>
        <v>2.5997488014117276E-2</v>
      </c>
      <c r="P1814" s="15">
        <f ca="1">ROUND(M1814*(1-O1814), 0)</f>
        <v>3</v>
      </c>
      <c r="Q1814" s="20">
        <f ca="1">RAND()</f>
        <v>0.6852958438417992</v>
      </c>
      <c r="R1814" s="15">
        <f ca="1">IF(B1814=1, ROUND(_xlfn.NORM.INV(Q1814,$C$9,$C$10)*(1+$T$14), 0), ROUND(_xlfn.NORM.INV(Q1814, $D$9, $D$10)*(1+$T$14), 0))</f>
        <v>45</v>
      </c>
      <c r="S1814" s="20">
        <f ca="1">RAND()</f>
        <v>0.5490168163993181</v>
      </c>
      <c r="T1814" s="18">
        <f ca="1">IF(B1814=1, ROUND(_xlfn.NORM.INV(S1814,$C$11,$C$12), 2), ROUND(_xlfn.NORM.INV(S1814, $D$11, $D$12), 2))</f>
        <v>5274.26</v>
      </c>
      <c r="U1814" s="15">
        <f ca="1">MIN(F1814,R1814)</f>
        <v>45</v>
      </c>
      <c r="V1814" s="15">
        <f ca="1">RAND()</f>
        <v>0.95363963738890201</v>
      </c>
      <c r="W1814" s="19">
        <f ca="1">(IF(B1814=1, $G$21+($G$22-$G$21)*V1814, $H$21+($H$22-$H$21)*V1814))</f>
        <v>3.860918912166706E-2</v>
      </c>
      <c r="X1814" s="15">
        <f ca="1">ROUND(U1814*(1-W1814), 0)</f>
        <v>43</v>
      </c>
      <c r="Y1814" s="20">
        <f ca="1">RAND()</f>
        <v>0.15119769484432111</v>
      </c>
      <c r="Z1814" s="15">
        <f ca="1">IF(B1814=1, ROUND(_xlfn.NORM.INV(Y1814,$C$13,$C$14)*(1+$T$14), 0), ROUND(_xlfn.NORM.INV(Y1814, $D$13, $D$14)*(1+$T$14), 0))</f>
        <v>26</v>
      </c>
      <c r="AA1814" s="20">
        <f ca="1">RAND()</f>
        <v>0.5891434108480984</v>
      </c>
      <c r="AB1814" s="18">
        <f ca="1">IF(B1814=1, ROUND(_xlfn.NORM.INV(AA1814,$C$15,$C$16), 2), ROUND(_xlfn.NORM.INV(AA1814, $D$15, $D$16), 2))</f>
        <v>2825.36</v>
      </c>
      <c r="AC1814" s="15">
        <f ca="1">MIN(G1814,Z1814)</f>
        <v>26</v>
      </c>
      <c r="AD1814" s="15">
        <f ca="1">RAND()</f>
        <v>0.5745154823048586</v>
      </c>
      <c r="AE1814" s="19">
        <f ca="1">(IF(B1814=1, $G$21+($G$22-$G$21)*AD1814, $H$21+($H$22-$H$21)*AD1814))</f>
        <v>2.7235464469145758E-2</v>
      </c>
      <c r="AF1814" s="15">
        <f ca="1">ROUND(AC1814*(1-AE1814), 0)</f>
        <v>25</v>
      </c>
      <c r="AG1814" s="20">
        <f ca="1">RAND()</f>
        <v>0.39529929291610011</v>
      </c>
      <c r="AH1814" s="15">
        <f ca="1">IF(B1814=1, ROUND(_xlfn.NORM.INV(AG1814,$C$17,$C$18)*(1+$T$14), 0), ROUND(_xlfn.NORM.INV(AG1814, $D$17, $D$18)*(1+$T$14), 0))</f>
        <v>186</v>
      </c>
      <c r="AI1814" s="20">
        <f ca="1">RAND()</f>
        <v>0.29687584109922527</v>
      </c>
      <c r="AJ1814" s="18">
        <f ca="1">IF(B1814=1, ROUND(_xlfn.NORM.INV(AI1814,$C$19,$C$20), 2), ROUND(_xlfn.NORM.INV(AI1814, $D$19, $D$20), 2))</f>
        <v>1708.21</v>
      </c>
      <c r="AK1814" s="15">
        <f ca="1">MIN(ROUND(H1814*(1+$C$22),0),AH1814)</f>
        <v>186</v>
      </c>
      <c r="AL1814" s="20">
        <f ca="1">RAND()</f>
        <v>9.4732672678212504E-2</v>
      </c>
      <c r="AM1814" s="19">
        <f ca="1">(IF(B1814=1, $G$21+($G$22-$G$21)*AL1814, $H$21+($H$22-$H$21)*AL1814))</f>
        <v>1.2841980180346376E-2</v>
      </c>
      <c r="AN1814" s="15">
        <f ca="1">ROUND(AK1814*(1-AM1814), 0)</f>
        <v>184</v>
      </c>
      <c r="AO1814" s="18">
        <f ca="1">SUM(IF(AN1814&gt;H1814, (AN1814-H1814)*($G$23+AJ1814), 0),IF(AF1814&gt;G1814,(AF1814-G1814)*($G$23+AB1814),0),IF(X1814&gt;F1814,(X1814-F1814)*($G$23+T1814),0),IF(P1814&gt;E1814,(P1814-E1814)*($G$23+L1814),0))</f>
        <v>0</v>
      </c>
      <c r="AP1814" s="18">
        <f>-$C$24</f>
        <v>-313614.51120000001</v>
      </c>
      <c r="AQ1814" s="17">
        <f ca="1">L1814*P1814+T1814*X1814+AB1814*AF1814+AJ1814*AN1814-AO1814+AP1814</f>
        <v>330988.30880000006</v>
      </c>
      <c r="AS1814" s="21">
        <f ca="1">SUM(IF(AN1814&gt;H1814, (AN1814-H1814), 0),IF(AF1814&gt;G1814,(AF1814-G1814),0),IF(X1814&gt;F1814,(X1814-F1814),0),IF(P1814&gt;E1814,(P1814-E1814),0))</f>
        <v>0</v>
      </c>
    </row>
    <row r="1815" spans="1:45" x14ac:dyDescent="0.4">
      <c r="A1815" s="15">
        <v>1787</v>
      </c>
      <c r="B1815" s="15">
        <f ca="1">IF(RAND() &lt; (8/12), 0, 1)</f>
        <v>0</v>
      </c>
      <c r="C1815" s="20">
        <f ca="1">RAND()</f>
        <v>0.51454919158028201</v>
      </c>
      <c r="D1815" s="15" t="str">
        <f ca="1">LOOKUP(C1815,$H$13:$H$16,$F$13:$F$16)</f>
        <v>Airbus A380-800</v>
      </c>
      <c r="E1815" s="15">
        <f ca="1">LOOKUP(D1815,$F$6:$F$9,$I$6:$I$9)</f>
        <v>14</v>
      </c>
      <c r="F1815" s="15">
        <f ca="1">LOOKUP(D1815,$F$6:$F$9,$J$6:$J$9)</f>
        <v>76</v>
      </c>
      <c r="G1815" s="15">
        <f ca="1">LOOKUP(D1815,$F$6:$F$9,$K$6:$K$9)</f>
        <v>56</v>
      </c>
      <c r="H1815" s="15">
        <f ca="1">LOOKUP(D1815,$F$6:$F$9,$L$6:$L$9)</f>
        <v>341</v>
      </c>
      <c r="I1815" s="20">
        <f ca="1">RAND()</f>
        <v>0.84765271712992751</v>
      </c>
      <c r="J1815" s="15">
        <f ca="1">IF(B1815=1, ROUND(_xlfn.NORM.INV(I1815,$C$5,$C$6)*(1+$T$14), 0), ROUND(_xlfn.NORM.INV(I1815, $D$5, $D$6)*(1+$T$14), 0))</f>
        <v>5</v>
      </c>
      <c r="K1815" s="20">
        <f ca="1">RAND()</f>
        <v>5.3135738703833035E-2</v>
      </c>
      <c r="L1815" s="18">
        <f ca="1">IF(B1815=1, ROUND(_xlfn.NORM.INV(K1815,$C$7,$C$8), 2), ROUND(_xlfn.NORM.INV(K1815, $D$7, $D$8), 2))</f>
        <v>9756.25</v>
      </c>
      <c r="M1815" s="15">
        <f ca="1">MIN(E1815,J1815)</f>
        <v>5</v>
      </c>
      <c r="N1815" s="15">
        <f ca="1">RAND()</f>
        <v>0.57821403040478681</v>
      </c>
      <c r="O1815" s="19">
        <f ca="1">(IF(B1815=1, $G$21+($G$22-$G$21)*N1815, $H$21+($H$22-$H$21)*N1815))</f>
        <v>2.7346420912143607E-2</v>
      </c>
      <c r="P1815" s="15">
        <f ca="1">ROUND(M1815*(1-O1815), 0)</f>
        <v>5</v>
      </c>
      <c r="Q1815" s="20">
        <f ca="1">RAND()</f>
        <v>0.36320734831614554</v>
      </c>
      <c r="R1815" s="15">
        <f ca="1">IF(B1815=1, ROUND(_xlfn.NORM.INV(Q1815,$C$9,$C$10)*(1+$T$14), 0), ROUND(_xlfn.NORM.INV(Q1815, $D$9, $D$10)*(1+$T$14), 0))</f>
        <v>36</v>
      </c>
      <c r="S1815" s="20">
        <f ca="1">RAND()</f>
        <v>0.30331310660049016</v>
      </c>
      <c r="T1815" s="18">
        <f ca="1">IF(B1815=1, ROUND(_xlfn.NORM.INV(S1815,$C$11,$C$12), 2), ROUND(_xlfn.NORM.INV(S1815, $D$11, $D$12), 2))</f>
        <v>5128.8599999999997</v>
      </c>
      <c r="U1815" s="15">
        <f ca="1">MIN(F1815,R1815)</f>
        <v>36</v>
      </c>
      <c r="V1815" s="15">
        <f ca="1">RAND()</f>
        <v>9.3880906448157275E-2</v>
      </c>
      <c r="W1815" s="19">
        <f ca="1">(IF(B1815=1, $G$21+($G$22-$G$21)*V1815, $H$21+($H$22-$H$21)*V1815))</f>
        <v>1.2816427193444719E-2</v>
      </c>
      <c r="X1815" s="15">
        <f ca="1">ROUND(U1815*(1-W1815), 0)</f>
        <v>36</v>
      </c>
      <c r="Y1815" s="20">
        <f ca="1">RAND()</f>
        <v>0.12466096862560505</v>
      </c>
      <c r="Z1815" s="15">
        <f ca="1">IF(B1815=1, ROUND(_xlfn.NORM.INV(Y1815,$C$13,$C$14)*(1+$T$14), 0), ROUND(_xlfn.NORM.INV(Y1815, $D$13, $D$14)*(1+$T$14), 0))</f>
        <v>25</v>
      </c>
      <c r="AA1815" s="20">
        <f ca="1">RAND()</f>
        <v>0.19588841814364932</v>
      </c>
      <c r="AB1815" s="18">
        <f ca="1">IF(B1815=1, ROUND(_xlfn.NORM.INV(AA1815,$C$15,$C$16), 2), ROUND(_xlfn.NORM.INV(AA1815, $D$15, $D$16), 2))</f>
        <v>2693.88</v>
      </c>
      <c r="AC1815" s="15">
        <f ca="1">MIN(G1815,Z1815)</f>
        <v>25</v>
      </c>
      <c r="AD1815" s="15">
        <f ca="1">RAND()</f>
        <v>0.94075215534505385</v>
      </c>
      <c r="AE1815" s="19">
        <f ca="1">(IF(B1815=1, $G$21+($G$22-$G$21)*AD1815, $H$21+($H$22-$H$21)*AD1815))</f>
        <v>3.8222564660351614E-2</v>
      </c>
      <c r="AF1815" s="15">
        <f ca="1">ROUND(AC1815*(1-AE1815), 0)</f>
        <v>24</v>
      </c>
      <c r="AG1815" s="20">
        <f ca="1">RAND()</f>
        <v>0.23123663718610765</v>
      </c>
      <c r="AH1815" s="15">
        <f ca="1">IF(B1815=1, ROUND(_xlfn.NORM.INV(AG1815,$C$17,$C$18)*(1+$T$14), 0), ROUND(_xlfn.NORM.INV(AG1815, $D$17, $D$18)*(1+$T$14), 0))</f>
        <v>161</v>
      </c>
      <c r="AI1815" s="20">
        <f ca="1">RAND()</f>
        <v>0.5166813067802658</v>
      </c>
      <c r="AJ1815" s="18">
        <f ca="1">IF(B1815=1, ROUND(_xlfn.NORM.INV(AI1815,$C$19,$C$20), 2), ROUND(_xlfn.NORM.INV(AI1815, $D$19, $D$20), 2))</f>
        <v>1751.91</v>
      </c>
      <c r="AK1815" s="15">
        <f ca="1">MIN(ROUND(H1815*(1+$C$22),0),AH1815)</f>
        <v>161</v>
      </c>
      <c r="AL1815" s="20">
        <f ca="1">RAND()</f>
        <v>9.7077726982202295E-2</v>
      </c>
      <c r="AM1815" s="19">
        <f ca="1">(IF(B1815=1, $G$21+($G$22-$G$21)*AL1815, $H$21+($H$22-$H$21)*AL1815))</f>
        <v>1.291233180946607E-2</v>
      </c>
      <c r="AN1815" s="15">
        <f ca="1">ROUND(AK1815*(1-AM1815), 0)</f>
        <v>159</v>
      </c>
      <c r="AO1815" s="18">
        <f ca="1">SUM(IF(AN1815&gt;H1815, (AN1815-H1815)*($G$23+AJ1815), 0),IF(AF1815&gt;G1815,(AF1815-G1815)*($G$23+AB1815),0),IF(X1815&gt;F1815,(X1815-F1815)*($G$23+T1815),0),IF(P1815&gt;E1815,(P1815-E1815)*($G$23+L1815),0))</f>
        <v>0</v>
      </c>
      <c r="AP1815" s="18">
        <f>-$C$24</f>
        <v>-313614.51120000001</v>
      </c>
      <c r="AQ1815" s="17">
        <f ca="1">L1815*P1815+T1815*X1815+AB1815*AF1815+AJ1815*AN1815-AO1815+AP1815</f>
        <v>263012.50880000001</v>
      </c>
      <c r="AS1815" s="21">
        <f ca="1">SUM(IF(AN1815&gt;H1815, (AN1815-H1815), 0),IF(AF1815&gt;G1815,(AF1815-G1815),0),IF(X1815&gt;F1815,(X1815-F1815),0),IF(P1815&gt;E1815,(P1815-E1815),0))</f>
        <v>0</v>
      </c>
    </row>
    <row r="1816" spans="1:45" x14ac:dyDescent="0.4">
      <c r="A1816" s="15">
        <v>1788</v>
      </c>
      <c r="B1816" s="15">
        <f ca="1">IF(RAND() &lt; (8/12), 0, 1)</f>
        <v>1</v>
      </c>
      <c r="C1816" s="20">
        <f ca="1">RAND()</f>
        <v>0.30893789707405162</v>
      </c>
      <c r="D1816" s="15" t="str">
        <f ca="1">LOOKUP(C1816,$H$13:$H$16,$F$13:$F$16)</f>
        <v>Airbus A380-800</v>
      </c>
      <c r="E1816" s="15">
        <f ca="1">LOOKUP(D1816,$F$6:$F$9,$I$6:$I$9)</f>
        <v>14</v>
      </c>
      <c r="F1816" s="15">
        <f ca="1">LOOKUP(D1816,$F$6:$F$9,$J$6:$J$9)</f>
        <v>76</v>
      </c>
      <c r="G1816" s="15">
        <f ca="1">LOOKUP(D1816,$F$6:$F$9,$K$6:$K$9)</f>
        <v>56</v>
      </c>
      <c r="H1816" s="15">
        <f ca="1">LOOKUP(D1816,$F$6:$F$9,$L$6:$L$9)</f>
        <v>341</v>
      </c>
      <c r="I1816" s="20">
        <f ca="1">RAND()</f>
        <v>0.10375660081545557</v>
      </c>
      <c r="J1816" s="15">
        <f ca="1">IF(B1816=1, ROUND(_xlfn.NORM.INV(I1816,$C$5,$C$6)*(1+$T$14), 0), ROUND(_xlfn.NORM.INV(I1816, $D$5, $D$6)*(1+$T$14), 0))</f>
        <v>4</v>
      </c>
      <c r="K1816" s="20">
        <f ca="1">RAND()</f>
        <v>0.32329779362514677</v>
      </c>
      <c r="L1816" s="18">
        <f ca="1">IF(B1816=1, ROUND(_xlfn.NORM.INV(K1816,$C$7,$C$8), 2), ROUND(_xlfn.NORM.INV(K1816, $D$7, $D$8), 2))</f>
        <v>12832.02</v>
      </c>
      <c r="M1816" s="15">
        <f ca="1">MIN(E1816,J1816)</f>
        <v>4</v>
      </c>
      <c r="N1816" s="15">
        <f ca="1">RAND()</f>
        <v>0.80713994094654851</v>
      </c>
      <c r="O1816" s="19">
        <f ca="1">(IF(B1816=1, $G$21+($G$22-$G$21)*N1816, $H$21+($H$22-$H$21)*N1816))</f>
        <v>4.3249897933129201E-2</v>
      </c>
      <c r="P1816" s="15">
        <f ca="1">ROUND(M1816*(1-O1816), 0)</f>
        <v>4</v>
      </c>
      <c r="Q1816" s="20">
        <f ca="1">RAND()</f>
        <v>0.37433283736669487</v>
      </c>
      <c r="R1816" s="15">
        <f ca="1">IF(B1816=1, ROUND(_xlfn.NORM.INV(Q1816,$C$9,$C$10)*(1+$T$14), 0), ROUND(_xlfn.NORM.INV(Q1816, $D$9, $D$10)*(1+$T$14), 0))</f>
        <v>53</v>
      </c>
      <c r="S1816" s="20">
        <f ca="1">RAND()</f>
        <v>0.38069181972917732</v>
      </c>
      <c r="T1816" s="18">
        <f ca="1">IF(B1816=1, ROUND(_xlfn.NORM.INV(S1816,$C$11,$C$12), 2), ROUND(_xlfn.NORM.INV(S1816, $D$11, $D$12), 2))</f>
        <v>6555.62</v>
      </c>
      <c r="U1816" s="15">
        <f ca="1">MIN(F1816,R1816)</f>
        <v>53</v>
      </c>
      <c r="V1816" s="15">
        <f ca="1">RAND()</f>
        <v>0.45284968315896323</v>
      </c>
      <c r="W1816" s="19">
        <f ca="1">(IF(B1816=1, $G$21+($G$22-$G$21)*V1816, $H$21+($H$22-$H$21)*V1816))</f>
        <v>3.0849738910563713E-2</v>
      </c>
      <c r="X1816" s="15">
        <f ca="1">ROUND(U1816*(1-W1816), 0)</f>
        <v>51</v>
      </c>
      <c r="Y1816" s="20">
        <f ca="1">RAND()</f>
        <v>0.74264224944956481</v>
      </c>
      <c r="Z1816" s="15">
        <f ca="1">IF(B1816=1, ROUND(_xlfn.NORM.INV(Y1816,$C$13,$C$14)*(1+$T$14), 0), ROUND(_xlfn.NORM.INV(Y1816, $D$13, $D$14)*(1+$T$14), 0))</f>
        <v>70</v>
      </c>
      <c r="AA1816" s="20">
        <f ca="1">RAND()</f>
        <v>0.68519471469861415</v>
      </c>
      <c r="AB1816" s="18">
        <f ca="1">IF(B1816=1, ROUND(_xlfn.NORM.INV(AA1816,$C$15,$C$16), 2), ROUND(_xlfn.NORM.INV(AA1816, $D$15, $D$16), 2))</f>
        <v>3874.3</v>
      </c>
      <c r="AC1816" s="15">
        <f ca="1">MIN(G1816,Z1816)</f>
        <v>56</v>
      </c>
      <c r="AD1816" s="15">
        <f ca="1">RAND()</f>
        <v>0.69694300802226283</v>
      </c>
      <c r="AE1816" s="19">
        <f ca="1">(IF(B1816=1, $G$21+($G$22-$G$21)*AD1816, $H$21+($H$22-$H$21)*AD1816))</f>
        <v>3.93930052807792E-2</v>
      </c>
      <c r="AF1816" s="15">
        <f ca="1">ROUND(AC1816*(1-AE1816), 0)</f>
        <v>54</v>
      </c>
      <c r="AG1816" s="20">
        <f ca="1">RAND()</f>
        <v>0.76850032987038486</v>
      </c>
      <c r="AH1816" s="15">
        <f ca="1">IF(B1816=1, ROUND(_xlfn.NORM.INV(AG1816,$C$17,$C$18)*(1+$T$14), 0), ROUND(_xlfn.NORM.INV(AG1816, $D$17, $D$18)*(1+$T$14), 0))</f>
        <v>397</v>
      </c>
      <c r="AI1816" s="20">
        <f ca="1">RAND()</f>
        <v>0.99650474281192813</v>
      </c>
      <c r="AJ1816" s="18">
        <f ca="1">IF(B1816=1, ROUND(_xlfn.NORM.INV(AI1816,$C$19,$C$20), 2), ROUND(_xlfn.NORM.INV(AI1816, $D$19, $D$20), 2))</f>
        <v>3087.21</v>
      </c>
      <c r="AK1816" s="15">
        <f ca="1">MIN(ROUND(H1816*(1+$C$22),0),AH1816)</f>
        <v>358</v>
      </c>
      <c r="AL1816" s="20">
        <f ca="1">RAND()</f>
        <v>0.99155710137433761</v>
      </c>
      <c r="AM1816" s="19">
        <f ca="1">(IF(B1816=1, $G$21+($G$22-$G$21)*AL1816, $H$21+($H$22-$H$21)*AL1816))</f>
        <v>4.9704498548101821E-2</v>
      </c>
      <c r="AN1816" s="15">
        <f ca="1">ROUND(AK1816*(1-AM1816), 0)</f>
        <v>340</v>
      </c>
      <c r="AO1816" s="18">
        <f ca="1">SUM(IF(AN1816&gt;H1816, (AN1816-H1816)*($G$23+AJ1816), 0),IF(AF1816&gt;G1816,(AF1816-G1816)*($G$23+AB1816),0),IF(X1816&gt;F1816,(X1816-F1816)*($G$23+T1816),0),IF(P1816&gt;E1816,(P1816-E1816)*($G$23+L1816),0))</f>
        <v>0</v>
      </c>
      <c r="AP1816" s="18">
        <f>-$C$24</f>
        <v>-313614.51120000001</v>
      </c>
      <c r="AQ1816" s="17">
        <f ca="1">L1816*P1816+T1816*X1816+AB1816*AF1816+AJ1816*AN1816-AO1816+AP1816</f>
        <v>1330913.7887999997</v>
      </c>
      <c r="AS1816" s="21">
        <f ca="1">SUM(IF(AN1816&gt;H1816, (AN1816-H1816), 0),IF(AF1816&gt;G1816,(AF1816-G1816),0),IF(X1816&gt;F1816,(X1816-F1816),0),IF(P1816&gt;E1816,(P1816-E1816),0))</f>
        <v>0</v>
      </c>
    </row>
    <row r="1817" spans="1:45" x14ac:dyDescent="0.4">
      <c r="A1817" s="15">
        <v>1789</v>
      </c>
      <c r="B1817" s="15">
        <f ca="1">IF(RAND() &lt; (8/12), 0, 1)</f>
        <v>1</v>
      </c>
      <c r="C1817" s="20">
        <f ca="1">RAND()</f>
        <v>0.23913114482810005</v>
      </c>
      <c r="D1817" s="15" t="str">
        <f ca="1">LOOKUP(C1817,$H$13:$H$16,$F$13:$F$16)</f>
        <v>Airbus A380-800</v>
      </c>
      <c r="E1817" s="15">
        <f ca="1">LOOKUP(D1817,$F$6:$F$9,$I$6:$I$9)</f>
        <v>14</v>
      </c>
      <c r="F1817" s="15">
        <f ca="1">LOOKUP(D1817,$F$6:$F$9,$J$6:$J$9)</f>
        <v>76</v>
      </c>
      <c r="G1817" s="15">
        <f ca="1">LOOKUP(D1817,$F$6:$F$9,$K$6:$K$9)</f>
        <v>56</v>
      </c>
      <c r="H1817" s="15">
        <f ca="1">LOOKUP(D1817,$F$6:$F$9,$L$6:$L$9)</f>
        <v>341</v>
      </c>
      <c r="I1817" s="20">
        <f ca="1">RAND()</f>
        <v>0.9169165857199737</v>
      </c>
      <c r="J1817" s="15">
        <f ca="1">IF(B1817=1, ROUND(_xlfn.NORM.INV(I1817,$C$5,$C$6)*(1+$T$14), 0), ROUND(_xlfn.NORM.INV(I1817, $D$5, $D$6)*(1+$T$14), 0))</f>
        <v>9</v>
      </c>
      <c r="K1817" s="20">
        <f ca="1">RAND()</f>
        <v>0.55751821992758344</v>
      </c>
      <c r="L1817" s="18">
        <f ca="1">IF(B1817=1, ROUND(_xlfn.NORM.INV(K1817,$C$7,$C$8), 2), ROUND(_xlfn.NORM.INV(K1817, $D$7, $D$8), 2))</f>
        <v>13919.8</v>
      </c>
      <c r="M1817" s="15">
        <f ca="1">MIN(E1817,J1817)</f>
        <v>9</v>
      </c>
      <c r="N1817" s="15">
        <f ca="1">RAND()</f>
        <v>0.80772683904015163</v>
      </c>
      <c r="O1817" s="19">
        <f ca="1">(IF(B1817=1, $G$21+($G$22-$G$21)*N1817, $H$21+($H$22-$H$21)*N1817))</f>
        <v>4.327043936640531E-2</v>
      </c>
      <c r="P1817" s="15">
        <f ca="1">ROUND(M1817*(1-O1817), 0)</f>
        <v>9</v>
      </c>
      <c r="Q1817" s="20">
        <f ca="1">RAND()</f>
        <v>0.39330187175624187</v>
      </c>
      <c r="R1817" s="15">
        <f ca="1">IF(B1817=1, ROUND(_xlfn.NORM.INV(Q1817,$C$9,$C$10)*(1+$T$14), 0), ROUND(_xlfn.NORM.INV(Q1817, $D$9, $D$10)*(1+$T$14), 0))</f>
        <v>54</v>
      </c>
      <c r="S1817" s="20">
        <f ca="1">RAND()</f>
        <v>4.2158334655605811E-2</v>
      </c>
      <c r="T1817" s="18">
        <f ca="1">IF(B1817=1, ROUND(_xlfn.NORM.INV(S1817,$C$11,$C$12), 2), ROUND(_xlfn.NORM.INV(S1817, $D$11, $D$12), 2))</f>
        <v>5272.93</v>
      </c>
      <c r="U1817" s="15">
        <f ca="1">MIN(F1817,R1817)</f>
        <v>54</v>
      </c>
      <c r="V1817" s="15">
        <f ca="1">RAND()</f>
        <v>0.58930927653092458</v>
      </c>
      <c r="W1817" s="19">
        <f ca="1">(IF(B1817=1, $G$21+($G$22-$G$21)*V1817, $H$21+($H$22-$H$21)*V1817))</f>
        <v>3.5625824678582357E-2</v>
      </c>
      <c r="X1817" s="15">
        <f ca="1">ROUND(U1817*(1-W1817), 0)</f>
        <v>52</v>
      </c>
      <c r="Y1817" s="20">
        <f ca="1">RAND()</f>
        <v>0.1077776191301284</v>
      </c>
      <c r="Z1817" s="15">
        <f ca="1">IF(B1817=1, ROUND(_xlfn.NORM.INV(Y1817,$C$13,$C$14)*(1+$T$14), 0), ROUND(_xlfn.NORM.INV(Y1817, $D$13, $D$14)*(1+$T$14), 0))</f>
        <v>26</v>
      </c>
      <c r="AA1817" s="20">
        <f ca="1">RAND()</f>
        <v>0.68061575929932006</v>
      </c>
      <c r="AB1817" s="18">
        <f ca="1">IF(B1817=1, ROUND(_xlfn.NORM.INV(AA1817,$C$15,$C$16), 2), ROUND(_xlfn.NORM.INV(AA1817, $D$15, $D$16), 2))</f>
        <v>3868.12</v>
      </c>
      <c r="AC1817" s="15">
        <f ca="1">MIN(G1817,Z1817)</f>
        <v>26</v>
      </c>
      <c r="AD1817" s="15">
        <f ca="1">RAND()</f>
        <v>0.66881503572538969</v>
      </c>
      <c r="AE1817" s="19">
        <f ca="1">(IF(B1817=1, $G$21+($G$22-$G$21)*AD1817, $H$21+($H$22-$H$21)*AD1817))</f>
        <v>3.8408526250388639E-2</v>
      </c>
      <c r="AF1817" s="15">
        <f ca="1">ROUND(AC1817*(1-AE1817), 0)</f>
        <v>25</v>
      </c>
      <c r="AG1817" s="20">
        <f ca="1">RAND()</f>
        <v>0.78802182009366539</v>
      </c>
      <c r="AH1817" s="15">
        <f ca="1">IF(B1817=1, ROUND(_xlfn.NORM.INV(AG1817,$C$17,$C$18)*(1+$T$14), 0), ROUND(_xlfn.NORM.INV(AG1817, $D$17, $D$18)*(1+$T$14), 0))</f>
        <v>405</v>
      </c>
      <c r="AI1817" s="20">
        <f ca="1">RAND()</f>
        <v>0.8616948998718571</v>
      </c>
      <c r="AJ1817" s="18">
        <f ca="1">IF(B1817=1, ROUND(_xlfn.NORM.INV(AI1817,$C$19,$C$20), 2), ROUND(_xlfn.NORM.INV(AI1817, $D$19, $D$20), 2))</f>
        <v>2603.4899999999998</v>
      </c>
      <c r="AK1817" s="15">
        <f ca="1">MIN(ROUND(H1817*(1+$C$22),0),AH1817)</f>
        <v>358</v>
      </c>
      <c r="AL1817" s="20">
        <f ca="1">RAND()</f>
        <v>0.52898658032331469</v>
      </c>
      <c r="AM1817" s="19">
        <f ca="1">(IF(B1817=1, $G$21+($G$22-$G$21)*AL1817, $H$21+($H$22-$H$21)*AL1817))</f>
        <v>3.3514530311316015E-2</v>
      </c>
      <c r="AN1817" s="15">
        <f ca="1">ROUND(AK1817*(1-AM1817), 0)</f>
        <v>346</v>
      </c>
      <c r="AO1817" s="18">
        <f ca="1">SUM(IF(AN1817&gt;H1817, (AN1817-H1817)*($G$23+AJ1817), 0),IF(AF1817&gt;G1817,(AF1817-G1817)*($G$23+AB1817),0),IF(X1817&gt;F1817,(X1817-F1817)*($G$23+T1817),0),IF(P1817&gt;E1817,(P1817-E1817)*($G$23+L1817),0))</f>
        <v>17272.449999999997</v>
      </c>
      <c r="AP1817" s="18">
        <f>-$C$24</f>
        <v>-313614.51120000001</v>
      </c>
      <c r="AQ1817" s="17">
        <f ca="1">L1817*P1817+T1817*X1817+AB1817*AF1817+AJ1817*AN1817-AO1817+AP1817</f>
        <v>1066094.1387999998</v>
      </c>
      <c r="AS1817" s="21">
        <f ca="1">SUM(IF(AN1817&gt;H1817, (AN1817-H1817), 0),IF(AF1817&gt;G1817,(AF1817-G1817),0),IF(X1817&gt;F1817,(X1817-F1817),0),IF(P1817&gt;E1817,(P1817-E1817),0))</f>
        <v>5</v>
      </c>
    </row>
    <row r="1818" spans="1:45" x14ac:dyDescent="0.4">
      <c r="A1818" s="15">
        <v>1790</v>
      </c>
      <c r="B1818" s="15">
        <f ca="1">IF(RAND() &lt; (8/12), 0, 1)</f>
        <v>0</v>
      </c>
      <c r="C1818" s="20">
        <f ca="1">RAND()</f>
        <v>1.6751182711168933E-2</v>
      </c>
      <c r="D1818" s="15" t="str">
        <f ca="1">LOOKUP(C1818,$H$13:$H$16,$F$13:$F$16)</f>
        <v>Airbus A350-900</v>
      </c>
      <c r="E1818" s="15">
        <f ca="1">LOOKUP(D1818,$F$6:$F$9,$I$6:$I$9)</f>
        <v>0</v>
      </c>
      <c r="F1818" s="15">
        <f ca="1">LOOKUP(D1818,$F$6:$F$9,$J$6:$J$9)</f>
        <v>32</v>
      </c>
      <c r="G1818" s="15">
        <f ca="1">LOOKUP(D1818,$F$6:$F$9,$K$6:$K$9)</f>
        <v>21</v>
      </c>
      <c r="H1818" s="15">
        <f ca="1">LOOKUP(D1818,$F$6:$F$9,$L$6:$L$9)</f>
        <v>259</v>
      </c>
      <c r="I1818" s="20">
        <f ca="1">RAND()</f>
        <v>0.6348518359438905</v>
      </c>
      <c r="J1818" s="15">
        <f ca="1">IF(B1818=1, ROUND(_xlfn.NORM.INV(I1818,$C$5,$C$6)*(1+$T$14), 0), ROUND(_xlfn.NORM.INV(I1818, $D$5, $D$6)*(1+$T$14), 0))</f>
        <v>5</v>
      </c>
      <c r="K1818" s="20">
        <f ca="1">RAND()</f>
        <v>0.49008126779773864</v>
      </c>
      <c r="L1818" s="18">
        <f ca="1">IF(B1818=1, ROUND(_xlfn.NORM.INV(K1818,$C$7,$C$8), 2), ROUND(_xlfn.NORM.INV(K1818, $D$7, $D$8), 2))</f>
        <v>10481.049999999999</v>
      </c>
      <c r="M1818" s="15">
        <f ca="1">MIN(E1818,J1818)</f>
        <v>0</v>
      </c>
      <c r="N1818" s="15">
        <f ca="1">RAND()</f>
        <v>0.94825179407230531</v>
      </c>
      <c r="O1818" s="19">
        <f ca="1">(IF(B1818=1, $G$21+($G$22-$G$21)*N1818, $H$21+($H$22-$H$21)*N1818))</f>
        <v>3.8447553822169162E-2</v>
      </c>
      <c r="P1818" s="15">
        <f ca="1">ROUND(M1818*(1-O1818), 0)</f>
        <v>0</v>
      </c>
      <c r="Q1818" s="20">
        <f ca="1">RAND()</f>
        <v>0.52898572462884164</v>
      </c>
      <c r="R1818" s="15">
        <f ca="1">IF(B1818=1, ROUND(_xlfn.NORM.INV(Q1818,$C$9,$C$10)*(1+$T$14), 0), ROUND(_xlfn.NORM.INV(Q1818, $D$9, $D$10)*(1+$T$14), 0))</f>
        <v>41</v>
      </c>
      <c r="S1818" s="20">
        <f ca="1">RAND()</f>
        <v>0.67378712475628111</v>
      </c>
      <c r="T1818" s="18">
        <f ca="1">IF(B1818=1, ROUND(_xlfn.NORM.INV(S1818,$C$11,$C$12), 2), ROUND(_xlfn.NORM.INV(S1818, $D$11, $D$12), 2))</f>
        <v>5348.83</v>
      </c>
      <c r="U1818" s="15">
        <f ca="1">MIN(F1818,R1818)</f>
        <v>32</v>
      </c>
      <c r="V1818" s="15">
        <f ca="1">RAND()</f>
        <v>0.84303158977971282</v>
      </c>
      <c r="W1818" s="19">
        <f ca="1">(IF(B1818=1, $G$21+($G$22-$G$21)*V1818, $H$21+($H$22-$H$21)*V1818))</f>
        <v>3.5290947693391382E-2</v>
      </c>
      <c r="X1818" s="15">
        <f ca="1">ROUND(U1818*(1-W1818), 0)</f>
        <v>31</v>
      </c>
      <c r="Y1818" s="20">
        <f ca="1">RAND()</f>
        <v>0.46462404208282559</v>
      </c>
      <c r="Z1818" s="15">
        <f ca="1">IF(B1818=1, ROUND(_xlfn.NORM.INV(Y1818,$C$13,$C$14)*(1+$T$14), 0), ROUND(_xlfn.NORM.INV(Y1818, $D$13, $D$14)*(1+$T$14), 0))</f>
        <v>35</v>
      </c>
      <c r="AA1818" s="20">
        <f ca="1">RAND()</f>
        <v>0.76827695471052337</v>
      </c>
      <c r="AB1818" s="18">
        <f ca="1">IF(B1818=1, ROUND(_xlfn.NORM.INV(AA1818,$C$15,$C$16), 2), ROUND(_xlfn.NORM.INV(AA1818, $D$15, $D$16), 2))</f>
        <v>2887.08</v>
      </c>
      <c r="AC1818" s="15">
        <f ca="1">MIN(G1818,Z1818)</f>
        <v>21</v>
      </c>
      <c r="AD1818" s="15">
        <f ca="1">RAND()</f>
        <v>0.82934667597799261</v>
      </c>
      <c r="AE1818" s="19">
        <f ca="1">(IF(B1818=1, $G$21+($G$22-$G$21)*AD1818, $H$21+($H$22-$H$21)*AD1818))</f>
        <v>3.4880400279339779E-2</v>
      </c>
      <c r="AF1818" s="15">
        <f ca="1">ROUND(AC1818*(1-AE1818), 0)</f>
        <v>20</v>
      </c>
      <c r="AG1818" s="20">
        <f ca="1">RAND()</f>
        <v>0.78870368630978127</v>
      </c>
      <c r="AH1818" s="15">
        <f ca="1">IF(B1818=1, ROUND(_xlfn.NORM.INV(AG1818,$C$17,$C$18)*(1+$T$14), 0), ROUND(_xlfn.NORM.INV(AG1818, $D$17, $D$18)*(1+$T$14), 0))</f>
        <v>242</v>
      </c>
      <c r="AI1818" s="20">
        <f ca="1">RAND()</f>
        <v>0.91514373160360396</v>
      </c>
      <c r="AJ1818" s="18">
        <f ca="1">IF(B1818=1, ROUND(_xlfn.NORM.INV(AI1818,$C$19,$C$20), 2), ROUND(_xlfn.NORM.INV(AI1818, $D$19, $D$20), 2))</f>
        <v>1853.03</v>
      </c>
      <c r="AK1818" s="15">
        <f ca="1">MIN(ROUND(H1818*(1+$C$22),0),AH1818)</f>
        <v>242</v>
      </c>
      <c r="AL1818" s="20">
        <f ca="1">RAND()</f>
        <v>0.26319157150996619</v>
      </c>
      <c r="AM1818" s="19">
        <f ca="1">(IF(B1818=1, $G$21+($G$22-$G$21)*AL1818, $H$21+($H$22-$H$21)*AL1818))</f>
        <v>1.7895747145298985E-2</v>
      </c>
      <c r="AN1818" s="15">
        <f ca="1">ROUND(AK1818*(1-AM1818), 0)</f>
        <v>238</v>
      </c>
      <c r="AO1818" s="18">
        <f ca="1">SUM(IF(AN1818&gt;H1818, (AN1818-H1818)*($G$23+AJ1818), 0),IF(AF1818&gt;G1818,(AF1818-G1818)*($G$23+AB1818),0),IF(X1818&gt;F1818,(X1818-F1818)*($G$23+T1818),0),IF(P1818&gt;E1818,(P1818-E1818)*($G$23+L1818),0))</f>
        <v>0</v>
      </c>
      <c r="AP1818" s="18">
        <f>-$C$24</f>
        <v>-313614.51120000001</v>
      </c>
      <c r="AQ1818" s="17">
        <f ca="1">L1818*P1818+T1818*X1818+AB1818*AF1818+AJ1818*AN1818-AO1818+AP1818</f>
        <v>350961.95879999996</v>
      </c>
      <c r="AS1818" s="21">
        <f ca="1">SUM(IF(AN1818&gt;H1818, (AN1818-H1818), 0),IF(AF1818&gt;G1818,(AF1818-G1818),0),IF(X1818&gt;F1818,(X1818-F1818),0),IF(P1818&gt;E1818,(P1818-E1818),0))</f>
        <v>0</v>
      </c>
    </row>
    <row r="1819" spans="1:45" x14ac:dyDescent="0.4">
      <c r="A1819" s="15">
        <v>1791</v>
      </c>
      <c r="B1819" s="15">
        <f ca="1">IF(RAND() &lt; (8/12), 0, 1)</f>
        <v>1</v>
      </c>
      <c r="C1819" s="20">
        <f ca="1">RAND()</f>
        <v>3.8723925309466778E-2</v>
      </c>
      <c r="D1819" s="15" t="str">
        <f ca="1">LOOKUP(C1819,$H$13:$H$16,$F$13:$F$16)</f>
        <v>Airbus A350-900</v>
      </c>
      <c r="E1819" s="15">
        <f ca="1">LOOKUP(D1819,$F$6:$F$9,$I$6:$I$9)</f>
        <v>0</v>
      </c>
      <c r="F1819" s="15">
        <f ca="1">LOOKUP(D1819,$F$6:$F$9,$J$6:$J$9)</f>
        <v>32</v>
      </c>
      <c r="G1819" s="15">
        <f ca="1">LOOKUP(D1819,$F$6:$F$9,$K$6:$K$9)</f>
        <v>21</v>
      </c>
      <c r="H1819" s="15">
        <f ca="1">LOOKUP(D1819,$F$6:$F$9,$L$6:$L$9)</f>
        <v>259</v>
      </c>
      <c r="I1819" s="20">
        <f ca="1">RAND()</f>
        <v>1.9642305509443458E-2</v>
      </c>
      <c r="J1819" s="15">
        <f ca="1">IF(B1819=1, ROUND(_xlfn.NORM.INV(I1819,$C$5,$C$6)*(1+$T$14), 0), ROUND(_xlfn.NORM.INV(I1819, $D$5, $D$6)*(1+$T$14), 0))</f>
        <v>2</v>
      </c>
      <c r="K1819" s="20">
        <f ca="1">RAND()</f>
        <v>9.6004485992210342E-2</v>
      </c>
      <c r="L1819" s="18">
        <f ca="1">IF(B1819=1, ROUND(_xlfn.NORM.INV(K1819,$C$7,$C$8), 2), ROUND(_xlfn.NORM.INV(K1819, $D$7, $D$8), 2))</f>
        <v>11306.03</v>
      </c>
      <c r="M1819" s="15">
        <f ca="1">MIN(E1819,J1819)</f>
        <v>0</v>
      </c>
      <c r="N1819" s="15">
        <f ca="1">RAND()</f>
        <v>0.12997861650374365</v>
      </c>
      <c r="O1819" s="19">
        <f ca="1">(IF(B1819=1, $G$21+($G$22-$G$21)*N1819, $H$21+($H$22-$H$21)*N1819))</f>
        <v>1.9549251577631026E-2</v>
      </c>
      <c r="P1819" s="15">
        <f ca="1">ROUND(M1819*(1-O1819), 0)</f>
        <v>0</v>
      </c>
      <c r="Q1819" s="20">
        <f ca="1">RAND()</f>
        <v>0.65153077033126494</v>
      </c>
      <c r="R1819" s="15">
        <f ca="1">IF(B1819=1, ROUND(_xlfn.NORM.INV(Q1819,$C$9,$C$10)*(1+$T$14), 0), ROUND(_xlfn.NORM.INV(Q1819, $D$9, $D$10)*(1+$T$14), 0))</f>
        <v>71</v>
      </c>
      <c r="S1819" s="20">
        <f ca="1">RAND()</f>
        <v>0.6095628686365111</v>
      </c>
      <c r="T1819" s="18">
        <f ca="1">IF(B1819=1, ROUND(_xlfn.NORM.INV(S1819,$C$11,$C$12), 2), ROUND(_xlfn.NORM.INV(S1819, $D$11, $D$12), 2))</f>
        <v>7080.28</v>
      </c>
      <c r="U1819" s="15">
        <f ca="1">MIN(F1819,R1819)</f>
        <v>32</v>
      </c>
      <c r="V1819" s="15">
        <f ca="1">RAND()</f>
        <v>0.22425130878775901</v>
      </c>
      <c r="W1819" s="19">
        <f ca="1">(IF(B1819=1, $G$21+($G$22-$G$21)*V1819, $H$21+($H$22-$H$21)*V1819))</f>
        <v>2.2848795807571563E-2</v>
      </c>
      <c r="X1819" s="15">
        <f ca="1">ROUND(U1819*(1-W1819), 0)</f>
        <v>31</v>
      </c>
      <c r="Y1819" s="20">
        <f ca="1">RAND()</f>
        <v>0.5990660213192156</v>
      </c>
      <c r="Z1819" s="15">
        <f ca="1">IF(B1819=1, ROUND(_xlfn.NORM.INV(Y1819,$C$13,$C$14)*(1+$T$14), 0), ROUND(_xlfn.NORM.INV(Y1819, $D$13, $D$14)*(1+$T$14), 0))</f>
        <v>60</v>
      </c>
      <c r="AA1819" s="20">
        <f ca="1">RAND()</f>
        <v>0.64577542622295681</v>
      </c>
      <c r="AB1819" s="18">
        <f ca="1">IF(B1819=1, ROUND(_xlfn.NORM.INV(AA1819,$C$15,$C$16), 2), ROUND(_xlfn.NORM.INV(AA1819, $D$15, $D$16), 2))</f>
        <v>3822.2</v>
      </c>
      <c r="AC1819" s="15">
        <f ca="1">MIN(G1819,Z1819)</f>
        <v>21</v>
      </c>
      <c r="AD1819" s="15">
        <f ca="1">RAND()</f>
        <v>0.12464513011979295</v>
      </c>
      <c r="AE1819" s="19">
        <f ca="1">(IF(B1819=1, $G$21+($G$22-$G$21)*AD1819, $H$21+($H$22-$H$21)*AD1819))</f>
        <v>1.9362579554192752E-2</v>
      </c>
      <c r="AF1819" s="15">
        <f ca="1">ROUND(AC1819*(1-AE1819), 0)</f>
        <v>21</v>
      </c>
      <c r="AG1819" s="20">
        <f ca="1">RAND()</f>
        <v>0.7980855333551945</v>
      </c>
      <c r="AH1819" s="15">
        <f ca="1">IF(B1819=1, ROUND(_xlfn.NORM.INV(AG1819,$C$17,$C$18)*(1+$T$14), 0), ROUND(_xlfn.NORM.INV(AG1819, $D$17, $D$18)*(1+$T$14), 0))</f>
        <v>410</v>
      </c>
      <c r="AI1819" s="20">
        <f ca="1">RAND()</f>
        <v>0.83758738147141309</v>
      </c>
      <c r="AJ1819" s="18">
        <f ca="1">IF(B1819=1, ROUND(_xlfn.NORM.INV(AI1819,$C$19,$C$20), 2), ROUND(_xlfn.NORM.INV(AI1819, $D$19, $D$20), 2))</f>
        <v>2572.42</v>
      </c>
      <c r="AK1819" s="15">
        <f ca="1">MIN(ROUND(H1819*(1+$C$22),0),AH1819)</f>
        <v>272</v>
      </c>
      <c r="AL1819" s="20">
        <f ca="1">RAND()</f>
        <v>0.19776688918539831</v>
      </c>
      <c r="AM1819" s="19">
        <f ca="1">(IF(B1819=1, $G$21+($G$22-$G$21)*AL1819, $H$21+($H$22-$H$21)*AL1819))</f>
        <v>2.1921841121488941E-2</v>
      </c>
      <c r="AN1819" s="15">
        <f ca="1">ROUND(AK1819*(1-AM1819), 0)</f>
        <v>266</v>
      </c>
      <c r="AO1819" s="18">
        <f ca="1">SUM(IF(AN1819&gt;H1819, (AN1819-H1819)*($G$23+AJ1819), 0),IF(AF1819&gt;G1819,(AF1819-G1819)*($G$23+AB1819),0),IF(X1819&gt;F1819,(X1819-F1819)*($G$23+T1819),0),IF(P1819&gt;E1819,(P1819-E1819)*($G$23+L1819),0))</f>
        <v>23963.940000000002</v>
      </c>
      <c r="AP1819" s="18">
        <f>-$C$24</f>
        <v>-313614.51120000001</v>
      </c>
      <c r="AQ1819" s="17">
        <f ca="1">L1819*P1819+T1819*X1819+AB1819*AF1819+AJ1819*AN1819-AO1819+AP1819</f>
        <v>646440.14879999985</v>
      </c>
      <c r="AS1819" s="21">
        <f ca="1">SUM(IF(AN1819&gt;H1819, (AN1819-H1819), 0),IF(AF1819&gt;G1819,(AF1819-G1819),0),IF(X1819&gt;F1819,(X1819-F1819),0),IF(P1819&gt;E1819,(P1819-E1819),0))</f>
        <v>7</v>
      </c>
    </row>
    <row r="1820" spans="1:45" x14ac:dyDescent="0.4">
      <c r="A1820" s="15">
        <v>1792</v>
      </c>
      <c r="B1820" s="15">
        <f ca="1">IF(RAND() &lt; (8/12), 0, 1)</f>
        <v>0</v>
      </c>
      <c r="C1820" s="20">
        <f ca="1">RAND()</f>
        <v>0.71735440842271547</v>
      </c>
      <c r="D1820" s="15" t="str">
        <f ca="1">LOOKUP(C1820,$H$13:$H$16,$F$13:$F$16)</f>
        <v>Boeing 777-300ER</v>
      </c>
      <c r="E1820" s="15">
        <f ca="1">LOOKUP(D1820,$F$6:$F$9,$I$6:$I$9)</f>
        <v>8</v>
      </c>
      <c r="F1820" s="15">
        <f ca="1">LOOKUP(D1820,$F$6:$F$9,$J$6:$J$9)</f>
        <v>40</v>
      </c>
      <c r="G1820" s="15">
        <f ca="1">LOOKUP(D1820,$F$6:$F$9,$K$6:$K$9)</f>
        <v>24</v>
      </c>
      <c r="H1820" s="15">
        <f ca="1">LOOKUP(D1820,$F$6:$F$9,$L$6:$L$9)</f>
        <v>260</v>
      </c>
      <c r="I1820" s="20">
        <f ca="1">RAND()</f>
        <v>0.65053932639989243</v>
      </c>
      <c r="J1820" s="15">
        <f ca="1">IF(B1820=1, ROUND(_xlfn.NORM.INV(I1820,$C$5,$C$6)*(1+$T$14), 0), ROUND(_xlfn.NORM.INV(I1820, $D$5, $D$6)*(1+$T$14), 0))</f>
        <v>5</v>
      </c>
      <c r="K1820" s="20">
        <f ca="1">RAND()</f>
        <v>0.60185906307006398</v>
      </c>
      <c r="L1820" s="18">
        <f ca="1">IF(B1820=1, ROUND(_xlfn.NORM.INV(K1820,$C$7,$C$8), 2), ROUND(_xlfn.NORM.INV(K1820, $D$7, $D$8), 2))</f>
        <v>10610.04</v>
      </c>
      <c r="M1820" s="15">
        <f ca="1">MIN(E1820,J1820)</f>
        <v>5</v>
      </c>
      <c r="N1820" s="15">
        <f ca="1">RAND()</f>
        <v>0.25150886738923639</v>
      </c>
      <c r="O1820" s="19">
        <f ca="1">(IF(B1820=1, $G$21+($G$22-$G$21)*N1820, $H$21+($H$22-$H$21)*N1820))</f>
        <v>1.7545266021677091E-2</v>
      </c>
      <c r="P1820" s="15">
        <f ca="1">ROUND(M1820*(1-O1820), 0)</f>
        <v>5</v>
      </c>
      <c r="Q1820" s="20">
        <f ca="1">RAND()</f>
        <v>0.11361534221213765</v>
      </c>
      <c r="R1820" s="15">
        <f ca="1">IF(B1820=1, ROUND(_xlfn.NORM.INV(Q1820,$C$9,$C$10)*(1+$T$14), 0), ROUND(_xlfn.NORM.INV(Q1820, $D$9, $D$10)*(1+$T$14), 0))</f>
        <v>27</v>
      </c>
      <c r="S1820" s="20">
        <f ca="1">RAND()</f>
        <v>0.81596275610497115</v>
      </c>
      <c r="T1820" s="18">
        <f ca="1">IF(B1820=1, ROUND(_xlfn.NORM.INV(S1820,$C$11,$C$12), 2), ROUND(_xlfn.NORM.INV(S1820, $D$11, $D$12), 2))</f>
        <v>5451.3</v>
      </c>
      <c r="U1820" s="15">
        <f ca="1">MIN(F1820,R1820)</f>
        <v>27</v>
      </c>
      <c r="V1820" s="15">
        <f ca="1">RAND()</f>
        <v>0.5953129961951521</v>
      </c>
      <c r="W1820" s="19">
        <f ca="1">(IF(B1820=1, $G$21+($G$22-$G$21)*V1820, $H$21+($H$22-$H$21)*V1820))</f>
        <v>2.7859389885854562E-2</v>
      </c>
      <c r="X1820" s="15">
        <f ca="1">ROUND(U1820*(1-W1820), 0)</f>
        <v>26</v>
      </c>
      <c r="Y1820" s="20">
        <f ca="1">RAND()</f>
        <v>0.9466348177684043</v>
      </c>
      <c r="Z1820" s="15">
        <f ca="1">IF(B1820=1, ROUND(_xlfn.NORM.INV(Y1820,$C$13,$C$14)*(1+$T$14), 0), ROUND(_xlfn.NORM.INV(Y1820, $D$13, $D$14)*(1+$T$14), 0))</f>
        <v>51</v>
      </c>
      <c r="AA1820" s="20">
        <f ca="1">RAND()</f>
        <v>0.31698548530034498</v>
      </c>
      <c r="AB1820" s="18">
        <f ca="1">IF(B1820=1, ROUND(_xlfn.NORM.INV(AA1820,$C$15,$C$16), 2), ROUND(_xlfn.NORM.INV(AA1820, $D$15, $D$16), 2))</f>
        <v>2740.1</v>
      </c>
      <c r="AC1820" s="15">
        <f ca="1">MIN(G1820,Z1820)</f>
        <v>24</v>
      </c>
      <c r="AD1820" s="15">
        <f ca="1">RAND()</f>
        <v>0.76906576866147869</v>
      </c>
      <c r="AE1820" s="19">
        <f ca="1">(IF(B1820=1, $G$21+($G$22-$G$21)*AD1820, $H$21+($H$22-$H$21)*AD1820))</f>
        <v>3.3071973059844363E-2</v>
      </c>
      <c r="AF1820" s="15">
        <f ca="1">ROUND(AC1820*(1-AE1820), 0)</f>
        <v>23</v>
      </c>
      <c r="AG1820" s="20">
        <f ca="1">RAND()</f>
        <v>0.75302999146182548</v>
      </c>
      <c r="AH1820" s="15">
        <f ca="1">IF(B1820=1, ROUND(_xlfn.NORM.INV(AG1820,$C$17,$C$18)*(1+$T$14), 0), ROUND(_xlfn.NORM.INV(AG1820, $D$17, $D$18)*(1+$T$14), 0))</f>
        <v>235</v>
      </c>
      <c r="AI1820" s="20">
        <f ca="1">RAND()</f>
        <v>0.60725549941095014</v>
      </c>
      <c r="AJ1820" s="18">
        <f ca="1">IF(B1820=1, ROUND(_xlfn.NORM.INV(AI1820,$C$19,$C$20), 2), ROUND(_xlfn.NORM.INV(AI1820, $D$19, $D$20), 2))</f>
        <v>1769.4</v>
      </c>
      <c r="AK1820" s="15">
        <f ca="1">MIN(ROUND(H1820*(1+$C$22),0),AH1820)</f>
        <v>235</v>
      </c>
      <c r="AL1820" s="20">
        <f ca="1">RAND()</f>
        <v>0.48788506027318224</v>
      </c>
      <c r="AM1820" s="19">
        <f ca="1">(IF(B1820=1, $G$21+($G$22-$G$21)*AL1820, $H$21+($H$22-$H$21)*AL1820))</f>
        <v>2.4636551808195468E-2</v>
      </c>
      <c r="AN1820" s="15">
        <f ca="1">ROUND(AK1820*(1-AM1820), 0)</f>
        <v>229</v>
      </c>
      <c r="AO1820" s="18">
        <f ca="1">SUM(IF(AN1820&gt;H1820, (AN1820-H1820)*($G$23+AJ1820), 0),IF(AF1820&gt;G1820,(AF1820-G1820)*($G$23+AB1820),0),IF(X1820&gt;F1820,(X1820-F1820)*($G$23+T1820),0),IF(P1820&gt;E1820,(P1820-E1820)*($G$23+L1820),0))</f>
        <v>0</v>
      </c>
      <c r="AP1820" s="18">
        <f>-$C$24</f>
        <v>-313614.51120000001</v>
      </c>
      <c r="AQ1820" s="17">
        <f ca="1">L1820*P1820+T1820*X1820+AB1820*AF1820+AJ1820*AN1820-AO1820+AP1820</f>
        <v>349384.38880000002</v>
      </c>
      <c r="AS1820" s="21">
        <f ca="1">SUM(IF(AN1820&gt;H1820, (AN1820-H1820), 0),IF(AF1820&gt;G1820,(AF1820-G1820),0),IF(X1820&gt;F1820,(X1820-F1820),0),IF(P1820&gt;E1820,(P1820-E1820),0))</f>
        <v>0</v>
      </c>
    </row>
    <row r="1821" spans="1:45" x14ac:dyDescent="0.4">
      <c r="A1821" s="15">
        <v>1793</v>
      </c>
      <c r="B1821" s="15">
        <f ca="1">IF(RAND() &lt; (8/12), 0, 1)</f>
        <v>1</v>
      </c>
      <c r="C1821" s="20">
        <f ca="1">RAND()</f>
        <v>0.80130439382333529</v>
      </c>
      <c r="D1821" s="15" t="str">
        <f ca="1">LOOKUP(C1821,$H$13:$H$16,$F$13:$F$16)</f>
        <v>Boeing 777-300ER</v>
      </c>
      <c r="E1821" s="15">
        <f ca="1">LOOKUP(D1821,$F$6:$F$9,$I$6:$I$9)</f>
        <v>8</v>
      </c>
      <c r="F1821" s="15">
        <f ca="1">LOOKUP(D1821,$F$6:$F$9,$J$6:$J$9)</f>
        <v>40</v>
      </c>
      <c r="G1821" s="15">
        <f ca="1">LOOKUP(D1821,$F$6:$F$9,$K$6:$K$9)</f>
        <v>24</v>
      </c>
      <c r="H1821" s="15">
        <f ca="1">LOOKUP(D1821,$F$6:$F$9,$L$6:$L$9)</f>
        <v>260</v>
      </c>
      <c r="I1821" s="20">
        <f ca="1">RAND()</f>
        <v>0.41333705044858104</v>
      </c>
      <c r="J1821" s="15">
        <f ca="1">IF(B1821=1, ROUND(_xlfn.NORM.INV(I1821,$C$5,$C$6)*(1+$T$14), 0), ROUND(_xlfn.NORM.INV(I1821, $D$5, $D$6)*(1+$T$14), 0))</f>
        <v>6</v>
      </c>
      <c r="K1821" s="20">
        <f ca="1">RAND()</f>
        <v>0.90046222282164734</v>
      </c>
      <c r="L1821" s="18">
        <f ca="1">IF(B1821=1, ROUND(_xlfn.NORM.INV(K1821,$C$7,$C$8), 2), ROUND(_xlfn.NORM.INV(K1821, $D$7, $D$8), 2))</f>
        <v>15974.81</v>
      </c>
      <c r="M1821" s="15">
        <f ca="1">MIN(E1821,J1821)</f>
        <v>6</v>
      </c>
      <c r="N1821" s="15">
        <f ca="1">RAND()</f>
        <v>0.20605913192895298</v>
      </c>
      <c r="O1821" s="19">
        <f ca="1">(IF(B1821=1, $G$21+($G$22-$G$21)*N1821, $H$21+($H$22-$H$21)*N1821))</f>
        <v>2.2212069617513354E-2</v>
      </c>
      <c r="P1821" s="15">
        <f ca="1">ROUND(M1821*(1-O1821), 0)</f>
        <v>6</v>
      </c>
      <c r="Q1821" s="20">
        <f ca="1">RAND()</f>
        <v>0.41328450649568649</v>
      </c>
      <c r="R1821" s="15">
        <f ca="1">IF(B1821=1, ROUND(_xlfn.NORM.INV(Q1821,$C$9,$C$10)*(1+$T$14), 0), ROUND(_xlfn.NORM.INV(Q1821, $D$9, $D$10)*(1+$T$14), 0))</f>
        <v>55</v>
      </c>
      <c r="S1821" s="20">
        <f ca="1">RAND()</f>
        <v>0.37333022530915894</v>
      </c>
      <c r="T1821" s="18">
        <f ca="1">IF(B1821=1, ROUND(_xlfn.NORM.INV(S1821,$C$11,$C$12), 2), ROUND(_xlfn.NORM.INV(S1821, $D$11, $D$12), 2))</f>
        <v>6538.15</v>
      </c>
      <c r="U1821" s="15">
        <f ca="1">MIN(F1821,R1821)</f>
        <v>40</v>
      </c>
      <c r="V1821" s="15">
        <f ca="1">RAND()</f>
        <v>0.35847188686243303</v>
      </c>
      <c r="W1821" s="19">
        <f ca="1">(IF(B1821=1, $G$21+($G$22-$G$21)*V1821, $H$21+($H$22-$H$21)*V1821))</f>
        <v>2.7546516040185157E-2</v>
      </c>
      <c r="X1821" s="15">
        <f ca="1">ROUND(U1821*(1-W1821), 0)</f>
        <v>39</v>
      </c>
      <c r="Y1821" s="20">
        <f ca="1">RAND()</f>
        <v>0.15722511205307865</v>
      </c>
      <c r="Z1821" s="15">
        <f ca="1">IF(B1821=1, ROUND(_xlfn.NORM.INV(Y1821,$C$13,$C$14)*(1+$T$14), 0), ROUND(_xlfn.NORM.INV(Y1821, $D$13, $D$14)*(1+$T$14), 0))</f>
        <v>31</v>
      </c>
      <c r="AA1821" s="20">
        <f ca="1">RAND()</f>
        <v>0.25736522651891036</v>
      </c>
      <c r="AB1821" s="18">
        <f ca="1">IF(B1821=1, ROUND(_xlfn.NORM.INV(AA1821,$C$15,$C$16), 2), ROUND(_xlfn.NORM.INV(AA1821, $D$15, $D$16), 2))</f>
        <v>3329.06</v>
      </c>
      <c r="AC1821" s="15">
        <f ca="1">MIN(G1821,Z1821)</f>
        <v>24</v>
      </c>
      <c r="AD1821" s="15">
        <f ca="1">RAND()</f>
        <v>0.22263423930624382</v>
      </c>
      <c r="AE1821" s="19">
        <f ca="1">(IF(B1821=1, $G$21+($G$22-$G$21)*AD1821, $H$21+($H$22-$H$21)*AD1821))</f>
        <v>2.2792198375718532E-2</v>
      </c>
      <c r="AF1821" s="15">
        <f ca="1">ROUND(AC1821*(1-AE1821), 0)</f>
        <v>23</v>
      </c>
      <c r="AG1821" s="20">
        <f ca="1">RAND()</f>
        <v>0.78429198495339902</v>
      </c>
      <c r="AH1821" s="15">
        <f ca="1">IF(B1821=1, ROUND(_xlfn.NORM.INV(AG1821,$C$17,$C$18)*(1+$T$14), 0), ROUND(_xlfn.NORM.INV(AG1821, $D$17, $D$18)*(1+$T$14), 0))</f>
        <v>404</v>
      </c>
      <c r="AI1821" s="20">
        <f ca="1">RAND()</f>
        <v>0.75657082787667806</v>
      </c>
      <c r="AJ1821" s="18">
        <f ca="1">IF(B1821=1, ROUND(_xlfn.NORM.INV(AI1821,$C$19,$C$20), 2), ROUND(_xlfn.NORM.INV(AI1821, $D$19, $D$20), 2))</f>
        <v>2485.4699999999998</v>
      </c>
      <c r="AK1821" s="15">
        <f ca="1">MIN(ROUND(H1821*(1+$C$22),0),AH1821)</f>
        <v>273</v>
      </c>
      <c r="AL1821" s="20">
        <f ca="1">RAND()</f>
        <v>0.99775482144710625</v>
      </c>
      <c r="AM1821" s="19">
        <f ca="1">(IF(B1821=1, $G$21+($G$22-$G$21)*AL1821, $H$21+($H$22-$H$21)*AL1821))</f>
        <v>4.9921418750648719E-2</v>
      </c>
      <c r="AN1821" s="15">
        <f ca="1">ROUND(AK1821*(1-AM1821), 0)</f>
        <v>259</v>
      </c>
      <c r="AO1821" s="18">
        <f ca="1">SUM(IF(AN1821&gt;H1821, (AN1821-H1821)*($G$23+AJ1821), 0),IF(AF1821&gt;G1821,(AF1821-G1821)*($G$23+AB1821),0),IF(X1821&gt;F1821,(X1821-F1821)*($G$23+T1821),0),IF(P1821&gt;E1821,(P1821-E1821)*($G$23+L1821),0))</f>
        <v>0</v>
      </c>
      <c r="AP1821" s="18">
        <f>-$C$24</f>
        <v>-313614.51120000001</v>
      </c>
      <c r="AQ1821" s="17">
        <f ca="1">L1821*P1821+T1821*X1821+AB1821*AF1821+AJ1821*AN1821-AO1821+AP1821</f>
        <v>757527.30879999977</v>
      </c>
      <c r="AS1821" s="21">
        <f ca="1">SUM(IF(AN1821&gt;H1821, (AN1821-H1821), 0),IF(AF1821&gt;G1821,(AF1821-G1821),0),IF(X1821&gt;F1821,(X1821-F1821),0),IF(P1821&gt;E1821,(P1821-E1821),0))</f>
        <v>0</v>
      </c>
    </row>
    <row r="1822" spans="1:45" x14ac:dyDescent="0.4">
      <c r="A1822" s="15">
        <v>1794</v>
      </c>
      <c r="B1822" s="15">
        <f ca="1">IF(RAND() &lt; (8/12), 0, 1)</f>
        <v>0</v>
      </c>
      <c r="C1822" s="20">
        <f ca="1">RAND()</f>
        <v>0.61879282504059474</v>
      </c>
      <c r="D1822" s="15" t="str">
        <f ca="1">LOOKUP(C1822,$H$13:$H$16,$F$13:$F$16)</f>
        <v>Boeing 777-300ER</v>
      </c>
      <c r="E1822" s="15">
        <f ca="1">LOOKUP(D1822,$F$6:$F$9,$I$6:$I$9)</f>
        <v>8</v>
      </c>
      <c r="F1822" s="15">
        <f ca="1">LOOKUP(D1822,$F$6:$F$9,$J$6:$J$9)</f>
        <v>40</v>
      </c>
      <c r="G1822" s="15">
        <f ca="1">LOOKUP(D1822,$F$6:$F$9,$K$6:$K$9)</f>
        <v>24</v>
      </c>
      <c r="H1822" s="15">
        <f ca="1">LOOKUP(D1822,$F$6:$F$9,$L$6:$L$9)</f>
        <v>260</v>
      </c>
      <c r="I1822" s="20">
        <f ca="1">RAND()</f>
        <v>0.95683401529398893</v>
      </c>
      <c r="J1822" s="15">
        <f ca="1">IF(B1822=1, ROUND(_xlfn.NORM.INV(I1822,$C$5,$C$6)*(1+$T$14), 0), ROUND(_xlfn.NORM.INV(I1822, $D$5, $D$6)*(1+$T$14), 0))</f>
        <v>6</v>
      </c>
      <c r="K1822" s="20">
        <f ca="1">RAND()</f>
        <v>0.84045041055188907</v>
      </c>
      <c r="L1822" s="18">
        <f ca="1">IF(B1822=1, ROUND(_xlfn.NORM.INV(K1822,$C$7,$C$8), 2), ROUND(_xlfn.NORM.INV(K1822, $D$7, $D$8), 2))</f>
        <v>10946.46</v>
      </c>
      <c r="M1822" s="15">
        <f ca="1">MIN(E1822,J1822)</f>
        <v>6</v>
      </c>
      <c r="N1822" s="15">
        <f ca="1">RAND()</f>
        <v>0.30839032849356451</v>
      </c>
      <c r="O1822" s="19">
        <f ca="1">(IF(B1822=1, $G$21+($G$22-$G$21)*N1822, $H$21+($H$22-$H$21)*N1822))</f>
        <v>1.9251709854806936E-2</v>
      </c>
      <c r="P1822" s="15">
        <f ca="1">ROUND(M1822*(1-O1822), 0)</f>
        <v>6</v>
      </c>
      <c r="Q1822" s="20">
        <f ca="1">RAND()</f>
        <v>0.71438010311880318</v>
      </c>
      <c r="R1822" s="15">
        <f ca="1">IF(B1822=1, ROUND(_xlfn.NORM.INV(Q1822,$C$9,$C$10)*(1+$T$14), 0), ROUND(_xlfn.NORM.INV(Q1822, $D$9, $D$10)*(1+$T$14), 0))</f>
        <v>46</v>
      </c>
      <c r="S1822" s="20">
        <f ca="1">RAND()</f>
        <v>0.16600740582548257</v>
      </c>
      <c r="T1822" s="18">
        <f ca="1">IF(B1822=1, ROUND(_xlfn.NORM.INV(S1822,$C$11,$C$12), 2), ROUND(_xlfn.NORM.INV(S1822, $D$11, $D$12), 2))</f>
        <v>5025.13</v>
      </c>
      <c r="U1822" s="15">
        <f ca="1">MIN(F1822,R1822)</f>
        <v>40</v>
      </c>
      <c r="V1822" s="15">
        <f ca="1">RAND()</f>
        <v>0.57720613111680463</v>
      </c>
      <c r="W1822" s="19">
        <f ca="1">(IF(B1822=1, $G$21+($G$22-$G$21)*V1822, $H$21+($H$22-$H$21)*V1822))</f>
        <v>2.7316183933504136E-2</v>
      </c>
      <c r="X1822" s="15">
        <f ca="1">ROUND(U1822*(1-W1822), 0)</f>
        <v>39</v>
      </c>
      <c r="Y1822" s="20">
        <f ca="1">RAND()</f>
        <v>0.76030477767026494</v>
      </c>
      <c r="Z1822" s="15">
        <f ca="1">IF(B1822=1, ROUND(_xlfn.NORM.INV(Y1822,$C$13,$C$14)*(1+$T$14), 0), ROUND(_xlfn.NORM.INV(Y1822, $D$13, $D$14)*(1+$T$14), 0))</f>
        <v>42</v>
      </c>
      <c r="AA1822" s="20">
        <f ca="1">RAND()</f>
        <v>0.91024262798183297</v>
      </c>
      <c r="AB1822" s="18">
        <f ca="1">IF(B1822=1, ROUND(_xlfn.NORM.INV(AA1822,$C$15,$C$16), 2), ROUND(_xlfn.NORM.INV(AA1822, $D$15, $D$16), 2))</f>
        <v>2961.1</v>
      </c>
      <c r="AC1822" s="15">
        <f ca="1">MIN(G1822,Z1822)</f>
        <v>24</v>
      </c>
      <c r="AD1822" s="15">
        <f ca="1">RAND()</f>
        <v>0.26245980324277973</v>
      </c>
      <c r="AE1822" s="19">
        <f ca="1">(IF(B1822=1, $G$21+($G$22-$G$21)*AD1822, $H$21+($H$22-$H$21)*AD1822))</f>
        <v>1.7873794097283392E-2</v>
      </c>
      <c r="AF1822" s="15">
        <f ca="1">ROUND(AC1822*(1-AE1822), 0)</f>
        <v>24</v>
      </c>
      <c r="AG1822" s="20">
        <f ca="1">RAND()</f>
        <v>0.56821377040587351</v>
      </c>
      <c r="AH1822" s="15">
        <f ca="1">IF(B1822=1, ROUND(_xlfn.NORM.INV(AG1822,$C$17,$C$18)*(1+$T$14), 0), ROUND(_xlfn.NORM.INV(AG1822, $D$17, $D$18)*(1+$T$14), 0))</f>
        <v>209</v>
      </c>
      <c r="AI1822" s="20">
        <f ca="1">RAND()</f>
        <v>0.97066201601638213</v>
      </c>
      <c r="AJ1822" s="18">
        <f ca="1">IF(B1822=1, ROUND(_xlfn.NORM.INV(AI1822,$C$19,$C$20), 2), ROUND(_xlfn.NORM.INV(AI1822, $D$19, $D$20), 2))</f>
        <v>1892.34</v>
      </c>
      <c r="AK1822" s="15">
        <f ca="1">MIN(ROUND(H1822*(1+$C$22),0),AH1822)</f>
        <v>209</v>
      </c>
      <c r="AL1822" s="20">
        <f ca="1">RAND()</f>
        <v>0.38310244842127639</v>
      </c>
      <c r="AM1822" s="19">
        <f ca="1">(IF(B1822=1, $G$21+($G$22-$G$21)*AL1822, $H$21+($H$22-$H$21)*AL1822))</f>
        <v>2.1493073452638289E-2</v>
      </c>
      <c r="AN1822" s="15">
        <f ca="1">ROUND(AK1822*(1-AM1822), 0)</f>
        <v>205</v>
      </c>
      <c r="AO1822" s="18">
        <f ca="1">SUM(IF(AN1822&gt;H1822, (AN1822-H1822)*($G$23+AJ1822), 0),IF(AF1822&gt;G1822,(AF1822-G1822)*($G$23+AB1822),0),IF(X1822&gt;F1822,(X1822-F1822)*($G$23+T1822),0),IF(P1822&gt;E1822,(P1822-E1822)*($G$23+L1822),0))</f>
        <v>0</v>
      </c>
      <c r="AP1822" s="18">
        <f>-$C$24</f>
        <v>-313614.51120000001</v>
      </c>
      <c r="AQ1822" s="17">
        <f ca="1">L1822*P1822+T1822*X1822+AB1822*AF1822+AJ1822*AN1822-AO1822+AP1822</f>
        <v>407040.41879999993</v>
      </c>
      <c r="AS1822" s="21">
        <f ca="1">SUM(IF(AN1822&gt;H1822, (AN1822-H1822), 0),IF(AF1822&gt;G1822,(AF1822-G1822),0),IF(X1822&gt;F1822,(X1822-F1822),0),IF(P1822&gt;E1822,(P1822-E1822),0))</f>
        <v>0</v>
      </c>
    </row>
    <row r="1823" spans="1:45" x14ac:dyDescent="0.4">
      <c r="A1823" s="15">
        <v>1795</v>
      </c>
      <c r="B1823" s="15">
        <f ca="1">IF(RAND() &lt; (8/12), 0, 1)</f>
        <v>0</v>
      </c>
      <c r="C1823" s="20">
        <f ca="1">RAND()</f>
        <v>0.77960874022100524</v>
      </c>
      <c r="D1823" s="15" t="str">
        <f ca="1">LOOKUP(C1823,$H$13:$H$16,$F$13:$F$16)</f>
        <v>Boeing 777-300ER</v>
      </c>
      <c r="E1823" s="15">
        <f ca="1">LOOKUP(D1823,$F$6:$F$9,$I$6:$I$9)</f>
        <v>8</v>
      </c>
      <c r="F1823" s="15">
        <f ca="1">LOOKUP(D1823,$F$6:$F$9,$J$6:$J$9)</f>
        <v>40</v>
      </c>
      <c r="G1823" s="15">
        <f ca="1">LOOKUP(D1823,$F$6:$F$9,$K$6:$K$9)</f>
        <v>24</v>
      </c>
      <c r="H1823" s="15">
        <f ca="1">LOOKUP(D1823,$F$6:$F$9,$L$6:$L$9)</f>
        <v>260</v>
      </c>
      <c r="I1823" s="20">
        <f ca="1">RAND()</f>
        <v>0.75136625206356489</v>
      </c>
      <c r="J1823" s="15">
        <f ca="1">IF(B1823=1, ROUND(_xlfn.NORM.INV(I1823,$C$5,$C$6)*(1+$T$14), 0), ROUND(_xlfn.NORM.INV(I1823, $D$5, $D$6)*(1+$T$14), 0))</f>
        <v>5</v>
      </c>
      <c r="K1823" s="20">
        <f ca="1">RAND()</f>
        <v>0.83490419214159783</v>
      </c>
      <c r="L1823" s="18">
        <f ca="1">IF(B1823=1, ROUND(_xlfn.NORM.INV(K1823,$C$7,$C$8), 2), ROUND(_xlfn.NORM.INV(K1823, $D$7, $D$8), 2))</f>
        <v>10936.17</v>
      </c>
      <c r="M1823" s="15">
        <f ca="1">MIN(E1823,J1823)</f>
        <v>5</v>
      </c>
      <c r="N1823" s="15">
        <f ca="1">RAND()</f>
        <v>0.62230527063286334</v>
      </c>
      <c r="O1823" s="19">
        <f ca="1">(IF(B1823=1, $G$21+($G$22-$G$21)*N1823, $H$21+($H$22-$H$21)*N1823))</f>
        <v>2.8669158118985898E-2</v>
      </c>
      <c r="P1823" s="15">
        <f ca="1">ROUND(M1823*(1-O1823), 0)</f>
        <v>5</v>
      </c>
      <c r="Q1823" s="20">
        <f ca="1">RAND()</f>
        <v>0.7152058091969099</v>
      </c>
      <c r="R1823" s="15">
        <f ca="1">IF(B1823=1, ROUND(_xlfn.NORM.INV(Q1823,$C$9,$C$10)*(1+$T$14), 0), ROUND(_xlfn.NORM.INV(Q1823, $D$9, $D$10)*(1+$T$14), 0))</f>
        <v>46</v>
      </c>
      <c r="S1823" s="20">
        <f ca="1">RAND()</f>
        <v>0.15689863538795801</v>
      </c>
      <c r="T1823" s="18">
        <f ca="1">IF(B1823=1, ROUND(_xlfn.NORM.INV(S1823,$C$11,$C$12), 2), ROUND(_xlfn.NORM.INV(S1823, $D$11, $D$12), 2))</f>
        <v>5016.6499999999996</v>
      </c>
      <c r="U1823" s="15">
        <f ca="1">MIN(F1823,R1823)</f>
        <v>40</v>
      </c>
      <c r="V1823" s="15">
        <f ca="1">RAND()</f>
        <v>0.46357114145377887</v>
      </c>
      <c r="W1823" s="19">
        <f ca="1">(IF(B1823=1, $G$21+($G$22-$G$21)*V1823, $H$21+($H$22-$H$21)*V1823))</f>
        <v>2.3907134243613366E-2</v>
      </c>
      <c r="X1823" s="15">
        <f ca="1">ROUND(U1823*(1-W1823), 0)</f>
        <v>39</v>
      </c>
      <c r="Y1823" s="20">
        <f ca="1">RAND()</f>
        <v>1.4587302206682917E-2</v>
      </c>
      <c r="Z1823" s="15">
        <f ca="1">IF(B1823=1, ROUND(_xlfn.NORM.INV(Y1823,$C$13,$C$14)*(1+$T$14), 0), ROUND(_xlfn.NORM.INV(Y1823, $D$13, $D$14)*(1+$T$14), 0))</f>
        <v>15</v>
      </c>
      <c r="AA1823" s="20">
        <f ca="1">RAND()</f>
        <v>0.90508056168547213</v>
      </c>
      <c r="AB1823" s="18">
        <f ca="1">IF(B1823=1, ROUND(_xlfn.NORM.INV(AA1823,$C$15,$C$16), 2), ROUND(_xlfn.NORM.INV(AA1823, $D$15, $D$16), 2))</f>
        <v>2957.31</v>
      </c>
      <c r="AC1823" s="15">
        <f ca="1">MIN(G1823,Z1823)</f>
        <v>15</v>
      </c>
      <c r="AD1823" s="15">
        <f ca="1">RAND()</f>
        <v>0.12257211960024073</v>
      </c>
      <c r="AE1823" s="19">
        <f ca="1">(IF(B1823=1, $G$21+($G$22-$G$21)*AD1823, $H$21+($H$22-$H$21)*AD1823))</f>
        <v>1.3677163588007222E-2</v>
      </c>
      <c r="AF1823" s="15">
        <f ca="1">ROUND(AC1823*(1-AE1823), 0)</f>
        <v>15</v>
      </c>
      <c r="AG1823" s="20">
        <f ca="1">RAND()</f>
        <v>2.7092969250171128E-2</v>
      </c>
      <c r="AH1823" s="15">
        <f ca="1">IF(B1823=1, ROUND(_xlfn.NORM.INV(AG1823,$C$17,$C$18)*(1+$T$14), 0), ROUND(_xlfn.NORM.INV(AG1823, $D$17, $D$18)*(1+$T$14), 0))</f>
        <v>98</v>
      </c>
      <c r="AI1823" s="20">
        <f ca="1">RAND()</f>
        <v>0.93030190564260717</v>
      </c>
      <c r="AJ1823" s="18">
        <f ca="1">IF(B1823=1, ROUND(_xlfn.NORM.INV(AI1823,$C$19,$C$20), 2), ROUND(_xlfn.NORM.INV(AI1823, $D$19, $D$20), 2))</f>
        <v>1861</v>
      </c>
      <c r="AK1823" s="15">
        <f ca="1">MIN(ROUND(H1823*(1+$C$22),0),AH1823)</f>
        <v>98</v>
      </c>
      <c r="AL1823" s="20">
        <f ca="1">RAND()</f>
        <v>0.28404581974221821</v>
      </c>
      <c r="AM1823" s="19">
        <f ca="1">(IF(B1823=1, $G$21+($G$22-$G$21)*AL1823, $H$21+($H$22-$H$21)*AL1823))</f>
        <v>1.8521374592266548E-2</v>
      </c>
      <c r="AN1823" s="15">
        <f ca="1">ROUND(AK1823*(1-AM1823), 0)</f>
        <v>96</v>
      </c>
      <c r="AO1823" s="18">
        <f ca="1">SUM(IF(AN1823&gt;H1823, (AN1823-H1823)*($G$23+AJ1823), 0),IF(AF1823&gt;G1823,(AF1823-G1823)*($G$23+AB1823),0),IF(X1823&gt;F1823,(X1823-F1823)*($G$23+T1823),0),IF(P1823&gt;E1823,(P1823-E1823)*($G$23+L1823),0))</f>
        <v>0</v>
      </c>
      <c r="AP1823" s="18">
        <f>-$C$24</f>
        <v>-313614.51120000001</v>
      </c>
      <c r="AQ1823" s="17">
        <f ca="1">L1823*P1823+T1823*X1823+AB1823*AF1823+AJ1823*AN1823-AO1823+AP1823</f>
        <v>159731.33879999997</v>
      </c>
      <c r="AS1823" s="21">
        <f ca="1">SUM(IF(AN1823&gt;H1823, (AN1823-H1823), 0),IF(AF1823&gt;G1823,(AF1823-G1823),0),IF(X1823&gt;F1823,(X1823-F1823),0),IF(P1823&gt;E1823,(P1823-E1823),0))</f>
        <v>0</v>
      </c>
    </row>
    <row r="1824" spans="1:45" x14ac:dyDescent="0.4">
      <c r="A1824" s="15">
        <v>1796</v>
      </c>
      <c r="B1824" s="15">
        <f ca="1">IF(RAND() &lt; (8/12), 0, 1)</f>
        <v>0</v>
      </c>
      <c r="C1824" s="20">
        <f ca="1">RAND()</f>
        <v>0.83471725299377064</v>
      </c>
      <c r="D1824" s="15" t="str">
        <f ca="1">LOOKUP(C1824,$H$13:$H$16,$F$13:$F$16)</f>
        <v>Boeing 777-300ER</v>
      </c>
      <c r="E1824" s="15">
        <f ca="1">LOOKUP(D1824,$F$6:$F$9,$I$6:$I$9)</f>
        <v>8</v>
      </c>
      <c r="F1824" s="15">
        <f ca="1">LOOKUP(D1824,$F$6:$F$9,$J$6:$J$9)</f>
        <v>40</v>
      </c>
      <c r="G1824" s="15">
        <f ca="1">LOOKUP(D1824,$F$6:$F$9,$K$6:$K$9)</f>
        <v>24</v>
      </c>
      <c r="H1824" s="15">
        <f ca="1">LOOKUP(D1824,$F$6:$F$9,$L$6:$L$9)</f>
        <v>260</v>
      </c>
      <c r="I1824" s="20">
        <f ca="1">RAND()</f>
        <v>0.80362794583581365</v>
      </c>
      <c r="J1824" s="15">
        <f ca="1">IF(B1824=1, ROUND(_xlfn.NORM.INV(I1824,$C$5,$C$6)*(1+$T$14), 0), ROUND(_xlfn.NORM.INV(I1824, $D$5, $D$6)*(1+$T$14), 0))</f>
        <v>5</v>
      </c>
      <c r="K1824" s="20">
        <f ca="1">RAND()</f>
        <v>0.65074152126352292</v>
      </c>
      <c r="L1824" s="18">
        <f ca="1">IF(B1824=1, ROUND(_xlfn.NORM.INV(K1824,$C$7,$C$8), 2), ROUND(_xlfn.NORM.INV(K1824, $D$7, $D$8), 2))</f>
        <v>10668.91</v>
      </c>
      <c r="M1824" s="15">
        <f ca="1">MIN(E1824,J1824)</f>
        <v>5</v>
      </c>
      <c r="N1824" s="15">
        <f ca="1">RAND()</f>
        <v>0.79332096840432853</v>
      </c>
      <c r="O1824" s="19">
        <f ca="1">(IF(B1824=1, $G$21+($G$22-$G$21)*N1824, $H$21+($H$22-$H$21)*N1824))</f>
        <v>3.3799629052129854E-2</v>
      </c>
      <c r="P1824" s="15">
        <f ca="1">ROUND(M1824*(1-O1824), 0)</f>
        <v>5</v>
      </c>
      <c r="Q1824" s="20">
        <f ca="1">RAND()</f>
        <v>0.11796974292093165</v>
      </c>
      <c r="R1824" s="15">
        <f ca="1">IF(B1824=1, ROUND(_xlfn.NORM.INV(Q1824,$C$9,$C$10)*(1+$T$14), 0), ROUND(_xlfn.NORM.INV(Q1824, $D$9, $D$10)*(1+$T$14), 0))</f>
        <v>27</v>
      </c>
      <c r="S1824" s="20">
        <f ca="1">RAND()</f>
        <v>3.7726565297477643E-2</v>
      </c>
      <c r="T1824" s="18">
        <f ca="1">IF(B1824=1, ROUND(_xlfn.NORM.INV(S1824,$C$11,$C$12), 2), ROUND(_xlfn.NORM.INV(S1824, $D$11, $D$12), 2))</f>
        <v>4841.09</v>
      </c>
      <c r="U1824" s="15">
        <f ca="1">MIN(F1824,R1824)</f>
        <v>27</v>
      </c>
      <c r="V1824" s="15">
        <f ca="1">RAND()</f>
        <v>9.7591395286369842E-2</v>
      </c>
      <c r="W1824" s="19">
        <f ca="1">(IF(B1824=1, $G$21+($G$22-$G$21)*V1824, $H$21+($H$22-$H$21)*V1824))</f>
        <v>1.2927741858591095E-2</v>
      </c>
      <c r="X1824" s="15">
        <f ca="1">ROUND(U1824*(1-W1824), 0)</f>
        <v>27</v>
      </c>
      <c r="Y1824" s="20">
        <f ca="1">RAND()</f>
        <v>0.61934397383819983</v>
      </c>
      <c r="Z1824" s="15">
        <f ca="1">IF(B1824=1, ROUND(_xlfn.NORM.INV(Y1824,$C$13,$C$14)*(1+$T$14), 0), ROUND(_xlfn.NORM.INV(Y1824, $D$13, $D$14)*(1+$T$14), 0))</f>
        <v>39</v>
      </c>
      <c r="AA1824" s="20">
        <f ca="1">RAND()</f>
        <v>0.28179689632323213</v>
      </c>
      <c r="AB1824" s="18">
        <f ca="1">IF(B1824=1, ROUND(_xlfn.NORM.INV(AA1824,$C$15,$C$16), 2), ROUND(_xlfn.NORM.INV(AA1824, $D$15, $D$16), 2))</f>
        <v>2727.78</v>
      </c>
      <c r="AC1824" s="15">
        <f ca="1">MIN(G1824,Z1824)</f>
        <v>24</v>
      </c>
      <c r="AD1824" s="15">
        <f ca="1">RAND()</f>
        <v>0.31032831310812004</v>
      </c>
      <c r="AE1824" s="19">
        <f ca="1">(IF(B1824=1, $G$21+($G$22-$G$21)*AD1824, $H$21+($H$22-$H$21)*AD1824))</f>
        <v>1.9309849393243601E-2</v>
      </c>
      <c r="AF1824" s="15">
        <f ca="1">ROUND(AC1824*(1-AE1824), 0)</f>
        <v>24</v>
      </c>
      <c r="AG1824" s="20">
        <f ca="1">RAND()</f>
        <v>0.51309510258176627</v>
      </c>
      <c r="AH1824" s="15">
        <f ca="1">IF(B1824=1, ROUND(_xlfn.NORM.INV(AG1824,$C$17,$C$18)*(1+$T$14), 0), ROUND(_xlfn.NORM.INV(AG1824, $D$17, $D$18)*(1+$T$14), 0))</f>
        <v>201</v>
      </c>
      <c r="AI1824" s="20">
        <f ca="1">RAND()</f>
        <v>0.54222921472373575</v>
      </c>
      <c r="AJ1824" s="18">
        <f ca="1">IF(B1824=1, ROUND(_xlfn.NORM.INV(AI1824,$C$19,$C$20), 2), ROUND(_xlfn.NORM.INV(AI1824, $D$19, $D$20), 2))</f>
        <v>1756.79</v>
      </c>
      <c r="AK1824" s="15">
        <f ca="1">MIN(ROUND(H1824*(1+$C$22),0),AH1824)</f>
        <v>201</v>
      </c>
      <c r="AL1824" s="20">
        <f ca="1">RAND()</f>
        <v>0.8396144394156323</v>
      </c>
      <c r="AM1824" s="19">
        <f ca="1">(IF(B1824=1, $G$21+($G$22-$G$21)*AL1824, $H$21+($H$22-$H$21)*AL1824))</f>
        <v>3.5188433182468969E-2</v>
      </c>
      <c r="AN1824" s="15">
        <f ca="1">ROUND(AK1824*(1-AM1824), 0)</f>
        <v>194</v>
      </c>
      <c r="AO1824" s="18">
        <f ca="1">SUM(IF(AN1824&gt;H1824, (AN1824-H1824)*($G$23+AJ1824), 0),IF(AF1824&gt;G1824,(AF1824-G1824)*($G$23+AB1824),0),IF(X1824&gt;F1824,(X1824-F1824)*($G$23+T1824),0),IF(P1824&gt;E1824,(P1824-E1824)*($G$23+L1824),0))</f>
        <v>0</v>
      </c>
      <c r="AP1824" s="18">
        <f>-$C$24</f>
        <v>-313614.51120000001</v>
      </c>
      <c r="AQ1824" s="17">
        <f ca="1">L1824*P1824+T1824*X1824+AB1824*AF1824+AJ1824*AN1824-AO1824+AP1824</f>
        <v>276723.44879999995</v>
      </c>
      <c r="AS1824" s="21">
        <f ca="1">SUM(IF(AN1824&gt;H1824, (AN1824-H1824), 0),IF(AF1824&gt;G1824,(AF1824-G1824),0),IF(X1824&gt;F1824,(X1824-F1824),0),IF(P1824&gt;E1824,(P1824-E1824),0))</f>
        <v>0</v>
      </c>
    </row>
    <row r="1825" spans="1:45" x14ac:dyDescent="0.4">
      <c r="A1825" s="15">
        <v>1797</v>
      </c>
      <c r="B1825" s="15">
        <f ca="1">IF(RAND() &lt; (8/12), 0, 1)</f>
        <v>1</v>
      </c>
      <c r="C1825" s="20">
        <f ca="1">RAND()</f>
        <v>0.38479050368859558</v>
      </c>
      <c r="D1825" s="15" t="str">
        <f ca="1">LOOKUP(C1825,$H$13:$H$16,$F$13:$F$16)</f>
        <v>Airbus A380-800</v>
      </c>
      <c r="E1825" s="15">
        <f ca="1">LOOKUP(D1825,$F$6:$F$9,$I$6:$I$9)</f>
        <v>14</v>
      </c>
      <c r="F1825" s="15">
        <f ca="1">LOOKUP(D1825,$F$6:$F$9,$J$6:$J$9)</f>
        <v>76</v>
      </c>
      <c r="G1825" s="15">
        <f ca="1">LOOKUP(D1825,$F$6:$F$9,$K$6:$K$9)</f>
        <v>56</v>
      </c>
      <c r="H1825" s="15">
        <f ca="1">LOOKUP(D1825,$F$6:$F$9,$L$6:$L$9)</f>
        <v>341</v>
      </c>
      <c r="I1825" s="20">
        <f ca="1">RAND()</f>
        <v>0.56162463213229818</v>
      </c>
      <c r="J1825" s="15">
        <f ca="1">IF(B1825=1, ROUND(_xlfn.NORM.INV(I1825,$C$5,$C$6)*(1+$T$14), 0), ROUND(_xlfn.NORM.INV(I1825, $D$5, $D$6)*(1+$T$14), 0))</f>
        <v>7</v>
      </c>
      <c r="K1825" s="20">
        <f ca="1">RAND()</f>
        <v>0.81423912817064414</v>
      </c>
      <c r="L1825" s="18">
        <f ca="1">IF(B1825=1, ROUND(_xlfn.NORM.INV(K1825,$C$7,$C$8), 2), ROUND(_xlfn.NORM.INV(K1825, $D$7, $D$8), 2))</f>
        <v>15270.46</v>
      </c>
      <c r="M1825" s="15">
        <f ca="1">MIN(E1825,J1825)</f>
        <v>7</v>
      </c>
      <c r="N1825" s="15">
        <f ca="1">RAND()</f>
        <v>0.86038398218455703</v>
      </c>
      <c r="O1825" s="19">
        <f ca="1">(IF(B1825=1, $G$21+($G$22-$G$21)*N1825, $H$21+($H$22-$H$21)*N1825))</f>
        <v>4.5113439376459494E-2</v>
      </c>
      <c r="P1825" s="15">
        <f ca="1">ROUND(M1825*(1-O1825), 0)</f>
        <v>7</v>
      </c>
      <c r="Q1825" s="20">
        <f ca="1">RAND()</f>
        <v>0.85706641536454675</v>
      </c>
      <c r="R1825" s="15">
        <f ca="1">IF(B1825=1, ROUND(_xlfn.NORM.INV(Q1825,$C$9,$C$10)*(1+$T$14), 0), ROUND(_xlfn.NORM.INV(Q1825, $D$9, $D$10)*(1+$T$14), 0))</f>
        <v>88</v>
      </c>
      <c r="S1825" s="20">
        <f ca="1">RAND()</f>
        <v>0.84512279047838323</v>
      </c>
      <c r="T1825" s="18">
        <f ca="1">IF(B1825=1, ROUND(_xlfn.NORM.INV(S1825,$C$11,$C$12), 2), ROUND(_xlfn.NORM.INV(S1825, $D$11, $D$12), 2))</f>
        <v>7745.34</v>
      </c>
      <c r="U1825" s="15">
        <f ca="1">MIN(F1825,R1825)</f>
        <v>76</v>
      </c>
      <c r="V1825" s="15">
        <f ca="1">RAND()</f>
        <v>0.26765379705256231</v>
      </c>
      <c r="W1825" s="19">
        <f ca="1">(IF(B1825=1, $G$21+($G$22-$G$21)*V1825, $H$21+($H$22-$H$21)*V1825))</f>
        <v>2.4367882896839679E-2</v>
      </c>
      <c r="X1825" s="15">
        <f ca="1">ROUND(U1825*(1-W1825), 0)</f>
        <v>74</v>
      </c>
      <c r="Y1825" s="20">
        <f ca="1">RAND()</f>
        <v>0.60669894473784891</v>
      </c>
      <c r="Z1825" s="15">
        <f ca="1">IF(B1825=1, ROUND(_xlfn.NORM.INV(Y1825,$C$13,$C$14)*(1+$T$14), 0), ROUND(_xlfn.NORM.INV(Y1825, $D$13, $D$14)*(1+$T$14), 0))</f>
        <v>61</v>
      </c>
      <c r="AA1825" s="20">
        <f ca="1">RAND()</f>
        <v>0.21597698375637697</v>
      </c>
      <c r="AB1825" s="18">
        <f ca="1">IF(B1825=1, ROUND(_xlfn.NORM.INV(AA1825,$C$15,$C$16), 2), ROUND(_xlfn.NORM.INV(AA1825, $D$15, $D$16), 2))</f>
        <v>3264.44</v>
      </c>
      <c r="AC1825" s="15">
        <f ca="1">MIN(G1825,Z1825)</f>
        <v>56</v>
      </c>
      <c r="AD1825" s="15">
        <f ca="1">RAND()</f>
        <v>0.57629018875794891</v>
      </c>
      <c r="AE1825" s="19">
        <f ca="1">(IF(B1825=1, $G$21+($G$22-$G$21)*AD1825, $H$21+($H$22-$H$21)*AD1825))</f>
        <v>3.5170156606528211E-2</v>
      </c>
      <c r="AF1825" s="15">
        <f ca="1">ROUND(AC1825*(1-AE1825), 0)</f>
        <v>54</v>
      </c>
      <c r="AG1825" s="20">
        <f ca="1">RAND()</f>
        <v>0.68765957792229693</v>
      </c>
      <c r="AH1825" s="15">
        <f ca="1">IF(B1825=1, ROUND(_xlfn.NORM.INV(AG1825,$C$17,$C$18)*(1+$T$14), 0), ROUND(_xlfn.NORM.INV(AG1825, $D$17, $D$18)*(1+$T$14), 0))</f>
        <v>366</v>
      </c>
      <c r="AI1825" s="20">
        <f ca="1">RAND()</f>
        <v>0.94830204093450976</v>
      </c>
      <c r="AJ1825" s="18">
        <f ca="1">IF(B1825=1, ROUND(_xlfn.NORM.INV(AI1825,$C$19,$C$20), 2), ROUND(_xlfn.NORM.INV(AI1825, $D$19, $D$20), 2))</f>
        <v>2765.99</v>
      </c>
      <c r="AK1825" s="15">
        <f ca="1">MIN(ROUND(H1825*(1+$C$22),0),AH1825)</f>
        <v>358</v>
      </c>
      <c r="AL1825" s="20">
        <f ca="1">RAND()</f>
        <v>0.71672607271342581</v>
      </c>
      <c r="AM1825" s="19">
        <f ca="1">(IF(B1825=1, $G$21+($G$22-$G$21)*AL1825, $H$21+($H$22-$H$21)*AL1825))</f>
        <v>4.0085412544969903E-2</v>
      </c>
      <c r="AN1825" s="15">
        <f ca="1">ROUND(AK1825*(1-AM1825), 0)</f>
        <v>344</v>
      </c>
      <c r="AO1825" s="18">
        <f ca="1">SUM(IF(AN1825&gt;H1825, (AN1825-H1825)*($G$23+AJ1825), 0),IF(AF1825&gt;G1825,(AF1825-G1825)*($G$23+AB1825),0),IF(X1825&gt;F1825,(X1825-F1825)*($G$23+T1825),0),IF(P1825&gt;E1825,(P1825-E1825)*($G$23+L1825),0))</f>
        <v>10850.97</v>
      </c>
      <c r="AP1825" s="18">
        <f>-$C$24</f>
        <v>-313614.51120000001</v>
      </c>
      <c r="AQ1825" s="17">
        <f ca="1">L1825*P1825+T1825*X1825+AB1825*AF1825+AJ1825*AN1825-AO1825+AP1825</f>
        <v>1483363.2187999999</v>
      </c>
      <c r="AS1825" s="21">
        <f ca="1">SUM(IF(AN1825&gt;H1825, (AN1825-H1825), 0),IF(AF1825&gt;G1825,(AF1825-G1825),0),IF(X1825&gt;F1825,(X1825-F1825),0),IF(P1825&gt;E1825,(P1825-E1825),0))</f>
        <v>3</v>
      </c>
    </row>
    <row r="1826" spans="1:45" x14ac:dyDescent="0.4">
      <c r="A1826" s="15">
        <v>1798</v>
      </c>
      <c r="B1826" s="15">
        <f ca="1">IF(RAND() &lt; (8/12), 0, 1)</f>
        <v>1</v>
      </c>
      <c r="C1826" s="20">
        <f ca="1">RAND()</f>
        <v>5.5521745017690805E-2</v>
      </c>
      <c r="D1826" s="15" t="str">
        <f ca="1">LOOKUP(C1826,$H$13:$H$16,$F$13:$F$16)</f>
        <v>Airbus A350-900</v>
      </c>
      <c r="E1826" s="15">
        <f ca="1">LOOKUP(D1826,$F$6:$F$9,$I$6:$I$9)</f>
        <v>0</v>
      </c>
      <c r="F1826" s="15">
        <f ca="1">LOOKUP(D1826,$F$6:$F$9,$J$6:$J$9)</f>
        <v>32</v>
      </c>
      <c r="G1826" s="15">
        <f ca="1">LOOKUP(D1826,$F$6:$F$9,$K$6:$K$9)</f>
        <v>21</v>
      </c>
      <c r="H1826" s="15">
        <f ca="1">LOOKUP(D1826,$F$6:$F$9,$L$6:$L$9)</f>
        <v>259</v>
      </c>
      <c r="I1826" s="20">
        <f ca="1">RAND()</f>
        <v>0.55365717810167847</v>
      </c>
      <c r="J1826" s="15">
        <f ca="1">IF(B1826=1, ROUND(_xlfn.NORM.INV(I1826,$C$5,$C$6)*(1+$T$14), 0), ROUND(_xlfn.NORM.INV(I1826, $D$5, $D$6)*(1+$T$14), 0))</f>
        <v>7</v>
      </c>
      <c r="K1826" s="20">
        <f ca="1">RAND()</f>
        <v>0.20173567784233259</v>
      </c>
      <c r="L1826" s="18">
        <f ca="1">IF(B1826=1, ROUND(_xlfn.NORM.INV(K1826,$C$7,$C$8), 2), ROUND(_xlfn.NORM.INV(K1826, $D$7, $D$8), 2))</f>
        <v>12152.24</v>
      </c>
      <c r="M1826" s="15">
        <f ca="1">MIN(E1826,J1826)</f>
        <v>0</v>
      </c>
      <c r="N1826" s="15">
        <f ca="1">RAND()</f>
        <v>6.4002508524914292E-2</v>
      </c>
      <c r="O1826" s="19">
        <f ca="1">(IF(B1826=1, $G$21+($G$22-$G$21)*N1826, $H$21+($H$22-$H$21)*N1826))</f>
        <v>1.7240087798372002E-2</v>
      </c>
      <c r="P1826" s="15">
        <f ca="1">ROUND(M1826*(1-O1826), 0)</f>
        <v>0</v>
      </c>
      <c r="Q1826" s="20">
        <f ca="1">RAND()</f>
        <v>0.95005587235250744</v>
      </c>
      <c r="R1826" s="15">
        <f ca="1">IF(B1826=1, ROUND(_xlfn.NORM.INV(Q1826,$C$9,$C$10)*(1+$T$14), 0), ROUND(_xlfn.NORM.INV(Q1826, $D$9, $D$10)*(1+$T$14), 0))</f>
        <v>102</v>
      </c>
      <c r="S1826" s="20">
        <f ca="1">RAND()</f>
        <v>0.79429543039527428</v>
      </c>
      <c r="T1826" s="18">
        <f ca="1">IF(B1826=1, ROUND(_xlfn.NORM.INV(S1826,$C$11,$C$12), 2), ROUND(_xlfn.NORM.INV(S1826, $D$11, $D$12), 2))</f>
        <v>7570.12</v>
      </c>
      <c r="U1826" s="15">
        <f ca="1">MIN(F1826,R1826)</f>
        <v>32</v>
      </c>
      <c r="V1826" s="15">
        <f ca="1">RAND()</f>
        <v>0.73149755383903026</v>
      </c>
      <c r="W1826" s="19">
        <f ca="1">(IF(B1826=1, $G$21+($G$22-$G$21)*V1826, $H$21+($H$22-$H$21)*V1826))</f>
        <v>4.0602414384366056E-2</v>
      </c>
      <c r="X1826" s="15">
        <f ca="1">ROUND(U1826*(1-W1826), 0)</f>
        <v>31</v>
      </c>
      <c r="Y1826" s="20">
        <f ca="1">RAND()</f>
        <v>7.2803928503310855E-2</v>
      </c>
      <c r="Z1826" s="15">
        <f ca="1">IF(B1826=1, ROUND(_xlfn.NORM.INV(Y1826,$C$13,$C$14)*(1+$T$14), 0), ROUND(_xlfn.NORM.INV(Y1826, $D$13, $D$14)*(1+$T$14), 0))</f>
        <v>21</v>
      </c>
      <c r="AA1826" s="20">
        <f ca="1">RAND()</f>
        <v>0.57545239902149281</v>
      </c>
      <c r="AB1826" s="18">
        <f ca="1">IF(B1826=1, ROUND(_xlfn.NORM.INV(AA1826,$C$15,$C$16), 2), ROUND(_xlfn.NORM.INV(AA1826, $D$15, $D$16), 2))</f>
        <v>3733.87</v>
      </c>
      <c r="AC1826" s="15">
        <f ca="1">MIN(G1826,Z1826)</f>
        <v>21</v>
      </c>
      <c r="AD1826" s="15">
        <f ca="1">RAND()</f>
        <v>0.64053941663261604</v>
      </c>
      <c r="AE1826" s="19">
        <f ca="1">(IF(B1826=1, $G$21+($G$22-$G$21)*AD1826, $H$21+($H$22-$H$21)*AD1826))</f>
        <v>3.7418879582141559E-2</v>
      </c>
      <c r="AF1826" s="15">
        <f ca="1">ROUND(AC1826*(1-AE1826), 0)</f>
        <v>20</v>
      </c>
      <c r="AG1826" s="20">
        <f ca="1">RAND()</f>
        <v>0.95926078195713826</v>
      </c>
      <c r="AH1826" s="15">
        <f ca="1">IF(B1826=1, ROUND(_xlfn.NORM.INV(AG1826,$C$17,$C$18)*(1+$T$14), 0), ROUND(_xlfn.NORM.INV(AG1826, $D$17, $D$18)*(1+$T$14), 0))</f>
        <v>524</v>
      </c>
      <c r="AI1826" s="20">
        <f ca="1">RAND()</f>
        <v>8.1791549240052053E-2</v>
      </c>
      <c r="AJ1826" s="18">
        <f ca="1">IF(B1826=1, ROUND(_xlfn.NORM.INV(AI1826,$C$19,$C$20), 2), ROUND(_xlfn.NORM.INV(AI1826, $D$19, $D$20), 2))</f>
        <v>1857.75</v>
      </c>
      <c r="AK1826" s="15">
        <f ca="1">MIN(ROUND(H1826*(1+$C$22),0),AH1826)</f>
        <v>272</v>
      </c>
      <c r="AL1826" s="20">
        <f ca="1">RAND()</f>
        <v>0.32273775019054696</v>
      </c>
      <c r="AM1826" s="19">
        <f ca="1">(IF(B1826=1, $G$21+($G$22-$G$21)*AL1826, $H$21+($H$22-$H$21)*AL1826))</f>
        <v>2.6295821256669145E-2</v>
      </c>
      <c r="AN1826" s="15">
        <f ca="1">ROUND(AK1826*(1-AM1826), 0)</f>
        <v>265</v>
      </c>
      <c r="AO1826" s="18">
        <f ca="1">SUM(IF(AN1826&gt;H1826, (AN1826-H1826)*($G$23+AJ1826), 0),IF(AF1826&gt;G1826,(AF1826-G1826)*($G$23+AB1826),0),IF(X1826&gt;F1826,(X1826-F1826)*($G$23+T1826),0),IF(P1826&gt;E1826,(P1826-E1826)*($G$23+L1826),0))</f>
        <v>16252.5</v>
      </c>
      <c r="AP1826" s="18">
        <f>-$C$24</f>
        <v>-313614.51120000001</v>
      </c>
      <c r="AQ1826" s="17">
        <f ca="1">L1826*P1826+T1826*X1826+AB1826*AF1826+AJ1826*AN1826-AO1826+AP1826</f>
        <v>471787.85879999999</v>
      </c>
      <c r="AS1826" s="21">
        <f ca="1">SUM(IF(AN1826&gt;H1826, (AN1826-H1826), 0),IF(AF1826&gt;G1826,(AF1826-G1826),0),IF(X1826&gt;F1826,(X1826-F1826),0),IF(P1826&gt;E1826,(P1826-E1826),0))</f>
        <v>6</v>
      </c>
    </row>
    <row r="1827" spans="1:45" x14ac:dyDescent="0.4">
      <c r="A1827" s="15">
        <v>1799</v>
      </c>
      <c r="B1827" s="15">
        <f ca="1">IF(RAND() &lt; (8/12), 0, 1)</f>
        <v>0</v>
      </c>
      <c r="C1827" s="20">
        <f ca="1">RAND()</f>
        <v>0.2946032376113531</v>
      </c>
      <c r="D1827" s="15" t="str">
        <f ca="1">LOOKUP(C1827,$H$13:$H$16,$F$13:$F$16)</f>
        <v>Airbus A380-800</v>
      </c>
      <c r="E1827" s="15">
        <f ca="1">LOOKUP(D1827,$F$6:$F$9,$I$6:$I$9)</f>
        <v>14</v>
      </c>
      <c r="F1827" s="15">
        <f ca="1">LOOKUP(D1827,$F$6:$F$9,$J$6:$J$9)</f>
        <v>76</v>
      </c>
      <c r="G1827" s="15">
        <f ca="1">LOOKUP(D1827,$F$6:$F$9,$K$6:$K$9)</f>
        <v>56</v>
      </c>
      <c r="H1827" s="15">
        <f ca="1">LOOKUP(D1827,$F$6:$F$9,$L$6:$L$9)</f>
        <v>341</v>
      </c>
      <c r="I1827" s="20">
        <f ca="1">RAND()</f>
        <v>0.56595503502555278</v>
      </c>
      <c r="J1827" s="15">
        <f ca="1">IF(B1827=1, ROUND(_xlfn.NORM.INV(I1827,$C$5,$C$6)*(1+$T$14), 0), ROUND(_xlfn.NORM.INV(I1827, $D$5, $D$6)*(1+$T$14), 0))</f>
        <v>4</v>
      </c>
      <c r="K1827" s="20">
        <f ca="1">RAND()</f>
        <v>0.45154086544339334</v>
      </c>
      <c r="L1827" s="18">
        <f ca="1">IF(B1827=1, ROUND(_xlfn.NORM.INV(K1827,$C$7,$C$8), 2), ROUND(_xlfn.NORM.INV(K1827, $D$7, $D$8), 2))</f>
        <v>10436.879999999999</v>
      </c>
      <c r="M1827" s="15">
        <f ca="1">MIN(E1827,J1827)</f>
        <v>4</v>
      </c>
      <c r="N1827" s="15">
        <f ca="1">RAND()</f>
        <v>0.72457638447700878</v>
      </c>
      <c r="O1827" s="19">
        <f ca="1">(IF(B1827=1, $G$21+($G$22-$G$21)*N1827, $H$21+($H$22-$H$21)*N1827))</f>
        <v>3.1737291534310264E-2</v>
      </c>
      <c r="P1827" s="15">
        <f ca="1">ROUND(M1827*(1-O1827), 0)</f>
        <v>4</v>
      </c>
      <c r="Q1827" s="20">
        <f ca="1">RAND()</f>
        <v>0.13019723756813983</v>
      </c>
      <c r="R1827" s="15">
        <f ca="1">IF(B1827=1, ROUND(_xlfn.NORM.INV(Q1827,$C$9,$C$10)*(1+$T$14), 0), ROUND(_xlfn.NORM.INV(Q1827, $D$9, $D$10)*(1+$T$14), 0))</f>
        <v>28</v>
      </c>
      <c r="S1827" s="20">
        <f ca="1">RAND()</f>
        <v>0.7043189961130697</v>
      </c>
      <c r="T1827" s="18">
        <f ca="1">IF(B1827=1, ROUND(_xlfn.NORM.INV(S1827,$C$11,$C$12), 2), ROUND(_xlfn.NORM.INV(S1827, $D$11, $D$12), 2))</f>
        <v>5368.53</v>
      </c>
      <c r="U1827" s="15">
        <f ca="1">MIN(F1827,R1827)</f>
        <v>28</v>
      </c>
      <c r="V1827" s="15">
        <f ca="1">RAND()</f>
        <v>0.57218252314420981</v>
      </c>
      <c r="W1827" s="19">
        <f ca="1">(IF(B1827=1, $G$21+($G$22-$G$21)*V1827, $H$21+($H$22-$H$21)*V1827))</f>
        <v>2.7165475694326292E-2</v>
      </c>
      <c r="X1827" s="15">
        <f ca="1">ROUND(U1827*(1-W1827), 0)</f>
        <v>27</v>
      </c>
      <c r="Y1827" s="20">
        <f ca="1">RAND()</f>
        <v>0.40984162011794689</v>
      </c>
      <c r="Z1827" s="15">
        <f ca="1">IF(B1827=1, ROUND(_xlfn.NORM.INV(Y1827,$C$13,$C$14)*(1+$T$14), 0), ROUND(_xlfn.NORM.INV(Y1827, $D$13, $D$14)*(1+$T$14), 0))</f>
        <v>34</v>
      </c>
      <c r="AA1827" s="20">
        <f ca="1">RAND()</f>
        <v>0.86111398825749919</v>
      </c>
      <c r="AB1827" s="18">
        <f ca="1">IF(B1827=1, ROUND(_xlfn.NORM.INV(AA1827,$C$15,$C$16), 2), ROUND(_xlfn.NORM.INV(AA1827, $D$15, $D$16), 2))</f>
        <v>2929.88</v>
      </c>
      <c r="AC1827" s="15">
        <f ca="1">MIN(G1827,Z1827)</f>
        <v>34</v>
      </c>
      <c r="AD1827" s="15">
        <f ca="1">RAND()</f>
        <v>0.13353592296025329</v>
      </c>
      <c r="AE1827" s="19">
        <f ca="1">(IF(B1827=1, $G$21+($G$22-$G$21)*AD1827, $H$21+($H$22-$H$21)*AD1827))</f>
        <v>1.40060776888076E-2</v>
      </c>
      <c r="AF1827" s="15">
        <f ca="1">ROUND(AC1827*(1-AE1827), 0)</f>
        <v>34</v>
      </c>
      <c r="AG1827" s="20">
        <f ca="1">RAND()</f>
        <v>0.25530679452181071</v>
      </c>
      <c r="AH1827" s="15">
        <f ca="1">IF(B1827=1, ROUND(_xlfn.NORM.INV(AG1827,$C$17,$C$18)*(1+$T$14), 0), ROUND(_xlfn.NORM.INV(AG1827, $D$17, $D$18)*(1+$T$14), 0))</f>
        <v>165</v>
      </c>
      <c r="AI1827" s="20">
        <f ca="1">RAND()</f>
        <v>0.66625976753616167</v>
      </c>
      <c r="AJ1827" s="18">
        <f ca="1">IF(B1827=1, ROUND(_xlfn.NORM.INV(AI1827,$C$19,$C$20), 2), ROUND(_xlfn.NORM.INV(AI1827, $D$19, $D$20), 2))</f>
        <v>1781.36</v>
      </c>
      <c r="AK1827" s="15">
        <f ca="1">MIN(ROUND(H1827*(1+$C$22),0),AH1827)</f>
        <v>165</v>
      </c>
      <c r="AL1827" s="20">
        <f ca="1">RAND()</f>
        <v>0.22868449371438127</v>
      </c>
      <c r="AM1827" s="19">
        <f ca="1">(IF(B1827=1, $G$21+($G$22-$G$21)*AL1827, $H$21+($H$22-$H$21)*AL1827))</f>
        <v>1.6860534811431439E-2</v>
      </c>
      <c r="AN1827" s="15">
        <f ca="1">ROUND(AK1827*(1-AM1827), 0)</f>
        <v>162</v>
      </c>
      <c r="AO1827" s="18">
        <f ca="1">SUM(IF(AN1827&gt;H1827, (AN1827-H1827)*($G$23+AJ1827), 0),IF(AF1827&gt;G1827,(AF1827-G1827)*($G$23+AB1827),0),IF(X1827&gt;F1827,(X1827-F1827)*($G$23+T1827),0),IF(P1827&gt;E1827,(P1827-E1827)*($G$23+L1827),0))</f>
        <v>0</v>
      </c>
      <c r="AP1827" s="18">
        <f>-$C$24</f>
        <v>-313614.51120000001</v>
      </c>
      <c r="AQ1827" s="17">
        <f ca="1">L1827*P1827+T1827*X1827+AB1827*AF1827+AJ1827*AN1827-AO1827+AP1827</f>
        <v>261279.55880000006</v>
      </c>
      <c r="AS1827" s="21">
        <f ca="1">SUM(IF(AN1827&gt;H1827, (AN1827-H1827), 0),IF(AF1827&gt;G1827,(AF1827-G1827),0),IF(X1827&gt;F1827,(X1827-F1827),0),IF(P1827&gt;E1827,(P1827-E1827),0))</f>
        <v>0</v>
      </c>
    </row>
    <row r="1828" spans="1:45" x14ac:dyDescent="0.4">
      <c r="A1828" s="15">
        <v>1800</v>
      </c>
      <c r="B1828" s="15">
        <f ca="1">IF(RAND() &lt; (8/12), 0, 1)</f>
        <v>0</v>
      </c>
      <c r="C1828" s="20">
        <f ca="1">RAND()</f>
        <v>0.73256869648298528</v>
      </c>
      <c r="D1828" s="15" t="str">
        <f ca="1">LOOKUP(C1828,$H$13:$H$16,$F$13:$F$16)</f>
        <v>Boeing 777-300ER</v>
      </c>
      <c r="E1828" s="15">
        <f ca="1">LOOKUP(D1828,$F$6:$F$9,$I$6:$I$9)</f>
        <v>8</v>
      </c>
      <c r="F1828" s="15">
        <f ca="1">LOOKUP(D1828,$F$6:$F$9,$J$6:$J$9)</f>
        <v>40</v>
      </c>
      <c r="G1828" s="15">
        <f ca="1">LOOKUP(D1828,$F$6:$F$9,$K$6:$K$9)</f>
        <v>24</v>
      </c>
      <c r="H1828" s="15">
        <f ca="1">LOOKUP(D1828,$F$6:$F$9,$L$6:$L$9)</f>
        <v>260</v>
      </c>
      <c r="I1828" s="20">
        <f ca="1">RAND()</f>
        <v>0.44056650317284674</v>
      </c>
      <c r="J1828" s="15">
        <f ca="1">IF(B1828=1, ROUND(_xlfn.NORM.INV(I1828,$C$5,$C$6)*(1+$T$14), 0), ROUND(_xlfn.NORM.INV(I1828, $D$5, $D$6)*(1+$T$14), 0))</f>
        <v>4</v>
      </c>
      <c r="K1828" s="20">
        <f ca="1">RAND()</f>
        <v>0.17060721839941706</v>
      </c>
      <c r="L1828" s="18">
        <f ca="1">IF(B1828=1, ROUND(_xlfn.NORM.INV(K1828,$C$7,$C$8), 2), ROUND(_xlfn.NORM.INV(K1828, $D$7, $D$8), 2))</f>
        <v>10058.6</v>
      </c>
      <c r="M1828" s="15">
        <f ca="1">MIN(E1828,J1828)</f>
        <v>4</v>
      </c>
      <c r="N1828" s="15">
        <f ca="1">RAND()</f>
        <v>0.14233734405400422</v>
      </c>
      <c r="O1828" s="19">
        <f ca="1">(IF(B1828=1, $G$21+($G$22-$G$21)*N1828, $H$21+($H$22-$H$21)*N1828))</f>
        <v>1.4270120321620127E-2</v>
      </c>
      <c r="P1828" s="15">
        <f ca="1">ROUND(M1828*(1-O1828), 0)</f>
        <v>4</v>
      </c>
      <c r="Q1828" s="20">
        <f ca="1">RAND()</f>
        <v>0.77296438203825157</v>
      </c>
      <c r="R1828" s="15">
        <f ca="1">IF(B1828=1, ROUND(_xlfn.NORM.INV(Q1828,$C$9,$C$10)*(1+$T$14), 0), ROUND(_xlfn.NORM.INV(Q1828, $D$9, $D$10)*(1+$T$14), 0))</f>
        <v>48</v>
      </c>
      <c r="S1828" s="20">
        <f ca="1">RAND()</f>
        <v>0.91104274300355881</v>
      </c>
      <c r="T1828" s="18">
        <f ca="1">IF(B1828=1, ROUND(_xlfn.NORM.INV(S1828,$C$11,$C$12), 2), ROUND(_xlfn.NORM.INV(S1828, $D$11, $D$12), 2))</f>
        <v>5553.19</v>
      </c>
      <c r="U1828" s="15">
        <f ca="1">MIN(F1828,R1828)</f>
        <v>40</v>
      </c>
      <c r="V1828" s="15">
        <f ca="1">RAND()</f>
        <v>0.78754171573708276</v>
      </c>
      <c r="W1828" s="19">
        <f ca="1">(IF(B1828=1, $G$21+($G$22-$G$21)*V1828, $H$21+($H$22-$H$21)*V1828))</f>
        <v>3.3626251472112484E-2</v>
      </c>
      <c r="X1828" s="15">
        <f ca="1">ROUND(U1828*(1-W1828), 0)</f>
        <v>39</v>
      </c>
      <c r="Y1828" s="20">
        <f ca="1">RAND()</f>
        <v>0.26927128165552727</v>
      </c>
      <c r="Z1828" s="15">
        <f ca="1">IF(B1828=1, ROUND(_xlfn.NORM.INV(Y1828,$C$13,$C$14)*(1+$T$14), 0), ROUND(_xlfn.NORM.INV(Y1828, $D$13, $D$14)*(1+$T$14), 0))</f>
        <v>30</v>
      </c>
      <c r="AA1828" s="20">
        <f ca="1">RAND()</f>
        <v>0.18159423037346678</v>
      </c>
      <c r="AB1828" s="18">
        <f ca="1">IF(B1828=1, ROUND(_xlfn.NORM.INV(AA1828,$C$15,$C$16), 2), ROUND(_xlfn.NORM.INV(AA1828, $D$15, $D$16), 2))</f>
        <v>2687.45</v>
      </c>
      <c r="AC1828" s="15">
        <f ca="1">MIN(G1828,Z1828)</f>
        <v>24</v>
      </c>
      <c r="AD1828" s="15">
        <f ca="1">RAND()</f>
        <v>0.33336542995034668</v>
      </c>
      <c r="AE1828" s="19">
        <f ca="1">(IF(B1828=1, $G$21+($G$22-$G$21)*AD1828, $H$21+($H$22-$H$21)*AD1828))</f>
        <v>2.0000962898510402E-2</v>
      </c>
      <c r="AF1828" s="15">
        <f ca="1">ROUND(AC1828*(1-AE1828), 0)</f>
        <v>24</v>
      </c>
      <c r="AG1828" s="20">
        <f ca="1">RAND()</f>
        <v>0.40001754341018614</v>
      </c>
      <c r="AH1828" s="15">
        <f ca="1">IF(B1828=1, ROUND(_xlfn.NORM.INV(AG1828,$C$17,$C$18)*(1+$T$14), 0), ROUND(_xlfn.NORM.INV(AG1828, $D$17, $D$18)*(1+$T$14), 0))</f>
        <v>186</v>
      </c>
      <c r="AI1828" s="20">
        <f ca="1">RAND()</f>
        <v>0.30058561634128134</v>
      </c>
      <c r="AJ1828" s="18">
        <f ca="1">IF(B1828=1, ROUND(_xlfn.NORM.INV(AI1828,$C$19,$C$20), 2), ROUND(_xlfn.NORM.INV(AI1828, $D$19, $D$20), 2))</f>
        <v>1709.02</v>
      </c>
      <c r="AK1828" s="15">
        <f ca="1">MIN(ROUND(H1828*(1+$C$22),0),AH1828)</f>
        <v>186</v>
      </c>
      <c r="AL1828" s="20">
        <f ca="1">RAND()</f>
        <v>0.41018044865945258</v>
      </c>
      <c r="AM1828" s="19">
        <f ca="1">(IF(B1828=1, $G$21+($G$22-$G$21)*AL1828, $H$21+($H$22-$H$21)*AL1828))</f>
        <v>2.2305413459783575E-2</v>
      </c>
      <c r="AN1828" s="15">
        <f ca="1">ROUND(AK1828*(1-AM1828), 0)</f>
        <v>182</v>
      </c>
      <c r="AO1828" s="18">
        <f ca="1">SUM(IF(AN1828&gt;H1828, (AN1828-H1828)*($G$23+AJ1828), 0),IF(AF1828&gt;G1828,(AF1828-G1828)*($G$23+AB1828),0),IF(X1828&gt;F1828,(X1828-F1828)*($G$23+T1828),0),IF(P1828&gt;E1828,(P1828-E1828)*($G$23+L1828),0))</f>
        <v>0</v>
      </c>
      <c r="AP1828" s="18">
        <f>-$C$24</f>
        <v>-313614.51120000001</v>
      </c>
      <c r="AQ1828" s="17">
        <f ca="1">L1828*P1828+T1828*X1828+AB1828*AF1828+AJ1828*AN1828-AO1828+AP1828</f>
        <v>318734.73879999999</v>
      </c>
      <c r="AS1828" s="21">
        <f ca="1">SUM(IF(AN1828&gt;H1828, (AN1828-H1828), 0),IF(AF1828&gt;G1828,(AF1828-G1828),0),IF(X1828&gt;F1828,(X1828-F1828),0),IF(P1828&gt;E1828,(P1828-E1828),0))</f>
        <v>0</v>
      </c>
    </row>
    <row r="1829" spans="1:45" x14ac:dyDescent="0.4">
      <c r="A1829" s="15">
        <v>1801</v>
      </c>
      <c r="B1829" s="15">
        <f ca="1">IF(RAND() &lt; (8/12), 0, 1)</f>
        <v>0</v>
      </c>
      <c r="C1829" s="20">
        <f ca="1">RAND()</f>
        <v>1.7314004684129691E-2</v>
      </c>
      <c r="D1829" s="15" t="str">
        <f ca="1">LOOKUP(C1829,$H$13:$H$16,$F$13:$F$16)</f>
        <v>Airbus A350-900</v>
      </c>
      <c r="E1829" s="15">
        <f ca="1">LOOKUP(D1829,$F$6:$F$9,$I$6:$I$9)</f>
        <v>0</v>
      </c>
      <c r="F1829" s="15">
        <f ca="1">LOOKUP(D1829,$F$6:$F$9,$J$6:$J$9)</f>
        <v>32</v>
      </c>
      <c r="G1829" s="15">
        <f ca="1">LOOKUP(D1829,$F$6:$F$9,$K$6:$K$9)</f>
        <v>21</v>
      </c>
      <c r="H1829" s="15">
        <f ca="1">LOOKUP(D1829,$F$6:$F$9,$L$6:$L$9)</f>
        <v>259</v>
      </c>
      <c r="I1829" s="20">
        <f ca="1">RAND()</f>
        <v>0.37037301395607347</v>
      </c>
      <c r="J1829" s="15">
        <f ca="1">IF(B1829=1, ROUND(_xlfn.NORM.INV(I1829,$C$5,$C$6)*(1+$T$14), 0), ROUND(_xlfn.NORM.INV(I1829, $D$5, $D$6)*(1+$T$14), 0))</f>
        <v>4</v>
      </c>
      <c r="K1829" s="20">
        <f ca="1">RAND()</f>
        <v>0.58037381887144712</v>
      </c>
      <c r="L1829" s="18">
        <f ca="1">IF(B1829=1, ROUND(_xlfn.NORM.INV(K1829,$C$7,$C$8), 2), ROUND(_xlfn.NORM.INV(K1829, $D$7, $D$8), 2))</f>
        <v>10584.83</v>
      </c>
      <c r="M1829" s="15">
        <f ca="1">MIN(E1829,J1829)</f>
        <v>0</v>
      </c>
      <c r="N1829" s="15">
        <f ca="1">RAND()</f>
        <v>0.9171714929834206</v>
      </c>
      <c r="O1829" s="19">
        <f ca="1">(IF(B1829=1, $G$21+($G$22-$G$21)*N1829, $H$21+($H$22-$H$21)*N1829))</f>
        <v>3.7515144789502616E-2</v>
      </c>
      <c r="P1829" s="15">
        <f ca="1">ROUND(M1829*(1-O1829), 0)</f>
        <v>0</v>
      </c>
      <c r="Q1829" s="20">
        <f ca="1">RAND()</f>
        <v>0.74237124507658026</v>
      </c>
      <c r="R1829" s="15">
        <f ca="1">IF(B1829=1, ROUND(_xlfn.NORM.INV(Q1829,$C$9,$C$10)*(1+$T$14), 0), ROUND(_xlfn.NORM.INV(Q1829, $D$9, $D$10)*(1+$T$14), 0))</f>
        <v>47</v>
      </c>
      <c r="S1829" s="20">
        <f ca="1">RAND()</f>
        <v>0.59777375444082947</v>
      </c>
      <c r="T1829" s="18">
        <f ca="1">IF(B1829=1, ROUND(_xlfn.NORM.INV(S1829,$C$11,$C$12), 2), ROUND(_xlfn.NORM.INV(S1829, $D$11, $D$12), 2))</f>
        <v>5302.61</v>
      </c>
      <c r="U1829" s="15">
        <f ca="1">MIN(F1829,R1829)</f>
        <v>32</v>
      </c>
      <c r="V1829" s="15">
        <f ca="1">RAND()</f>
        <v>0.31863921681475382</v>
      </c>
      <c r="W1829" s="19">
        <f ca="1">(IF(B1829=1, $G$21+($G$22-$G$21)*V1829, $H$21+($H$22-$H$21)*V1829))</f>
        <v>1.9559176504442614E-2</v>
      </c>
      <c r="X1829" s="15">
        <f ca="1">ROUND(U1829*(1-W1829), 0)</f>
        <v>31</v>
      </c>
      <c r="Y1829" s="20">
        <f ca="1">RAND()</f>
        <v>1.5685452491639218E-2</v>
      </c>
      <c r="Z1829" s="15">
        <f ca="1">IF(B1829=1, ROUND(_xlfn.NORM.INV(Y1829,$C$13,$C$14)*(1+$T$14), 0), ROUND(_xlfn.NORM.INV(Y1829, $D$13, $D$14)*(1+$T$14), 0))</f>
        <v>15</v>
      </c>
      <c r="AA1829" s="20">
        <f ca="1">RAND()</f>
        <v>0.54704090678074879</v>
      </c>
      <c r="AB1829" s="18">
        <f ca="1">IF(B1829=1, ROUND(_xlfn.NORM.INV(AA1829,$C$15,$C$16), 2), ROUND(_xlfn.NORM.INV(AA1829, $D$15, $D$16), 2))</f>
        <v>2812.33</v>
      </c>
      <c r="AC1829" s="15">
        <f ca="1">MIN(G1829,Z1829)</f>
        <v>15</v>
      </c>
      <c r="AD1829" s="15">
        <f ca="1">RAND()</f>
        <v>0.96567062457614861</v>
      </c>
      <c r="AE1829" s="19">
        <f ca="1">(IF(B1829=1, $G$21+($G$22-$G$21)*AD1829, $H$21+($H$22-$H$21)*AD1829))</f>
        <v>3.8970118737284461E-2</v>
      </c>
      <c r="AF1829" s="15">
        <f ca="1">ROUND(AC1829*(1-AE1829), 0)</f>
        <v>14</v>
      </c>
      <c r="AG1829" s="20">
        <f ca="1">RAND()</f>
        <v>0.81724412503399302</v>
      </c>
      <c r="AH1829" s="15">
        <f ca="1">IF(B1829=1, ROUND(_xlfn.NORM.INV(AG1829,$C$17,$C$18)*(1+$T$14), 0), ROUND(_xlfn.NORM.INV(AG1829, $D$17, $D$18)*(1+$T$14), 0))</f>
        <v>247</v>
      </c>
      <c r="AI1829" s="20">
        <f ca="1">RAND()</f>
        <v>0.56219512118130388</v>
      </c>
      <c r="AJ1829" s="18">
        <f ca="1">IF(B1829=1, ROUND(_xlfn.NORM.INV(AI1829,$C$19,$C$20), 2), ROUND(_xlfn.NORM.INV(AI1829, $D$19, $D$20), 2))</f>
        <v>1760.62</v>
      </c>
      <c r="AK1829" s="15">
        <f ca="1">MIN(ROUND(H1829*(1+$C$22),0),AH1829)</f>
        <v>247</v>
      </c>
      <c r="AL1829" s="20">
        <f ca="1">RAND()</f>
        <v>2.0341823455771624E-2</v>
      </c>
      <c r="AM1829" s="19">
        <f ca="1">(IF(B1829=1, $G$21+($G$22-$G$21)*AL1829, $H$21+($H$22-$H$21)*AL1829))</f>
        <v>1.0610254703673149E-2</v>
      </c>
      <c r="AN1829" s="15">
        <f ca="1">ROUND(AK1829*(1-AM1829), 0)</f>
        <v>244</v>
      </c>
      <c r="AO1829" s="18">
        <f ca="1">SUM(IF(AN1829&gt;H1829, (AN1829-H1829)*($G$23+AJ1829), 0),IF(AF1829&gt;G1829,(AF1829-G1829)*($G$23+AB1829),0),IF(X1829&gt;F1829,(X1829-F1829)*($G$23+T1829),0),IF(P1829&gt;E1829,(P1829-E1829)*($G$23+L1829),0))</f>
        <v>0</v>
      </c>
      <c r="AP1829" s="18">
        <f>-$C$24</f>
        <v>-313614.51120000001</v>
      </c>
      <c r="AQ1829" s="17">
        <f ca="1">L1829*P1829+T1829*X1829+AB1829*AF1829+AJ1829*AN1829-AO1829+AP1829</f>
        <v>319730.29879999993</v>
      </c>
      <c r="AS1829" s="21">
        <f ca="1">SUM(IF(AN1829&gt;H1829, (AN1829-H1829), 0),IF(AF1829&gt;G1829,(AF1829-G1829),0),IF(X1829&gt;F1829,(X1829-F1829),0),IF(P1829&gt;E1829,(P1829-E1829),0))</f>
        <v>0</v>
      </c>
    </row>
    <row r="1830" spans="1:45" x14ac:dyDescent="0.4">
      <c r="A1830" s="15">
        <v>1802</v>
      </c>
      <c r="B1830" s="15">
        <f ca="1">IF(RAND() &lt; (8/12), 0, 1)</f>
        <v>1</v>
      </c>
      <c r="C1830" s="20">
        <f ca="1">RAND()</f>
        <v>0.57646510766248993</v>
      </c>
      <c r="D1830" s="15" t="str">
        <f ca="1">LOOKUP(C1830,$H$13:$H$16,$F$13:$F$16)</f>
        <v>Airbus A380-800</v>
      </c>
      <c r="E1830" s="15">
        <f ca="1">LOOKUP(D1830,$F$6:$F$9,$I$6:$I$9)</f>
        <v>14</v>
      </c>
      <c r="F1830" s="15">
        <f ca="1">LOOKUP(D1830,$F$6:$F$9,$J$6:$J$9)</f>
        <v>76</v>
      </c>
      <c r="G1830" s="15">
        <f ca="1">LOOKUP(D1830,$F$6:$F$9,$K$6:$K$9)</f>
        <v>56</v>
      </c>
      <c r="H1830" s="15">
        <f ca="1">LOOKUP(D1830,$F$6:$F$9,$L$6:$L$9)</f>
        <v>341</v>
      </c>
      <c r="I1830" s="20">
        <f ca="1">RAND()</f>
        <v>0.22324637247162293</v>
      </c>
      <c r="J1830" s="15">
        <f ca="1">IF(B1830=1, ROUND(_xlfn.NORM.INV(I1830,$C$5,$C$6)*(1+$T$14), 0), ROUND(_xlfn.NORM.INV(I1830, $D$5, $D$6)*(1+$T$14), 0))</f>
        <v>5</v>
      </c>
      <c r="K1830" s="20">
        <f ca="1">RAND()</f>
        <v>5.8339806551116369E-2</v>
      </c>
      <c r="L1830" s="18">
        <f ca="1">IF(B1830=1, ROUND(_xlfn.NORM.INV(K1830,$C$7,$C$8), 2), ROUND(_xlfn.NORM.INV(K1830, $D$7, $D$8), 2))</f>
        <v>10829.56</v>
      </c>
      <c r="M1830" s="15">
        <f ca="1">MIN(E1830,J1830)</f>
        <v>5</v>
      </c>
      <c r="N1830" s="15">
        <f ca="1">RAND()</f>
        <v>0.4456950336834431</v>
      </c>
      <c r="O1830" s="19">
        <f ca="1">(IF(B1830=1, $G$21+($G$22-$G$21)*N1830, $H$21+($H$22-$H$21)*N1830))</f>
        <v>3.059932617892051E-2</v>
      </c>
      <c r="P1830" s="15">
        <f ca="1">ROUND(M1830*(1-O1830), 0)</f>
        <v>5</v>
      </c>
      <c r="Q1830" s="20">
        <f ca="1">RAND()</f>
        <v>0.73863479176219637</v>
      </c>
      <c r="R1830" s="15">
        <f ca="1">IF(B1830=1, ROUND(_xlfn.NORM.INV(Q1830,$C$9,$C$10)*(1+$T$14), 0), ROUND(_xlfn.NORM.INV(Q1830, $D$9, $D$10)*(1+$T$14), 0))</f>
        <v>77</v>
      </c>
      <c r="S1830" s="20">
        <f ca="1">RAND()</f>
        <v>0.94886848590589579</v>
      </c>
      <c r="T1830" s="18">
        <f ca="1">IF(B1830=1, ROUND(_xlfn.NORM.INV(S1830,$C$11,$C$12), 2), ROUND(_xlfn.NORM.INV(S1830, $D$11, $D$12), 2))</f>
        <v>8302.82</v>
      </c>
      <c r="U1830" s="15">
        <f ca="1">MIN(F1830,R1830)</f>
        <v>76</v>
      </c>
      <c r="V1830" s="15">
        <f ca="1">RAND()</f>
        <v>0.93470890148617392</v>
      </c>
      <c r="W1830" s="19">
        <f ca="1">(IF(B1830=1, $G$21+($G$22-$G$21)*V1830, $H$21+($H$22-$H$21)*V1830))</f>
        <v>4.7714811552016088E-2</v>
      </c>
      <c r="X1830" s="15">
        <f ca="1">ROUND(U1830*(1-W1830), 0)</f>
        <v>72</v>
      </c>
      <c r="Y1830" s="20">
        <f ca="1">RAND()</f>
        <v>5.8845516001142406E-2</v>
      </c>
      <c r="Z1830" s="15">
        <f ca="1">IF(B1830=1, ROUND(_xlfn.NORM.INV(Y1830,$C$13,$C$14)*(1+$T$14), 0), ROUND(_xlfn.NORM.INV(Y1830, $D$13, $D$14)*(1+$T$14), 0))</f>
        <v>18</v>
      </c>
      <c r="AA1830" s="20">
        <f ca="1">RAND()</f>
        <v>0.95088507912087095</v>
      </c>
      <c r="AB1830" s="18">
        <f ca="1">IF(B1830=1, ROUND(_xlfn.NORM.INV(AA1830,$C$15,$C$16), 2), ROUND(_xlfn.NORM.INV(AA1830, $D$15, $D$16), 2))</f>
        <v>4437.55</v>
      </c>
      <c r="AC1830" s="15">
        <f ca="1">MIN(G1830,Z1830)</f>
        <v>18</v>
      </c>
      <c r="AD1830" s="15">
        <f ca="1">RAND()</f>
        <v>0.48370889146010831</v>
      </c>
      <c r="AE1830" s="19">
        <f ca="1">(IF(B1830=1, $G$21+($G$22-$G$21)*AD1830, $H$21+($H$22-$H$21)*AD1830))</f>
        <v>3.1929811201103789E-2</v>
      </c>
      <c r="AF1830" s="15">
        <f ca="1">ROUND(AC1830*(1-AE1830), 0)</f>
        <v>17</v>
      </c>
      <c r="AG1830" s="20">
        <f ca="1">RAND()</f>
        <v>0.41601066653918428</v>
      </c>
      <c r="AH1830" s="15">
        <f ca="1">IF(B1830=1, ROUND(_xlfn.NORM.INV(AG1830,$C$17,$C$18)*(1+$T$14), 0), ROUND(_xlfn.NORM.INV(AG1830, $D$17, $D$18)*(1+$T$14), 0))</f>
        <v>278</v>
      </c>
      <c r="AI1830" s="20">
        <f ca="1">RAND()</f>
        <v>0.33262125051920888</v>
      </c>
      <c r="AJ1830" s="18">
        <f ca="1">IF(B1830=1, ROUND(_xlfn.NORM.INV(AI1830,$C$19,$C$20), 2), ROUND(_xlfn.NORM.INV(AI1830, $D$19, $D$20), 2))</f>
        <v>2146.4299999999998</v>
      </c>
      <c r="AK1830" s="15">
        <f ca="1">MIN(ROUND(H1830*(1+$C$22),0),AH1830)</f>
        <v>278</v>
      </c>
      <c r="AL1830" s="20">
        <f ca="1">RAND()</f>
        <v>0.76838860590888547</v>
      </c>
      <c r="AM1830" s="19">
        <f ca="1">(IF(B1830=1, $G$21+($G$22-$G$21)*AL1830, $H$21+($H$22-$H$21)*AL1830))</f>
        <v>4.1893601206810994E-2</v>
      </c>
      <c r="AN1830" s="15">
        <f ca="1">ROUND(AK1830*(1-AM1830), 0)</f>
        <v>266</v>
      </c>
      <c r="AO1830" s="18">
        <f ca="1">SUM(IF(AN1830&gt;H1830, (AN1830-H1830)*($G$23+AJ1830), 0),IF(AF1830&gt;G1830,(AF1830-G1830)*($G$23+AB1830),0),IF(X1830&gt;F1830,(X1830-F1830)*($G$23+T1830),0),IF(P1830&gt;E1830,(P1830-E1830)*($G$23+L1830),0))</f>
        <v>0</v>
      </c>
      <c r="AP1830" s="18">
        <f>-$C$24</f>
        <v>-313614.51120000001</v>
      </c>
      <c r="AQ1830" s="17">
        <f ca="1">L1830*P1830+T1830*X1830+AB1830*AF1830+AJ1830*AN1830-AO1830+AP1830</f>
        <v>984725.0588</v>
      </c>
      <c r="AS1830" s="21">
        <f ca="1">SUM(IF(AN1830&gt;H1830, (AN1830-H1830), 0),IF(AF1830&gt;G1830,(AF1830-G1830),0),IF(X1830&gt;F1830,(X1830-F1830),0),IF(P1830&gt;E1830,(P1830-E1830),0))</f>
        <v>0</v>
      </c>
    </row>
    <row r="1831" spans="1:45" x14ac:dyDescent="0.4">
      <c r="A1831" s="15">
        <v>1803</v>
      </c>
      <c r="B1831" s="15">
        <f ca="1">IF(RAND() &lt; (8/12), 0, 1)</f>
        <v>0</v>
      </c>
      <c r="C1831" s="20">
        <f ca="1">RAND()</f>
        <v>9.1329663346834122E-2</v>
      </c>
      <c r="D1831" s="15" t="str">
        <f ca="1">LOOKUP(C1831,$H$13:$H$16,$F$13:$F$16)</f>
        <v>Airbus A350-900</v>
      </c>
      <c r="E1831" s="15">
        <f ca="1">LOOKUP(D1831,$F$6:$F$9,$I$6:$I$9)</f>
        <v>0</v>
      </c>
      <c r="F1831" s="15">
        <f ca="1">LOOKUP(D1831,$F$6:$F$9,$J$6:$J$9)</f>
        <v>32</v>
      </c>
      <c r="G1831" s="15">
        <f ca="1">LOOKUP(D1831,$F$6:$F$9,$K$6:$K$9)</f>
        <v>21</v>
      </c>
      <c r="H1831" s="15">
        <f ca="1">LOOKUP(D1831,$F$6:$F$9,$L$6:$L$9)</f>
        <v>259</v>
      </c>
      <c r="I1831" s="20">
        <f ca="1">RAND()</f>
        <v>0.11774965062392995</v>
      </c>
      <c r="J1831" s="15">
        <f ca="1">IF(B1831=1, ROUND(_xlfn.NORM.INV(I1831,$C$5,$C$6)*(1+$T$14), 0), ROUND(_xlfn.NORM.INV(I1831, $D$5, $D$6)*(1+$T$14), 0))</f>
        <v>3</v>
      </c>
      <c r="K1831" s="20">
        <f ca="1">RAND()</f>
        <v>0.22417265801758235</v>
      </c>
      <c r="L1831" s="18">
        <f ca="1">IF(B1831=1, ROUND(_xlfn.NORM.INV(K1831,$C$7,$C$8), 2), ROUND(_xlfn.NORM.INV(K1831, $D$7, $D$8), 2))</f>
        <v>10146.83</v>
      </c>
      <c r="M1831" s="15">
        <f ca="1">MIN(E1831,J1831)</f>
        <v>0</v>
      </c>
      <c r="N1831" s="15">
        <f ca="1">RAND()</f>
        <v>0.7864759816423148</v>
      </c>
      <c r="O1831" s="19">
        <f ca="1">(IF(B1831=1, $G$21+($G$22-$G$21)*N1831, $H$21+($H$22-$H$21)*N1831))</f>
        <v>3.3594279449269446E-2</v>
      </c>
      <c r="P1831" s="15">
        <f ca="1">ROUND(M1831*(1-O1831), 0)</f>
        <v>0</v>
      </c>
      <c r="Q1831" s="20">
        <f ca="1">RAND()</f>
        <v>0.80556563814475046</v>
      </c>
      <c r="R1831" s="15">
        <f ca="1">IF(B1831=1, ROUND(_xlfn.NORM.INV(Q1831,$C$9,$C$10)*(1+$T$14), 0), ROUND(_xlfn.NORM.INV(Q1831, $D$9, $D$10)*(1+$T$14), 0))</f>
        <v>49</v>
      </c>
      <c r="S1831" s="20">
        <f ca="1">RAND()</f>
        <v>0.32267859831115142</v>
      </c>
      <c r="T1831" s="18">
        <f ca="1">IF(B1831=1, ROUND(_xlfn.NORM.INV(S1831,$C$11,$C$12), 2), ROUND(_xlfn.NORM.INV(S1831, $D$11, $D$12), 2))</f>
        <v>5141.3100000000004</v>
      </c>
      <c r="U1831" s="15">
        <f ca="1">MIN(F1831,R1831)</f>
        <v>32</v>
      </c>
      <c r="V1831" s="15">
        <f ca="1">RAND()</f>
        <v>0.38197246721104183</v>
      </c>
      <c r="W1831" s="19">
        <f ca="1">(IF(B1831=1, $G$21+($G$22-$G$21)*V1831, $H$21+($H$22-$H$21)*V1831))</f>
        <v>2.1459174016331253E-2</v>
      </c>
      <c r="X1831" s="15">
        <f ca="1">ROUND(U1831*(1-W1831), 0)</f>
        <v>31</v>
      </c>
      <c r="Y1831" s="20">
        <f ca="1">RAND()</f>
        <v>0.23148057376112796</v>
      </c>
      <c r="Z1831" s="15">
        <f ca="1">IF(B1831=1, ROUND(_xlfn.NORM.INV(Y1831,$C$13,$C$14)*(1+$T$14), 0), ROUND(_xlfn.NORM.INV(Y1831, $D$13, $D$14)*(1+$T$14), 0))</f>
        <v>29</v>
      </c>
      <c r="AA1831" s="20">
        <f ca="1">RAND()</f>
        <v>0.88570033142901716</v>
      </c>
      <c r="AB1831" s="18">
        <f ca="1">IF(B1831=1, ROUND(_xlfn.NORM.INV(AA1831,$C$15,$C$16), 2), ROUND(_xlfn.NORM.INV(AA1831, $D$15, $D$16), 2))</f>
        <v>2944.29</v>
      </c>
      <c r="AC1831" s="15">
        <f ca="1">MIN(G1831,Z1831)</f>
        <v>21</v>
      </c>
      <c r="AD1831" s="15">
        <f ca="1">RAND()</f>
        <v>0.14861131806513117</v>
      </c>
      <c r="AE1831" s="19">
        <f ca="1">(IF(B1831=1, $G$21+($G$22-$G$21)*AD1831, $H$21+($H$22-$H$21)*AD1831))</f>
        <v>1.4458339541953935E-2</v>
      </c>
      <c r="AF1831" s="15">
        <f ca="1">ROUND(AC1831*(1-AE1831), 0)</f>
        <v>21</v>
      </c>
      <c r="AG1831" s="20">
        <f ca="1">RAND()</f>
        <v>8.617289538837003E-4</v>
      </c>
      <c r="AH1831" s="15">
        <f ca="1">IF(B1831=1, ROUND(_xlfn.NORM.INV(AG1831,$C$17,$C$18)*(1+$T$14), 0), ROUND(_xlfn.NORM.INV(AG1831, $D$17, $D$18)*(1+$T$14), 0))</f>
        <v>35</v>
      </c>
      <c r="AI1831" s="20">
        <f ca="1">RAND()</f>
        <v>0.21708473237105741</v>
      </c>
      <c r="AJ1831" s="18">
        <f ca="1">IF(B1831=1, ROUND(_xlfn.NORM.INV(AI1831,$C$19,$C$20), 2), ROUND(_xlfn.NORM.INV(AI1831, $D$19, $D$20), 2))</f>
        <v>1689.32</v>
      </c>
      <c r="AK1831" s="15">
        <f ca="1">MIN(ROUND(H1831*(1+$C$22),0),AH1831)</f>
        <v>35</v>
      </c>
      <c r="AL1831" s="20">
        <f ca="1">RAND()</f>
        <v>0.19797636068019075</v>
      </c>
      <c r="AM1831" s="19">
        <f ca="1">(IF(B1831=1, $G$21+($G$22-$G$21)*AL1831, $H$21+($H$22-$H$21)*AL1831))</f>
        <v>1.5939290820405724E-2</v>
      </c>
      <c r="AN1831" s="15">
        <f ca="1">ROUND(AK1831*(1-AM1831), 0)</f>
        <v>34</v>
      </c>
      <c r="AO1831" s="18">
        <f ca="1">SUM(IF(AN1831&gt;H1831, (AN1831-H1831)*($G$23+AJ1831), 0),IF(AF1831&gt;G1831,(AF1831-G1831)*($G$23+AB1831),0),IF(X1831&gt;F1831,(X1831-F1831)*($G$23+T1831),0),IF(P1831&gt;E1831,(P1831-E1831)*($G$23+L1831),0))</f>
        <v>0</v>
      </c>
      <c r="AP1831" s="18">
        <f>-$C$24</f>
        <v>-313614.51120000001</v>
      </c>
      <c r="AQ1831" s="17">
        <f ca="1">L1831*P1831+T1831*X1831+AB1831*AF1831+AJ1831*AN1831-AO1831+AP1831</f>
        <v>-34966.931199999992</v>
      </c>
      <c r="AS1831" s="21">
        <f ca="1">SUM(IF(AN1831&gt;H1831, (AN1831-H1831), 0),IF(AF1831&gt;G1831,(AF1831-G1831),0),IF(X1831&gt;F1831,(X1831-F1831),0),IF(P1831&gt;E1831,(P1831-E1831),0))</f>
        <v>0</v>
      </c>
    </row>
    <row r="1832" spans="1:45" x14ac:dyDescent="0.4">
      <c r="A1832" s="15">
        <v>1804</v>
      </c>
      <c r="B1832" s="15">
        <f ca="1">IF(RAND() &lt; (8/12), 0, 1)</f>
        <v>0</v>
      </c>
      <c r="C1832" s="20">
        <f ca="1">RAND()</f>
        <v>0.44510272042721644</v>
      </c>
      <c r="D1832" s="15" t="str">
        <f ca="1">LOOKUP(C1832,$H$13:$H$16,$F$13:$F$16)</f>
        <v>Airbus A380-800</v>
      </c>
      <c r="E1832" s="15">
        <f ca="1">LOOKUP(D1832,$F$6:$F$9,$I$6:$I$9)</f>
        <v>14</v>
      </c>
      <c r="F1832" s="15">
        <f ca="1">LOOKUP(D1832,$F$6:$F$9,$J$6:$J$9)</f>
        <v>76</v>
      </c>
      <c r="G1832" s="15">
        <f ca="1">LOOKUP(D1832,$F$6:$F$9,$K$6:$K$9)</f>
        <v>56</v>
      </c>
      <c r="H1832" s="15">
        <f ca="1">LOOKUP(D1832,$F$6:$F$9,$L$6:$L$9)</f>
        <v>341</v>
      </c>
      <c r="I1832" s="20">
        <f ca="1">RAND()</f>
        <v>0.54439976207940821</v>
      </c>
      <c r="J1832" s="15">
        <f ca="1">IF(B1832=1, ROUND(_xlfn.NORM.INV(I1832,$C$5,$C$6)*(1+$T$14), 0), ROUND(_xlfn.NORM.INV(I1832, $D$5, $D$6)*(1+$T$14), 0))</f>
        <v>4</v>
      </c>
      <c r="K1832" s="20">
        <f ca="1">RAND()</f>
        <v>0.10507335392265005</v>
      </c>
      <c r="L1832" s="18">
        <f ca="1">IF(B1832=1, ROUND(_xlfn.NORM.INV(K1832,$C$7,$C$8), 2), ROUND(_xlfn.NORM.INV(K1832, $D$7, $D$8), 2))</f>
        <v>9921.24</v>
      </c>
      <c r="M1832" s="15">
        <f ca="1">MIN(E1832,J1832)</f>
        <v>4</v>
      </c>
      <c r="N1832" s="15">
        <f ca="1">RAND()</f>
        <v>0.49220995912682364</v>
      </c>
      <c r="O1832" s="19">
        <f ca="1">(IF(B1832=1, $G$21+($G$22-$G$21)*N1832, $H$21+($H$22-$H$21)*N1832))</f>
        <v>2.4766298773804707E-2</v>
      </c>
      <c r="P1832" s="15">
        <f ca="1">ROUND(M1832*(1-O1832), 0)</f>
        <v>4</v>
      </c>
      <c r="Q1832" s="20">
        <f ca="1">RAND()</f>
        <v>0.33376699870748383</v>
      </c>
      <c r="R1832" s="15">
        <f ca="1">IF(B1832=1, ROUND(_xlfn.NORM.INV(Q1832,$C$9,$C$10)*(1+$T$14), 0), ROUND(_xlfn.NORM.INV(Q1832, $D$9, $D$10)*(1+$T$14), 0))</f>
        <v>35</v>
      </c>
      <c r="S1832" s="20">
        <f ca="1">RAND()</f>
        <v>6.4904097441012332E-2</v>
      </c>
      <c r="T1832" s="18">
        <f ca="1">IF(B1832=1, ROUND(_xlfn.NORM.INV(S1832,$C$11,$C$12), 2), ROUND(_xlfn.NORM.INV(S1832, $D$11, $D$12), 2))</f>
        <v>4900.9799999999996</v>
      </c>
      <c r="U1832" s="15">
        <f ca="1">MIN(F1832,R1832)</f>
        <v>35</v>
      </c>
      <c r="V1832" s="15">
        <f ca="1">RAND()</f>
        <v>0.98872550720244201</v>
      </c>
      <c r="W1832" s="19">
        <f ca="1">(IF(B1832=1, $G$21+($G$22-$G$21)*V1832, $H$21+($H$22-$H$21)*V1832))</f>
        <v>3.9661765216073258E-2</v>
      </c>
      <c r="X1832" s="15">
        <f ca="1">ROUND(U1832*(1-W1832), 0)</f>
        <v>34</v>
      </c>
      <c r="Y1832" s="20">
        <f ca="1">RAND()</f>
        <v>0.7119192078956571</v>
      </c>
      <c r="Z1832" s="15">
        <f ca="1">IF(B1832=1, ROUND(_xlfn.NORM.INV(Y1832,$C$13,$C$14)*(1+$T$14), 0), ROUND(_xlfn.NORM.INV(Y1832, $D$13, $D$14)*(1+$T$14), 0))</f>
        <v>41</v>
      </c>
      <c r="AA1832" s="20">
        <f ca="1">RAND()</f>
        <v>0.20508734352414337</v>
      </c>
      <c r="AB1832" s="18">
        <f ca="1">IF(B1832=1, ROUND(_xlfn.NORM.INV(AA1832,$C$15,$C$16), 2), ROUND(_xlfn.NORM.INV(AA1832, $D$15, $D$16), 2))</f>
        <v>2697.87</v>
      </c>
      <c r="AC1832" s="15">
        <f ca="1">MIN(G1832,Z1832)</f>
        <v>41</v>
      </c>
      <c r="AD1832" s="15">
        <f ca="1">RAND()</f>
        <v>0.20595136802522052</v>
      </c>
      <c r="AE1832" s="19">
        <f ca="1">(IF(B1832=1, $G$21+($G$22-$G$21)*AD1832, $H$21+($H$22-$H$21)*AD1832))</f>
        <v>1.6178541040756615E-2</v>
      </c>
      <c r="AF1832" s="15">
        <f ca="1">ROUND(AC1832*(1-AE1832), 0)</f>
        <v>40</v>
      </c>
      <c r="AG1832" s="20">
        <f ca="1">RAND()</f>
        <v>0.94054271906063336</v>
      </c>
      <c r="AH1832" s="15">
        <f ca="1">IF(B1832=1, ROUND(_xlfn.NORM.INV(AG1832,$C$17,$C$18)*(1+$T$14), 0), ROUND(_xlfn.NORM.INV(AG1832, $D$17, $D$18)*(1+$T$14), 0))</f>
        <v>281</v>
      </c>
      <c r="AI1832" s="20">
        <f ca="1">RAND()</f>
        <v>0.63987513967349618</v>
      </c>
      <c r="AJ1832" s="18">
        <f ca="1">IF(B1832=1, ROUND(_xlfn.NORM.INV(AI1832,$C$19,$C$20), 2), ROUND(_xlfn.NORM.INV(AI1832, $D$19, $D$20), 2))</f>
        <v>1775.93</v>
      </c>
      <c r="AK1832" s="15">
        <f ca="1">MIN(ROUND(H1832*(1+$C$22),0),AH1832)</f>
        <v>281</v>
      </c>
      <c r="AL1832" s="20">
        <f ca="1">RAND()</f>
        <v>0.91936478364813234</v>
      </c>
      <c r="AM1832" s="19">
        <f ca="1">(IF(B1832=1, $G$21+($G$22-$G$21)*AL1832, $H$21+($H$22-$H$21)*AL1832))</f>
        <v>3.7580943509443972E-2</v>
      </c>
      <c r="AN1832" s="15">
        <f ca="1">ROUND(AK1832*(1-AM1832), 0)</f>
        <v>270</v>
      </c>
      <c r="AO1832" s="18">
        <f ca="1">SUM(IF(AN1832&gt;H1832, (AN1832-H1832)*($G$23+AJ1832), 0),IF(AF1832&gt;G1832,(AF1832-G1832)*($G$23+AB1832),0),IF(X1832&gt;F1832,(X1832-F1832)*($G$23+T1832),0),IF(P1832&gt;E1832,(P1832-E1832)*($G$23+L1832),0))</f>
        <v>0</v>
      </c>
      <c r="AP1832" s="18">
        <f>-$C$24</f>
        <v>-313614.51120000001</v>
      </c>
      <c r="AQ1832" s="17">
        <f ca="1">L1832*P1832+T1832*X1832+AB1832*AF1832+AJ1832*AN1832-AO1832+AP1832</f>
        <v>480119.66879999993</v>
      </c>
      <c r="AS1832" s="21">
        <f ca="1">SUM(IF(AN1832&gt;H1832, (AN1832-H1832), 0),IF(AF1832&gt;G1832,(AF1832-G1832),0),IF(X1832&gt;F1832,(X1832-F1832),0),IF(P1832&gt;E1832,(P1832-E1832),0))</f>
        <v>0</v>
      </c>
    </row>
    <row r="1833" spans="1:45" x14ac:dyDescent="0.4">
      <c r="A1833" s="15">
        <v>1805</v>
      </c>
      <c r="B1833" s="15">
        <f ca="1">IF(RAND() &lt; (8/12), 0, 1)</f>
        <v>0</v>
      </c>
      <c r="C1833" s="20">
        <f ca="1">RAND()</f>
        <v>0.22237699549683554</v>
      </c>
      <c r="D1833" s="15" t="str">
        <f ca="1">LOOKUP(C1833,$H$13:$H$16,$F$13:$F$16)</f>
        <v>Airbus A380-800</v>
      </c>
      <c r="E1833" s="15">
        <f ca="1">LOOKUP(D1833,$F$6:$F$9,$I$6:$I$9)</f>
        <v>14</v>
      </c>
      <c r="F1833" s="15">
        <f ca="1">LOOKUP(D1833,$F$6:$F$9,$J$6:$J$9)</f>
        <v>76</v>
      </c>
      <c r="G1833" s="15">
        <f ca="1">LOOKUP(D1833,$F$6:$F$9,$K$6:$K$9)</f>
        <v>56</v>
      </c>
      <c r="H1833" s="15">
        <f ca="1">LOOKUP(D1833,$F$6:$F$9,$L$6:$L$9)</f>
        <v>341</v>
      </c>
      <c r="I1833" s="20">
        <f ca="1">RAND()</f>
        <v>0.13101561361790282</v>
      </c>
      <c r="J1833" s="15">
        <f ca="1">IF(B1833=1, ROUND(_xlfn.NORM.INV(I1833,$C$5,$C$6)*(1+$T$14), 0), ROUND(_xlfn.NORM.INV(I1833, $D$5, $D$6)*(1+$T$14), 0))</f>
        <v>3</v>
      </c>
      <c r="K1833" s="20">
        <f ca="1">RAND()</f>
        <v>0.9287614234046675</v>
      </c>
      <c r="L1833" s="18">
        <f ca="1">IF(B1833=1, ROUND(_xlfn.NORM.INV(K1833,$C$7,$C$8), 2), ROUND(_xlfn.NORM.INV(K1833, $D$7, $D$8), 2))</f>
        <v>11160.81</v>
      </c>
      <c r="M1833" s="15">
        <f ca="1">MIN(E1833,J1833)</f>
        <v>3</v>
      </c>
      <c r="N1833" s="15">
        <f ca="1">RAND()</f>
        <v>0.4361398078230373</v>
      </c>
      <c r="O1833" s="19">
        <f ca="1">(IF(B1833=1, $G$21+($G$22-$G$21)*N1833, $H$21+($H$22-$H$21)*N1833))</f>
        <v>2.3084194234691116E-2</v>
      </c>
      <c r="P1833" s="15">
        <f ca="1">ROUND(M1833*(1-O1833), 0)</f>
        <v>3</v>
      </c>
      <c r="Q1833" s="20">
        <f ca="1">RAND()</f>
        <v>0.95031178494004831</v>
      </c>
      <c r="R1833" s="15">
        <f ca="1">IF(B1833=1, ROUND(_xlfn.NORM.INV(Q1833,$C$9,$C$10)*(1+$T$14), 0), ROUND(_xlfn.NORM.INV(Q1833, $D$9, $D$10)*(1+$T$14), 0))</f>
        <v>57</v>
      </c>
      <c r="S1833" s="20">
        <f ca="1">RAND()</f>
        <v>0.86132985524489758</v>
      </c>
      <c r="T1833" s="18">
        <f ca="1">IF(B1833=1, ROUND(_xlfn.NORM.INV(S1833,$C$11,$C$12), 2), ROUND(_xlfn.NORM.INV(S1833, $D$11, $D$12), 2))</f>
        <v>5493.74</v>
      </c>
      <c r="U1833" s="15">
        <f ca="1">MIN(F1833,R1833)</f>
        <v>57</v>
      </c>
      <c r="V1833" s="15">
        <f ca="1">RAND()</f>
        <v>0.40345968725489845</v>
      </c>
      <c r="W1833" s="19">
        <f ca="1">(IF(B1833=1, $G$21+($G$22-$G$21)*V1833, $H$21+($H$22-$H$21)*V1833))</f>
        <v>2.2103790617646953E-2</v>
      </c>
      <c r="X1833" s="15">
        <f ca="1">ROUND(U1833*(1-W1833), 0)</f>
        <v>56</v>
      </c>
      <c r="Y1833" s="20">
        <f ca="1">RAND()</f>
        <v>0.816428117767804</v>
      </c>
      <c r="Z1833" s="15">
        <f ca="1">IF(B1833=1, ROUND(_xlfn.NORM.INV(Y1833,$C$13,$C$14)*(1+$T$14), 0), ROUND(_xlfn.NORM.INV(Y1833, $D$13, $D$14)*(1+$T$14), 0))</f>
        <v>44</v>
      </c>
      <c r="AA1833" s="20">
        <f ca="1">RAND()</f>
        <v>0.69130279536312855</v>
      </c>
      <c r="AB1833" s="18">
        <f ca="1">IF(B1833=1, ROUND(_xlfn.NORM.INV(AA1833,$C$15,$C$16), 2), ROUND(_xlfn.NORM.INV(AA1833, $D$15, $D$16), 2))</f>
        <v>2858.68</v>
      </c>
      <c r="AC1833" s="15">
        <f ca="1">MIN(G1833,Z1833)</f>
        <v>44</v>
      </c>
      <c r="AD1833" s="15">
        <f ca="1">RAND()</f>
        <v>0.36956542076111465</v>
      </c>
      <c r="AE1833" s="19">
        <f ca="1">(IF(B1833=1, $G$21+($G$22-$G$21)*AD1833, $H$21+($H$22-$H$21)*AD1833))</f>
        <v>2.1086962622833438E-2</v>
      </c>
      <c r="AF1833" s="15">
        <f ca="1">ROUND(AC1833*(1-AE1833), 0)</f>
        <v>43</v>
      </c>
      <c r="AG1833" s="20">
        <f ca="1">RAND()</f>
        <v>0.35331099427338142</v>
      </c>
      <c r="AH1833" s="15">
        <f ca="1">IF(B1833=1, ROUND(_xlfn.NORM.INV(AG1833,$C$17,$C$18)*(1+$T$14), 0), ROUND(_xlfn.NORM.INV(AG1833, $D$17, $D$18)*(1+$T$14), 0))</f>
        <v>180</v>
      </c>
      <c r="AI1833" s="20">
        <f ca="1">RAND()</f>
        <v>0.23016457031823689</v>
      </c>
      <c r="AJ1833" s="18">
        <f ca="1">IF(B1833=1, ROUND(_xlfn.NORM.INV(AI1833,$C$19,$C$20), 2), ROUND(_xlfn.NORM.INV(AI1833, $D$19, $D$20), 2))</f>
        <v>1692.65</v>
      </c>
      <c r="AK1833" s="15">
        <f ca="1">MIN(ROUND(H1833*(1+$C$22),0),AH1833)</f>
        <v>180</v>
      </c>
      <c r="AL1833" s="20">
        <f ca="1">RAND()</f>
        <v>0.37017334712051075</v>
      </c>
      <c r="AM1833" s="19">
        <f ca="1">(IF(B1833=1, $G$21+($G$22-$G$21)*AL1833, $H$21+($H$22-$H$21)*AL1833))</f>
        <v>2.110520041361532E-2</v>
      </c>
      <c r="AN1833" s="15">
        <f ca="1">ROUND(AK1833*(1-AM1833), 0)</f>
        <v>176</v>
      </c>
      <c r="AO1833" s="18">
        <f ca="1">SUM(IF(AN1833&gt;H1833, (AN1833-H1833)*($G$23+AJ1833), 0),IF(AF1833&gt;G1833,(AF1833-G1833)*($G$23+AB1833),0),IF(X1833&gt;F1833,(X1833-F1833)*($G$23+T1833),0),IF(P1833&gt;E1833,(P1833-E1833)*($G$23+L1833),0))</f>
        <v>0</v>
      </c>
      <c r="AP1833" s="18">
        <f>-$C$24</f>
        <v>-313614.51120000001</v>
      </c>
      <c r="AQ1833" s="17">
        <f ca="1">L1833*P1833+T1833*X1833+AB1833*AF1833+AJ1833*AN1833-AO1833+AP1833</f>
        <v>448346.9988</v>
      </c>
      <c r="AS1833" s="21">
        <f ca="1">SUM(IF(AN1833&gt;H1833, (AN1833-H1833), 0),IF(AF1833&gt;G1833,(AF1833-G1833),0),IF(X1833&gt;F1833,(X1833-F1833),0),IF(P1833&gt;E1833,(P1833-E1833),0))</f>
        <v>0</v>
      </c>
    </row>
    <row r="1834" spans="1:45" x14ac:dyDescent="0.4">
      <c r="A1834" s="15">
        <v>1806</v>
      </c>
      <c r="B1834" s="15">
        <f ca="1">IF(RAND() &lt; (8/12), 0, 1)</f>
        <v>0</v>
      </c>
      <c r="C1834" s="20">
        <f ca="1">RAND()</f>
        <v>0.14087466713988728</v>
      </c>
      <c r="D1834" s="15" t="str">
        <f ca="1">LOOKUP(C1834,$H$13:$H$16,$F$13:$F$16)</f>
        <v>Airbus A350-900</v>
      </c>
      <c r="E1834" s="15">
        <f ca="1">LOOKUP(D1834,$F$6:$F$9,$I$6:$I$9)</f>
        <v>0</v>
      </c>
      <c r="F1834" s="15">
        <f ca="1">LOOKUP(D1834,$F$6:$F$9,$J$6:$J$9)</f>
        <v>32</v>
      </c>
      <c r="G1834" s="15">
        <f ca="1">LOOKUP(D1834,$F$6:$F$9,$K$6:$K$9)</f>
        <v>21</v>
      </c>
      <c r="H1834" s="15">
        <f ca="1">LOOKUP(D1834,$F$6:$F$9,$L$6:$L$9)</f>
        <v>259</v>
      </c>
      <c r="I1834" s="20">
        <f ca="1">RAND()</f>
        <v>5.8049837280963024E-2</v>
      </c>
      <c r="J1834" s="15">
        <f ca="1">IF(B1834=1, ROUND(_xlfn.NORM.INV(I1834,$C$5,$C$6)*(1+$T$14), 0), ROUND(_xlfn.NORM.INV(I1834, $D$5, $D$6)*(1+$T$14), 0))</f>
        <v>3</v>
      </c>
      <c r="K1834" s="20">
        <f ca="1">RAND()</f>
        <v>0.53251474691602352</v>
      </c>
      <c r="L1834" s="18">
        <f ca="1">IF(B1834=1, ROUND(_xlfn.NORM.INV(K1834,$C$7,$C$8), 2), ROUND(_xlfn.NORM.INV(K1834, $D$7, $D$8), 2))</f>
        <v>10529.57</v>
      </c>
      <c r="M1834" s="15">
        <f ca="1">MIN(E1834,J1834)</f>
        <v>0</v>
      </c>
      <c r="N1834" s="15">
        <f ca="1">RAND()</f>
        <v>0.35003173549007527</v>
      </c>
      <c r="O1834" s="19">
        <f ca="1">(IF(B1834=1, $G$21+($G$22-$G$21)*N1834, $H$21+($H$22-$H$21)*N1834))</f>
        <v>2.050095206470226E-2</v>
      </c>
      <c r="P1834" s="15">
        <f ca="1">ROUND(M1834*(1-O1834), 0)</f>
        <v>0</v>
      </c>
      <c r="Q1834" s="20">
        <f ca="1">RAND()</f>
        <v>0.79609255718204741</v>
      </c>
      <c r="R1834" s="15">
        <f ca="1">IF(B1834=1, ROUND(_xlfn.NORM.INV(Q1834,$C$9,$C$10)*(1+$T$14), 0), ROUND(_xlfn.NORM.INV(Q1834, $D$9, $D$10)*(1+$T$14), 0))</f>
        <v>49</v>
      </c>
      <c r="S1834" s="20">
        <f ca="1">RAND()</f>
        <v>0.51262876067631369</v>
      </c>
      <c r="T1834" s="18">
        <f ca="1">IF(B1834=1, ROUND(_xlfn.NORM.INV(S1834,$C$11,$C$12), 2), ROUND(_xlfn.NORM.INV(S1834, $D$11, $D$12), 2))</f>
        <v>5253.4</v>
      </c>
      <c r="U1834" s="15">
        <f ca="1">MIN(F1834,R1834)</f>
        <v>32</v>
      </c>
      <c r="V1834" s="15">
        <f ca="1">RAND()</f>
        <v>0.68236347049085344</v>
      </c>
      <c r="W1834" s="19">
        <f ca="1">(IF(B1834=1, $G$21+($G$22-$G$21)*V1834, $H$21+($H$22-$H$21)*V1834))</f>
        <v>3.0470904114725604E-2</v>
      </c>
      <c r="X1834" s="15">
        <f ca="1">ROUND(U1834*(1-W1834), 0)</f>
        <v>31</v>
      </c>
      <c r="Y1834" s="20">
        <f ca="1">RAND()</f>
        <v>8.5405989396079796E-2</v>
      </c>
      <c r="Z1834" s="15">
        <f ca="1">IF(B1834=1, ROUND(_xlfn.NORM.INV(Y1834,$C$13,$C$14)*(1+$T$14), 0), ROUND(_xlfn.NORM.INV(Y1834, $D$13, $D$14)*(1+$T$14), 0))</f>
        <v>23</v>
      </c>
      <c r="AA1834" s="20">
        <f ca="1">RAND()</f>
        <v>0.35136627199781834</v>
      </c>
      <c r="AB1834" s="18">
        <f ca="1">IF(B1834=1, ROUND(_xlfn.NORM.INV(AA1834,$C$15,$C$16), 2), ROUND(_xlfn.NORM.INV(AA1834, $D$15, $D$16), 2))</f>
        <v>2751.59</v>
      </c>
      <c r="AC1834" s="15">
        <f ca="1">MIN(G1834,Z1834)</f>
        <v>21</v>
      </c>
      <c r="AD1834" s="15">
        <f ca="1">RAND()</f>
        <v>0.44584304850659351</v>
      </c>
      <c r="AE1834" s="19">
        <f ca="1">(IF(B1834=1, $G$21+($G$22-$G$21)*AD1834, $H$21+($H$22-$H$21)*AD1834))</f>
        <v>2.3375291455197802E-2</v>
      </c>
      <c r="AF1834" s="15">
        <f ca="1">ROUND(AC1834*(1-AE1834), 0)</f>
        <v>21</v>
      </c>
      <c r="AG1834" s="20">
        <f ca="1">RAND()</f>
        <v>0.37432785645491462</v>
      </c>
      <c r="AH1834" s="15">
        <f ca="1">IF(B1834=1, ROUND(_xlfn.NORM.INV(AG1834,$C$17,$C$18)*(1+$T$14), 0), ROUND(_xlfn.NORM.INV(AG1834, $D$17, $D$18)*(1+$T$14), 0))</f>
        <v>183</v>
      </c>
      <c r="AI1834" s="20">
        <f ca="1">RAND()</f>
        <v>0.82543720706417523</v>
      </c>
      <c r="AJ1834" s="18">
        <f ca="1">IF(B1834=1, ROUND(_xlfn.NORM.INV(AI1834,$C$19,$C$20), 2), ROUND(_xlfn.NORM.INV(AI1834, $D$19, $D$20), 2))</f>
        <v>1819.85</v>
      </c>
      <c r="AK1834" s="15">
        <f ca="1">MIN(ROUND(H1834*(1+$C$22),0),AH1834)</f>
        <v>183</v>
      </c>
      <c r="AL1834" s="20">
        <f ca="1">RAND()</f>
        <v>0.69586647956590975</v>
      </c>
      <c r="AM1834" s="19">
        <f ca="1">(IF(B1834=1, $G$21+($G$22-$G$21)*AL1834, $H$21+($H$22-$H$21)*AL1834))</f>
        <v>3.0875994386977294E-2</v>
      </c>
      <c r="AN1834" s="15">
        <f ca="1">ROUND(AK1834*(1-AM1834), 0)</f>
        <v>177</v>
      </c>
      <c r="AO1834" s="18">
        <f ca="1">SUM(IF(AN1834&gt;H1834, (AN1834-H1834)*($G$23+AJ1834), 0),IF(AF1834&gt;G1834,(AF1834-G1834)*($G$23+AB1834),0),IF(X1834&gt;F1834,(X1834-F1834)*($G$23+T1834),0),IF(P1834&gt;E1834,(P1834-E1834)*($G$23+L1834),0))</f>
        <v>0</v>
      </c>
      <c r="AP1834" s="18">
        <f>-$C$24</f>
        <v>-313614.51120000001</v>
      </c>
      <c r="AQ1834" s="17">
        <f ca="1">L1834*P1834+T1834*X1834+AB1834*AF1834+AJ1834*AN1834-AO1834+AP1834</f>
        <v>229137.72879999998</v>
      </c>
      <c r="AS1834" s="21">
        <f ca="1">SUM(IF(AN1834&gt;H1834, (AN1834-H1834), 0),IF(AF1834&gt;G1834,(AF1834-G1834),0),IF(X1834&gt;F1834,(X1834-F1834),0),IF(P1834&gt;E1834,(P1834-E1834),0))</f>
        <v>0</v>
      </c>
    </row>
    <row r="1835" spans="1:45" x14ac:dyDescent="0.4">
      <c r="A1835" s="15">
        <v>1807</v>
      </c>
      <c r="B1835" s="15">
        <f ca="1">IF(RAND() &lt; (8/12), 0, 1)</f>
        <v>0</v>
      </c>
      <c r="C1835" s="20">
        <f ca="1">RAND()</f>
        <v>0.11647865920208</v>
      </c>
      <c r="D1835" s="15" t="str">
        <f ca="1">LOOKUP(C1835,$H$13:$H$16,$F$13:$F$16)</f>
        <v>Airbus A350-900</v>
      </c>
      <c r="E1835" s="15">
        <f ca="1">LOOKUP(D1835,$F$6:$F$9,$I$6:$I$9)</f>
        <v>0</v>
      </c>
      <c r="F1835" s="15">
        <f ca="1">LOOKUP(D1835,$F$6:$F$9,$J$6:$J$9)</f>
        <v>32</v>
      </c>
      <c r="G1835" s="15">
        <f ca="1">LOOKUP(D1835,$F$6:$F$9,$K$6:$K$9)</f>
        <v>21</v>
      </c>
      <c r="H1835" s="15">
        <f ca="1">LOOKUP(D1835,$F$6:$F$9,$L$6:$L$9)</f>
        <v>259</v>
      </c>
      <c r="I1835" s="20">
        <f ca="1">RAND()</f>
        <v>0.43686345391656667</v>
      </c>
      <c r="J1835" s="15">
        <f ca="1">IF(B1835=1, ROUND(_xlfn.NORM.INV(I1835,$C$5,$C$6)*(1+$T$14), 0), ROUND(_xlfn.NORM.INV(I1835, $D$5, $D$6)*(1+$T$14), 0))</f>
        <v>4</v>
      </c>
      <c r="K1835" s="20">
        <f ca="1">RAND()</f>
        <v>0.12996134442526808</v>
      </c>
      <c r="L1835" s="18">
        <f ca="1">IF(B1835=1, ROUND(_xlfn.NORM.INV(K1835,$C$7,$C$8), 2), ROUND(_xlfn.NORM.INV(K1835, $D$7, $D$8), 2))</f>
        <v>9978.93</v>
      </c>
      <c r="M1835" s="15">
        <f ca="1">MIN(E1835,J1835)</f>
        <v>0</v>
      </c>
      <c r="N1835" s="15">
        <f ca="1">RAND()</f>
        <v>0.29707115423960506</v>
      </c>
      <c r="O1835" s="19">
        <f ca="1">(IF(B1835=1, $G$21+($G$22-$G$21)*N1835, $H$21+($H$22-$H$21)*N1835))</f>
        <v>1.8912134627188153E-2</v>
      </c>
      <c r="P1835" s="15">
        <f ca="1">ROUND(M1835*(1-O1835), 0)</f>
        <v>0</v>
      </c>
      <c r="Q1835" s="20">
        <f ca="1">RAND()</f>
        <v>0.34916615681782148</v>
      </c>
      <c r="R1835" s="15">
        <f ca="1">IF(B1835=1, ROUND(_xlfn.NORM.INV(Q1835,$C$9,$C$10)*(1+$T$14), 0), ROUND(_xlfn.NORM.INV(Q1835, $D$9, $D$10)*(1+$T$14), 0))</f>
        <v>36</v>
      </c>
      <c r="S1835" s="20">
        <f ca="1">RAND()</f>
        <v>0.12616701039239442</v>
      </c>
      <c r="T1835" s="18">
        <f ca="1">IF(B1835=1, ROUND(_xlfn.NORM.INV(S1835,$C$11,$C$12), 2), ROUND(_xlfn.NORM.INV(S1835, $D$11, $D$12), 2))</f>
        <v>4985.34</v>
      </c>
      <c r="U1835" s="15">
        <f ca="1">MIN(F1835,R1835)</f>
        <v>32</v>
      </c>
      <c r="V1835" s="15">
        <f ca="1">RAND()</f>
        <v>0.4789861118542621</v>
      </c>
      <c r="W1835" s="19">
        <f ca="1">(IF(B1835=1, $G$21+($G$22-$G$21)*V1835, $H$21+($H$22-$H$21)*V1835))</f>
        <v>2.4369583355627861E-2</v>
      </c>
      <c r="X1835" s="15">
        <f ca="1">ROUND(U1835*(1-W1835), 0)</f>
        <v>31</v>
      </c>
      <c r="Y1835" s="20">
        <f ca="1">RAND()</f>
        <v>0.35739080441039317</v>
      </c>
      <c r="Z1835" s="15">
        <f ca="1">IF(B1835=1, ROUND(_xlfn.NORM.INV(Y1835,$C$13,$C$14)*(1+$T$14), 0), ROUND(_xlfn.NORM.INV(Y1835, $D$13, $D$14)*(1+$T$14), 0))</f>
        <v>32</v>
      </c>
      <c r="AA1835" s="20">
        <f ca="1">RAND()</f>
        <v>0.76086320218958503</v>
      </c>
      <c r="AB1835" s="18">
        <f ca="1">IF(B1835=1, ROUND(_xlfn.NORM.INV(AA1835,$C$15,$C$16), 2), ROUND(_xlfn.NORM.INV(AA1835, $D$15, $D$16), 2))</f>
        <v>2884.15</v>
      </c>
      <c r="AC1835" s="15">
        <f ca="1">MIN(G1835,Z1835)</f>
        <v>21</v>
      </c>
      <c r="AD1835" s="15">
        <f ca="1">RAND()</f>
        <v>0.90093150640297315</v>
      </c>
      <c r="AE1835" s="19">
        <f ca="1">(IF(B1835=1, $G$21+($G$22-$G$21)*AD1835, $H$21+($H$22-$H$21)*AD1835))</f>
        <v>3.7027945192089191E-2</v>
      </c>
      <c r="AF1835" s="15">
        <f ca="1">ROUND(AC1835*(1-AE1835), 0)</f>
        <v>20</v>
      </c>
      <c r="AG1835" s="20">
        <f ca="1">RAND()</f>
        <v>0.34491872140386948</v>
      </c>
      <c r="AH1835" s="15">
        <f ca="1">IF(B1835=1, ROUND(_xlfn.NORM.INV(AG1835,$C$17,$C$18)*(1+$T$14), 0), ROUND(_xlfn.NORM.INV(AG1835, $D$17, $D$18)*(1+$T$14), 0))</f>
        <v>179</v>
      </c>
      <c r="AI1835" s="20">
        <f ca="1">RAND()</f>
        <v>0.86502856329291733</v>
      </c>
      <c r="AJ1835" s="18">
        <f ca="1">IF(B1835=1, ROUND(_xlfn.NORM.INV(AI1835,$C$19,$C$20), 2), ROUND(_xlfn.NORM.INV(AI1835, $D$19, $D$20), 2))</f>
        <v>1832.53</v>
      </c>
      <c r="AK1835" s="15">
        <f ca="1">MIN(ROUND(H1835*(1+$C$22),0),AH1835)</f>
        <v>179</v>
      </c>
      <c r="AL1835" s="20">
        <f ca="1">RAND()</f>
        <v>0.44567042589547257</v>
      </c>
      <c r="AM1835" s="19">
        <f ca="1">(IF(B1835=1, $G$21+($G$22-$G$21)*AL1835, $H$21+($H$22-$H$21)*AL1835))</f>
        <v>2.3370112776864176E-2</v>
      </c>
      <c r="AN1835" s="15">
        <f ca="1">ROUND(AK1835*(1-AM1835), 0)</f>
        <v>175</v>
      </c>
      <c r="AO1835" s="18">
        <f ca="1">SUM(IF(AN1835&gt;H1835, (AN1835-H1835)*($G$23+AJ1835), 0),IF(AF1835&gt;G1835,(AF1835-G1835)*($G$23+AB1835),0),IF(X1835&gt;F1835,(X1835-F1835)*($G$23+T1835),0),IF(P1835&gt;E1835,(P1835-E1835)*($G$23+L1835),0))</f>
        <v>0</v>
      </c>
      <c r="AP1835" s="18">
        <f>-$C$24</f>
        <v>-313614.51120000001</v>
      </c>
      <c r="AQ1835" s="17">
        <f ca="1">L1835*P1835+T1835*X1835+AB1835*AF1835+AJ1835*AN1835-AO1835+AP1835</f>
        <v>219306.77880000003</v>
      </c>
      <c r="AS1835" s="21">
        <f ca="1">SUM(IF(AN1835&gt;H1835, (AN1835-H1835), 0),IF(AF1835&gt;G1835,(AF1835-G1835),0),IF(X1835&gt;F1835,(X1835-F1835),0),IF(P1835&gt;E1835,(P1835-E1835),0))</f>
        <v>0</v>
      </c>
    </row>
    <row r="1836" spans="1:45" x14ac:dyDescent="0.4">
      <c r="A1836" s="15">
        <v>1808</v>
      </c>
      <c r="B1836" s="15">
        <f ca="1">IF(RAND() &lt; (8/12), 0, 1)</f>
        <v>0</v>
      </c>
      <c r="C1836" s="20">
        <f ca="1">RAND()</f>
        <v>0.67136382038992615</v>
      </c>
      <c r="D1836" s="15" t="str">
        <f ca="1">LOOKUP(C1836,$H$13:$H$16,$F$13:$F$16)</f>
        <v>Boeing 777-300ER</v>
      </c>
      <c r="E1836" s="15">
        <f ca="1">LOOKUP(D1836,$F$6:$F$9,$I$6:$I$9)</f>
        <v>8</v>
      </c>
      <c r="F1836" s="15">
        <f ca="1">LOOKUP(D1836,$F$6:$F$9,$J$6:$J$9)</f>
        <v>40</v>
      </c>
      <c r="G1836" s="15">
        <f ca="1">LOOKUP(D1836,$F$6:$F$9,$K$6:$K$9)</f>
        <v>24</v>
      </c>
      <c r="H1836" s="15">
        <f ca="1">LOOKUP(D1836,$F$6:$F$9,$L$6:$L$9)</f>
        <v>260</v>
      </c>
      <c r="I1836" s="20">
        <f ca="1">RAND()</f>
        <v>0.71997664443498455</v>
      </c>
      <c r="J1836" s="15">
        <f ca="1">IF(B1836=1, ROUND(_xlfn.NORM.INV(I1836,$C$5,$C$6)*(1+$T$14), 0), ROUND(_xlfn.NORM.INV(I1836, $D$5, $D$6)*(1+$T$14), 0))</f>
        <v>5</v>
      </c>
      <c r="K1836" s="20">
        <f ca="1">RAND()</f>
        <v>0.21187544564261551</v>
      </c>
      <c r="L1836" s="18">
        <f ca="1">IF(B1836=1, ROUND(_xlfn.NORM.INV(K1836,$C$7,$C$8), 2), ROUND(_xlfn.NORM.INV(K1836, $D$7, $D$8), 2))</f>
        <v>10127.799999999999</v>
      </c>
      <c r="M1836" s="15">
        <f ca="1">MIN(E1836,J1836)</f>
        <v>5</v>
      </c>
      <c r="N1836" s="15">
        <f ca="1">RAND()</f>
        <v>0.54769132851236935</v>
      </c>
      <c r="O1836" s="19">
        <f ca="1">(IF(B1836=1, $G$21+($G$22-$G$21)*N1836, $H$21+($H$22-$H$21)*N1836))</f>
        <v>2.6430739855371081E-2</v>
      </c>
      <c r="P1836" s="15">
        <f ca="1">ROUND(M1836*(1-O1836), 0)</f>
        <v>5</v>
      </c>
      <c r="Q1836" s="20">
        <f ca="1">RAND()</f>
        <v>0.49486039953505412</v>
      </c>
      <c r="R1836" s="15">
        <f ca="1">IF(B1836=1, ROUND(_xlfn.NORM.INV(Q1836,$C$9,$C$10)*(1+$T$14), 0), ROUND(_xlfn.NORM.INV(Q1836, $D$9, $D$10)*(1+$T$14), 0))</f>
        <v>40</v>
      </c>
      <c r="S1836" s="20">
        <f ca="1">RAND()</f>
        <v>0.38134850501355422</v>
      </c>
      <c r="T1836" s="18">
        <f ca="1">IF(B1836=1, ROUND(_xlfn.NORM.INV(S1836,$C$11,$C$12), 2), ROUND(_xlfn.NORM.INV(S1836, $D$11, $D$12), 2))</f>
        <v>5177.38</v>
      </c>
      <c r="U1836" s="15">
        <f ca="1">MIN(F1836,R1836)</f>
        <v>40</v>
      </c>
      <c r="V1836" s="15">
        <f ca="1">RAND()</f>
        <v>0.73073666814830429</v>
      </c>
      <c r="W1836" s="19">
        <f ca="1">(IF(B1836=1, $G$21+($G$22-$G$21)*V1836, $H$21+($H$22-$H$21)*V1836))</f>
        <v>3.1922100044449127E-2</v>
      </c>
      <c r="X1836" s="15">
        <f ca="1">ROUND(U1836*(1-W1836), 0)</f>
        <v>39</v>
      </c>
      <c r="Y1836" s="20">
        <f ca="1">RAND()</f>
        <v>0.56590728034491589</v>
      </c>
      <c r="Z1836" s="15">
        <f ca="1">IF(B1836=1, ROUND(_xlfn.NORM.INV(Y1836,$C$13,$C$14)*(1+$T$14), 0), ROUND(_xlfn.NORM.INV(Y1836, $D$13, $D$14)*(1+$T$14), 0))</f>
        <v>37</v>
      </c>
      <c r="AA1836" s="20">
        <f ca="1">RAND()</f>
        <v>0.53254036101921454</v>
      </c>
      <c r="AB1836" s="18">
        <f ca="1">IF(B1836=1, ROUND(_xlfn.NORM.INV(AA1836,$C$15,$C$16), 2), ROUND(_xlfn.NORM.INV(AA1836, $D$15, $D$16), 2))</f>
        <v>2807.89</v>
      </c>
      <c r="AC1836" s="15">
        <f ca="1">MIN(G1836,Z1836)</f>
        <v>24</v>
      </c>
      <c r="AD1836" s="15">
        <f ca="1">RAND()</f>
        <v>0.30064542647927983</v>
      </c>
      <c r="AE1836" s="19">
        <f ca="1">(IF(B1836=1, $G$21+($G$22-$G$21)*AD1836, $H$21+($H$22-$H$21)*AD1836))</f>
        <v>1.9019362794378394E-2</v>
      </c>
      <c r="AF1836" s="15">
        <f ca="1">ROUND(AC1836*(1-AE1836), 0)</f>
        <v>24</v>
      </c>
      <c r="AG1836" s="20">
        <f ca="1">RAND()</f>
        <v>0.2722232725590632</v>
      </c>
      <c r="AH1836" s="15">
        <f ca="1">IF(B1836=1, ROUND(_xlfn.NORM.INV(AG1836,$C$17,$C$18)*(1+$T$14), 0), ROUND(_xlfn.NORM.INV(AG1836, $D$17, $D$18)*(1+$T$14), 0))</f>
        <v>168</v>
      </c>
      <c r="AI1836" s="20">
        <f ca="1">RAND()</f>
        <v>0.20254742481653665</v>
      </c>
      <c r="AJ1836" s="18">
        <f ca="1">IF(B1836=1, ROUND(_xlfn.NORM.INV(AI1836,$C$19,$C$20), 2), ROUND(_xlfn.NORM.INV(AI1836, $D$19, $D$20), 2))</f>
        <v>1685.49</v>
      </c>
      <c r="AK1836" s="15">
        <f ca="1">MIN(ROUND(H1836*(1+$C$22),0),AH1836)</f>
        <v>168</v>
      </c>
      <c r="AL1836" s="20">
        <f ca="1">RAND()</f>
        <v>0.77014695362468533</v>
      </c>
      <c r="AM1836" s="19">
        <f ca="1">(IF(B1836=1, $G$21+($G$22-$G$21)*AL1836, $H$21+($H$22-$H$21)*AL1836))</f>
        <v>3.310440860874056E-2</v>
      </c>
      <c r="AN1836" s="15">
        <f ca="1">ROUND(AK1836*(1-AM1836), 0)</f>
        <v>162</v>
      </c>
      <c r="AO1836" s="18">
        <f ca="1">SUM(IF(AN1836&gt;H1836, (AN1836-H1836)*($G$23+AJ1836), 0),IF(AF1836&gt;G1836,(AF1836-G1836)*($G$23+AB1836),0),IF(X1836&gt;F1836,(X1836-F1836)*($G$23+T1836),0),IF(P1836&gt;E1836,(P1836-E1836)*($G$23+L1836),0))</f>
        <v>0</v>
      </c>
      <c r="AP1836" s="18">
        <f>-$C$24</f>
        <v>-313614.51120000001</v>
      </c>
      <c r="AQ1836" s="17">
        <f ca="1">L1836*P1836+T1836*X1836+AB1836*AF1836+AJ1836*AN1836-AO1836+AP1836</f>
        <v>279381.04880000005</v>
      </c>
      <c r="AS1836" s="21">
        <f ca="1">SUM(IF(AN1836&gt;H1836, (AN1836-H1836), 0),IF(AF1836&gt;G1836,(AF1836-G1836),0),IF(X1836&gt;F1836,(X1836-F1836),0),IF(P1836&gt;E1836,(P1836-E1836),0))</f>
        <v>0</v>
      </c>
    </row>
    <row r="1837" spans="1:45" x14ac:dyDescent="0.4">
      <c r="A1837" s="15">
        <v>1809</v>
      </c>
      <c r="B1837" s="15">
        <f ca="1">IF(RAND() &lt; (8/12), 0, 1)</f>
        <v>0</v>
      </c>
      <c r="C1837" s="20">
        <f ca="1">RAND()</f>
        <v>0.43963661948400257</v>
      </c>
      <c r="D1837" s="15" t="str">
        <f ca="1">LOOKUP(C1837,$H$13:$H$16,$F$13:$F$16)</f>
        <v>Airbus A380-800</v>
      </c>
      <c r="E1837" s="15">
        <f ca="1">LOOKUP(D1837,$F$6:$F$9,$I$6:$I$9)</f>
        <v>14</v>
      </c>
      <c r="F1837" s="15">
        <f ca="1">LOOKUP(D1837,$F$6:$F$9,$J$6:$J$9)</f>
        <v>76</v>
      </c>
      <c r="G1837" s="15">
        <f ca="1">LOOKUP(D1837,$F$6:$F$9,$K$6:$K$9)</f>
        <v>56</v>
      </c>
      <c r="H1837" s="15">
        <f ca="1">LOOKUP(D1837,$F$6:$F$9,$L$6:$L$9)</f>
        <v>341</v>
      </c>
      <c r="I1837" s="20">
        <f ca="1">RAND()</f>
        <v>0.83425967728525252</v>
      </c>
      <c r="J1837" s="15">
        <f ca="1">IF(B1837=1, ROUND(_xlfn.NORM.INV(I1837,$C$5,$C$6)*(1+$T$14), 0), ROUND(_xlfn.NORM.INV(I1837, $D$5, $D$6)*(1+$T$14), 0))</f>
        <v>5</v>
      </c>
      <c r="K1837" s="20">
        <f ca="1">RAND()</f>
        <v>0.85862479737070252</v>
      </c>
      <c r="L1837" s="18">
        <f ca="1">IF(B1837=1, ROUND(_xlfn.NORM.INV(K1837,$C$7,$C$8), 2), ROUND(_xlfn.NORM.INV(K1837, $D$7, $D$8), 2))</f>
        <v>10981.94</v>
      </c>
      <c r="M1837" s="15">
        <f ca="1">MIN(E1837,J1837)</f>
        <v>5</v>
      </c>
      <c r="N1837" s="15">
        <f ca="1">RAND()</f>
        <v>0.7737598421474311</v>
      </c>
      <c r="O1837" s="19">
        <f ca="1">(IF(B1837=1, $G$21+($G$22-$G$21)*N1837, $H$21+($H$22-$H$21)*N1837))</f>
        <v>3.3212795264422931E-2</v>
      </c>
      <c r="P1837" s="15">
        <f ca="1">ROUND(M1837*(1-O1837), 0)</f>
        <v>5</v>
      </c>
      <c r="Q1837" s="20">
        <f ca="1">RAND()</f>
        <v>0.46417960892592003</v>
      </c>
      <c r="R1837" s="15">
        <f ca="1">IF(B1837=1, ROUND(_xlfn.NORM.INV(Q1837,$C$9,$C$10)*(1+$T$14), 0), ROUND(_xlfn.NORM.INV(Q1837, $D$9, $D$10)*(1+$T$14), 0))</f>
        <v>39</v>
      </c>
      <c r="S1837" s="20">
        <f ca="1">RAND()</f>
        <v>0.73069510093629664</v>
      </c>
      <c r="T1837" s="18">
        <f ca="1">IF(B1837=1, ROUND(_xlfn.NORM.INV(S1837,$C$11,$C$12), 2), ROUND(_xlfn.NORM.INV(S1837, $D$11, $D$12), 2))</f>
        <v>5386.32</v>
      </c>
      <c r="U1837" s="15">
        <f ca="1">MIN(F1837,R1837)</f>
        <v>39</v>
      </c>
      <c r="V1837" s="15">
        <f ca="1">RAND()</f>
        <v>0.85018670386627015</v>
      </c>
      <c r="W1837" s="19">
        <f ca="1">(IF(B1837=1, $G$21+($G$22-$G$21)*V1837, $H$21+($H$22-$H$21)*V1837))</f>
        <v>3.5505601115988106E-2</v>
      </c>
      <c r="X1837" s="15">
        <f ca="1">ROUND(U1837*(1-W1837), 0)</f>
        <v>38</v>
      </c>
      <c r="Y1837" s="20">
        <f ca="1">RAND()</f>
        <v>0.80573093646755289</v>
      </c>
      <c r="Z1837" s="15">
        <f ca="1">IF(B1837=1, ROUND(_xlfn.NORM.INV(Y1837,$C$13,$C$14)*(1+$T$14), 0), ROUND(_xlfn.NORM.INV(Y1837, $D$13, $D$14)*(1+$T$14), 0))</f>
        <v>44</v>
      </c>
      <c r="AA1837" s="20">
        <f ca="1">RAND()</f>
        <v>0.44690769490976656</v>
      </c>
      <c r="AB1837" s="18">
        <f ca="1">IF(B1837=1, ROUND(_xlfn.NORM.INV(AA1837,$C$15,$C$16), 2), ROUND(_xlfn.NORM.INV(AA1837, $D$15, $D$16), 2))</f>
        <v>2781.75</v>
      </c>
      <c r="AC1837" s="15">
        <f ca="1">MIN(G1837,Z1837)</f>
        <v>44</v>
      </c>
      <c r="AD1837" s="15">
        <f ca="1">RAND()</f>
        <v>0.85821752772486481</v>
      </c>
      <c r="AE1837" s="19">
        <f ca="1">(IF(B1837=1, $G$21+($G$22-$G$21)*AD1837, $H$21+($H$22-$H$21)*AD1837))</f>
        <v>3.5746525831745944E-2</v>
      </c>
      <c r="AF1837" s="15">
        <f ca="1">ROUND(AC1837*(1-AE1837), 0)</f>
        <v>42</v>
      </c>
      <c r="AG1837" s="20">
        <f ca="1">RAND()</f>
        <v>0.41226252034755384</v>
      </c>
      <c r="AH1837" s="15">
        <f ca="1">IF(B1837=1, ROUND(_xlfn.NORM.INV(AG1837,$C$17,$C$18)*(1+$T$14), 0), ROUND(_xlfn.NORM.INV(AG1837, $D$17, $D$18)*(1+$T$14), 0))</f>
        <v>188</v>
      </c>
      <c r="AI1837" s="20">
        <f ca="1">RAND()</f>
        <v>0.25773771524312983</v>
      </c>
      <c r="AJ1837" s="18">
        <f ca="1">IF(B1837=1, ROUND(_xlfn.NORM.INV(AI1837,$C$19,$C$20), 2), ROUND(_xlfn.NORM.INV(AI1837, $D$19, $D$20), 2))</f>
        <v>1699.33</v>
      </c>
      <c r="AK1837" s="15">
        <f ca="1">MIN(ROUND(H1837*(1+$C$22),0),AH1837)</f>
        <v>188</v>
      </c>
      <c r="AL1837" s="20">
        <f ca="1">RAND()</f>
        <v>0.37597750053662637</v>
      </c>
      <c r="AM1837" s="19">
        <f ca="1">(IF(B1837=1, $G$21+($G$22-$G$21)*AL1837, $H$21+($H$22-$H$21)*AL1837))</f>
        <v>2.1279325016098791E-2</v>
      </c>
      <c r="AN1837" s="15">
        <f ca="1">ROUND(AK1837*(1-AM1837), 0)</f>
        <v>184</v>
      </c>
      <c r="AO1837" s="18">
        <f ca="1">SUM(IF(AN1837&gt;H1837, (AN1837-H1837)*($G$23+AJ1837), 0),IF(AF1837&gt;G1837,(AF1837-G1837)*($G$23+AB1837),0),IF(X1837&gt;F1837,(X1837-F1837)*($G$23+T1837),0),IF(P1837&gt;E1837,(P1837-E1837)*($G$23+L1837),0))</f>
        <v>0</v>
      </c>
      <c r="AP1837" s="18">
        <f>-$C$24</f>
        <v>-313614.51120000001</v>
      </c>
      <c r="AQ1837" s="17">
        <f ca="1">L1837*P1837+T1837*X1837+AB1837*AF1837+AJ1837*AN1837-AO1837+AP1837</f>
        <v>375485.56879999995</v>
      </c>
      <c r="AS1837" s="21">
        <f ca="1">SUM(IF(AN1837&gt;H1837, (AN1837-H1837), 0),IF(AF1837&gt;G1837,(AF1837-G1837),0),IF(X1837&gt;F1837,(X1837-F1837),0),IF(P1837&gt;E1837,(P1837-E1837),0))</f>
        <v>0</v>
      </c>
    </row>
    <row r="1838" spans="1:45" x14ac:dyDescent="0.4">
      <c r="A1838" s="15">
        <v>1810</v>
      </c>
      <c r="B1838" s="15">
        <f ca="1">IF(RAND() &lt; (8/12), 0, 1)</f>
        <v>0</v>
      </c>
      <c r="C1838" s="20">
        <f ca="1">RAND()</f>
        <v>7.4029591532358663E-2</v>
      </c>
      <c r="D1838" s="15" t="str">
        <f ca="1">LOOKUP(C1838,$H$13:$H$16,$F$13:$F$16)</f>
        <v>Airbus A350-900</v>
      </c>
      <c r="E1838" s="15">
        <f ca="1">LOOKUP(D1838,$F$6:$F$9,$I$6:$I$9)</f>
        <v>0</v>
      </c>
      <c r="F1838" s="15">
        <f ca="1">LOOKUP(D1838,$F$6:$F$9,$J$6:$J$9)</f>
        <v>32</v>
      </c>
      <c r="G1838" s="15">
        <f ca="1">LOOKUP(D1838,$F$6:$F$9,$K$6:$K$9)</f>
        <v>21</v>
      </c>
      <c r="H1838" s="15">
        <f ca="1">LOOKUP(D1838,$F$6:$F$9,$L$6:$L$9)</f>
        <v>259</v>
      </c>
      <c r="I1838" s="20">
        <f ca="1">RAND()</f>
        <v>0.74790288921059034</v>
      </c>
      <c r="J1838" s="15">
        <f ca="1">IF(B1838=1, ROUND(_xlfn.NORM.INV(I1838,$C$5,$C$6)*(1+$T$14), 0), ROUND(_xlfn.NORM.INV(I1838, $D$5, $D$6)*(1+$T$14), 0))</f>
        <v>5</v>
      </c>
      <c r="K1838" s="20">
        <f ca="1">RAND()</f>
        <v>0.71254220983377747</v>
      </c>
      <c r="L1838" s="18">
        <f ca="1">IF(B1838=1, ROUND(_xlfn.NORM.INV(K1838,$C$7,$C$8), 2), ROUND(_xlfn.NORM.INV(K1838, $D$7, $D$8), 2))</f>
        <v>10747.98</v>
      </c>
      <c r="M1838" s="15">
        <f ca="1">MIN(E1838,J1838)</f>
        <v>0</v>
      </c>
      <c r="N1838" s="15">
        <f ca="1">RAND()</f>
        <v>0.68113746762984173</v>
      </c>
      <c r="O1838" s="19">
        <f ca="1">(IF(B1838=1, $G$21+($G$22-$G$21)*N1838, $H$21+($H$22-$H$21)*N1838))</f>
        <v>3.0434124028895254E-2</v>
      </c>
      <c r="P1838" s="15">
        <f ca="1">ROUND(M1838*(1-O1838), 0)</f>
        <v>0</v>
      </c>
      <c r="Q1838" s="20">
        <f ca="1">RAND()</f>
        <v>0.29078946472362122</v>
      </c>
      <c r="R1838" s="15">
        <f ca="1">IF(B1838=1, ROUND(_xlfn.NORM.INV(Q1838,$C$9,$C$10)*(1+$T$14), 0), ROUND(_xlfn.NORM.INV(Q1838, $D$9, $D$10)*(1+$T$14), 0))</f>
        <v>34</v>
      </c>
      <c r="S1838" s="20">
        <f ca="1">RAND()</f>
        <v>9.4231747708062863E-2</v>
      </c>
      <c r="T1838" s="18">
        <f ca="1">IF(B1838=1, ROUND(_xlfn.NORM.INV(S1838,$C$11,$C$12), 2), ROUND(_xlfn.NORM.INV(S1838, $D$11, $D$12), 2))</f>
        <v>4946.5</v>
      </c>
      <c r="U1838" s="15">
        <f ca="1">MIN(F1838,R1838)</f>
        <v>32</v>
      </c>
      <c r="V1838" s="15">
        <f ca="1">RAND()</f>
        <v>0.7605022371559037</v>
      </c>
      <c r="W1838" s="19">
        <f ca="1">(IF(B1838=1, $G$21+($G$22-$G$21)*V1838, $H$21+($H$22-$H$21)*V1838))</f>
        <v>3.2815067114677111E-2</v>
      </c>
      <c r="X1838" s="15">
        <f ca="1">ROUND(U1838*(1-W1838), 0)</f>
        <v>31</v>
      </c>
      <c r="Y1838" s="20">
        <f ca="1">RAND()</f>
        <v>0.2188649793996843</v>
      </c>
      <c r="Z1838" s="15">
        <f ca="1">IF(B1838=1, ROUND(_xlfn.NORM.INV(Y1838,$C$13,$C$14)*(1+$T$14), 0), ROUND(_xlfn.NORM.INV(Y1838, $D$13, $D$14)*(1+$T$14), 0))</f>
        <v>28</v>
      </c>
      <c r="AA1838" s="20">
        <f ca="1">RAND()</f>
        <v>0.83872643172962935</v>
      </c>
      <c r="AB1838" s="18">
        <f ca="1">IF(B1838=1, ROUND(_xlfn.NORM.INV(AA1838,$C$15,$C$16), 2), ROUND(_xlfn.NORM.INV(AA1838, $D$15, $D$16), 2))</f>
        <v>2918.2</v>
      </c>
      <c r="AC1838" s="15">
        <f ca="1">MIN(G1838,Z1838)</f>
        <v>21</v>
      </c>
      <c r="AD1838" s="15">
        <f ca="1">RAND()</f>
        <v>0.10376752332217665</v>
      </c>
      <c r="AE1838" s="19">
        <f ca="1">(IF(B1838=1, $G$21+($G$22-$G$21)*AD1838, $H$21+($H$22-$H$21)*AD1838))</f>
        <v>1.31130256996653E-2</v>
      </c>
      <c r="AF1838" s="15">
        <f ca="1">ROUND(AC1838*(1-AE1838), 0)</f>
        <v>21</v>
      </c>
      <c r="AG1838" s="20">
        <f ca="1">RAND()</f>
        <v>0.11105576495975067</v>
      </c>
      <c r="AH1838" s="15">
        <f ca="1">IF(B1838=1, ROUND(_xlfn.NORM.INV(AG1838,$C$17,$C$18)*(1+$T$14), 0), ROUND(_xlfn.NORM.INV(AG1838, $D$17, $D$18)*(1+$T$14), 0))</f>
        <v>135</v>
      </c>
      <c r="AI1838" s="20">
        <f ca="1">RAND()</f>
        <v>0.96718043827887645</v>
      </c>
      <c r="AJ1838" s="18">
        <f ca="1">IF(B1838=1, ROUND(_xlfn.NORM.INV(AI1838,$C$19,$C$20), 2), ROUND(_xlfn.NORM.INV(AI1838, $D$19, $D$20), 2))</f>
        <v>1888.56</v>
      </c>
      <c r="AK1838" s="15">
        <f ca="1">MIN(ROUND(H1838*(1+$C$22),0),AH1838)</f>
        <v>135</v>
      </c>
      <c r="AL1838" s="20">
        <f ca="1">RAND()</f>
        <v>0.70202907438322315</v>
      </c>
      <c r="AM1838" s="19">
        <f ca="1">(IF(B1838=1, $G$21+($G$22-$G$21)*AL1838, $H$21+($H$22-$H$21)*AL1838))</f>
        <v>3.1060872231496693E-2</v>
      </c>
      <c r="AN1838" s="15">
        <f ca="1">ROUND(AK1838*(1-AM1838), 0)</f>
        <v>131</v>
      </c>
      <c r="AO1838" s="18">
        <f ca="1">SUM(IF(AN1838&gt;H1838, (AN1838-H1838)*($G$23+AJ1838), 0),IF(AF1838&gt;G1838,(AF1838-G1838)*($G$23+AB1838),0),IF(X1838&gt;F1838,(X1838-F1838)*($G$23+T1838),0),IF(P1838&gt;E1838,(P1838-E1838)*($G$23+L1838),0))</f>
        <v>0</v>
      </c>
      <c r="AP1838" s="18">
        <f>-$C$24</f>
        <v>-313614.51120000001</v>
      </c>
      <c r="AQ1838" s="17">
        <f ca="1">L1838*P1838+T1838*X1838+AB1838*AF1838+AJ1838*AN1838-AO1838+AP1838</f>
        <v>148410.54879999999</v>
      </c>
      <c r="AS1838" s="21">
        <f ca="1">SUM(IF(AN1838&gt;H1838, (AN1838-H1838), 0),IF(AF1838&gt;G1838,(AF1838-G1838),0),IF(X1838&gt;F1838,(X1838-F1838),0),IF(P1838&gt;E1838,(P1838-E1838),0))</f>
        <v>0</v>
      </c>
    </row>
    <row r="1839" spans="1:45" x14ac:dyDescent="0.4">
      <c r="A1839" s="15">
        <v>1811</v>
      </c>
      <c r="B1839" s="15">
        <f ca="1">IF(RAND() &lt; (8/12), 0, 1)</f>
        <v>0</v>
      </c>
      <c r="C1839" s="20">
        <f ca="1">RAND()</f>
        <v>0.43589616645252771</v>
      </c>
      <c r="D1839" s="15" t="str">
        <f ca="1">LOOKUP(C1839,$H$13:$H$16,$F$13:$F$16)</f>
        <v>Airbus A380-800</v>
      </c>
      <c r="E1839" s="15">
        <f ca="1">LOOKUP(D1839,$F$6:$F$9,$I$6:$I$9)</f>
        <v>14</v>
      </c>
      <c r="F1839" s="15">
        <f ca="1">LOOKUP(D1839,$F$6:$F$9,$J$6:$J$9)</f>
        <v>76</v>
      </c>
      <c r="G1839" s="15">
        <f ca="1">LOOKUP(D1839,$F$6:$F$9,$K$6:$K$9)</f>
        <v>56</v>
      </c>
      <c r="H1839" s="15">
        <f ca="1">LOOKUP(D1839,$F$6:$F$9,$L$6:$L$9)</f>
        <v>341</v>
      </c>
      <c r="I1839" s="20">
        <f ca="1">RAND()</f>
        <v>1.1847987332627707E-2</v>
      </c>
      <c r="J1839" s="15">
        <f ca="1">IF(B1839=1, ROUND(_xlfn.NORM.INV(I1839,$C$5,$C$6)*(1+$T$14), 0), ROUND(_xlfn.NORM.INV(I1839, $D$5, $D$6)*(1+$T$14), 0))</f>
        <v>2</v>
      </c>
      <c r="K1839" s="20">
        <f ca="1">RAND()</f>
        <v>0.56109008048089626</v>
      </c>
      <c r="L1839" s="18">
        <f ca="1">IF(B1839=1, ROUND(_xlfn.NORM.INV(K1839,$C$7,$C$8), 2), ROUND(_xlfn.NORM.INV(K1839, $D$7, $D$8), 2))</f>
        <v>10562.45</v>
      </c>
      <c r="M1839" s="15">
        <f ca="1">MIN(E1839,J1839)</f>
        <v>2</v>
      </c>
      <c r="N1839" s="15">
        <f ca="1">RAND()</f>
        <v>0.34943858479422207</v>
      </c>
      <c r="O1839" s="19">
        <f ca="1">(IF(B1839=1, $G$21+($G$22-$G$21)*N1839, $H$21+($H$22-$H$21)*N1839))</f>
        <v>2.0483157543826663E-2</v>
      </c>
      <c r="P1839" s="15">
        <f ca="1">ROUND(M1839*(1-O1839), 0)</f>
        <v>2</v>
      </c>
      <c r="Q1839" s="20">
        <f ca="1">RAND()</f>
        <v>0.13145708339917905</v>
      </c>
      <c r="R1839" s="15">
        <f ca="1">IF(B1839=1, ROUND(_xlfn.NORM.INV(Q1839,$C$9,$C$10)*(1+$T$14), 0), ROUND(_xlfn.NORM.INV(Q1839, $D$9, $D$10)*(1+$T$14), 0))</f>
        <v>28</v>
      </c>
      <c r="S1839" s="20">
        <f ca="1">RAND()</f>
        <v>0.54223817008135267</v>
      </c>
      <c r="T1839" s="18">
        <f ca="1">IF(B1839=1, ROUND(_xlfn.NORM.INV(S1839,$C$11,$C$12), 2), ROUND(_xlfn.NORM.INV(S1839, $D$11, $D$12), 2))</f>
        <v>5270.36</v>
      </c>
      <c r="U1839" s="15">
        <f ca="1">MIN(F1839,R1839)</f>
        <v>28</v>
      </c>
      <c r="V1839" s="15">
        <f ca="1">RAND()</f>
        <v>0.4588893297895047</v>
      </c>
      <c r="W1839" s="19">
        <f ca="1">(IF(B1839=1, $G$21+($G$22-$G$21)*V1839, $H$21+($H$22-$H$21)*V1839))</f>
        <v>2.3766679893685139E-2</v>
      </c>
      <c r="X1839" s="15">
        <f ca="1">ROUND(U1839*(1-W1839), 0)</f>
        <v>27</v>
      </c>
      <c r="Y1839" s="20">
        <f ca="1">RAND()</f>
        <v>0.36929417165969314</v>
      </c>
      <c r="Z1839" s="15">
        <f ca="1">IF(B1839=1, ROUND(_xlfn.NORM.INV(Y1839,$C$13,$C$14)*(1+$T$14), 0), ROUND(_xlfn.NORM.INV(Y1839, $D$13, $D$14)*(1+$T$14), 0))</f>
        <v>33</v>
      </c>
      <c r="AA1839" s="20">
        <f ca="1">RAND()</f>
        <v>0.80386780159208393</v>
      </c>
      <c r="AB1839" s="18">
        <f ca="1">IF(B1839=1, ROUND(_xlfn.NORM.INV(AA1839,$C$15,$C$16), 2), ROUND(_xlfn.NORM.INV(AA1839, $D$15, $D$16), 2))</f>
        <v>2901.94</v>
      </c>
      <c r="AC1839" s="15">
        <f ca="1">MIN(G1839,Z1839)</f>
        <v>33</v>
      </c>
      <c r="AD1839" s="15">
        <f ca="1">RAND()</f>
        <v>0.5105807104078377</v>
      </c>
      <c r="AE1839" s="19">
        <f ca="1">(IF(B1839=1, $G$21+($G$22-$G$21)*AD1839, $H$21+($H$22-$H$21)*AD1839))</f>
        <v>2.5317421312235133E-2</v>
      </c>
      <c r="AF1839" s="15">
        <f ca="1">ROUND(AC1839*(1-AE1839), 0)</f>
        <v>32</v>
      </c>
      <c r="AG1839" s="20">
        <f ca="1">RAND()</f>
        <v>0.89275168778638014</v>
      </c>
      <c r="AH1839" s="15">
        <f ca="1">IF(B1839=1, ROUND(_xlfn.NORM.INV(AG1839,$C$17,$C$18)*(1+$T$14), 0), ROUND(_xlfn.NORM.INV(AG1839, $D$17, $D$18)*(1+$T$14), 0))</f>
        <v>265</v>
      </c>
      <c r="AI1839" s="20">
        <f ca="1">RAND()</f>
        <v>0.83358729387897212</v>
      </c>
      <c r="AJ1839" s="18">
        <f ca="1">IF(B1839=1, ROUND(_xlfn.NORM.INV(AI1839,$C$19,$C$20), 2), ROUND(_xlfn.NORM.INV(AI1839, $D$19, $D$20), 2))</f>
        <v>1822.29</v>
      </c>
      <c r="AK1839" s="15">
        <f ca="1">MIN(ROUND(H1839*(1+$C$22),0),AH1839)</f>
        <v>265</v>
      </c>
      <c r="AL1839" s="20">
        <f ca="1">RAND()</f>
        <v>0.90398431114778821</v>
      </c>
      <c r="AM1839" s="19">
        <f ca="1">(IF(B1839=1, $G$21+($G$22-$G$21)*AL1839, $H$21+($H$22-$H$21)*AL1839))</f>
        <v>3.7119529334433646E-2</v>
      </c>
      <c r="AN1839" s="15">
        <f ca="1">ROUND(AK1839*(1-AM1839), 0)</f>
        <v>255</v>
      </c>
      <c r="AO1839" s="18">
        <f ca="1">SUM(IF(AN1839&gt;H1839, (AN1839-H1839)*($G$23+AJ1839), 0),IF(AF1839&gt;G1839,(AF1839-G1839)*($G$23+AB1839),0),IF(X1839&gt;F1839,(X1839-F1839)*($G$23+T1839),0),IF(P1839&gt;E1839,(P1839-E1839)*($G$23+L1839),0))</f>
        <v>0</v>
      </c>
      <c r="AP1839" s="18">
        <f>-$C$24</f>
        <v>-313614.51120000001</v>
      </c>
      <c r="AQ1839" s="17">
        <f ca="1">L1839*P1839+T1839*X1839+AB1839*AF1839+AJ1839*AN1839-AO1839+AP1839</f>
        <v>407356.13880000002</v>
      </c>
      <c r="AS1839" s="21">
        <f ca="1">SUM(IF(AN1839&gt;H1839, (AN1839-H1839), 0),IF(AF1839&gt;G1839,(AF1839-G1839),0),IF(X1839&gt;F1839,(X1839-F1839),0),IF(P1839&gt;E1839,(P1839-E1839),0))</f>
        <v>0</v>
      </c>
    </row>
    <row r="1840" spans="1:45" x14ac:dyDescent="0.4">
      <c r="A1840" s="15">
        <v>1812</v>
      </c>
      <c r="B1840" s="15">
        <f ca="1">IF(RAND() &lt; (8/12), 0, 1)</f>
        <v>0</v>
      </c>
      <c r="C1840" s="20">
        <f ca="1">RAND()</f>
        <v>0.17802635694763846</v>
      </c>
      <c r="D1840" s="15" t="str">
        <f ca="1">LOOKUP(C1840,$H$13:$H$16,$F$13:$F$16)</f>
        <v>Airbus A350-900</v>
      </c>
      <c r="E1840" s="15">
        <f ca="1">LOOKUP(D1840,$F$6:$F$9,$I$6:$I$9)</f>
        <v>0</v>
      </c>
      <c r="F1840" s="15">
        <f ca="1">LOOKUP(D1840,$F$6:$F$9,$J$6:$J$9)</f>
        <v>32</v>
      </c>
      <c r="G1840" s="15">
        <f ca="1">LOOKUP(D1840,$F$6:$F$9,$K$6:$K$9)</f>
        <v>21</v>
      </c>
      <c r="H1840" s="15">
        <f ca="1">LOOKUP(D1840,$F$6:$F$9,$L$6:$L$9)</f>
        <v>259</v>
      </c>
      <c r="I1840" s="20">
        <f ca="1">RAND()</f>
        <v>0.87529648503150326</v>
      </c>
      <c r="J1840" s="15">
        <f ca="1">IF(B1840=1, ROUND(_xlfn.NORM.INV(I1840,$C$5,$C$6)*(1+$T$14), 0), ROUND(_xlfn.NORM.INV(I1840, $D$5, $D$6)*(1+$T$14), 0))</f>
        <v>5</v>
      </c>
      <c r="K1840" s="20">
        <f ca="1">RAND()</f>
        <v>0.51193789451402305</v>
      </c>
      <c r="L1840" s="18">
        <f ca="1">IF(B1840=1, ROUND(_xlfn.NORM.INV(K1840,$C$7,$C$8), 2), ROUND(_xlfn.NORM.INV(K1840, $D$7, $D$8), 2))</f>
        <v>10506.02</v>
      </c>
      <c r="M1840" s="15">
        <f ca="1">MIN(E1840,J1840)</f>
        <v>0</v>
      </c>
      <c r="N1840" s="15">
        <f ca="1">RAND()</f>
        <v>0.50778016366870504</v>
      </c>
      <c r="O1840" s="19">
        <f ca="1">(IF(B1840=1, $G$21+($G$22-$G$21)*N1840, $H$21+($H$22-$H$21)*N1840))</f>
        <v>2.5233404910061152E-2</v>
      </c>
      <c r="P1840" s="15">
        <f ca="1">ROUND(M1840*(1-O1840), 0)</f>
        <v>0</v>
      </c>
      <c r="Q1840" s="20">
        <f ca="1">RAND()</f>
        <v>0.3640063947975688</v>
      </c>
      <c r="R1840" s="15">
        <f ca="1">IF(B1840=1, ROUND(_xlfn.NORM.INV(Q1840,$C$9,$C$10)*(1+$T$14), 0), ROUND(_xlfn.NORM.INV(Q1840, $D$9, $D$10)*(1+$T$14), 0))</f>
        <v>36</v>
      </c>
      <c r="S1840" s="20">
        <f ca="1">RAND()</f>
        <v>0.96220392367753527</v>
      </c>
      <c r="T1840" s="18">
        <f ca="1">IF(B1840=1, ROUND(_xlfn.NORM.INV(S1840,$C$11,$C$12), 2), ROUND(_xlfn.NORM.INV(S1840, $D$11, $D$12), 2))</f>
        <v>5651.1</v>
      </c>
      <c r="U1840" s="15">
        <f ca="1">MIN(F1840,R1840)</f>
        <v>32</v>
      </c>
      <c r="V1840" s="15">
        <f ca="1">RAND()</f>
        <v>0.12790513600129849</v>
      </c>
      <c r="W1840" s="19">
        <f ca="1">(IF(B1840=1, $G$21+($G$22-$G$21)*V1840, $H$21+($H$22-$H$21)*V1840))</f>
        <v>1.3837154080038955E-2</v>
      </c>
      <c r="X1840" s="15">
        <f ca="1">ROUND(U1840*(1-W1840), 0)</f>
        <v>32</v>
      </c>
      <c r="Y1840" s="20">
        <f ca="1">RAND()</f>
        <v>0.58659768853634153</v>
      </c>
      <c r="Z1840" s="15">
        <f ca="1">IF(B1840=1, ROUND(_xlfn.NORM.INV(Y1840,$C$13,$C$14)*(1+$T$14), 0), ROUND(_xlfn.NORM.INV(Y1840, $D$13, $D$14)*(1+$T$14), 0))</f>
        <v>38</v>
      </c>
      <c r="AA1840" s="20">
        <f ca="1">RAND()</f>
        <v>0.84209058179186469</v>
      </c>
      <c r="AB1840" s="18">
        <f ca="1">IF(B1840=1, ROUND(_xlfn.NORM.INV(AA1840,$C$15,$C$16), 2), ROUND(_xlfn.NORM.INV(AA1840, $D$15, $D$16), 2))</f>
        <v>2919.88</v>
      </c>
      <c r="AC1840" s="15">
        <f ca="1">MIN(G1840,Z1840)</f>
        <v>21</v>
      </c>
      <c r="AD1840" s="15">
        <f ca="1">RAND()</f>
        <v>0.82149079622551513</v>
      </c>
      <c r="AE1840" s="19">
        <f ca="1">(IF(B1840=1, $G$21+($G$22-$G$21)*AD1840, $H$21+($H$22-$H$21)*AD1840))</f>
        <v>3.4644723886765455E-2</v>
      </c>
      <c r="AF1840" s="15">
        <f ca="1">ROUND(AC1840*(1-AE1840), 0)</f>
        <v>20</v>
      </c>
      <c r="AG1840" s="20">
        <f ca="1">RAND()</f>
        <v>0.60803978936158576</v>
      </c>
      <c r="AH1840" s="15">
        <f ca="1">IF(B1840=1, ROUND(_xlfn.NORM.INV(AG1840,$C$17,$C$18)*(1+$T$14), 0), ROUND(_xlfn.NORM.INV(AG1840, $D$17, $D$18)*(1+$T$14), 0))</f>
        <v>214</v>
      </c>
      <c r="AI1840" s="20">
        <f ca="1">RAND()</f>
        <v>0.44219651194640763</v>
      </c>
      <c r="AJ1840" s="18">
        <f ca="1">IF(B1840=1, ROUND(_xlfn.NORM.INV(AI1840,$C$19,$C$20), 2), ROUND(_xlfn.NORM.INV(AI1840, $D$19, $D$20), 2))</f>
        <v>1737.69</v>
      </c>
      <c r="AK1840" s="15">
        <f ca="1">MIN(ROUND(H1840*(1+$C$22),0),AH1840)</f>
        <v>214</v>
      </c>
      <c r="AL1840" s="20">
        <f ca="1">RAND()</f>
        <v>0.31794955788612145</v>
      </c>
      <c r="AM1840" s="19">
        <f ca="1">(IF(B1840=1, $G$21+($G$22-$G$21)*AL1840, $H$21+($H$22-$H$21)*AL1840))</f>
        <v>1.9538486736583642E-2</v>
      </c>
      <c r="AN1840" s="15">
        <f ca="1">ROUND(AK1840*(1-AM1840), 0)</f>
        <v>210</v>
      </c>
      <c r="AO1840" s="18">
        <f ca="1">SUM(IF(AN1840&gt;H1840, (AN1840-H1840)*($G$23+AJ1840), 0),IF(AF1840&gt;G1840,(AF1840-G1840)*($G$23+AB1840),0),IF(X1840&gt;F1840,(X1840-F1840)*($G$23+T1840),0),IF(P1840&gt;E1840,(P1840-E1840)*($G$23+L1840),0))</f>
        <v>0</v>
      </c>
      <c r="AP1840" s="18">
        <f>-$C$24</f>
        <v>-313614.51120000001</v>
      </c>
      <c r="AQ1840" s="17">
        <f ca="1">L1840*P1840+T1840*X1840+AB1840*AF1840+AJ1840*AN1840-AO1840+AP1840</f>
        <v>290533.18880000006</v>
      </c>
      <c r="AS1840" s="21">
        <f ca="1">SUM(IF(AN1840&gt;H1840, (AN1840-H1840), 0),IF(AF1840&gt;G1840,(AF1840-G1840),0),IF(X1840&gt;F1840,(X1840-F1840),0),IF(P1840&gt;E1840,(P1840-E1840),0))</f>
        <v>0</v>
      </c>
    </row>
    <row r="1841" spans="1:45" x14ac:dyDescent="0.4">
      <c r="A1841" s="15">
        <v>1813</v>
      </c>
      <c r="B1841" s="15">
        <f ca="1">IF(RAND() &lt; (8/12), 0, 1)</f>
        <v>0</v>
      </c>
      <c r="C1841" s="20">
        <f ca="1">RAND()</f>
        <v>0.73394519223153265</v>
      </c>
      <c r="D1841" s="15" t="str">
        <f ca="1">LOOKUP(C1841,$H$13:$H$16,$F$13:$F$16)</f>
        <v>Boeing 777-300ER</v>
      </c>
      <c r="E1841" s="15">
        <f ca="1">LOOKUP(D1841,$F$6:$F$9,$I$6:$I$9)</f>
        <v>8</v>
      </c>
      <c r="F1841" s="15">
        <f ca="1">LOOKUP(D1841,$F$6:$F$9,$J$6:$J$9)</f>
        <v>40</v>
      </c>
      <c r="G1841" s="15">
        <f ca="1">LOOKUP(D1841,$F$6:$F$9,$K$6:$K$9)</f>
        <v>24</v>
      </c>
      <c r="H1841" s="15">
        <f ca="1">LOOKUP(D1841,$F$6:$F$9,$L$6:$L$9)</f>
        <v>260</v>
      </c>
      <c r="I1841" s="20">
        <f ca="1">RAND()</f>
        <v>0.565020839015836</v>
      </c>
      <c r="J1841" s="15">
        <f ca="1">IF(B1841=1, ROUND(_xlfn.NORM.INV(I1841,$C$5,$C$6)*(1+$T$14), 0), ROUND(_xlfn.NORM.INV(I1841, $D$5, $D$6)*(1+$T$14), 0))</f>
        <v>4</v>
      </c>
      <c r="K1841" s="20">
        <f ca="1">RAND()</f>
        <v>0.9218872819608005</v>
      </c>
      <c r="L1841" s="18">
        <f ca="1">IF(B1841=1, ROUND(_xlfn.NORM.INV(K1841,$C$7,$C$8), 2), ROUND(_xlfn.NORM.INV(K1841, $D$7, $D$8), 2))</f>
        <v>11138.59</v>
      </c>
      <c r="M1841" s="15">
        <f ca="1">MIN(E1841,J1841)</f>
        <v>4</v>
      </c>
      <c r="N1841" s="15">
        <f ca="1">RAND()</f>
        <v>0.15661699234749182</v>
      </c>
      <c r="O1841" s="19">
        <f ca="1">(IF(B1841=1, $G$21+($G$22-$G$21)*N1841, $H$21+($H$22-$H$21)*N1841))</f>
        <v>1.4698509770424754E-2</v>
      </c>
      <c r="P1841" s="15">
        <f ca="1">ROUND(M1841*(1-O1841), 0)</f>
        <v>4</v>
      </c>
      <c r="Q1841" s="20">
        <f ca="1">RAND()</f>
        <v>0.1877283200890022</v>
      </c>
      <c r="R1841" s="15">
        <f ca="1">IF(B1841=1, ROUND(_xlfn.NORM.INV(Q1841,$C$9,$C$10)*(1+$T$14), 0), ROUND(_xlfn.NORM.INV(Q1841, $D$9, $D$10)*(1+$T$14), 0))</f>
        <v>31</v>
      </c>
      <c r="S1841" s="20">
        <f ca="1">RAND()</f>
        <v>0.66959319435860254</v>
      </c>
      <c r="T1841" s="18">
        <f ca="1">IF(B1841=1, ROUND(_xlfn.NORM.INV(S1841,$C$11,$C$12), 2), ROUND(_xlfn.NORM.INV(S1841, $D$11, $D$12), 2))</f>
        <v>5346.18</v>
      </c>
      <c r="U1841" s="15">
        <f ca="1">MIN(F1841,R1841)</f>
        <v>31</v>
      </c>
      <c r="V1841" s="15">
        <f ca="1">RAND()</f>
        <v>0.1615647591240249</v>
      </c>
      <c r="W1841" s="19">
        <f ca="1">(IF(B1841=1, $G$21+($G$22-$G$21)*V1841, $H$21+($H$22-$H$21)*V1841))</f>
        <v>1.4846942773720747E-2</v>
      </c>
      <c r="X1841" s="15">
        <f ca="1">ROUND(U1841*(1-W1841), 0)</f>
        <v>31</v>
      </c>
      <c r="Y1841" s="20">
        <f ca="1">RAND()</f>
        <v>0.42234042869873156</v>
      </c>
      <c r="Z1841" s="15">
        <f ca="1">IF(B1841=1, ROUND(_xlfn.NORM.INV(Y1841,$C$13,$C$14)*(1+$T$14), 0), ROUND(_xlfn.NORM.INV(Y1841, $D$13, $D$14)*(1+$T$14), 0))</f>
        <v>34</v>
      </c>
      <c r="AA1841" s="20">
        <f ca="1">RAND()</f>
        <v>5.8081870973943017E-2</v>
      </c>
      <c r="AB1841" s="18">
        <f ca="1">IF(B1841=1, ROUND(_xlfn.NORM.INV(AA1841,$C$15,$C$16), 2), ROUND(_xlfn.NORM.INV(AA1841, $D$15, $D$16), 2))</f>
        <v>2607.0300000000002</v>
      </c>
      <c r="AC1841" s="15">
        <f ca="1">MIN(G1841,Z1841)</f>
        <v>24</v>
      </c>
      <c r="AD1841" s="15">
        <f ca="1">RAND()</f>
        <v>0.73932548552805999</v>
      </c>
      <c r="AE1841" s="19">
        <f ca="1">(IF(B1841=1, $G$21+($G$22-$G$21)*AD1841, $H$21+($H$22-$H$21)*AD1841))</f>
        <v>3.2179764565841797E-2</v>
      </c>
      <c r="AF1841" s="15">
        <f ca="1">ROUND(AC1841*(1-AE1841), 0)</f>
        <v>23</v>
      </c>
      <c r="AG1841" s="20">
        <f ca="1">RAND()</f>
        <v>0.42135913433156458</v>
      </c>
      <c r="AH1841" s="15">
        <f ca="1">IF(B1841=1, ROUND(_xlfn.NORM.INV(AG1841,$C$17,$C$18)*(1+$T$14), 0), ROUND(_xlfn.NORM.INV(AG1841, $D$17, $D$18)*(1+$T$14), 0))</f>
        <v>189</v>
      </c>
      <c r="AI1841" s="20">
        <f ca="1">RAND()</f>
        <v>0.14569976616139302</v>
      </c>
      <c r="AJ1841" s="18">
        <f ca="1">IF(B1841=1, ROUND(_xlfn.NORM.INV(AI1841,$C$19,$C$20), 2), ROUND(_xlfn.NORM.INV(AI1841, $D$19, $D$20), 2))</f>
        <v>1668.59</v>
      </c>
      <c r="AK1841" s="15">
        <f ca="1">MIN(ROUND(H1841*(1+$C$22),0),AH1841)</f>
        <v>189</v>
      </c>
      <c r="AL1841" s="20">
        <f ca="1">RAND()</f>
        <v>0.38742590773635632</v>
      </c>
      <c r="AM1841" s="19">
        <f ca="1">(IF(B1841=1, $G$21+($G$22-$G$21)*AL1841, $H$21+($H$22-$H$21)*AL1841))</f>
        <v>2.162277723209069E-2</v>
      </c>
      <c r="AN1841" s="15">
        <f ca="1">ROUND(AK1841*(1-AM1841), 0)</f>
        <v>185</v>
      </c>
      <c r="AO1841" s="18">
        <f ca="1">SUM(IF(AN1841&gt;H1841, (AN1841-H1841)*($G$23+AJ1841), 0),IF(AF1841&gt;G1841,(AF1841-G1841)*($G$23+AB1841),0),IF(X1841&gt;F1841,(X1841-F1841)*($G$23+T1841),0),IF(P1841&gt;E1841,(P1841-E1841)*($G$23+L1841),0))</f>
        <v>0</v>
      </c>
      <c r="AP1841" s="18">
        <f>-$C$24</f>
        <v>-313614.51120000001</v>
      </c>
      <c r="AQ1841" s="17">
        <f ca="1">L1841*P1841+T1841*X1841+AB1841*AF1841+AJ1841*AN1841-AO1841+AP1841</f>
        <v>265322.26880000002</v>
      </c>
      <c r="AS1841" s="21">
        <f ca="1">SUM(IF(AN1841&gt;H1841, (AN1841-H1841), 0),IF(AF1841&gt;G1841,(AF1841-G1841),0),IF(X1841&gt;F1841,(X1841-F1841),0),IF(P1841&gt;E1841,(P1841-E1841),0))</f>
        <v>0</v>
      </c>
    </row>
    <row r="1842" spans="1:45" x14ac:dyDescent="0.4">
      <c r="A1842" s="15">
        <v>1814</v>
      </c>
      <c r="B1842" s="15">
        <f ca="1">IF(RAND() &lt; (8/12), 0, 1)</f>
        <v>0</v>
      </c>
      <c r="C1842" s="20">
        <f ca="1">RAND()</f>
        <v>0.99528627146570414</v>
      </c>
      <c r="D1842" s="15" t="str">
        <f ca="1">LOOKUP(C1842,$H$13:$H$16,$F$13:$F$16)</f>
        <v>Boeing 777-300ER</v>
      </c>
      <c r="E1842" s="15">
        <f ca="1">LOOKUP(D1842,$F$6:$F$9,$I$6:$I$9)</f>
        <v>8</v>
      </c>
      <c r="F1842" s="15">
        <f ca="1">LOOKUP(D1842,$F$6:$F$9,$J$6:$J$9)</f>
        <v>40</v>
      </c>
      <c r="G1842" s="15">
        <f ca="1">LOOKUP(D1842,$F$6:$F$9,$K$6:$K$9)</f>
        <v>24</v>
      </c>
      <c r="H1842" s="15">
        <f ca="1">LOOKUP(D1842,$F$6:$F$9,$L$6:$L$9)</f>
        <v>260</v>
      </c>
      <c r="I1842" s="20">
        <f ca="1">RAND()</f>
        <v>0.14346328329651226</v>
      </c>
      <c r="J1842" s="15">
        <f ca="1">IF(B1842=1, ROUND(_xlfn.NORM.INV(I1842,$C$5,$C$6)*(1+$T$14), 0), ROUND(_xlfn.NORM.INV(I1842, $D$5, $D$6)*(1+$T$14), 0))</f>
        <v>3</v>
      </c>
      <c r="K1842" s="20">
        <f ca="1">RAND()</f>
        <v>7.7726624890592566E-2</v>
      </c>
      <c r="L1842" s="18">
        <f ca="1">IF(B1842=1, ROUND(_xlfn.NORM.INV(K1842,$C$7,$C$8), 2), ROUND(_xlfn.NORM.INV(K1842, $D$7, $D$8), 2))</f>
        <v>9844.9599999999991</v>
      </c>
      <c r="M1842" s="15">
        <f ca="1">MIN(E1842,J1842)</f>
        <v>3</v>
      </c>
      <c r="N1842" s="15">
        <f ca="1">RAND()</f>
        <v>0.14870674433581144</v>
      </c>
      <c r="O1842" s="19">
        <f ca="1">(IF(B1842=1, $G$21+($G$22-$G$21)*N1842, $H$21+($H$22-$H$21)*N1842))</f>
        <v>1.4461202330074342E-2</v>
      </c>
      <c r="P1842" s="15">
        <f ca="1">ROUND(M1842*(1-O1842), 0)</f>
        <v>3</v>
      </c>
      <c r="Q1842" s="20">
        <f ca="1">RAND()</f>
        <v>6.883688587134329E-2</v>
      </c>
      <c r="R1842" s="15">
        <f ca="1">IF(B1842=1, ROUND(_xlfn.NORM.INV(Q1842,$C$9,$C$10)*(1+$T$14), 0), ROUND(_xlfn.NORM.INV(Q1842, $D$9, $D$10)*(1+$T$14), 0))</f>
        <v>24</v>
      </c>
      <c r="S1842" s="20">
        <f ca="1">RAND()</f>
        <v>9.2632353272784629E-2</v>
      </c>
      <c r="T1842" s="18">
        <f ca="1">IF(B1842=1, ROUND(_xlfn.NORM.INV(S1842,$C$11,$C$12), 2), ROUND(_xlfn.NORM.INV(S1842, $D$11, $D$12), 2))</f>
        <v>4944.3100000000004</v>
      </c>
      <c r="U1842" s="15">
        <f ca="1">MIN(F1842,R1842)</f>
        <v>24</v>
      </c>
      <c r="V1842" s="15">
        <f ca="1">RAND()</f>
        <v>0.15515625521953458</v>
      </c>
      <c r="W1842" s="19">
        <f ca="1">(IF(B1842=1, $G$21+($G$22-$G$21)*V1842, $H$21+($H$22-$H$21)*V1842))</f>
        <v>1.4654687656586039E-2</v>
      </c>
      <c r="X1842" s="15">
        <f ca="1">ROUND(U1842*(1-W1842), 0)</f>
        <v>24</v>
      </c>
      <c r="Y1842" s="20">
        <f ca="1">RAND()</f>
        <v>0.61247550823283892</v>
      </c>
      <c r="Z1842" s="15">
        <f ca="1">IF(B1842=1, ROUND(_xlfn.NORM.INV(Y1842,$C$13,$C$14)*(1+$T$14), 0), ROUND(_xlfn.NORM.INV(Y1842, $D$13, $D$14)*(1+$T$14), 0))</f>
        <v>38</v>
      </c>
      <c r="AA1842" s="20">
        <f ca="1">RAND()</f>
        <v>6.7126154887199529E-2</v>
      </c>
      <c r="AB1842" s="18">
        <f ca="1">IF(B1842=1, ROUND(_xlfn.NORM.INV(AA1842,$C$15,$C$16), 2), ROUND(_xlfn.NORM.INV(AA1842, $D$15, $D$16), 2))</f>
        <v>2615.96</v>
      </c>
      <c r="AC1842" s="15">
        <f ca="1">MIN(G1842,Z1842)</f>
        <v>24</v>
      </c>
      <c r="AD1842" s="15">
        <f ca="1">RAND()</f>
        <v>0.12223782759837987</v>
      </c>
      <c r="AE1842" s="19">
        <f ca="1">(IF(B1842=1, $G$21+($G$22-$G$21)*AD1842, $H$21+($H$22-$H$21)*AD1842))</f>
        <v>1.3667134827951396E-2</v>
      </c>
      <c r="AF1842" s="15">
        <f ca="1">ROUND(AC1842*(1-AE1842), 0)</f>
        <v>24</v>
      </c>
      <c r="AG1842" s="20">
        <f ca="1">RAND()</f>
        <v>0.65045661869089955</v>
      </c>
      <c r="AH1842" s="15">
        <f ca="1">IF(B1842=1, ROUND(_xlfn.NORM.INV(AG1842,$C$17,$C$18)*(1+$T$14), 0), ROUND(_xlfn.NORM.INV(AG1842, $D$17, $D$18)*(1+$T$14), 0))</f>
        <v>220</v>
      </c>
      <c r="AI1842" s="20">
        <f ca="1">RAND()</f>
        <v>0.22461639260078092</v>
      </c>
      <c r="AJ1842" s="18">
        <f ca="1">IF(B1842=1, ROUND(_xlfn.NORM.INV(AI1842,$C$19,$C$20), 2), ROUND(_xlfn.NORM.INV(AI1842, $D$19, $D$20), 2))</f>
        <v>1691.25</v>
      </c>
      <c r="AK1842" s="15">
        <f ca="1">MIN(ROUND(H1842*(1+$C$22),0),AH1842)</f>
        <v>220</v>
      </c>
      <c r="AL1842" s="20">
        <f ca="1">RAND()</f>
        <v>0.32138792496847668</v>
      </c>
      <c r="AM1842" s="19">
        <f ca="1">(IF(B1842=1, $G$21+($G$22-$G$21)*AL1842, $H$21+($H$22-$H$21)*AL1842))</f>
        <v>1.9641637749054301E-2</v>
      </c>
      <c r="AN1842" s="15">
        <f ca="1">ROUND(AK1842*(1-AM1842), 0)</f>
        <v>216</v>
      </c>
      <c r="AO1842" s="18">
        <f ca="1">SUM(IF(AN1842&gt;H1842, (AN1842-H1842)*($G$23+AJ1842), 0),IF(AF1842&gt;G1842,(AF1842-G1842)*($G$23+AB1842),0),IF(X1842&gt;F1842,(X1842-F1842)*($G$23+T1842),0),IF(P1842&gt;E1842,(P1842-E1842)*($G$23+L1842),0))</f>
        <v>0</v>
      </c>
      <c r="AP1842" s="18">
        <f>-$C$24</f>
        <v>-313614.51120000001</v>
      </c>
      <c r="AQ1842" s="17">
        <f ca="1">L1842*P1842+T1842*X1842+AB1842*AF1842+AJ1842*AN1842-AO1842+AP1842</f>
        <v>262676.84879999998</v>
      </c>
      <c r="AS1842" s="21">
        <f ca="1">SUM(IF(AN1842&gt;H1842, (AN1842-H1842), 0),IF(AF1842&gt;G1842,(AF1842-G1842),0),IF(X1842&gt;F1842,(X1842-F1842),0),IF(P1842&gt;E1842,(P1842-E1842),0))</f>
        <v>0</v>
      </c>
    </row>
    <row r="1843" spans="1:45" x14ac:dyDescent="0.4">
      <c r="A1843" s="15">
        <v>1815</v>
      </c>
      <c r="B1843" s="15">
        <f ca="1">IF(RAND() &lt; (8/12), 0, 1)</f>
        <v>1</v>
      </c>
      <c r="C1843" s="20">
        <f ca="1">RAND()</f>
        <v>3.8623166591623348E-2</v>
      </c>
      <c r="D1843" s="15" t="str">
        <f ca="1">LOOKUP(C1843,$H$13:$H$16,$F$13:$F$16)</f>
        <v>Airbus A350-900</v>
      </c>
      <c r="E1843" s="15">
        <f ca="1">LOOKUP(D1843,$F$6:$F$9,$I$6:$I$9)</f>
        <v>0</v>
      </c>
      <c r="F1843" s="15">
        <f ca="1">LOOKUP(D1843,$F$6:$F$9,$J$6:$J$9)</f>
        <v>32</v>
      </c>
      <c r="G1843" s="15">
        <f ca="1">LOOKUP(D1843,$F$6:$F$9,$K$6:$K$9)</f>
        <v>21</v>
      </c>
      <c r="H1843" s="15">
        <f ca="1">LOOKUP(D1843,$F$6:$F$9,$L$6:$L$9)</f>
        <v>259</v>
      </c>
      <c r="I1843" s="20">
        <f ca="1">RAND()</f>
        <v>0.66460680627655044</v>
      </c>
      <c r="J1843" s="15">
        <f ca="1">IF(B1843=1, ROUND(_xlfn.NORM.INV(I1843,$C$5,$C$6)*(1+$T$14), 0), ROUND(_xlfn.NORM.INV(I1843, $D$5, $D$6)*(1+$T$14), 0))</f>
        <v>7</v>
      </c>
      <c r="K1843" s="20">
        <f ca="1">RAND()</f>
        <v>0.36255848256304568</v>
      </c>
      <c r="L1843" s="18">
        <f ca="1">IF(B1843=1, ROUND(_xlfn.NORM.INV(K1843,$C$7,$C$8), 2), ROUND(_xlfn.NORM.INV(K1843, $D$7, $D$8), 2))</f>
        <v>13024.75</v>
      </c>
      <c r="M1843" s="15">
        <f ca="1">MIN(E1843,J1843)</f>
        <v>0</v>
      </c>
      <c r="N1843" s="15">
        <f ca="1">RAND()</f>
        <v>0.84514499389472209</v>
      </c>
      <c r="O1843" s="19">
        <f ca="1">(IF(B1843=1, $G$21+($G$22-$G$21)*N1843, $H$21+($H$22-$H$21)*N1843))</f>
        <v>4.4580074786315274E-2</v>
      </c>
      <c r="P1843" s="15">
        <f ca="1">ROUND(M1843*(1-O1843), 0)</f>
        <v>0</v>
      </c>
      <c r="Q1843" s="20">
        <f ca="1">RAND()</f>
        <v>0.38026740434089557</v>
      </c>
      <c r="R1843" s="15">
        <f ca="1">IF(B1843=1, ROUND(_xlfn.NORM.INV(Q1843,$C$9,$C$10)*(1+$T$14), 0), ROUND(_xlfn.NORM.INV(Q1843, $D$9, $D$10)*(1+$T$14), 0))</f>
        <v>53</v>
      </c>
      <c r="S1843" s="20">
        <f ca="1">RAND()</f>
        <v>0.748226156825744</v>
      </c>
      <c r="T1843" s="18">
        <f ca="1">IF(B1843=1, ROUND(_xlfn.NORM.INV(S1843,$C$11,$C$12), 2), ROUND(_xlfn.NORM.INV(S1843, $D$11, $D$12), 2))</f>
        <v>7432.61</v>
      </c>
      <c r="U1843" s="15">
        <f ca="1">MIN(F1843,R1843)</f>
        <v>32</v>
      </c>
      <c r="V1843" s="15">
        <f ca="1">RAND()</f>
        <v>0.78848231248931122</v>
      </c>
      <c r="W1843" s="19">
        <f ca="1">(IF(B1843=1, $G$21+($G$22-$G$21)*V1843, $H$21+($H$22-$H$21)*V1843))</f>
        <v>4.2596880937125894E-2</v>
      </c>
      <c r="X1843" s="15">
        <f ca="1">ROUND(U1843*(1-W1843), 0)</f>
        <v>31</v>
      </c>
      <c r="Y1843" s="20">
        <f ca="1">RAND()</f>
        <v>0.8469937635398177</v>
      </c>
      <c r="Z1843" s="15">
        <f ca="1">IF(B1843=1, ROUND(_xlfn.NORM.INV(Y1843,$C$13,$C$14)*(1+$T$14), 0), ROUND(_xlfn.NORM.INV(Y1843, $D$13, $D$14)*(1+$T$14), 0))</f>
        <v>78</v>
      </c>
      <c r="AA1843" s="20">
        <f ca="1">RAND()</f>
        <v>0.1577619195590958</v>
      </c>
      <c r="AB1843" s="18">
        <f ca="1">IF(B1843=1, ROUND(_xlfn.NORM.INV(AA1843,$C$15,$C$16), 2), ROUND(_xlfn.NORM.INV(AA1843, $D$15, $D$16), 2))</f>
        <v>3159.68</v>
      </c>
      <c r="AC1843" s="15">
        <f ca="1">MIN(G1843,Z1843)</f>
        <v>21</v>
      </c>
      <c r="AD1843" s="15">
        <f ca="1">RAND()</f>
        <v>0.9992450926082681</v>
      </c>
      <c r="AE1843" s="19">
        <f ca="1">(IF(B1843=1, $G$21+($G$22-$G$21)*AD1843, $H$21+($H$22-$H$21)*AD1843))</f>
        <v>4.9973578241289389E-2</v>
      </c>
      <c r="AF1843" s="15">
        <f ca="1">ROUND(AC1843*(1-AE1843), 0)</f>
        <v>20</v>
      </c>
      <c r="AG1843" s="20">
        <f ca="1">RAND()</f>
        <v>0.27002863452734338</v>
      </c>
      <c r="AH1843" s="15">
        <f ca="1">IF(B1843=1, ROUND(_xlfn.NORM.INV(AG1843,$C$17,$C$18)*(1+$T$14), 0), ROUND(_xlfn.NORM.INV(AG1843, $D$17, $D$18)*(1+$T$14), 0))</f>
        <v>227</v>
      </c>
      <c r="AI1843" s="20">
        <f ca="1">RAND()</f>
        <v>0.29641706471957696</v>
      </c>
      <c r="AJ1843" s="18">
        <f ca="1">IF(B1843=1, ROUND(_xlfn.NORM.INV(AI1843,$C$19,$C$20), 2), ROUND(_xlfn.NORM.INV(AI1843, $D$19, $D$20), 2))</f>
        <v>2115.7600000000002</v>
      </c>
      <c r="AK1843" s="15">
        <f ca="1">MIN(ROUND(H1843*(1+$C$22),0),AH1843)</f>
        <v>227</v>
      </c>
      <c r="AL1843" s="20">
        <f ca="1">RAND()</f>
        <v>0.56742319823636245</v>
      </c>
      <c r="AM1843" s="19">
        <f ca="1">(IF(B1843=1, $G$21+($G$22-$G$21)*AL1843, $H$21+($H$22-$H$21)*AL1843))</f>
        <v>3.4859811938272686E-2</v>
      </c>
      <c r="AN1843" s="15">
        <f ca="1">ROUND(AK1843*(1-AM1843), 0)</f>
        <v>219</v>
      </c>
      <c r="AO1843" s="18">
        <f ca="1">SUM(IF(AN1843&gt;H1843, (AN1843-H1843)*($G$23+AJ1843), 0),IF(AF1843&gt;G1843,(AF1843-G1843)*($G$23+AB1843),0),IF(X1843&gt;F1843,(X1843-F1843)*($G$23+T1843),0),IF(P1843&gt;E1843,(P1843-E1843)*($G$23+L1843),0))</f>
        <v>0</v>
      </c>
      <c r="AP1843" s="18">
        <f>-$C$24</f>
        <v>-313614.51120000001</v>
      </c>
      <c r="AQ1843" s="17">
        <f ca="1">L1843*P1843+T1843*X1843+AB1843*AF1843+AJ1843*AN1843-AO1843+AP1843</f>
        <v>443341.43880000006</v>
      </c>
      <c r="AS1843" s="21">
        <f ca="1">SUM(IF(AN1843&gt;H1843, (AN1843-H1843), 0),IF(AF1843&gt;G1843,(AF1843-G1843),0),IF(X1843&gt;F1843,(X1843-F1843),0),IF(P1843&gt;E1843,(P1843-E1843),0))</f>
        <v>0</v>
      </c>
    </row>
    <row r="1844" spans="1:45" x14ac:dyDescent="0.4">
      <c r="A1844" s="15">
        <v>1816</v>
      </c>
      <c r="B1844" s="15">
        <f ca="1">IF(RAND() &lt; (8/12), 0, 1)</f>
        <v>1</v>
      </c>
      <c r="C1844" s="20">
        <f ca="1">RAND()</f>
        <v>0.96451154490088975</v>
      </c>
      <c r="D1844" s="15" t="str">
        <f ca="1">LOOKUP(C1844,$H$13:$H$16,$F$13:$F$16)</f>
        <v>Boeing 777-300ER</v>
      </c>
      <c r="E1844" s="15">
        <f ca="1">LOOKUP(D1844,$F$6:$F$9,$I$6:$I$9)</f>
        <v>8</v>
      </c>
      <c r="F1844" s="15">
        <f ca="1">LOOKUP(D1844,$F$6:$F$9,$J$6:$J$9)</f>
        <v>40</v>
      </c>
      <c r="G1844" s="15">
        <f ca="1">LOOKUP(D1844,$F$6:$F$9,$K$6:$K$9)</f>
        <v>24</v>
      </c>
      <c r="H1844" s="15">
        <f ca="1">LOOKUP(D1844,$F$6:$F$9,$L$6:$L$9)</f>
        <v>260</v>
      </c>
      <c r="I1844" s="20">
        <f ca="1">RAND()</f>
        <v>0.81044815646954549</v>
      </c>
      <c r="J1844" s="15">
        <f ca="1">IF(B1844=1, ROUND(_xlfn.NORM.INV(I1844,$C$5,$C$6)*(1+$T$14), 0), ROUND(_xlfn.NORM.INV(I1844, $D$5, $D$6)*(1+$T$14), 0))</f>
        <v>8</v>
      </c>
      <c r="K1844" s="20">
        <f ca="1">RAND()</f>
        <v>0.25166046777999351</v>
      </c>
      <c r="L1844" s="18">
        <f ca="1">IF(B1844=1, ROUND(_xlfn.NORM.INV(K1844,$C$7,$C$8), 2), ROUND(_xlfn.NORM.INV(K1844, $D$7, $D$8), 2))</f>
        <v>12451.9</v>
      </c>
      <c r="M1844" s="15">
        <f ca="1">MIN(E1844,J1844)</f>
        <v>8</v>
      </c>
      <c r="N1844" s="15">
        <f ca="1">RAND()</f>
        <v>0.74747762120299399</v>
      </c>
      <c r="O1844" s="19">
        <f ca="1">(IF(B1844=1, $G$21+($G$22-$G$21)*N1844, $H$21+($H$22-$H$21)*N1844))</f>
        <v>4.1161716742104795E-2</v>
      </c>
      <c r="P1844" s="15">
        <f ca="1">ROUND(M1844*(1-O1844), 0)</f>
        <v>8</v>
      </c>
      <c r="Q1844" s="20">
        <f ca="1">RAND()</f>
        <v>0.98339340556206278</v>
      </c>
      <c r="R1844" s="15">
        <f ca="1">IF(B1844=1, ROUND(_xlfn.NORM.INV(Q1844,$C$9,$C$10)*(1+$T$14), 0), ROUND(_xlfn.NORM.INV(Q1844, $D$9, $D$10)*(1+$T$14), 0))</f>
        <v>115</v>
      </c>
      <c r="S1844" s="20">
        <f ca="1">RAND()</f>
        <v>0.77323877930655116</v>
      </c>
      <c r="T1844" s="18">
        <f ca="1">IF(B1844=1, ROUND(_xlfn.NORM.INV(S1844,$C$11,$C$12), 2), ROUND(_xlfn.NORM.INV(S1844, $D$11, $D$12), 2))</f>
        <v>7505.32</v>
      </c>
      <c r="U1844" s="15">
        <f ca="1">MIN(F1844,R1844)</f>
        <v>40</v>
      </c>
      <c r="V1844" s="15">
        <f ca="1">RAND()</f>
        <v>0.86953588048103991</v>
      </c>
      <c r="W1844" s="19">
        <f ca="1">(IF(B1844=1, $G$21+($G$22-$G$21)*V1844, $H$21+($H$22-$H$21)*V1844))</f>
        <v>4.5433755816836396E-2</v>
      </c>
      <c r="X1844" s="15">
        <f ca="1">ROUND(U1844*(1-W1844), 0)</f>
        <v>38</v>
      </c>
      <c r="Y1844" s="20">
        <f ca="1">RAND()</f>
        <v>0.74234474561721997</v>
      </c>
      <c r="Z1844" s="15">
        <f ca="1">IF(B1844=1, ROUND(_xlfn.NORM.INV(Y1844,$C$13,$C$14)*(1+$T$14), 0), ROUND(_xlfn.NORM.INV(Y1844, $D$13, $D$14)*(1+$T$14), 0))</f>
        <v>70</v>
      </c>
      <c r="AA1844" s="20">
        <f ca="1">RAND()</f>
        <v>0.25448467094517846</v>
      </c>
      <c r="AB1844" s="18">
        <f ca="1">IF(B1844=1, ROUND(_xlfn.NORM.INV(AA1844,$C$15,$C$16), 2), ROUND(_xlfn.NORM.INV(AA1844, $D$15, $D$16), 2))</f>
        <v>3324.75</v>
      </c>
      <c r="AC1844" s="15">
        <f ca="1">MIN(G1844,Z1844)</f>
        <v>24</v>
      </c>
      <c r="AD1844" s="15">
        <f ca="1">RAND()</f>
        <v>0.59851290714212579</v>
      </c>
      <c r="AE1844" s="19">
        <f ca="1">(IF(B1844=1, $G$21+($G$22-$G$21)*AD1844, $H$21+($H$22-$H$21)*AD1844))</f>
        <v>3.5947951749974408E-2</v>
      </c>
      <c r="AF1844" s="15">
        <f ca="1">ROUND(AC1844*(1-AE1844), 0)</f>
        <v>23</v>
      </c>
      <c r="AG1844" s="20">
        <f ca="1">RAND()</f>
        <v>0.26802053843626328</v>
      </c>
      <c r="AH1844" s="15">
        <f ca="1">IF(B1844=1, ROUND(_xlfn.NORM.INV(AG1844,$C$17,$C$18)*(1+$T$14), 0), ROUND(_xlfn.NORM.INV(AG1844, $D$17, $D$18)*(1+$T$14), 0))</f>
        <v>227</v>
      </c>
      <c r="AI1844" s="20">
        <f ca="1">RAND()</f>
        <v>0.29317189449762937</v>
      </c>
      <c r="AJ1844" s="18">
        <f ca="1">IF(B1844=1, ROUND(_xlfn.NORM.INV(AI1844,$C$19,$C$20), 2), ROUND(_xlfn.NORM.INV(AI1844, $D$19, $D$20), 2))</f>
        <v>2112.9299999999998</v>
      </c>
      <c r="AK1844" s="15">
        <f ca="1">MIN(ROUND(H1844*(1+$C$22),0),AH1844)</f>
        <v>227</v>
      </c>
      <c r="AL1844" s="20">
        <f ca="1">RAND()</f>
        <v>0.69382703892920883</v>
      </c>
      <c r="AM1844" s="19">
        <f ca="1">(IF(B1844=1, $G$21+($G$22-$G$21)*AL1844, $H$21+($H$22-$H$21)*AL1844))</f>
        <v>3.9283946362522311E-2</v>
      </c>
      <c r="AN1844" s="15">
        <f ca="1">ROUND(AK1844*(1-AM1844), 0)</f>
        <v>218</v>
      </c>
      <c r="AO1844" s="18">
        <f ca="1">SUM(IF(AN1844&gt;H1844, (AN1844-H1844)*($G$23+AJ1844), 0),IF(AF1844&gt;G1844,(AF1844-G1844)*($G$23+AB1844),0),IF(X1844&gt;F1844,(X1844-F1844)*($G$23+T1844),0),IF(P1844&gt;E1844,(P1844-E1844)*($G$23+L1844),0))</f>
        <v>0</v>
      </c>
      <c r="AP1844" s="18">
        <f>-$C$24</f>
        <v>-313614.51120000001</v>
      </c>
      <c r="AQ1844" s="17">
        <f ca="1">L1844*P1844+T1844*X1844+AB1844*AF1844+AJ1844*AN1844-AO1844+AP1844</f>
        <v>608290.83880000003</v>
      </c>
      <c r="AS1844" s="21">
        <f ca="1">SUM(IF(AN1844&gt;H1844, (AN1844-H1844), 0),IF(AF1844&gt;G1844,(AF1844-G1844),0),IF(X1844&gt;F1844,(X1844-F1844),0),IF(P1844&gt;E1844,(P1844-E1844),0))</f>
        <v>0</v>
      </c>
    </row>
    <row r="1845" spans="1:45" x14ac:dyDescent="0.4">
      <c r="A1845" s="15">
        <v>1817</v>
      </c>
      <c r="B1845" s="15">
        <f ca="1">IF(RAND() &lt; (8/12), 0, 1)</f>
        <v>1</v>
      </c>
      <c r="C1845" s="20">
        <f ca="1">RAND()</f>
        <v>0.64710429135246372</v>
      </c>
      <c r="D1845" s="15" t="str">
        <f ca="1">LOOKUP(C1845,$H$13:$H$16,$F$13:$F$16)</f>
        <v>Boeing 777-300ER</v>
      </c>
      <c r="E1845" s="15">
        <f ca="1">LOOKUP(D1845,$F$6:$F$9,$I$6:$I$9)</f>
        <v>8</v>
      </c>
      <c r="F1845" s="15">
        <f ca="1">LOOKUP(D1845,$F$6:$F$9,$J$6:$J$9)</f>
        <v>40</v>
      </c>
      <c r="G1845" s="15">
        <f ca="1">LOOKUP(D1845,$F$6:$F$9,$K$6:$K$9)</f>
        <v>24</v>
      </c>
      <c r="H1845" s="15">
        <f ca="1">LOOKUP(D1845,$F$6:$F$9,$L$6:$L$9)</f>
        <v>260</v>
      </c>
      <c r="I1845" s="20">
        <f ca="1">RAND()</f>
        <v>0.52896839831034193</v>
      </c>
      <c r="J1845" s="15">
        <f ca="1">IF(B1845=1, ROUND(_xlfn.NORM.INV(I1845,$C$5,$C$6)*(1+$T$14), 0), ROUND(_xlfn.NORM.INV(I1845, $D$5, $D$6)*(1+$T$14), 0))</f>
        <v>6</v>
      </c>
      <c r="K1845" s="20">
        <f ca="1">RAND()</f>
        <v>0.45086624453091495</v>
      </c>
      <c r="L1845" s="18">
        <f ca="1">IF(B1845=1, ROUND(_xlfn.NORM.INV(K1845,$C$7,$C$8), 2), ROUND(_xlfn.NORM.INV(K1845, $D$7, $D$8), 2))</f>
        <v>13436.21</v>
      </c>
      <c r="M1845" s="15">
        <f ca="1">MIN(E1845,J1845)</f>
        <v>6</v>
      </c>
      <c r="N1845" s="15">
        <f ca="1">RAND()</f>
        <v>0.73019832253429007</v>
      </c>
      <c r="O1845" s="19">
        <f ca="1">(IF(B1845=1, $G$21+($G$22-$G$21)*N1845, $H$21+($H$22-$H$21)*N1845))</f>
        <v>4.0556941288700153E-2</v>
      </c>
      <c r="P1845" s="15">
        <f ca="1">ROUND(M1845*(1-O1845), 0)</f>
        <v>6</v>
      </c>
      <c r="Q1845" s="20">
        <f ca="1">RAND()</f>
        <v>0.88580558423642186</v>
      </c>
      <c r="R1845" s="15">
        <f ca="1">IF(B1845=1, ROUND(_xlfn.NORM.INV(Q1845,$C$9,$C$10)*(1+$T$14), 0), ROUND(_xlfn.NORM.INV(Q1845, $D$9, $D$10)*(1+$T$14), 0))</f>
        <v>91</v>
      </c>
      <c r="S1845" s="20">
        <f ca="1">RAND()</f>
        <v>0.37447884119992125</v>
      </c>
      <c r="T1845" s="18">
        <f ca="1">IF(B1845=1, ROUND(_xlfn.NORM.INV(S1845,$C$11,$C$12), 2), ROUND(_xlfn.NORM.INV(S1845, $D$11, $D$12), 2))</f>
        <v>6540.88</v>
      </c>
      <c r="U1845" s="15">
        <f ca="1">MIN(F1845,R1845)</f>
        <v>40</v>
      </c>
      <c r="V1845" s="15">
        <f ca="1">RAND()</f>
        <v>0.3691568530220708</v>
      </c>
      <c r="W1845" s="19">
        <f ca="1">(IF(B1845=1, $G$21+($G$22-$G$21)*V1845, $H$21+($H$22-$H$21)*V1845))</f>
        <v>2.792048985577248E-2</v>
      </c>
      <c r="X1845" s="15">
        <f ca="1">ROUND(U1845*(1-W1845), 0)</f>
        <v>39</v>
      </c>
      <c r="Y1845" s="20">
        <f ca="1">RAND()</f>
        <v>0.10430902123079433</v>
      </c>
      <c r="Z1845" s="15">
        <f ca="1">IF(B1845=1, ROUND(_xlfn.NORM.INV(Y1845,$C$13,$C$14)*(1+$T$14), 0), ROUND(_xlfn.NORM.INV(Y1845, $D$13, $D$14)*(1+$T$14), 0))</f>
        <v>26</v>
      </c>
      <c r="AA1845" s="20">
        <f ca="1">RAND()</f>
        <v>0.78710131785958104</v>
      </c>
      <c r="AB1845" s="18">
        <f ca="1">IF(B1845=1, ROUND(_xlfn.NORM.INV(AA1845,$C$15,$C$16), 2), ROUND(_xlfn.NORM.INV(AA1845, $D$15, $D$16), 2))</f>
        <v>4025.37</v>
      </c>
      <c r="AC1845" s="15">
        <f ca="1">MIN(G1845,Z1845)</f>
        <v>24</v>
      </c>
      <c r="AD1845" s="15">
        <f ca="1">RAND()</f>
        <v>0.18974962524776096</v>
      </c>
      <c r="AE1845" s="19">
        <f ca="1">(IF(B1845=1, $G$21+($G$22-$G$21)*AD1845, $H$21+($H$22-$H$21)*AD1845))</f>
        <v>2.1641236883671634E-2</v>
      </c>
      <c r="AF1845" s="15">
        <f ca="1">ROUND(AC1845*(1-AE1845), 0)</f>
        <v>23</v>
      </c>
      <c r="AG1845" s="20">
        <f ca="1">RAND()</f>
        <v>0.15995881740777351</v>
      </c>
      <c r="AH1845" s="15">
        <f ca="1">IF(B1845=1, ROUND(_xlfn.NORM.INV(AG1845,$C$17,$C$18)*(1+$T$14), 0), ROUND(_xlfn.NORM.INV(AG1845, $D$17, $D$18)*(1+$T$14), 0))</f>
        <v>179</v>
      </c>
      <c r="AI1845" s="20">
        <f ca="1">RAND()</f>
        <v>0.85753944599430876</v>
      </c>
      <c r="AJ1845" s="18">
        <f ca="1">IF(B1845=1, ROUND(_xlfn.NORM.INV(AI1845,$C$19,$C$20), 2), ROUND(_xlfn.NORM.INV(AI1845, $D$19, $D$20), 2))</f>
        <v>2597.89</v>
      </c>
      <c r="AK1845" s="15">
        <f ca="1">MIN(ROUND(H1845*(1+$C$22),0),AH1845)</f>
        <v>179</v>
      </c>
      <c r="AL1845" s="20">
        <f ca="1">RAND()</f>
        <v>0.56180805285169544</v>
      </c>
      <c r="AM1845" s="19">
        <f ca="1">(IF(B1845=1, $G$21+($G$22-$G$21)*AL1845, $H$21+($H$22-$H$21)*AL1845))</f>
        <v>3.4663281849809338E-2</v>
      </c>
      <c r="AN1845" s="15">
        <f ca="1">ROUND(AK1845*(1-AM1845), 0)</f>
        <v>173</v>
      </c>
      <c r="AO1845" s="18">
        <f ca="1">SUM(IF(AN1845&gt;H1845, (AN1845-H1845)*($G$23+AJ1845), 0),IF(AF1845&gt;G1845,(AF1845-G1845)*($G$23+AB1845),0),IF(X1845&gt;F1845,(X1845-F1845)*($G$23+T1845),0),IF(P1845&gt;E1845,(P1845-E1845)*($G$23+L1845),0))</f>
        <v>0</v>
      </c>
      <c r="AP1845" s="18">
        <f>-$C$24</f>
        <v>-313614.51120000001</v>
      </c>
      <c r="AQ1845" s="17">
        <f ca="1">L1845*P1845+T1845*X1845+AB1845*AF1845+AJ1845*AN1845-AO1845+AP1845</f>
        <v>564115.54879999999</v>
      </c>
      <c r="AS1845" s="21">
        <f ca="1">SUM(IF(AN1845&gt;H1845, (AN1845-H1845), 0),IF(AF1845&gt;G1845,(AF1845-G1845),0),IF(X1845&gt;F1845,(X1845-F1845),0),IF(P1845&gt;E1845,(P1845-E1845),0))</f>
        <v>0</v>
      </c>
    </row>
    <row r="1846" spans="1:45" x14ac:dyDescent="0.4">
      <c r="A1846" s="15">
        <v>1818</v>
      </c>
      <c r="B1846" s="15">
        <f ca="1">IF(RAND() &lt; (8/12), 0, 1)</f>
        <v>1</v>
      </c>
      <c r="C1846" s="20">
        <f ca="1">RAND()</f>
        <v>0.88918932208040047</v>
      </c>
      <c r="D1846" s="15" t="str">
        <f ca="1">LOOKUP(C1846,$H$13:$H$16,$F$13:$F$16)</f>
        <v>Boeing 777-300ER</v>
      </c>
      <c r="E1846" s="15">
        <f ca="1">LOOKUP(D1846,$F$6:$F$9,$I$6:$I$9)</f>
        <v>8</v>
      </c>
      <c r="F1846" s="15">
        <f ca="1">LOOKUP(D1846,$F$6:$F$9,$J$6:$J$9)</f>
        <v>40</v>
      </c>
      <c r="G1846" s="15">
        <f ca="1">LOOKUP(D1846,$F$6:$F$9,$K$6:$K$9)</f>
        <v>24</v>
      </c>
      <c r="H1846" s="15">
        <f ca="1">LOOKUP(D1846,$F$6:$F$9,$L$6:$L$9)</f>
        <v>260</v>
      </c>
      <c r="I1846" s="20">
        <f ca="1">RAND()</f>
        <v>0.78202157961775354</v>
      </c>
      <c r="J1846" s="15">
        <f ca="1">IF(B1846=1, ROUND(_xlfn.NORM.INV(I1846,$C$5,$C$6)*(1+$T$14), 0), ROUND(_xlfn.NORM.INV(I1846, $D$5, $D$6)*(1+$T$14), 0))</f>
        <v>8</v>
      </c>
      <c r="K1846" s="20">
        <f ca="1">RAND()</f>
        <v>0.2335692610345439</v>
      </c>
      <c r="L1846" s="18">
        <f ca="1">IF(B1846=1, ROUND(_xlfn.NORM.INV(K1846,$C$7,$C$8), 2), ROUND(_xlfn.NORM.INV(K1846, $D$7, $D$8), 2))</f>
        <v>12347.54</v>
      </c>
      <c r="M1846" s="15">
        <f ca="1">MIN(E1846,J1846)</f>
        <v>8</v>
      </c>
      <c r="N1846" s="15">
        <f ca="1">RAND()</f>
        <v>0.61008584585695058</v>
      </c>
      <c r="O1846" s="19">
        <f ca="1">(IF(B1846=1, $G$21+($G$22-$G$21)*N1846, $H$21+($H$22-$H$21)*N1846))</f>
        <v>3.6353004604993272E-2</v>
      </c>
      <c r="P1846" s="15">
        <f ca="1">ROUND(M1846*(1-O1846), 0)</f>
        <v>8</v>
      </c>
      <c r="Q1846" s="20">
        <f ca="1">RAND()</f>
        <v>0.55728110449049284</v>
      </c>
      <c r="R1846" s="15">
        <f ca="1">IF(B1846=1, ROUND(_xlfn.NORM.INV(Q1846,$C$9,$C$10)*(1+$T$14), 0), ROUND(_xlfn.NORM.INV(Q1846, $D$9, $D$10)*(1+$T$14), 0))</f>
        <v>65</v>
      </c>
      <c r="S1846" s="20">
        <f ca="1">RAND()</f>
        <v>6.7801933323734853E-2</v>
      </c>
      <c r="T1846" s="18">
        <f ca="1">IF(B1846=1, ROUND(_xlfn.NORM.INV(S1846,$C$11,$C$12), 2), ROUND(_xlfn.NORM.INV(S1846, $D$11, $D$12), 2))</f>
        <v>5483.76</v>
      </c>
      <c r="U1846" s="15">
        <f ca="1">MIN(F1846,R1846)</f>
        <v>40</v>
      </c>
      <c r="V1846" s="15">
        <f ca="1">RAND()</f>
        <v>0.51724668699945942</v>
      </c>
      <c r="W1846" s="19">
        <f ca="1">(IF(B1846=1, $G$21+($G$22-$G$21)*V1846, $H$21+($H$22-$H$21)*V1846))</f>
        <v>3.3103634044981081E-2</v>
      </c>
      <c r="X1846" s="15">
        <f ca="1">ROUND(U1846*(1-W1846), 0)</f>
        <v>39</v>
      </c>
      <c r="Y1846" s="20">
        <f ca="1">RAND()</f>
        <v>0.46558471099262722</v>
      </c>
      <c r="Z1846" s="15">
        <f ca="1">IF(B1846=1, ROUND(_xlfn.NORM.INV(Y1846,$C$13,$C$14)*(1+$T$14), 0), ROUND(_xlfn.NORM.INV(Y1846, $D$13, $D$14)*(1+$T$14), 0))</f>
        <v>53</v>
      </c>
      <c r="AA1846" s="20">
        <f ca="1">RAND()</f>
        <v>0.49149164163448611</v>
      </c>
      <c r="AB1846" s="18">
        <f ca="1">IF(B1846=1, ROUND(_xlfn.NORM.INV(AA1846,$C$15,$C$16), 2), ROUND(_xlfn.NORM.INV(AA1846, $D$15, $D$16), 2))</f>
        <v>3632.11</v>
      </c>
      <c r="AC1846" s="15">
        <f ca="1">MIN(G1846,Z1846)</f>
        <v>24</v>
      </c>
      <c r="AD1846" s="15">
        <f ca="1">RAND()</f>
        <v>0.89858130683402215</v>
      </c>
      <c r="AE1846" s="19">
        <f ca="1">(IF(B1846=1, $G$21+($G$22-$G$21)*AD1846, $H$21+($H$22-$H$21)*AD1846))</f>
        <v>4.6450345739190775E-2</v>
      </c>
      <c r="AF1846" s="15">
        <f ca="1">ROUND(AC1846*(1-AE1846), 0)</f>
        <v>23</v>
      </c>
      <c r="AG1846" s="20">
        <f ca="1">RAND()</f>
        <v>5.3669998883685288E-2</v>
      </c>
      <c r="AH1846" s="15">
        <f ca="1">IF(B1846=1, ROUND(_xlfn.NORM.INV(AG1846,$C$17,$C$18)*(1+$T$14), 0), ROUND(_xlfn.NORM.INV(AG1846, $D$17, $D$18)*(1+$T$14), 0))</f>
        <v>102</v>
      </c>
      <c r="AI1846" s="20">
        <f ca="1">RAND()</f>
        <v>0.15605485202607117</v>
      </c>
      <c r="AJ1846" s="18">
        <f ca="1">IF(B1846=1, ROUND(_xlfn.NORM.INV(AI1846,$C$19,$C$20), 2), ROUND(_xlfn.NORM.INV(AI1846, $D$19, $D$20), 2))</f>
        <v>1972.66</v>
      </c>
      <c r="AK1846" s="15">
        <f ca="1">MIN(ROUND(H1846*(1+$C$22),0),AH1846)</f>
        <v>102</v>
      </c>
      <c r="AL1846" s="20">
        <f ca="1">RAND()</f>
        <v>0.27390431836343687</v>
      </c>
      <c r="AM1846" s="19">
        <f ca="1">(IF(B1846=1, $G$21+($G$22-$G$21)*AL1846, $H$21+($H$22-$H$21)*AL1846))</f>
        <v>2.4586651142720291E-2</v>
      </c>
      <c r="AN1846" s="15">
        <f ca="1">ROUND(AK1846*(1-AM1846), 0)</f>
        <v>99</v>
      </c>
      <c r="AO1846" s="18">
        <f ca="1">SUM(IF(AN1846&gt;H1846, (AN1846-H1846)*($G$23+AJ1846), 0),IF(AF1846&gt;G1846,(AF1846-G1846)*($G$23+AB1846),0),IF(X1846&gt;F1846,(X1846-F1846)*($G$23+T1846),0),IF(P1846&gt;E1846,(P1846-E1846)*($G$23+L1846),0))</f>
        <v>0</v>
      </c>
      <c r="AP1846" s="18">
        <f>-$C$24</f>
        <v>-313614.51120000001</v>
      </c>
      <c r="AQ1846" s="17">
        <f ca="1">L1846*P1846+T1846*X1846+AB1846*AF1846+AJ1846*AN1846-AO1846+AP1846</f>
        <v>277864.31879999995</v>
      </c>
      <c r="AS1846" s="21">
        <f ca="1">SUM(IF(AN1846&gt;H1846, (AN1846-H1846), 0),IF(AF1846&gt;G1846,(AF1846-G1846),0),IF(X1846&gt;F1846,(X1846-F1846),0),IF(P1846&gt;E1846,(P1846-E1846),0))</f>
        <v>0</v>
      </c>
    </row>
    <row r="1847" spans="1:45" x14ac:dyDescent="0.4">
      <c r="A1847" s="15">
        <v>1819</v>
      </c>
      <c r="B1847" s="15">
        <f ca="1">IF(RAND() &lt; (8/12), 0, 1)</f>
        <v>0</v>
      </c>
      <c r="C1847" s="20">
        <f ca="1">RAND()</f>
        <v>0.31274188840612749</v>
      </c>
      <c r="D1847" s="15" t="str">
        <f ca="1">LOOKUP(C1847,$H$13:$H$16,$F$13:$F$16)</f>
        <v>Airbus A380-800</v>
      </c>
      <c r="E1847" s="15">
        <f ca="1">LOOKUP(D1847,$F$6:$F$9,$I$6:$I$9)</f>
        <v>14</v>
      </c>
      <c r="F1847" s="15">
        <f ca="1">LOOKUP(D1847,$F$6:$F$9,$J$6:$J$9)</f>
        <v>76</v>
      </c>
      <c r="G1847" s="15">
        <f ca="1">LOOKUP(D1847,$F$6:$F$9,$K$6:$K$9)</f>
        <v>56</v>
      </c>
      <c r="H1847" s="15">
        <f ca="1">LOOKUP(D1847,$F$6:$F$9,$L$6:$L$9)</f>
        <v>341</v>
      </c>
      <c r="I1847" s="20">
        <f ca="1">RAND()</f>
        <v>3.3963189314882514E-2</v>
      </c>
      <c r="J1847" s="15">
        <f ca="1">IF(B1847=1, ROUND(_xlfn.NORM.INV(I1847,$C$5,$C$6)*(1+$T$14), 0), ROUND(_xlfn.NORM.INV(I1847, $D$5, $D$6)*(1+$T$14), 0))</f>
        <v>2</v>
      </c>
      <c r="K1847" s="20">
        <f ca="1">RAND()</f>
        <v>0.85016678906370191</v>
      </c>
      <c r="L1847" s="18">
        <f ca="1">IF(B1847=1, ROUND(_xlfn.NORM.INV(K1847,$C$7,$C$8), 2), ROUND(_xlfn.NORM.INV(K1847, $D$7, $D$8), 2))</f>
        <v>10965.07</v>
      </c>
      <c r="M1847" s="15">
        <f ca="1">MIN(E1847,J1847)</f>
        <v>2</v>
      </c>
      <c r="N1847" s="15">
        <f ca="1">RAND()</f>
        <v>0.80755091934700041</v>
      </c>
      <c r="O1847" s="19">
        <f ca="1">(IF(B1847=1, $G$21+($G$22-$G$21)*N1847, $H$21+($H$22-$H$21)*N1847))</f>
        <v>3.4226527580410011E-2</v>
      </c>
      <c r="P1847" s="15">
        <f ca="1">ROUND(M1847*(1-O1847), 0)</f>
        <v>2</v>
      </c>
      <c r="Q1847" s="20">
        <f ca="1">RAND()</f>
        <v>0.43785997998866544</v>
      </c>
      <c r="R1847" s="15">
        <f ca="1">IF(B1847=1, ROUND(_xlfn.NORM.INV(Q1847,$C$9,$C$10)*(1+$T$14), 0), ROUND(_xlfn.NORM.INV(Q1847, $D$9, $D$10)*(1+$T$14), 0))</f>
        <v>38</v>
      </c>
      <c r="S1847" s="20">
        <f ca="1">RAND()</f>
        <v>0.37393109549239323</v>
      </c>
      <c r="T1847" s="18">
        <f ca="1">IF(B1847=1, ROUND(_xlfn.NORM.INV(S1847,$C$11,$C$12), 2), ROUND(_xlfn.NORM.INV(S1847, $D$11, $D$12), 2))</f>
        <v>5172.9399999999996</v>
      </c>
      <c r="U1847" s="15">
        <f ca="1">MIN(F1847,R1847)</f>
        <v>38</v>
      </c>
      <c r="V1847" s="15">
        <f ca="1">RAND()</f>
        <v>0.54597049619442373</v>
      </c>
      <c r="W1847" s="19">
        <f ca="1">(IF(B1847=1, $G$21+($G$22-$G$21)*V1847, $H$21+($H$22-$H$21)*V1847))</f>
        <v>2.6379114885832715E-2</v>
      </c>
      <c r="X1847" s="15">
        <f ca="1">ROUND(U1847*(1-W1847), 0)</f>
        <v>37</v>
      </c>
      <c r="Y1847" s="20">
        <f ca="1">RAND()</f>
        <v>0.2185672325787662</v>
      </c>
      <c r="Z1847" s="15">
        <f ca="1">IF(B1847=1, ROUND(_xlfn.NORM.INV(Y1847,$C$13,$C$14)*(1+$T$14), 0), ROUND(_xlfn.NORM.INV(Y1847, $D$13, $D$14)*(1+$T$14), 0))</f>
        <v>28</v>
      </c>
      <c r="AA1847" s="20">
        <f ca="1">RAND()</f>
        <v>0.78720247077609584</v>
      </c>
      <c r="AB1847" s="18">
        <f ca="1">IF(B1847=1, ROUND(_xlfn.NORM.INV(AA1847,$C$15,$C$16), 2), ROUND(_xlfn.NORM.INV(AA1847, $D$15, $D$16), 2))</f>
        <v>2894.8</v>
      </c>
      <c r="AC1847" s="15">
        <f ca="1">MIN(G1847,Z1847)</f>
        <v>28</v>
      </c>
      <c r="AD1847" s="15">
        <f ca="1">RAND()</f>
        <v>0.88312959184892004</v>
      </c>
      <c r="AE1847" s="19">
        <f ca="1">(IF(B1847=1, $G$21+($G$22-$G$21)*AD1847, $H$21+($H$22-$H$21)*AD1847))</f>
        <v>3.6493887755467601E-2</v>
      </c>
      <c r="AF1847" s="15">
        <f ca="1">ROUND(AC1847*(1-AE1847), 0)</f>
        <v>27</v>
      </c>
      <c r="AG1847" s="20">
        <f ca="1">RAND()</f>
        <v>0.68191587137540588</v>
      </c>
      <c r="AH1847" s="15">
        <f ca="1">IF(B1847=1, ROUND(_xlfn.NORM.INV(AG1847,$C$17,$C$18)*(1+$T$14), 0), ROUND(_xlfn.NORM.INV(AG1847, $D$17, $D$18)*(1+$T$14), 0))</f>
        <v>224</v>
      </c>
      <c r="AI1847" s="20">
        <f ca="1">RAND()</f>
        <v>8.2492026160423837E-2</v>
      </c>
      <c r="AJ1847" s="18">
        <f ca="1">IF(B1847=1, ROUND(_xlfn.NORM.INV(AI1847,$C$19,$C$20), 2), ROUND(_xlfn.NORM.INV(AI1847, $D$19, $D$20), 2))</f>
        <v>1643.26</v>
      </c>
      <c r="AK1847" s="15">
        <f ca="1">MIN(ROUND(H1847*(1+$C$22),0),AH1847)</f>
        <v>224</v>
      </c>
      <c r="AL1847" s="20">
        <f ca="1">RAND()</f>
        <v>0.48071313544688377</v>
      </c>
      <c r="AM1847" s="19">
        <f ca="1">(IF(B1847=1, $G$21+($G$22-$G$21)*AL1847, $H$21+($H$22-$H$21)*AL1847))</f>
        <v>2.4421394063406515E-2</v>
      </c>
      <c r="AN1847" s="15">
        <f ca="1">ROUND(AK1847*(1-AM1847), 0)</f>
        <v>219</v>
      </c>
      <c r="AO1847" s="18">
        <f ca="1">SUM(IF(AN1847&gt;H1847, (AN1847-H1847)*($G$23+AJ1847), 0),IF(AF1847&gt;G1847,(AF1847-G1847)*($G$23+AB1847),0),IF(X1847&gt;F1847,(X1847-F1847)*($G$23+T1847),0),IF(P1847&gt;E1847,(P1847-E1847)*($G$23+L1847),0))</f>
        <v>0</v>
      </c>
      <c r="AP1847" s="18">
        <f>-$C$24</f>
        <v>-313614.51120000001</v>
      </c>
      <c r="AQ1847" s="17">
        <f ca="1">L1847*P1847+T1847*X1847+AB1847*AF1847+AJ1847*AN1847-AO1847+AP1847</f>
        <v>337747.94879999995</v>
      </c>
      <c r="AS1847" s="21">
        <f ca="1">SUM(IF(AN1847&gt;H1847, (AN1847-H1847), 0),IF(AF1847&gt;G1847,(AF1847-G1847),0),IF(X1847&gt;F1847,(X1847-F1847),0),IF(P1847&gt;E1847,(P1847-E1847),0))</f>
        <v>0</v>
      </c>
    </row>
    <row r="1848" spans="1:45" x14ac:dyDescent="0.4">
      <c r="A1848" s="15">
        <v>1820</v>
      </c>
      <c r="B1848" s="15">
        <f ca="1">IF(RAND() &lt; (8/12), 0, 1)</f>
        <v>1</v>
      </c>
      <c r="C1848" s="20">
        <f ca="1">RAND()</f>
        <v>7.9690791541367489E-2</v>
      </c>
      <c r="D1848" s="15" t="str">
        <f ca="1">LOOKUP(C1848,$H$13:$H$16,$F$13:$F$16)</f>
        <v>Airbus A350-900</v>
      </c>
      <c r="E1848" s="15">
        <f ca="1">LOOKUP(D1848,$F$6:$F$9,$I$6:$I$9)</f>
        <v>0</v>
      </c>
      <c r="F1848" s="15">
        <f ca="1">LOOKUP(D1848,$F$6:$F$9,$J$6:$J$9)</f>
        <v>32</v>
      </c>
      <c r="G1848" s="15">
        <f ca="1">LOOKUP(D1848,$F$6:$F$9,$K$6:$K$9)</f>
        <v>21</v>
      </c>
      <c r="H1848" s="15">
        <f ca="1">LOOKUP(D1848,$F$6:$F$9,$L$6:$L$9)</f>
        <v>259</v>
      </c>
      <c r="I1848" s="20">
        <f ca="1">RAND()</f>
        <v>0.36195950810122668</v>
      </c>
      <c r="J1848" s="15">
        <f ca="1">IF(B1848=1, ROUND(_xlfn.NORM.INV(I1848,$C$5,$C$6)*(1+$T$14), 0), ROUND(_xlfn.NORM.INV(I1848, $D$5, $D$6)*(1+$T$14), 0))</f>
        <v>6</v>
      </c>
      <c r="K1848" s="20">
        <f ca="1">RAND()</f>
        <v>0.54642893051596242</v>
      </c>
      <c r="L1848" s="18">
        <f ca="1">IF(B1848=1, ROUND(_xlfn.NORM.INV(K1848,$C$7,$C$8), 2), ROUND(_xlfn.NORM.INV(K1848, $D$7, $D$8), 2))</f>
        <v>13869.24</v>
      </c>
      <c r="M1848" s="15">
        <f ca="1">MIN(E1848,J1848)</f>
        <v>0</v>
      </c>
      <c r="N1848" s="15">
        <f ca="1">RAND()</f>
        <v>0.43773566964371302</v>
      </c>
      <c r="O1848" s="19">
        <f ca="1">(IF(B1848=1, $G$21+($G$22-$G$21)*N1848, $H$21+($H$22-$H$21)*N1848))</f>
        <v>3.0320748437529958E-2</v>
      </c>
      <c r="P1848" s="15">
        <f ca="1">ROUND(M1848*(1-O1848), 0)</f>
        <v>0</v>
      </c>
      <c r="Q1848" s="20">
        <f ca="1">RAND()</f>
        <v>0.19211828646136087</v>
      </c>
      <c r="R1848" s="15">
        <f ca="1">IF(B1848=1, ROUND(_xlfn.NORM.INV(Q1848,$C$9,$C$10)*(1+$T$14), 0), ROUND(_xlfn.NORM.INV(Q1848, $D$9, $D$10)*(1+$T$14), 0))</f>
        <v>39</v>
      </c>
      <c r="S1848" s="20">
        <f ca="1">RAND()</f>
        <v>0.47540511963014187</v>
      </c>
      <c r="T1848" s="18">
        <f ca="1">IF(B1848=1, ROUND(_xlfn.NORM.INV(S1848,$C$11,$C$12), 2), ROUND(_xlfn.NORM.INV(S1848, $D$11, $D$12), 2))</f>
        <v>6773.81</v>
      </c>
      <c r="U1848" s="15">
        <f ca="1">MIN(F1848,R1848)</f>
        <v>32</v>
      </c>
      <c r="V1848" s="15">
        <f ca="1">RAND()</f>
        <v>0.96917256117586281</v>
      </c>
      <c r="W1848" s="19">
        <f ca="1">(IF(B1848=1, $G$21+($G$22-$G$21)*V1848, $H$21+($H$22-$H$21)*V1848))</f>
        <v>4.8921039641155198E-2</v>
      </c>
      <c r="X1848" s="15">
        <f ca="1">ROUND(U1848*(1-W1848), 0)</f>
        <v>30</v>
      </c>
      <c r="Y1848" s="20">
        <f ca="1">RAND()</f>
        <v>0.7744473275533249</v>
      </c>
      <c r="Z1848" s="15">
        <f ca="1">IF(B1848=1, ROUND(_xlfn.NORM.INV(Y1848,$C$13,$C$14)*(1+$T$14), 0), ROUND(_xlfn.NORM.INV(Y1848, $D$13, $D$14)*(1+$T$14), 0))</f>
        <v>72</v>
      </c>
      <c r="AA1848" s="20">
        <f ca="1">RAND()</f>
        <v>0.11909608437552821</v>
      </c>
      <c r="AB1848" s="18">
        <f ca="1">IF(B1848=1, ROUND(_xlfn.NORM.INV(AA1848,$C$15,$C$16), 2), ROUND(_xlfn.NORM.INV(AA1848, $D$15, $D$16), 2))</f>
        <v>3075.12</v>
      </c>
      <c r="AC1848" s="15">
        <f ca="1">MIN(G1848,Z1848)</f>
        <v>21</v>
      </c>
      <c r="AD1848" s="15">
        <f ca="1">RAND()</f>
        <v>0.56038902924548339</v>
      </c>
      <c r="AE1848" s="19">
        <f ca="1">(IF(B1848=1, $G$21+($G$22-$G$21)*AD1848, $H$21+($H$22-$H$21)*AD1848))</f>
        <v>3.461361602359192E-2</v>
      </c>
      <c r="AF1848" s="15">
        <f ca="1">ROUND(AC1848*(1-AE1848), 0)</f>
        <v>20</v>
      </c>
      <c r="AG1848" s="20">
        <f ca="1">RAND()</f>
        <v>0.29919604679175071</v>
      </c>
      <c r="AH1848" s="15">
        <f ca="1">IF(B1848=1, ROUND(_xlfn.NORM.INV(AG1848,$C$17,$C$18)*(1+$T$14), 0), ROUND(_xlfn.NORM.INV(AG1848, $D$17, $D$18)*(1+$T$14), 0))</f>
        <v>238</v>
      </c>
      <c r="AI1848" s="20">
        <f ca="1">RAND()</f>
        <v>4.0706461975535735E-2</v>
      </c>
      <c r="AJ1848" s="18">
        <f ca="1">IF(B1848=1, ROUND(_xlfn.NORM.INV(AI1848,$C$19,$C$20), 2), ROUND(_xlfn.NORM.INV(AI1848, $D$19, $D$20), 2))</f>
        <v>1752.72</v>
      </c>
      <c r="AK1848" s="15">
        <f ca="1">MIN(ROUND(H1848*(1+$C$22),0),AH1848)</f>
        <v>238</v>
      </c>
      <c r="AL1848" s="20">
        <f ca="1">RAND()</f>
        <v>0.85530007099434435</v>
      </c>
      <c r="AM1848" s="19">
        <f ca="1">(IF(B1848=1, $G$21+($G$22-$G$21)*AL1848, $H$21+($H$22-$H$21)*AL1848))</f>
        <v>4.4935502484802055E-2</v>
      </c>
      <c r="AN1848" s="15">
        <f ca="1">ROUND(AK1848*(1-AM1848), 0)</f>
        <v>227</v>
      </c>
      <c r="AO1848" s="18">
        <f ca="1">SUM(IF(AN1848&gt;H1848, (AN1848-H1848)*($G$23+AJ1848), 0),IF(AF1848&gt;G1848,(AF1848-G1848)*($G$23+AB1848),0),IF(X1848&gt;F1848,(X1848-F1848)*($G$23+T1848),0),IF(P1848&gt;E1848,(P1848-E1848)*($G$23+L1848),0))</f>
        <v>0</v>
      </c>
      <c r="AP1848" s="18">
        <f>-$C$24</f>
        <v>-313614.51120000001</v>
      </c>
      <c r="AQ1848" s="17">
        <f ca="1">L1848*P1848+T1848*X1848+AB1848*AF1848+AJ1848*AN1848-AO1848+AP1848</f>
        <v>348969.62880000001</v>
      </c>
      <c r="AS1848" s="21">
        <f ca="1">SUM(IF(AN1848&gt;H1848, (AN1848-H1848), 0),IF(AF1848&gt;G1848,(AF1848-G1848),0),IF(X1848&gt;F1848,(X1848-F1848),0),IF(P1848&gt;E1848,(P1848-E1848),0))</f>
        <v>0</v>
      </c>
    </row>
    <row r="1849" spans="1:45" x14ac:dyDescent="0.4">
      <c r="A1849" s="15">
        <v>1821</v>
      </c>
      <c r="B1849" s="15">
        <f ca="1">IF(RAND() &lt; (8/12), 0, 1)</f>
        <v>0</v>
      </c>
      <c r="C1849" s="20">
        <f ca="1">RAND()</f>
        <v>6.6570858616672557E-2</v>
      </c>
      <c r="D1849" s="15" t="str">
        <f ca="1">LOOKUP(C1849,$H$13:$H$16,$F$13:$F$16)</f>
        <v>Airbus A350-900</v>
      </c>
      <c r="E1849" s="15">
        <f ca="1">LOOKUP(D1849,$F$6:$F$9,$I$6:$I$9)</f>
        <v>0</v>
      </c>
      <c r="F1849" s="15">
        <f ca="1">LOOKUP(D1849,$F$6:$F$9,$J$6:$J$9)</f>
        <v>32</v>
      </c>
      <c r="G1849" s="15">
        <f ca="1">LOOKUP(D1849,$F$6:$F$9,$K$6:$K$9)</f>
        <v>21</v>
      </c>
      <c r="H1849" s="15">
        <f ca="1">LOOKUP(D1849,$F$6:$F$9,$L$6:$L$9)</f>
        <v>259</v>
      </c>
      <c r="I1849" s="20">
        <f ca="1">RAND()</f>
        <v>0.39215537000846323</v>
      </c>
      <c r="J1849" s="15">
        <f ca="1">IF(B1849=1, ROUND(_xlfn.NORM.INV(I1849,$C$5,$C$6)*(1+$T$14), 0), ROUND(_xlfn.NORM.INV(I1849, $D$5, $D$6)*(1+$T$14), 0))</f>
        <v>4</v>
      </c>
      <c r="K1849" s="20">
        <f ca="1">RAND()</f>
        <v>0.11755287565099615</v>
      </c>
      <c r="L1849" s="18">
        <f ca="1">IF(B1849=1, ROUND(_xlfn.NORM.INV(K1849,$C$7,$C$8), 2), ROUND(_xlfn.NORM.INV(K1849, $D$7, $D$8), 2))</f>
        <v>9951.25</v>
      </c>
      <c r="M1849" s="15">
        <f ca="1">MIN(E1849,J1849)</f>
        <v>0</v>
      </c>
      <c r="N1849" s="15">
        <f ca="1">RAND()</f>
        <v>0.62271262617130685</v>
      </c>
      <c r="O1849" s="19">
        <f ca="1">(IF(B1849=1, $G$21+($G$22-$G$21)*N1849, $H$21+($H$22-$H$21)*N1849))</f>
        <v>2.8681378785139204E-2</v>
      </c>
      <c r="P1849" s="15">
        <f ca="1">ROUND(M1849*(1-O1849), 0)</f>
        <v>0</v>
      </c>
      <c r="Q1849" s="20">
        <f ca="1">RAND()</f>
        <v>0.7080422324161838</v>
      </c>
      <c r="R1849" s="15">
        <f ca="1">IF(B1849=1, ROUND(_xlfn.NORM.INV(Q1849,$C$9,$C$10)*(1+$T$14), 0), ROUND(_xlfn.NORM.INV(Q1849, $D$9, $D$10)*(1+$T$14), 0))</f>
        <v>46</v>
      </c>
      <c r="S1849" s="20">
        <f ca="1">RAND()</f>
        <v>0.31130366660803777</v>
      </c>
      <c r="T1849" s="18">
        <f ca="1">IF(B1849=1, ROUND(_xlfn.NORM.INV(S1849,$C$11,$C$12), 2), ROUND(_xlfn.NORM.INV(S1849, $D$11, $D$12), 2))</f>
        <v>5134.04</v>
      </c>
      <c r="U1849" s="15">
        <f ca="1">MIN(F1849,R1849)</f>
        <v>32</v>
      </c>
      <c r="V1849" s="15">
        <f ca="1">RAND()</f>
        <v>0.6205549998380997</v>
      </c>
      <c r="W1849" s="19">
        <f ca="1">(IF(B1849=1, $G$21+($G$22-$G$21)*V1849, $H$21+($H$22-$H$21)*V1849))</f>
        <v>2.861664999514299E-2</v>
      </c>
      <c r="X1849" s="15">
        <f ca="1">ROUND(U1849*(1-W1849), 0)</f>
        <v>31</v>
      </c>
      <c r="Y1849" s="20">
        <f ca="1">RAND()</f>
        <v>0.74643174712631533</v>
      </c>
      <c r="Z1849" s="15">
        <f ca="1">IF(B1849=1, ROUND(_xlfn.NORM.INV(Y1849,$C$13,$C$14)*(1+$T$14), 0), ROUND(_xlfn.NORM.INV(Y1849, $D$13, $D$14)*(1+$T$14), 0))</f>
        <v>42</v>
      </c>
      <c r="AA1849" s="20">
        <f ca="1">RAND()</f>
        <v>7.7958282933134893E-2</v>
      </c>
      <c r="AB1849" s="18">
        <f ca="1">IF(B1849=1, ROUND(_xlfn.NORM.INV(AA1849,$C$15,$C$16), 2), ROUND(_xlfn.NORM.INV(AA1849, $D$15, $D$16), 2))</f>
        <v>2625.52</v>
      </c>
      <c r="AC1849" s="15">
        <f ca="1">MIN(G1849,Z1849)</f>
        <v>21</v>
      </c>
      <c r="AD1849" s="15">
        <f ca="1">RAND()</f>
        <v>0.58773657023783099</v>
      </c>
      <c r="AE1849" s="19">
        <f ca="1">(IF(B1849=1, $G$21+($G$22-$G$21)*AD1849, $H$21+($H$22-$H$21)*AD1849))</f>
        <v>2.7632097107134927E-2</v>
      </c>
      <c r="AF1849" s="15">
        <f ca="1">ROUND(AC1849*(1-AE1849), 0)</f>
        <v>20</v>
      </c>
      <c r="AG1849" s="20">
        <f ca="1">RAND()</f>
        <v>0.95855417727312109</v>
      </c>
      <c r="AH1849" s="15">
        <f ca="1">IF(B1849=1, ROUND(_xlfn.NORM.INV(AG1849,$C$17,$C$18)*(1+$T$14), 0), ROUND(_xlfn.NORM.INV(AG1849, $D$17, $D$18)*(1+$T$14), 0))</f>
        <v>291</v>
      </c>
      <c r="AI1849" s="20">
        <f ca="1">RAND()</f>
        <v>0.86340872866356166</v>
      </c>
      <c r="AJ1849" s="18">
        <f ca="1">IF(B1849=1, ROUND(_xlfn.NORM.INV(AI1849,$C$19,$C$20), 2), ROUND(_xlfn.NORM.INV(AI1849, $D$19, $D$20), 2))</f>
        <v>1831.96</v>
      </c>
      <c r="AK1849" s="15">
        <f ca="1">MIN(ROUND(H1849*(1+$C$22),0),AH1849)</f>
        <v>272</v>
      </c>
      <c r="AL1849" s="20">
        <f ca="1">RAND()</f>
        <v>0.96233124230734046</v>
      </c>
      <c r="AM1849" s="19">
        <f ca="1">(IF(B1849=1, $G$21+($G$22-$G$21)*AL1849, $H$21+($H$22-$H$21)*AL1849))</f>
        <v>3.8869937269220216E-2</v>
      </c>
      <c r="AN1849" s="15">
        <f ca="1">ROUND(AK1849*(1-AM1849), 0)</f>
        <v>261</v>
      </c>
      <c r="AO1849" s="18">
        <f ca="1">SUM(IF(AN1849&gt;H1849, (AN1849-H1849)*($G$23+AJ1849), 0),IF(AF1849&gt;G1849,(AF1849-G1849)*($G$23+AB1849),0),IF(X1849&gt;F1849,(X1849-F1849)*($G$23+T1849),0),IF(P1849&gt;E1849,(P1849-E1849)*($G$23+L1849),0))</f>
        <v>5365.92</v>
      </c>
      <c r="AP1849" s="18">
        <f>-$C$24</f>
        <v>-313614.51120000001</v>
      </c>
      <c r="AQ1849" s="17">
        <f ca="1">L1849*P1849+T1849*X1849+AB1849*AF1849+AJ1849*AN1849-AO1849+AP1849</f>
        <v>370826.7687999999</v>
      </c>
      <c r="AS1849" s="21">
        <f ca="1">SUM(IF(AN1849&gt;H1849, (AN1849-H1849), 0),IF(AF1849&gt;G1849,(AF1849-G1849),0),IF(X1849&gt;F1849,(X1849-F1849),0),IF(P1849&gt;E1849,(P1849-E1849),0))</f>
        <v>2</v>
      </c>
    </row>
    <row r="1850" spans="1:45" x14ac:dyDescent="0.4">
      <c r="A1850" s="15">
        <v>1822</v>
      </c>
      <c r="B1850" s="15">
        <f ca="1">IF(RAND() &lt; (8/12), 0, 1)</f>
        <v>0</v>
      </c>
      <c r="C1850" s="20">
        <f ca="1">RAND()</f>
        <v>0.90417978074141581</v>
      </c>
      <c r="D1850" s="15" t="str">
        <f ca="1">LOOKUP(C1850,$H$13:$H$16,$F$13:$F$16)</f>
        <v>Boeing 777-300ER</v>
      </c>
      <c r="E1850" s="15">
        <f ca="1">LOOKUP(D1850,$F$6:$F$9,$I$6:$I$9)</f>
        <v>8</v>
      </c>
      <c r="F1850" s="15">
        <f ca="1">LOOKUP(D1850,$F$6:$F$9,$J$6:$J$9)</f>
        <v>40</v>
      </c>
      <c r="G1850" s="15">
        <f ca="1">LOOKUP(D1850,$F$6:$F$9,$K$6:$K$9)</f>
        <v>24</v>
      </c>
      <c r="H1850" s="15">
        <f ca="1">LOOKUP(D1850,$F$6:$F$9,$L$6:$L$9)</f>
        <v>260</v>
      </c>
      <c r="I1850" s="20">
        <f ca="1">RAND()</f>
        <v>0.9219668645476351</v>
      </c>
      <c r="J1850" s="15">
        <f ca="1">IF(B1850=1, ROUND(_xlfn.NORM.INV(I1850,$C$5,$C$6)*(1+$T$14), 0), ROUND(_xlfn.NORM.INV(I1850, $D$5, $D$6)*(1+$T$14), 0))</f>
        <v>6</v>
      </c>
      <c r="K1850" s="20">
        <f ca="1">RAND()</f>
        <v>0.62485664545982056</v>
      </c>
      <c r="L1850" s="18">
        <f ca="1">IF(B1850=1, ROUND(_xlfn.NORM.INV(K1850,$C$7,$C$8), 2), ROUND(_xlfn.NORM.INV(K1850, $D$7, $D$8), 2))</f>
        <v>10637.43</v>
      </c>
      <c r="M1850" s="15">
        <f ca="1">MIN(E1850,J1850)</f>
        <v>6</v>
      </c>
      <c r="N1850" s="15">
        <f ca="1">RAND()</f>
        <v>0.16365979951563592</v>
      </c>
      <c r="O1850" s="19">
        <f ca="1">(IF(B1850=1, $G$21+($G$22-$G$21)*N1850, $H$21+($H$22-$H$21)*N1850))</f>
        <v>1.4909793985469077E-2</v>
      </c>
      <c r="P1850" s="15">
        <f ca="1">ROUND(M1850*(1-O1850), 0)</f>
        <v>6</v>
      </c>
      <c r="Q1850" s="20">
        <f ca="1">RAND()</f>
        <v>0.72594606755136715</v>
      </c>
      <c r="R1850" s="15">
        <f ca="1">IF(B1850=1, ROUND(_xlfn.NORM.INV(Q1850,$C$9,$C$10)*(1+$T$14), 0), ROUND(_xlfn.NORM.INV(Q1850, $D$9, $D$10)*(1+$T$14), 0))</f>
        <v>46</v>
      </c>
      <c r="S1850" s="20">
        <f ca="1">RAND()</f>
        <v>0.79902487181285198</v>
      </c>
      <c r="T1850" s="18">
        <f ca="1">IF(B1850=1, ROUND(_xlfn.NORM.INV(S1850,$C$11,$C$12), 2), ROUND(_xlfn.NORM.INV(S1850, $D$11, $D$12), 2))</f>
        <v>5437.19</v>
      </c>
      <c r="U1850" s="15">
        <f ca="1">MIN(F1850,R1850)</f>
        <v>40</v>
      </c>
      <c r="V1850" s="15">
        <f ca="1">RAND()</f>
        <v>0.59734291845118437</v>
      </c>
      <c r="W1850" s="19">
        <f ca="1">(IF(B1850=1, $G$21+($G$22-$G$21)*V1850, $H$21+($H$22-$H$21)*V1850))</f>
        <v>2.7920287553535532E-2</v>
      </c>
      <c r="X1850" s="15">
        <f ca="1">ROUND(U1850*(1-W1850), 0)</f>
        <v>39</v>
      </c>
      <c r="Y1850" s="20">
        <f ca="1">RAND()</f>
        <v>0.57610800652442695</v>
      </c>
      <c r="Z1850" s="15">
        <f ca="1">IF(B1850=1, ROUND(_xlfn.NORM.INV(Y1850,$C$13,$C$14)*(1+$T$14), 0), ROUND(_xlfn.NORM.INV(Y1850, $D$13, $D$14)*(1+$T$14), 0))</f>
        <v>38</v>
      </c>
      <c r="AA1850" s="20">
        <f ca="1">RAND()</f>
        <v>0.48744231178085573</v>
      </c>
      <c r="AB1850" s="18">
        <f ca="1">IF(B1850=1, ROUND(_xlfn.NORM.INV(AA1850,$C$15,$C$16), 2), ROUND(_xlfn.NORM.INV(AA1850, $D$15, $D$16), 2))</f>
        <v>2794.14</v>
      </c>
      <c r="AC1850" s="15">
        <f ca="1">MIN(G1850,Z1850)</f>
        <v>24</v>
      </c>
      <c r="AD1850" s="15">
        <f ca="1">RAND()</f>
        <v>0.14842360322766768</v>
      </c>
      <c r="AE1850" s="19">
        <f ca="1">(IF(B1850=1, $G$21+($G$22-$G$21)*AD1850, $H$21+($H$22-$H$21)*AD1850))</f>
        <v>1.445270809683003E-2</v>
      </c>
      <c r="AF1850" s="15">
        <f ca="1">ROUND(AC1850*(1-AE1850), 0)</f>
        <v>24</v>
      </c>
      <c r="AG1850" s="20">
        <f ca="1">RAND()</f>
        <v>0.73057456395402531</v>
      </c>
      <c r="AH1850" s="15">
        <f ca="1">IF(B1850=1, ROUND(_xlfn.NORM.INV(AG1850,$C$17,$C$18)*(1+$T$14), 0), ROUND(_xlfn.NORM.INV(AG1850, $D$17, $D$18)*(1+$T$14), 0))</f>
        <v>232</v>
      </c>
      <c r="AI1850" s="20">
        <f ca="1">RAND()</f>
        <v>0.40300870985342219</v>
      </c>
      <c r="AJ1850" s="18">
        <f ca="1">IF(B1850=1, ROUND(_xlfn.NORM.INV(AI1850,$C$19,$C$20), 2), ROUND(_xlfn.NORM.INV(AI1850, $D$19, $D$20), 2))</f>
        <v>1730.08</v>
      </c>
      <c r="AK1850" s="15">
        <f ca="1">MIN(ROUND(H1850*(1+$C$22),0),AH1850)</f>
        <v>232</v>
      </c>
      <c r="AL1850" s="20">
        <f ca="1">RAND()</f>
        <v>0.84244550801580276</v>
      </c>
      <c r="AM1850" s="19">
        <f ca="1">(IF(B1850=1, $G$21+($G$22-$G$21)*AL1850, $H$21+($H$22-$H$21)*AL1850))</f>
        <v>3.5273365240474079E-2</v>
      </c>
      <c r="AN1850" s="15">
        <f ca="1">ROUND(AK1850*(1-AM1850), 0)</f>
        <v>224</v>
      </c>
      <c r="AO1850" s="18">
        <f ca="1">SUM(IF(AN1850&gt;H1850, (AN1850-H1850)*($G$23+AJ1850), 0),IF(AF1850&gt;G1850,(AF1850-G1850)*($G$23+AB1850),0),IF(X1850&gt;F1850,(X1850-F1850)*($G$23+T1850),0),IF(P1850&gt;E1850,(P1850-E1850)*($G$23+L1850),0))</f>
        <v>0</v>
      </c>
      <c r="AP1850" s="18">
        <f>-$C$24</f>
        <v>-313614.51120000001</v>
      </c>
      <c r="AQ1850" s="17">
        <f ca="1">L1850*P1850+T1850*X1850+AB1850*AF1850+AJ1850*AN1850-AO1850+AP1850</f>
        <v>416857.75880000001</v>
      </c>
      <c r="AS1850" s="21">
        <f ca="1">SUM(IF(AN1850&gt;H1850, (AN1850-H1850), 0),IF(AF1850&gt;G1850,(AF1850-G1850),0),IF(X1850&gt;F1850,(X1850-F1850),0),IF(P1850&gt;E1850,(P1850-E1850),0))</f>
        <v>0</v>
      </c>
    </row>
    <row r="1851" spans="1:45" x14ac:dyDescent="0.4">
      <c r="A1851" s="15">
        <v>1823</v>
      </c>
      <c r="B1851" s="15">
        <f ca="1">IF(RAND() &lt; (8/12), 0, 1)</f>
        <v>0</v>
      </c>
      <c r="C1851" s="20">
        <f ca="1">RAND()</f>
        <v>6.1015224718961147E-2</v>
      </c>
      <c r="D1851" s="15" t="str">
        <f ca="1">LOOKUP(C1851,$H$13:$H$16,$F$13:$F$16)</f>
        <v>Airbus A350-900</v>
      </c>
      <c r="E1851" s="15">
        <f ca="1">LOOKUP(D1851,$F$6:$F$9,$I$6:$I$9)</f>
        <v>0</v>
      </c>
      <c r="F1851" s="15">
        <f ca="1">LOOKUP(D1851,$F$6:$F$9,$J$6:$J$9)</f>
        <v>32</v>
      </c>
      <c r="G1851" s="15">
        <f ca="1">LOOKUP(D1851,$F$6:$F$9,$K$6:$K$9)</f>
        <v>21</v>
      </c>
      <c r="H1851" s="15">
        <f ca="1">LOOKUP(D1851,$F$6:$F$9,$L$6:$L$9)</f>
        <v>259</v>
      </c>
      <c r="I1851" s="20">
        <f ca="1">RAND()</f>
        <v>0.92201981153545465</v>
      </c>
      <c r="J1851" s="15">
        <f ca="1">IF(B1851=1, ROUND(_xlfn.NORM.INV(I1851,$C$5,$C$6)*(1+$T$14), 0), ROUND(_xlfn.NORM.INV(I1851, $D$5, $D$6)*(1+$T$14), 0))</f>
        <v>6</v>
      </c>
      <c r="K1851" s="20">
        <f ca="1">RAND()</f>
        <v>0.57898713473951535</v>
      </c>
      <c r="L1851" s="18">
        <f ca="1">IF(B1851=1, ROUND(_xlfn.NORM.INV(K1851,$C$7,$C$8), 2), ROUND(_xlfn.NORM.INV(K1851, $D$7, $D$8), 2))</f>
        <v>10583.21</v>
      </c>
      <c r="M1851" s="15">
        <f ca="1">MIN(E1851,J1851)</f>
        <v>0</v>
      </c>
      <c r="N1851" s="15">
        <f ca="1">RAND()</f>
        <v>0.69853898209537058</v>
      </c>
      <c r="O1851" s="19">
        <f ca="1">(IF(B1851=1, $G$21+($G$22-$G$21)*N1851, $H$21+($H$22-$H$21)*N1851))</f>
        <v>3.0956169462861116E-2</v>
      </c>
      <c r="P1851" s="15">
        <f ca="1">ROUND(M1851*(1-O1851), 0)</f>
        <v>0</v>
      </c>
      <c r="Q1851" s="20">
        <f ca="1">RAND()</f>
        <v>8.1713609735815096E-2</v>
      </c>
      <c r="R1851" s="15">
        <f ca="1">IF(B1851=1, ROUND(_xlfn.NORM.INV(Q1851,$C$9,$C$10)*(1+$T$14), 0), ROUND(_xlfn.NORM.INV(Q1851, $D$9, $D$10)*(1+$T$14), 0))</f>
        <v>25</v>
      </c>
      <c r="S1851" s="20">
        <f ca="1">RAND()</f>
        <v>0.40404691025300354</v>
      </c>
      <c r="T1851" s="18">
        <f ca="1">IF(B1851=1, ROUND(_xlfn.NORM.INV(S1851,$C$11,$C$12), 2), ROUND(_xlfn.NORM.INV(S1851, $D$11, $D$12), 2))</f>
        <v>5190.84</v>
      </c>
      <c r="U1851" s="15">
        <f ca="1">MIN(F1851,R1851)</f>
        <v>25</v>
      </c>
      <c r="V1851" s="15">
        <f ca="1">RAND()</f>
        <v>0.48626350427035758</v>
      </c>
      <c r="W1851" s="19">
        <f ca="1">(IF(B1851=1, $G$21+($G$22-$G$21)*V1851, $H$21+($H$22-$H$21)*V1851))</f>
        <v>2.4587905128110727E-2</v>
      </c>
      <c r="X1851" s="15">
        <f ca="1">ROUND(U1851*(1-W1851), 0)</f>
        <v>24</v>
      </c>
      <c r="Y1851" s="20">
        <f ca="1">RAND()</f>
        <v>0.35689084701486096</v>
      </c>
      <c r="Z1851" s="15">
        <f ca="1">IF(B1851=1, ROUND(_xlfn.NORM.INV(Y1851,$C$13,$C$14)*(1+$T$14), 0), ROUND(_xlfn.NORM.INV(Y1851, $D$13, $D$14)*(1+$T$14), 0))</f>
        <v>32</v>
      </c>
      <c r="AA1851" s="20">
        <f ca="1">RAND()</f>
        <v>0.13181352865988816</v>
      </c>
      <c r="AB1851" s="18">
        <f ca="1">IF(B1851=1, ROUND(_xlfn.NORM.INV(AA1851,$C$15,$C$16), 2), ROUND(_xlfn.NORM.INV(AA1851, $D$15, $D$16), 2))</f>
        <v>2662.11</v>
      </c>
      <c r="AC1851" s="15">
        <f ca="1">MIN(G1851,Z1851)</f>
        <v>21</v>
      </c>
      <c r="AD1851" s="15">
        <f ca="1">RAND()</f>
        <v>0.35471744011043016</v>
      </c>
      <c r="AE1851" s="19">
        <f ca="1">(IF(B1851=1, $G$21+($G$22-$G$21)*AD1851, $H$21+($H$22-$H$21)*AD1851))</f>
        <v>2.0641523203312903E-2</v>
      </c>
      <c r="AF1851" s="15">
        <f ca="1">ROUND(AC1851*(1-AE1851), 0)</f>
        <v>21</v>
      </c>
      <c r="AG1851" s="20">
        <f ca="1">RAND()</f>
        <v>0.43681816062423418</v>
      </c>
      <c r="AH1851" s="15">
        <f ca="1">IF(B1851=1, ROUND(_xlfn.NORM.INV(AG1851,$C$17,$C$18)*(1+$T$14), 0), ROUND(_xlfn.NORM.INV(AG1851, $D$17, $D$18)*(1+$T$14), 0))</f>
        <v>191</v>
      </c>
      <c r="AI1851" s="20">
        <f ca="1">RAND()</f>
        <v>0.42004321715951232</v>
      </c>
      <c r="AJ1851" s="18">
        <f ca="1">IF(B1851=1, ROUND(_xlfn.NORM.INV(AI1851,$C$19,$C$20), 2), ROUND(_xlfn.NORM.INV(AI1851, $D$19, $D$20), 2))</f>
        <v>1733.4</v>
      </c>
      <c r="AK1851" s="15">
        <f ca="1">MIN(ROUND(H1851*(1+$C$22),0),AH1851)</f>
        <v>191</v>
      </c>
      <c r="AL1851" s="20">
        <f ca="1">RAND()</f>
        <v>3.7964319642943445E-2</v>
      </c>
      <c r="AM1851" s="19">
        <f ca="1">(IF(B1851=1, $G$21+($G$22-$G$21)*AL1851, $H$21+($H$22-$H$21)*AL1851))</f>
        <v>1.1138929589288304E-2</v>
      </c>
      <c r="AN1851" s="15">
        <f ca="1">ROUND(AK1851*(1-AM1851), 0)</f>
        <v>189</v>
      </c>
      <c r="AO1851" s="18">
        <f ca="1">SUM(IF(AN1851&gt;H1851, (AN1851-H1851)*($G$23+AJ1851), 0),IF(AF1851&gt;G1851,(AF1851-G1851)*($G$23+AB1851),0),IF(X1851&gt;F1851,(X1851-F1851)*($G$23+T1851),0),IF(P1851&gt;E1851,(P1851-E1851)*($G$23+L1851),0))</f>
        <v>0</v>
      </c>
      <c r="AP1851" s="18">
        <f>-$C$24</f>
        <v>-313614.51120000001</v>
      </c>
      <c r="AQ1851" s="17">
        <f ca="1">L1851*P1851+T1851*X1851+AB1851*AF1851+AJ1851*AN1851-AO1851+AP1851</f>
        <v>194482.55880000006</v>
      </c>
      <c r="AS1851" s="21">
        <f ca="1">SUM(IF(AN1851&gt;H1851, (AN1851-H1851), 0),IF(AF1851&gt;G1851,(AF1851-G1851),0),IF(X1851&gt;F1851,(X1851-F1851),0),IF(P1851&gt;E1851,(P1851-E1851),0))</f>
        <v>0</v>
      </c>
    </row>
    <row r="1852" spans="1:45" x14ac:dyDescent="0.4">
      <c r="A1852" s="15">
        <v>1824</v>
      </c>
      <c r="B1852" s="15">
        <f ca="1">IF(RAND() &lt; (8/12), 0, 1)</f>
        <v>0</v>
      </c>
      <c r="C1852" s="20">
        <f ca="1">RAND()</f>
        <v>0.34016080115091507</v>
      </c>
      <c r="D1852" s="15" t="str">
        <f ca="1">LOOKUP(C1852,$H$13:$H$16,$F$13:$F$16)</f>
        <v>Airbus A380-800</v>
      </c>
      <c r="E1852" s="15">
        <f ca="1">LOOKUP(D1852,$F$6:$F$9,$I$6:$I$9)</f>
        <v>14</v>
      </c>
      <c r="F1852" s="15">
        <f ca="1">LOOKUP(D1852,$F$6:$F$9,$J$6:$J$9)</f>
        <v>76</v>
      </c>
      <c r="G1852" s="15">
        <f ca="1">LOOKUP(D1852,$F$6:$F$9,$K$6:$K$9)</f>
        <v>56</v>
      </c>
      <c r="H1852" s="15">
        <f ca="1">LOOKUP(D1852,$F$6:$F$9,$L$6:$L$9)</f>
        <v>341</v>
      </c>
      <c r="I1852" s="20">
        <f ca="1">RAND()</f>
        <v>0.92080210662714934</v>
      </c>
      <c r="J1852" s="15">
        <f ca="1">IF(B1852=1, ROUND(_xlfn.NORM.INV(I1852,$C$5,$C$6)*(1+$T$14), 0), ROUND(_xlfn.NORM.INV(I1852, $D$5, $D$6)*(1+$T$14), 0))</f>
        <v>6</v>
      </c>
      <c r="K1852" s="20">
        <f ca="1">RAND()</f>
        <v>0.64833323975616497</v>
      </c>
      <c r="L1852" s="18">
        <f ca="1">IF(B1852=1, ROUND(_xlfn.NORM.INV(K1852,$C$7,$C$8), 2), ROUND(_xlfn.NORM.INV(K1852, $D$7, $D$8), 2))</f>
        <v>10665.94</v>
      </c>
      <c r="M1852" s="15">
        <f ca="1">MIN(E1852,J1852)</f>
        <v>6</v>
      </c>
      <c r="N1852" s="15">
        <f ca="1">RAND()</f>
        <v>9.5866771994648436E-2</v>
      </c>
      <c r="O1852" s="19">
        <f ca="1">(IF(B1852=1, $G$21+($G$22-$G$21)*N1852, $H$21+($H$22-$H$21)*N1852))</f>
        <v>1.2876003159839453E-2</v>
      </c>
      <c r="P1852" s="15">
        <f ca="1">ROUND(M1852*(1-O1852), 0)</f>
        <v>6</v>
      </c>
      <c r="Q1852" s="20">
        <f ca="1">RAND()</f>
        <v>0.10152533093588567</v>
      </c>
      <c r="R1852" s="15">
        <f ca="1">IF(B1852=1, ROUND(_xlfn.NORM.INV(Q1852,$C$9,$C$10)*(1+$T$14), 0), ROUND(_xlfn.NORM.INV(Q1852, $D$9, $D$10)*(1+$T$14), 0))</f>
        <v>27</v>
      </c>
      <c r="S1852" s="20">
        <f ca="1">RAND()</f>
        <v>8.9507466935094815E-2</v>
      </c>
      <c r="T1852" s="18">
        <f ca="1">IF(B1852=1, ROUND(_xlfn.NORM.INV(S1852,$C$11,$C$12), 2), ROUND(_xlfn.NORM.INV(S1852, $D$11, $D$12), 2))</f>
        <v>4939.97</v>
      </c>
      <c r="U1852" s="15">
        <f ca="1">MIN(F1852,R1852)</f>
        <v>27</v>
      </c>
      <c r="V1852" s="15">
        <f ca="1">RAND()</f>
        <v>0.87938692652426698</v>
      </c>
      <c r="W1852" s="19">
        <f ca="1">(IF(B1852=1, $G$21+($G$22-$G$21)*V1852, $H$21+($H$22-$H$21)*V1852))</f>
        <v>3.6381607795728008E-2</v>
      </c>
      <c r="X1852" s="15">
        <f ca="1">ROUND(U1852*(1-W1852), 0)</f>
        <v>26</v>
      </c>
      <c r="Y1852" s="20">
        <f ca="1">RAND()</f>
        <v>2.7563532048755723E-2</v>
      </c>
      <c r="Z1852" s="15">
        <f ca="1">IF(B1852=1, ROUND(_xlfn.NORM.INV(Y1852,$C$13,$C$14)*(1+$T$14), 0), ROUND(_xlfn.NORM.INV(Y1852, $D$13, $D$14)*(1+$T$14), 0))</f>
        <v>18</v>
      </c>
      <c r="AA1852" s="20">
        <f ca="1">RAND()</f>
        <v>7.3728275702207191E-2</v>
      </c>
      <c r="AB1852" s="18">
        <f ca="1">IF(B1852=1, ROUND(_xlfn.NORM.INV(AA1852,$C$15,$C$16), 2), ROUND(_xlfn.NORM.INV(AA1852, $D$15, $D$16), 2))</f>
        <v>2621.91</v>
      </c>
      <c r="AC1852" s="15">
        <f ca="1">MIN(G1852,Z1852)</f>
        <v>18</v>
      </c>
      <c r="AD1852" s="15">
        <f ca="1">RAND()</f>
        <v>0.51911242433852633</v>
      </c>
      <c r="AE1852" s="19">
        <f ca="1">(IF(B1852=1, $G$21+($G$22-$G$21)*AD1852, $H$21+($H$22-$H$21)*AD1852))</f>
        <v>2.557337273015579E-2</v>
      </c>
      <c r="AF1852" s="15">
        <f ca="1">ROUND(AC1852*(1-AE1852), 0)</f>
        <v>18</v>
      </c>
      <c r="AG1852" s="20">
        <f ca="1">RAND()</f>
        <v>0.84459032389545585</v>
      </c>
      <c r="AH1852" s="15">
        <f ca="1">IF(B1852=1, ROUND(_xlfn.NORM.INV(AG1852,$C$17,$C$18)*(1+$T$14), 0), ROUND(_xlfn.NORM.INV(AG1852, $D$17, $D$18)*(1+$T$14), 0))</f>
        <v>253</v>
      </c>
      <c r="AI1852" s="20">
        <f ca="1">RAND()</f>
        <v>0.58458841076711054</v>
      </c>
      <c r="AJ1852" s="18">
        <f ca="1">IF(B1852=1, ROUND(_xlfn.NORM.INV(AI1852,$C$19,$C$20), 2), ROUND(_xlfn.NORM.INV(AI1852, $D$19, $D$20), 2))</f>
        <v>1764.96</v>
      </c>
      <c r="AK1852" s="15">
        <f ca="1">MIN(ROUND(H1852*(1+$C$22),0),AH1852)</f>
        <v>253</v>
      </c>
      <c r="AL1852" s="20">
        <f ca="1">RAND()</f>
        <v>0.97092728590062638</v>
      </c>
      <c r="AM1852" s="19">
        <f ca="1">(IF(B1852=1, $G$21+($G$22-$G$21)*AL1852, $H$21+($H$22-$H$21)*AL1852))</f>
        <v>3.9127818577018789E-2</v>
      </c>
      <c r="AN1852" s="15">
        <f ca="1">ROUND(AK1852*(1-AM1852), 0)</f>
        <v>243</v>
      </c>
      <c r="AO1852" s="18">
        <f ca="1">SUM(IF(AN1852&gt;H1852, (AN1852-H1852)*($G$23+AJ1852), 0),IF(AF1852&gt;G1852,(AF1852-G1852)*($G$23+AB1852),0),IF(X1852&gt;F1852,(X1852-F1852)*($G$23+T1852),0),IF(P1852&gt;E1852,(P1852-E1852)*($G$23+L1852),0))</f>
        <v>0</v>
      </c>
      <c r="AP1852" s="18">
        <f>-$C$24</f>
        <v>-313614.51120000001</v>
      </c>
      <c r="AQ1852" s="17">
        <f ca="1">L1852*P1852+T1852*X1852+AB1852*AF1852+AJ1852*AN1852-AO1852+AP1852</f>
        <v>354900.00880000001</v>
      </c>
      <c r="AS1852" s="21">
        <f ca="1">SUM(IF(AN1852&gt;H1852, (AN1852-H1852), 0),IF(AF1852&gt;G1852,(AF1852-G1852),0),IF(X1852&gt;F1852,(X1852-F1852),0),IF(P1852&gt;E1852,(P1852-E1852),0))</f>
        <v>0</v>
      </c>
    </row>
    <row r="1853" spans="1:45" x14ac:dyDescent="0.4">
      <c r="A1853" s="15">
        <v>1825</v>
      </c>
      <c r="B1853" s="15">
        <f ca="1">IF(RAND() &lt; (8/12), 0, 1)</f>
        <v>1</v>
      </c>
      <c r="C1853" s="20">
        <f ca="1">RAND()</f>
        <v>0.79450365278643864</v>
      </c>
      <c r="D1853" s="15" t="str">
        <f ca="1">LOOKUP(C1853,$H$13:$H$16,$F$13:$F$16)</f>
        <v>Boeing 777-300ER</v>
      </c>
      <c r="E1853" s="15">
        <f ca="1">LOOKUP(D1853,$F$6:$F$9,$I$6:$I$9)</f>
        <v>8</v>
      </c>
      <c r="F1853" s="15">
        <f ca="1">LOOKUP(D1853,$F$6:$F$9,$J$6:$J$9)</f>
        <v>40</v>
      </c>
      <c r="G1853" s="15">
        <f ca="1">LOOKUP(D1853,$F$6:$F$9,$K$6:$K$9)</f>
        <v>24</v>
      </c>
      <c r="H1853" s="15">
        <f ca="1">LOOKUP(D1853,$F$6:$F$9,$L$6:$L$9)</f>
        <v>260</v>
      </c>
      <c r="I1853" s="20">
        <f ca="1">RAND()</f>
        <v>0.3328957009489657</v>
      </c>
      <c r="J1853" s="15">
        <f ca="1">IF(B1853=1, ROUND(_xlfn.NORM.INV(I1853,$C$5,$C$6)*(1+$T$14), 0), ROUND(_xlfn.NORM.INV(I1853, $D$5, $D$6)*(1+$T$14), 0))</f>
        <v>5</v>
      </c>
      <c r="K1853" s="20">
        <f ca="1">RAND()</f>
        <v>1.5286312344424458E-2</v>
      </c>
      <c r="L1853" s="18">
        <f ca="1">IF(B1853=1, ROUND(_xlfn.NORM.INV(K1853,$C$7,$C$8), 2), ROUND(_xlfn.NORM.INV(K1853, $D$7, $D$8), 2))</f>
        <v>9758.82</v>
      </c>
      <c r="M1853" s="15">
        <f ca="1">MIN(E1853,J1853)</f>
        <v>5</v>
      </c>
      <c r="N1853" s="15">
        <f ca="1">RAND()</f>
        <v>0.60016835432807747</v>
      </c>
      <c r="O1853" s="19">
        <f ca="1">(IF(B1853=1, $G$21+($G$22-$G$21)*N1853, $H$21+($H$22-$H$21)*N1853))</f>
        <v>3.6005892401482713E-2</v>
      </c>
      <c r="P1853" s="15">
        <f ca="1">ROUND(M1853*(1-O1853), 0)</f>
        <v>5</v>
      </c>
      <c r="Q1853" s="20">
        <f ca="1">RAND()</f>
        <v>0.88222688719947462</v>
      </c>
      <c r="R1853" s="15">
        <f ca="1">IF(B1853=1, ROUND(_xlfn.NORM.INV(Q1853,$C$9,$C$10)*(1+$T$14), 0), ROUND(_xlfn.NORM.INV(Q1853, $D$9, $D$10)*(1+$T$14), 0))</f>
        <v>91</v>
      </c>
      <c r="S1853" s="20">
        <f ca="1">RAND()</f>
        <v>0.63918322101271685</v>
      </c>
      <c r="T1853" s="18">
        <f ca="1">IF(B1853=1, ROUND(_xlfn.NORM.INV(S1853,$C$11,$C$12), 2), ROUND(_xlfn.NORM.INV(S1853, $D$11, $D$12), 2))</f>
        <v>7150.7</v>
      </c>
      <c r="U1853" s="15">
        <f ca="1">MIN(F1853,R1853)</f>
        <v>40</v>
      </c>
      <c r="V1853" s="15">
        <f ca="1">RAND()</f>
        <v>0.85828014673918507</v>
      </c>
      <c r="W1853" s="19">
        <f ca="1">(IF(B1853=1, $G$21+($G$22-$G$21)*V1853, $H$21+($H$22-$H$21)*V1853))</f>
        <v>4.5039805135871483E-2</v>
      </c>
      <c r="X1853" s="15">
        <f ca="1">ROUND(U1853*(1-W1853), 0)</f>
        <v>38</v>
      </c>
      <c r="Y1853" s="20">
        <f ca="1">RAND()</f>
        <v>0.39240680658748484</v>
      </c>
      <c r="Z1853" s="15">
        <f ca="1">IF(B1853=1, ROUND(_xlfn.NORM.INV(Y1853,$C$13,$C$14)*(1+$T$14), 0), ROUND(_xlfn.NORM.INV(Y1853, $D$13, $D$14)*(1+$T$14), 0))</f>
        <v>48</v>
      </c>
      <c r="AA1853" s="20">
        <f ca="1">RAND()</f>
        <v>0.94151086866523748</v>
      </c>
      <c r="AB1853" s="18">
        <f ca="1">IF(B1853=1, ROUND(_xlfn.NORM.INV(AA1853,$C$15,$C$16), 2), ROUND(_xlfn.NORM.INV(AA1853, $D$15, $D$16), 2))</f>
        <v>4396.24</v>
      </c>
      <c r="AC1853" s="15">
        <f ca="1">MIN(G1853,Z1853)</f>
        <v>24</v>
      </c>
      <c r="AD1853" s="15">
        <f ca="1">RAND()</f>
        <v>0.16353651697597382</v>
      </c>
      <c r="AE1853" s="19">
        <f ca="1">(IF(B1853=1, $G$21+($G$22-$G$21)*AD1853, $H$21+($H$22-$H$21)*AD1853))</f>
        <v>2.0723778094159085E-2</v>
      </c>
      <c r="AF1853" s="15">
        <f ca="1">ROUND(AC1853*(1-AE1853), 0)</f>
        <v>24</v>
      </c>
      <c r="AG1853" s="20">
        <f ca="1">RAND()</f>
        <v>0.93721801724387743</v>
      </c>
      <c r="AH1853" s="15">
        <f ca="1">IF(B1853=1, ROUND(_xlfn.NORM.INV(AG1853,$C$17,$C$18)*(1+$T$14), 0), ROUND(_xlfn.NORM.INV(AG1853, $D$17, $D$18)*(1+$T$14), 0))</f>
        <v>498</v>
      </c>
      <c r="AI1853" s="20">
        <f ca="1">RAND()</f>
        <v>0.6953916335843745</v>
      </c>
      <c r="AJ1853" s="18">
        <f ca="1">IF(B1853=1, ROUND(_xlfn.NORM.INV(AI1853,$C$19,$C$20), 2), ROUND(_xlfn.NORM.INV(AI1853, $D$19, $D$20), 2))</f>
        <v>2430.13</v>
      </c>
      <c r="AK1853" s="15">
        <f ca="1">MIN(ROUND(H1853*(1+$C$22),0),AH1853)</f>
        <v>273</v>
      </c>
      <c r="AL1853" s="20">
        <f ca="1">RAND()</f>
        <v>1.1410200627975819E-2</v>
      </c>
      <c r="AM1853" s="19">
        <f ca="1">(IF(B1853=1, $G$21+($G$22-$G$21)*AL1853, $H$21+($H$22-$H$21)*AL1853))</f>
        <v>1.5399357021979154E-2</v>
      </c>
      <c r="AN1853" s="15">
        <f ca="1">ROUND(AK1853*(1-AM1853), 0)</f>
        <v>269</v>
      </c>
      <c r="AO1853" s="18">
        <f ca="1">SUM(IF(AN1853&gt;H1853, (AN1853-H1853)*($G$23+AJ1853), 0),IF(AF1853&gt;G1853,(AF1853-G1853)*($G$23+AB1853),0),IF(X1853&gt;F1853,(X1853-F1853)*($G$23+T1853),0),IF(P1853&gt;E1853,(P1853-E1853)*($G$23+L1853),0))</f>
        <v>29530.170000000002</v>
      </c>
      <c r="AP1853" s="18">
        <f>-$C$24</f>
        <v>-313614.51120000001</v>
      </c>
      <c r="AQ1853" s="17">
        <f ca="1">L1853*P1853+T1853*X1853+AB1853*AF1853+AJ1853*AN1853-AO1853+AP1853</f>
        <v>736590.74879999994</v>
      </c>
      <c r="AS1853" s="21">
        <f ca="1">SUM(IF(AN1853&gt;H1853, (AN1853-H1853), 0),IF(AF1853&gt;G1853,(AF1853-G1853),0),IF(X1853&gt;F1853,(X1853-F1853),0),IF(P1853&gt;E1853,(P1853-E1853),0))</f>
        <v>9</v>
      </c>
    </row>
    <row r="1854" spans="1:45" x14ac:dyDescent="0.4">
      <c r="A1854" s="15">
        <v>1826</v>
      </c>
      <c r="B1854" s="15">
        <f ca="1">IF(RAND() &lt; (8/12), 0, 1)</f>
        <v>0</v>
      </c>
      <c r="C1854" s="20">
        <f ca="1">RAND()</f>
        <v>0.59820587794919966</v>
      </c>
      <c r="D1854" s="15" t="str">
        <f ca="1">LOOKUP(C1854,$H$13:$H$16,$F$13:$F$16)</f>
        <v>Boeing 777-200LR</v>
      </c>
      <c r="E1854" s="15">
        <f ca="1">LOOKUP(D1854,$F$6:$F$9,$I$6:$I$9)</f>
        <v>0</v>
      </c>
      <c r="F1854" s="15">
        <f ca="1">LOOKUP(D1854,$F$6:$F$9,$J$6:$J$9)</f>
        <v>38</v>
      </c>
      <c r="G1854" s="15">
        <f ca="1">LOOKUP(D1854,$F$6:$F$9,$K$6:$K$9)</f>
        <v>0</v>
      </c>
      <c r="H1854" s="15">
        <f ca="1">LOOKUP(D1854,$F$6:$F$9,$L$6:$L$9)</f>
        <v>264</v>
      </c>
      <c r="I1854" s="20">
        <f ca="1">RAND()</f>
        <v>0.91609141762812263</v>
      </c>
      <c r="J1854" s="15">
        <f ca="1">IF(B1854=1, ROUND(_xlfn.NORM.INV(I1854,$C$5,$C$6)*(1+$T$14), 0), ROUND(_xlfn.NORM.INV(I1854, $D$5, $D$6)*(1+$T$14), 0))</f>
        <v>6</v>
      </c>
      <c r="K1854" s="20">
        <f ca="1">RAND()</f>
        <v>0.60083422660831498</v>
      </c>
      <c r="L1854" s="18">
        <f ca="1">IF(B1854=1, ROUND(_xlfn.NORM.INV(K1854,$C$7,$C$8), 2), ROUND(_xlfn.NORM.INV(K1854, $D$7, $D$8), 2))</f>
        <v>10608.83</v>
      </c>
      <c r="M1854" s="15">
        <f ca="1">MIN(E1854,J1854)</f>
        <v>0</v>
      </c>
      <c r="N1854" s="15">
        <f ca="1">RAND()</f>
        <v>0.545451028310866</v>
      </c>
      <c r="O1854" s="19">
        <f ca="1">(IF(B1854=1, $G$21+($G$22-$G$21)*N1854, $H$21+($H$22-$H$21)*N1854))</f>
        <v>2.6363530849325981E-2</v>
      </c>
      <c r="P1854" s="15">
        <f ca="1">ROUND(M1854*(1-O1854), 0)</f>
        <v>0</v>
      </c>
      <c r="Q1854" s="20">
        <f ca="1">RAND()</f>
        <v>0.19610342573037431</v>
      </c>
      <c r="R1854" s="15">
        <f ca="1">IF(B1854=1, ROUND(_xlfn.NORM.INV(Q1854,$C$9,$C$10)*(1+$T$14), 0), ROUND(_xlfn.NORM.INV(Q1854, $D$9, $D$10)*(1+$T$14), 0))</f>
        <v>31</v>
      </c>
      <c r="S1854" s="20">
        <f ca="1">RAND()</f>
        <v>3.7750826589744158E-2</v>
      </c>
      <c r="T1854" s="18">
        <f ca="1">IF(B1854=1, ROUND(_xlfn.NORM.INV(S1854,$C$11,$C$12), 2), ROUND(_xlfn.NORM.INV(S1854, $D$11, $D$12), 2))</f>
        <v>4841.1499999999996</v>
      </c>
      <c r="U1854" s="15">
        <f ca="1">MIN(F1854,R1854)</f>
        <v>31</v>
      </c>
      <c r="V1854" s="15">
        <f ca="1">RAND()</f>
        <v>0.10267370030676137</v>
      </c>
      <c r="W1854" s="19">
        <f ca="1">(IF(B1854=1, $G$21+($G$22-$G$21)*V1854, $H$21+($H$22-$H$21)*V1854))</f>
        <v>1.3080211009202841E-2</v>
      </c>
      <c r="X1854" s="15">
        <f ca="1">ROUND(U1854*(1-W1854), 0)</f>
        <v>31</v>
      </c>
      <c r="Y1854" s="20">
        <f ca="1">RAND()</f>
        <v>0.9054796961328796</v>
      </c>
      <c r="Z1854" s="15">
        <f ca="1">IF(B1854=1, ROUND(_xlfn.NORM.INV(Y1854,$C$13,$C$14)*(1+$T$14), 0), ROUND(_xlfn.NORM.INV(Y1854, $D$13, $D$14)*(1+$T$14), 0))</f>
        <v>48</v>
      </c>
      <c r="AA1854" s="20">
        <f ca="1">RAND()</f>
        <v>0.53303405942354576</v>
      </c>
      <c r="AB1854" s="18">
        <f ca="1">IF(B1854=1, ROUND(_xlfn.NORM.INV(AA1854,$C$15,$C$16), 2), ROUND(_xlfn.NORM.INV(AA1854, $D$15, $D$16), 2))</f>
        <v>2808.04</v>
      </c>
      <c r="AC1854" s="15">
        <f ca="1">MIN(G1854,Z1854)</f>
        <v>0</v>
      </c>
      <c r="AD1854" s="15">
        <f ca="1">RAND()</f>
        <v>0.55158551382318832</v>
      </c>
      <c r="AE1854" s="19">
        <f ca="1">(IF(B1854=1, $G$21+($G$22-$G$21)*AD1854, $H$21+($H$22-$H$21)*AD1854))</f>
        <v>2.6547565414695648E-2</v>
      </c>
      <c r="AF1854" s="15">
        <f ca="1">ROUND(AC1854*(1-AE1854), 0)</f>
        <v>0</v>
      </c>
      <c r="AG1854" s="20">
        <f ca="1">RAND()</f>
        <v>3.7594139640510171E-2</v>
      </c>
      <c r="AH1854" s="15">
        <f ca="1">IF(B1854=1, ROUND(_xlfn.NORM.INV(AG1854,$C$17,$C$18)*(1+$T$14), 0), ROUND(_xlfn.NORM.INV(AG1854, $D$17, $D$18)*(1+$T$14), 0))</f>
        <v>106</v>
      </c>
      <c r="AI1854" s="20">
        <f ca="1">RAND()</f>
        <v>0.5544429898045875</v>
      </c>
      <c r="AJ1854" s="18">
        <f ca="1">IF(B1854=1, ROUND(_xlfn.NORM.INV(AI1854,$C$19,$C$20), 2), ROUND(_xlfn.NORM.INV(AI1854, $D$19, $D$20), 2))</f>
        <v>1759.13</v>
      </c>
      <c r="AK1854" s="15">
        <f ca="1">MIN(ROUND(H1854*(1+$C$22),0),AH1854)</f>
        <v>106</v>
      </c>
      <c r="AL1854" s="20">
        <f ca="1">RAND()</f>
        <v>0.42830236103951835</v>
      </c>
      <c r="AM1854" s="19">
        <f ca="1">(IF(B1854=1, $G$21+($G$22-$G$21)*AL1854, $H$21+($H$22-$H$21)*AL1854))</f>
        <v>2.284907083118555E-2</v>
      </c>
      <c r="AN1854" s="15">
        <f ca="1">ROUND(AK1854*(1-AM1854), 0)</f>
        <v>104</v>
      </c>
      <c r="AO1854" s="18">
        <f ca="1">SUM(IF(AN1854&gt;H1854, (AN1854-H1854)*($G$23+AJ1854), 0),IF(AF1854&gt;G1854,(AF1854-G1854)*($G$23+AB1854),0),IF(X1854&gt;F1854,(X1854-F1854)*($G$23+T1854),0),IF(P1854&gt;E1854,(P1854-E1854)*($G$23+L1854),0))</f>
        <v>0</v>
      </c>
      <c r="AP1854" s="18">
        <f>-$C$24</f>
        <v>-313614.51120000001</v>
      </c>
      <c r="AQ1854" s="17">
        <f ca="1">L1854*P1854+T1854*X1854+AB1854*AF1854+AJ1854*AN1854-AO1854+AP1854</f>
        <v>19410.658800000034</v>
      </c>
      <c r="AS1854" s="21">
        <f ca="1">SUM(IF(AN1854&gt;H1854, (AN1854-H1854), 0),IF(AF1854&gt;G1854,(AF1854-G1854),0),IF(X1854&gt;F1854,(X1854-F1854),0),IF(P1854&gt;E1854,(P1854-E1854),0))</f>
        <v>0</v>
      </c>
    </row>
    <row r="1855" spans="1:45" x14ac:dyDescent="0.4">
      <c r="A1855" s="15">
        <v>1827</v>
      </c>
      <c r="B1855" s="15">
        <f ca="1">IF(RAND() &lt; (8/12), 0, 1)</f>
        <v>0</v>
      </c>
      <c r="C1855" s="20">
        <f ca="1">RAND()</f>
        <v>9.557699676234066E-2</v>
      </c>
      <c r="D1855" s="15" t="str">
        <f ca="1">LOOKUP(C1855,$H$13:$H$16,$F$13:$F$16)</f>
        <v>Airbus A350-900</v>
      </c>
      <c r="E1855" s="15">
        <f ca="1">LOOKUP(D1855,$F$6:$F$9,$I$6:$I$9)</f>
        <v>0</v>
      </c>
      <c r="F1855" s="15">
        <f ca="1">LOOKUP(D1855,$F$6:$F$9,$J$6:$J$9)</f>
        <v>32</v>
      </c>
      <c r="G1855" s="15">
        <f ca="1">LOOKUP(D1855,$F$6:$F$9,$K$6:$K$9)</f>
        <v>21</v>
      </c>
      <c r="H1855" s="15">
        <f ca="1">LOOKUP(D1855,$F$6:$F$9,$L$6:$L$9)</f>
        <v>259</v>
      </c>
      <c r="I1855" s="20">
        <f ca="1">RAND()</f>
        <v>0.46876665506119009</v>
      </c>
      <c r="J1855" s="15">
        <f ca="1">IF(B1855=1, ROUND(_xlfn.NORM.INV(I1855,$C$5,$C$6)*(1+$T$14), 0), ROUND(_xlfn.NORM.INV(I1855, $D$5, $D$6)*(1+$T$14), 0))</f>
        <v>4</v>
      </c>
      <c r="K1855" s="20">
        <f ca="1">RAND()</f>
        <v>0.9810099248202413</v>
      </c>
      <c r="L1855" s="18">
        <f ca="1">IF(B1855=1, ROUND(_xlfn.NORM.INV(K1855,$C$7,$C$8), 2), ROUND(_xlfn.NORM.INV(K1855, $D$7, $D$8), 2))</f>
        <v>11438.11</v>
      </c>
      <c r="M1855" s="15">
        <f ca="1">MIN(E1855,J1855)</f>
        <v>0</v>
      </c>
      <c r="N1855" s="15">
        <f ca="1">RAND()</f>
        <v>0.78173528704025863</v>
      </c>
      <c r="O1855" s="19">
        <f ca="1">(IF(B1855=1, $G$21+($G$22-$G$21)*N1855, $H$21+($H$22-$H$21)*N1855))</f>
        <v>3.3452058611207758E-2</v>
      </c>
      <c r="P1855" s="15">
        <f ca="1">ROUND(M1855*(1-O1855), 0)</f>
        <v>0</v>
      </c>
      <c r="Q1855" s="20">
        <f ca="1">RAND()</f>
        <v>0.57182078699227368</v>
      </c>
      <c r="R1855" s="15">
        <f ca="1">IF(B1855=1, ROUND(_xlfn.NORM.INV(Q1855,$C$9,$C$10)*(1+$T$14), 0), ROUND(_xlfn.NORM.INV(Q1855, $D$9, $D$10)*(1+$T$14), 0))</f>
        <v>42</v>
      </c>
      <c r="S1855" s="20">
        <f ca="1">RAND()</f>
        <v>0.25104088610931086</v>
      </c>
      <c r="T1855" s="18">
        <f ca="1">IF(B1855=1, ROUND(_xlfn.NORM.INV(S1855,$C$11,$C$12), 2), ROUND(_xlfn.NORM.INV(S1855, $D$11, $D$12), 2))</f>
        <v>5093.2299999999996</v>
      </c>
      <c r="U1855" s="15">
        <f ca="1">MIN(F1855,R1855)</f>
        <v>32</v>
      </c>
      <c r="V1855" s="15">
        <f ca="1">RAND()</f>
        <v>0.70446579499859729</v>
      </c>
      <c r="W1855" s="19">
        <f ca="1">(IF(B1855=1, $G$21+($G$22-$G$21)*V1855, $H$21+($H$22-$H$21)*V1855))</f>
        <v>3.1133973849957919E-2</v>
      </c>
      <c r="X1855" s="15">
        <f ca="1">ROUND(U1855*(1-W1855), 0)</f>
        <v>31</v>
      </c>
      <c r="Y1855" s="20">
        <f ca="1">RAND()</f>
        <v>0.83125065681898769</v>
      </c>
      <c r="Z1855" s="15">
        <f ca="1">IF(B1855=1, ROUND(_xlfn.NORM.INV(Y1855,$C$13,$C$14)*(1+$T$14), 0), ROUND(_xlfn.NORM.INV(Y1855, $D$13, $D$14)*(1+$T$14), 0))</f>
        <v>45</v>
      </c>
      <c r="AA1855" s="20">
        <f ca="1">RAND()</f>
        <v>0.36267651859035965</v>
      </c>
      <c r="AB1855" s="18">
        <f ca="1">IF(B1855=1, ROUND(_xlfn.NORM.INV(AA1855,$C$15,$C$16), 2), ROUND(_xlfn.NORM.INV(AA1855, $D$15, $D$16), 2))</f>
        <v>2755.27</v>
      </c>
      <c r="AC1855" s="15">
        <f ca="1">MIN(G1855,Z1855)</f>
        <v>21</v>
      </c>
      <c r="AD1855" s="15">
        <f ca="1">RAND()</f>
        <v>0.26689812045828953</v>
      </c>
      <c r="AE1855" s="19">
        <f ca="1">(IF(B1855=1, $G$21+($G$22-$G$21)*AD1855, $H$21+($H$22-$H$21)*AD1855))</f>
        <v>1.8006943613748688E-2</v>
      </c>
      <c r="AF1855" s="15">
        <f ca="1">ROUND(AC1855*(1-AE1855), 0)</f>
        <v>21</v>
      </c>
      <c r="AG1855" s="20">
        <f ca="1">RAND()</f>
        <v>0.46301016236944637</v>
      </c>
      <c r="AH1855" s="15">
        <f ca="1">IF(B1855=1, ROUND(_xlfn.NORM.INV(AG1855,$C$17,$C$18)*(1+$T$14), 0), ROUND(_xlfn.NORM.INV(AG1855, $D$17, $D$18)*(1+$T$14), 0))</f>
        <v>195</v>
      </c>
      <c r="AI1855" s="20">
        <f ca="1">RAND()</f>
        <v>0.62889783784576714</v>
      </c>
      <c r="AJ1855" s="18">
        <f ca="1">IF(B1855=1, ROUND(_xlfn.NORM.INV(AI1855,$C$19,$C$20), 2), ROUND(_xlfn.NORM.INV(AI1855, $D$19, $D$20), 2))</f>
        <v>1773.72</v>
      </c>
      <c r="AK1855" s="15">
        <f ca="1">MIN(ROUND(H1855*(1+$C$22),0),AH1855)</f>
        <v>195</v>
      </c>
      <c r="AL1855" s="20">
        <f ca="1">RAND()</f>
        <v>6.3112233796568051E-2</v>
      </c>
      <c r="AM1855" s="19">
        <f ca="1">(IF(B1855=1, $G$21+($G$22-$G$21)*AL1855, $H$21+($H$22-$H$21)*AL1855))</f>
        <v>1.1893367013897042E-2</v>
      </c>
      <c r="AN1855" s="15">
        <f ca="1">ROUND(AK1855*(1-AM1855), 0)</f>
        <v>193</v>
      </c>
      <c r="AO1855" s="18">
        <f ca="1">SUM(IF(AN1855&gt;H1855, (AN1855-H1855)*($G$23+AJ1855), 0),IF(AF1855&gt;G1855,(AF1855-G1855)*($G$23+AB1855),0),IF(X1855&gt;F1855,(X1855-F1855)*($G$23+T1855),0),IF(P1855&gt;E1855,(P1855-E1855)*($G$23+L1855),0))</f>
        <v>0</v>
      </c>
      <c r="AP1855" s="18">
        <f>-$C$24</f>
        <v>-313614.51120000001</v>
      </c>
      <c r="AQ1855" s="17">
        <f ca="1">L1855*P1855+T1855*X1855+AB1855*AF1855+AJ1855*AN1855-AO1855+AP1855</f>
        <v>244464.2488</v>
      </c>
      <c r="AS1855" s="21">
        <f ca="1">SUM(IF(AN1855&gt;H1855, (AN1855-H1855), 0),IF(AF1855&gt;G1855,(AF1855-G1855),0),IF(X1855&gt;F1855,(X1855-F1855),0),IF(P1855&gt;E1855,(P1855-E1855),0))</f>
        <v>0</v>
      </c>
    </row>
    <row r="1856" spans="1:45" x14ac:dyDescent="0.4">
      <c r="A1856" s="15">
        <v>1828</v>
      </c>
      <c r="B1856" s="15">
        <f ca="1">IF(RAND() &lt; (8/12), 0, 1)</f>
        <v>0</v>
      </c>
      <c r="C1856" s="20">
        <f ca="1">RAND()</f>
        <v>0.2367783401934106</v>
      </c>
      <c r="D1856" s="15" t="str">
        <f ca="1">LOOKUP(C1856,$H$13:$H$16,$F$13:$F$16)</f>
        <v>Airbus A380-800</v>
      </c>
      <c r="E1856" s="15">
        <f ca="1">LOOKUP(D1856,$F$6:$F$9,$I$6:$I$9)</f>
        <v>14</v>
      </c>
      <c r="F1856" s="15">
        <f ca="1">LOOKUP(D1856,$F$6:$F$9,$J$6:$J$9)</f>
        <v>76</v>
      </c>
      <c r="G1856" s="15">
        <f ca="1">LOOKUP(D1856,$F$6:$F$9,$K$6:$K$9)</f>
        <v>56</v>
      </c>
      <c r="H1856" s="15">
        <f ca="1">LOOKUP(D1856,$F$6:$F$9,$L$6:$L$9)</f>
        <v>341</v>
      </c>
      <c r="I1856" s="20">
        <f ca="1">RAND()</f>
        <v>0.53731952505044611</v>
      </c>
      <c r="J1856" s="15">
        <f ca="1">IF(B1856=1, ROUND(_xlfn.NORM.INV(I1856,$C$5,$C$6)*(1+$T$14), 0), ROUND(_xlfn.NORM.INV(I1856, $D$5, $D$6)*(1+$T$14), 0))</f>
        <v>4</v>
      </c>
      <c r="K1856" s="20">
        <f ca="1">RAND()</f>
        <v>0.70950859624911544</v>
      </c>
      <c r="L1856" s="18">
        <f ca="1">IF(B1856=1, ROUND(_xlfn.NORM.INV(K1856,$C$7,$C$8), 2), ROUND(_xlfn.NORM.INV(K1856, $D$7, $D$8), 2))</f>
        <v>10743.94</v>
      </c>
      <c r="M1856" s="15">
        <f ca="1">MIN(E1856,J1856)</f>
        <v>4</v>
      </c>
      <c r="N1856" s="15">
        <f ca="1">RAND()</f>
        <v>0.22745393271114411</v>
      </c>
      <c r="O1856" s="19">
        <f ca="1">(IF(B1856=1, $G$21+($G$22-$G$21)*N1856, $H$21+($H$22-$H$21)*N1856))</f>
        <v>1.6823617981334325E-2</v>
      </c>
      <c r="P1856" s="15">
        <f ca="1">ROUND(M1856*(1-O1856), 0)</f>
        <v>4</v>
      </c>
      <c r="Q1856" s="20">
        <f ca="1">RAND()</f>
        <v>5.9783963177488908E-2</v>
      </c>
      <c r="R1856" s="15">
        <f ca="1">IF(B1856=1, ROUND(_xlfn.NORM.INV(Q1856,$C$9,$C$10)*(1+$T$14), 0), ROUND(_xlfn.NORM.INV(Q1856, $D$9, $D$10)*(1+$T$14), 0))</f>
        <v>24</v>
      </c>
      <c r="S1856" s="20">
        <f ca="1">RAND()</f>
        <v>0.86033427810062435</v>
      </c>
      <c r="T1856" s="18">
        <f ca="1">IF(B1856=1, ROUND(_xlfn.NORM.INV(S1856,$C$11,$C$12), 2), ROUND(_xlfn.NORM.INV(S1856, $D$11, $D$12), 2))</f>
        <v>5492.72</v>
      </c>
      <c r="U1856" s="15">
        <f ca="1">MIN(F1856,R1856)</f>
        <v>24</v>
      </c>
      <c r="V1856" s="15">
        <f ca="1">RAND()</f>
        <v>0.62647556389256953</v>
      </c>
      <c r="W1856" s="19">
        <f ca="1">(IF(B1856=1, $G$21+($G$22-$G$21)*V1856, $H$21+($H$22-$H$21)*V1856))</f>
        <v>2.8794266916777084E-2</v>
      </c>
      <c r="X1856" s="15">
        <f ca="1">ROUND(U1856*(1-W1856), 0)</f>
        <v>23</v>
      </c>
      <c r="Y1856" s="20">
        <f ca="1">RAND()</f>
        <v>0.72237927798312451</v>
      </c>
      <c r="Z1856" s="15">
        <f ca="1">IF(B1856=1, ROUND(_xlfn.NORM.INV(Y1856,$C$13,$C$14)*(1+$T$14), 0), ROUND(_xlfn.NORM.INV(Y1856, $D$13, $D$14)*(1+$T$14), 0))</f>
        <v>41</v>
      </c>
      <c r="AA1856" s="20">
        <f ca="1">RAND()</f>
        <v>0.99526353271189649</v>
      </c>
      <c r="AB1856" s="18">
        <f ca="1">IF(B1856=1, ROUND(_xlfn.NORM.INV(AA1856,$C$15,$C$16), 2), ROUND(_xlfn.NORM.INV(AA1856, $D$15, $D$16), 2))</f>
        <v>3113.29</v>
      </c>
      <c r="AC1856" s="15">
        <f ca="1">MIN(G1856,Z1856)</f>
        <v>41</v>
      </c>
      <c r="AD1856" s="15">
        <f ca="1">RAND()</f>
        <v>0.50146270603182452</v>
      </c>
      <c r="AE1856" s="19">
        <f ca="1">(IF(B1856=1, $G$21+($G$22-$G$21)*AD1856, $H$21+($H$22-$H$21)*AD1856))</f>
        <v>2.5043881180954734E-2</v>
      </c>
      <c r="AF1856" s="15">
        <f ca="1">ROUND(AC1856*(1-AE1856), 0)</f>
        <v>40</v>
      </c>
      <c r="AG1856" s="20">
        <f ca="1">RAND()</f>
        <v>0.83474943613208696</v>
      </c>
      <c r="AH1856" s="15">
        <f ca="1">IF(B1856=1, ROUND(_xlfn.NORM.INV(AG1856,$C$17,$C$18)*(1+$T$14), 0), ROUND(_xlfn.NORM.INV(AG1856, $D$17, $D$18)*(1+$T$14), 0))</f>
        <v>251</v>
      </c>
      <c r="AI1856" s="20">
        <f ca="1">RAND()</f>
        <v>0.10471028535042992</v>
      </c>
      <c r="AJ1856" s="18">
        <f ca="1">IF(B1856=1, ROUND(_xlfn.NORM.INV(AI1856,$C$19,$C$20), 2), ROUND(_xlfn.NORM.INV(AI1856, $D$19, $D$20), 2))</f>
        <v>1653.39</v>
      </c>
      <c r="AK1856" s="15">
        <f ca="1">MIN(ROUND(H1856*(1+$C$22),0),AH1856)</f>
        <v>251</v>
      </c>
      <c r="AL1856" s="20">
        <f ca="1">RAND()</f>
        <v>0.21981792551639423</v>
      </c>
      <c r="AM1856" s="19">
        <f ca="1">(IF(B1856=1, $G$21+($G$22-$G$21)*AL1856, $H$21+($H$22-$H$21)*AL1856))</f>
        <v>1.6594537765491826E-2</v>
      </c>
      <c r="AN1856" s="15">
        <f ca="1">ROUND(AK1856*(1-AM1856), 0)</f>
        <v>247</v>
      </c>
      <c r="AO1856" s="18">
        <f ca="1">SUM(IF(AN1856&gt;H1856, (AN1856-H1856)*($G$23+AJ1856), 0),IF(AF1856&gt;G1856,(AF1856-G1856)*($G$23+AB1856),0),IF(X1856&gt;F1856,(X1856-F1856)*($G$23+T1856),0),IF(P1856&gt;E1856,(P1856-E1856)*($G$23+L1856),0))</f>
        <v>0</v>
      </c>
      <c r="AP1856" s="18">
        <f>-$C$24</f>
        <v>-313614.51120000001</v>
      </c>
      <c r="AQ1856" s="17">
        <f ca="1">L1856*P1856+T1856*X1856+AB1856*AF1856+AJ1856*AN1856-AO1856+AP1856</f>
        <v>388612.73879999999</v>
      </c>
      <c r="AS1856" s="21">
        <f ca="1">SUM(IF(AN1856&gt;H1856, (AN1856-H1856), 0),IF(AF1856&gt;G1856,(AF1856-G1856),0),IF(X1856&gt;F1856,(X1856-F1856),0),IF(P1856&gt;E1856,(P1856-E1856),0))</f>
        <v>0</v>
      </c>
    </row>
    <row r="1857" spans="1:45" x14ac:dyDescent="0.4">
      <c r="A1857" s="15">
        <v>1829</v>
      </c>
      <c r="B1857" s="15">
        <f ca="1">IF(RAND() &lt; (8/12), 0, 1)</f>
        <v>0</v>
      </c>
      <c r="C1857" s="20">
        <f ca="1">RAND()</f>
        <v>0.59628671108039921</v>
      </c>
      <c r="D1857" s="15" t="str">
        <f ca="1">LOOKUP(C1857,$H$13:$H$16,$F$13:$F$16)</f>
        <v>Boeing 777-200LR</v>
      </c>
      <c r="E1857" s="15">
        <f ca="1">LOOKUP(D1857,$F$6:$F$9,$I$6:$I$9)</f>
        <v>0</v>
      </c>
      <c r="F1857" s="15">
        <f ca="1">LOOKUP(D1857,$F$6:$F$9,$J$6:$J$9)</f>
        <v>38</v>
      </c>
      <c r="G1857" s="15">
        <f ca="1">LOOKUP(D1857,$F$6:$F$9,$K$6:$K$9)</f>
        <v>0</v>
      </c>
      <c r="H1857" s="15">
        <f ca="1">LOOKUP(D1857,$F$6:$F$9,$L$6:$L$9)</f>
        <v>264</v>
      </c>
      <c r="I1857" s="20">
        <f ca="1">RAND()</f>
        <v>0.56534795005469196</v>
      </c>
      <c r="J1857" s="15">
        <f ca="1">IF(B1857=1, ROUND(_xlfn.NORM.INV(I1857,$C$5,$C$6)*(1+$T$14), 0), ROUND(_xlfn.NORM.INV(I1857, $D$5, $D$6)*(1+$T$14), 0))</f>
        <v>4</v>
      </c>
      <c r="K1857" s="20">
        <f ca="1">RAND()</f>
        <v>0.45787460142221381</v>
      </c>
      <c r="L1857" s="18">
        <f ca="1">IF(B1857=1, ROUND(_xlfn.NORM.INV(K1857,$C$7,$C$8), 2), ROUND(_xlfn.NORM.INV(K1857, $D$7, $D$8), 2))</f>
        <v>10444.17</v>
      </c>
      <c r="M1857" s="15">
        <f ca="1">MIN(E1857,J1857)</f>
        <v>0</v>
      </c>
      <c r="N1857" s="15">
        <f ca="1">RAND()</f>
        <v>0.89317748349682757</v>
      </c>
      <c r="O1857" s="19">
        <f ca="1">(IF(B1857=1, $G$21+($G$22-$G$21)*N1857, $H$21+($H$22-$H$21)*N1857))</f>
        <v>3.6795324504904824E-2</v>
      </c>
      <c r="P1857" s="15">
        <f ca="1">ROUND(M1857*(1-O1857), 0)</f>
        <v>0</v>
      </c>
      <c r="Q1857" s="20">
        <f ca="1">RAND()</f>
        <v>0.89021700508453094</v>
      </c>
      <c r="R1857" s="15">
        <f ca="1">IF(B1857=1, ROUND(_xlfn.NORM.INV(Q1857,$C$9,$C$10)*(1+$T$14), 0), ROUND(_xlfn.NORM.INV(Q1857, $D$9, $D$10)*(1+$T$14), 0))</f>
        <v>53</v>
      </c>
      <c r="S1857" s="20">
        <f ca="1">RAND()</f>
        <v>0.46977536975936562</v>
      </c>
      <c r="T1857" s="18">
        <f ca="1">IF(B1857=1, ROUND(_xlfn.NORM.INV(S1857,$C$11,$C$12), 2), ROUND(_xlfn.NORM.INV(S1857, $D$11, $D$12), 2))</f>
        <v>5228.91</v>
      </c>
      <c r="U1857" s="15">
        <f ca="1">MIN(F1857,R1857)</f>
        <v>38</v>
      </c>
      <c r="V1857" s="15">
        <f ca="1">RAND()</f>
        <v>4.6936218697278376E-2</v>
      </c>
      <c r="W1857" s="19">
        <f ca="1">(IF(B1857=1, $G$21+($G$22-$G$21)*V1857, $H$21+($H$22-$H$21)*V1857))</f>
        <v>1.1408086560918351E-2</v>
      </c>
      <c r="X1857" s="15">
        <f ca="1">ROUND(U1857*(1-W1857), 0)</f>
        <v>38</v>
      </c>
      <c r="Y1857" s="20">
        <f ca="1">RAND()</f>
        <v>0.56101399616303316</v>
      </c>
      <c r="Z1857" s="15">
        <f ca="1">IF(B1857=1, ROUND(_xlfn.NORM.INV(Y1857,$C$13,$C$14)*(1+$T$14), 0), ROUND(_xlfn.NORM.INV(Y1857, $D$13, $D$14)*(1+$T$14), 0))</f>
        <v>37</v>
      </c>
      <c r="AA1857" s="20">
        <f ca="1">RAND()</f>
        <v>0.64031403435923395</v>
      </c>
      <c r="AB1857" s="18">
        <f ca="1">IF(B1857=1, ROUND(_xlfn.NORM.INV(AA1857,$C$15,$C$16), 2), ROUND(_xlfn.NORM.INV(AA1857, $D$15, $D$16), 2))</f>
        <v>2841.64</v>
      </c>
      <c r="AC1857" s="15">
        <f ca="1">MIN(G1857,Z1857)</f>
        <v>0</v>
      </c>
      <c r="AD1857" s="15">
        <f ca="1">RAND()</f>
        <v>0.67094719240641632</v>
      </c>
      <c r="AE1857" s="19">
        <f ca="1">(IF(B1857=1, $G$21+($G$22-$G$21)*AD1857, $H$21+($H$22-$H$21)*AD1857))</f>
        <v>3.0128415772192489E-2</v>
      </c>
      <c r="AF1857" s="15">
        <f ca="1">ROUND(AC1857*(1-AE1857), 0)</f>
        <v>0</v>
      </c>
      <c r="AG1857" s="20">
        <f ca="1">RAND()</f>
        <v>0.47849373660782757</v>
      </c>
      <c r="AH1857" s="15">
        <f ca="1">IF(B1857=1, ROUND(_xlfn.NORM.INV(AG1857,$C$17,$C$18)*(1+$T$14), 0), ROUND(_xlfn.NORM.INV(AG1857, $D$17, $D$18)*(1+$T$14), 0))</f>
        <v>197</v>
      </c>
      <c r="AI1857" s="20">
        <f ca="1">RAND()</f>
        <v>0.20438242962892295</v>
      </c>
      <c r="AJ1857" s="18">
        <f ca="1">IF(B1857=1, ROUND(_xlfn.NORM.INV(AI1857,$C$19,$C$20), 2), ROUND(_xlfn.NORM.INV(AI1857, $D$19, $D$20), 2))</f>
        <v>1685.98</v>
      </c>
      <c r="AK1857" s="15">
        <f ca="1">MIN(ROUND(H1857*(1+$C$22),0),AH1857)</f>
        <v>197</v>
      </c>
      <c r="AL1857" s="20">
        <f ca="1">RAND()</f>
        <v>0.37943317166297086</v>
      </c>
      <c r="AM1857" s="19">
        <f ca="1">(IF(B1857=1, $G$21+($G$22-$G$21)*AL1857, $H$21+($H$22-$H$21)*AL1857))</f>
        <v>2.1382995149889124E-2</v>
      </c>
      <c r="AN1857" s="15">
        <f ca="1">ROUND(AK1857*(1-AM1857), 0)</f>
        <v>193</v>
      </c>
      <c r="AO1857" s="18">
        <f ca="1">SUM(IF(AN1857&gt;H1857, (AN1857-H1857)*($G$23+AJ1857), 0),IF(AF1857&gt;G1857,(AF1857-G1857)*($G$23+AB1857),0),IF(X1857&gt;F1857,(X1857-F1857)*($G$23+T1857),0),IF(P1857&gt;E1857,(P1857-E1857)*($G$23+L1857),0))</f>
        <v>0</v>
      </c>
      <c r="AP1857" s="18">
        <f>-$C$24</f>
        <v>-313614.51120000001</v>
      </c>
      <c r="AQ1857" s="17">
        <f ca="1">L1857*P1857+T1857*X1857+AB1857*AF1857+AJ1857*AN1857-AO1857+AP1857</f>
        <v>210478.20879999996</v>
      </c>
      <c r="AS1857" s="21">
        <f ca="1">SUM(IF(AN1857&gt;H1857, (AN1857-H1857), 0),IF(AF1857&gt;G1857,(AF1857-G1857),0),IF(X1857&gt;F1857,(X1857-F1857),0),IF(P1857&gt;E1857,(P1857-E1857),0))</f>
        <v>0</v>
      </c>
    </row>
    <row r="1858" spans="1:45" x14ac:dyDescent="0.4">
      <c r="A1858" s="15">
        <v>1830</v>
      </c>
      <c r="B1858" s="15">
        <f ca="1">IF(RAND() &lt; (8/12), 0, 1)</f>
        <v>0</v>
      </c>
      <c r="C1858" s="20">
        <f ca="1">RAND()</f>
        <v>0.49171885024006512</v>
      </c>
      <c r="D1858" s="15" t="str">
        <f ca="1">LOOKUP(C1858,$H$13:$H$16,$F$13:$F$16)</f>
        <v>Airbus A380-800</v>
      </c>
      <c r="E1858" s="15">
        <f ca="1">LOOKUP(D1858,$F$6:$F$9,$I$6:$I$9)</f>
        <v>14</v>
      </c>
      <c r="F1858" s="15">
        <f ca="1">LOOKUP(D1858,$F$6:$F$9,$J$6:$J$9)</f>
        <v>76</v>
      </c>
      <c r="G1858" s="15">
        <f ca="1">LOOKUP(D1858,$F$6:$F$9,$K$6:$K$9)</f>
        <v>56</v>
      </c>
      <c r="H1858" s="15">
        <f ca="1">LOOKUP(D1858,$F$6:$F$9,$L$6:$L$9)</f>
        <v>341</v>
      </c>
      <c r="I1858" s="20">
        <f ca="1">RAND()</f>
        <v>0.49678312833479432</v>
      </c>
      <c r="J1858" s="15">
        <f ca="1">IF(B1858=1, ROUND(_xlfn.NORM.INV(I1858,$C$5,$C$6)*(1+$T$14), 0), ROUND(_xlfn.NORM.INV(I1858, $D$5, $D$6)*(1+$T$14), 0))</f>
        <v>4</v>
      </c>
      <c r="K1858" s="20">
        <f ca="1">RAND()</f>
        <v>0.51437346732106559</v>
      </c>
      <c r="L1858" s="18">
        <f ca="1">IF(B1858=1, ROUND(_xlfn.NORM.INV(K1858,$C$7,$C$8), 2), ROUND(_xlfn.NORM.INV(K1858, $D$7, $D$8), 2))</f>
        <v>10508.8</v>
      </c>
      <c r="M1858" s="15">
        <f ca="1">MIN(E1858,J1858)</f>
        <v>4</v>
      </c>
      <c r="N1858" s="15">
        <f ca="1">RAND()</f>
        <v>5.2958100533613162E-2</v>
      </c>
      <c r="O1858" s="19">
        <f ca="1">(IF(B1858=1, $G$21+($G$22-$G$21)*N1858, $H$21+($H$22-$H$21)*N1858))</f>
        <v>1.1588743016008395E-2</v>
      </c>
      <c r="P1858" s="15">
        <f ca="1">ROUND(M1858*(1-O1858), 0)</f>
        <v>4</v>
      </c>
      <c r="Q1858" s="20">
        <f ca="1">RAND()</f>
        <v>9.3859758195528054E-2</v>
      </c>
      <c r="R1858" s="15">
        <f ca="1">IF(B1858=1, ROUND(_xlfn.NORM.INV(Q1858,$C$9,$C$10)*(1+$T$14), 0), ROUND(_xlfn.NORM.INV(Q1858, $D$9, $D$10)*(1+$T$14), 0))</f>
        <v>26</v>
      </c>
      <c r="S1858" s="20">
        <f ca="1">RAND()</f>
        <v>0.67744884856668541</v>
      </c>
      <c r="T1858" s="18">
        <f ca="1">IF(B1858=1, ROUND(_xlfn.NORM.INV(S1858,$C$11,$C$12), 2), ROUND(_xlfn.NORM.INV(S1858, $D$11, $D$12), 2))</f>
        <v>5351.15</v>
      </c>
      <c r="U1858" s="15">
        <f ca="1">MIN(F1858,R1858)</f>
        <v>26</v>
      </c>
      <c r="V1858" s="15">
        <f ca="1">RAND()</f>
        <v>0.22088039628237444</v>
      </c>
      <c r="W1858" s="19">
        <f ca="1">(IF(B1858=1, $G$21+($G$22-$G$21)*V1858, $H$21+($H$22-$H$21)*V1858))</f>
        <v>1.6626411888471235E-2</v>
      </c>
      <c r="X1858" s="15">
        <f ca="1">ROUND(U1858*(1-W1858), 0)</f>
        <v>26</v>
      </c>
      <c r="Y1858" s="20">
        <f ca="1">RAND()</f>
        <v>0.96118883869890126</v>
      </c>
      <c r="Z1858" s="15">
        <f ca="1">IF(B1858=1, ROUND(_xlfn.NORM.INV(Y1858,$C$13,$C$14)*(1+$T$14), 0), ROUND(_xlfn.NORM.INV(Y1858, $D$13, $D$14)*(1+$T$14), 0))</f>
        <v>52</v>
      </c>
      <c r="AA1858" s="20">
        <f ca="1">RAND()</f>
        <v>0.78401419607525591</v>
      </c>
      <c r="AB1858" s="18">
        <f ca="1">IF(B1858=1, ROUND(_xlfn.NORM.INV(AA1858,$C$15,$C$16), 2), ROUND(_xlfn.NORM.INV(AA1858, $D$15, $D$16), 2))</f>
        <v>2893.47</v>
      </c>
      <c r="AC1858" s="15">
        <f ca="1">MIN(G1858,Z1858)</f>
        <v>52</v>
      </c>
      <c r="AD1858" s="15">
        <f ca="1">RAND()</f>
        <v>0.80600558015485457</v>
      </c>
      <c r="AE1858" s="19">
        <f ca="1">(IF(B1858=1, $G$21+($G$22-$G$21)*AD1858, $H$21+($H$22-$H$21)*AD1858))</f>
        <v>3.4180167404645634E-2</v>
      </c>
      <c r="AF1858" s="15">
        <f ca="1">ROUND(AC1858*(1-AE1858), 0)</f>
        <v>50</v>
      </c>
      <c r="AG1858" s="20">
        <f ca="1">RAND()</f>
        <v>0.7347420814160488</v>
      </c>
      <c r="AH1858" s="15">
        <f ca="1">IF(B1858=1, ROUND(_xlfn.NORM.INV(AG1858,$C$17,$C$18)*(1+$T$14), 0), ROUND(_xlfn.NORM.INV(AG1858, $D$17, $D$18)*(1+$T$14), 0))</f>
        <v>232</v>
      </c>
      <c r="AI1858" s="20">
        <f ca="1">RAND()</f>
        <v>0.94943042548484202</v>
      </c>
      <c r="AJ1858" s="18">
        <f ca="1">IF(B1858=1, ROUND(_xlfn.NORM.INV(AI1858,$C$19,$C$20), 2), ROUND(_xlfn.NORM.INV(AI1858, $D$19, $D$20), 2))</f>
        <v>1873.26</v>
      </c>
      <c r="AK1858" s="15">
        <f ca="1">MIN(ROUND(H1858*(1+$C$22),0),AH1858)</f>
        <v>232</v>
      </c>
      <c r="AL1858" s="20">
        <f ca="1">RAND()</f>
        <v>0.75431393850551676</v>
      </c>
      <c r="AM1858" s="19">
        <f ca="1">(IF(B1858=1, $G$21+($G$22-$G$21)*AL1858, $H$21+($H$22-$H$21)*AL1858))</f>
        <v>3.2629418155165499E-2</v>
      </c>
      <c r="AN1858" s="15">
        <f ca="1">ROUND(AK1858*(1-AM1858), 0)</f>
        <v>224</v>
      </c>
      <c r="AO1858" s="18">
        <f ca="1">SUM(IF(AN1858&gt;H1858, (AN1858-H1858)*($G$23+AJ1858), 0),IF(AF1858&gt;G1858,(AF1858-G1858)*($G$23+AB1858),0),IF(X1858&gt;F1858,(X1858-F1858)*($G$23+T1858),0),IF(P1858&gt;E1858,(P1858-E1858)*($G$23+L1858),0))</f>
        <v>0</v>
      </c>
      <c r="AP1858" s="18">
        <f>-$C$24</f>
        <v>-313614.51120000001</v>
      </c>
      <c r="AQ1858" s="17">
        <f ca="1">L1858*P1858+T1858*X1858+AB1858*AF1858+AJ1858*AN1858-AO1858+AP1858</f>
        <v>431834.32879999996</v>
      </c>
      <c r="AS1858" s="21">
        <f ca="1">SUM(IF(AN1858&gt;H1858, (AN1858-H1858), 0),IF(AF1858&gt;G1858,(AF1858-G1858),0),IF(X1858&gt;F1858,(X1858-F1858),0),IF(P1858&gt;E1858,(P1858-E1858),0))</f>
        <v>0</v>
      </c>
    </row>
    <row r="1859" spans="1:45" x14ac:dyDescent="0.4">
      <c r="A1859" s="15">
        <v>1831</v>
      </c>
      <c r="B1859" s="15">
        <f ca="1">IF(RAND() &lt; (8/12), 0, 1)</f>
        <v>0</v>
      </c>
      <c r="C1859" s="20">
        <f ca="1">RAND()</f>
        <v>0.63002220126995268</v>
      </c>
      <c r="D1859" s="15" t="str">
        <f ca="1">LOOKUP(C1859,$H$13:$H$16,$F$13:$F$16)</f>
        <v>Boeing 777-300ER</v>
      </c>
      <c r="E1859" s="15">
        <f ca="1">LOOKUP(D1859,$F$6:$F$9,$I$6:$I$9)</f>
        <v>8</v>
      </c>
      <c r="F1859" s="15">
        <f ca="1">LOOKUP(D1859,$F$6:$F$9,$J$6:$J$9)</f>
        <v>40</v>
      </c>
      <c r="G1859" s="15">
        <f ca="1">LOOKUP(D1859,$F$6:$F$9,$K$6:$K$9)</f>
        <v>24</v>
      </c>
      <c r="H1859" s="15">
        <f ca="1">LOOKUP(D1859,$F$6:$F$9,$L$6:$L$9)</f>
        <v>260</v>
      </c>
      <c r="I1859" s="20">
        <f ca="1">RAND()</f>
        <v>0.73187268244261561</v>
      </c>
      <c r="J1859" s="15">
        <f ca="1">IF(B1859=1, ROUND(_xlfn.NORM.INV(I1859,$C$5,$C$6)*(1+$T$14), 0), ROUND(_xlfn.NORM.INV(I1859, $D$5, $D$6)*(1+$T$14), 0))</f>
        <v>5</v>
      </c>
      <c r="K1859" s="20">
        <f ca="1">RAND()</f>
        <v>0.77270210567984432</v>
      </c>
      <c r="L1859" s="18">
        <f ca="1">IF(B1859=1, ROUND(_xlfn.NORM.INV(K1859,$C$7,$C$8), 2), ROUND(_xlfn.NORM.INV(K1859, $D$7, $D$8), 2))</f>
        <v>10833.19</v>
      </c>
      <c r="M1859" s="15">
        <f ca="1">MIN(E1859,J1859)</f>
        <v>5</v>
      </c>
      <c r="N1859" s="15">
        <f ca="1">RAND()</f>
        <v>0.68022436973819722</v>
      </c>
      <c r="O1859" s="19">
        <f ca="1">(IF(B1859=1, $G$21+($G$22-$G$21)*N1859, $H$21+($H$22-$H$21)*N1859))</f>
        <v>3.0406731092145915E-2</v>
      </c>
      <c r="P1859" s="15">
        <f ca="1">ROUND(M1859*(1-O1859), 0)</f>
        <v>5</v>
      </c>
      <c r="Q1859" s="20">
        <f ca="1">RAND()</f>
        <v>0.7052300532895851</v>
      </c>
      <c r="R1859" s="15">
        <f ca="1">IF(B1859=1, ROUND(_xlfn.NORM.INV(Q1859,$C$9,$C$10)*(1+$T$14), 0), ROUND(_xlfn.NORM.INV(Q1859, $D$9, $D$10)*(1+$T$14), 0))</f>
        <v>46</v>
      </c>
      <c r="S1859" s="20">
        <f ca="1">RAND()</f>
        <v>0.96705970919785511</v>
      </c>
      <c r="T1859" s="18">
        <f ca="1">IF(B1859=1, ROUND(_xlfn.NORM.INV(S1859,$C$11,$C$12), 2), ROUND(_xlfn.NORM.INV(S1859, $D$11, $D$12), 2))</f>
        <v>5665.31</v>
      </c>
      <c r="U1859" s="15">
        <f ca="1">MIN(F1859,R1859)</f>
        <v>40</v>
      </c>
      <c r="V1859" s="15">
        <f ca="1">RAND()</f>
        <v>6.3368692251156489E-2</v>
      </c>
      <c r="W1859" s="19">
        <f ca="1">(IF(B1859=1, $G$21+($G$22-$G$21)*V1859, $H$21+($H$22-$H$21)*V1859))</f>
        <v>1.1901060767534695E-2</v>
      </c>
      <c r="X1859" s="15">
        <f ca="1">ROUND(U1859*(1-W1859), 0)</f>
        <v>40</v>
      </c>
      <c r="Y1859" s="20">
        <f ca="1">RAND()</f>
        <v>0.98925290964109658</v>
      </c>
      <c r="Z1859" s="15">
        <f ca="1">IF(B1859=1, ROUND(_xlfn.NORM.INV(Y1859,$C$13,$C$14)*(1+$T$14), 0), ROUND(_xlfn.NORM.INV(Y1859, $D$13, $D$14)*(1+$T$14), 0))</f>
        <v>57</v>
      </c>
      <c r="AA1859" s="20">
        <f ca="1">RAND()</f>
        <v>9.0010927910965766E-2</v>
      </c>
      <c r="AB1859" s="18">
        <f ca="1">IF(B1859=1, ROUND(_xlfn.NORM.INV(AA1859,$C$15,$C$16), 2), ROUND(_xlfn.NORM.INV(AA1859, $D$15, $D$16), 2))</f>
        <v>2635.03</v>
      </c>
      <c r="AC1859" s="15">
        <f ca="1">MIN(G1859,Z1859)</f>
        <v>24</v>
      </c>
      <c r="AD1859" s="15">
        <f ca="1">RAND()</f>
        <v>0.79124938046477578</v>
      </c>
      <c r="AE1859" s="19">
        <f ca="1">(IF(B1859=1, $G$21+($G$22-$G$21)*AD1859, $H$21+($H$22-$H$21)*AD1859))</f>
        <v>3.3737481413943275E-2</v>
      </c>
      <c r="AF1859" s="15">
        <f ca="1">ROUND(AC1859*(1-AE1859), 0)</f>
        <v>23</v>
      </c>
      <c r="AG1859" s="20">
        <f ca="1">RAND()</f>
        <v>0.99266926123130328</v>
      </c>
      <c r="AH1859" s="15">
        <f ca="1">IF(B1859=1, ROUND(_xlfn.NORM.INV(AG1859,$C$17,$C$18)*(1+$T$14), 0), ROUND(_xlfn.NORM.INV(AG1859, $D$17, $D$18)*(1+$T$14), 0))</f>
        <v>328</v>
      </c>
      <c r="AI1859" s="20">
        <f ca="1">RAND()</f>
        <v>0.46245402461845364</v>
      </c>
      <c r="AJ1859" s="18">
        <f ca="1">IF(B1859=1, ROUND(_xlfn.NORM.INV(AI1859,$C$19,$C$20), 2), ROUND(_xlfn.NORM.INV(AI1859, $D$19, $D$20), 2))</f>
        <v>1741.57</v>
      </c>
      <c r="AK1859" s="15">
        <f ca="1">MIN(ROUND(H1859*(1+$C$22),0),AH1859)</f>
        <v>273</v>
      </c>
      <c r="AL1859" s="20">
        <f ca="1">RAND()</f>
        <v>0.85755251935440324</v>
      </c>
      <c r="AM1859" s="19">
        <f ca="1">(IF(B1859=1, $G$21+($G$22-$G$21)*AL1859, $H$21+($H$22-$H$21)*AL1859))</f>
        <v>3.5726575580632094E-2</v>
      </c>
      <c r="AN1859" s="15">
        <f ca="1">ROUND(AK1859*(1-AM1859), 0)</f>
        <v>263</v>
      </c>
      <c r="AO1859" s="18">
        <f ca="1">SUM(IF(AN1859&gt;H1859, (AN1859-H1859)*($G$23+AJ1859), 0),IF(AF1859&gt;G1859,(AF1859-G1859)*($G$23+AB1859),0),IF(X1859&gt;F1859,(X1859-F1859)*($G$23+T1859),0),IF(P1859&gt;E1859,(P1859-E1859)*($G$23+L1859),0))</f>
        <v>7777.7099999999991</v>
      </c>
      <c r="AP1859" s="18">
        <f>-$C$24</f>
        <v>-313614.51120000001</v>
      </c>
      <c r="AQ1859" s="17">
        <f ca="1">L1859*P1859+T1859*X1859+AB1859*AF1859+AJ1859*AN1859-AO1859+AP1859</f>
        <v>478024.72879999998</v>
      </c>
      <c r="AS1859" s="21">
        <f ca="1">SUM(IF(AN1859&gt;H1859, (AN1859-H1859), 0),IF(AF1859&gt;G1859,(AF1859-G1859),0),IF(X1859&gt;F1859,(X1859-F1859),0),IF(P1859&gt;E1859,(P1859-E1859),0))</f>
        <v>3</v>
      </c>
    </row>
    <row r="1860" spans="1:45" x14ac:dyDescent="0.4">
      <c r="A1860" s="15">
        <v>1832</v>
      </c>
      <c r="B1860" s="15">
        <f ca="1">IF(RAND() &lt; (8/12), 0, 1)</f>
        <v>1</v>
      </c>
      <c r="C1860" s="20">
        <f ca="1">RAND()</f>
        <v>8.6519557785679213E-2</v>
      </c>
      <c r="D1860" s="15" t="str">
        <f ca="1">LOOKUP(C1860,$H$13:$H$16,$F$13:$F$16)</f>
        <v>Airbus A350-900</v>
      </c>
      <c r="E1860" s="15">
        <f ca="1">LOOKUP(D1860,$F$6:$F$9,$I$6:$I$9)</f>
        <v>0</v>
      </c>
      <c r="F1860" s="15">
        <f ca="1">LOOKUP(D1860,$F$6:$F$9,$J$6:$J$9)</f>
        <v>32</v>
      </c>
      <c r="G1860" s="15">
        <f ca="1">LOOKUP(D1860,$F$6:$F$9,$K$6:$K$9)</f>
        <v>21</v>
      </c>
      <c r="H1860" s="15">
        <f ca="1">LOOKUP(D1860,$F$6:$F$9,$L$6:$L$9)</f>
        <v>259</v>
      </c>
      <c r="I1860" s="20">
        <f ca="1">RAND()</f>
        <v>0.91472114757141565</v>
      </c>
      <c r="J1860" s="15">
        <f ca="1">IF(B1860=1, ROUND(_xlfn.NORM.INV(I1860,$C$5,$C$6)*(1+$T$14), 0), ROUND(_xlfn.NORM.INV(I1860, $D$5, $D$6)*(1+$T$14), 0))</f>
        <v>9</v>
      </c>
      <c r="K1860" s="20">
        <f ca="1">RAND()</f>
        <v>0.80431528775221439</v>
      </c>
      <c r="L1860" s="18">
        <f ca="1">IF(B1860=1, ROUND(_xlfn.NORM.INV(K1860,$C$7,$C$8), 2), ROUND(_xlfn.NORM.INV(K1860, $D$7, $D$8), 2))</f>
        <v>15204.66</v>
      </c>
      <c r="M1860" s="15">
        <f ca="1">MIN(E1860,J1860)</f>
        <v>0</v>
      </c>
      <c r="N1860" s="15">
        <f ca="1">RAND()</f>
        <v>0.53409282830873672</v>
      </c>
      <c r="O1860" s="19">
        <f ca="1">(IF(B1860=1, $G$21+($G$22-$G$21)*N1860, $H$21+($H$22-$H$21)*N1860))</f>
        <v>3.3693248990805787E-2</v>
      </c>
      <c r="P1860" s="15">
        <f ca="1">ROUND(M1860*(1-O1860), 0)</f>
        <v>0</v>
      </c>
      <c r="Q1860" s="20">
        <f ca="1">RAND()</f>
        <v>0.36728154162124227</v>
      </c>
      <c r="R1860" s="15">
        <f ca="1">IF(B1860=1, ROUND(_xlfn.NORM.INV(Q1860,$C$9,$C$10)*(1+$T$14), 0), ROUND(_xlfn.NORM.INV(Q1860, $D$9, $D$10)*(1+$T$14), 0))</f>
        <v>52</v>
      </c>
      <c r="S1860" s="20">
        <f ca="1">RAND()</f>
        <v>0.40172572670777973</v>
      </c>
      <c r="T1860" s="18">
        <f ca="1">IF(B1860=1, ROUND(_xlfn.NORM.INV(S1860,$C$11,$C$12), 2), ROUND(_xlfn.NORM.INV(S1860, $D$11, $D$12), 2))</f>
        <v>6605.02</v>
      </c>
      <c r="U1860" s="15">
        <f ca="1">MIN(F1860,R1860)</f>
        <v>32</v>
      </c>
      <c r="V1860" s="15">
        <f ca="1">RAND()</f>
        <v>0.30718369117000288</v>
      </c>
      <c r="W1860" s="19">
        <f ca="1">(IF(B1860=1, $G$21+($G$22-$G$21)*V1860, $H$21+($H$22-$H$21)*V1860))</f>
        <v>2.5751429190950102E-2</v>
      </c>
      <c r="X1860" s="15">
        <f ca="1">ROUND(U1860*(1-W1860), 0)</f>
        <v>31</v>
      </c>
      <c r="Y1860" s="20">
        <f ca="1">RAND()</f>
        <v>0.48181779861924012</v>
      </c>
      <c r="Z1860" s="15">
        <f ca="1">IF(B1860=1, ROUND(_xlfn.NORM.INV(Y1860,$C$13,$C$14)*(1+$T$14), 0), ROUND(_xlfn.NORM.INV(Y1860, $D$13, $D$14)*(1+$T$14), 0))</f>
        <v>54</v>
      </c>
      <c r="AA1860" s="20">
        <f ca="1">RAND()</f>
        <v>0.77618384425350329</v>
      </c>
      <c r="AB1860" s="18">
        <f ca="1">IF(B1860=1, ROUND(_xlfn.NORM.INV(AA1860,$C$15,$C$16), 2), ROUND(_xlfn.NORM.INV(AA1860, $D$15, $D$16), 2))</f>
        <v>4007.56</v>
      </c>
      <c r="AC1860" s="15">
        <f ca="1">MIN(G1860,Z1860)</f>
        <v>21</v>
      </c>
      <c r="AD1860" s="15">
        <f ca="1">RAND()</f>
        <v>0.71472212293907944</v>
      </c>
      <c r="AE1860" s="19">
        <f ca="1">(IF(B1860=1, $G$21+($G$22-$G$21)*AD1860, $H$21+($H$22-$H$21)*AD1860))</f>
        <v>4.0015274302867783E-2</v>
      </c>
      <c r="AF1860" s="15">
        <f ca="1">ROUND(AC1860*(1-AE1860), 0)</f>
        <v>20</v>
      </c>
      <c r="AG1860" s="20">
        <f ca="1">RAND()</f>
        <v>0.98243925402287713</v>
      </c>
      <c r="AH1860" s="15">
        <f ca="1">IF(B1860=1, ROUND(_xlfn.NORM.INV(AG1860,$C$17,$C$18)*(1+$T$14), 0), ROUND(_xlfn.NORM.INV(AG1860, $D$17, $D$18)*(1+$T$14), 0))</f>
        <v>570</v>
      </c>
      <c r="AI1860" s="20">
        <f ca="1">RAND()</f>
        <v>9.4672157565618975E-2</v>
      </c>
      <c r="AJ1860" s="18">
        <f ca="1">IF(B1860=1, ROUND(_xlfn.NORM.INV(AI1860,$C$19,$C$20), 2), ROUND(_xlfn.NORM.INV(AI1860, $D$19, $D$20), 2))</f>
        <v>1881.98</v>
      </c>
      <c r="AK1860" s="15">
        <f ca="1">MIN(ROUND(H1860*(1+$C$22),0),AH1860)</f>
        <v>272</v>
      </c>
      <c r="AL1860" s="20">
        <f ca="1">RAND()</f>
        <v>0.94294534619928505</v>
      </c>
      <c r="AM1860" s="19">
        <f ca="1">(IF(B1860=1, $G$21+($G$22-$G$21)*AL1860, $H$21+($H$22-$H$21)*AL1860))</f>
        <v>4.8003087116974978E-2</v>
      </c>
      <c r="AN1860" s="15">
        <f ca="1">ROUND(AK1860*(1-AM1860), 0)</f>
        <v>259</v>
      </c>
      <c r="AO1860" s="18">
        <f ca="1">SUM(IF(AN1860&gt;H1860, (AN1860-H1860)*($G$23+AJ1860), 0),IF(AF1860&gt;G1860,(AF1860-G1860)*($G$23+AB1860),0),IF(X1860&gt;F1860,(X1860-F1860)*($G$23+T1860),0),IF(P1860&gt;E1860,(P1860-E1860)*($G$23+L1860),0))</f>
        <v>0</v>
      </c>
      <c r="AP1860" s="18">
        <f>-$C$24</f>
        <v>-313614.51120000001</v>
      </c>
      <c r="AQ1860" s="17">
        <f ca="1">L1860*P1860+T1860*X1860+AB1860*AF1860+AJ1860*AN1860-AO1860+AP1860</f>
        <v>458725.12880000001</v>
      </c>
      <c r="AS1860" s="21">
        <f ca="1">SUM(IF(AN1860&gt;H1860, (AN1860-H1860), 0),IF(AF1860&gt;G1860,(AF1860-G1860),0),IF(X1860&gt;F1860,(X1860-F1860),0),IF(P1860&gt;E1860,(P1860-E1860),0))</f>
        <v>0</v>
      </c>
    </row>
    <row r="1861" spans="1:45" x14ac:dyDescent="0.4">
      <c r="A1861" s="15">
        <v>1833</v>
      </c>
      <c r="B1861" s="15">
        <f ca="1">IF(RAND() &lt; (8/12), 0, 1)</f>
        <v>0</v>
      </c>
      <c r="C1861" s="20">
        <f ca="1">RAND()</f>
        <v>0.76071164444878847</v>
      </c>
      <c r="D1861" s="15" t="str">
        <f ca="1">LOOKUP(C1861,$H$13:$H$16,$F$13:$F$16)</f>
        <v>Boeing 777-300ER</v>
      </c>
      <c r="E1861" s="15">
        <f ca="1">LOOKUP(D1861,$F$6:$F$9,$I$6:$I$9)</f>
        <v>8</v>
      </c>
      <c r="F1861" s="15">
        <f ca="1">LOOKUP(D1861,$F$6:$F$9,$J$6:$J$9)</f>
        <v>40</v>
      </c>
      <c r="G1861" s="15">
        <f ca="1">LOOKUP(D1861,$F$6:$F$9,$K$6:$K$9)</f>
        <v>24</v>
      </c>
      <c r="H1861" s="15">
        <f ca="1">LOOKUP(D1861,$F$6:$F$9,$L$6:$L$9)</f>
        <v>260</v>
      </c>
      <c r="I1861" s="20">
        <f ca="1">RAND()</f>
        <v>0.72586781858533445</v>
      </c>
      <c r="J1861" s="15">
        <f ca="1">IF(B1861=1, ROUND(_xlfn.NORM.INV(I1861,$C$5,$C$6)*(1+$T$14), 0), ROUND(_xlfn.NORM.INV(I1861, $D$5, $D$6)*(1+$T$14), 0))</f>
        <v>5</v>
      </c>
      <c r="K1861" s="20">
        <f ca="1">RAND()</f>
        <v>0.85789255623834537</v>
      </c>
      <c r="L1861" s="18">
        <f ca="1">IF(B1861=1, ROUND(_xlfn.NORM.INV(K1861,$C$7,$C$8), 2), ROUND(_xlfn.NORM.INV(K1861, $D$7, $D$8), 2))</f>
        <v>10980.45</v>
      </c>
      <c r="M1861" s="15">
        <f ca="1">MIN(E1861,J1861)</f>
        <v>5</v>
      </c>
      <c r="N1861" s="15">
        <f ca="1">RAND()</f>
        <v>0.99793641487503248</v>
      </c>
      <c r="O1861" s="19">
        <f ca="1">(IF(B1861=1, $G$21+($G$22-$G$21)*N1861, $H$21+($H$22-$H$21)*N1861))</f>
        <v>3.9938092446250975E-2</v>
      </c>
      <c r="P1861" s="15">
        <f ca="1">ROUND(M1861*(1-O1861), 0)</f>
        <v>5</v>
      </c>
      <c r="Q1861" s="20">
        <f ca="1">RAND()</f>
        <v>0.97758579331477857</v>
      </c>
      <c r="R1861" s="15">
        <f ca="1">IF(B1861=1, ROUND(_xlfn.NORM.INV(Q1861,$C$9,$C$10)*(1+$T$14), 0), ROUND(_xlfn.NORM.INV(Q1861, $D$9, $D$10)*(1+$T$14), 0))</f>
        <v>61</v>
      </c>
      <c r="S1861" s="20">
        <f ca="1">RAND()</f>
        <v>0.44508535923265957</v>
      </c>
      <c r="T1861" s="18">
        <f ca="1">IF(B1861=1, ROUND(_xlfn.NORM.INV(S1861,$C$11,$C$12), 2), ROUND(_xlfn.NORM.INV(S1861, $D$11, $D$12), 2))</f>
        <v>5214.72</v>
      </c>
      <c r="U1861" s="15">
        <f ca="1">MIN(F1861,R1861)</f>
        <v>40</v>
      </c>
      <c r="V1861" s="15">
        <f ca="1">RAND()</f>
        <v>0.89340301243655118</v>
      </c>
      <c r="W1861" s="19">
        <f ca="1">(IF(B1861=1, $G$21+($G$22-$G$21)*V1861, $H$21+($H$22-$H$21)*V1861))</f>
        <v>3.6802090373096535E-2</v>
      </c>
      <c r="X1861" s="15">
        <f ca="1">ROUND(U1861*(1-W1861), 0)</f>
        <v>39</v>
      </c>
      <c r="Y1861" s="20">
        <f ca="1">RAND()</f>
        <v>0.49021821374516039</v>
      </c>
      <c r="Z1861" s="15">
        <f ca="1">IF(B1861=1, ROUND(_xlfn.NORM.INV(Y1861,$C$13,$C$14)*(1+$T$14), 0), ROUND(_xlfn.NORM.INV(Y1861, $D$13, $D$14)*(1+$T$14), 0))</f>
        <v>35</v>
      </c>
      <c r="AA1861" s="20">
        <f ca="1">RAND()</f>
        <v>0.3725101196343541</v>
      </c>
      <c r="AB1861" s="18">
        <f ca="1">IF(B1861=1, ROUND(_xlfn.NORM.INV(AA1861,$C$15,$C$16), 2), ROUND(_xlfn.NORM.INV(AA1861, $D$15, $D$16), 2))</f>
        <v>2758.44</v>
      </c>
      <c r="AC1861" s="15">
        <f ca="1">MIN(G1861,Z1861)</f>
        <v>24</v>
      </c>
      <c r="AD1861" s="15">
        <f ca="1">RAND()</f>
        <v>0.41457314674459933</v>
      </c>
      <c r="AE1861" s="19">
        <f ca="1">(IF(B1861=1, $G$21+($G$22-$G$21)*AD1861, $H$21+($H$22-$H$21)*AD1861))</f>
        <v>2.2437194402337979E-2</v>
      </c>
      <c r="AF1861" s="15">
        <f ca="1">ROUND(AC1861*(1-AE1861), 0)</f>
        <v>23</v>
      </c>
      <c r="AG1861" s="20">
        <f ca="1">RAND()</f>
        <v>0.26617737966636856</v>
      </c>
      <c r="AH1861" s="15">
        <f ca="1">IF(B1861=1, ROUND(_xlfn.NORM.INV(AG1861,$C$17,$C$18)*(1+$T$14), 0), ROUND(_xlfn.NORM.INV(AG1861, $D$17, $D$18)*(1+$T$14), 0))</f>
        <v>167</v>
      </c>
      <c r="AI1861" s="20">
        <f ca="1">RAND()</f>
        <v>0.51184770691711767</v>
      </c>
      <c r="AJ1861" s="18">
        <f ca="1">IF(B1861=1, ROUND(_xlfn.NORM.INV(AI1861,$C$19,$C$20), 2), ROUND(_xlfn.NORM.INV(AI1861, $D$19, $D$20), 2))</f>
        <v>1750.99</v>
      </c>
      <c r="AK1861" s="15">
        <f ca="1">MIN(ROUND(H1861*(1+$C$22),0),AH1861)</f>
        <v>167</v>
      </c>
      <c r="AL1861" s="20">
        <f ca="1">RAND()</f>
        <v>0.77567094570095751</v>
      </c>
      <c r="AM1861" s="19">
        <f ca="1">(IF(B1861=1, $G$21+($G$22-$G$21)*AL1861, $H$21+($H$22-$H$21)*AL1861))</f>
        <v>3.3270128371028725E-2</v>
      </c>
      <c r="AN1861" s="15">
        <f ca="1">ROUND(AK1861*(1-AM1861), 0)</f>
        <v>161</v>
      </c>
      <c r="AO1861" s="18">
        <f ca="1">SUM(IF(AN1861&gt;H1861, (AN1861-H1861)*($G$23+AJ1861), 0),IF(AF1861&gt;G1861,(AF1861-G1861)*($G$23+AB1861),0),IF(X1861&gt;F1861,(X1861-F1861)*($G$23+T1861),0),IF(P1861&gt;E1861,(P1861-E1861)*($G$23+L1861),0))</f>
        <v>0</v>
      </c>
      <c r="AP1861" s="18">
        <f>-$C$24</f>
        <v>-313614.51120000001</v>
      </c>
      <c r="AQ1861" s="17">
        <f ca="1">L1861*P1861+T1861*X1861+AB1861*AF1861+AJ1861*AN1861-AO1861+AP1861</f>
        <v>290015.32880000008</v>
      </c>
      <c r="AS1861" s="21">
        <f ca="1">SUM(IF(AN1861&gt;H1861, (AN1861-H1861), 0),IF(AF1861&gt;G1861,(AF1861-G1861),0),IF(X1861&gt;F1861,(X1861-F1861),0),IF(P1861&gt;E1861,(P1861-E1861),0))</f>
        <v>0</v>
      </c>
    </row>
    <row r="1862" spans="1:45" x14ac:dyDescent="0.4">
      <c r="A1862" s="15">
        <v>1834</v>
      </c>
      <c r="B1862" s="15">
        <f ca="1">IF(RAND() &lt; (8/12), 0, 1)</f>
        <v>0</v>
      </c>
      <c r="C1862" s="20">
        <f ca="1">RAND()</f>
        <v>0.50915571677843885</v>
      </c>
      <c r="D1862" s="15" t="str">
        <f ca="1">LOOKUP(C1862,$H$13:$H$16,$F$13:$F$16)</f>
        <v>Airbus A380-800</v>
      </c>
      <c r="E1862" s="15">
        <f ca="1">LOOKUP(D1862,$F$6:$F$9,$I$6:$I$9)</f>
        <v>14</v>
      </c>
      <c r="F1862" s="15">
        <f ca="1">LOOKUP(D1862,$F$6:$F$9,$J$6:$J$9)</f>
        <v>76</v>
      </c>
      <c r="G1862" s="15">
        <f ca="1">LOOKUP(D1862,$F$6:$F$9,$K$6:$K$9)</f>
        <v>56</v>
      </c>
      <c r="H1862" s="15">
        <f ca="1">LOOKUP(D1862,$F$6:$F$9,$L$6:$L$9)</f>
        <v>341</v>
      </c>
      <c r="I1862" s="20">
        <f ca="1">RAND()</f>
        <v>0.88272029578555911</v>
      </c>
      <c r="J1862" s="15">
        <f ca="1">IF(B1862=1, ROUND(_xlfn.NORM.INV(I1862,$C$5,$C$6)*(1+$T$14), 0), ROUND(_xlfn.NORM.INV(I1862, $D$5, $D$6)*(1+$T$14), 0))</f>
        <v>5</v>
      </c>
      <c r="K1862" s="20">
        <f ca="1">RAND()</f>
        <v>0.64882165202549413</v>
      </c>
      <c r="L1862" s="18">
        <f ca="1">IF(B1862=1, ROUND(_xlfn.NORM.INV(K1862,$C$7,$C$8), 2), ROUND(_xlfn.NORM.INV(K1862, $D$7, $D$8), 2))</f>
        <v>10666.54</v>
      </c>
      <c r="M1862" s="15">
        <f ca="1">MIN(E1862,J1862)</f>
        <v>5</v>
      </c>
      <c r="N1862" s="15">
        <f ca="1">RAND()</f>
        <v>0.81077226817223946</v>
      </c>
      <c r="O1862" s="19">
        <f ca="1">(IF(B1862=1, $G$21+($G$22-$G$21)*N1862, $H$21+($H$22-$H$21)*N1862))</f>
        <v>3.4323168045167184E-2</v>
      </c>
      <c r="P1862" s="15">
        <f ca="1">ROUND(M1862*(1-O1862), 0)</f>
        <v>5</v>
      </c>
      <c r="Q1862" s="20">
        <f ca="1">RAND()</f>
        <v>0.87484975148198829</v>
      </c>
      <c r="R1862" s="15">
        <f ca="1">IF(B1862=1, ROUND(_xlfn.NORM.INV(Q1862,$C$9,$C$10)*(1+$T$14), 0), ROUND(_xlfn.NORM.INV(Q1862, $D$9, $D$10)*(1+$T$14), 0))</f>
        <v>52</v>
      </c>
      <c r="S1862" s="20">
        <f ca="1">RAND()</f>
        <v>9.6097149010853089E-2</v>
      </c>
      <c r="T1862" s="18">
        <f ca="1">IF(B1862=1, ROUND(_xlfn.NORM.INV(S1862,$C$11,$C$12), 2), ROUND(_xlfn.NORM.INV(S1862, $D$11, $D$12), 2))</f>
        <v>4949.01</v>
      </c>
      <c r="U1862" s="15">
        <f ca="1">MIN(F1862,R1862)</f>
        <v>52</v>
      </c>
      <c r="V1862" s="15">
        <f ca="1">RAND()</f>
        <v>0.14211605580758746</v>
      </c>
      <c r="W1862" s="19">
        <f ca="1">(IF(B1862=1, $G$21+($G$22-$G$21)*V1862, $H$21+($H$22-$H$21)*V1862))</f>
        <v>1.4263481674227623E-2</v>
      </c>
      <c r="X1862" s="15">
        <f ca="1">ROUND(U1862*(1-W1862), 0)</f>
        <v>51</v>
      </c>
      <c r="Y1862" s="20">
        <f ca="1">RAND()</f>
        <v>0.48781342474242917</v>
      </c>
      <c r="Z1862" s="15">
        <f ca="1">IF(B1862=1, ROUND(_xlfn.NORM.INV(Y1862,$C$13,$C$14)*(1+$T$14), 0), ROUND(_xlfn.NORM.INV(Y1862, $D$13, $D$14)*(1+$T$14), 0))</f>
        <v>35</v>
      </c>
      <c r="AA1862" s="20">
        <f ca="1">RAND()</f>
        <v>0.28301443813616145</v>
      </c>
      <c r="AB1862" s="18">
        <f ca="1">IF(B1862=1, ROUND(_xlfn.NORM.INV(AA1862,$C$15,$C$16), 2), ROUND(_xlfn.NORM.INV(AA1862, $D$15, $D$16), 2))</f>
        <v>2728.22</v>
      </c>
      <c r="AC1862" s="15">
        <f ca="1">MIN(G1862,Z1862)</f>
        <v>35</v>
      </c>
      <c r="AD1862" s="15">
        <f ca="1">RAND()</f>
        <v>0.38057857051568622</v>
      </c>
      <c r="AE1862" s="19">
        <f ca="1">(IF(B1862=1, $G$21+($G$22-$G$21)*AD1862, $H$21+($H$22-$H$21)*AD1862))</f>
        <v>2.1417357115470586E-2</v>
      </c>
      <c r="AF1862" s="15">
        <f ca="1">ROUND(AC1862*(1-AE1862), 0)</f>
        <v>34</v>
      </c>
      <c r="AG1862" s="20">
        <f ca="1">RAND()</f>
        <v>0.51199462014435448</v>
      </c>
      <c r="AH1862" s="15">
        <f ca="1">IF(B1862=1, ROUND(_xlfn.NORM.INV(AG1862,$C$17,$C$18)*(1+$T$14), 0), ROUND(_xlfn.NORM.INV(AG1862, $D$17, $D$18)*(1+$T$14), 0))</f>
        <v>201</v>
      </c>
      <c r="AI1862" s="20">
        <f ca="1">RAND()</f>
        <v>0.49683800286984603</v>
      </c>
      <c r="AJ1862" s="18">
        <f ca="1">IF(B1862=1, ROUND(_xlfn.NORM.INV(AI1862,$C$19,$C$20), 2), ROUND(_xlfn.NORM.INV(AI1862, $D$19, $D$20), 2))</f>
        <v>1748.13</v>
      </c>
      <c r="AK1862" s="15">
        <f ca="1">MIN(ROUND(H1862*(1+$C$22),0),AH1862)</f>
        <v>201</v>
      </c>
      <c r="AL1862" s="20">
        <f ca="1">RAND()</f>
        <v>0.24885723893829548</v>
      </c>
      <c r="AM1862" s="19">
        <f ca="1">(IF(B1862=1, $G$21+($G$22-$G$21)*AL1862, $H$21+($H$22-$H$21)*AL1862))</f>
        <v>1.7465717168148865E-2</v>
      </c>
      <c r="AN1862" s="15">
        <f ca="1">ROUND(AK1862*(1-AM1862), 0)</f>
        <v>197</v>
      </c>
      <c r="AO1862" s="18">
        <f ca="1">SUM(IF(AN1862&gt;H1862, (AN1862-H1862)*($G$23+AJ1862), 0),IF(AF1862&gt;G1862,(AF1862-G1862)*($G$23+AB1862),0),IF(X1862&gt;F1862,(X1862-F1862)*($G$23+T1862),0),IF(P1862&gt;E1862,(P1862-E1862)*($G$23+L1862),0))</f>
        <v>0</v>
      </c>
      <c r="AP1862" s="18">
        <f>-$C$24</f>
        <v>-313614.51120000001</v>
      </c>
      <c r="AQ1862" s="17">
        <f ca="1">L1862*P1862+T1862*X1862+AB1862*AF1862+AJ1862*AN1862-AO1862+AP1862</f>
        <v>429258.78880000004</v>
      </c>
      <c r="AS1862" s="21">
        <f ca="1">SUM(IF(AN1862&gt;H1862, (AN1862-H1862), 0),IF(AF1862&gt;G1862,(AF1862-G1862),0),IF(X1862&gt;F1862,(X1862-F1862),0),IF(P1862&gt;E1862,(P1862-E1862),0))</f>
        <v>0</v>
      </c>
    </row>
    <row r="1863" spans="1:45" x14ac:dyDescent="0.4">
      <c r="A1863" s="15">
        <v>1835</v>
      </c>
      <c r="B1863" s="15">
        <f ca="1">IF(RAND() &lt; (8/12), 0, 1)</f>
        <v>1</v>
      </c>
      <c r="C1863" s="20">
        <f ca="1">RAND()</f>
        <v>0.88582824958337647</v>
      </c>
      <c r="D1863" s="15" t="str">
        <f ca="1">LOOKUP(C1863,$H$13:$H$16,$F$13:$F$16)</f>
        <v>Boeing 777-300ER</v>
      </c>
      <c r="E1863" s="15">
        <f ca="1">LOOKUP(D1863,$F$6:$F$9,$I$6:$I$9)</f>
        <v>8</v>
      </c>
      <c r="F1863" s="15">
        <f ca="1">LOOKUP(D1863,$F$6:$F$9,$J$6:$J$9)</f>
        <v>40</v>
      </c>
      <c r="G1863" s="15">
        <f ca="1">LOOKUP(D1863,$F$6:$F$9,$K$6:$K$9)</f>
        <v>24</v>
      </c>
      <c r="H1863" s="15">
        <f ca="1">LOOKUP(D1863,$F$6:$F$9,$L$6:$L$9)</f>
        <v>260</v>
      </c>
      <c r="I1863" s="20">
        <f ca="1">RAND()</f>
        <v>0.62578242125163153</v>
      </c>
      <c r="J1863" s="15">
        <f ca="1">IF(B1863=1, ROUND(_xlfn.NORM.INV(I1863,$C$5,$C$6)*(1+$T$14), 0), ROUND(_xlfn.NORM.INV(I1863, $D$5, $D$6)*(1+$T$14), 0))</f>
        <v>7</v>
      </c>
      <c r="K1863" s="20">
        <f ca="1">RAND()</f>
        <v>0.81878848687412764</v>
      </c>
      <c r="L1863" s="18">
        <f ca="1">IF(B1863=1, ROUND(_xlfn.NORM.INV(K1863,$C$7,$C$8), 2), ROUND(_xlfn.NORM.INV(K1863, $D$7, $D$8), 2))</f>
        <v>15301.36</v>
      </c>
      <c r="M1863" s="15">
        <f ca="1">MIN(E1863,J1863)</f>
        <v>7</v>
      </c>
      <c r="N1863" s="15">
        <f ca="1">RAND()</f>
        <v>0.19243152476506187</v>
      </c>
      <c r="O1863" s="19">
        <f ca="1">(IF(B1863=1, $G$21+($G$22-$G$21)*N1863, $H$21+($H$22-$H$21)*N1863))</f>
        <v>2.1735103366777166E-2</v>
      </c>
      <c r="P1863" s="15">
        <f ca="1">ROUND(M1863*(1-O1863), 0)</f>
        <v>7</v>
      </c>
      <c r="Q1863" s="20">
        <f ca="1">RAND()</f>
        <v>0.4700454772617948</v>
      </c>
      <c r="R1863" s="15">
        <f ca="1">IF(B1863=1, ROUND(_xlfn.NORM.INV(Q1863,$C$9,$C$10)*(1+$T$14), 0), ROUND(_xlfn.NORM.INV(Q1863, $D$9, $D$10)*(1+$T$14), 0))</f>
        <v>59</v>
      </c>
      <c r="S1863" s="20">
        <f ca="1">RAND()</f>
        <v>2.9728794411565396E-3</v>
      </c>
      <c r="T1863" s="18">
        <f ca="1">IF(B1863=1, ROUND(_xlfn.NORM.INV(S1863,$C$11,$C$12), 2), ROUND(_xlfn.NORM.INV(S1863, $D$11, $D$12), 2))</f>
        <v>4349.05</v>
      </c>
      <c r="U1863" s="15">
        <f ca="1">MIN(F1863,R1863)</f>
        <v>40</v>
      </c>
      <c r="V1863" s="15">
        <f ca="1">RAND()</f>
        <v>0.259397779727366</v>
      </c>
      <c r="W1863" s="19">
        <f ca="1">(IF(B1863=1, $G$21+($G$22-$G$21)*V1863, $H$21+($H$22-$H$21)*V1863))</f>
        <v>2.407892229045781E-2</v>
      </c>
      <c r="X1863" s="15">
        <f ca="1">ROUND(U1863*(1-W1863), 0)</f>
        <v>39</v>
      </c>
      <c r="Y1863" s="20">
        <f ca="1">RAND()</f>
        <v>0.73459706992651275</v>
      </c>
      <c r="Z1863" s="15">
        <f ca="1">IF(B1863=1, ROUND(_xlfn.NORM.INV(Y1863,$C$13,$C$14)*(1+$T$14), 0), ROUND(_xlfn.NORM.INV(Y1863, $D$13, $D$14)*(1+$T$14), 0))</f>
        <v>69</v>
      </c>
      <c r="AA1863" s="20">
        <f ca="1">RAND()</f>
        <v>0.46065477383775966</v>
      </c>
      <c r="AB1863" s="18">
        <f ca="1">IF(B1863=1, ROUND(_xlfn.NORM.INV(AA1863,$C$15,$C$16), 2), ROUND(_xlfn.NORM.INV(AA1863, $D$15, $D$16), 2))</f>
        <v>3594.86</v>
      </c>
      <c r="AC1863" s="15">
        <f ca="1">MIN(G1863,Z1863)</f>
        <v>24</v>
      </c>
      <c r="AD1863" s="15">
        <f ca="1">RAND()</f>
        <v>0.97199718077004027</v>
      </c>
      <c r="AE1863" s="19">
        <f ca="1">(IF(B1863=1, $G$21+($G$22-$G$21)*AD1863, $H$21+($H$22-$H$21)*AD1863))</f>
        <v>4.9019901326951415E-2</v>
      </c>
      <c r="AF1863" s="15">
        <f ca="1">ROUND(AC1863*(1-AE1863), 0)</f>
        <v>23</v>
      </c>
      <c r="AG1863" s="20">
        <f ca="1">RAND()</f>
        <v>1.0741749022910474E-2</v>
      </c>
      <c r="AH1863" s="15">
        <f ca="1">IF(B1863=1, ROUND(_xlfn.NORM.INV(AG1863,$C$17,$C$18)*(1+$T$14), 0), ROUND(_xlfn.NORM.INV(AG1863, $D$17, $D$18)*(1+$T$14), 0))</f>
        <v>15</v>
      </c>
      <c r="AI1863" s="20">
        <f ca="1">RAND()</f>
        <v>0.60958087807335815</v>
      </c>
      <c r="AJ1863" s="18">
        <f ca="1">IF(B1863=1, ROUND(_xlfn.NORM.INV(AI1863,$C$19,$C$20), 2), ROUND(_xlfn.NORM.INV(AI1863, $D$19, $D$20), 2))</f>
        <v>2360.11</v>
      </c>
      <c r="AK1863" s="15">
        <f ca="1">MIN(ROUND(H1863*(1+$C$22),0),AH1863)</f>
        <v>15</v>
      </c>
      <c r="AL1863" s="20">
        <f ca="1">RAND()</f>
        <v>0.27452480104116317</v>
      </c>
      <c r="AM1863" s="19">
        <f ca="1">(IF(B1863=1, $G$21+($G$22-$G$21)*AL1863, $H$21+($H$22-$H$21)*AL1863))</f>
        <v>2.460836803644071E-2</v>
      </c>
      <c r="AN1863" s="15">
        <f ca="1">ROUND(AK1863*(1-AM1863), 0)</f>
        <v>15</v>
      </c>
      <c r="AO1863" s="18">
        <f ca="1">SUM(IF(AN1863&gt;H1863, (AN1863-H1863)*($G$23+AJ1863), 0),IF(AF1863&gt;G1863,(AF1863-G1863)*($G$23+AB1863),0),IF(X1863&gt;F1863,(X1863-F1863)*($G$23+T1863),0),IF(P1863&gt;E1863,(P1863-E1863)*($G$23+L1863),0))</f>
        <v>0</v>
      </c>
      <c r="AP1863" s="18">
        <f>-$C$24</f>
        <v>-313614.51120000001</v>
      </c>
      <c r="AQ1863" s="17">
        <f ca="1">L1863*P1863+T1863*X1863+AB1863*AF1863+AJ1863*AN1863-AO1863+AP1863</f>
        <v>81191.388800000015</v>
      </c>
      <c r="AS1863" s="21">
        <f ca="1">SUM(IF(AN1863&gt;H1863, (AN1863-H1863), 0),IF(AF1863&gt;G1863,(AF1863-G1863),0),IF(X1863&gt;F1863,(X1863-F1863),0),IF(P1863&gt;E1863,(P1863-E1863),0))</f>
        <v>0</v>
      </c>
    </row>
    <row r="1864" spans="1:45" x14ac:dyDescent="0.4">
      <c r="A1864" s="15">
        <v>1836</v>
      </c>
      <c r="B1864" s="15">
        <f ca="1">IF(RAND() &lt; (8/12), 0, 1)</f>
        <v>0</v>
      </c>
      <c r="C1864" s="20">
        <f ca="1">RAND()</f>
        <v>0.77715811087070086</v>
      </c>
      <c r="D1864" s="15" t="str">
        <f ca="1">LOOKUP(C1864,$H$13:$H$16,$F$13:$F$16)</f>
        <v>Boeing 777-300ER</v>
      </c>
      <c r="E1864" s="15">
        <f ca="1">LOOKUP(D1864,$F$6:$F$9,$I$6:$I$9)</f>
        <v>8</v>
      </c>
      <c r="F1864" s="15">
        <f ca="1">LOOKUP(D1864,$F$6:$F$9,$J$6:$J$9)</f>
        <v>40</v>
      </c>
      <c r="G1864" s="15">
        <f ca="1">LOOKUP(D1864,$F$6:$F$9,$K$6:$K$9)</f>
        <v>24</v>
      </c>
      <c r="H1864" s="15">
        <f ca="1">LOOKUP(D1864,$F$6:$F$9,$L$6:$L$9)</f>
        <v>260</v>
      </c>
      <c r="I1864" s="20">
        <f ca="1">RAND()</f>
        <v>0.77682293951897352</v>
      </c>
      <c r="J1864" s="15">
        <f ca="1">IF(B1864=1, ROUND(_xlfn.NORM.INV(I1864,$C$5,$C$6)*(1+$T$14), 0), ROUND(_xlfn.NORM.INV(I1864, $D$5, $D$6)*(1+$T$14), 0))</f>
        <v>5</v>
      </c>
      <c r="K1864" s="20">
        <f ca="1">RAND()</f>
        <v>0.3779683395605018</v>
      </c>
      <c r="L1864" s="18">
        <f ca="1">IF(B1864=1, ROUND(_xlfn.NORM.INV(K1864,$C$7,$C$8), 2), ROUND(_xlfn.NORM.INV(K1864, $D$7, $D$8), 2))</f>
        <v>10350.719999999999</v>
      </c>
      <c r="M1864" s="15">
        <f ca="1">MIN(E1864,J1864)</f>
        <v>5</v>
      </c>
      <c r="N1864" s="15">
        <f ca="1">RAND()</f>
        <v>0.86682503621786533</v>
      </c>
      <c r="O1864" s="19">
        <f ca="1">(IF(B1864=1, $G$21+($G$22-$G$21)*N1864, $H$21+($H$22-$H$21)*N1864))</f>
        <v>3.600475108653596E-2</v>
      </c>
      <c r="P1864" s="15">
        <f ca="1">ROUND(M1864*(1-O1864), 0)</f>
        <v>5</v>
      </c>
      <c r="Q1864" s="20">
        <f ca="1">RAND()</f>
        <v>3.2427507286126644E-2</v>
      </c>
      <c r="R1864" s="15">
        <f ca="1">IF(B1864=1, ROUND(_xlfn.NORM.INV(Q1864,$C$9,$C$10)*(1+$T$14), 0), ROUND(_xlfn.NORM.INV(Q1864, $D$9, $D$10)*(1+$T$14), 0))</f>
        <v>21</v>
      </c>
      <c r="S1864" s="20">
        <f ca="1">RAND()</f>
        <v>0.79689469323401252</v>
      </c>
      <c r="T1864" s="18">
        <f ca="1">IF(B1864=1, ROUND(_xlfn.NORM.INV(S1864,$C$11,$C$12), 2), ROUND(_xlfn.NORM.INV(S1864, $D$11, $D$12), 2))</f>
        <v>5435.46</v>
      </c>
      <c r="U1864" s="15">
        <f ca="1">MIN(F1864,R1864)</f>
        <v>21</v>
      </c>
      <c r="V1864" s="15">
        <f ca="1">RAND()</f>
        <v>0.80375638400412608</v>
      </c>
      <c r="W1864" s="19">
        <f ca="1">(IF(B1864=1, $G$21+($G$22-$G$21)*V1864, $H$21+($H$22-$H$21)*V1864))</f>
        <v>3.4112691520123785E-2</v>
      </c>
      <c r="X1864" s="15">
        <f ca="1">ROUND(U1864*(1-W1864), 0)</f>
        <v>20</v>
      </c>
      <c r="Y1864" s="20">
        <f ca="1">RAND()</f>
        <v>6.4419279620982706E-2</v>
      </c>
      <c r="Z1864" s="15">
        <f ca="1">IF(B1864=1, ROUND(_xlfn.NORM.INV(Y1864,$C$13,$C$14)*(1+$T$14), 0), ROUND(_xlfn.NORM.INV(Y1864, $D$13, $D$14)*(1+$T$14), 0))</f>
        <v>21</v>
      </c>
      <c r="AA1864" s="20">
        <f ca="1">RAND()</f>
        <v>0.70137515766872494</v>
      </c>
      <c r="AB1864" s="18">
        <f ca="1">IF(B1864=1, ROUND(_xlfn.NORM.INV(AA1864,$C$15,$C$16), 2), ROUND(_xlfn.NORM.INV(AA1864, $D$15, $D$16), 2))</f>
        <v>2862.18</v>
      </c>
      <c r="AC1864" s="15">
        <f ca="1">MIN(G1864,Z1864)</f>
        <v>21</v>
      </c>
      <c r="AD1864" s="15">
        <f ca="1">RAND()</f>
        <v>0.74571511435676741</v>
      </c>
      <c r="AE1864" s="19">
        <f ca="1">(IF(B1864=1, $G$21+($G$22-$G$21)*AD1864, $H$21+($H$22-$H$21)*AD1864))</f>
        <v>3.2371453430703023E-2</v>
      </c>
      <c r="AF1864" s="15">
        <f ca="1">ROUND(AC1864*(1-AE1864), 0)</f>
        <v>20</v>
      </c>
      <c r="AG1864" s="20">
        <f ca="1">RAND()</f>
        <v>0.26786544594264994</v>
      </c>
      <c r="AH1864" s="15">
        <f ca="1">IF(B1864=1, ROUND(_xlfn.NORM.INV(AG1864,$C$17,$C$18)*(1+$T$14), 0), ROUND(_xlfn.NORM.INV(AG1864, $D$17, $D$18)*(1+$T$14), 0))</f>
        <v>167</v>
      </c>
      <c r="AI1864" s="20">
        <f ca="1">RAND()</f>
        <v>0.83657048624049302</v>
      </c>
      <c r="AJ1864" s="18">
        <f ca="1">IF(B1864=1, ROUND(_xlfn.NORM.INV(AI1864,$C$19,$C$20), 2), ROUND(_xlfn.NORM.INV(AI1864, $D$19, $D$20), 2))</f>
        <v>1823.21</v>
      </c>
      <c r="AK1864" s="15">
        <f ca="1">MIN(ROUND(H1864*(1+$C$22),0),AH1864)</f>
        <v>167</v>
      </c>
      <c r="AL1864" s="20">
        <f ca="1">RAND()</f>
        <v>0.34727989839839046</v>
      </c>
      <c r="AM1864" s="19">
        <f ca="1">(IF(B1864=1, $G$21+($G$22-$G$21)*AL1864, $H$21+($H$22-$H$21)*AL1864))</f>
        <v>2.0418396951951714E-2</v>
      </c>
      <c r="AN1864" s="15">
        <f ca="1">ROUND(AK1864*(1-AM1864), 0)</f>
        <v>164</v>
      </c>
      <c r="AO1864" s="18">
        <f ca="1">SUM(IF(AN1864&gt;H1864, (AN1864-H1864)*($G$23+AJ1864), 0),IF(AF1864&gt;G1864,(AF1864-G1864)*($G$23+AB1864),0),IF(X1864&gt;F1864,(X1864-F1864)*($G$23+T1864),0),IF(P1864&gt;E1864,(P1864-E1864)*($G$23+L1864),0))</f>
        <v>0</v>
      </c>
      <c r="AP1864" s="18">
        <f>-$C$24</f>
        <v>-313614.51120000001</v>
      </c>
      <c r="AQ1864" s="17">
        <f ca="1">L1864*P1864+T1864*X1864+AB1864*AF1864+AJ1864*AN1864-AO1864+AP1864</f>
        <v>203098.32879999996</v>
      </c>
      <c r="AS1864" s="21">
        <f ca="1">SUM(IF(AN1864&gt;H1864, (AN1864-H1864), 0),IF(AF1864&gt;G1864,(AF1864-G1864),0),IF(X1864&gt;F1864,(X1864-F1864),0),IF(P1864&gt;E1864,(P1864-E1864),0))</f>
        <v>0</v>
      </c>
    </row>
    <row r="1865" spans="1:45" x14ac:dyDescent="0.4">
      <c r="A1865" s="15">
        <v>1837</v>
      </c>
      <c r="B1865" s="15">
        <f ca="1">IF(RAND() &lt; (8/12), 0, 1)</f>
        <v>1</v>
      </c>
      <c r="C1865" s="20">
        <f ca="1">RAND()</f>
        <v>0.34035075708982465</v>
      </c>
      <c r="D1865" s="15" t="str">
        <f ca="1">LOOKUP(C1865,$H$13:$H$16,$F$13:$F$16)</f>
        <v>Airbus A380-800</v>
      </c>
      <c r="E1865" s="15">
        <f ca="1">LOOKUP(D1865,$F$6:$F$9,$I$6:$I$9)</f>
        <v>14</v>
      </c>
      <c r="F1865" s="15">
        <f ca="1">LOOKUP(D1865,$F$6:$F$9,$J$6:$J$9)</f>
        <v>76</v>
      </c>
      <c r="G1865" s="15">
        <f ca="1">LOOKUP(D1865,$F$6:$F$9,$K$6:$K$9)</f>
        <v>56</v>
      </c>
      <c r="H1865" s="15">
        <f ca="1">LOOKUP(D1865,$F$6:$F$9,$L$6:$L$9)</f>
        <v>341</v>
      </c>
      <c r="I1865" s="20">
        <f ca="1">RAND()</f>
        <v>0.75611733266586534</v>
      </c>
      <c r="J1865" s="15">
        <f ca="1">IF(B1865=1, ROUND(_xlfn.NORM.INV(I1865,$C$5,$C$6)*(1+$T$14), 0), ROUND(_xlfn.NORM.INV(I1865, $D$5, $D$6)*(1+$T$14), 0))</f>
        <v>8</v>
      </c>
      <c r="K1865" s="20">
        <f ca="1">RAND()</f>
        <v>4.7027021906978717E-2</v>
      </c>
      <c r="L1865" s="18">
        <f ca="1">IF(B1865=1, ROUND(_xlfn.NORM.INV(K1865,$C$7,$C$8), 2), ROUND(_xlfn.NORM.INV(K1865, $D$7, $D$8), 2))</f>
        <v>10639.25</v>
      </c>
      <c r="M1865" s="15">
        <f ca="1">MIN(E1865,J1865)</f>
        <v>8</v>
      </c>
      <c r="N1865" s="15">
        <f ca="1">RAND()</f>
        <v>0.78788235898627579</v>
      </c>
      <c r="O1865" s="19">
        <f ca="1">(IF(B1865=1, $G$21+($G$22-$G$21)*N1865, $H$21+($H$22-$H$21)*N1865))</f>
        <v>4.2575882564519656E-2</v>
      </c>
      <c r="P1865" s="15">
        <f ca="1">ROUND(M1865*(1-O1865), 0)</f>
        <v>8</v>
      </c>
      <c r="Q1865" s="20">
        <f ca="1">RAND()</f>
        <v>0.62042789774405638</v>
      </c>
      <c r="R1865" s="15">
        <f ca="1">IF(B1865=1, ROUND(_xlfn.NORM.INV(Q1865,$C$9,$C$10)*(1+$T$14), 0), ROUND(_xlfn.NORM.INV(Q1865, $D$9, $D$10)*(1+$T$14), 0))</f>
        <v>69</v>
      </c>
      <c r="S1865" s="20">
        <f ca="1">RAND()</f>
        <v>0.42350798455810157</v>
      </c>
      <c r="T1865" s="18">
        <f ca="1">IF(B1865=1, ROUND(_xlfn.NORM.INV(S1865,$C$11,$C$12), 2), ROUND(_xlfn.NORM.INV(S1865, $D$11, $D$12), 2))</f>
        <v>6655.48</v>
      </c>
      <c r="U1865" s="15">
        <f ca="1">MIN(F1865,R1865)</f>
        <v>69</v>
      </c>
      <c r="V1865" s="15">
        <f ca="1">RAND()</f>
        <v>0.94411391239637166</v>
      </c>
      <c r="W1865" s="19">
        <f ca="1">(IF(B1865=1, $G$21+($G$22-$G$21)*V1865, $H$21+($H$22-$H$21)*V1865))</f>
        <v>4.8043986933873011E-2</v>
      </c>
      <c r="X1865" s="15">
        <f ca="1">ROUND(U1865*(1-W1865), 0)</f>
        <v>66</v>
      </c>
      <c r="Y1865" s="20">
        <f ca="1">RAND()</f>
        <v>0.54848025774450571</v>
      </c>
      <c r="Z1865" s="15">
        <f ca="1">IF(B1865=1, ROUND(_xlfn.NORM.INV(Y1865,$C$13,$C$14)*(1+$T$14), 0), ROUND(_xlfn.NORM.INV(Y1865, $D$13, $D$14)*(1+$T$14), 0))</f>
        <v>57</v>
      </c>
      <c r="AA1865" s="20">
        <f ca="1">RAND()</f>
        <v>0.84918675619032824</v>
      </c>
      <c r="AB1865" s="18">
        <f ca="1">IF(B1865=1, ROUND(_xlfn.NORM.INV(AA1865,$C$15,$C$16), 2), ROUND(_xlfn.NORM.INV(AA1865, $D$15, $D$16), 2))</f>
        <v>4139.13</v>
      </c>
      <c r="AC1865" s="15">
        <f ca="1">MIN(G1865,Z1865)</f>
        <v>56</v>
      </c>
      <c r="AD1865" s="15">
        <f ca="1">RAND()</f>
        <v>0.75423271947744397</v>
      </c>
      <c r="AE1865" s="19">
        <f ca="1">(IF(B1865=1, $G$21+($G$22-$G$21)*AD1865, $H$21+($H$22-$H$21)*AD1865))</f>
        <v>4.139814518171054E-2</v>
      </c>
      <c r="AF1865" s="15">
        <f ca="1">ROUND(AC1865*(1-AE1865), 0)</f>
        <v>54</v>
      </c>
      <c r="AG1865" s="20">
        <f ca="1">RAND()</f>
        <v>0.90149606653997572</v>
      </c>
      <c r="AH1865" s="15">
        <f ca="1">IF(B1865=1, ROUND(_xlfn.NORM.INV(AG1865,$C$17,$C$18)*(1+$T$14), 0), ROUND(_xlfn.NORM.INV(AG1865, $D$17, $D$18)*(1+$T$14), 0))</f>
        <v>467</v>
      </c>
      <c r="AI1865" s="20">
        <f ca="1">RAND()</f>
        <v>0.46901669024259707</v>
      </c>
      <c r="AJ1865" s="18">
        <f ca="1">IF(B1865=1, ROUND(_xlfn.NORM.INV(AI1865,$C$19,$C$20), 2), ROUND(_xlfn.NORM.INV(AI1865, $D$19, $D$20), 2))</f>
        <v>2253.11</v>
      </c>
      <c r="AK1865" s="15">
        <f ca="1">MIN(ROUND(H1865*(1+$C$22),0),AH1865)</f>
        <v>358</v>
      </c>
      <c r="AL1865" s="20">
        <f ca="1">RAND()</f>
        <v>0.5252816538492926</v>
      </c>
      <c r="AM1865" s="19">
        <f ca="1">(IF(B1865=1, $G$21+($G$22-$G$21)*AL1865, $H$21+($H$22-$H$21)*AL1865))</f>
        <v>3.3384857884725241E-2</v>
      </c>
      <c r="AN1865" s="15">
        <f ca="1">ROUND(AK1865*(1-AM1865), 0)</f>
        <v>346</v>
      </c>
      <c r="AO1865" s="18">
        <f ca="1">SUM(IF(AN1865&gt;H1865, (AN1865-H1865)*($G$23+AJ1865), 0),IF(AF1865&gt;G1865,(AF1865-G1865)*($G$23+AB1865),0),IF(X1865&gt;F1865,(X1865-F1865)*($G$23+T1865),0),IF(P1865&gt;E1865,(P1865-E1865)*($G$23+L1865),0))</f>
        <v>15520.550000000001</v>
      </c>
      <c r="AP1865" s="18">
        <f>-$C$24</f>
        <v>-313614.51120000001</v>
      </c>
      <c r="AQ1865" s="17">
        <f ca="1">L1865*P1865+T1865*X1865+AB1865*AF1865+AJ1865*AN1865-AO1865+AP1865</f>
        <v>1198329.6987999999</v>
      </c>
      <c r="AS1865" s="21">
        <f ca="1">SUM(IF(AN1865&gt;H1865, (AN1865-H1865), 0),IF(AF1865&gt;G1865,(AF1865-G1865),0),IF(X1865&gt;F1865,(X1865-F1865),0),IF(P1865&gt;E1865,(P1865-E1865),0))</f>
        <v>5</v>
      </c>
    </row>
    <row r="1866" spans="1:45" x14ac:dyDescent="0.4">
      <c r="A1866" s="15">
        <v>1838</v>
      </c>
      <c r="B1866" s="15">
        <f ca="1">IF(RAND() &lt; (8/12), 0, 1)</f>
        <v>0</v>
      </c>
      <c r="C1866" s="20">
        <f ca="1">RAND()</f>
        <v>0.95368328782972034</v>
      </c>
      <c r="D1866" s="15" t="str">
        <f ca="1">LOOKUP(C1866,$H$13:$H$16,$F$13:$F$16)</f>
        <v>Boeing 777-300ER</v>
      </c>
      <c r="E1866" s="15">
        <f ca="1">LOOKUP(D1866,$F$6:$F$9,$I$6:$I$9)</f>
        <v>8</v>
      </c>
      <c r="F1866" s="15">
        <f ca="1">LOOKUP(D1866,$F$6:$F$9,$J$6:$J$9)</f>
        <v>40</v>
      </c>
      <c r="G1866" s="15">
        <f ca="1">LOOKUP(D1866,$F$6:$F$9,$K$6:$K$9)</f>
        <v>24</v>
      </c>
      <c r="H1866" s="15">
        <f ca="1">LOOKUP(D1866,$F$6:$F$9,$L$6:$L$9)</f>
        <v>260</v>
      </c>
      <c r="I1866" s="20">
        <f ca="1">RAND()</f>
        <v>0.40847853712692705</v>
      </c>
      <c r="J1866" s="15">
        <f ca="1">IF(B1866=1, ROUND(_xlfn.NORM.INV(I1866,$C$5,$C$6)*(1+$T$14), 0), ROUND(_xlfn.NORM.INV(I1866, $D$5, $D$6)*(1+$T$14), 0))</f>
        <v>4</v>
      </c>
      <c r="K1866" s="20">
        <f ca="1">RAND()</f>
        <v>0.73690654044357307</v>
      </c>
      <c r="L1866" s="18">
        <f ca="1">IF(B1866=1, ROUND(_xlfn.NORM.INV(K1866,$C$7,$C$8), 2), ROUND(_xlfn.NORM.INV(K1866, $D$7, $D$8), 2))</f>
        <v>10781.26</v>
      </c>
      <c r="M1866" s="15">
        <f ca="1">MIN(E1866,J1866)</f>
        <v>4</v>
      </c>
      <c r="N1866" s="15">
        <f ca="1">RAND()</f>
        <v>0.38065398780661264</v>
      </c>
      <c r="O1866" s="19">
        <f ca="1">(IF(B1866=1, $G$21+($G$22-$G$21)*N1866, $H$21+($H$22-$H$21)*N1866))</f>
        <v>2.1419619634198379E-2</v>
      </c>
      <c r="P1866" s="15">
        <f ca="1">ROUND(M1866*(1-O1866), 0)</f>
        <v>4</v>
      </c>
      <c r="Q1866" s="20">
        <f ca="1">RAND()</f>
        <v>0.73690307020508949</v>
      </c>
      <c r="R1866" s="15">
        <f ca="1">IF(B1866=1, ROUND(_xlfn.NORM.INV(Q1866,$C$9,$C$10)*(1+$T$14), 0), ROUND(_xlfn.NORM.INV(Q1866, $D$9, $D$10)*(1+$T$14), 0))</f>
        <v>47</v>
      </c>
      <c r="S1866" s="20">
        <f ca="1">RAND()</f>
        <v>0.65121873337618341</v>
      </c>
      <c r="T1866" s="18">
        <f ca="1">IF(B1866=1, ROUND(_xlfn.NORM.INV(S1866,$C$11,$C$12), 2), ROUND(_xlfn.NORM.INV(S1866, $D$11, $D$12), 2))</f>
        <v>5334.75</v>
      </c>
      <c r="U1866" s="15">
        <f ca="1">MIN(F1866,R1866)</f>
        <v>40</v>
      </c>
      <c r="V1866" s="15">
        <f ca="1">RAND()</f>
        <v>5.5845942186743769E-2</v>
      </c>
      <c r="W1866" s="19">
        <f ca="1">(IF(B1866=1, $G$21+($G$22-$G$21)*V1866, $H$21+($H$22-$H$21)*V1866))</f>
        <v>1.1675378265602313E-2</v>
      </c>
      <c r="X1866" s="15">
        <f ca="1">ROUND(U1866*(1-W1866), 0)</f>
        <v>40</v>
      </c>
      <c r="Y1866" s="20">
        <f ca="1">RAND()</f>
        <v>0.38815396666699642</v>
      </c>
      <c r="Z1866" s="15">
        <f ca="1">IF(B1866=1, ROUND(_xlfn.NORM.INV(Y1866,$C$13,$C$14)*(1+$T$14), 0), ROUND(_xlfn.NORM.INV(Y1866, $D$13, $D$14)*(1+$T$14), 0))</f>
        <v>33</v>
      </c>
      <c r="AA1866" s="20">
        <f ca="1">RAND()</f>
        <v>0.19248471897322483</v>
      </c>
      <c r="AB1866" s="18">
        <f ca="1">IF(B1866=1, ROUND(_xlfn.NORM.INV(AA1866,$C$15,$C$16), 2), ROUND(_xlfn.NORM.INV(AA1866, $D$15, $D$16), 2))</f>
        <v>2692.38</v>
      </c>
      <c r="AC1866" s="15">
        <f ca="1">MIN(G1866,Z1866)</f>
        <v>24</v>
      </c>
      <c r="AD1866" s="15">
        <f ca="1">RAND()</f>
        <v>0.77677621888912296</v>
      </c>
      <c r="AE1866" s="19">
        <f ca="1">(IF(B1866=1, $G$21+($G$22-$G$21)*AD1866, $H$21+($H$22-$H$21)*AD1866))</f>
        <v>3.3303286566673689E-2</v>
      </c>
      <c r="AF1866" s="15">
        <f ca="1">ROUND(AC1866*(1-AE1866), 0)</f>
        <v>23</v>
      </c>
      <c r="AG1866" s="20">
        <f ca="1">RAND()</f>
        <v>0.87925117063599467</v>
      </c>
      <c r="AH1866" s="15">
        <f ca="1">IF(B1866=1, ROUND(_xlfn.NORM.INV(AG1866,$C$17,$C$18)*(1+$T$14), 0), ROUND(_xlfn.NORM.INV(AG1866, $D$17, $D$18)*(1+$T$14), 0))</f>
        <v>261</v>
      </c>
      <c r="AI1866" s="20">
        <f ca="1">RAND()</f>
        <v>2.2740973035735745E-2</v>
      </c>
      <c r="AJ1866" s="18">
        <f ca="1">IF(B1866=1, ROUND(_xlfn.NORM.INV(AI1866,$C$19,$C$20), 2), ROUND(_xlfn.NORM.INV(AI1866, $D$19, $D$20), 2))</f>
        <v>1596.8</v>
      </c>
      <c r="AK1866" s="15">
        <f ca="1">MIN(ROUND(H1866*(1+$C$22),0),AH1866)</f>
        <v>261</v>
      </c>
      <c r="AL1866" s="20">
        <f ca="1">RAND()</f>
        <v>0.17376362156604586</v>
      </c>
      <c r="AM1866" s="19">
        <f ca="1">(IF(B1866=1, $G$21+($G$22-$G$21)*AL1866, $H$21+($H$22-$H$21)*AL1866))</f>
        <v>1.5212908646981375E-2</v>
      </c>
      <c r="AN1866" s="15">
        <f ca="1">ROUND(AK1866*(1-AM1866), 0)</f>
        <v>257</v>
      </c>
      <c r="AO1866" s="18">
        <f ca="1">SUM(IF(AN1866&gt;H1866, (AN1866-H1866)*($G$23+AJ1866), 0),IF(AF1866&gt;G1866,(AF1866-G1866)*($G$23+AB1866),0),IF(X1866&gt;F1866,(X1866-F1866)*($G$23+T1866),0),IF(P1866&gt;E1866,(P1866-E1866)*($G$23+L1866),0))</f>
        <v>0</v>
      </c>
      <c r="AP1866" s="18">
        <f>-$C$24</f>
        <v>-313614.51120000001</v>
      </c>
      <c r="AQ1866" s="17">
        <f ca="1">L1866*P1866+T1866*X1866+AB1866*AF1866+AJ1866*AN1866-AO1866+AP1866</f>
        <v>415202.8688</v>
      </c>
      <c r="AS1866" s="21">
        <f ca="1">SUM(IF(AN1866&gt;H1866, (AN1866-H1866), 0),IF(AF1866&gt;G1866,(AF1866-G1866),0),IF(X1866&gt;F1866,(X1866-F1866),0),IF(P1866&gt;E1866,(P1866-E1866),0))</f>
        <v>0</v>
      </c>
    </row>
    <row r="1867" spans="1:45" x14ac:dyDescent="0.4">
      <c r="A1867" s="15">
        <v>1839</v>
      </c>
      <c r="B1867" s="15">
        <f ca="1">IF(RAND() &lt; (8/12), 0, 1)</f>
        <v>0</v>
      </c>
      <c r="C1867" s="20">
        <f ca="1">RAND()</f>
        <v>0.24684982915637388</v>
      </c>
      <c r="D1867" s="15" t="str">
        <f ca="1">LOOKUP(C1867,$H$13:$H$16,$F$13:$F$16)</f>
        <v>Airbus A380-800</v>
      </c>
      <c r="E1867" s="15">
        <f ca="1">LOOKUP(D1867,$F$6:$F$9,$I$6:$I$9)</f>
        <v>14</v>
      </c>
      <c r="F1867" s="15">
        <f ca="1">LOOKUP(D1867,$F$6:$F$9,$J$6:$J$9)</f>
        <v>76</v>
      </c>
      <c r="G1867" s="15">
        <f ca="1">LOOKUP(D1867,$F$6:$F$9,$K$6:$K$9)</f>
        <v>56</v>
      </c>
      <c r="H1867" s="15">
        <f ca="1">LOOKUP(D1867,$F$6:$F$9,$L$6:$L$9)</f>
        <v>341</v>
      </c>
      <c r="I1867" s="20">
        <f ca="1">RAND()</f>
        <v>0.62601369685323682</v>
      </c>
      <c r="J1867" s="15">
        <f ca="1">IF(B1867=1, ROUND(_xlfn.NORM.INV(I1867,$C$5,$C$6)*(1+$T$14), 0), ROUND(_xlfn.NORM.INV(I1867, $D$5, $D$6)*(1+$T$14), 0))</f>
        <v>5</v>
      </c>
      <c r="K1867" s="20">
        <f ca="1">RAND()</f>
        <v>0.637491986891635</v>
      </c>
      <c r="L1867" s="18">
        <f ca="1">IF(B1867=1, ROUND(_xlfn.NORM.INV(K1867,$C$7,$C$8), 2), ROUND(_xlfn.NORM.INV(K1867, $D$7, $D$8), 2))</f>
        <v>10652.7</v>
      </c>
      <c r="M1867" s="15">
        <f ca="1">MIN(E1867,J1867)</f>
        <v>5</v>
      </c>
      <c r="N1867" s="15">
        <f ca="1">RAND()</f>
        <v>0.75921116557328094</v>
      </c>
      <c r="O1867" s="19">
        <f ca="1">(IF(B1867=1, $G$21+($G$22-$G$21)*N1867, $H$21+($H$22-$H$21)*N1867))</f>
        <v>3.277633496719843E-2</v>
      </c>
      <c r="P1867" s="15">
        <f ca="1">ROUND(M1867*(1-O1867), 0)</f>
        <v>5</v>
      </c>
      <c r="Q1867" s="20">
        <f ca="1">RAND()</f>
        <v>0.23030718436789077</v>
      </c>
      <c r="R1867" s="15">
        <f ca="1">IF(B1867=1, ROUND(_xlfn.NORM.INV(Q1867,$C$9,$C$10)*(1+$T$14), 0), ROUND(_xlfn.NORM.INV(Q1867, $D$9, $D$10)*(1+$T$14), 0))</f>
        <v>32</v>
      </c>
      <c r="S1867" s="20">
        <f ca="1">RAND()</f>
        <v>0.20582795670992271</v>
      </c>
      <c r="T1867" s="18">
        <f ca="1">IF(B1867=1, ROUND(_xlfn.NORM.INV(S1867,$C$11,$C$12), 2), ROUND(_xlfn.NORM.INV(S1867, $D$11, $D$12), 2))</f>
        <v>5059.1000000000004</v>
      </c>
      <c r="U1867" s="15">
        <f ca="1">MIN(F1867,R1867)</f>
        <v>32</v>
      </c>
      <c r="V1867" s="15">
        <f ca="1">RAND()</f>
        <v>0.36960380038272611</v>
      </c>
      <c r="W1867" s="19">
        <f ca="1">(IF(B1867=1, $G$21+($G$22-$G$21)*V1867, $H$21+($H$22-$H$21)*V1867))</f>
        <v>2.1088114011481782E-2</v>
      </c>
      <c r="X1867" s="15">
        <f ca="1">ROUND(U1867*(1-W1867), 0)</f>
        <v>31</v>
      </c>
      <c r="Y1867" s="20">
        <f ca="1">RAND()</f>
        <v>0.57729178759075372</v>
      </c>
      <c r="Z1867" s="15">
        <f ca="1">IF(B1867=1, ROUND(_xlfn.NORM.INV(Y1867,$C$13,$C$14)*(1+$T$14), 0), ROUND(_xlfn.NORM.INV(Y1867, $D$13, $D$14)*(1+$T$14), 0))</f>
        <v>38</v>
      </c>
      <c r="AA1867" s="20">
        <f ca="1">RAND()</f>
        <v>0.29277347102454254</v>
      </c>
      <c r="AB1867" s="18">
        <f ca="1">IF(B1867=1, ROUND(_xlfn.NORM.INV(AA1867,$C$15,$C$16), 2), ROUND(_xlfn.NORM.INV(AA1867, $D$15, $D$16), 2))</f>
        <v>2731.69</v>
      </c>
      <c r="AC1867" s="15">
        <f ca="1">MIN(G1867,Z1867)</f>
        <v>38</v>
      </c>
      <c r="AD1867" s="15">
        <f ca="1">RAND()</f>
        <v>0.29437384637413166</v>
      </c>
      <c r="AE1867" s="19">
        <f ca="1">(IF(B1867=1, $G$21+($G$22-$G$21)*AD1867, $H$21+($H$22-$H$21)*AD1867))</f>
        <v>1.8831215391223947E-2</v>
      </c>
      <c r="AF1867" s="15">
        <f ca="1">ROUND(AC1867*(1-AE1867), 0)</f>
        <v>37</v>
      </c>
      <c r="AG1867" s="20">
        <f ca="1">RAND()</f>
        <v>0.24201360958553575</v>
      </c>
      <c r="AH1867" s="15">
        <f ca="1">IF(B1867=1, ROUND(_xlfn.NORM.INV(AG1867,$C$17,$C$18)*(1+$T$14), 0), ROUND(_xlfn.NORM.INV(AG1867, $D$17, $D$18)*(1+$T$14), 0))</f>
        <v>163</v>
      </c>
      <c r="AI1867" s="20">
        <f ca="1">RAND()</f>
        <v>0.76257076868353479</v>
      </c>
      <c r="AJ1867" s="18">
        <f ca="1">IF(B1867=1, ROUND(_xlfn.NORM.INV(AI1867,$C$19,$C$20), 2), ROUND(_xlfn.NORM.INV(AI1867, $D$19, $D$20), 2))</f>
        <v>1803.01</v>
      </c>
      <c r="AK1867" s="15">
        <f ca="1">MIN(ROUND(H1867*(1+$C$22),0),AH1867)</f>
        <v>163</v>
      </c>
      <c r="AL1867" s="20">
        <f ca="1">RAND()</f>
        <v>0.57806846151112057</v>
      </c>
      <c r="AM1867" s="19">
        <f ca="1">(IF(B1867=1, $G$21+($G$22-$G$21)*AL1867, $H$21+($H$22-$H$21)*AL1867))</f>
        <v>2.7342053845333614E-2</v>
      </c>
      <c r="AN1867" s="15">
        <f ca="1">ROUND(AK1867*(1-AM1867), 0)</f>
        <v>159</v>
      </c>
      <c r="AO1867" s="18">
        <f ca="1">SUM(IF(AN1867&gt;H1867, (AN1867-H1867)*($G$23+AJ1867), 0),IF(AF1867&gt;G1867,(AF1867-G1867)*($G$23+AB1867),0),IF(X1867&gt;F1867,(X1867-F1867)*($G$23+T1867),0),IF(P1867&gt;E1867,(P1867-E1867)*($G$23+L1867),0))</f>
        <v>0</v>
      </c>
      <c r="AP1867" s="18">
        <f>-$C$24</f>
        <v>-313614.51120000001</v>
      </c>
      <c r="AQ1867" s="17">
        <f ca="1">L1867*P1867+T1867*X1867+AB1867*AF1867+AJ1867*AN1867-AO1867+AP1867</f>
        <v>284232.20879999996</v>
      </c>
      <c r="AS1867" s="21">
        <f ca="1">SUM(IF(AN1867&gt;H1867, (AN1867-H1867), 0),IF(AF1867&gt;G1867,(AF1867-G1867),0),IF(X1867&gt;F1867,(X1867-F1867),0),IF(P1867&gt;E1867,(P1867-E1867),0))</f>
        <v>0</v>
      </c>
    </row>
    <row r="1868" spans="1:45" x14ac:dyDescent="0.4">
      <c r="A1868" s="15">
        <v>1840</v>
      </c>
      <c r="B1868" s="15">
        <f ca="1">IF(RAND() &lt; (8/12), 0, 1)</f>
        <v>0</v>
      </c>
      <c r="C1868" s="20">
        <f ca="1">RAND()</f>
        <v>0.22809533093464374</v>
      </c>
      <c r="D1868" s="15" t="str">
        <f ca="1">LOOKUP(C1868,$H$13:$H$16,$F$13:$F$16)</f>
        <v>Airbus A380-800</v>
      </c>
      <c r="E1868" s="15">
        <f ca="1">LOOKUP(D1868,$F$6:$F$9,$I$6:$I$9)</f>
        <v>14</v>
      </c>
      <c r="F1868" s="15">
        <f ca="1">LOOKUP(D1868,$F$6:$F$9,$J$6:$J$9)</f>
        <v>76</v>
      </c>
      <c r="G1868" s="15">
        <f ca="1">LOOKUP(D1868,$F$6:$F$9,$K$6:$K$9)</f>
        <v>56</v>
      </c>
      <c r="H1868" s="15">
        <f ca="1">LOOKUP(D1868,$F$6:$F$9,$L$6:$L$9)</f>
        <v>341</v>
      </c>
      <c r="I1868" s="20">
        <f ca="1">RAND()</f>
        <v>3.9012610530369085E-2</v>
      </c>
      <c r="J1868" s="15">
        <f ca="1">IF(B1868=1, ROUND(_xlfn.NORM.INV(I1868,$C$5,$C$6)*(1+$T$14), 0), ROUND(_xlfn.NORM.INV(I1868, $D$5, $D$6)*(1+$T$14), 0))</f>
        <v>2</v>
      </c>
      <c r="K1868" s="20">
        <f ca="1">RAND()</f>
        <v>0.94043047824860238</v>
      </c>
      <c r="L1868" s="18">
        <f ca="1">IF(B1868=1, ROUND(_xlfn.NORM.INV(K1868,$C$7,$C$8), 2), ROUND(_xlfn.NORM.INV(K1868, $D$7, $D$8), 2))</f>
        <v>11202.64</v>
      </c>
      <c r="M1868" s="15">
        <f ca="1">MIN(E1868,J1868)</f>
        <v>2</v>
      </c>
      <c r="N1868" s="15">
        <f ca="1">RAND()</f>
        <v>0.87152360875822465</v>
      </c>
      <c r="O1868" s="19">
        <f ca="1">(IF(B1868=1, $G$21+($G$22-$G$21)*N1868, $H$21+($H$22-$H$21)*N1868))</f>
        <v>3.614570826274674E-2</v>
      </c>
      <c r="P1868" s="15">
        <f ca="1">ROUND(M1868*(1-O1868), 0)</f>
        <v>2</v>
      </c>
      <c r="Q1868" s="20">
        <f ca="1">RAND()</f>
        <v>0.51839979295224836</v>
      </c>
      <c r="R1868" s="15">
        <f ca="1">IF(B1868=1, ROUND(_xlfn.NORM.INV(Q1868,$C$9,$C$10)*(1+$T$14), 0), ROUND(_xlfn.NORM.INV(Q1868, $D$9, $D$10)*(1+$T$14), 0))</f>
        <v>40</v>
      </c>
      <c r="S1868" s="20">
        <f ca="1">RAND()</f>
        <v>0.9337963535995234</v>
      </c>
      <c r="T1868" s="18">
        <f ca="1">IF(B1868=1, ROUND(_xlfn.NORM.INV(S1868,$C$11,$C$12), 2), ROUND(_xlfn.NORM.INV(S1868, $D$11, $D$12), 2))</f>
        <v>5589.08</v>
      </c>
      <c r="U1868" s="15">
        <f ca="1">MIN(F1868,R1868)</f>
        <v>40</v>
      </c>
      <c r="V1868" s="15">
        <f ca="1">RAND()</f>
        <v>0.87466064613840322</v>
      </c>
      <c r="W1868" s="19">
        <f ca="1">(IF(B1868=1, $G$21+($G$22-$G$21)*V1868, $H$21+($H$22-$H$21)*V1868))</f>
        <v>3.6239819384152099E-2</v>
      </c>
      <c r="X1868" s="15">
        <f ca="1">ROUND(U1868*(1-W1868), 0)</f>
        <v>39</v>
      </c>
      <c r="Y1868" s="20">
        <f ca="1">RAND()</f>
        <v>0.91818059304930943</v>
      </c>
      <c r="Z1868" s="15">
        <f ca="1">IF(B1868=1, ROUND(_xlfn.NORM.INV(Y1868,$C$13,$C$14)*(1+$T$14), 0), ROUND(_xlfn.NORM.INV(Y1868, $D$13, $D$14)*(1+$T$14), 0))</f>
        <v>49</v>
      </c>
      <c r="AA1868" s="20">
        <f ca="1">RAND()</f>
        <v>0.60868393122674158</v>
      </c>
      <c r="AB1868" s="18">
        <f ca="1">IF(B1868=1, ROUND(_xlfn.NORM.INV(AA1868,$C$15,$C$16), 2), ROUND(_xlfn.NORM.INV(AA1868, $D$15, $D$16), 2))</f>
        <v>2831.5</v>
      </c>
      <c r="AC1868" s="15">
        <f ca="1">MIN(G1868,Z1868)</f>
        <v>49</v>
      </c>
      <c r="AD1868" s="15">
        <f ca="1">RAND()</f>
        <v>0.52666241766178512</v>
      </c>
      <c r="AE1868" s="19">
        <f ca="1">(IF(B1868=1, $G$21+($G$22-$G$21)*AD1868, $H$21+($H$22-$H$21)*AD1868))</f>
        <v>2.5799872529853551E-2</v>
      </c>
      <c r="AF1868" s="15">
        <f ca="1">ROUND(AC1868*(1-AE1868), 0)</f>
        <v>48</v>
      </c>
      <c r="AG1868" s="20">
        <f ca="1">RAND()</f>
        <v>0.58989342433258551</v>
      </c>
      <c r="AH1868" s="15">
        <f ca="1">IF(B1868=1, ROUND(_xlfn.NORM.INV(AG1868,$C$17,$C$18)*(1+$T$14), 0), ROUND(_xlfn.NORM.INV(AG1868, $D$17, $D$18)*(1+$T$14), 0))</f>
        <v>211</v>
      </c>
      <c r="AI1868" s="20">
        <f ca="1">RAND()</f>
        <v>0.33789769417438453</v>
      </c>
      <c r="AJ1868" s="18">
        <f ca="1">IF(B1868=1, ROUND(_xlfn.NORM.INV(AI1868,$C$19,$C$20), 2), ROUND(_xlfn.NORM.INV(AI1868, $D$19, $D$20), 2))</f>
        <v>1716.96</v>
      </c>
      <c r="AK1868" s="15">
        <f ca="1">MIN(ROUND(H1868*(1+$C$22),0),AH1868)</f>
        <v>211</v>
      </c>
      <c r="AL1868" s="20">
        <f ca="1">RAND()</f>
        <v>0.89041096693680066</v>
      </c>
      <c r="AM1868" s="19">
        <f ca="1">(IF(B1868=1, $G$21+($G$22-$G$21)*AL1868, $H$21+($H$22-$H$21)*AL1868))</f>
        <v>3.6712329008104019E-2</v>
      </c>
      <c r="AN1868" s="15">
        <f ca="1">ROUND(AK1868*(1-AM1868), 0)</f>
        <v>203</v>
      </c>
      <c r="AO1868" s="18">
        <f ca="1">SUM(IF(AN1868&gt;H1868, (AN1868-H1868)*($G$23+AJ1868), 0),IF(AF1868&gt;G1868,(AF1868-G1868)*($G$23+AB1868),0),IF(X1868&gt;F1868,(X1868-F1868)*($G$23+T1868),0),IF(P1868&gt;E1868,(P1868-E1868)*($G$23+L1868),0))</f>
        <v>0</v>
      </c>
      <c r="AP1868" s="18">
        <f>-$C$24</f>
        <v>-313614.51120000001</v>
      </c>
      <c r="AQ1868" s="17">
        <f ca="1">L1868*P1868+T1868*X1868+AB1868*AF1868+AJ1868*AN1868-AO1868+AP1868</f>
        <v>411219.76880000002</v>
      </c>
      <c r="AS1868" s="21">
        <f ca="1">SUM(IF(AN1868&gt;H1868, (AN1868-H1868), 0),IF(AF1868&gt;G1868,(AF1868-G1868),0),IF(X1868&gt;F1868,(X1868-F1868),0),IF(P1868&gt;E1868,(P1868-E1868),0))</f>
        <v>0</v>
      </c>
    </row>
    <row r="1869" spans="1:45" x14ac:dyDescent="0.4">
      <c r="A1869" s="15">
        <v>1841</v>
      </c>
      <c r="B1869" s="15">
        <f ca="1">IF(RAND() &lt; (8/12), 0, 1)</f>
        <v>0</v>
      </c>
      <c r="C1869" s="20">
        <f ca="1">RAND()</f>
        <v>0.17025177999932195</v>
      </c>
      <c r="D1869" s="15" t="str">
        <f ca="1">LOOKUP(C1869,$H$13:$H$16,$F$13:$F$16)</f>
        <v>Airbus A350-900</v>
      </c>
      <c r="E1869" s="15">
        <f ca="1">LOOKUP(D1869,$F$6:$F$9,$I$6:$I$9)</f>
        <v>0</v>
      </c>
      <c r="F1869" s="15">
        <f ca="1">LOOKUP(D1869,$F$6:$F$9,$J$6:$J$9)</f>
        <v>32</v>
      </c>
      <c r="G1869" s="15">
        <f ca="1">LOOKUP(D1869,$F$6:$F$9,$K$6:$K$9)</f>
        <v>21</v>
      </c>
      <c r="H1869" s="15">
        <f ca="1">LOOKUP(D1869,$F$6:$F$9,$L$6:$L$9)</f>
        <v>259</v>
      </c>
      <c r="I1869" s="20">
        <f ca="1">RAND()</f>
        <v>0.29750345671506695</v>
      </c>
      <c r="J1869" s="15">
        <f ca="1">IF(B1869=1, ROUND(_xlfn.NORM.INV(I1869,$C$5,$C$6)*(1+$T$14), 0), ROUND(_xlfn.NORM.INV(I1869, $D$5, $D$6)*(1+$T$14), 0))</f>
        <v>4</v>
      </c>
      <c r="K1869" s="20">
        <f ca="1">RAND()</f>
        <v>0.68640685766532783</v>
      </c>
      <c r="L1869" s="18">
        <f ca="1">IF(B1869=1, ROUND(_xlfn.NORM.INV(K1869,$C$7,$C$8), 2), ROUND(_xlfn.NORM.INV(K1869, $D$7, $D$8), 2))</f>
        <v>10713.74</v>
      </c>
      <c r="M1869" s="15">
        <f ca="1">MIN(E1869,J1869)</f>
        <v>0</v>
      </c>
      <c r="N1869" s="15">
        <f ca="1">RAND()</f>
        <v>5.0360473342665801E-2</v>
      </c>
      <c r="O1869" s="19">
        <f ca="1">(IF(B1869=1, $G$21+($G$22-$G$21)*N1869, $H$21+($H$22-$H$21)*N1869))</f>
        <v>1.1510814200279974E-2</v>
      </c>
      <c r="P1869" s="15">
        <f ca="1">ROUND(M1869*(1-O1869), 0)</f>
        <v>0</v>
      </c>
      <c r="Q1869" s="20">
        <f ca="1">RAND()</f>
        <v>0.45560146814242697</v>
      </c>
      <c r="R1869" s="15">
        <f ca="1">IF(B1869=1, ROUND(_xlfn.NORM.INV(Q1869,$C$9,$C$10)*(1+$T$14), 0), ROUND(_xlfn.NORM.INV(Q1869, $D$9, $D$10)*(1+$T$14), 0))</f>
        <v>39</v>
      </c>
      <c r="S1869" s="20">
        <f ca="1">RAND()</f>
        <v>0.3272937992442061</v>
      </c>
      <c r="T1869" s="18">
        <f ca="1">IF(B1869=1, ROUND(_xlfn.NORM.INV(S1869,$C$11,$C$12), 2), ROUND(_xlfn.NORM.INV(S1869, $D$11, $D$12), 2))</f>
        <v>5144.24</v>
      </c>
      <c r="U1869" s="15">
        <f ca="1">MIN(F1869,R1869)</f>
        <v>32</v>
      </c>
      <c r="V1869" s="15">
        <f ca="1">RAND()</f>
        <v>5.1881706624089752E-2</v>
      </c>
      <c r="W1869" s="19">
        <f ca="1">(IF(B1869=1, $G$21+($G$22-$G$21)*V1869, $H$21+($H$22-$H$21)*V1869))</f>
        <v>1.1556451198722693E-2</v>
      </c>
      <c r="X1869" s="15">
        <f ca="1">ROUND(U1869*(1-W1869), 0)</f>
        <v>32</v>
      </c>
      <c r="Y1869" s="20">
        <f ca="1">RAND()</f>
        <v>0.28237825270715966</v>
      </c>
      <c r="Z1869" s="15">
        <f ca="1">IF(B1869=1, ROUND(_xlfn.NORM.INV(Y1869,$C$13,$C$14)*(1+$T$14), 0), ROUND(_xlfn.NORM.INV(Y1869, $D$13, $D$14)*(1+$T$14), 0))</f>
        <v>30</v>
      </c>
      <c r="AA1869" s="20">
        <f ca="1">RAND()</f>
        <v>6.4160939290064167E-2</v>
      </c>
      <c r="AB1869" s="18">
        <f ca="1">IF(B1869=1, ROUND(_xlfn.NORM.INV(AA1869,$C$15,$C$16), 2), ROUND(_xlfn.NORM.INV(AA1869, $D$15, $D$16), 2))</f>
        <v>2613.14</v>
      </c>
      <c r="AC1869" s="15">
        <f ca="1">MIN(G1869,Z1869)</f>
        <v>21</v>
      </c>
      <c r="AD1869" s="15">
        <f ca="1">RAND()</f>
        <v>0.42499259665666644</v>
      </c>
      <c r="AE1869" s="19">
        <f ca="1">(IF(B1869=1, $G$21+($G$22-$G$21)*AD1869, $H$21+($H$22-$H$21)*AD1869))</f>
        <v>2.2749777899699994E-2</v>
      </c>
      <c r="AF1869" s="15">
        <f ca="1">ROUND(AC1869*(1-AE1869), 0)</f>
        <v>21</v>
      </c>
      <c r="AG1869" s="20">
        <f ca="1">RAND()</f>
        <v>0.64774753585313882</v>
      </c>
      <c r="AH1869" s="15">
        <f ca="1">IF(B1869=1, ROUND(_xlfn.NORM.INV(AG1869,$C$17,$C$18)*(1+$T$14), 0), ROUND(_xlfn.NORM.INV(AG1869, $D$17, $D$18)*(1+$T$14), 0))</f>
        <v>219</v>
      </c>
      <c r="AI1869" s="20">
        <f ca="1">RAND()</f>
        <v>0.63645053197198087</v>
      </c>
      <c r="AJ1869" s="18">
        <f ca="1">IF(B1869=1, ROUND(_xlfn.NORM.INV(AI1869,$C$19,$C$20), 2), ROUND(_xlfn.NORM.INV(AI1869, $D$19, $D$20), 2))</f>
        <v>1775.24</v>
      </c>
      <c r="AK1869" s="15">
        <f ca="1">MIN(ROUND(H1869*(1+$C$22),0),AH1869)</f>
        <v>219</v>
      </c>
      <c r="AL1869" s="20">
        <f ca="1">RAND()</f>
        <v>0.61326494686607558</v>
      </c>
      <c r="AM1869" s="19">
        <f ca="1">(IF(B1869=1, $G$21+($G$22-$G$21)*AL1869, $H$21+($H$22-$H$21)*AL1869))</f>
        <v>2.8397948405982268E-2</v>
      </c>
      <c r="AN1869" s="15">
        <f ca="1">ROUND(AK1869*(1-AM1869), 0)</f>
        <v>213</v>
      </c>
      <c r="AO1869" s="18">
        <f ca="1">SUM(IF(AN1869&gt;H1869, (AN1869-H1869)*($G$23+AJ1869), 0),IF(AF1869&gt;G1869,(AF1869-G1869)*($G$23+AB1869),0),IF(X1869&gt;F1869,(X1869-F1869)*($G$23+T1869),0),IF(P1869&gt;E1869,(P1869-E1869)*($G$23+L1869),0))</f>
        <v>0</v>
      </c>
      <c r="AP1869" s="18">
        <f>-$C$24</f>
        <v>-313614.51120000001</v>
      </c>
      <c r="AQ1869" s="17">
        <f ca="1">L1869*P1869+T1869*X1869+AB1869*AF1869+AJ1869*AN1869-AO1869+AP1869</f>
        <v>284003.22879999998</v>
      </c>
      <c r="AS1869" s="21">
        <f ca="1">SUM(IF(AN1869&gt;H1869, (AN1869-H1869), 0),IF(AF1869&gt;G1869,(AF1869-G1869),0),IF(X1869&gt;F1869,(X1869-F1869),0),IF(P1869&gt;E1869,(P1869-E1869),0))</f>
        <v>0</v>
      </c>
    </row>
    <row r="1870" spans="1:45" x14ac:dyDescent="0.4">
      <c r="A1870" s="15">
        <v>1842</v>
      </c>
      <c r="B1870" s="15">
        <f ca="1">IF(RAND() &lt; (8/12), 0, 1)</f>
        <v>1</v>
      </c>
      <c r="C1870" s="20">
        <f ca="1">RAND()</f>
        <v>4.0176584272093141E-2</v>
      </c>
      <c r="D1870" s="15" t="str">
        <f ca="1">LOOKUP(C1870,$H$13:$H$16,$F$13:$F$16)</f>
        <v>Airbus A350-900</v>
      </c>
      <c r="E1870" s="15">
        <f ca="1">LOOKUP(D1870,$F$6:$F$9,$I$6:$I$9)</f>
        <v>0</v>
      </c>
      <c r="F1870" s="15">
        <f ca="1">LOOKUP(D1870,$F$6:$F$9,$J$6:$J$9)</f>
        <v>32</v>
      </c>
      <c r="G1870" s="15">
        <f ca="1">LOOKUP(D1870,$F$6:$F$9,$K$6:$K$9)</f>
        <v>21</v>
      </c>
      <c r="H1870" s="15">
        <f ca="1">LOOKUP(D1870,$F$6:$F$9,$L$6:$L$9)</f>
        <v>259</v>
      </c>
      <c r="I1870" s="20">
        <f ca="1">RAND()</f>
        <v>0.50826544662024187</v>
      </c>
      <c r="J1870" s="15">
        <f ca="1">IF(B1870=1, ROUND(_xlfn.NORM.INV(I1870,$C$5,$C$6)*(1+$T$14), 0), ROUND(_xlfn.NORM.INV(I1870, $D$5, $D$6)*(1+$T$14), 0))</f>
        <v>6</v>
      </c>
      <c r="K1870" s="20">
        <f ca="1">RAND()</f>
        <v>0.31422260172845695</v>
      </c>
      <c r="L1870" s="18">
        <f ca="1">IF(B1870=1, ROUND(_xlfn.NORM.INV(K1870,$C$7,$C$8), 2), ROUND(_xlfn.NORM.INV(K1870, $D$7, $D$8), 2))</f>
        <v>12786.18</v>
      </c>
      <c r="M1870" s="15">
        <f ca="1">MIN(E1870,J1870)</f>
        <v>0</v>
      </c>
      <c r="N1870" s="15">
        <f ca="1">RAND()</f>
        <v>0.40251335079677042</v>
      </c>
      <c r="O1870" s="19">
        <f ca="1">(IF(B1870=1, $G$21+($G$22-$G$21)*N1870, $H$21+($H$22-$H$21)*N1870))</f>
        <v>2.9087967277886966E-2</v>
      </c>
      <c r="P1870" s="15">
        <f ca="1">ROUND(M1870*(1-O1870), 0)</f>
        <v>0</v>
      </c>
      <c r="Q1870" s="20">
        <f ca="1">RAND()</f>
        <v>0.97005470145497619</v>
      </c>
      <c r="R1870" s="15">
        <f ca="1">IF(B1870=1, ROUND(_xlfn.NORM.INV(Q1870,$C$9,$C$10)*(1+$T$14), 0), ROUND(_xlfn.NORM.INV(Q1870, $D$9, $D$10)*(1+$T$14), 0))</f>
        <v>108</v>
      </c>
      <c r="S1870" s="20">
        <f ca="1">RAND()</f>
        <v>0.48565601781249801</v>
      </c>
      <c r="T1870" s="18">
        <f ca="1">IF(B1870=1, ROUND(_xlfn.NORM.INV(S1870,$C$11,$C$12), 2), ROUND(_xlfn.NORM.INV(S1870, $D$11, $D$12), 2))</f>
        <v>6797.01</v>
      </c>
      <c r="U1870" s="15">
        <f ca="1">MIN(F1870,R1870)</f>
        <v>32</v>
      </c>
      <c r="V1870" s="15">
        <f ca="1">RAND()</f>
        <v>0.80941605901730029</v>
      </c>
      <c r="W1870" s="19">
        <f ca="1">(IF(B1870=1, $G$21+($G$22-$G$21)*V1870, $H$21+($H$22-$H$21)*V1870))</f>
        <v>4.3329562065605509E-2</v>
      </c>
      <c r="X1870" s="15">
        <f ca="1">ROUND(U1870*(1-W1870), 0)</f>
        <v>31</v>
      </c>
      <c r="Y1870" s="20">
        <f ca="1">RAND()</f>
        <v>0.70158579857422787</v>
      </c>
      <c r="Z1870" s="15">
        <f ca="1">IF(B1870=1, ROUND(_xlfn.NORM.INV(Y1870,$C$13,$C$14)*(1+$T$14), 0), ROUND(_xlfn.NORM.INV(Y1870, $D$13, $D$14)*(1+$T$14), 0))</f>
        <v>67</v>
      </c>
      <c r="AA1870" s="20">
        <f ca="1">RAND()</f>
        <v>5.2893840586305529E-2</v>
      </c>
      <c r="AB1870" s="18">
        <f ca="1">IF(B1870=1, ROUND(_xlfn.NORM.INV(AA1870,$C$15,$C$16), 2), ROUND(_xlfn.NORM.INV(AA1870, $D$15, $D$16), 2))</f>
        <v>2864.53</v>
      </c>
      <c r="AC1870" s="15">
        <f ca="1">MIN(G1870,Z1870)</f>
        <v>21</v>
      </c>
      <c r="AD1870" s="15">
        <f ca="1">RAND()</f>
        <v>0.27488073753793274</v>
      </c>
      <c r="AE1870" s="19">
        <f ca="1">(IF(B1870=1, $G$21+($G$22-$G$21)*AD1870, $H$21+($H$22-$H$21)*AD1870))</f>
        <v>2.4620825813827647E-2</v>
      </c>
      <c r="AF1870" s="15">
        <f ca="1">ROUND(AC1870*(1-AE1870), 0)</f>
        <v>20</v>
      </c>
      <c r="AG1870" s="20">
        <f ca="1">RAND()</f>
        <v>0.30527648108972083</v>
      </c>
      <c r="AH1870" s="15">
        <f ca="1">IF(B1870=1, ROUND(_xlfn.NORM.INV(AG1870,$C$17,$C$18)*(1+$T$14), 0), ROUND(_xlfn.NORM.INV(AG1870, $D$17, $D$18)*(1+$T$14), 0))</f>
        <v>240</v>
      </c>
      <c r="AI1870" s="20">
        <f ca="1">RAND()</f>
        <v>5.1631672105844073E-2</v>
      </c>
      <c r="AJ1870" s="18">
        <f ca="1">IF(B1870=1, ROUND(_xlfn.NORM.INV(AI1870,$C$19,$C$20), 2), ROUND(_xlfn.NORM.INV(AI1870, $D$19, $D$20), 2))</f>
        <v>1786.78</v>
      </c>
      <c r="AK1870" s="15">
        <f ca="1">MIN(ROUND(H1870*(1+$C$22),0),AH1870)</f>
        <v>240</v>
      </c>
      <c r="AL1870" s="20">
        <f ca="1">RAND()</f>
        <v>0.93192300921298332</v>
      </c>
      <c r="AM1870" s="19">
        <f ca="1">(IF(B1870=1, $G$21+($G$22-$G$21)*AL1870, $H$21+($H$22-$H$21)*AL1870))</f>
        <v>4.7617305322454416E-2</v>
      </c>
      <c r="AN1870" s="15">
        <f ca="1">ROUND(AK1870*(1-AM1870), 0)</f>
        <v>229</v>
      </c>
      <c r="AO1870" s="18">
        <f ca="1">SUM(IF(AN1870&gt;H1870, (AN1870-H1870)*($G$23+AJ1870), 0),IF(AF1870&gt;G1870,(AF1870-G1870)*($G$23+AB1870),0),IF(X1870&gt;F1870,(X1870-F1870)*($G$23+T1870),0),IF(P1870&gt;E1870,(P1870-E1870)*($G$23+L1870),0))</f>
        <v>0</v>
      </c>
      <c r="AP1870" s="18">
        <f>-$C$24</f>
        <v>-313614.51120000001</v>
      </c>
      <c r="AQ1870" s="17">
        <f ca="1">L1870*P1870+T1870*X1870+AB1870*AF1870+AJ1870*AN1870-AO1870+AP1870</f>
        <v>363556.01880000002</v>
      </c>
      <c r="AS1870" s="21">
        <f ca="1">SUM(IF(AN1870&gt;H1870, (AN1870-H1870), 0),IF(AF1870&gt;G1870,(AF1870-G1870),0),IF(X1870&gt;F1870,(X1870-F1870),0),IF(P1870&gt;E1870,(P1870-E1870),0))</f>
        <v>0</v>
      </c>
    </row>
    <row r="1871" spans="1:45" x14ac:dyDescent="0.4">
      <c r="A1871" s="15">
        <v>1843</v>
      </c>
      <c r="B1871" s="15">
        <f ca="1">IF(RAND() &lt; (8/12), 0, 1)</f>
        <v>0</v>
      </c>
      <c r="C1871" s="20">
        <f ca="1">RAND()</f>
        <v>0.84933345096738022</v>
      </c>
      <c r="D1871" s="15" t="str">
        <f ca="1">LOOKUP(C1871,$H$13:$H$16,$F$13:$F$16)</f>
        <v>Boeing 777-300ER</v>
      </c>
      <c r="E1871" s="15">
        <f ca="1">LOOKUP(D1871,$F$6:$F$9,$I$6:$I$9)</f>
        <v>8</v>
      </c>
      <c r="F1871" s="15">
        <f ca="1">LOOKUP(D1871,$F$6:$F$9,$J$6:$J$9)</f>
        <v>40</v>
      </c>
      <c r="G1871" s="15">
        <f ca="1">LOOKUP(D1871,$F$6:$F$9,$K$6:$K$9)</f>
        <v>24</v>
      </c>
      <c r="H1871" s="15">
        <f ca="1">LOOKUP(D1871,$F$6:$F$9,$L$6:$L$9)</f>
        <v>260</v>
      </c>
      <c r="I1871" s="20">
        <f ca="1">RAND()</f>
        <v>0.32550621496717247</v>
      </c>
      <c r="J1871" s="15">
        <f ca="1">IF(B1871=1, ROUND(_xlfn.NORM.INV(I1871,$C$5,$C$6)*(1+$T$14), 0), ROUND(_xlfn.NORM.INV(I1871, $D$5, $D$6)*(1+$T$14), 0))</f>
        <v>4</v>
      </c>
      <c r="K1871" s="20">
        <f ca="1">RAND()</f>
        <v>0.98253003856443477</v>
      </c>
      <c r="L1871" s="18">
        <f ca="1">IF(B1871=1, ROUND(_xlfn.NORM.INV(K1871,$C$7,$C$8), 2), ROUND(_xlfn.NORM.INV(K1871, $D$7, $D$8), 2))</f>
        <v>11453.6</v>
      </c>
      <c r="M1871" s="15">
        <f ca="1">MIN(E1871,J1871)</f>
        <v>4</v>
      </c>
      <c r="N1871" s="15">
        <f ca="1">RAND()</f>
        <v>0.48217230394479771</v>
      </c>
      <c r="O1871" s="19">
        <f ca="1">(IF(B1871=1, $G$21+($G$22-$G$21)*N1871, $H$21+($H$22-$H$21)*N1871))</f>
        <v>2.446516911834393E-2</v>
      </c>
      <c r="P1871" s="15">
        <f ca="1">ROUND(M1871*(1-O1871), 0)</f>
        <v>4</v>
      </c>
      <c r="Q1871" s="20">
        <f ca="1">RAND()</f>
        <v>0.85704151542474893</v>
      </c>
      <c r="R1871" s="15">
        <f ca="1">IF(B1871=1, ROUND(_xlfn.NORM.INV(Q1871,$C$9,$C$10)*(1+$T$14), 0), ROUND(_xlfn.NORM.INV(Q1871, $D$9, $D$10)*(1+$T$14), 0))</f>
        <v>51</v>
      </c>
      <c r="S1871" s="20">
        <f ca="1">RAND()</f>
        <v>0.28965037773546987</v>
      </c>
      <c r="T1871" s="18">
        <f ca="1">IF(B1871=1, ROUND(_xlfn.NORM.INV(S1871,$C$11,$C$12), 2), ROUND(_xlfn.NORM.INV(S1871, $D$11, $D$12), 2))</f>
        <v>5119.8500000000004</v>
      </c>
      <c r="U1871" s="15">
        <f ca="1">MIN(F1871,R1871)</f>
        <v>40</v>
      </c>
      <c r="V1871" s="15">
        <f ca="1">RAND()</f>
        <v>0.56126749639310436</v>
      </c>
      <c r="W1871" s="19">
        <f ca="1">(IF(B1871=1, $G$21+($G$22-$G$21)*V1871, $H$21+($H$22-$H$21)*V1871))</f>
        <v>2.6838024891793127E-2</v>
      </c>
      <c r="X1871" s="15">
        <f ca="1">ROUND(U1871*(1-W1871), 0)</f>
        <v>39</v>
      </c>
      <c r="Y1871" s="20">
        <f ca="1">RAND()</f>
        <v>0.86305101842588539</v>
      </c>
      <c r="Z1871" s="15">
        <f ca="1">IF(B1871=1, ROUND(_xlfn.NORM.INV(Y1871,$C$13,$C$14)*(1+$T$14), 0), ROUND(_xlfn.NORM.INV(Y1871, $D$13, $D$14)*(1+$T$14), 0))</f>
        <v>46</v>
      </c>
      <c r="AA1871" s="20">
        <f ca="1">RAND()</f>
        <v>0.58000185555485095</v>
      </c>
      <c r="AB1871" s="18">
        <f ca="1">IF(B1871=1, ROUND(_xlfn.NORM.INV(AA1871,$C$15,$C$16), 2), ROUND(_xlfn.NORM.INV(AA1871, $D$15, $D$16), 2))</f>
        <v>2822.51</v>
      </c>
      <c r="AC1871" s="15">
        <f ca="1">MIN(G1871,Z1871)</f>
        <v>24</v>
      </c>
      <c r="AD1871" s="15">
        <f ca="1">RAND()</f>
        <v>0.12899210069643885</v>
      </c>
      <c r="AE1871" s="19">
        <f ca="1">(IF(B1871=1, $G$21+($G$22-$G$21)*AD1871, $H$21+($H$22-$H$21)*AD1871))</f>
        <v>1.3869763020893166E-2</v>
      </c>
      <c r="AF1871" s="15">
        <f ca="1">ROUND(AC1871*(1-AE1871), 0)</f>
        <v>24</v>
      </c>
      <c r="AG1871" s="20">
        <f ca="1">RAND()</f>
        <v>0.42798539169314653</v>
      </c>
      <c r="AH1871" s="15">
        <f ca="1">IF(B1871=1, ROUND(_xlfn.NORM.INV(AG1871,$C$17,$C$18)*(1+$T$14), 0), ROUND(_xlfn.NORM.INV(AG1871, $D$17, $D$18)*(1+$T$14), 0))</f>
        <v>190</v>
      </c>
      <c r="AI1871" s="20">
        <f ca="1">RAND()</f>
        <v>8.1724285406242547E-2</v>
      </c>
      <c r="AJ1871" s="18">
        <f ca="1">IF(B1871=1, ROUND(_xlfn.NORM.INV(AI1871,$C$19,$C$20), 2), ROUND(_xlfn.NORM.INV(AI1871, $D$19, $D$20), 2))</f>
        <v>1642.87</v>
      </c>
      <c r="AK1871" s="15">
        <f ca="1">MIN(ROUND(H1871*(1+$C$22),0),AH1871)</f>
        <v>190</v>
      </c>
      <c r="AL1871" s="20">
        <f ca="1">RAND()</f>
        <v>0.26537609702338005</v>
      </c>
      <c r="AM1871" s="19">
        <f ca="1">(IF(B1871=1, $G$21+($G$22-$G$21)*AL1871, $H$21+($H$22-$H$21)*AL1871))</f>
        <v>1.7961282910701402E-2</v>
      </c>
      <c r="AN1871" s="15">
        <f ca="1">ROUND(AK1871*(1-AM1871), 0)</f>
        <v>187</v>
      </c>
      <c r="AO1871" s="18">
        <f ca="1">SUM(IF(AN1871&gt;H1871, (AN1871-H1871)*($G$23+AJ1871), 0),IF(AF1871&gt;G1871,(AF1871-G1871)*($G$23+AB1871),0),IF(X1871&gt;F1871,(X1871-F1871)*($G$23+T1871),0),IF(P1871&gt;E1871,(P1871-E1871)*($G$23+L1871),0))</f>
        <v>0</v>
      </c>
      <c r="AP1871" s="18">
        <f>-$C$24</f>
        <v>-313614.51120000001</v>
      </c>
      <c r="AQ1871" s="17">
        <f ca="1">L1871*P1871+T1871*X1871+AB1871*AF1871+AJ1871*AN1871-AO1871+AP1871</f>
        <v>306830.96879999997</v>
      </c>
      <c r="AS1871" s="21">
        <f ca="1">SUM(IF(AN1871&gt;H1871, (AN1871-H1871), 0),IF(AF1871&gt;G1871,(AF1871-G1871),0),IF(X1871&gt;F1871,(X1871-F1871),0),IF(P1871&gt;E1871,(P1871-E1871),0))</f>
        <v>0</v>
      </c>
    </row>
    <row r="1872" spans="1:45" x14ac:dyDescent="0.4">
      <c r="A1872" s="15">
        <v>1844</v>
      </c>
      <c r="B1872" s="15">
        <f ca="1">IF(RAND() &lt; (8/12), 0, 1)</f>
        <v>0</v>
      </c>
      <c r="C1872" s="20">
        <f ca="1">RAND()</f>
        <v>0.41950089355661424</v>
      </c>
      <c r="D1872" s="15" t="str">
        <f ca="1">LOOKUP(C1872,$H$13:$H$16,$F$13:$F$16)</f>
        <v>Airbus A380-800</v>
      </c>
      <c r="E1872" s="15">
        <f ca="1">LOOKUP(D1872,$F$6:$F$9,$I$6:$I$9)</f>
        <v>14</v>
      </c>
      <c r="F1872" s="15">
        <f ca="1">LOOKUP(D1872,$F$6:$F$9,$J$6:$J$9)</f>
        <v>76</v>
      </c>
      <c r="G1872" s="15">
        <f ca="1">LOOKUP(D1872,$F$6:$F$9,$K$6:$K$9)</f>
        <v>56</v>
      </c>
      <c r="H1872" s="15">
        <f ca="1">LOOKUP(D1872,$F$6:$F$9,$L$6:$L$9)</f>
        <v>341</v>
      </c>
      <c r="I1872" s="20">
        <f ca="1">RAND()</f>
        <v>0.35907622456358568</v>
      </c>
      <c r="J1872" s="15">
        <f ca="1">IF(B1872=1, ROUND(_xlfn.NORM.INV(I1872,$C$5,$C$6)*(1+$T$14), 0), ROUND(_xlfn.NORM.INV(I1872, $D$5, $D$6)*(1+$T$14), 0))</f>
        <v>4</v>
      </c>
      <c r="K1872" s="20">
        <f ca="1">RAND()</f>
        <v>0.43687486337318882</v>
      </c>
      <c r="L1872" s="18">
        <f ca="1">IF(B1872=1, ROUND(_xlfn.NORM.INV(K1872,$C$7,$C$8), 2), ROUND(_xlfn.NORM.INV(K1872, $D$7, $D$8), 2))</f>
        <v>10419.959999999999</v>
      </c>
      <c r="M1872" s="15">
        <f ca="1">MIN(E1872,J1872)</f>
        <v>4</v>
      </c>
      <c r="N1872" s="15">
        <f ca="1">RAND()</f>
        <v>1.1862678828322037E-2</v>
      </c>
      <c r="O1872" s="19">
        <f ca="1">(IF(B1872=1, $G$21+($G$22-$G$21)*N1872, $H$21+($H$22-$H$21)*N1872))</f>
        <v>1.035588036484966E-2</v>
      </c>
      <c r="P1872" s="15">
        <f ca="1">ROUND(M1872*(1-O1872), 0)</f>
        <v>4</v>
      </c>
      <c r="Q1872" s="20">
        <f ca="1">RAND()</f>
        <v>0.61760962376384065</v>
      </c>
      <c r="R1872" s="15">
        <f ca="1">IF(B1872=1, ROUND(_xlfn.NORM.INV(Q1872,$C$9,$C$10)*(1+$T$14), 0), ROUND(_xlfn.NORM.INV(Q1872, $D$9, $D$10)*(1+$T$14), 0))</f>
        <v>43</v>
      </c>
      <c r="S1872" s="20">
        <f ca="1">RAND()</f>
        <v>0.96027307580345356</v>
      </c>
      <c r="T1872" s="18">
        <f ca="1">IF(B1872=1, ROUND(_xlfn.NORM.INV(S1872,$C$11,$C$12), 2), ROUND(_xlfn.NORM.INV(S1872, $D$11, $D$12), 2))</f>
        <v>5645.86</v>
      </c>
      <c r="U1872" s="15">
        <f ca="1">MIN(F1872,R1872)</f>
        <v>43</v>
      </c>
      <c r="V1872" s="15">
        <f ca="1">RAND()</f>
        <v>0.36636442532709856</v>
      </c>
      <c r="W1872" s="19">
        <f ca="1">(IF(B1872=1, $G$21+($G$22-$G$21)*V1872, $H$21+($H$22-$H$21)*V1872))</f>
        <v>2.0990932759812956E-2</v>
      </c>
      <c r="X1872" s="15">
        <f ca="1">ROUND(U1872*(1-W1872), 0)</f>
        <v>42</v>
      </c>
      <c r="Y1872" s="20">
        <f ca="1">RAND()</f>
        <v>0.90924209860150385</v>
      </c>
      <c r="Z1872" s="15">
        <f ca="1">IF(B1872=1, ROUND(_xlfn.NORM.INV(Y1872,$C$13,$C$14)*(1+$T$14), 0), ROUND(_xlfn.NORM.INV(Y1872, $D$13, $D$14)*(1+$T$14), 0))</f>
        <v>48</v>
      </c>
      <c r="AA1872" s="20">
        <f ca="1">RAND()</f>
        <v>0.40581062026664116</v>
      </c>
      <c r="AB1872" s="18">
        <f ca="1">IF(B1872=1, ROUND(_xlfn.NORM.INV(AA1872,$C$15,$C$16), 2), ROUND(_xlfn.NORM.INV(AA1872, $D$15, $D$16), 2))</f>
        <v>2769</v>
      </c>
      <c r="AC1872" s="15">
        <f ca="1">MIN(G1872,Z1872)</f>
        <v>48</v>
      </c>
      <c r="AD1872" s="15">
        <f ca="1">RAND()</f>
        <v>0.75662705350426318</v>
      </c>
      <c r="AE1872" s="19">
        <f ca="1">(IF(B1872=1, $G$21+($G$22-$G$21)*AD1872, $H$21+($H$22-$H$21)*AD1872))</f>
        <v>3.2698811605127893E-2</v>
      </c>
      <c r="AF1872" s="15">
        <f ca="1">ROUND(AC1872*(1-AE1872), 0)</f>
        <v>46</v>
      </c>
      <c r="AG1872" s="20">
        <f ca="1">RAND()</f>
        <v>0.34824780143973633</v>
      </c>
      <c r="AH1872" s="15">
        <f ca="1">IF(B1872=1, ROUND(_xlfn.NORM.INV(AG1872,$C$17,$C$18)*(1+$T$14), 0), ROUND(_xlfn.NORM.INV(AG1872, $D$17, $D$18)*(1+$T$14), 0))</f>
        <v>179</v>
      </c>
      <c r="AI1872" s="20">
        <f ca="1">RAND()</f>
        <v>0.75859096802370118</v>
      </c>
      <c r="AJ1872" s="18">
        <f ca="1">IF(B1872=1, ROUND(_xlfn.NORM.INV(AI1872,$C$19,$C$20), 2), ROUND(_xlfn.NORM.INV(AI1872, $D$19, $D$20), 2))</f>
        <v>1802.04</v>
      </c>
      <c r="AK1872" s="15">
        <f ca="1">MIN(ROUND(H1872*(1+$C$22),0),AH1872)</f>
        <v>179</v>
      </c>
      <c r="AL1872" s="20">
        <f ca="1">RAND()</f>
        <v>0.17028030584582454</v>
      </c>
      <c r="AM1872" s="19">
        <f ca="1">(IF(B1872=1, $G$21+($G$22-$G$21)*AL1872, $H$21+($H$22-$H$21)*AL1872))</f>
        <v>1.5108409175374735E-2</v>
      </c>
      <c r="AN1872" s="15">
        <f ca="1">ROUND(AK1872*(1-AM1872), 0)</f>
        <v>176</v>
      </c>
      <c r="AO1872" s="18">
        <f ca="1">SUM(IF(AN1872&gt;H1872, (AN1872-H1872)*($G$23+AJ1872), 0),IF(AF1872&gt;G1872,(AF1872-G1872)*($G$23+AB1872),0),IF(X1872&gt;F1872,(X1872-F1872)*($G$23+T1872),0),IF(P1872&gt;E1872,(P1872-E1872)*($G$23+L1872),0))</f>
        <v>0</v>
      </c>
      <c r="AP1872" s="18">
        <f>-$C$24</f>
        <v>-313614.51120000001</v>
      </c>
      <c r="AQ1872" s="17">
        <f ca="1">L1872*P1872+T1872*X1872+AB1872*AF1872+AJ1872*AN1872-AO1872+AP1872</f>
        <v>409724.48879999999</v>
      </c>
      <c r="AS1872" s="21">
        <f ca="1">SUM(IF(AN1872&gt;H1872, (AN1872-H1872), 0),IF(AF1872&gt;G1872,(AF1872-G1872),0),IF(X1872&gt;F1872,(X1872-F1872),0),IF(P1872&gt;E1872,(P1872-E1872),0))</f>
        <v>0</v>
      </c>
    </row>
    <row r="1873" spans="1:45" x14ac:dyDescent="0.4">
      <c r="A1873" s="15">
        <v>1845</v>
      </c>
      <c r="B1873" s="15">
        <f ca="1">IF(RAND() &lt; (8/12), 0, 1)</f>
        <v>0</v>
      </c>
      <c r="C1873" s="20">
        <f ca="1">RAND()</f>
        <v>0.30059794740212997</v>
      </c>
      <c r="D1873" s="15" t="str">
        <f ca="1">LOOKUP(C1873,$H$13:$H$16,$F$13:$F$16)</f>
        <v>Airbus A380-800</v>
      </c>
      <c r="E1873" s="15">
        <f ca="1">LOOKUP(D1873,$F$6:$F$9,$I$6:$I$9)</f>
        <v>14</v>
      </c>
      <c r="F1873" s="15">
        <f ca="1">LOOKUP(D1873,$F$6:$F$9,$J$6:$J$9)</f>
        <v>76</v>
      </c>
      <c r="G1873" s="15">
        <f ca="1">LOOKUP(D1873,$F$6:$F$9,$K$6:$K$9)</f>
        <v>56</v>
      </c>
      <c r="H1873" s="15">
        <f ca="1">LOOKUP(D1873,$F$6:$F$9,$L$6:$L$9)</f>
        <v>341</v>
      </c>
      <c r="I1873" s="20">
        <f ca="1">RAND()</f>
        <v>0.44294990892392438</v>
      </c>
      <c r="J1873" s="15">
        <f ca="1">IF(B1873=1, ROUND(_xlfn.NORM.INV(I1873,$C$5,$C$6)*(1+$T$14), 0), ROUND(_xlfn.NORM.INV(I1873, $D$5, $D$6)*(1+$T$14), 0))</f>
        <v>4</v>
      </c>
      <c r="K1873" s="20">
        <f ca="1">RAND()</f>
        <v>0.64372500870918514</v>
      </c>
      <c r="L1873" s="18">
        <f ca="1">IF(B1873=1, ROUND(_xlfn.NORM.INV(K1873,$C$7,$C$8), 2), ROUND(_xlfn.NORM.INV(K1873, $D$7, $D$8), 2))</f>
        <v>10660.3</v>
      </c>
      <c r="M1873" s="15">
        <f ca="1">MIN(E1873,J1873)</f>
        <v>4</v>
      </c>
      <c r="N1873" s="15">
        <f ca="1">RAND()</f>
        <v>0.31769374918745841</v>
      </c>
      <c r="O1873" s="19">
        <f ca="1">(IF(B1873=1, $G$21+($G$22-$G$21)*N1873, $H$21+($H$22-$H$21)*N1873))</f>
        <v>1.953081247562375E-2</v>
      </c>
      <c r="P1873" s="15">
        <f ca="1">ROUND(M1873*(1-O1873), 0)</f>
        <v>4</v>
      </c>
      <c r="Q1873" s="20">
        <f ca="1">RAND()</f>
        <v>0.53453830955247872</v>
      </c>
      <c r="R1873" s="15">
        <f ca="1">IF(B1873=1, ROUND(_xlfn.NORM.INV(Q1873,$C$9,$C$10)*(1+$T$14), 0), ROUND(_xlfn.NORM.INV(Q1873, $D$9, $D$10)*(1+$T$14), 0))</f>
        <v>41</v>
      </c>
      <c r="S1873" s="20">
        <f ca="1">RAND()</f>
        <v>0.18211842685118385</v>
      </c>
      <c r="T1873" s="18">
        <f ca="1">IF(B1873=1, ROUND(_xlfn.NORM.INV(S1873,$C$11,$C$12), 2), ROUND(_xlfn.NORM.INV(S1873, $D$11, $D$12), 2))</f>
        <v>5039.43</v>
      </c>
      <c r="U1873" s="15">
        <f ca="1">MIN(F1873,R1873)</f>
        <v>41</v>
      </c>
      <c r="V1873" s="15">
        <f ca="1">RAND()</f>
        <v>3.484644168182327E-2</v>
      </c>
      <c r="W1873" s="19">
        <f ca="1">(IF(B1873=1, $G$21+($G$22-$G$21)*V1873, $H$21+($H$22-$H$21)*V1873))</f>
        <v>1.1045393250454699E-2</v>
      </c>
      <c r="X1873" s="15">
        <f ca="1">ROUND(U1873*(1-W1873), 0)</f>
        <v>41</v>
      </c>
      <c r="Y1873" s="20">
        <f ca="1">RAND()</f>
        <v>0.52252448326932843</v>
      </c>
      <c r="Z1873" s="15">
        <f ca="1">IF(B1873=1, ROUND(_xlfn.NORM.INV(Y1873,$C$13,$C$14)*(1+$T$14), 0), ROUND(_xlfn.NORM.INV(Y1873, $D$13, $D$14)*(1+$T$14), 0))</f>
        <v>36</v>
      </c>
      <c r="AA1873" s="20">
        <f ca="1">RAND()</f>
        <v>0.64112457000795275</v>
      </c>
      <c r="AB1873" s="18">
        <f ca="1">IF(B1873=1, ROUND(_xlfn.NORM.INV(AA1873,$C$15,$C$16), 2), ROUND(_xlfn.NORM.INV(AA1873, $D$15, $D$16), 2))</f>
        <v>2841.9</v>
      </c>
      <c r="AC1873" s="15">
        <f ca="1">MIN(G1873,Z1873)</f>
        <v>36</v>
      </c>
      <c r="AD1873" s="15">
        <f ca="1">RAND()</f>
        <v>0.78144026378961251</v>
      </c>
      <c r="AE1873" s="19">
        <f ca="1">(IF(B1873=1, $G$21+($G$22-$G$21)*AD1873, $H$21+($H$22-$H$21)*AD1873))</f>
        <v>3.3443207913688378E-2</v>
      </c>
      <c r="AF1873" s="15">
        <f ca="1">ROUND(AC1873*(1-AE1873), 0)</f>
        <v>35</v>
      </c>
      <c r="AG1873" s="20">
        <f ca="1">RAND()</f>
        <v>0.15353279966021227</v>
      </c>
      <c r="AH1873" s="15">
        <f ca="1">IF(B1873=1, ROUND(_xlfn.NORM.INV(AG1873,$C$17,$C$18)*(1+$T$14), 0), ROUND(_xlfn.NORM.INV(AG1873, $D$17, $D$18)*(1+$T$14), 0))</f>
        <v>146</v>
      </c>
      <c r="AI1873" s="20">
        <f ca="1">RAND()</f>
        <v>0.63672266032633995</v>
      </c>
      <c r="AJ1873" s="18">
        <f ca="1">IF(B1873=1, ROUND(_xlfn.NORM.INV(AI1873,$C$19,$C$20), 2), ROUND(_xlfn.NORM.INV(AI1873, $D$19, $D$20), 2))</f>
        <v>1775.29</v>
      </c>
      <c r="AK1873" s="15">
        <f ca="1">MIN(ROUND(H1873*(1+$C$22),0),AH1873)</f>
        <v>146</v>
      </c>
      <c r="AL1873" s="20">
        <f ca="1">RAND()</f>
        <v>6.5884853674581856E-2</v>
      </c>
      <c r="AM1873" s="19">
        <f ca="1">(IF(B1873=1, $G$21+($G$22-$G$21)*AL1873, $H$21+($H$22-$H$21)*AL1873))</f>
        <v>1.1976545610237456E-2</v>
      </c>
      <c r="AN1873" s="15">
        <f ca="1">ROUND(AK1873*(1-AM1873), 0)</f>
        <v>144</v>
      </c>
      <c r="AO1873" s="18">
        <f ca="1">SUM(IF(AN1873&gt;H1873, (AN1873-H1873)*($G$23+AJ1873), 0),IF(AF1873&gt;G1873,(AF1873-G1873)*($G$23+AB1873),0),IF(X1873&gt;F1873,(X1873-F1873)*($G$23+T1873),0),IF(P1873&gt;E1873,(P1873-E1873)*($G$23+L1873),0))</f>
        <v>0</v>
      </c>
      <c r="AP1873" s="18">
        <f>-$C$24</f>
        <v>-313614.51120000001</v>
      </c>
      <c r="AQ1873" s="17">
        <f ca="1">L1873*P1873+T1873*X1873+AB1873*AF1873+AJ1873*AN1873-AO1873+AP1873</f>
        <v>290751.57880000008</v>
      </c>
      <c r="AS1873" s="21">
        <f ca="1">SUM(IF(AN1873&gt;H1873, (AN1873-H1873), 0),IF(AF1873&gt;G1873,(AF1873-G1873),0),IF(X1873&gt;F1873,(X1873-F1873),0),IF(P1873&gt;E1873,(P1873-E1873),0))</f>
        <v>0</v>
      </c>
    </row>
    <row r="1874" spans="1:45" x14ac:dyDescent="0.4">
      <c r="A1874" s="15">
        <v>1846</v>
      </c>
      <c r="B1874" s="15">
        <f ca="1">IF(RAND() &lt; (8/12), 0, 1)</f>
        <v>1</v>
      </c>
      <c r="C1874" s="20">
        <f ca="1">RAND()</f>
        <v>0.90153864648755644</v>
      </c>
      <c r="D1874" s="15" t="str">
        <f ca="1">LOOKUP(C1874,$H$13:$H$16,$F$13:$F$16)</f>
        <v>Boeing 777-300ER</v>
      </c>
      <c r="E1874" s="15">
        <f ca="1">LOOKUP(D1874,$F$6:$F$9,$I$6:$I$9)</f>
        <v>8</v>
      </c>
      <c r="F1874" s="15">
        <f ca="1">LOOKUP(D1874,$F$6:$F$9,$J$6:$J$9)</f>
        <v>40</v>
      </c>
      <c r="G1874" s="15">
        <f ca="1">LOOKUP(D1874,$F$6:$F$9,$K$6:$K$9)</f>
        <v>24</v>
      </c>
      <c r="H1874" s="15">
        <f ca="1">LOOKUP(D1874,$F$6:$F$9,$L$6:$L$9)</f>
        <v>260</v>
      </c>
      <c r="I1874" s="20">
        <f ca="1">RAND()</f>
        <v>0.65214881005654801</v>
      </c>
      <c r="J1874" s="15">
        <f ca="1">IF(B1874=1, ROUND(_xlfn.NORM.INV(I1874,$C$5,$C$6)*(1+$T$14), 0), ROUND(_xlfn.NORM.INV(I1874, $D$5, $D$6)*(1+$T$14), 0))</f>
        <v>7</v>
      </c>
      <c r="K1874" s="20">
        <f ca="1">RAND()</f>
        <v>0.65007647227198329</v>
      </c>
      <c r="L1874" s="18">
        <f ca="1">IF(B1874=1, ROUND(_xlfn.NORM.INV(K1874,$C$7,$C$8), 2), ROUND(_xlfn.NORM.INV(K1874, $D$7, $D$8), 2))</f>
        <v>14354.15</v>
      </c>
      <c r="M1874" s="15">
        <f ca="1">MIN(E1874,J1874)</f>
        <v>7</v>
      </c>
      <c r="N1874" s="15">
        <f ca="1">RAND()</f>
        <v>0.98133433680621596</v>
      </c>
      <c r="O1874" s="19">
        <f ca="1">(IF(B1874=1, $G$21+($G$22-$G$21)*N1874, $H$21+($H$22-$H$21)*N1874))</f>
        <v>4.934670178821756E-2</v>
      </c>
      <c r="P1874" s="15">
        <f ca="1">ROUND(M1874*(1-O1874), 0)</f>
        <v>7</v>
      </c>
      <c r="Q1874" s="20">
        <f ca="1">RAND()</f>
        <v>0.55027938760665163</v>
      </c>
      <c r="R1874" s="15">
        <f ca="1">IF(B1874=1, ROUND(_xlfn.NORM.INV(Q1874,$C$9,$C$10)*(1+$T$14), 0), ROUND(_xlfn.NORM.INV(Q1874, $D$9, $D$10)*(1+$T$14), 0))</f>
        <v>64</v>
      </c>
      <c r="S1874" s="20">
        <f ca="1">RAND()</f>
        <v>0.81094904351688502</v>
      </c>
      <c r="T1874" s="18">
        <f ca="1">IF(B1874=1, ROUND(_xlfn.NORM.INV(S1874,$C$11,$C$12), 2), ROUND(_xlfn.NORM.INV(S1874, $D$11, $D$12), 2))</f>
        <v>7624.21</v>
      </c>
      <c r="U1874" s="15">
        <f ca="1">MIN(F1874,R1874)</f>
        <v>40</v>
      </c>
      <c r="V1874" s="15">
        <f ca="1">RAND()</f>
        <v>0.41880364923226565</v>
      </c>
      <c r="W1874" s="19">
        <f ca="1">(IF(B1874=1, $G$21+($G$22-$G$21)*V1874, $H$21+($H$22-$H$21)*V1874))</f>
        <v>2.9658127723129299E-2</v>
      </c>
      <c r="X1874" s="15">
        <f ca="1">ROUND(U1874*(1-W1874), 0)</f>
        <v>39</v>
      </c>
      <c r="Y1874" s="20">
        <f ca="1">RAND()</f>
        <v>0.10850049905889314</v>
      </c>
      <c r="Z1874" s="15">
        <f ca="1">IF(B1874=1, ROUND(_xlfn.NORM.INV(Y1874,$C$13,$C$14)*(1+$T$14), 0), ROUND(_xlfn.NORM.INV(Y1874, $D$13, $D$14)*(1+$T$14), 0))</f>
        <v>26</v>
      </c>
      <c r="AA1874" s="20">
        <f ca="1">RAND()</f>
        <v>0.25930120778001831</v>
      </c>
      <c r="AB1874" s="18">
        <f ca="1">IF(B1874=1, ROUND(_xlfn.NORM.INV(AA1874,$C$15,$C$16), 2), ROUND(_xlfn.NORM.INV(AA1874, $D$15, $D$16), 2))</f>
        <v>3331.94</v>
      </c>
      <c r="AC1874" s="15">
        <f ca="1">MIN(G1874,Z1874)</f>
        <v>24</v>
      </c>
      <c r="AD1874" s="15">
        <f ca="1">RAND()</f>
        <v>0.16246681125314977</v>
      </c>
      <c r="AE1874" s="19">
        <f ca="1">(IF(B1874=1, $G$21+($G$22-$G$21)*AD1874, $H$21+($H$22-$H$21)*AD1874))</f>
        <v>2.0686338393860242E-2</v>
      </c>
      <c r="AF1874" s="15">
        <f ca="1">ROUND(AC1874*(1-AE1874), 0)</f>
        <v>24</v>
      </c>
      <c r="AG1874" s="20">
        <f ca="1">RAND()</f>
        <v>0.95890016605458994</v>
      </c>
      <c r="AH1874" s="15">
        <f ca="1">IF(B1874=1, ROUND(_xlfn.NORM.INV(AG1874,$C$17,$C$18)*(1+$T$14), 0), ROUND(_xlfn.NORM.INV(AG1874, $D$17, $D$18)*(1+$T$14), 0))</f>
        <v>523</v>
      </c>
      <c r="AI1874" s="20">
        <f ca="1">RAND()</f>
        <v>0.11356272555904823</v>
      </c>
      <c r="AJ1874" s="18">
        <f ca="1">IF(B1874=1, ROUND(_xlfn.NORM.INV(AI1874,$C$19,$C$20), 2), ROUND(_xlfn.NORM.INV(AI1874, $D$19, $D$20), 2))</f>
        <v>1913.45</v>
      </c>
      <c r="AK1874" s="15">
        <f ca="1">MIN(ROUND(H1874*(1+$C$22),0),AH1874)</f>
        <v>273</v>
      </c>
      <c r="AL1874" s="20">
        <f ca="1">RAND()</f>
        <v>0.20356530972030973</v>
      </c>
      <c r="AM1874" s="19">
        <f ca="1">(IF(B1874=1, $G$21+($G$22-$G$21)*AL1874, $H$21+($H$22-$H$21)*AL1874))</f>
        <v>2.2124785840210839E-2</v>
      </c>
      <c r="AN1874" s="15">
        <f ca="1">ROUND(AK1874*(1-AM1874), 0)</f>
        <v>267</v>
      </c>
      <c r="AO1874" s="18">
        <f ca="1">SUM(IF(AN1874&gt;H1874, (AN1874-H1874)*($G$23+AJ1874), 0),IF(AF1874&gt;G1874,(AF1874-G1874)*($G$23+AB1874),0),IF(X1874&gt;F1874,(X1874-F1874)*($G$23+T1874),0),IF(P1874&gt;E1874,(P1874-E1874)*($G$23+L1874),0))</f>
        <v>19351.149999999998</v>
      </c>
      <c r="AP1874" s="18">
        <f>-$C$24</f>
        <v>-313614.51120000001</v>
      </c>
      <c r="AQ1874" s="17">
        <f ca="1">L1874*P1874+T1874*X1874+AB1874*AF1874+AJ1874*AN1874-AO1874+AP1874</f>
        <v>655715.28879999998</v>
      </c>
      <c r="AS1874" s="21">
        <f ca="1">SUM(IF(AN1874&gt;H1874, (AN1874-H1874), 0),IF(AF1874&gt;G1874,(AF1874-G1874),0),IF(X1874&gt;F1874,(X1874-F1874),0),IF(P1874&gt;E1874,(P1874-E1874),0))</f>
        <v>7</v>
      </c>
    </row>
    <row r="1875" spans="1:45" x14ac:dyDescent="0.4">
      <c r="A1875" s="15">
        <v>1847</v>
      </c>
      <c r="B1875" s="15">
        <f ca="1">IF(RAND() &lt; (8/12), 0, 1)</f>
        <v>0</v>
      </c>
      <c r="C1875" s="20">
        <f ca="1">RAND()</f>
        <v>0.38792165928734001</v>
      </c>
      <c r="D1875" s="15" t="str">
        <f ca="1">LOOKUP(C1875,$H$13:$H$16,$F$13:$F$16)</f>
        <v>Airbus A380-800</v>
      </c>
      <c r="E1875" s="15">
        <f ca="1">LOOKUP(D1875,$F$6:$F$9,$I$6:$I$9)</f>
        <v>14</v>
      </c>
      <c r="F1875" s="15">
        <f ca="1">LOOKUP(D1875,$F$6:$F$9,$J$6:$J$9)</f>
        <v>76</v>
      </c>
      <c r="G1875" s="15">
        <f ca="1">LOOKUP(D1875,$F$6:$F$9,$K$6:$K$9)</f>
        <v>56</v>
      </c>
      <c r="H1875" s="15">
        <f ca="1">LOOKUP(D1875,$F$6:$F$9,$L$6:$L$9)</f>
        <v>341</v>
      </c>
      <c r="I1875" s="20">
        <f ca="1">RAND()</f>
        <v>9.0637757083121717E-2</v>
      </c>
      <c r="J1875" s="15">
        <f ca="1">IF(B1875=1, ROUND(_xlfn.NORM.INV(I1875,$C$5,$C$6)*(1+$T$14), 0), ROUND(_xlfn.NORM.INV(I1875, $D$5, $D$6)*(1+$T$14), 0))</f>
        <v>3</v>
      </c>
      <c r="K1875" s="20">
        <f ca="1">RAND()</f>
        <v>0.55185045853143899</v>
      </c>
      <c r="L1875" s="18">
        <f ca="1">IF(B1875=1, ROUND(_xlfn.NORM.INV(K1875,$C$7,$C$8), 2), ROUND(_xlfn.NORM.INV(K1875, $D$7, $D$8), 2))</f>
        <v>10551.78</v>
      </c>
      <c r="M1875" s="15">
        <f ca="1">MIN(E1875,J1875)</f>
        <v>3</v>
      </c>
      <c r="N1875" s="15">
        <f ca="1">RAND()</f>
        <v>0.98930439235774648</v>
      </c>
      <c r="O1875" s="19">
        <f ca="1">(IF(B1875=1, $G$21+($G$22-$G$21)*N1875, $H$21+($H$22-$H$21)*N1875))</f>
        <v>3.9679131770732394E-2</v>
      </c>
      <c r="P1875" s="15">
        <f ca="1">ROUND(M1875*(1-O1875), 0)</f>
        <v>3</v>
      </c>
      <c r="Q1875" s="20">
        <f ca="1">RAND()</f>
        <v>2.430344985662114E-2</v>
      </c>
      <c r="R1875" s="15">
        <f ca="1">IF(B1875=1, ROUND(_xlfn.NORM.INV(Q1875,$C$9,$C$10)*(1+$T$14), 0), ROUND(_xlfn.NORM.INV(Q1875, $D$9, $D$10)*(1+$T$14), 0))</f>
        <v>19</v>
      </c>
      <c r="S1875" s="20">
        <f ca="1">RAND()</f>
        <v>0.59136251646238625</v>
      </c>
      <c r="T1875" s="18">
        <f ca="1">IF(B1875=1, ROUND(_xlfn.NORM.INV(S1875,$C$11,$C$12), 2), ROUND(_xlfn.NORM.INV(S1875, $D$11, $D$12), 2))</f>
        <v>5298.84</v>
      </c>
      <c r="U1875" s="15">
        <f ca="1">MIN(F1875,R1875)</f>
        <v>19</v>
      </c>
      <c r="V1875" s="15">
        <f ca="1">RAND()</f>
        <v>0.49236481773698648</v>
      </c>
      <c r="W1875" s="19">
        <f ca="1">(IF(B1875=1, $G$21+($G$22-$G$21)*V1875, $H$21+($H$22-$H$21)*V1875))</f>
        <v>2.4770944532109596E-2</v>
      </c>
      <c r="X1875" s="15">
        <f ca="1">ROUND(U1875*(1-W1875), 0)</f>
        <v>19</v>
      </c>
      <c r="Y1875" s="20">
        <f ca="1">RAND()</f>
        <v>0.35425549311531501</v>
      </c>
      <c r="Z1875" s="15">
        <f ca="1">IF(B1875=1, ROUND(_xlfn.NORM.INV(Y1875,$C$13,$C$14)*(1+$T$14), 0), ROUND(_xlfn.NORM.INV(Y1875, $D$13, $D$14)*(1+$T$14), 0))</f>
        <v>32</v>
      </c>
      <c r="AA1875" s="20">
        <f ca="1">RAND()</f>
        <v>0.91980154288775562</v>
      </c>
      <c r="AB1875" s="18">
        <f ca="1">IF(B1875=1, ROUND(_xlfn.NORM.INV(AA1875,$C$15,$C$16), 2), ROUND(_xlfn.NORM.INV(AA1875, $D$15, $D$16), 2))</f>
        <v>2968.57</v>
      </c>
      <c r="AC1875" s="15">
        <f ca="1">MIN(G1875,Z1875)</f>
        <v>32</v>
      </c>
      <c r="AD1875" s="15">
        <f ca="1">RAND()</f>
        <v>0.15230534308425092</v>
      </c>
      <c r="AE1875" s="19">
        <f ca="1">(IF(B1875=1, $G$21+($G$22-$G$21)*AD1875, $H$21+($H$22-$H$21)*AD1875))</f>
        <v>1.4569160292527528E-2</v>
      </c>
      <c r="AF1875" s="15">
        <f ca="1">ROUND(AC1875*(1-AE1875), 0)</f>
        <v>32</v>
      </c>
      <c r="AG1875" s="20">
        <f ca="1">RAND()</f>
        <v>0.50694150305343777</v>
      </c>
      <c r="AH1875" s="15">
        <f ca="1">IF(B1875=1, ROUND(_xlfn.NORM.INV(AG1875,$C$17,$C$18)*(1+$T$14), 0), ROUND(_xlfn.NORM.INV(AG1875, $D$17, $D$18)*(1+$T$14), 0))</f>
        <v>200</v>
      </c>
      <c r="AI1875" s="20">
        <f ca="1">RAND()</f>
        <v>0.83914460621262543</v>
      </c>
      <c r="AJ1875" s="18">
        <f ca="1">IF(B1875=1, ROUND(_xlfn.NORM.INV(AI1875,$C$19,$C$20), 2), ROUND(_xlfn.NORM.INV(AI1875, $D$19, $D$20), 2))</f>
        <v>1824</v>
      </c>
      <c r="AK1875" s="15">
        <f ca="1">MIN(ROUND(H1875*(1+$C$22),0),AH1875)</f>
        <v>200</v>
      </c>
      <c r="AL1875" s="20">
        <f ca="1">RAND()</f>
        <v>0.53209767145818232</v>
      </c>
      <c r="AM1875" s="19">
        <f ca="1">(IF(B1875=1, $G$21+($G$22-$G$21)*AL1875, $H$21+($H$22-$H$21)*AL1875))</f>
        <v>2.5962930143745469E-2</v>
      </c>
      <c r="AN1875" s="15">
        <f ca="1">ROUND(AK1875*(1-AM1875), 0)</f>
        <v>195</v>
      </c>
      <c r="AO1875" s="18">
        <f ca="1">SUM(IF(AN1875&gt;H1875, (AN1875-H1875)*($G$23+AJ1875), 0),IF(AF1875&gt;G1875,(AF1875-G1875)*($G$23+AB1875),0),IF(X1875&gt;F1875,(X1875-F1875)*($G$23+T1875),0),IF(P1875&gt;E1875,(P1875-E1875)*($G$23+L1875),0))</f>
        <v>0</v>
      </c>
      <c r="AP1875" s="18">
        <f>-$C$24</f>
        <v>-313614.51120000001</v>
      </c>
      <c r="AQ1875" s="17">
        <f ca="1">L1875*P1875+T1875*X1875+AB1875*AF1875+AJ1875*AN1875-AO1875+AP1875</f>
        <v>269393.02880000003</v>
      </c>
      <c r="AS1875" s="21">
        <f ca="1">SUM(IF(AN1875&gt;H1875, (AN1875-H1875), 0),IF(AF1875&gt;G1875,(AF1875-G1875),0),IF(X1875&gt;F1875,(X1875-F1875),0),IF(P1875&gt;E1875,(P1875-E1875),0))</f>
        <v>0</v>
      </c>
    </row>
    <row r="1876" spans="1:45" x14ac:dyDescent="0.4">
      <c r="A1876" s="15">
        <v>1848</v>
      </c>
      <c r="B1876" s="15">
        <f ca="1">IF(RAND() &lt; (8/12), 0, 1)</f>
        <v>0</v>
      </c>
      <c r="C1876" s="20">
        <f ca="1">RAND()</f>
        <v>0.93933466465502358</v>
      </c>
      <c r="D1876" s="15" t="str">
        <f ca="1">LOOKUP(C1876,$H$13:$H$16,$F$13:$F$16)</f>
        <v>Boeing 777-300ER</v>
      </c>
      <c r="E1876" s="15">
        <f ca="1">LOOKUP(D1876,$F$6:$F$9,$I$6:$I$9)</f>
        <v>8</v>
      </c>
      <c r="F1876" s="15">
        <f ca="1">LOOKUP(D1876,$F$6:$F$9,$J$6:$J$9)</f>
        <v>40</v>
      </c>
      <c r="G1876" s="15">
        <f ca="1">LOOKUP(D1876,$F$6:$F$9,$K$6:$K$9)</f>
        <v>24</v>
      </c>
      <c r="H1876" s="15">
        <f ca="1">LOOKUP(D1876,$F$6:$F$9,$L$6:$L$9)</f>
        <v>260</v>
      </c>
      <c r="I1876" s="20">
        <f ca="1">RAND()</f>
        <v>0.3609257826519946</v>
      </c>
      <c r="J1876" s="15">
        <f ca="1">IF(B1876=1, ROUND(_xlfn.NORM.INV(I1876,$C$5,$C$6)*(1+$T$14), 0), ROUND(_xlfn.NORM.INV(I1876, $D$5, $D$6)*(1+$T$14), 0))</f>
        <v>4</v>
      </c>
      <c r="K1876" s="20">
        <f ca="1">RAND()</f>
        <v>0.79595850271248303</v>
      </c>
      <c r="L1876" s="18">
        <f ca="1">IF(B1876=1, ROUND(_xlfn.NORM.INV(K1876,$C$7,$C$8), 2), ROUND(_xlfn.NORM.INV(K1876, $D$7, $D$8), 2))</f>
        <v>10869.42</v>
      </c>
      <c r="M1876" s="15">
        <f ca="1">MIN(E1876,J1876)</f>
        <v>4</v>
      </c>
      <c r="N1876" s="15">
        <f ca="1">RAND()</f>
        <v>0.50114924298462815</v>
      </c>
      <c r="O1876" s="19">
        <f ca="1">(IF(B1876=1, $G$21+($G$22-$G$21)*N1876, $H$21+($H$22-$H$21)*N1876))</f>
        <v>2.5034477289538844E-2</v>
      </c>
      <c r="P1876" s="15">
        <f ca="1">ROUND(M1876*(1-O1876), 0)</f>
        <v>4</v>
      </c>
      <c r="Q1876" s="20">
        <f ca="1">RAND()</f>
        <v>0.62945038319452618</v>
      </c>
      <c r="R1876" s="15">
        <f ca="1">IF(B1876=1, ROUND(_xlfn.NORM.INV(Q1876,$C$9,$C$10)*(1+$T$14), 0), ROUND(_xlfn.NORM.INV(Q1876, $D$9, $D$10)*(1+$T$14), 0))</f>
        <v>43</v>
      </c>
      <c r="S1876" s="20">
        <f ca="1">RAND()</f>
        <v>0.24768063905290905</v>
      </c>
      <c r="T1876" s="18">
        <f ca="1">IF(B1876=1, ROUND(_xlfn.NORM.INV(S1876,$C$11,$C$12), 2), ROUND(_xlfn.NORM.INV(S1876, $D$11, $D$12), 2))</f>
        <v>5090.82</v>
      </c>
      <c r="U1876" s="15">
        <f ca="1">MIN(F1876,R1876)</f>
        <v>40</v>
      </c>
      <c r="V1876" s="15">
        <f ca="1">RAND()</f>
        <v>0.44941138578370954</v>
      </c>
      <c r="W1876" s="19">
        <f ca="1">(IF(B1876=1, $G$21+($G$22-$G$21)*V1876, $H$21+($H$22-$H$21)*V1876))</f>
        <v>2.3482341573511284E-2</v>
      </c>
      <c r="X1876" s="15">
        <f ca="1">ROUND(U1876*(1-W1876), 0)</f>
        <v>39</v>
      </c>
      <c r="Y1876" s="20">
        <f ca="1">RAND()</f>
        <v>0.75246743692614415</v>
      </c>
      <c r="Z1876" s="15">
        <f ca="1">IF(B1876=1, ROUND(_xlfn.NORM.INV(Y1876,$C$13,$C$14)*(1+$T$14), 0), ROUND(_xlfn.NORM.INV(Y1876, $D$13, $D$14)*(1+$T$14), 0))</f>
        <v>42</v>
      </c>
      <c r="AA1876" s="20">
        <f ca="1">RAND()</f>
        <v>0.7783624433958779</v>
      </c>
      <c r="AB1876" s="18">
        <f ca="1">IF(B1876=1, ROUND(_xlfn.NORM.INV(AA1876,$C$15,$C$16), 2), ROUND(_xlfn.NORM.INV(AA1876, $D$15, $D$16), 2))</f>
        <v>2891.15</v>
      </c>
      <c r="AC1876" s="15">
        <f ca="1">MIN(G1876,Z1876)</f>
        <v>24</v>
      </c>
      <c r="AD1876" s="15">
        <f ca="1">RAND()</f>
        <v>0.6450944497380281</v>
      </c>
      <c r="AE1876" s="19">
        <f ca="1">(IF(B1876=1, $G$21+($G$22-$G$21)*AD1876, $H$21+($H$22-$H$21)*AD1876))</f>
        <v>2.9352833492140844E-2</v>
      </c>
      <c r="AF1876" s="15">
        <f ca="1">ROUND(AC1876*(1-AE1876), 0)</f>
        <v>23</v>
      </c>
      <c r="AG1876" s="20">
        <f ca="1">RAND()</f>
        <v>0.60815804988107003</v>
      </c>
      <c r="AH1876" s="15">
        <f ca="1">IF(B1876=1, ROUND(_xlfn.NORM.INV(AG1876,$C$17,$C$18)*(1+$T$14), 0), ROUND(_xlfn.NORM.INV(AG1876, $D$17, $D$18)*(1+$T$14), 0))</f>
        <v>214</v>
      </c>
      <c r="AI1876" s="20">
        <f ca="1">RAND()</f>
        <v>0.2374651835123982</v>
      </c>
      <c r="AJ1876" s="18">
        <f ca="1">IF(B1876=1, ROUND(_xlfn.NORM.INV(AI1876,$C$19,$C$20), 2), ROUND(_xlfn.NORM.INV(AI1876, $D$19, $D$20), 2))</f>
        <v>1694.46</v>
      </c>
      <c r="AK1876" s="15">
        <f ca="1">MIN(ROUND(H1876*(1+$C$22),0),AH1876)</f>
        <v>214</v>
      </c>
      <c r="AL1876" s="20">
        <f ca="1">RAND()</f>
        <v>0.26028711505766089</v>
      </c>
      <c r="AM1876" s="19">
        <f ca="1">(IF(B1876=1, $G$21+($G$22-$G$21)*AL1876, $H$21+($H$22-$H$21)*AL1876))</f>
        <v>1.7808613451729828E-2</v>
      </c>
      <c r="AN1876" s="15">
        <f ca="1">ROUND(AK1876*(1-AM1876), 0)</f>
        <v>210</v>
      </c>
      <c r="AO1876" s="18">
        <f ca="1">SUM(IF(AN1876&gt;H1876, (AN1876-H1876)*($G$23+AJ1876), 0),IF(AF1876&gt;G1876,(AF1876-G1876)*($G$23+AB1876),0),IF(X1876&gt;F1876,(X1876-F1876)*($G$23+T1876),0),IF(P1876&gt;E1876,(P1876-E1876)*($G$23+L1876),0))</f>
        <v>0</v>
      </c>
      <c r="AP1876" s="18">
        <f>-$C$24</f>
        <v>-313614.51120000001</v>
      </c>
      <c r="AQ1876" s="17">
        <f ca="1">L1876*P1876+T1876*X1876+AB1876*AF1876+AJ1876*AN1876-AO1876+AP1876</f>
        <v>350738.19879999995</v>
      </c>
      <c r="AS1876" s="21">
        <f ca="1">SUM(IF(AN1876&gt;H1876, (AN1876-H1876), 0),IF(AF1876&gt;G1876,(AF1876-G1876),0),IF(X1876&gt;F1876,(X1876-F1876),0),IF(P1876&gt;E1876,(P1876-E1876),0))</f>
        <v>0</v>
      </c>
    </row>
    <row r="1877" spans="1:45" x14ac:dyDescent="0.4">
      <c r="A1877" s="15">
        <v>1849</v>
      </c>
      <c r="B1877" s="15">
        <f ca="1">IF(RAND() &lt; (8/12), 0, 1)</f>
        <v>1</v>
      </c>
      <c r="C1877" s="20">
        <f ca="1">RAND()</f>
        <v>0.53418623243281904</v>
      </c>
      <c r="D1877" s="15" t="str">
        <f ca="1">LOOKUP(C1877,$H$13:$H$16,$F$13:$F$16)</f>
        <v>Airbus A380-800</v>
      </c>
      <c r="E1877" s="15">
        <f ca="1">LOOKUP(D1877,$F$6:$F$9,$I$6:$I$9)</f>
        <v>14</v>
      </c>
      <c r="F1877" s="15">
        <f ca="1">LOOKUP(D1877,$F$6:$F$9,$J$6:$J$9)</f>
        <v>76</v>
      </c>
      <c r="G1877" s="15">
        <f ca="1">LOOKUP(D1877,$F$6:$F$9,$K$6:$K$9)</f>
        <v>56</v>
      </c>
      <c r="H1877" s="15">
        <f ca="1">LOOKUP(D1877,$F$6:$F$9,$L$6:$L$9)</f>
        <v>341</v>
      </c>
      <c r="I1877" s="20">
        <f ca="1">RAND()</f>
        <v>0.69404655314852859</v>
      </c>
      <c r="J1877" s="15">
        <f ca="1">IF(B1877=1, ROUND(_xlfn.NORM.INV(I1877,$C$5,$C$6)*(1+$T$14), 0), ROUND(_xlfn.NORM.INV(I1877, $D$5, $D$6)*(1+$T$14), 0))</f>
        <v>7</v>
      </c>
      <c r="K1877" s="20">
        <f ca="1">RAND()</f>
        <v>0.64278432233168492</v>
      </c>
      <c r="L1877" s="18">
        <f ca="1">IF(B1877=1, ROUND(_xlfn.NORM.INV(K1877,$C$7,$C$8), 2), ROUND(_xlfn.NORM.INV(K1877, $D$7, $D$8), 2))</f>
        <v>14318.77</v>
      </c>
      <c r="M1877" s="15">
        <f ca="1">MIN(E1877,J1877)</f>
        <v>7</v>
      </c>
      <c r="N1877" s="15">
        <f ca="1">RAND()</f>
        <v>0.25495315278820729</v>
      </c>
      <c r="O1877" s="19">
        <f ca="1">(IF(B1877=1, $G$21+($G$22-$G$21)*N1877, $H$21+($H$22-$H$21)*N1877))</f>
        <v>2.3923360347587255E-2</v>
      </c>
      <c r="P1877" s="15">
        <f ca="1">ROUND(M1877*(1-O1877), 0)</f>
        <v>7</v>
      </c>
      <c r="Q1877" s="20">
        <f ca="1">RAND()</f>
        <v>0.4582554166242655</v>
      </c>
      <c r="R1877" s="15">
        <f ca="1">IF(B1877=1, ROUND(_xlfn.NORM.INV(Q1877,$C$9,$C$10)*(1+$T$14), 0), ROUND(_xlfn.NORM.INV(Q1877, $D$9, $D$10)*(1+$T$14), 0))</f>
        <v>58</v>
      </c>
      <c r="S1877" s="20">
        <f ca="1">RAND()</f>
        <v>0.7186916194843368</v>
      </c>
      <c r="T1877" s="18">
        <f ca="1">IF(B1877=1, ROUND(_xlfn.NORM.INV(S1877,$C$11,$C$12), 2), ROUND(_xlfn.NORM.INV(S1877, $D$11, $D$12), 2))</f>
        <v>7351.49</v>
      </c>
      <c r="U1877" s="15">
        <f ca="1">MIN(F1877,R1877)</f>
        <v>58</v>
      </c>
      <c r="V1877" s="15">
        <f ca="1">RAND()</f>
        <v>0.94644943717416696</v>
      </c>
      <c r="W1877" s="19">
        <f ca="1">(IF(B1877=1, $G$21+($G$22-$G$21)*V1877, $H$21+($H$22-$H$21)*V1877))</f>
        <v>4.8125730301095848E-2</v>
      </c>
      <c r="X1877" s="15">
        <f ca="1">ROUND(U1877*(1-W1877), 0)</f>
        <v>55</v>
      </c>
      <c r="Y1877" s="20">
        <f ca="1">RAND()</f>
        <v>0.52859726698336573</v>
      </c>
      <c r="Z1877" s="15">
        <f ca="1">IF(B1877=1, ROUND(_xlfn.NORM.INV(Y1877,$C$13,$C$14)*(1+$T$14), 0), ROUND(_xlfn.NORM.INV(Y1877, $D$13, $D$14)*(1+$T$14), 0))</f>
        <v>56</v>
      </c>
      <c r="AA1877" s="20">
        <f ca="1">RAND()</f>
        <v>0.7181644585555933</v>
      </c>
      <c r="AB1877" s="18">
        <f ca="1">IF(B1877=1, ROUND(_xlfn.NORM.INV(AA1877,$C$15,$C$16), 2), ROUND(_xlfn.NORM.INV(AA1877, $D$15, $D$16), 2))</f>
        <v>3920.05</v>
      </c>
      <c r="AC1877" s="15">
        <f ca="1">MIN(G1877,Z1877)</f>
        <v>56</v>
      </c>
      <c r="AD1877" s="15">
        <f ca="1">RAND()</f>
        <v>0.59769960965232849</v>
      </c>
      <c r="AE1877" s="19">
        <f ca="1">(IF(B1877=1, $G$21+($G$22-$G$21)*AD1877, $H$21+($H$22-$H$21)*AD1877))</f>
        <v>3.5919486337831499E-2</v>
      </c>
      <c r="AF1877" s="15">
        <f ca="1">ROUND(AC1877*(1-AE1877), 0)</f>
        <v>54</v>
      </c>
      <c r="AG1877" s="20">
        <f ca="1">RAND()</f>
        <v>0.65631036048282965</v>
      </c>
      <c r="AH1877" s="15">
        <f ca="1">IF(B1877=1, ROUND(_xlfn.NORM.INV(AG1877,$C$17,$C$18)*(1+$T$14), 0), ROUND(_xlfn.NORM.INV(AG1877, $D$17, $D$18)*(1+$T$14), 0))</f>
        <v>355</v>
      </c>
      <c r="AI1877" s="20">
        <f ca="1">RAND()</f>
        <v>0.46024089565607829</v>
      </c>
      <c r="AJ1877" s="18">
        <f ca="1">IF(B1877=1, ROUND(_xlfn.NORM.INV(AI1877,$C$19,$C$20), 2), ROUND(_xlfn.NORM.INV(AI1877, $D$19, $D$20), 2))</f>
        <v>2246.48</v>
      </c>
      <c r="AK1877" s="15">
        <f ca="1">MIN(ROUND(H1877*(1+$C$22),0),AH1877)</f>
        <v>355</v>
      </c>
      <c r="AL1877" s="20">
        <f ca="1">RAND()</f>
        <v>0.40198308826406526</v>
      </c>
      <c r="AM1877" s="19">
        <f ca="1">(IF(B1877=1, $G$21+($G$22-$G$21)*AL1877, $H$21+($H$22-$H$21)*AL1877))</f>
        <v>2.9069408089242285E-2</v>
      </c>
      <c r="AN1877" s="15">
        <f ca="1">ROUND(AK1877*(1-AM1877), 0)</f>
        <v>345</v>
      </c>
      <c r="AO1877" s="18">
        <f ca="1">SUM(IF(AN1877&gt;H1877, (AN1877-H1877)*($G$23+AJ1877), 0),IF(AF1877&gt;G1877,(AF1877-G1877)*($G$23+AB1877),0),IF(X1877&gt;F1877,(X1877-F1877)*($G$23+T1877),0),IF(P1877&gt;E1877,(P1877-E1877)*($G$23+L1877),0))</f>
        <v>12389.92</v>
      </c>
      <c r="AP1877" s="18">
        <f>-$C$24</f>
        <v>-313614.51120000001</v>
      </c>
      <c r="AQ1877" s="17">
        <f ca="1">L1877*P1877+T1877*X1877+AB1877*AF1877+AJ1877*AN1877-AO1877+AP1877</f>
        <v>1165277.2088000001</v>
      </c>
      <c r="AS1877" s="21">
        <f ca="1">SUM(IF(AN1877&gt;H1877, (AN1877-H1877), 0),IF(AF1877&gt;G1877,(AF1877-G1877),0),IF(X1877&gt;F1877,(X1877-F1877),0),IF(P1877&gt;E1877,(P1877-E1877),0))</f>
        <v>4</v>
      </c>
    </row>
    <row r="1878" spans="1:45" x14ac:dyDescent="0.4">
      <c r="A1878" s="15">
        <v>1850</v>
      </c>
      <c r="B1878" s="15">
        <f ca="1">IF(RAND() &lt; (8/12), 0, 1)</f>
        <v>1</v>
      </c>
      <c r="C1878" s="20">
        <f ca="1">RAND()</f>
        <v>0.38902774186036038</v>
      </c>
      <c r="D1878" s="15" t="str">
        <f ca="1">LOOKUP(C1878,$H$13:$H$16,$F$13:$F$16)</f>
        <v>Airbus A380-800</v>
      </c>
      <c r="E1878" s="15">
        <f ca="1">LOOKUP(D1878,$F$6:$F$9,$I$6:$I$9)</f>
        <v>14</v>
      </c>
      <c r="F1878" s="15">
        <f ca="1">LOOKUP(D1878,$F$6:$F$9,$J$6:$J$9)</f>
        <v>76</v>
      </c>
      <c r="G1878" s="15">
        <f ca="1">LOOKUP(D1878,$F$6:$F$9,$K$6:$K$9)</f>
        <v>56</v>
      </c>
      <c r="H1878" s="15">
        <f ca="1">LOOKUP(D1878,$F$6:$F$9,$L$6:$L$9)</f>
        <v>341</v>
      </c>
      <c r="I1878" s="20">
        <f ca="1">RAND()</f>
        <v>0.40807318601553721</v>
      </c>
      <c r="J1878" s="15">
        <f ca="1">IF(B1878=1, ROUND(_xlfn.NORM.INV(I1878,$C$5,$C$6)*(1+$T$14), 0), ROUND(_xlfn.NORM.INV(I1878, $D$5, $D$6)*(1+$T$14), 0))</f>
        <v>6</v>
      </c>
      <c r="K1878" s="20">
        <f ca="1">RAND()</f>
        <v>0.40721794018760127</v>
      </c>
      <c r="L1878" s="18">
        <f ca="1">IF(B1878=1, ROUND(_xlfn.NORM.INV(K1878,$C$7,$C$8), 2), ROUND(_xlfn.NORM.INV(K1878, $D$7, $D$8), 2))</f>
        <v>13235.6</v>
      </c>
      <c r="M1878" s="15">
        <f ca="1">MIN(E1878,J1878)</f>
        <v>6</v>
      </c>
      <c r="N1878" s="15">
        <f ca="1">RAND()</f>
        <v>0.25085501498917007</v>
      </c>
      <c r="O1878" s="19">
        <f ca="1">(IF(B1878=1, $G$21+($G$22-$G$21)*N1878, $H$21+($H$22-$H$21)*N1878))</f>
        <v>2.3779925524620951E-2</v>
      </c>
      <c r="P1878" s="15">
        <f ca="1">ROUND(M1878*(1-O1878), 0)</f>
        <v>6</v>
      </c>
      <c r="Q1878" s="20">
        <f ca="1">RAND()</f>
        <v>0.50014355952441658</v>
      </c>
      <c r="R1878" s="15">
        <f ca="1">IF(B1878=1, ROUND(_xlfn.NORM.INV(Q1878,$C$9,$C$10)*(1+$T$14), 0), ROUND(_xlfn.NORM.INV(Q1878, $D$9, $D$10)*(1+$T$14), 0))</f>
        <v>61</v>
      </c>
      <c r="S1878" s="20">
        <f ca="1">RAND()</f>
        <v>8.765013912505415E-2</v>
      </c>
      <c r="T1878" s="18">
        <f ca="1">IF(B1878=1, ROUND(_xlfn.NORM.INV(S1878,$C$11,$C$12), 2), ROUND(_xlfn.NORM.INV(S1878, $D$11, $D$12), 2))</f>
        <v>5607.29</v>
      </c>
      <c r="U1878" s="15">
        <f ca="1">MIN(F1878,R1878)</f>
        <v>61</v>
      </c>
      <c r="V1878" s="15">
        <f ca="1">RAND()</f>
        <v>0.43609749693147948</v>
      </c>
      <c r="W1878" s="19">
        <f ca="1">(IF(B1878=1, $G$21+($G$22-$G$21)*V1878, $H$21+($H$22-$H$21)*V1878))</f>
        <v>3.0263412392601781E-2</v>
      </c>
      <c r="X1878" s="15">
        <f ca="1">ROUND(U1878*(1-W1878), 0)</f>
        <v>59</v>
      </c>
      <c r="Y1878" s="20">
        <f ca="1">RAND()</f>
        <v>0.99406210295475783</v>
      </c>
      <c r="Z1878" s="15">
        <f ca="1">IF(B1878=1, ROUND(_xlfn.NORM.INV(Y1878,$C$13,$C$14)*(1+$T$14), 0), ROUND(_xlfn.NORM.INV(Y1878, $D$13, $D$14)*(1+$T$14), 0))</f>
        <v>113</v>
      </c>
      <c r="AA1878" s="20">
        <f ca="1">RAND()</f>
        <v>0.74198833506572659</v>
      </c>
      <c r="AB1878" s="18">
        <f ca="1">IF(B1878=1, ROUND(_xlfn.NORM.INV(AA1878,$C$15,$C$16), 2), ROUND(_xlfn.NORM.INV(AA1878, $D$15, $D$16), 2))</f>
        <v>3954.71</v>
      </c>
      <c r="AC1878" s="15">
        <f ca="1">MIN(G1878,Z1878)</f>
        <v>56</v>
      </c>
      <c r="AD1878" s="15">
        <f ca="1">RAND()</f>
        <v>0.96816484771946232</v>
      </c>
      <c r="AE1878" s="19">
        <f ca="1">(IF(B1878=1, $G$21+($G$22-$G$21)*AD1878, $H$21+($H$22-$H$21)*AD1878))</f>
        <v>4.8885769670181184E-2</v>
      </c>
      <c r="AF1878" s="15">
        <f ca="1">ROUND(AC1878*(1-AE1878), 0)</f>
        <v>53</v>
      </c>
      <c r="AG1878" s="20">
        <f ca="1">RAND()</f>
        <v>0.15135822635501395</v>
      </c>
      <c r="AH1878" s="15">
        <f ca="1">IF(B1878=1, ROUND(_xlfn.NORM.INV(AG1878,$C$17,$C$18)*(1+$T$14), 0), ROUND(_xlfn.NORM.INV(AG1878, $D$17, $D$18)*(1+$T$14), 0))</f>
        <v>175</v>
      </c>
      <c r="AI1878" s="20">
        <f ca="1">RAND()</f>
        <v>0.78990254727311582</v>
      </c>
      <c r="AJ1878" s="18">
        <f ca="1">IF(B1878=1, ROUND(_xlfn.NORM.INV(AI1878,$C$19,$C$20), 2), ROUND(_xlfn.NORM.INV(AI1878, $D$19, $D$20), 2))</f>
        <v>2518.7600000000002</v>
      </c>
      <c r="AK1878" s="15">
        <f ca="1">MIN(ROUND(H1878*(1+$C$22),0),AH1878)</f>
        <v>175</v>
      </c>
      <c r="AL1878" s="20">
        <f ca="1">RAND()</f>
        <v>0.8007198408308257</v>
      </c>
      <c r="AM1878" s="19">
        <f ca="1">(IF(B1878=1, $G$21+($G$22-$G$21)*AL1878, $H$21+($H$22-$H$21)*AL1878))</f>
        <v>4.30251944290789E-2</v>
      </c>
      <c r="AN1878" s="15">
        <f ca="1">ROUND(AK1878*(1-AM1878), 0)</f>
        <v>167</v>
      </c>
      <c r="AO1878" s="18">
        <f ca="1">SUM(IF(AN1878&gt;H1878, (AN1878-H1878)*($G$23+AJ1878), 0),IF(AF1878&gt;G1878,(AF1878-G1878)*($G$23+AB1878),0),IF(X1878&gt;F1878,(X1878-F1878)*($G$23+T1878),0),IF(P1878&gt;E1878,(P1878-E1878)*($G$23+L1878),0))</f>
        <v>0</v>
      </c>
      <c r="AP1878" s="18">
        <f>-$C$24</f>
        <v>-313614.51120000001</v>
      </c>
      <c r="AQ1878" s="17">
        <f ca="1">L1878*P1878+T1878*X1878+AB1878*AF1878+AJ1878*AN1878-AO1878+AP1878</f>
        <v>726861.74879999994</v>
      </c>
      <c r="AS1878" s="21">
        <f ca="1">SUM(IF(AN1878&gt;H1878, (AN1878-H1878), 0),IF(AF1878&gt;G1878,(AF1878-G1878),0),IF(X1878&gt;F1878,(X1878-F1878),0),IF(P1878&gt;E1878,(P1878-E1878),0))</f>
        <v>0</v>
      </c>
    </row>
    <row r="1879" spans="1:45" x14ac:dyDescent="0.4">
      <c r="A1879" s="15">
        <v>1851</v>
      </c>
      <c r="B1879" s="15">
        <f ca="1">IF(RAND() &lt; (8/12), 0, 1)</f>
        <v>0</v>
      </c>
      <c r="C1879" s="20">
        <f ca="1">RAND()</f>
        <v>0.83274740549443682</v>
      </c>
      <c r="D1879" s="15" t="str">
        <f ca="1">LOOKUP(C1879,$H$13:$H$16,$F$13:$F$16)</f>
        <v>Boeing 777-300ER</v>
      </c>
      <c r="E1879" s="15">
        <f ca="1">LOOKUP(D1879,$F$6:$F$9,$I$6:$I$9)</f>
        <v>8</v>
      </c>
      <c r="F1879" s="15">
        <f ca="1">LOOKUP(D1879,$F$6:$F$9,$J$6:$J$9)</f>
        <v>40</v>
      </c>
      <c r="G1879" s="15">
        <f ca="1">LOOKUP(D1879,$F$6:$F$9,$K$6:$K$9)</f>
        <v>24</v>
      </c>
      <c r="H1879" s="15">
        <f ca="1">LOOKUP(D1879,$F$6:$F$9,$L$6:$L$9)</f>
        <v>260</v>
      </c>
      <c r="I1879" s="20">
        <f ca="1">RAND()</f>
        <v>0.42225609374887119</v>
      </c>
      <c r="J1879" s="15">
        <f ca="1">IF(B1879=1, ROUND(_xlfn.NORM.INV(I1879,$C$5,$C$6)*(1+$T$14), 0), ROUND(_xlfn.NORM.INV(I1879, $D$5, $D$6)*(1+$T$14), 0))</f>
        <v>4</v>
      </c>
      <c r="K1879" s="20">
        <f ca="1">RAND()</f>
        <v>0.24722254773260455</v>
      </c>
      <c r="L1879" s="18">
        <f ca="1">IF(B1879=1, ROUND(_xlfn.NORM.INV(K1879,$C$7,$C$8), 2), ROUND(_xlfn.NORM.INV(K1879, $D$7, $D$8), 2))</f>
        <v>10180.98</v>
      </c>
      <c r="M1879" s="15">
        <f ca="1">MIN(E1879,J1879)</f>
        <v>4</v>
      </c>
      <c r="N1879" s="15">
        <f ca="1">RAND()</f>
        <v>3.2681983508871637E-2</v>
      </c>
      <c r="O1879" s="19">
        <f ca="1">(IF(B1879=1, $G$21+($G$22-$G$21)*N1879, $H$21+($H$22-$H$21)*N1879))</f>
        <v>1.098045950526615E-2</v>
      </c>
      <c r="P1879" s="15">
        <f ca="1">ROUND(M1879*(1-O1879), 0)</f>
        <v>4</v>
      </c>
      <c r="Q1879" s="20">
        <f ca="1">RAND()</f>
        <v>0.74056034242285895</v>
      </c>
      <c r="R1879" s="15">
        <f ca="1">IF(B1879=1, ROUND(_xlfn.NORM.INV(Q1879,$C$9,$C$10)*(1+$T$14), 0), ROUND(_xlfn.NORM.INV(Q1879, $D$9, $D$10)*(1+$T$14), 0))</f>
        <v>47</v>
      </c>
      <c r="S1879" s="20">
        <f ca="1">RAND()</f>
        <v>0.21111556642217311</v>
      </c>
      <c r="T1879" s="18">
        <f ca="1">IF(B1879=1, ROUND(_xlfn.NORM.INV(S1879,$C$11,$C$12), 2), ROUND(_xlfn.NORM.INV(S1879, $D$11, $D$12), 2))</f>
        <v>5063.3</v>
      </c>
      <c r="U1879" s="15">
        <f ca="1">MIN(F1879,R1879)</f>
        <v>40</v>
      </c>
      <c r="V1879" s="15">
        <f ca="1">RAND()</f>
        <v>0.82515925624998099</v>
      </c>
      <c r="W1879" s="19">
        <f ca="1">(IF(B1879=1, $G$21+($G$22-$G$21)*V1879, $H$21+($H$22-$H$21)*V1879))</f>
        <v>3.4754777687499426E-2</v>
      </c>
      <c r="X1879" s="15">
        <f ca="1">ROUND(U1879*(1-W1879), 0)</f>
        <v>39</v>
      </c>
      <c r="Y1879" s="20">
        <f ca="1">RAND()</f>
        <v>0.4024820310550774</v>
      </c>
      <c r="Z1879" s="15">
        <f ca="1">IF(B1879=1, ROUND(_xlfn.NORM.INV(Y1879,$C$13,$C$14)*(1+$T$14), 0), ROUND(_xlfn.NORM.INV(Y1879, $D$13, $D$14)*(1+$T$14), 0))</f>
        <v>33</v>
      </c>
      <c r="AA1879" s="20">
        <f ca="1">RAND()</f>
        <v>0.43643286153037275</v>
      </c>
      <c r="AB1879" s="18">
        <f ca="1">IF(B1879=1, ROUND(_xlfn.NORM.INV(AA1879,$C$15,$C$16), 2), ROUND(_xlfn.NORM.INV(AA1879, $D$15, $D$16), 2))</f>
        <v>2778.52</v>
      </c>
      <c r="AC1879" s="15">
        <f ca="1">MIN(G1879,Z1879)</f>
        <v>24</v>
      </c>
      <c r="AD1879" s="15">
        <f ca="1">RAND()</f>
        <v>0.46493899445737785</v>
      </c>
      <c r="AE1879" s="19">
        <f ca="1">(IF(B1879=1, $G$21+($G$22-$G$21)*AD1879, $H$21+($H$22-$H$21)*AD1879))</f>
        <v>2.3948169833721333E-2</v>
      </c>
      <c r="AF1879" s="15">
        <f ca="1">ROUND(AC1879*(1-AE1879), 0)</f>
        <v>23</v>
      </c>
      <c r="AG1879" s="20">
        <f ca="1">RAND()</f>
        <v>7.1964647436624452E-2</v>
      </c>
      <c r="AH1879" s="15">
        <f ca="1">IF(B1879=1, ROUND(_xlfn.NORM.INV(AG1879,$C$17,$C$18)*(1+$T$14), 0), ROUND(_xlfn.NORM.INV(AG1879, $D$17, $D$18)*(1+$T$14), 0))</f>
        <v>123</v>
      </c>
      <c r="AI1879" s="20">
        <f ca="1">RAND()</f>
        <v>0.5745242387989673</v>
      </c>
      <c r="AJ1879" s="18">
        <f ca="1">IF(B1879=1, ROUND(_xlfn.NORM.INV(AI1879,$C$19,$C$20), 2), ROUND(_xlfn.NORM.INV(AI1879, $D$19, $D$20), 2))</f>
        <v>1763</v>
      </c>
      <c r="AK1879" s="15">
        <f ca="1">MIN(ROUND(H1879*(1+$C$22),0),AH1879)</f>
        <v>123</v>
      </c>
      <c r="AL1879" s="20">
        <f ca="1">RAND()</f>
        <v>0.99462224230155205</v>
      </c>
      <c r="AM1879" s="19">
        <f ca="1">(IF(B1879=1, $G$21+($G$22-$G$21)*AL1879, $H$21+($H$22-$H$21)*AL1879))</f>
        <v>3.9838667269046564E-2</v>
      </c>
      <c r="AN1879" s="15">
        <f ca="1">ROUND(AK1879*(1-AM1879), 0)</f>
        <v>118</v>
      </c>
      <c r="AO1879" s="18">
        <f ca="1">SUM(IF(AN1879&gt;H1879, (AN1879-H1879)*($G$23+AJ1879), 0),IF(AF1879&gt;G1879,(AF1879-G1879)*($G$23+AB1879),0),IF(X1879&gt;F1879,(X1879-F1879)*($G$23+T1879),0),IF(P1879&gt;E1879,(P1879-E1879)*($G$23+L1879),0))</f>
        <v>0</v>
      </c>
      <c r="AP1879" s="18">
        <f>-$C$24</f>
        <v>-313614.51120000001</v>
      </c>
      <c r="AQ1879" s="17">
        <f ca="1">L1879*P1879+T1879*X1879+AB1879*AF1879+AJ1879*AN1879-AO1879+AP1879</f>
        <v>196518.06880000001</v>
      </c>
      <c r="AS1879" s="21">
        <f ca="1">SUM(IF(AN1879&gt;H1879, (AN1879-H1879), 0),IF(AF1879&gt;G1879,(AF1879-G1879),0),IF(X1879&gt;F1879,(X1879-F1879),0),IF(P1879&gt;E1879,(P1879-E1879),0))</f>
        <v>0</v>
      </c>
    </row>
    <row r="1880" spans="1:45" x14ac:dyDescent="0.4">
      <c r="A1880" s="15">
        <v>1852</v>
      </c>
      <c r="B1880" s="15">
        <f ca="1">IF(RAND() &lt; (8/12), 0, 1)</f>
        <v>0</v>
      </c>
      <c r="C1880" s="20">
        <f ca="1">RAND()</f>
        <v>0.8201289478321363</v>
      </c>
      <c r="D1880" s="15" t="str">
        <f ca="1">LOOKUP(C1880,$H$13:$H$16,$F$13:$F$16)</f>
        <v>Boeing 777-300ER</v>
      </c>
      <c r="E1880" s="15">
        <f ca="1">LOOKUP(D1880,$F$6:$F$9,$I$6:$I$9)</f>
        <v>8</v>
      </c>
      <c r="F1880" s="15">
        <f ca="1">LOOKUP(D1880,$F$6:$F$9,$J$6:$J$9)</f>
        <v>40</v>
      </c>
      <c r="G1880" s="15">
        <f ca="1">LOOKUP(D1880,$F$6:$F$9,$K$6:$K$9)</f>
        <v>24</v>
      </c>
      <c r="H1880" s="15">
        <f ca="1">LOOKUP(D1880,$F$6:$F$9,$L$6:$L$9)</f>
        <v>260</v>
      </c>
      <c r="I1880" s="20">
        <f ca="1">RAND()</f>
        <v>0.26864005705631655</v>
      </c>
      <c r="J1880" s="15">
        <f ca="1">IF(B1880=1, ROUND(_xlfn.NORM.INV(I1880,$C$5,$C$6)*(1+$T$14), 0), ROUND(_xlfn.NORM.INV(I1880, $D$5, $D$6)*(1+$T$14), 0))</f>
        <v>4</v>
      </c>
      <c r="K1880" s="20">
        <f ca="1">RAND()</f>
        <v>0.57398557465861111</v>
      </c>
      <c r="L1880" s="18">
        <f ca="1">IF(B1880=1, ROUND(_xlfn.NORM.INV(K1880,$C$7,$C$8), 2), ROUND(_xlfn.NORM.INV(K1880, $D$7, $D$8), 2))</f>
        <v>10577.39</v>
      </c>
      <c r="M1880" s="15">
        <f ca="1">MIN(E1880,J1880)</f>
        <v>4</v>
      </c>
      <c r="N1880" s="15">
        <f ca="1">RAND()</f>
        <v>0.32799091830076954</v>
      </c>
      <c r="O1880" s="19">
        <f ca="1">(IF(B1880=1, $G$21+($G$22-$G$21)*N1880, $H$21+($H$22-$H$21)*N1880))</f>
        <v>1.9839727549023085E-2</v>
      </c>
      <c r="P1880" s="15">
        <f ca="1">ROUND(M1880*(1-O1880), 0)</f>
        <v>4</v>
      </c>
      <c r="Q1880" s="20">
        <f ca="1">RAND()</f>
        <v>0.13369399679255078</v>
      </c>
      <c r="R1880" s="15">
        <f ca="1">IF(B1880=1, ROUND(_xlfn.NORM.INV(Q1880,$C$9,$C$10)*(1+$T$14), 0), ROUND(_xlfn.NORM.INV(Q1880, $D$9, $D$10)*(1+$T$14), 0))</f>
        <v>28</v>
      </c>
      <c r="S1880" s="20">
        <f ca="1">RAND()</f>
        <v>0.84070841023402765</v>
      </c>
      <c r="T1880" s="18">
        <f ca="1">IF(B1880=1, ROUND(_xlfn.NORM.INV(S1880,$C$11,$C$12), 2), ROUND(_xlfn.NORM.INV(S1880, $D$11, $D$12), 2))</f>
        <v>5473.47</v>
      </c>
      <c r="U1880" s="15">
        <f ca="1">MIN(F1880,R1880)</f>
        <v>28</v>
      </c>
      <c r="V1880" s="15">
        <f ca="1">RAND()</f>
        <v>0.72015421272140612</v>
      </c>
      <c r="W1880" s="19">
        <f ca="1">(IF(B1880=1, $G$21+($G$22-$G$21)*V1880, $H$21+($H$22-$H$21)*V1880))</f>
        <v>3.160462638164218E-2</v>
      </c>
      <c r="X1880" s="15">
        <f ca="1">ROUND(U1880*(1-W1880), 0)</f>
        <v>27</v>
      </c>
      <c r="Y1880" s="20">
        <f ca="1">RAND()</f>
        <v>0.40475542607432047</v>
      </c>
      <c r="Z1880" s="15">
        <f ca="1">IF(B1880=1, ROUND(_xlfn.NORM.INV(Y1880,$C$13,$C$14)*(1+$T$14), 0), ROUND(_xlfn.NORM.INV(Y1880, $D$13, $D$14)*(1+$T$14), 0))</f>
        <v>33</v>
      </c>
      <c r="AA1880" s="20">
        <f ca="1">RAND()</f>
        <v>0.41438785153679769</v>
      </c>
      <c r="AB1880" s="18">
        <f ca="1">IF(B1880=1, ROUND(_xlfn.NORM.INV(AA1880,$C$15,$C$16), 2), ROUND(_xlfn.NORM.INV(AA1880, $D$15, $D$16), 2))</f>
        <v>2771.68</v>
      </c>
      <c r="AC1880" s="15">
        <f ca="1">MIN(G1880,Z1880)</f>
        <v>24</v>
      </c>
      <c r="AD1880" s="15">
        <f ca="1">RAND()</f>
        <v>2.649553636328672E-2</v>
      </c>
      <c r="AE1880" s="19">
        <f ca="1">(IF(B1880=1, $G$21+($G$22-$G$21)*AD1880, $H$21+($H$22-$H$21)*AD1880))</f>
        <v>1.0794866090898601E-2</v>
      </c>
      <c r="AF1880" s="15">
        <f ca="1">ROUND(AC1880*(1-AE1880), 0)</f>
        <v>24</v>
      </c>
      <c r="AG1880" s="20">
        <f ca="1">RAND()</f>
        <v>0.61569323445904389</v>
      </c>
      <c r="AH1880" s="15">
        <f ca="1">IF(B1880=1, ROUND(_xlfn.NORM.INV(AG1880,$C$17,$C$18)*(1+$T$14), 0), ROUND(_xlfn.NORM.INV(AG1880, $D$17, $D$18)*(1+$T$14), 0))</f>
        <v>215</v>
      </c>
      <c r="AI1880" s="20">
        <f ca="1">RAND()</f>
        <v>0.92668243337520573</v>
      </c>
      <c r="AJ1880" s="18">
        <f ca="1">IF(B1880=1, ROUND(_xlfn.NORM.INV(AI1880,$C$19,$C$20), 2), ROUND(_xlfn.NORM.INV(AI1880, $D$19, $D$20), 2))</f>
        <v>1858.99</v>
      </c>
      <c r="AK1880" s="15">
        <f ca="1">MIN(ROUND(H1880*(1+$C$22),0),AH1880)</f>
        <v>215</v>
      </c>
      <c r="AL1880" s="20">
        <f ca="1">RAND()</f>
        <v>0.43866175996824153</v>
      </c>
      <c r="AM1880" s="19">
        <f ca="1">(IF(B1880=1, $G$21+($G$22-$G$21)*AL1880, $H$21+($H$22-$H$21)*AL1880))</f>
        <v>2.3159852799047247E-2</v>
      </c>
      <c r="AN1880" s="15">
        <f ca="1">ROUND(AK1880*(1-AM1880), 0)</f>
        <v>210</v>
      </c>
      <c r="AO1880" s="18">
        <f ca="1">SUM(IF(AN1880&gt;H1880, (AN1880-H1880)*($G$23+AJ1880), 0),IF(AF1880&gt;G1880,(AF1880-G1880)*($G$23+AB1880),0),IF(X1880&gt;F1880,(X1880-F1880)*($G$23+T1880),0),IF(P1880&gt;E1880,(P1880-E1880)*($G$23+L1880),0))</f>
        <v>0</v>
      </c>
      <c r="AP1880" s="18">
        <f>-$C$24</f>
        <v>-313614.51120000001</v>
      </c>
      <c r="AQ1880" s="17">
        <f ca="1">L1880*P1880+T1880*X1880+AB1880*AF1880+AJ1880*AN1880-AO1880+AP1880</f>
        <v>333386.95879999996</v>
      </c>
      <c r="AS1880" s="21">
        <f ca="1">SUM(IF(AN1880&gt;H1880, (AN1880-H1880), 0),IF(AF1880&gt;G1880,(AF1880-G1880),0),IF(X1880&gt;F1880,(X1880-F1880),0),IF(P1880&gt;E1880,(P1880-E1880),0))</f>
        <v>0</v>
      </c>
    </row>
    <row r="1881" spans="1:45" x14ac:dyDescent="0.4">
      <c r="A1881" s="15">
        <v>1853</v>
      </c>
      <c r="B1881" s="15">
        <f ca="1">IF(RAND() &lt; (8/12), 0, 1)</f>
        <v>0</v>
      </c>
      <c r="C1881" s="20">
        <f ca="1">RAND()</f>
        <v>0.80568388411215797</v>
      </c>
      <c r="D1881" s="15" t="str">
        <f ca="1">LOOKUP(C1881,$H$13:$H$16,$F$13:$F$16)</f>
        <v>Boeing 777-300ER</v>
      </c>
      <c r="E1881" s="15">
        <f ca="1">LOOKUP(D1881,$F$6:$F$9,$I$6:$I$9)</f>
        <v>8</v>
      </c>
      <c r="F1881" s="15">
        <f ca="1">LOOKUP(D1881,$F$6:$F$9,$J$6:$J$9)</f>
        <v>40</v>
      </c>
      <c r="G1881" s="15">
        <f ca="1">LOOKUP(D1881,$F$6:$F$9,$K$6:$K$9)</f>
        <v>24</v>
      </c>
      <c r="H1881" s="15">
        <f ca="1">LOOKUP(D1881,$F$6:$F$9,$L$6:$L$9)</f>
        <v>260</v>
      </c>
      <c r="I1881" s="20">
        <f ca="1">RAND()</f>
        <v>0.43507941457474686</v>
      </c>
      <c r="J1881" s="15">
        <f ca="1">IF(B1881=1, ROUND(_xlfn.NORM.INV(I1881,$C$5,$C$6)*(1+$T$14), 0), ROUND(_xlfn.NORM.INV(I1881, $D$5, $D$6)*(1+$T$14), 0))</f>
        <v>4</v>
      </c>
      <c r="K1881" s="20">
        <f ca="1">RAND()</f>
        <v>9.2640352858316177E-2</v>
      </c>
      <c r="L1881" s="18">
        <f ca="1">IF(B1881=1, ROUND(_xlfn.NORM.INV(K1881,$C$7,$C$8), 2), ROUND(_xlfn.NORM.INV(K1881, $D$7, $D$8), 2))</f>
        <v>9888.65</v>
      </c>
      <c r="M1881" s="15">
        <f ca="1">MIN(E1881,J1881)</f>
        <v>4</v>
      </c>
      <c r="N1881" s="15">
        <f ca="1">RAND()</f>
        <v>0.70970874084947722</v>
      </c>
      <c r="O1881" s="19">
        <f ca="1">(IF(B1881=1, $G$21+($G$22-$G$21)*N1881, $H$21+($H$22-$H$21)*N1881))</f>
        <v>3.1291262225484319E-2</v>
      </c>
      <c r="P1881" s="15">
        <f ca="1">ROUND(M1881*(1-O1881), 0)</f>
        <v>4</v>
      </c>
      <c r="Q1881" s="20">
        <f ca="1">RAND()</f>
        <v>0.89563863791294185</v>
      </c>
      <c r="R1881" s="15">
        <f ca="1">IF(B1881=1, ROUND(_xlfn.NORM.INV(Q1881,$C$9,$C$10)*(1+$T$14), 0), ROUND(_xlfn.NORM.INV(Q1881, $D$9, $D$10)*(1+$T$14), 0))</f>
        <v>53</v>
      </c>
      <c r="S1881" s="20">
        <f ca="1">RAND()</f>
        <v>0.78904444285861264</v>
      </c>
      <c r="T1881" s="18">
        <f ca="1">IF(B1881=1, ROUND(_xlfn.NORM.INV(S1881,$C$11,$C$12), 2), ROUND(_xlfn.NORM.INV(S1881, $D$11, $D$12), 2))</f>
        <v>5429.2</v>
      </c>
      <c r="U1881" s="15">
        <f ca="1">MIN(F1881,R1881)</f>
        <v>40</v>
      </c>
      <c r="V1881" s="15">
        <f ca="1">RAND()</f>
        <v>0.40047889535167946</v>
      </c>
      <c r="W1881" s="19">
        <f ca="1">(IF(B1881=1, $G$21+($G$22-$G$21)*V1881, $H$21+($H$22-$H$21)*V1881))</f>
        <v>2.2014366860550381E-2</v>
      </c>
      <c r="X1881" s="15">
        <f ca="1">ROUND(U1881*(1-W1881), 0)</f>
        <v>39</v>
      </c>
      <c r="Y1881" s="20">
        <f ca="1">RAND()</f>
        <v>0.85590643465818217</v>
      </c>
      <c r="Z1881" s="15">
        <f ca="1">IF(B1881=1, ROUND(_xlfn.NORM.INV(Y1881,$C$13,$C$14)*(1+$T$14), 0), ROUND(_xlfn.NORM.INV(Y1881, $D$13, $D$14)*(1+$T$14), 0))</f>
        <v>46</v>
      </c>
      <c r="AA1881" s="20">
        <f ca="1">RAND()</f>
        <v>0.1555035753109314</v>
      </c>
      <c r="AB1881" s="18">
        <f ca="1">IF(B1881=1, ROUND(_xlfn.NORM.INV(AA1881,$C$15,$C$16), 2), ROUND(_xlfn.NORM.INV(AA1881, $D$15, $D$16), 2))</f>
        <v>2674.84</v>
      </c>
      <c r="AC1881" s="15">
        <f ca="1">MIN(G1881,Z1881)</f>
        <v>24</v>
      </c>
      <c r="AD1881" s="15">
        <f ca="1">RAND()</f>
        <v>0.56251436166903657</v>
      </c>
      <c r="AE1881" s="19">
        <f ca="1">(IF(B1881=1, $G$21+($G$22-$G$21)*AD1881, $H$21+($H$22-$H$21)*AD1881))</f>
        <v>2.6875430850071096E-2</v>
      </c>
      <c r="AF1881" s="15">
        <f ca="1">ROUND(AC1881*(1-AE1881), 0)</f>
        <v>23</v>
      </c>
      <c r="AG1881" s="20">
        <f ca="1">RAND()</f>
        <v>0.70994331219957585</v>
      </c>
      <c r="AH1881" s="15">
        <f ca="1">IF(B1881=1, ROUND(_xlfn.NORM.INV(AG1881,$C$17,$C$18)*(1+$T$14), 0), ROUND(_xlfn.NORM.INV(AG1881, $D$17, $D$18)*(1+$T$14), 0))</f>
        <v>229</v>
      </c>
      <c r="AI1881" s="20">
        <f ca="1">RAND()</f>
        <v>1.9098438722366939E-3</v>
      </c>
      <c r="AJ1881" s="18">
        <f ca="1">IF(B1881=1, ROUND(_xlfn.NORM.INV(AI1881,$C$19,$C$20), 2), ROUND(_xlfn.NORM.INV(AI1881, $D$19, $D$20), 2))</f>
        <v>1529</v>
      </c>
      <c r="AK1881" s="15">
        <f ca="1">MIN(ROUND(H1881*(1+$C$22),0),AH1881)</f>
        <v>229</v>
      </c>
      <c r="AL1881" s="20">
        <f ca="1">RAND()</f>
        <v>0.37388120781560374</v>
      </c>
      <c r="AM1881" s="19">
        <f ca="1">(IF(B1881=1, $G$21+($G$22-$G$21)*AL1881, $H$21+($H$22-$H$21)*AL1881))</f>
        <v>2.121643623446811E-2</v>
      </c>
      <c r="AN1881" s="15">
        <f ca="1">ROUND(AK1881*(1-AM1881), 0)</f>
        <v>224</v>
      </c>
      <c r="AO1881" s="18">
        <f ca="1">SUM(IF(AN1881&gt;H1881, (AN1881-H1881)*($G$23+AJ1881), 0),IF(AF1881&gt;G1881,(AF1881-G1881)*($G$23+AB1881),0),IF(X1881&gt;F1881,(X1881-F1881)*($G$23+T1881),0),IF(P1881&gt;E1881,(P1881-E1881)*($G$23+L1881),0))</f>
        <v>0</v>
      </c>
      <c r="AP1881" s="18">
        <f>-$C$24</f>
        <v>-313614.51120000001</v>
      </c>
      <c r="AQ1881" s="17">
        <f ca="1">L1881*P1881+T1881*X1881+AB1881*AF1881+AJ1881*AN1881-AO1881+AP1881</f>
        <v>341696.20879999996</v>
      </c>
      <c r="AS1881" s="21">
        <f ca="1">SUM(IF(AN1881&gt;H1881, (AN1881-H1881), 0),IF(AF1881&gt;G1881,(AF1881-G1881),0),IF(X1881&gt;F1881,(X1881-F1881),0),IF(P1881&gt;E1881,(P1881-E1881),0))</f>
        <v>0</v>
      </c>
    </row>
    <row r="1882" spans="1:45" x14ac:dyDescent="0.4">
      <c r="A1882" s="15">
        <v>1854</v>
      </c>
      <c r="B1882" s="15">
        <f ca="1">IF(RAND() &lt; (8/12), 0, 1)</f>
        <v>0</v>
      </c>
      <c r="C1882" s="20">
        <f ca="1">RAND()</f>
        <v>0.27139614715311511</v>
      </c>
      <c r="D1882" s="15" t="str">
        <f ca="1">LOOKUP(C1882,$H$13:$H$16,$F$13:$F$16)</f>
        <v>Airbus A380-800</v>
      </c>
      <c r="E1882" s="15">
        <f ca="1">LOOKUP(D1882,$F$6:$F$9,$I$6:$I$9)</f>
        <v>14</v>
      </c>
      <c r="F1882" s="15">
        <f ca="1">LOOKUP(D1882,$F$6:$F$9,$J$6:$J$9)</f>
        <v>76</v>
      </c>
      <c r="G1882" s="15">
        <f ca="1">LOOKUP(D1882,$F$6:$F$9,$K$6:$K$9)</f>
        <v>56</v>
      </c>
      <c r="H1882" s="15">
        <f ca="1">LOOKUP(D1882,$F$6:$F$9,$L$6:$L$9)</f>
        <v>341</v>
      </c>
      <c r="I1882" s="20">
        <f ca="1">RAND()</f>
        <v>0.96005849204298432</v>
      </c>
      <c r="J1882" s="15">
        <f ca="1">IF(B1882=1, ROUND(_xlfn.NORM.INV(I1882,$C$5,$C$6)*(1+$T$14), 0), ROUND(_xlfn.NORM.INV(I1882, $D$5, $D$6)*(1+$T$14), 0))</f>
        <v>6</v>
      </c>
      <c r="K1882" s="20">
        <f ca="1">RAND()</f>
        <v>0.31170837446916144</v>
      </c>
      <c r="L1882" s="18">
        <f ca="1">IF(B1882=1, ROUND(_xlfn.NORM.INV(K1882,$C$7,$C$8), 2), ROUND(_xlfn.NORM.INV(K1882, $D$7, $D$8), 2))</f>
        <v>10268.6</v>
      </c>
      <c r="M1882" s="15">
        <f ca="1">MIN(E1882,J1882)</f>
        <v>6</v>
      </c>
      <c r="N1882" s="15">
        <f ca="1">RAND()</f>
        <v>0.65832947000020081</v>
      </c>
      <c r="O1882" s="19">
        <f ca="1">(IF(B1882=1, $G$21+($G$22-$G$21)*N1882, $H$21+($H$22-$H$21)*N1882))</f>
        <v>2.9749884100006022E-2</v>
      </c>
      <c r="P1882" s="15">
        <f ca="1">ROUND(M1882*(1-O1882), 0)</f>
        <v>6</v>
      </c>
      <c r="Q1882" s="20">
        <f ca="1">RAND()</f>
        <v>0.28821709167245646</v>
      </c>
      <c r="R1882" s="15">
        <f ca="1">IF(B1882=1, ROUND(_xlfn.NORM.INV(Q1882,$C$9,$C$10)*(1+$T$14), 0), ROUND(_xlfn.NORM.INV(Q1882, $D$9, $D$10)*(1+$T$14), 0))</f>
        <v>34</v>
      </c>
      <c r="S1882" s="20">
        <f ca="1">RAND()</f>
        <v>0.37740407156513534</v>
      </c>
      <c r="T1882" s="18">
        <f ca="1">IF(B1882=1, ROUND(_xlfn.NORM.INV(S1882,$C$11,$C$12), 2), ROUND(_xlfn.NORM.INV(S1882, $D$11, $D$12), 2))</f>
        <v>5175.0200000000004</v>
      </c>
      <c r="U1882" s="15">
        <f ca="1">MIN(F1882,R1882)</f>
        <v>34</v>
      </c>
      <c r="V1882" s="15">
        <f ca="1">RAND()</f>
        <v>0.92657187067733982</v>
      </c>
      <c r="W1882" s="19">
        <f ca="1">(IF(B1882=1, $G$21+($G$22-$G$21)*V1882, $H$21+($H$22-$H$21)*V1882))</f>
        <v>3.7797156120320197E-2</v>
      </c>
      <c r="X1882" s="15">
        <f ca="1">ROUND(U1882*(1-W1882), 0)</f>
        <v>33</v>
      </c>
      <c r="Y1882" s="20">
        <f ca="1">RAND()</f>
        <v>1.4244096848676779E-2</v>
      </c>
      <c r="Z1882" s="15">
        <f ca="1">IF(B1882=1, ROUND(_xlfn.NORM.INV(Y1882,$C$13,$C$14)*(1+$T$14), 0), ROUND(_xlfn.NORM.INV(Y1882, $D$13, $D$14)*(1+$T$14), 0))</f>
        <v>15</v>
      </c>
      <c r="AA1882" s="20">
        <f ca="1">RAND()</f>
        <v>0.34548520153655826</v>
      </c>
      <c r="AB1882" s="18">
        <f ca="1">IF(B1882=1, ROUND(_xlfn.NORM.INV(AA1882,$C$15,$C$16), 2), ROUND(_xlfn.NORM.INV(AA1882, $D$15, $D$16), 2))</f>
        <v>2749.65</v>
      </c>
      <c r="AC1882" s="15">
        <f ca="1">MIN(G1882,Z1882)</f>
        <v>15</v>
      </c>
      <c r="AD1882" s="15">
        <f ca="1">RAND()</f>
        <v>0.97195020589283454</v>
      </c>
      <c r="AE1882" s="19">
        <f ca="1">(IF(B1882=1, $G$21+($G$22-$G$21)*AD1882, $H$21+($H$22-$H$21)*AD1882))</f>
        <v>3.9158506176785034E-2</v>
      </c>
      <c r="AF1882" s="15">
        <f ca="1">ROUND(AC1882*(1-AE1882), 0)</f>
        <v>14</v>
      </c>
      <c r="AG1882" s="20">
        <f ca="1">RAND()</f>
        <v>0.94762472492849148</v>
      </c>
      <c r="AH1882" s="15">
        <f ca="1">IF(B1882=1, ROUND(_xlfn.NORM.INV(AG1882,$C$17,$C$18)*(1+$T$14), 0), ROUND(_xlfn.NORM.INV(AG1882, $D$17, $D$18)*(1+$T$14), 0))</f>
        <v>285</v>
      </c>
      <c r="AI1882" s="20">
        <f ca="1">RAND()</f>
        <v>0.57583726335723351</v>
      </c>
      <c r="AJ1882" s="18">
        <f ca="1">IF(B1882=1, ROUND(_xlfn.NORM.INV(AI1882,$C$19,$C$20), 2), ROUND(_xlfn.NORM.INV(AI1882, $D$19, $D$20), 2))</f>
        <v>1763.26</v>
      </c>
      <c r="AK1882" s="15">
        <f ca="1">MIN(ROUND(H1882*(1+$C$22),0),AH1882)</f>
        <v>285</v>
      </c>
      <c r="AL1882" s="20">
        <f ca="1">RAND()</f>
        <v>7.3223576770735765E-2</v>
      </c>
      <c r="AM1882" s="19">
        <f ca="1">(IF(B1882=1, $G$21+($G$22-$G$21)*AL1882, $H$21+($H$22-$H$21)*AL1882))</f>
        <v>1.2196707303122074E-2</v>
      </c>
      <c r="AN1882" s="15">
        <f ca="1">ROUND(AK1882*(1-AM1882), 0)</f>
        <v>282</v>
      </c>
      <c r="AO1882" s="18">
        <f ca="1">SUM(IF(AN1882&gt;H1882, (AN1882-H1882)*($G$23+AJ1882), 0),IF(AF1882&gt;G1882,(AF1882-G1882)*($G$23+AB1882),0),IF(X1882&gt;F1882,(X1882-F1882)*($G$23+T1882),0),IF(P1882&gt;E1882,(P1882-E1882)*($G$23+L1882),0))</f>
        <v>0</v>
      </c>
      <c r="AP1882" s="18">
        <f>-$C$24</f>
        <v>-313614.51120000001</v>
      </c>
      <c r="AQ1882" s="17">
        <f ca="1">L1882*P1882+T1882*X1882+AB1882*AF1882+AJ1882*AN1882-AO1882+AP1882</f>
        <v>454507.16879999993</v>
      </c>
      <c r="AS1882" s="21">
        <f ca="1">SUM(IF(AN1882&gt;H1882, (AN1882-H1882), 0),IF(AF1882&gt;G1882,(AF1882-G1882),0),IF(X1882&gt;F1882,(X1882-F1882),0),IF(P1882&gt;E1882,(P1882-E1882),0))</f>
        <v>0</v>
      </c>
    </row>
    <row r="1883" spans="1:45" x14ac:dyDescent="0.4">
      <c r="A1883" s="15">
        <v>1855</v>
      </c>
      <c r="B1883" s="15">
        <f ca="1">IF(RAND() &lt; (8/12), 0, 1)</f>
        <v>0</v>
      </c>
      <c r="C1883" s="20">
        <f ca="1">RAND()</f>
        <v>0.59295357041668439</v>
      </c>
      <c r="D1883" s="15" t="str">
        <f ca="1">LOOKUP(C1883,$H$13:$H$16,$F$13:$F$16)</f>
        <v>Boeing 777-200LR</v>
      </c>
      <c r="E1883" s="15">
        <f ca="1">LOOKUP(D1883,$F$6:$F$9,$I$6:$I$9)</f>
        <v>0</v>
      </c>
      <c r="F1883" s="15">
        <f ca="1">LOOKUP(D1883,$F$6:$F$9,$J$6:$J$9)</f>
        <v>38</v>
      </c>
      <c r="G1883" s="15">
        <f ca="1">LOOKUP(D1883,$F$6:$F$9,$K$6:$K$9)</f>
        <v>0</v>
      </c>
      <c r="H1883" s="15">
        <f ca="1">LOOKUP(D1883,$F$6:$F$9,$L$6:$L$9)</f>
        <v>264</v>
      </c>
      <c r="I1883" s="20">
        <f ca="1">RAND()</f>
        <v>0.18548796292124514</v>
      </c>
      <c r="J1883" s="15">
        <f ca="1">IF(B1883=1, ROUND(_xlfn.NORM.INV(I1883,$C$5,$C$6)*(1+$T$14), 0), ROUND(_xlfn.NORM.INV(I1883, $D$5, $D$6)*(1+$T$14), 0))</f>
        <v>3</v>
      </c>
      <c r="K1883" s="20">
        <f ca="1">RAND()</f>
        <v>0.88548108765881473</v>
      </c>
      <c r="L1883" s="18">
        <f ca="1">IF(B1883=1, ROUND(_xlfn.NORM.INV(K1883,$C$7,$C$8), 2), ROUND(_xlfn.NORM.INV(K1883, $D$7, $D$8), 2))</f>
        <v>11040.59</v>
      </c>
      <c r="M1883" s="15">
        <f ca="1">MIN(E1883,J1883)</f>
        <v>0</v>
      </c>
      <c r="N1883" s="15">
        <f ca="1">RAND()</f>
        <v>0.28217732144846164</v>
      </c>
      <c r="O1883" s="19">
        <f ca="1">(IF(B1883=1, $G$21+($G$22-$G$21)*N1883, $H$21+($H$22-$H$21)*N1883))</f>
        <v>1.8465319643453847E-2</v>
      </c>
      <c r="P1883" s="15">
        <f ca="1">ROUND(M1883*(1-O1883), 0)</f>
        <v>0</v>
      </c>
      <c r="Q1883" s="20">
        <f ca="1">RAND()</f>
        <v>8.7263276069793894E-2</v>
      </c>
      <c r="R1883" s="15">
        <f ca="1">IF(B1883=1, ROUND(_xlfn.NORM.INV(Q1883,$C$9,$C$10)*(1+$T$14), 0), ROUND(_xlfn.NORM.INV(Q1883, $D$9, $D$10)*(1+$T$14), 0))</f>
        <v>26</v>
      </c>
      <c r="S1883" s="20">
        <f ca="1">RAND()</f>
        <v>0.71113713078968666</v>
      </c>
      <c r="T1883" s="18">
        <f ca="1">IF(B1883=1, ROUND(_xlfn.NORM.INV(S1883,$C$11,$C$12), 2), ROUND(_xlfn.NORM.INV(S1883, $D$11, $D$12), 2))</f>
        <v>5373.05</v>
      </c>
      <c r="U1883" s="15">
        <f ca="1">MIN(F1883,R1883)</f>
        <v>26</v>
      </c>
      <c r="V1883" s="15">
        <f ca="1">RAND()</f>
        <v>0.17476646379911676</v>
      </c>
      <c r="W1883" s="19">
        <f ca="1">(IF(B1883=1, $G$21+($G$22-$G$21)*V1883, $H$21+($H$22-$H$21)*V1883))</f>
        <v>1.5242993913973503E-2</v>
      </c>
      <c r="X1883" s="15">
        <f ca="1">ROUND(U1883*(1-W1883), 0)</f>
        <v>26</v>
      </c>
      <c r="Y1883" s="20">
        <f ca="1">RAND()</f>
        <v>0.27581619311631389</v>
      </c>
      <c r="Z1883" s="15">
        <f ca="1">IF(B1883=1, ROUND(_xlfn.NORM.INV(Y1883,$C$13,$C$14)*(1+$T$14), 0), ROUND(_xlfn.NORM.INV(Y1883, $D$13, $D$14)*(1+$T$14), 0))</f>
        <v>30</v>
      </c>
      <c r="AA1883" s="20">
        <f ca="1">RAND()</f>
        <v>0.13648214988612928</v>
      </c>
      <c r="AB1883" s="18">
        <f ca="1">IF(B1883=1, ROUND(_xlfn.NORM.INV(AA1883,$C$15,$C$16), 2), ROUND(_xlfn.NORM.INV(AA1883, $D$15, $D$16), 2))</f>
        <v>2664.73</v>
      </c>
      <c r="AC1883" s="15">
        <f ca="1">MIN(G1883,Z1883)</f>
        <v>0</v>
      </c>
      <c r="AD1883" s="15">
        <f ca="1">RAND()</f>
        <v>0.79668110309963824</v>
      </c>
      <c r="AE1883" s="19">
        <f ca="1">(IF(B1883=1, $G$21+($G$22-$G$21)*AD1883, $H$21+($H$22-$H$21)*AD1883))</f>
        <v>3.3900433092989145E-2</v>
      </c>
      <c r="AF1883" s="15">
        <f ca="1">ROUND(AC1883*(1-AE1883), 0)</f>
        <v>0</v>
      </c>
      <c r="AG1883" s="20">
        <f ca="1">RAND()</f>
        <v>0.11614513577519803</v>
      </c>
      <c r="AH1883" s="15">
        <f ca="1">IF(B1883=1, ROUND(_xlfn.NORM.INV(AG1883,$C$17,$C$18)*(1+$T$14), 0), ROUND(_xlfn.NORM.INV(AG1883, $D$17, $D$18)*(1+$T$14), 0))</f>
        <v>137</v>
      </c>
      <c r="AI1883" s="20">
        <f ca="1">RAND()</f>
        <v>0.31430332631925417</v>
      </c>
      <c r="AJ1883" s="18">
        <f ca="1">IF(B1883=1, ROUND(_xlfn.NORM.INV(AI1883,$C$19,$C$20), 2), ROUND(_xlfn.NORM.INV(AI1883, $D$19, $D$20), 2))</f>
        <v>1711.99</v>
      </c>
      <c r="AK1883" s="15">
        <f ca="1">MIN(ROUND(H1883*(1+$C$22),0),AH1883)</f>
        <v>137</v>
      </c>
      <c r="AL1883" s="20">
        <f ca="1">RAND()</f>
        <v>0.49164190655833584</v>
      </c>
      <c r="AM1883" s="19">
        <f ca="1">(IF(B1883=1, $G$21+($G$22-$G$21)*AL1883, $H$21+($H$22-$H$21)*AL1883))</f>
        <v>2.4749257196750075E-2</v>
      </c>
      <c r="AN1883" s="15">
        <f ca="1">ROUND(AK1883*(1-AM1883), 0)</f>
        <v>134</v>
      </c>
      <c r="AO1883" s="18">
        <f ca="1">SUM(IF(AN1883&gt;H1883, (AN1883-H1883)*($G$23+AJ1883), 0),IF(AF1883&gt;G1883,(AF1883-G1883)*($G$23+AB1883),0),IF(X1883&gt;F1883,(X1883-F1883)*($G$23+T1883),0),IF(P1883&gt;E1883,(P1883-E1883)*($G$23+L1883),0))</f>
        <v>0</v>
      </c>
      <c r="AP1883" s="18">
        <f>-$C$24</f>
        <v>-313614.51120000001</v>
      </c>
      <c r="AQ1883" s="17">
        <f ca="1">L1883*P1883+T1883*X1883+AB1883*AF1883+AJ1883*AN1883-AO1883+AP1883</f>
        <v>55491.448800000013</v>
      </c>
      <c r="AS1883" s="21">
        <f ca="1">SUM(IF(AN1883&gt;H1883, (AN1883-H1883), 0),IF(AF1883&gt;G1883,(AF1883-G1883),0),IF(X1883&gt;F1883,(X1883-F1883),0),IF(P1883&gt;E1883,(P1883-E1883),0))</f>
        <v>0</v>
      </c>
    </row>
    <row r="1884" spans="1:45" x14ac:dyDescent="0.4">
      <c r="A1884" s="15">
        <v>1856</v>
      </c>
      <c r="B1884" s="15">
        <f ca="1">IF(RAND() &lt; (8/12), 0, 1)</f>
        <v>0</v>
      </c>
      <c r="C1884" s="20">
        <f ca="1">RAND()</f>
        <v>0.5172851328530339</v>
      </c>
      <c r="D1884" s="15" t="str">
        <f ca="1">LOOKUP(C1884,$H$13:$H$16,$F$13:$F$16)</f>
        <v>Airbus A380-800</v>
      </c>
      <c r="E1884" s="15">
        <f ca="1">LOOKUP(D1884,$F$6:$F$9,$I$6:$I$9)</f>
        <v>14</v>
      </c>
      <c r="F1884" s="15">
        <f ca="1">LOOKUP(D1884,$F$6:$F$9,$J$6:$J$9)</f>
        <v>76</v>
      </c>
      <c r="G1884" s="15">
        <f ca="1">LOOKUP(D1884,$F$6:$F$9,$K$6:$K$9)</f>
        <v>56</v>
      </c>
      <c r="H1884" s="15">
        <f ca="1">LOOKUP(D1884,$F$6:$F$9,$L$6:$L$9)</f>
        <v>341</v>
      </c>
      <c r="I1884" s="20">
        <f ca="1">RAND()</f>
        <v>0.42793031902738798</v>
      </c>
      <c r="J1884" s="15">
        <f ca="1">IF(B1884=1, ROUND(_xlfn.NORM.INV(I1884,$C$5,$C$6)*(1+$T$14), 0), ROUND(_xlfn.NORM.INV(I1884, $D$5, $D$6)*(1+$T$14), 0))</f>
        <v>4</v>
      </c>
      <c r="K1884" s="20">
        <f ca="1">RAND()</f>
        <v>0.73334818086325382</v>
      </c>
      <c r="L1884" s="18">
        <f ca="1">IF(B1884=1, ROUND(_xlfn.NORM.INV(K1884,$C$7,$C$8), 2), ROUND(_xlfn.NORM.INV(K1884, $D$7, $D$8), 2))</f>
        <v>10776.31</v>
      </c>
      <c r="M1884" s="15">
        <f ca="1">MIN(E1884,J1884)</f>
        <v>4</v>
      </c>
      <c r="N1884" s="15">
        <f ca="1">RAND()</f>
        <v>0.326495816355587</v>
      </c>
      <c r="O1884" s="19">
        <f ca="1">(IF(B1884=1, $G$21+($G$22-$G$21)*N1884, $H$21+($H$22-$H$21)*N1884))</f>
        <v>1.9794874490667608E-2</v>
      </c>
      <c r="P1884" s="15">
        <f ca="1">ROUND(M1884*(1-O1884), 0)</f>
        <v>4</v>
      </c>
      <c r="Q1884" s="20">
        <f ca="1">RAND()</f>
        <v>0.70706151428332631</v>
      </c>
      <c r="R1884" s="15">
        <f ca="1">IF(B1884=1, ROUND(_xlfn.NORM.INV(Q1884,$C$9,$C$10)*(1+$T$14), 0), ROUND(_xlfn.NORM.INV(Q1884, $D$9, $D$10)*(1+$T$14), 0))</f>
        <v>46</v>
      </c>
      <c r="S1884" s="20">
        <f ca="1">RAND()</f>
        <v>0.45319340278376197</v>
      </c>
      <c r="T1884" s="18">
        <f ca="1">IF(B1884=1, ROUND(_xlfn.NORM.INV(S1884,$C$11,$C$12), 2), ROUND(_xlfn.NORM.INV(S1884, $D$11, $D$12), 2))</f>
        <v>5219.3900000000003</v>
      </c>
      <c r="U1884" s="15">
        <f ca="1">MIN(F1884,R1884)</f>
        <v>46</v>
      </c>
      <c r="V1884" s="15">
        <f ca="1">RAND()</f>
        <v>0.21663979967247926</v>
      </c>
      <c r="W1884" s="19">
        <f ca="1">(IF(B1884=1, $G$21+($G$22-$G$21)*V1884, $H$21+($H$22-$H$21)*V1884))</f>
        <v>1.6499193990174379E-2</v>
      </c>
      <c r="X1884" s="15">
        <f ca="1">ROUND(U1884*(1-W1884), 0)</f>
        <v>45</v>
      </c>
      <c r="Y1884" s="20">
        <f ca="1">RAND()</f>
        <v>0.74493654782149255</v>
      </c>
      <c r="Z1884" s="15">
        <f ca="1">IF(B1884=1, ROUND(_xlfn.NORM.INV(Y1884,$C$13,$C$14)*(1+$T$14), 0), ROUND(_xlfn.NORM.INV(Y1884, $D$13, $D$14)*(1+$T$14), 0))</f>
        <v>42</v>
      </c>
      <c r="AA1884" s="20">
        <f ca="1">RAND()</f>
        <v>7.5582312114190975E-2</v>
      </c>
      <c r="AB1884" s="18">
        <f ca="1">IF(B1884=1, ROUND(_xlfn.NORM.INV(AA1884,$C$15,$C$16), 2), ROUND(_xlfn.NORM.INV(AA1884, $D$15, $D$16), 2))</f>
        <v>2623.51</v>
      </c>
      <c r="AC1884" s="15">
        <f ca="1">MIN(G1884,Z1884)</f>
        <v>42</v>
      </c>
      <c r="AD1884" s="15">
        <f ca="1">RAND()</f>
        <v>0.83067993410625907</v>
      </c>
      <c r="AE1884" s="19">
        <f ca="1">(IF(B1884=1, $G$21+($G$22-$G$21)*AD1884, $H$21+($H$22-$H$21)*AD1884))</f>
        <v>3.4920398023187769E-2</v>
      </c>
      <c r="AF1884" s="15">
        <f ca="1">ROUND(AC1884*(1-AE1884), 0)</f>
        <v>41</v>
      </c>
      <c r="AG1884" s="20">
        <f ca="1">RAND()</f>
        <v>0.20839433369494764</v>
      </c>
      <c r="AH1884" s="15">
        <f ca="1">IF(B1884=1, ROUND(_xlfn.NORM.INV(AG1884,$C$17,$C$18)*(1+$T$14), 0), ROUND(_xlfn.NORM.INV(AG1884, $D$17, $D$18)*(1+$T$14), 0))</f>
        <v>157</v>
      </c>
      <c r="AI1884" s="20">
        <f ca="1">RAND()</f>
        <v>8.8738592381611636E-2</v>
      </c>
      <c r="AJ1884" s="18">
        <f ca="1">IF(B1884=1, ROUND(_xlfn.NORM.INV(AI1884,$C$19,$C$20), 2), ROUND(_xlfn.NORM.INV(AI1884, $D$19, $D$20), 2))</f>
        <v>1646.29</v>
      </c>
      <c r="AK1884" s="15">
        <f ca="1">MIN(ROUND(H1884*(1+$C$22),0),AH1884)</f>
        <v>157</v>
      </c>
      <c r="AL1884" s="20">
        <f ca="1">RAND()</f>
        <v>0.26089053900354198</v>
      </c>
      <c r="AM1884" s="19">
        <f ca="1">(IF(B1884=1, $G$21+($G$22-$G$21)*AL1884, $H$21+($H$22-$H$21)*AL1884))</f>
        <v>1.7826716170106262E-2</v>
      </c>
      <c r="AN1884" s="15">
        <f ca="1">ROUND(AK1884*(1-AM1884), 0)</f>
        <v>154</v>
      </c>
      <c r="AO1884" s="18">
        <f ca="1">SUM(IF(AN1884&gt;H1884, (AN1884-H1884)*($G$23+AJ1884), 0),IF(AF1884&gt;G1884,(AF1884-G1884)*($G$23+AB1884),0),IF(X1884&gt;F1884,(X1884-F1884)*($G$23+T1884),0),IF(P1884&gt;E1884,(P1884-E1884)*($G$23+L1884),0))</f>
        <v>0</v>
      </c>
      <c r="AP1884" s="18">
        <f>-$C$24</f>
        <v>-313614.51120000001</v>
      </c>
      <c r="AQ1884" s="17">
        <f ca="1">L1884*P1884+T1884*X1884+AB1884*AF1884+AJ1884*AN1884-AO1884+AP1884</f>
        <v>325455.84880000009</v>
      </c>
      <c r="AS1884" s="21">
        <f ca="1">SUM(IF(AN1884&gt;H1884, (AN1884-H1884), 0),IF(AF1884&gt;G1884,(AF1884-G1884),0),IF(X1884&gt;F1884,(X1884-F1884),0),IF(P1884&gt;E1884,(P1884-E1884),0))</f>
        <v>0</v>
      </c>
    </row>
    <row r="1885" spans="1:45" x14ac:dyDescent="0.4">
      <c r="A1885" s="15">
        <v>1857</v>
      </c>
      <c r="B1885" s="15">
        <f ca="1">IF(RAND() &lt; (8/12), 0, 1)</f>
        <v>0</v>
      </c>
      <c r="C1885" s="20">
        <f ca="1">RAND()</f>
        <v>0.74766128228101913</v>
      </c>
      <c r="D1885" s="15" t="str">
        <f ca="1">LOOKUP(C1885,$H$13:$H$16,$F$13:$F$16)</f>
        <v>Boeing 777-300ER</v>
      </c>
      <c r="E1885" s="15">
        <f ca="1">LOOKUP(D1885,$F$6:$F$9,$I$6:$I$9)</f>
        <v>8</v>
      </c>
      <c r="F1885" s="15">
        <f ca="1">LOOKUP(D1885,$F$6:$F$9,$J$6:$J$9)</f>
        <v>40</v>
      </c>
      <c r="G1885" s="15">
        <f ca="1">LOOKUP(D1885,$F$6:$F$9,$K$6:$K$9)</f>
        <v>24</v>
      </c>
      <c r="H1885" s="15">
        <f ca="1">LOOKUP(D1885,$F$6:$F$9,$L$6:$L$9)</f>
        <v>260</v>
      </c>
      <c r="I1885" s="20">
        <f ca="1">RAND()</f>
        <v>0.27313429955886004</v>
      </c>
      <c r="J1885" s="15">
        <f ca="1">IF(B1885=1, ROUND(_xlfn.NORM.INV(I1885,$C$5,$C$6)*(1+$T$14), 0), ROUND(_xlfn.NORM.INV(I1885, $D$5, $D$6)*(1+$T$14), 0))</f>
        <v>4</v>
      </c>
      <c r="K1885" s="20">
        <f ca="1">RAND()</f>
        <v>3.631537137293217E-2</v>
      </c>
      <c r="L1885" s="18">
        <f ca="1">IF(B1885=1, ROUND(_xlfn.NORM.INV(K1885,$C$7,$C$8), 2), ROUND(_xlfn.NORM.INV(K1885, $D$7, $D$8), 2))</f>
        <v>9674.23</v>
      </c>
      <c r="M1885" s="15">
        <f ca="1">MIN(E1885,J1885)</f>
        <v>4</v>
      </c>
      <c r="N1885" s="15">
        <f ca="1">RAND()</f>
        <v>0.41849162407624318</v>
      </c>
      <c r="O1885" s="19">
        <f ca="1">(IF(B1885=1, $G$21+($G$22-$G$21)*N1885, $H$21+($H$22-$H$21)*N1885))</f>
        <v>2.2554748722287295E-2</v>
      </c>
      <c r="P1885" s="15">
        <f ca="1">ROUND(M1885*(1-O1885), 0)</f>
        <v>4</v>
      </c>
      <c r="Q1885" s="20">
        <f ca="1">RAND()</f>
        <v>0.8266694210972908</v>
      </c>
      <c r="R1885" s="15">
        <f ca="1">IF(B1885=1, ROUND(_xlfn.NORM.INV(Q1885,$C$9,$C$10)*(1+$T$14), 0), ROUND(_xlfn.NORM.INV(Q1885, $D$9, $D$10)*(1+$T$14), 0))</f>
        <v>50</v>
      </c>
      <c r="S1885" s="20">
        <f ca="1">RAND()</f>
        <v>0.86575334180011188</v>
      </c>
      <c r="T1885" s="18">
        <f ca="1">IF(B1885=1, ROUND(_xlfn.NORM.INV(S1885,$C$11,$C$12), 2), ROUND(_xlfn.NORM.INV(S1885, $D$11, $D$12), 2))</f>
        <v>5498.35</v>
      </c>
      <c r="U1885" s="15">
        <f ca="1">MIN(F1885,R1885)</f>
        <v>40</v>
      </c>
      <c r="V1885" s="15">
        <f ca="1">RAND()</f>
        <v>0.9924440031661822</v>
      </c>
      <c r="W1885" s="19">
        <f ca="1">(IF(B1885=1, $G$21+($G$22-$G$21)*V1885, $H$21+($H$22-$H$21)*V1885))</f>
        <v>3.9773320094985465E-2</v>
      </c>
      <c r="X1885" s="15">
        <f ca="1">ROUND(U1885*(1-W1885), 0)</f>
        <v>38</v>
      </c>
      <c r="Y1885" s="20">
        <f ca="1">RAND()</f>
        <v>6.1501127650351872E-2</v>
      </c>
      <c r="Z1885" s="15">
        <f ca="1">IF(B1885=1, ROUND(_xlfn.NORM.INV(Y1885,$C$13,$C$14)*(1+$T$14), 0), ROUND(_xlfn.NORM.INV(Y1885, $D$13, $D$14)*(1+$T$14), 0))</f>
        <v>21</v>
      </c>
      <c r="AA1885" s="20">
        <f ca="1">RAND()</f>
        <v>0.37568321713437947</v>
      </c>
      <c r="AB1885" s="18">
        <f ca="1">IF(B1885=1, ROUND(_xlfn.NORM.INV(AA1885,$C$15,$C$16), 2), ROUND(_xlfn.NORM.INV(AA1885, $D$15, $D$16), 2))</f>
        <v>2759.46</v>
      </c>
      <c r="AC1885" s="15">
        <f ca="1">MIN(G1885,Z1885)</f>
        <v>21</v>
      </c>
      <c r="AD1885" s="15">
        <f ca="1">RAND()</f>
        <v>0.69243129667627412</v>
      </c>
      <c r="AE1885" s="19">
        <f ca="1">(IF(B1885=1, $G$21+($G$22-$G$21)*AD1885, $H$21+($H$22-$H$21)*AD1885))</f>
        <v>3.0772938900288226E-2</v>
      </c>
      <c r="AF1885" s="15">
        <f ca="1">ROUND(AC1885*(1-AE1885), 0)</f>
        <v>20</v>
      </c>
      <c r="AG1885" s="20">
        <f ca="1">RAND()</f>
        <v>0.47046096357267209</v>
      </c>
      <c r="AH1885" s="15">
        <f ca="1">IF(B1885=1, ROUND(_xlfn.NORM.INV(AG1885,$C$17,$C$18)*(1+$T$14), 0), ROUND(_xlfn.NORM.INV(AG1885, $D$17, $D$18)*(1+$T$14), 0))</f>
        <v>196</v>
      </c>
      <c r="AI1885" s="20">
        <f ca="1">RAND()</f>
        <v>0.40905212968613047</v>
      </c>
      <c r="AJ1885" s="18">
        <f ca="1">IF(B1885=1, ROUND(_xlfn.NORM.INV(AI1885,$C$19,$C$20), 2), ROUND(_xlfn.NORM.INV(AI1885, $D$19, $D$20), 2))</f>
        <v>1731.26</v>
      </c>
      <c r="AK1885" s="15">
        <f ca="1">MIN(ROUND(H1885*(1+$C$22),0),AH1885)</f>
        <v>196</v>
      </c>
      <c r="AL1885" s="20">
        <f ca="1">RAND()</f>
        <v>0.55446648069402682</v>
      </c>
      <c r="AM1885" s="19">
        <f ca="1">(IF(B1885=1, $G$21+($G$22-$G$21)*AL1885, $H$21+($H$22-$H$21)*AL1885))</f>
        <v>2.6633994420820803E-2</v>
      </c>
      <c r="AN1885" s="15">
        <f ca="1">ROUND(AK1885*(1-AM1885), 0)</f>
        <v>191</v>
      </c>
      <c r="AO1885" s="18">
        <f ca="1">SUM(IF(AN1885&gt;H1885, (AN1885-H1885)*($G$23+AJ1885), 0),IF(AF1885&gt;G1885,(AF1885-G1885)*($G$23+AB1885),0),IF(X1885&gt;F1885,(X1885-F1885)*($G$23+T1885),0),IF(P1885&gt;E1885,(P1885-E1885)*($G$23+L1885),0))</f>
        <v>0</v>
      </c>
      <c r="AP1885" s="18">
        <f>-$C$24</f>
        <v>-313614.51120000001</v>
      </c>
      <c r="AQ1885" s="17">
        <f ca="1">L1885*P1885+T1885*X1885+AB1885*AF1885+AJ1885*AN1885-AO1885+AP1885</f>
        <v>319879.56880000007</v>
      </c>
      <c r="AS1885" s="21">
        <f ca="1">SUM(IF(AN1885&gt;H1885, (AN1885-H1885), 0),IF(AF1885&gt;G1885,(AF1885-G1885),0),IF(X1885&gt;F1885,(X1885-F1885),0),IF(P1885&gt;E1885,(P1885-E1885),0))</f>
        <v>0</v>
      </c>
    </row>
    <row r="1886" spans="1:45" x14ac:dyDescent="0.4">
      <c r="A1886" s="15">
        <v>1858</v>
      </c>
      <c r="B1886" s="15">
        <f ca="1">IF(RAND() &lt; (8/12), 0, 1)</f>
        <v>1</v>
      </c>
      <c r="C1886" s="20">
        <f ca="1">RAND()</f>
        <v>9.9174311088542577E-2</v>
      </c>
      <c r="D1886" s="15" t="str">
        <f ca="1">LOOKUP(C1886,$H$13:$H$16,$F$13:$F$16)</f>
        <v>Airbus A350-900</v>
      </c>
      <c r="E1886" s="15">
        <f ca="1">LOOKUP(D1886,$F$6:$F$9,$I$6:$I$9)</f>
        <v>0</v>
      </c>
      <c r="F1886" s="15">
        <f ca="1">LOOKUP(D1886,$F$6:$F$9,$J$6:$J$9)</f>
        <v>32</v>
      </c>
      <c r="G1886" s="15">
        <f ca="1">LOOKUP(D1886,$F$6:$F$9,$K$6:$K$9)</f>
        <v>21</v>
      </c>
      <c r="H1886" s="15">
        <f ca="1">LOOKUP(D1886,$F$6:$F$9,$L$6:$L$9)</f>
        <v>259</v>
      </c>
      <c r="I1886" s="20">
        <f ca="1">RAND()</f>
        <v>0.17681344921487174</v>
      </c>
      <c r="J1886" s="15">
        <f ca="1">IF(B1886=1, ROUND(_xlfn.NORM.INV(I1886,$C$5,$C$6)*(1+$T$14), 0), ROUND(_xlfn.NORM.INV(I1886, $D$5, $D$6)*(1+$T$14), 0))</f>
        <v>4</v>
      </c>
      <c r="K1886" s="20">
        <f ca="1">RAND()</f>
        <v>0.46395648456318284</v>
      </c>
      <c r="L1886" s="18">
        <f ca="1">IF(B1886=1, ROUND(_xlfn.NORM.INV(K1886,$C$7,$C$8), 2), ROUND(_xlfn.NORM.INV(K1886, $D$7, $D$8), 2))</f>
        <v>13495.72</v>
      </c>
      <c r="M1886" s="15">
        <f ca="1">MIN(E1886,J1886)</f>
        <v>0</v>
      </c>
      <c r="N1886" s="15">
        <f ca="1">RAND()</f>
        <v>0.78463129053844016</v>
      </c>
      <c r="O1886" s="19">
        <f ca="1">(IF(B1886=1, $G$21+($G$22-$G$21)*N1886, $H$21+($H$22-$H$21)*N1886))</f>
        <v>4.2462095168845408E-2</v>
      </c>
      <c r="P1886" s="15">
        <f ca="1">ROUND(M1886*(1-O1886), 0)</f>
        <v>0</v>
      </c>
      <c r="Q1886" s="20">
        <f ca="1">RAND()</f>
        <v>8.7287763547822528E-2</v>
      </c>
      <c r="R1886" s="15">
        <f ca="1">IF(B1886=1, ROUND(_xlfn.NORM.INV(Q1886,$C$9,$C$10)*(1+$T$14), 0), ROUND(_xlfn.NORM.INV(Q1886, $D$9, $D$10)*(1+$T$14), 0))</f>
        <v>27</v>
      </c>
      <c r="S1886" s="20">
        <f ca="1">RAND()</f>
        <v>0.23579073064894662</v>
      </c>
      <c r="T1886" s="18">
        <f ca="1">IF(B1886=1, ROUND(_xlfn.NORM.INV(S1886,$C$11,$C$12), 2), ROUND(_xlfn.NORM.INV(S1886, $D$11, $D$12), 2))</f>
        <v>6180.29</v>
      </c>
      <c r="U1886" s="15">
        <f ca="1">MIN(F1886,R1886)</f>
        <v>27</v>
      </c>
      <c r="V1886" s="15">
        <f ca="1">RAND()</f>
        <v>8.920854860472005E-2</v>
      </c>
      <c r="W1886" s="19">
        <f ca="1">(IF(B1886=1, $G$21+($G$22-$G$21)*V1886, $H$21+($H$22-$H$21)*V1886))</f>
        <v>1.8122299201165201E-2</v>
      </c>
      <c r="X1886" s="15">
        <f ca="1">ROUND(U1886*(1-W1886), 0)</f>
        <v>27</v>
      </c>
      <c r="Y1886" s="20">
        <f ca="1">RAND()</f>
        <v>3.0599173146984127E-2</v>
      </c>
      <c r="Z1886" s="15">
        <f ca="1">IF(B1886=1, ROUND(_xlfn.NORM.INV(Y1886,$C$13,$C$14)*(1+$T$14), 0), ROUND(_xlfn.NORM.INV(Y1886, $D$13, $D$14)*(1+$T$14), 0))</f>
        <v>11</v>
      </c>
      <c r="AA1886" s="20">
        <f ca="1">RAND()</f>
        <v>0.94010997809540531</v>
      </c>
      <c r="AB1886" s="18">
        <f ca="1">IF(B1886=1, ROUND(_xlfn.NORM.INV(AA1886,$C$15,$C$16), 2), ROUND(_xlfn.NORM.INV(AA1886, $D$15, $D$16), 2))</f>
        <v>4390.5200000000004</v>
      </c>
      <c r="AC1886" s="15">
        <f ca="1">MIN(G1886,Z1886)</f>
        <v>11</v>
      </c>
      <c r="AD1886" s="15">
        <f ca="1">RAND()</f>
        <v>0.59734795093354121</v>
      </c>
      <c r="AE1886" s="19">
        <f ca="1">(IF(B1886=1, $G$21+($G$22-$G$21)*AD1886, $H$21+($H$22-$H$21)*AD1886))</f>
        <v>3.5907178282673945E-2</v>
      </c>
      <c r="AF1886" s="15">
        <f ca="1">ROUND(AC1886*(1-AE1886), 0)</f>
        <v>11</v>
      </c>
      <c r="AG1886" s="20">
        <f ca="1">RAND()</f>
        <v>0.48694415864719542</v>
      </c>
      <c r="AH1886" s="15">
        <f ca="1">IF(B1886=1, ROUND(_xlfn.NORM.INV(AG1886,$C$17,$C$18)*(1+$T$14), 0), ROUND(_xlfn.NORM.INV(AG1886, $D$17, $D$18)*(1+$T$14), 0))</f>
        <v>300</v>
      </c>
      <c r="AI1886" s="20">
        <f ca="1">RAND()</f>
        <v>0.47616245738268481</v>
      </c>
      <c r="AJ1886" s="18">
        <f ca="1">IF(B1886=1, ROUND(_xlfn.NORM.INV(AI1886,$C$19,$C$20), 2), ROUND(_xlfn.NORM.INV(AI1886, $D$19, $D$20), 2))</f>
        <v>2258.5100000000002</v>
      </c>
      <c r="AK1886" s="15">
        <f ca="1">MIN(ROUND(H1886*(1+$C$22),0),AH1886)</f>
        <v>272</v>
      </c>
      <c r="AL1886" s="20">
        <f ca="1">RAND()</f>
        <v>0.47548688262988603</v>
      </c>
      <c r="AM1886" s="19">
        <f ca="1">(IF(B1886=1, $G$21+($G$22-$G$21)*AL1886, $H$21+($H$22-$H$21)*AL1886))</f>
        <v>3.1642040892046017E-2</v>
      </c>
      <c r="AN1886" s="15">
        <f ca="1">ROUND(AK1886*(1-AM1886), 0)</f>
        <v>263</v>
      </c>
      <c r="AO1886" s="18">
        <f ca="1">SUM(IF(AN1886&gt;H1886, (AN1886-H1886)*($G$23+AJ1886), 0),IF(AF1886&gt;G1886,(AF1886-G1886)*($G$23+AB1886),0),IF(X1886&gt;F1886,(X1886-F1886)*($G$23+T1886),0),IF(P1886&gt;E1886,(P1886-E1886)*($G$23+L1886),0))</f>
        <v>12438.04</v>
      </c>
      <c r="AP1886" s="18">
        <f>-$C$24</f>
        <v>-313614.51120000001</v>
      </c>
      <c r="AQ1886" s="17">
        <f ca="1">L1886*P1886+T1886*X1886+AB1886*AF1886+AJ1886*AN1886-AO1886+AP1886</f>
        <v>483099.12879999989</v>
      </c>
      <c r="AS1886" s="21">
        <f ca="1">SUM(IF(AN1886&gt;H1886, (AN1886-H1886), 0),IF(AF1886&gt;G1886,(AF1886-G1886),0),IF(X1886&gt;F1886,(X1886-F1886),0),IF(P1886&gt;E1886,(P1886-E1886),0))</f>
        <v>4</v>
      </c>
    </row>
    <row r="1887" spans="1:45" x14ac:dyDescent="0.4">
      <c r="A1887" s="15">
        <v>1859</v>
      </c>
      <c r="B1887" s="15">
        <f ca="1">IF(RAND() &lt; (8/12), 0, 1)</f>
        <v>0</v>
      </c>
      <c r="C1887" s="20">
        <f ca="1">RAND()</f>
        <v>0.48880004504700914</v>
      </c>
      <c r="D1887" s="15" t="str">
        <f ca="1">LOOKUP(C1887,$H$13:$H$16,$F$13:$F$16)</f>
        <v>Airbus A380-800</v>
      </c>
      <c r="E1887" s="15">
        <f ca="1">LOOKUP(D1887,$F$6:$F$9,$I$6:$I$9)</f>
        <v>14</v>
      </c>
      <c r="F1887" s="15">
        <f ca="1">LOOKUP(D1887,$F$6:$F$9,$J$6:$J$9)</f>
        <v>76</v>
      </c>
      <c r="G1887" s="15">
        <f ca="1">LOOKUP(D1887,$F$6:$F$9,$K$6:$K$9)</f>
        <v>56</v>
      </c>
      <c r="H1887" s="15">
        <f ca="1">LOOKUP(D1887,$F$6:$F$9,$L$6:$L$9)</f>
        <v>341</v>
      </c>
      <c r="I1887" s="20">
        <f ca="1">RAND()</f>
        <v>0.9428700921509221</v>
      </c>
      <c r="J1887" s="15">
        <f ca="1">IF(B1887=1, ROUND(_xlfn.NORM.INV(I1887,$C$5,$C$6)*(1+$T$14), 0), ROUND(_xlfn.NORM.INV(I1887, $D$5, $D$6)*(1+$T$14), 0))</f>
        <v>6</v>
      </c>
      <c r="K1887" s="20">
        <f ca="1">RAND()</f>
        <v>0.60249983675736973</v>
      </c>
      <c r="L1887" s="18">
        <f ca="1">IF(B1887=1, ROUND(_xlfn.NORM.INV(K1887,$C$7,$C$8), 2), ROUND(_xlfn.NORM.INV(K1887, $D$7, $D$8), 2))</f>
        <v>10610.8</v>
      </c>
      <c r="M1887" s="15">
        <f ca="1">MIN(E1887,J1887)</f>
        <v>6</v>
      </c>
      <c r="N1887" s="15">
        <f ca="1">RAND()</f>
        <v>0.79917706883226725</v>
      </c>
      <c r="O1887" s="19">
        <f ca="1">(IF(B1887=1, $G$21+($G$22-$G$21)*N1887, $H$21+($H$22-$H$21)*N1887))</f>
        <v>3.3975312064968018E-2</v>
      </c>
      <c r="P1887" s="15">
        <f ca="1">ROUND(M1887*(1-O1887), 0)</f>
        <v>6</v>
      </c>
      <c r="Q1887" s="20">
        <f ca="1">RAND()</f>
        <v>0.21423550605227903</v>
      </c>
      <c r="R1887" s="15">
        <f ca="1">IF(B1887=1, ROUND(_xlfn.NORM.INV(Q1887,$C$9,$C$10)*(1+$T$14), 0), ROUND(_xlfn.NORM.INV(Q1887, $D$9, $D$10)*(1+$T$14), 0))</f>
        <v>32</v>
      </c>
      <c r="S1887" s="20">
        <f ca="1">RAND()</f>
        <v>0.77827712767541424</v>
      </c>
      <c r="T1887" s="18">
        <f ca="1">IF(B1887=1, ROUND(_xlfn.NORM.INV(S1887,$C$11,$C$12), 2), ROUND(_xlfn.NORM.INV(S1887, $D$11, $D$12), 2))</f>
        <v>5420.83</v>
      </c>
      <c r="U1887" s="15">
        <f ca="1">MIN(F1887,R1887)</f>
        <v>32</v>
      </c>
      <c r="V1887" s="15">
        <f ca="1">RAND()</f>
        <v>2.54266851123508E-4</v>
      </c>
      <c r="W1887" s="19">
        <f ca="1">(IF(B1887=1, $G$21+($G$22-$G$21)*V1887, $H$21+($H$22-$H$21)*V1887))</f>
        <v>1.0007628005533705E-2</v>
      </c>
      <c r="X1887" s="15">
        <f ca="1">ROUND(U1887*(1-W1887), 0)</f>
        <v>32</v>
      </c>
      <c r="Y1887" s="20">
        <f ca="1">RAND()</f>
        <v>0.76814847256244745</v>
      </c>
      <c r="Z1887" s="15">
        <f ca="1">IF(B1887=1, ROUND(_xlfn.NORM.INV(Y1887,$C$13,$C$14)*(1+$T$14), 0), ROUND(_xlfn.NORM.INV(Y1887, $D$13, $D$14)*(1+$T$14), 0))</f>
        <v>43</v>
      </c>
      <c r="AA1887" s="20">
        <f ca="1">RAND()</f>
        <v>0.70005064736048017</v>
      </c>
      <c r="AB1887" s="18">
        <f ca="1">IF(B1887=1, ROUND(_xlfn.NORM.INV(AA1887,$C$15,$C$16), 2), ROUND(_xlfn.NORM.INV(AA1887, $D$15, $D$16), 2))</f>
        <v>2861.72</v>
      </c>
      <c r="AC1887" s="15">
        <f ca="1">MIN(G1887,Z1887)</f>
        <v>43</v>
      </c>
      <c r="AD1887" s="15">
        <f ca="1">RAND()</f>
        <v>0.32824192099299088</v>
      </c>
      <c r="AE1887" s="19">
        <f ca="1">(IF(B1887=1, $G$21+($G$22-$G$21)*AD1887, $H$21+($H$22-$H$21)*AD1887))</f>
        <v>1.9847257629789727E-2</v>
      </c>
      <c r="AF1887" s="15">
        <f ca="1">ROUND(AC1887*(1-AE1887), 0)</f>
        <v>42</v>
      </c>
      <c r="AG1887" s="20">
        <f ca="1">RAND()</f>
        <v>0.41174186038343585</v>
      </c>
      <c r="AH1887" s="15">
        <f ca="1">IF(B1887=1, ROUND(_xlfn.NORM.INV(AG1887,$C$17,$C$18)*(1+$T$14), 0), ROUND(_xlfn.NORM.INV(AG1887, $D$17, $D$18)*(1+$T$14), 0))</f>
        <v>188</v>
      </c>
      <c r="AI1887" s="20">
        <f ca="1">RAND()</f>
        <v>0.50213778174324553</v>
      </c>
      <c r="AJ1887" s="18">
        <f ca="1">IF(B1887=1, ROUND(_xlfn.NORM.INV(AI1887,$C$19,$C$20), 2), ROUND(_xlfn.NORM.INV(AI1887, $D$19, $D$20), 2))</f>
        <v>1749.14</v>
      </c>
      <c r="AK1887" s="15">
        <f ca="1">MIN(ROUND(H1887*(1+$C$22),0),AH1887)</f>
        <v>188</v>
      </c>
      <c r="AL1887" s="20">
        <f ca="1">RAND()</f>
        <v>0.45728400323503948</v>
      </c>
      <c r="AM1887" s="19">
        <f ca="1">(IF(B1887=1, $G$21+($G$22-$G$21)*AL1887, $H$21+($H$22-$H$21)*AL1887))</f>
        <v>2.3718520097051186E-2</v>
      </c>
      <c r="AN1887" s="15">
        <f ca="1">ROUND(AK1887*(1-AM1887), 0)</f>
        <v>184</v>
      </c>
      <c r="AO1887" s="18">
        <f ca="1">SUM(IF(AN1887&gt;H1887, (AN1887-H1887)*($G$23+AJ1887), 0),IF(AF1887&gt;G1887,(AF1887-G1887)*($G$23+AB1887),0),IF(X1887&gt;F1887,(X1887-F1887)*($G$23+T1887),0),IF(P1887&gt;E1887,(P1887-E1887)*($G$23+L1887),0))</f>
        <v>0</v>
      </c>
      <c r="AP1887" s="18">
        <f>-$C$24</f>
        <v>-313614.51120000001</v>
      </c>
      <c r="AQ1887" s="17">
        <f ca="1">L1887*P1887+T1887*X1887+AB1887*AF1887+AJ1887*AN1887-AO1887+AP1887</f>
        <v>365550.84879999998</v>
      </c>
      <c r="AS1887" s="21">
        <f ca="1">SUM(IF(AN1887&gt;H1887, (AN1887-H1887), 0),IF(AF1887&gt;G1887,(AF1887-G1887),0),IF(X1887&gt;F1887,(X1887-F1887),0),IF(P1887&gt;E1887,(P1887-E1887),0))</f>
        <v>0</v>
      </c>
    </row>
    <row r="1888" spans="1:45" x14ac:dyDescent="0.4">
      <c r="A1888" s="15">
        <v>1860</v>
      </c>
      <c r="B1888" s="15">
        <f ca="1">IF(RAND() &lt; (8/12), 0, 1)</f>
        <v>0</v>
      </c>
      <c r="C1888" s="20">
        <f ca="1">RAND()</f>
        <v>0.9557520370527256</v>
      </c>
      <c r="D1888" s="15" t="str">
        <f ca="1">LOOKUP(C1888,$H$13:$H$16,$F$13:$F$16)</f>
        <v>Boeing 777-300ER</v>
      </c>
      <c r="E1888" s="15">
        <f ca="1">LOOKUP(D1888,$F$6:$F$9,$I$6:$I$9)</f>
        <v>8</v>
      </c>
      <c r="F1888" s="15">
        <f ca="1">LOOKUP(D1888,$F$6:$F$9,$J$6:$J$9)</f>
        <v>40</v>
      </c>
      <c r="G1888" s="15">
        <f ca="1">LOOKUP(D1888,$F$6:$F$9,$K$6:$K$9)</f>
        <v>24</v>
      </c>
      <c r="H1888" s="15">
        <f ca="1">LOOKUP(D1888,$F$6:$F$9,$L$6:$L$9)</f>
        <v>260</v>
      </c>
      <c r="I1888" s="20">
        <f ca="1">RAND()</f>
        <v>6.3315222182408482E-2</v>
      </c>
      <c r="J1888" s="15">
        <f ca="1">IF(B1888=1, ROUND(_xlfn.NORM.INV(I1888,$C$5,$C$6)*(1+$T$14), 0), ROUND(_xlfn.NORM.INV(I1888, $D$5, $D$6)*(1+$T$14), 0))</f>
        <v>3</v>
      </c>
      <c r="K1888" s="20">
        <f ca="1">RAND()</f>
        <v>0.73092757115503448</v>
      </c>
      <c r="L1888" s="18">
        <f ca="1">IF(B1888=1, ROUND(_xlfn.NORM.INV(K1888,$C$7,$C$8), 2), ROUND(_xlfn.NORM.INV(K1888, $D$7, $D$8), 2))</f>
        <v>10772.96</v>
      </c>
      <c r="M1888" s="15">
        <f ca="1">MIN(E1888,J1888)</f>
        <v>3</v>
      </c>
      <c r="N1888" s="15">
        <f ca="1">RAND()</f>
        <v>0.900544677554308</v>
      </c>
      <c r="O1888" s="19">
        <f ca="1">(IF(B1888=1, $G$21+($G$22-$G$21)*N1888, $H$21+($H$22-$H$21)*N1888))</f>
        <v>3.7016340326629239E-2</v>
      </c>
      <c r="P1888" s="15">
        <f ca="1">ROUND(M1888*(1-O1888), 0)</f>
        <v>3</v>
      </c>
      <c r="Q1888" s="20">
        <f ca="1">RAND()</f>
        <v>4.153140715661785E-2</v>
      </c>
      <c r="R1888" s="15">
        <f ca="1">IF(B1888=1, ROUND(_xlfn.NORM.INV(Q1888,$C$9,$C$10)*(1+$T$14), 0), ROUND(_xlfn.NORM.INV(Q1888, $D$9, $D$10)*(1+$T$14), 0))</f>
        <v>22</v>
      </c>
      <c r="S1888" s="20">
        <f ca="1">RAND()</f>
        <v>0.40015604671834726</v>
      </c>
      <c r="T1888" s="18">
        <f ca="1">IF(B1888=1, ROUND(_xlfn.NORM.INV(S1888,$C$11,$C$12), 2), ROUND(_xlfn.NORM.INV(S1888, $D$11, $D$12), 2))</f>
        <v>5188.55</v>
      </c>
      <c r="U1888" s="15">
        <f ca="1">MIN(F1888,R1888)</f>
        <v>22</v>
      </c>
      <c r="V1888" s="15">
        <f ca="1">RAND()</f>
        <v>0.30924519595722511</v>
      </c>
      <c r="W1888" s="19">
        <f ca="1">(IF(B1888=1, $G$21+($G$22-$G$21)*V1888, $H$21+($H$22-$H$21)*V1888))</f>
        <v>1.9277355878716755E-2</v>
      </c>
      <c r="X1888" s="15">
        <f ca="1">ROUND(U1888*(1-W1888), 0)</f>
        <v>22</v>
      </c>
      <c r="Y1888" s="20">
        <f ca="1">RAND()</f>
        <v>0.74087210844554996</v>
      </c>
      <c r="Z1888" s="15">
        <f ca="1">IF(B1888=1, ROUND(_xlfn.NORM.INV(Y1888,$C$13,$C$14)*(1+$T$14), 0), ROUND(_xlfn.NORM.INV(Y1888, $D$13, $D$14)*(1+$T$14), 0))</f>
        <v>42</v>
      </c>
      <c r="AA1888" s="20">
        <f ca="1">RAND()</f>
        <v>0.79870716646868301</v>
      </c>
      <c r="AB1888" s="18">
        <f ca="1">IF(B1888=1, ROUND(_xlfn.NORM.INV(AA1888,$C$15,$C$16), 2), ROUND(_xlfn.NORM.INV(AA1888, $D$15, $D$16), 2))</f>
        <v>2899.7</v>
      </c>
      <c r="AC1888" s="15">
        <f ca="1">MIN(G1888,Z1888)</f>
        <v>24</v>
      </c>
      <c r="AD1888" s="15">
        <f ca="1">RAND()</f>
        <v>0.25571842376407794</v>
      </c>
      <c r="AE1888" s="19">
        <f ca="1">(IF(B1888=1, $G$21+($G$22-$G$21)*AD1888, $H$21+($H$22-$H$21)*AD1888))</f>
        <v>1.7671552712922339E-2</v>
      </c>
      <c r="AF1888" s="15">
        <f ca="1">ROUND(AC1888*(1-AE1888), 0)</f>
        <v>24</v>
      </c>
      <c r="AG1888" s="20">
        <f ca="1">RAND()</f>
        <v>0.72854846385367356</v>
      </c>
      <c r="AH1888" s="15">
        <f ca="1">IF(B1888=1, ROUND(_xlfn.NORM.INV(AG1888,$C$17,$C$18)*(1+$T$14), 0), ROUND(_xlfn.NORM.INV(AG1888, $D$17, $D$18)*(1+$T$14), 0))</f>
        <v>231</v>
      </c>
      <c r="AI1888" s="20">
        <f ca="1">RAND()</f>
        <v>0.62969809790444597</v>
      </c>
      <c r="AJ1888" s="18">
        <f ca="1">IF(B1888=1, ROUND(_xlfn.NORM.INV(AI1888,$C$19,$C$20), 2), ROUND(_xlfn.NORM.INV(AI1888, $D$19, $D$20), 2))</f>
        <v>1773.88</v>
      </c>
      <c r="AK1888" s="15">
        <f ca="1">MIN(ROUND(H1888*(1+$C$22),0),AH1888)</f>
        <v>231</v>
      </c>
      <c r="AL1888" s="20">
        <f ca="1">RAND()</f>
        <v>0.73858854107471772</v>
      </c>
      <c r="AM1888" s="19">
        <f ca="1">(IF(B1888=1, $G$21+($G$22-$G$21)*AL1888, $H$21+($H$22-$H$21)*AL1888))</f>
        <v>3.2157656232241531E-2</v>
      </c>
      <c r="AN1888" s="15">
        <f ca="1">ROUND(AK1888*(1-AM1888), 0)</f>
        <v>224</v>
      </c>
      <c r="AO1888" s="18">
        <f ca="1">SUM(IF(AN1888&gt;H1888, (AN1888-H1888)*($G$23+AJ1888), 0),IF(AF1888&gt;G1888,(AF1888-G1888)*($G$23+AB1888),0),IF(X1888&gt;F1888,(X1888-F1888)*($G$23+T1888),0),IF(P1888&gt;E1888,(P1888-E1888)*($G$23+L1888),0))</f>
        <v>0</v>
      </c>
      <c r="AP1888" s="18">
        <f>-$C$24</f>
        <v>-313614.51120000001</v>
      </c>
      <c r="AQ1888" s="17">
        <f ca="1">L1888*P1888+T1888*X1888+AB1888*AF1888+AJ1888*AN1888-AO1888+AP1888</f>
        <v>299794.38880000002</v>
      </c>
      <c r="AS1888" s="21">
        <f ca="1">SUM(IF(AN1888&gt;H1888, (AN1888-H1888), 0),IF(AF1888&gt;G1888,(AF1888-G1888),0),IF(X1888&gt;F1888,(X1888-F1888),0),IF(P1888&gt;E1888,(P1888-E1888),0))</f>
        <v>0</v>
      </c>
    </row>
    <row r="1889" spans="1:45" x14ac:dyDescent="0.4">
      <c r="A1889" s="15">
        <v>1861</v>
      </c>
      <c r="B1889" s="15">
        <f ca="1">IF(RAND() &lt; (8/12), 0, 1)</f>
        <v>1</v>
      </c>
      <c r="C1889" s="20">
        <f ca="1">RAND()</f>
        <v>0.36493091627250562</v>
      </c>
      <c r="D1889" s="15" t="str">
        <f ca="1">LOOKUP(C1889,$H$13:$H$16,$F$13:$F$16)</f>
        <v>Airbus A380-800</v>
      </c>
      <c r="E1889" s="15">
        <f ca="1">LOOKUP(D1889,$F$6:$F$9,$I$6:$I$9)</f>
        <v>14</v>
      </c>
      <c r="F1889" s="15">
        <f ca="1">LOOKUP(D1889,$F$6:$F$9,$J$6:$J$9)</f>
        <v>76</v>
      </c>
      <c r="G1889" s="15">
        <f ca="1">LOOKUP(D1889,$F$6:$F$9,$K$6:$K$9)</f>
        <v>56</v>
      </c>
      <c r="H1889" s="15">
        <f ca="1">LOOKUP(D1889,$F$6:$F$9,$L$6:$L$9)</f>
        <v>341</v>
      </c>
      <c r="I1889" s="20">
        <f ca="1">RAND()</f>
        <v>0.25700607173061429</v>
      </c>
      <c r="J1889" s="15">
        <f ca="1">IF(B1889=1, ROUND(_xlfn.NORM.INV(I1889,$C$5,$C$6)*(1+$T$14), 0), ROUND(_xlfn.NORM.INV(I1889, $D$5, $D$6)*(1+$T$14), 0))</f>
        <v>5</v>
      </c>
      <c r="K1889" s="20">
        <f ca="1">RAND()</f>
        <v>5.6716534970414068E-2</v>
      </c>
      <c r="L1889" s="18">
        <f ca="1">IF(B1889=1, ROUND(_xlfn.NORM.INV(K1889,$C$7,$C$8), 2), ROUND(_xlfn.NORM.INV(K1889, $D$7, $D$8), 2))</f>
        <v>10804.16</v>
      </c>
      <c r="M1889" s="15">
        <f ca="1">MIN(E1889,J1889)</f>
        <v>5</v>
      </c>
      <c r="N1889" s="15">
        <f ca="1">RAND()</f>
        <v>0.81648273154058226</v>
      </c>
      <c r="O1889" s="19">
        <f ca="1">(IF(B1889=1, $G$21+($G$22-$G$21)*N1889, $H$21+($H$22-$H$21)*N1889))</f>
        <v>4.3576895603920376E-2</v>
      </c>
      <c r="P1889" s="15">
        <f ca="1">ROUND(M1889*(1-O1889), 0)</f>
        <v>5</v>
      </c>
      <c r="Q1889" s="20">
        <f ca="1">RAND()</f>
        <v>0.37085495258353141</v>
      </c>
      <c r="R1889" s="15">
        <f ca="1">IF(B1889=1, ROUND(_xlfn.NORM.INV(Q1889,$C$9,$C$10)*(1+$T$14), 0), ROUND(_xlfn.NORM.INV(Q1889, $D$9, $D$10)*(1+$T$14), 0))</f>
        <v>53</v>
      </c>
      <c r="S1889" s="20">
        <f ca="1">RAND()</f>
        <v>0.26836078056519064</v>
      </c>
      <c r="T1889" s="18">
        <f ca="1">IF(B1889=1, ROUND(_xlfn.NORM.INV(S1889,$C$11,$C$12), 2), ROUND(_xlfn.NORM.INV(S1889, $D$11, $D$12), 2))</f>
        <v>6272.38</v>
      </c>
      <c r="U1889" s="15">
        <f ca="1">MIN(F1889,R1889)</f>
        <v>53</v>
      </c>
      <c r="V1889" s="15">
        <f ca="1">RAND()</f>
        <v>9.5525285862621323E-2</v>
      </c>
      <c r="W1889" s="19">
        <f ca="1">(IF(B1889=1, $G$21+($G$22-$G$21)*V1889, $H$21+($H$22-$H$21)*V1889))</f>
        <v>1.8343385005191747E-2</v>
      </c>
      <c r="X1889" s="15">
        <f ca="1">ROUND(U1889*(1-W1889), 0)</f>
        <v>52</v>
      </c>
      <c r="Y1889" s="20">
        <f ca="1">RAND()</f>
        <v>0.85046596099490868</v>
      </c>
      <c r="Z1889" s="15">
        <f ca="1">IF(B1889=1, ROUND(_xlfn.NORM.INV(Y1889,$C$13,$C$14)*(1+$T$14), 0), ROUND(_xlfn.NORM.INV(Y1889, $D$13, $D$14)*(1+$T$14), 0))</f>
        <v>79</v>
      </c>
      <c r="AA1889" s="20">
        <f ca="1">RAND()</f>
        <v>0.92736971770430243</v>
      </c>
      <c r="AB1889" s="18">
        <f ca="1">IF(B1889=1, ROUND(_xlfn.NORM.INV(AA1889,$C$15,$C$16), 2), ROUND(_xlfn.NORM.INV(AA1889, $D$15, $D$16), 2))</f>
        <v>4342.8100000000004</v>
      </c>
      <c r="AC1889" s="15">
        <f ca="1">MIN(G1889,Z1889)</f>
        <v>56</v>
      </c>
      <c r="AD1889" s="15">
        <f ca="1">RAND()</f>
        <v>0.51629288265664708</v>
      </c>
      <c r="AE1889" s="19">
        <f ca="1">(IF(B1889=1, $G$21+($G$22-$G$21)*AD1889, $H$21+($H$22-$H$21)*AD1889))</f>
        <v>3.3070250892982649E-2</v>
      </c>
      <c r="AF1889" s="15">
        <f ca="1">ROUND(AC1889*(1-AE1889), 0)</f>
        <v>54</v>
      </c>
      <c r="AG1889" s="20">
        <f ca="1">RAND()</f>
        <v>0.66160273064029795</v>
      </c>
      <c r="AH1889" s="15">
        <f ca="1">IF(B1889=1, ROUND(_xlfn.NORM.INV(AG1889,$C$17,$C$18)*(1+$T$14), 0), ROUND(_xlfn.NORM.INV(AG1889, $D$17, $D$18)*(1+$T$14), 0))</f>
        <v>357</v>
      </c>
      <c r="AI1889" s="20">
        <f ca="1">RAND()</f>
        <v>0.59529233217111233</v>
      </c>
      <c r="AJ1889" s="18">
        <f ca="1">IF(B1889=1, ROUND(_xlfn.NORM.INV(AI1889,$C$19,$C$20), 2), ROUND(_xlfn.NORM.INV(AI1889, $D$19, $D$20), 2))</f>
        <v>2348.9699999999998</v>
      </c>
      <c r="AK1889" s="15">
        <f ca="1">MIN(ROUND(H1889*(1+$C$22),0),AH1889)</f>
        <v>357</v>
      </c>
      <c r="AL1889" s="20">
        <f ca="1">RAND()</f>
        <v>0.34655818863363264</v>
      </c>
      <c r="AM1889" s="19">
        <f ca="1">(IF(B1889=1, $G$21+($G$22-$G$21)*AL1889, $H$21+($H$22-$H$21)*AL1889))</f>
        <v>2.7129536602177144E-2</v>
      </c>
      <c r="AN1889" s="15">
        <f ca="1">ROUND(AK1889*(1-AM1889), 0)</f>
        <v>347</v>
      </c>
      <c r="AO1889" s="18">
        <f ca="1">SUM(IF(AN1889&gt;H1889, (AN1889-H1889)*($G$23+AJ1889), 0),IF(AF1889&gt;G1889,(AF1889-G1889)*($G$23+AB1889),0),IF(X1889&gt;F1889,(X1889-F1889)*($G$23+T1889),0),IF(P1889&gt;E1889,(P1889-E1889)*($G$23+L1889),0))</f>
        <v>19199.82</v>
      </c>
      <c r="AP1889" s="18">
        <f>-$C$24</f>
        <v>-313614.51120000001</v>
      </c>
      <c r="AQ1889" s="17">
        <f ca="1">L1889*P1889+T1889*X1889+AB1889*AF1889+AJ1889*AN1889-AO1889+AP1889</f>
        <v>1096974.5588</v>
      </c>
      <c r="AS1889" s="21">
        <f ca="1">SUM(IF(AN1889&gt;H1889, (AN1889-H1889), 0),IF(AF1889&gt;G1889,(AF1889-G1889),0),IF(X1889&gt;F1889,(X1889-F1889),0),IF(P1889&gt;E1889,(P1889-E1889),0))</f>
        <v>6</v>
      </c>
    </row>
    <row r="1890" spans="1:45" x14ac:dyDescent="0.4">
      <c r="A1890" s="15">
        <v>1862</v>
      </c>
      <c r="B1890" s="15">
        <f ca="1">IF(RAND() &lt; (8/12), 0, 1)</f>
        <v>0</v>
      </c>
      <c r="C1890" s="20">
        <f ca="1">RAND()</f>
        <v>0.76878943535514366</v>
      </c>
      <c r="D1890" s="15" t="str">
        <f ca="1">LOOKUP(C1890,$H$13:$H$16,$F$13:$F$16)</f>
        <v>Boeing 777-300ER</v>
      </c>
      <c r="E1890" s="15">
        <f ca="1">LOOKUP(D1890,$F$6:$F$9,$I$6:$I$9)</f>
        <v>8</v>
      </c>
      <c r="F1890" s="15">
        <f ca="1">LOOKUP(D1890,$F$6:$F$9,$J$6:$J$9)</f>
        <v>40</v>
      </c>
      <c r="G1890" s="15">
        <f ca="1">LOOKUP(D1890,$F$6:$F$9,$K$6:$K$9)</f>
        <v>24</v>
      </c>
      <c r="H1890" s="15">
        <f ca="1">LOOKUP(D1890,$F$6:$F$9,$L$6:$L$9)</f>
        <v>260</v>
      </c>
      <c r="I1890" s="20">
        <f ca="1">RAND()</f>
        <v>0.69450504984221517</v>
      </c>
      <c r="J1890" s="15">
        <f ca="1">IF(B1890=1, ROUND(_xlfn.NORM.INV(I1890,$C$5,$C$6)*(1+$T$14), 0), ROUND(_xlfn.NORM.INV(I1890, $D$5, $D$6)*(1+$T$14), 0))</f>
        <v>5</v>
      </c>
      <c r="K1890" s="20">
        <f ca="1">RAND()</f>
        <v>0.78043704024557015</v>
      </c>
      <c r="L1890" s="18">
        <f ca="1">IF(B1890=1, ROUND(_xlfn.NORM.INV(K1890,$C$7,$C$8), 2), ROUND(_xlfn.NORM.INV(K1890, $D$7, $D$8), 2))</f>
        <v>10844.99</v>
      </c>
      <c r="M1890" s="15">
        <f ca="1">MIN(E1890,J1890)</f>
        <v>5</v>
      </c>
      <c r="N1890" s="15">
        <f ca="1">RAND()</f>
        <v>6.2610336634487451E-2</v>
      </c>
      <c r="O1890" s="19">
        <f ca="1">(IF(B1890=1, $G$21+($G$22-$G$21)*N1890, $H$21+($H$22-$H$21)*N1890))</f>
        <v>1.1878310099034624E-2</v>
      </c>
      <c r="P1890" s="15">
        <f ca="1">ROUND(M1890*(1-O1890), 0)</f>
        <v>5</v>
      </c>
      <c r="Q1890" s="20">
        <f ca="1">RAND()</f>
        <v>0.80231189440634743</v>
      </c>
      <c r="R1890" s="15">
        <f ca="1">IF(B1890=1, ROUND(_xlfn.NORM.INV(Q1890,$C$9,$C$10)*(1+$T$14), 0), ROUND(_xlfn.NORM.INV(Q1890, $D$9, $D$10)*(1+$T$14), 0))</f>
        <v>49</v>
      </c>
      <c r="S1890" s="20">
        <f ca="1">RAND()</f>
        <v>0.46674103437434022</v>
      </c>
      <c r="T1890" s="18">
        <f ca="1">IF(B1890=1, ROUND(_xlfn.NORM.INV(S1890,$C$11,$C$12), 2), ROUND(_xlfn.NORM.INV(S1890, $D$11, $D$12), 2))</f>
        <v>5227.17</v>
      </c>
      <c r="U1890" s="15">
        <f ca="1">MIN(F1890,R1890)</f>
        <v>40</v>
      </c>
      <c r="V1890" s="15">
        <f ca="1">RAND()</f>
        <v>6.2410529711196094E-2</v>
      </c>
      <c r="W1890" s="19">
        <f ca="1">(IF(B1890=1, $G$21+($G$22-$G$21)*V1890, $H$21+($H$22-$H$21)*V1890))</f>
        <v>1.1872315891335883E-2</v>
      </c>
      <c r="X1890" s="15">
        <f ca="1">ROUND(U1890*(1-W1890), 0)</f>
        <v>40</v>
      </c>
      <c r="Y1890" s="20">
        <f ca="1">RAND()</f>
        <v>0.7261509016468386</v>
      </c>
      <c r="Z1890" s="15">
        <f ca="1">IF(B1890=1, ROUND(_xlfn.NORM.INV(Y1890,$C$13,$C$14)*(1+$T$14), 0), ROUND(_xlfn.NORM.INV(Y1890, $D$13, $D$14)*(1+$T$14), 0))</f>
        <v>41</v>
      </c>
      <c r="AA1890" s="20">
        <f ca="1">RAND()</f>
        <v>0.84920688267943523</v>
      </c>
      <c r="AB1890" s="18">
        <f ca="1">IF(B1890=1, ROUND(_xlfn.NORM.INV(AA1890,$C$15,$C$16), 2), ROUND(_xlfn.NORM.INV(AA1890, $D$15, $D$16), 2))</f>
        <v>2923.52</v>
      </c>
      <c r="AC1890" s="15">
        <f ca="1">MIN(G1890,Z1890)</f>
        <v>24</v>
      </c>
      <c r="AD1890" s="15">
        <f ca="1">RAND()</f>
        <v>0.19533411563268588</v>
      </c>
      <c r="AE1890" s="19">
        <f ca="1">(IF(B1890=1, $G$21+($G$22-$G$21)*AD1890, $H$21+($H$22-$H$21)*AD1890))</f>
        <v>1.5860023468980577E-2</v>
      </c>
      <c r="AF1890" s="15">
        <f ca="1">ROUND(AC1890*(1-AE1890), 0)</f>
        <v>24</v>
      </c>
      <c r="AG1890" s="20">
        <f ca="1">RAND()</f>
        <v>1.260489972976131E-2</v>
      </c>
      <c r="AH1890" s="15">
        <f ca="1">IF(B1890=1, ROUND(_xlfn.NORM.INV(AG1890,$C$17,$C$18)*(1+$T$14), 0), ROUND(_xlfn.NORM.INV(AG1890, $D$17, $D$18)*(1+$T$14), 0))</f>
        <v>82</v>
      </c>
      <c r="AI1890" s="20">
        <f ca="1">RAND()</f>
        <v>0.19910585802663805</v>
      </c>
      <c r="AJ1890" s="18">
        <f ca="1">IF(B1890=1, ROUND(_xlfn.NORM.INV(AI1890,$C$19,$C$20), 2), ROUND(_xlfn.NORM.INV(AI1890, $D$19, $D$20), 2))</f>
        <v>1684.56</v>
      </c>
      <c r="AK1890" s="15">
        <f ca="1">MIN(ROUND(H1890*(1+$C$22),0),AH1890)</f>
        <v>82</v>
      </c>
      <c r="AL1890" s="20">
        <f ca="1">RAND()</f>
        <v>0.29495147110554409</v>
      </c>
      <c r="AM1890" s="19">
        <f ca="1">(IF(B1890=1, $G$21+($G$22-$G$21)*AL1890, $H$21+($H$22-$H$21)*AL1890))</f>
        <v>1.8848544133166324E-2</v>
      </c>
      <c r="AN1890" s="15">
        <f ca="1">ROUND(AK1890*(1-AM1890), 0)</f>
        <v>80</v>
      </c>
      <c r="AO1890" s="18">
        <f ca="1">SUM(IF(AN1890&gt;H1890, (AN1890-H1890)*($G$23+AJ1890), 0),IF(AF1890&gt;G1890,(AF1890-G1890)*($G$23+AB1890),0),IF(X1890&gt;F1890,(X1890-F1890)*($G$23+T1890),0),IF(P1890&gt;E1890,(P1890-E1890)*($G$23+L1890),0))</f>
        <v>0</v>
      </c>
      <c r="AP1890" s="18">
        <f>-$C$24</f>
        <v>-313614.51120000001</v>
      </c>
      <c r="AQ1890" s="17">
        <f ca="1">L1890*P1890+T1890*X1890+AB1890*AF1890+AJ1890*AN1890-AO1890+AP1890</f>
        <v>154626.51879999996</v>
      </c>
      <c r="AS1890" s="21">
        <f ca="1">SUM(IF(AN1890&gt;H1890, (AN1890-H1890), 0),IF(AF1890&gt;G1890,(AF1890-G1890),0),IF(X1890&gt;F1890,(X1890-F1890),0),IF(P1890&gt;E1890,(P1890-E1890),0))</f>
        <v>0</v>
      </c>
    </row>
    <row r="1891" spans="1:45" x14ac:dyDescent="0.4">
      <c r="A1891" s="15">
        <v>1863</v>
      </c>
      <c r="B1891" s="15">
        <f ca="1">IF(RAND() &lt; (8/12), 0, 1)</f>
        <v>1</v>
      </c>
      <c r="C1891" s="20">
        <f ca="1">RAND()</f>
        <v>0.63627567281198094</v>
      </c>
      <c r="D1891" s="15" t="str">
        <f ca="1">LOOKUP(C1891,$H$13:$H$16,$F$13:$F$16)</f>
        <v>Boeing 777-300ER</v>
      </c>
      <c r="E1891" s="15">
        <f ca="1">LOOKUP(D1891,$F$6:$F$9,$I$6:$I$9)</f>
        <v>8</v>
      </c>
      <c r="F1891" s="15">
        <f ca="1">LOOKUP(D1891,$F$6:$F$9,$J$6:$J$9)</f>
        <v>40</v>
      </c>
      <c r="G1891" s="15">
        <f ca="1">LOOKUP(D1891,$F$6:$F$9,$K$6:$K$9)</f>
        <v>24</v>
      </c>
      <c r="H1891" s="15">
        <f ca="1">LOOKUP(D1891,$F$6:$F$9,$L$6:$L$9)</f>
        <v>260</v>
      </c>
      <c r="I1891" s="20">
        <f ca="1">RAND()</f>
        <v>0.48830701356161277</v>
      </c>
      <c r="J1891" s="15">
        <f ca="1">IF(B1891=1, ROUND(_xlfn.NORM.INV(I1891,$C$5,$C$6)*(1+$T$14), 0), ROUND(_xlfn.NORM.INV(I1891, $D$5, $D$6)*(1+$T$14), 0))</f>
        <v>6</v>
      </c>
      <c r="K1891" s="20">
        <f ca="1">RAND()</f>
        <v>0.77401480344857843</v>
      </c>
      <c r="L1891" s="18">
        <f ca="1">IF(B1891=1, ROUND(_xlfn.NORM.INV(K1891,$C$7,$C$8), 2), ROUND(_xlfn.NORM.INV(K1891, $D$7, $D$8), 2))</f>
        <v>15015.29</v>
      </c>
      <c r="M1891" s="15">
        <f ca="1">MIN(E1891,J1891)</f>
        <v>6</v>
      </c>
      <c r="N1891" s="15">
        <f ca="1">RAND()</f>
        <v>0.44787516307962638</v>
      </c>
      <c r="O1891" s="19">
        <f ca="1">(IF(B1891=1, $G$21+($G$22-$G$21)*N1891, $H$21+($H$22-$H$21)*N1891))</f>
        <v>3.0675630707786925E-2</v>
      </c>
      <c r="P1891" s="15">
        <f ca="1">ROUND(M1891*(1-O1891), 0)</f>
        <v>6</v>
      </c>
      <c r="Q1891" s="20">
        <f ca="1">RAND()</f>
        <v>0.26159206822684877</v>
      </c>
      <c r="R1891" s="15">
        <f ca="1">IF(B1891=1, ROUND(_xlfn.NORM.INV(Q1891,$C$9,$C$10)*(1+$T$14), 0), ROUND(_xlfn.NORM.INV(Q1891, $D$9, $D$10)*(1+$T$14), 0))</f>
        <v>45</v>
      </c>
      <c r="S1891" s="20">
        <f ca="1">RAND()</f>
        <v>0.50171525185780586</v>
      </c>
      <c r="T1891" s="18">
        <f ca="1">IF(B1891=1, ROUND(_xlfn.NORM.INV(S1891,$C$11,$C$12), 2), ROUND(_xlfn.NORM.INV(S1891, $D$11, $D$12), 2))</f>
        <v>6833.32</v>
      </c>
      <c r="U1891" s="15">
        <f ca="1">MIN(F1891,R1891)</f>
        <v>40</v>
      </c>
      <c r="V1891" s="15">
        <f ca="1">RAND()</f>
        <v>0.30281236131151545</v>
      </c>
      <c r="W1891" s="19">
        <f ca="1">(IF(B1891=1, $G$21+($G$22-$G$21)*V1891, $H$21+($H$22-$H$21)*V1891))</f>
        <v>2.5598432645903044E-2</v>
      </c>
      <c r="X1891" s="15">
        <f ca="1">ROUND(U1891*(1-W1891), 0)</f>
        <v>39</v>
      </c>
      <c r="Y1891" s="20">
        <f ca="1">RAND()</f>
        <v>0.87991634947222852</v>
      </c>
      <c r="Z1891" s="15">
        <f ca="1">IF(B1891=1, ROUND(_xlfn.NORM.INV(Y1891,$C$13,$C$14)*(1+$T$14), 0), ROUND(_xlfn.NORM.INV(Y1891, $D$13, $D$14)*(1+$T$14), 0))</f>
        <v>82</v>
      </c>
      <c r="AA1891" s="20">
        <f ca="1">RAND()</f>
        <v>0.50754521838186439</v>
      </c>
      <c r="AB1891" s="18">
        <f ca="1">IF(B1891=1, ROUND(_xlfn.NORM.INV(AA1891,$C$15,$C$16), 2), ROUND(_xlfn.NORM.INV(AA1891, $D$15, $D$16), 2))</f>
        <v>3651.46</v>
      </c>
      <c r="AC1891" s="15">
        <f ca="1">MIN(G1891,Z1891)</f>
        <v>24</v>
      </c>
      <c r="AD1891" s="15">
        <f ca="1">RAND()</f>
        <v>0.65050817378780612</v>
      </c>
      <c r="AE1891" s="19">
        <f ca="1">(IF(B1891=1, $G$21+($G$22-$G$21)*AD1891, $H$21+($H$22-$H$21)*AD1891))</f>
        <v>3.7767786082573217E-2</v>
      </c>
      <c r="AF1891" s="15">
        <f ca="1">ROUND(AC1891*(1-AE1891), 0)</f>
        <v>23</v>
      </c>
      <c r="AG1891" s="20">
        <f ca="1">RAND()</f>
        <v>0.57887692863029838</v>
      </c>
      <c r="AH1891" s="15">
        <f ca="1">IF(B1891=1, ROUND(_xlfn.NORM.INV(AG1891,$C$17,$C$18)*(1+$T$14), 0), ROUND(_xlfn.NORM.INV(AG1891, $D$17, $D$18)*(1+$T$14), 0))</f>
        <v>330</v>
      </c>
      <c r="AI1891" s="20">
        <f ca="1">RAND()</f>
        <v>0.17232469190601452</v>
      </c>
      <c r="AJ1891" s="18">
        <f ca="1">IF(B1891=1, ROUND(_xlfn.NORM.INV(AI1891,$C$19,$C$20), 2), ROUND(_xlfn.NORM.INV(AI1891, $D$19, $D$20), 2))</f>
        <v>1992.44</v>
      </c>
      <c r="AK1891" s="15">
        <f ca="1">MIN(ROUND(H1891*(1+$C$22),0),AH1891)</f>
        <v>273</v>
      </c>
      <c r="AL1891" s="20">
        <f ca="1">RAND()</f>
        <v>0.3901080930017331</v>
      </c>
      <c r="AM1891" s="19">
        <f ca="1">(IF(B1891=1, $G$21+($G$22-$G$21)*AL1891, $H$21+($H$22-$H$21)*AL1891))</f>
        <v>2.8653783255060659E-2</v>
      </c>
      <c r="AN1891" s="15">
        <f ca="1">ROUND(AK1891*(1-AM1891), 0)</f>
        <v>265</v>
      </c>
      <c r="AO1891" s="18">
        <f ca="1">SUM(IF(AN1891&gt;H1891, (AN1891-H1891)*($G$23+AJ1891), 0),IF(AF1891&gt;G1891,(AF1891-G1891)*($G$23+AB1891),0),IF(X1891&gt;F1891,(X1891-F1891)*($G$23+T1891),0),IF(P1891&gt;E1891,(P1891-E1891)*($G$23+L1891),0))</f>
        <v>14217.2</v>
      </c>
      <c r="AP1891" s="18">
        <f>-$C$24</f>
        <v>-313614.51120000001</v>
      </c>
      <c r="AQ1891" s="17">
        <f ca="1">L1891*P1891+T1891*X1891+AB1891*AF1891+AJ1891*AN1891-AO1891+AP1891</f>
        <v>640739.68879999989</v>
      </c>
      <c r="AS1891" s="21">
        <f ca="1">SUM(IF(AN1891&gt;H1891, (AN1891-H1891), 0),IF(AF1891&gt;G1891,(AF1891-G1891),0),IF(X1891&gt;F1891,(X1891-F1891),0),IF(P1891&gt;E1891,(P1891-E1891),0))</f>
        <v>5</v>
      </c>
    </row>
    <row r="1892" spans="1:45" x14ac:dyDescent="0.4">
      <c r="A1892" s="15">
        <v>1864</v>
      </c>
      <c r="B1892" s="15">
        <f ca="1">IF(RAND() &lt; (8/12), 0, 1)</f>
        <v>0</v>
      </c>
      <c r="C1892" s="20">
        <f ca="1">RAND()</f>
        <v>7.1541659956158354E-2</v>
      </c>
      <c r="D1892" s="15" t="str">
        <f ca="1">LOOKUP(C1892,$H$13:$H$16,$F$13:$F$16)</f>
        <v>Airbus A350-900</v>
      </c>
      <c r="E1892" s="15">
        <f ca="1">LOOKUP(D1892,$F$6:$F$9,$I$6:$I$9)</f>
        <v>0</v>
      </c>
      <c r="F1892" s="15">
        <f ca="1">LOOKUP(D1892,$F$6:$F$9,$J$6:$J$9)</f>
        <v>32</v>
      </c>
      <c r="G1892" s="15">
        <f ca="1">LOOKUP(D1892,$F$6:$F$9,$K$6:$K$9)</f>
        <v>21</v>
      </c>
      <c r="H1892" s="15">
        <f ca="1">LOOKUP(D1892,$F$6:$F$9,$L$6:$L$9)</f>
        <v>259</v>
      </c>
      <c r="I1892" s="20">
        <f ca="1">RAND()</f>
        <v>0.97372295827054778</v>
      </c>
      <c r="J1892" s="15">
        <f ca="1">IF(B1892=1, ROUND(_xlfn.NORM.INV(I1892,$C$5,$C$6)*(1+$T$14), 0), ROUND(_xlfn.NORM.INV(I1892, $D$5, $D$6)*(1+$T$14), 0))</f>
        <v>6</v>
      </c>
      <c r="K1892" s="20">
        <f ca="1">RAND()</f>
        <v>0.19912357024302563</v>
      </c>
      <c r="L1892" s="18">
        <f ca="1">IF(B1892=1, ROUND(_xlfn.NORM.INV(K1892,$C$7,$C$8), 2), ROUND(_xlfn.NORM.INV(K1892, $D$7, $D$8), 2))</f>
        <v>10107.370000000001</v>
      </c>
      <c r="M1892" s="15">
        <f ca="1">MIN(E1892,J1892)</f>
        <v>0</v>
      </c>
      <c r="N1892" s="15">
        <f ca="1">RAND()</f>
        <v>0.89889293031189654</v>
      </c>
      <c r="O1892" s="19">
        <f ca="1">(IF(B1892=1, $G$21+($G$22-$G$21)*N1892, $H$21+($H$22-$H$21)*N1892))</f>
        <v>3.6966787909356896E-2</v>
      </c>
      <c r="P1892" s="15">
        <f ca="1">ROUND(M1892*(1-O1892), 0)</f>
        <v>0</v>
      </c>
      <c r="Q1892" s="20">
        <f ca="1">RAND()</f>
        <v>0.72515576799469106</v>
      </c>
      <c r="R1892" s="15">
        <f ca="1">IF(B1892=1, ROUND(_xlfn.NORM.INV(Q1892,$C$9,$C$10)*(1+$T$14), 0), ROUND(_xlfn.NORM.INV(Q1892, $D$9, $D$10)*(1+$T$14), 0))</f>
        <v>46</v>
      </c>
      <c r="S1892" s="20">
        <f ca="1">RAND()</f>
        <v>0.54806213428909034</v>
      </c>
      <c r="T1892" s="18">
        <f ca="1">IF(B1892=1, ROUND(_xlfn.NORM.INV(S1892,$C$11,$C$12), 2), ROUND(_xlfn.NORM.INV(S1892, $D$11, $D$12), 2))</f>
        <v>5273.71</v>
      </c>
      <c r="U1892" s="15">
        <f ca="1">MIN(F1892,R1892)</f>
        <v>32</v>
      </c>
      <c r="V1892" s="15">
        <f ca="1">RAND()</f>
        <v>0.30137747234169621</v>
      </c>
      <c r="W1892" s="19">
        <f ca="1">(IF(B1892=1, $G$21+($G$22-$G$21)*V1892, $H$21+($H$22-$H$21)*V1892))</f>
        <v>1.9041324170250888E-2</v>
      </c>
      <c r="X1892" s="15">
        <f ca="1">ROUND(U1892*(1-W1892), 0)</f>
        <v>31</v>
      </c>
      <c r="Y1892" s="20">
        <f ca="1">RAND()</f>
        <v>0.21250267586675609</v>
      </c>
      <c r="Z1892" s="15">
        <f ca="1">IF(B1892=1, ROUND(_xlfn.NORM.INV(Y1892,$C$13,$C$14)*(1+$T$14), 0), ROUND(_xlfn.NORM.INV(Y1892, $D$13, $D$14)*(1+$T$14), 0))</f>
        <v>28</v>
      </c>
      <c r="AA1892" s="20">
        <f ca="1">RAND()</f>
        <v>0.93022602101372687</v>
      </c>
      <c r="AB1892" s="18">
        <f ca="1">IF(B1892=1, ROUND(_xlfn.NORM.INV(AA1892,$C$15,$C$16), 2), ROUND(_xlfn.NORM.INV(AA1892, $D$15, $D$16), 2))</f>
        <v>2977.53</v>
      </c>
      <c r="AC1892" s="15">
        <f ca="1">MIN(G1892,Z1892)</f>
        <v>21</v>
      </c>
      <c r="AD1892" s="15">
        <f ca="1">RAND()</f>
        <v>0.29850406069572122</v>
      </c>
      <c r="AE1892" s="19">
        <f ca="1">(IF(B1892=1, $G$21+($G$22-$G$21)*AD1892, $H$21+($H$22-$H$21)*AD1892))</f>
        <v>1.8955121820871636E-2</v>
      </c>
      <c r="AF1892" s="15">
        <f ca="1">ROUND(AC1892*(1-AE1892), 0)</f>
        <v>21</v>
      </c>
      <c r="AG1892" s="20">
        <f ca="1">RAND()</f>
        <v>0.72686692245767315</v>
      </c>
      <c r="AH1892" s="15">
        <f ca="1">IF(B1892=1, ROUND(_xlfn.NORM.INV(AG1892,$C$17,$C$18)*(1+$T$14), 0), ROUND(_xlfn.NORM.INV(AG1892, $D$17, $D$18)*(1+$T$14), 0))</f>
        <v>231</v>
      </c>
      <c r="AI1892" s="20">
        <f ca="1">RAND()</f>
        <v>5.261135733507627E-2</v>
      </c>
      <c r="AJ1892" s="18">
        <f ca="1">IF(B1892=1, ROUND(_xlfn.NORM.INV(AI1892,$C$19,$C$20), 2), ROUND(_xlfn.NORM.INV(AI1892, $D$19, $D$20), 2))</f>
        <v>1625.67</v>
      </c>
      <c r="AK1892" s="15">
        <f ca="1">MIN(ROUND(H1892*(1+$C$22),0),AH1892)</f>
        <v>231</v>
      </c>
      <c r="AL1892" s="20">
        <f ca="1">RAND()</f>
        <v>0.69694518038243858</v>
      </c>
      <c r="AM1892" s="19">
        <f ca="1">(IF(B1892=1, $G$21+($G$22-$G$21)*AL1892, $H$21+($H$22-$H$21)*AL1892))</f>
        <v>3.090835541147316E-2</v>
      </c>
      <c r="AN1892" s="15">
        <f ca="1">ROUND(AK1892*(1-AM1892), 0)</f>
        <v>224</v>
      </c>
      <c r="AO1892" s="18">
        <f ca="1">SUM(IF(AN1892&gt;H1892, (AN1892-H1892)*($G$23+AJ1892), 0),IF(AF1892&gt;G1892,(AF1892-G1892)*($G$23+AB1892),0),IF(X1892&gt;F1892,(X1892-F1892)*($G$23+T1892),0),IF(P1892&gt;E1892,(P1892-E1892)*($G$23+L1892),0))</f>
        <v>0</v>
      </c>
      <c r="AP1892" s="18">
        <f>-$C$24</f>
        <v>-313614.51120000001</v>
      </c>
      <c r="AQ1892" s="17">
        <f ca="1">L1892*P1892+T1892*X1892+AB1892*AF1892+AJ1892*AN1892-AO1892+AP1892</f>
        <v>276548.70879999996</v>
      </c>
      <c r="AS1892" s="21">
        <f ca="1">SUM(IF(AN1892&gt;H1892, (AN1892-H1892), 0),IF(AF1892&gt;G1892,(AF1892-G1892),0),IF(X1892&gt;F1892,(X1892-F1892),0),IF(P1892&gt;E1892,(P1892-E1892),0))</f>
        <v>0</v>
      </c>
    </row>
    <row r="1893" spans="1:45" x14ac:dyDescent="0.4">
      <c r="A1893" s="15">
        <v>1865</v>
      </c>
      <c r="B1893" s="15">
        <f ca="1">IF(RAND() &lt; (8/12), 0, 1)</f>
        <v>0</v>
      </c>
      <c r="C1893" s="20">
        <f ca="1">RAND()</f>
        <v>0.62117073218903274</v>
      </c>
      <c r="D1893" s="15" t="str">
        <f ca="1">LOOKUP(C1893,$H$13:$H$16,$F$13:$F$16)</f>
        <v>Boeing 777-300ER</v>
      </c>
      <c r="E1893" s="15">
        <f ca="1">LOOKUP(D1893,$F$6:$F$9,$I$6:$I$9)</f>
        <v>8</v>
      </c>
      <c r="F1893" s="15">
        <f ca="1">LOOKUP(D1893,$F$6:$F$9,$J$6:$J$9)</f>
        <v>40</v>
      </c>
      <c r="G1893" s="15">
        <f ca="1">LOOKUP(D1893,$F$6:$F$9,$K$6:$K$9)</f>
        <v>24</v>
      </c>
      <c r="H1893" s="15">
        <f ca="1">LOOKUP(D1893,$F$6:$F$9,$L$6:$L$9)</f>
        <v>260</v>
      </c>
      <c r="I1893" s="20">
        <f ca="1">RAND()</f>
        <v>7.675447769181909E-2</v>
      </c>
      <c r="J1893" s="15">
        <f ca="1">IF(B1893=1, ROUND(_xlfn.NORM.INV(I1893,$C$5,$C$6)*(1+$T$14), 0), ROUND(_xlfn.NORM.INV(I1893, $D$5, $D$6)*(1+$T$14), 0))</f>
        <v>3</v>
      </c>
      <c r="K1893" s="20">
        <f ca="1">RAND()</f>
        <v>0.69516995032500972</v>
      </c>
      <c r="L1893" s="18">
        <f ca="1">IF(B1893=1, ROUND(_xlfn.NORM.INV(K1893,$C$7,$C$8), 2), ROUND(_xlfn.NORM.INV(K1893, $D$7, $D$8), 2))</f>
        <v>10725.07</v>
      </c>
      <c r="M1893" s="15">
        <f ca="1">MIN(E1893,J1893)</f>
        <v>3</v>
      </c>
      <c r="N1893" s="15">
        <f ca="1">RAND()</f>
        <v>0.38654321319172291</v>
      </c>
      <c r="O1893" s="19">
        <f ca="1">(IF(B1893=1, $G$21+($G$22-$G$21)*N1893, $H$21+($H$22-$H$21)*N1893))</f>
        <v>2.1596296395751689E-2</v>
      </c>
      <c r="P1893" s="15">
        <f ca="1">ROUND(M1893*(1-O1893), 0)</f>
        <v>3</v>
      </c>
      <c r="Q1893" s="20">
        <f ca="1">RAND()</f>
        <v>0.37547966505687946</v>
      </c>
      <c r="R1893" s="15">
        <f ca="1">IF(B1893=1, ROUND(_xlfn.NORM.INV(Q1893,$C$9,$C$10)*(1+$T$14), 0), ROUND(_xlfn.NORM.INV(Q1893, $D$9, $D$10)*(1+$T$14), 0))</f>
        <v>37</v>
      </c>
      <c r="S1893" s="20">
        <f ca="1">RAND()</f>
        <v>0.51568506203086373</v>
      </c>
      <c r="T1893" s="18">
        <f ca="1">IF(B1893=1, ROUND(_xlfn.NORM.INV(S1893,$C$11,$C$12), 2), ROUND(_xlfn.NORM.INV(S1893, $D$11, $D$12), 2))</f>
        <v>5255.15</v>
      </c>
      <c r="U1893" s="15">
        <f ca="1">MIN(F1893,R1893)</f>
        <v>37</v>
      </c>
      <c r="V1893" s="15">
        <f ca="1">RAND()</f>
        <v>3.212578899981422E-2</v>
      </c>
      <c r="W1893" s="19">
        <f ca="1">(IF(B1893=1, $G$21+($G$22-$G$21)*V1893, $H$21+($H$22-$H$21)*V1893))</f>
        <v>1.0963773669994428E-2</v>
      </c>
      <c r="X1893" s="15">
        <f ca="1">ROUND(U1893*(1-W1893), 0)</f>
        <v>37</v>
      </c>
      <c r="Y1893" s="20">
        <f ca="1">RAND()</f>
        <v>0.23887073723236307</v>
      </c>
      <c r="Z1893" s="15">
        <f ca="1">IF(B1893=1, ROUND(_xlfn.NORM.INV(Y1893,$C$13,$C$14)*(1+$T$14), 0), ROUND(_xlfn.NORM.INV(Y1893, $D$13, $D$14)*(1+$T$14), 0))</f>
        <v>29</v>
      </c>
      <c r="AA1893" s="20">
        <f ca="1">RAND()</f>
        <v>0.48837171785436762</v>
      </c>
      <c r="AB1893" s="18">
        <f ca="1">IF(B1893=1, ROUND(_xlfn.NORM.INV(AA1893,$C$15,$C$16), 2), ROUND(_xlfn.NORM.INV(AA1893, $D$15, $D$16), 2))</f>
        <v>2794.42</v>
      </c>
      <c r="AC1893" s="15">
        <f ca="1">MIN(G1893,Z1893)</f>
        <v>24</v>
      </c>
      <c r="AD1893" s="15">
        <f ca="1">RAND()</f>
        <v>0.77437844377858311</v>
      </c>
      <c r="AE1893" s="19">
        <f ca="1">(IF(B1893=1, $G$21+($G$22-$G$21)*AD1893, $H$21+($H$22-$H$21)*AD1893))</f>
        <v>3.3231353313357491E-2</v>
      </c>
      <c r="AF1893" s="15">
        <f ca="1">ROUND(AC1893*(1-AE1893), 0)</f>
        <v>23</v>
      </c>
      <c r="AG1893" s="20">
        <f ca="1">RAND()</f>
        <v>0.34568536992832066</v>
      </c>
      <c r="AH1893" s="15">
        <f ca="1">IF(B1893=1, ROUND(_xlfn.NORM.INV(AG1893,$C$17,$C$18)*(1+$T$14), 0), ROUND(_xlfn.NORM.INV(AG1893, $D$17, $D$18)*(1+$T$14), 0))</f>
        <v>179</v>
      </c>
      <c r="AI1893" s="20">
        <f ca="1">RAND()</f>
        <v>0.56263388723706709</v>
      </c>
      <c r="AJ1893" s="18">
        <f ca="1">IF(B1893=1, ROUND(_xlfn.NORM.INV(AI1893,$C$19,$C$20), 2), ROUND(_xlfn.NORM.INV(AI1893, $D$19, $D$20), 2))</f>
        <v>1760.71</v>
      </c>
      <c r="AK1893" s="15">
        <f ca="1">MIN(ROUND(H1893*(1+$C$22),0),AH1893)</f>
        <v>179</v>
      </c>
      <c r="AL1893" s="20">
        <f ca="1">RAND()</f>
        <v>0.86197706986897504</v>
      </c>
      <c r="AM1893" s="19">
        <f ca="1">(IF(B1893=1, $G$21+($G$22-$G$21)*AL1893, $H$21+($H$22-$H$21)*AL1893))</f>
        <v>3.5859312096069247E-2</v>
      </c>
      <c r="AN1893" s="15">
        <f ca="1">ROUND(AK1893*(1-AM1893), 0)</f>
        <v>173</v>
      </c>
      <c r="AO1893" s="18">
        <f ca="1">SUM(IF(AN1893&gt;H1893, (AN1893-H1893)*($G$23+AJ1893), 0),IF(AF1893&gt;G1893,(AF1893-G1893)*($G$23+AB1893),0),IF(X1893&gt;F1893,(X1893-F1893)*($G$23+T1893),0),IF(P1893&gt;E1893,(P1893-E1893)*($G$23+L1893),0))</f>
        <v>0</v>
      </c>
      <c r="AP1893" s="18">
        <f>-$C$24</f>
        <v>-313614.51120000001</v>
      </c>
      <c r="AQ1893" s="17">
        <f ca="1">L1893*P1893+T1893*X1893+AB1893*AF1893+AJ1893*AN1893-AO1893+AP1893</f>
        <v>281875.73879999999</v>
      </c>
      <c r="AS1893" s="21">
        <f ca="1">SUM(IF(AN1893&gt;H1893, (AN1893-H1893), 0),IF(AF1893&gt;G1893,(AF1893-G1893),0),IF(X1893&gt;F1893,(X1893-F1893),0),IF(P1893&gt;E1893,(P1893-E1893),0))</f>
        <v>0</v>
      </c>
    </row>
    <row r="1894" spans="1:45" x14ac:dyDescent="0.4">
      <c r="A1894" s="15">
        <v>1866</v>
      </c>
      <c r="B1894" s="15">
        <f ca="1">IF(RAND() &lt; (8/12), 0, 1)</f>
        <v>0</v>
      </c>
      <c r="C1894" s="20">
        <f ca="1">RAND()</f>
        <v>0.56954325768477343</v>
      </c>
      <c r="D1894" s="15" t="str">
        <f ca="1">LOOKUP(C1894,$H$13:$H$16,$F$13:$F$16)</f>
        <v>Airbus A380-800</v>
      </c>
      <c r="E1894" s="15">
        <f ca="1">LOOKUP(D1894,$F$6:$F$9,$I$6:$I$9)</f>
        <v>14</v>
      </c>
      <c r="F1894" s="15">
        <f ca="1">LOOKUP(D1894,$F$6:$F$9,$J$6:$J$9)</f>
        <v>76</v>
      </c>
      <c r="G1894" s="15">
        <f ca="1">LOOKUP(D1894,$F$6:$F$9,$K$6:$K$9)</f>
        <v>56</v>
      </c>
      <c r="H1894" s="15">
        <f ca="1">LOOKUP(D1894,$F$6:$F$9,$L$6:$L$9)</f>
        <v>341</v>
      </c>
      <c r="I1894" s="20">
        <f ca="1">RAND()</f>
        <v>0.98970462722380115</v>
      </c>
      <c r="J1894" s="15">
        <f ca="1">IF(B1894=1, ROUND(_xlfn.NORM.INV(I1894,$C$5,$C$6)*(1+$T$14), 0), ROUND(_xlfn.NORM.INV(I1894, $D$5, $D$6)*(1+$T$14), 0))</f>
        <v>7</v>
      </c>
      <c r="K1894" s="20">
        <f ca="1">RAND()</f>
        <v>0.84628417549749613</v>
      </c>
      <c r="L1894" s="18">
        <f ca="1">IF(B1894=1, ROUND(_xlfn.NORM.INV(K1894,$C$7,$C$8), 2), ROUND(_xlfn.NORM.INV(K1894, $D$7, $D$8), 2))</f>
        <v>10957.54</v>
      </c>
      <c r="M1894" s="15">
        <f ca="1">MIN(E1894,J1894)</f>
        <v>7</v>
      </c>
      <c r="N1894" s="15">
        <f ca="1">RAND()</f>
        <v>0.87447661784901987</v>
      </c>
      <c r="O1894" s="19">
        <f ca="1">(IF(B1894=1, $G$21+($G$22-$G$21)*N1894, $H$21+($H$22-$H$21)*N1894))</f>
        <v>3.6234298535470597E-2</v>
      </c>
      <c r="P1894" s="15">
        <f ca="1">ROUND(M1894*(1-O1894), 0)</f>
        <v>7</v>
      </c>
      <c r="Q1894" s="20">
        <f ca="1">RAND()</f>
        <v>0.9726705555945222</v>
      </c>
      <c r="R1894" s="15">
        <f ca="1">IF(B1894=1, ROUND(_xlfn.NORM.INV(Q1894,$C$9,$C$10)*(1+$T$14), 0), ROUND(_xlfn.NORM.INV(Q1894, $D$9, $D$10)*(1+$T$14), 0))</f>
        <v>60</v>
      </c>
      <c r="S1894" s="20">
        <f ca="1">RAND()</f>
        <v>0.80452689417639134</v>
      </c>
      <c r="T1894" s="18">
        <f ca="1">IF(B1894=1, ROUND(_xlfn.NORM.INV(S1894,$C$11,$C$12), 2), ROUND(_xlfn.NORM.INV(S1894, $D$11, $D$12), 2))</f>
        <v>5441.69</v>
      </c>
      <c r="U1894" s="15">
        <f ca="1">MIN(F1894,R1894)</f>
        <v>60</v>
      </c>
      <c r="V1894" s="15">
        <f ca="1">RAND()</f>
        <v>0.44310075947575278</v>
      </c>
      <c r="W1894" s="19">
        <f ca="1">(IF(B1894=1, $G$21+($G$22-$G$21)*V1894, $H$21+($H$22-$H$21)*V1894))</f>
        <v>2.3293022784272581E-2</v>
      </c>
      <c r="X1894" s="15">
        <f ca="1">ROUND(U1894*(1-W1894), 0)</f>
        <v>59</v>
      </c>
      <c r="Y1894" s="20">
        <f ca="1">RAND()</f>
        <v>0.86075915106591161</v>
      </c>
      <c r="Z1894" s="15">
        <f ca="1">IF(B1894=1, ROUND(_xlfn.NORM.INV(Y1894,$C$13,$C$14)*(1+$T$14), 0), ROUND(_xlfn.NORM.INV(Y1894, $D$13, $D$14)*(1+$T$14), 0))</f>
        <v>46</v>
      </c>
      <c r="AA1894" s="20">
        <f ca="1">RAND()</f>
        <v>0.31570293883494871</v>
      </c>
      <c r="AB1894" s="18">
        <f ca="1">IF(B1894=1, ROUND(_xlfn.NORM.INV(AA1894,$C$15,$C$16), 2), ROUND(_xlfn.NORM.INV(AA1894, $D$15, $D$16), 2))</f>
        <v>2739.66</v>
      </c>
      <c r="AC1894" s="15">
        <f ca="1">MIN(G1894,Z1894)</f>
        <v>46</v>
      </c>
      <c r="AD1894" s="15">
        <f ca="1">RAND()</f>
        <v>0.62052784369772596</v>
      </c>
      <c r="AE1894" s="19">
        <f ca="1">(IF(B1894=1, $G$21+($G$22-$G$21)*AD1894, $H$21+($H$22-$H$21)*AD1894))</f>
        <v>2.861583531093178E-2</v>
      </c>
      <c r="AF1894" s="15">
        <f ca="1">ROUND(AC1894*(1-AE1894), 0)</f>
        <v>45</v>
      </c>
      <c r="AG1894" s="20">
        <f ca="1">RAND()</f>
        <v>0.7872065880681588</v>
      </c>
      <c r="AH1894" s="15">
        <f ca="1">IF(B1894=1, ROUND(_xlfn.NORM.INV(AG1894,$C$17,$C$18)*(1+$T$14), 0), ROUND(_xlfn.NORM.INV(AG1894, $D$17, $D$18)*(1+$T$14), 0))</f>
        <v>241</v>
      </c>
      <c r="AI1894" s="20">
        <f ca="1">RAND()</f>
        <v>8.2880681700394421E-2</v>
      </c>
      <c r="AJ1894" s="18">
        <f ca="1">IF(B1894=1, ROUND(_xlfn.NORM.INV(AI1894,$C$19,$C$20), 2), ROUND(_xlfn.NORM.INV(AI1894, $D$19, $D$20), 2))</f>
        <v>1643.45</v>
      </c>
      <c r="AK1894" s="15">
        <f ca="1">MIN(ROUND(H1894*(1+$C$22),0),AH1894)</f>
        <v>241</v>
      </c>
      <c r="AL1894" s="20">
        <f ca="1">RAND()</f>
        <v>0.3722591378576483</v>
      </c>
      <c r="AM1894" s="19">
        <f ca="1">(IF(B1894=1, $G$21+($G$22-$G$21)*AL1894, $H$21+($H$22-$H$21)*AL1894))</f>
        <v>2.1167774135729449E-2</v>
      </c>
      <c r="AN1894" s="15">
        <f ca="1">ROUND(AK1894*(1-AM1894), 0)</f>
        <v>236</v>
      </c>
      <c r="AO1894" s="18">
        <f ca="1">SUM(IF(AN1894&gt;H1894, (AN1894-H1894)*($G$23+AJ1894), 0),IF(AF1894&gt;G1894,(AF1894-G1894)*($G$23+AB1894),0),IF(X1894&gt;F1894,(X1894-F1894)*($G$23+T1894),0),IF(P1894&gt;E1894,(P1894-E1894)*($G$23+L1894),0))</f>
        <v>0</v>
      </c>
      <c r="AP1894" s="18">
        <f>-$C$24</f>
        <v>-313614.51120000001</v>
      </c>
      <c r="AQ1894" s="17">
        <f ca="1">L1894*P1894+T1894*X1894+AB1894*AF1894+AJ1894*AN1894-AO1894+AP1894</f>
        <v>595286.87880000006</v>
      </c>
      <c r="AS1894" s="21">
        <f ca="1">SUM(IF(AN1894&gt;H1894, (AN1894-H1894), 0),IF(AF1894&gt;G1894,(AF1894-G1894),0),IF(X1894&gt;F1894,(X1894-F1894),0),IF(P1894&gt;E1894,(P1894-E1894),0))</f>
        <v>0</v>
      </c>
    </row>
    <row r="1895" spans="1:45" x14ac:dyDescent="0.4">
      <c r="A1895" s="15">
        <v>1867</v>
      </c>
      <c r="B1895" s="15">
        <f ca="1">IF(RAND() &lt; (8/12), 0, 1)</f>
        <v>0</v>
      </c>
      <c r="C1895" s="20">
        <f ca="1">RAND()</f>
        <v>0.91600432734720549</v>
      </c>
      <c r="D1895" s="15" t="str">
        <f ca="1">LOOKUP(C1895,$H$13:$H$16,$F$13:$F$16)</f>
        <v>Boeing 777-300ER</v>
      </c>
      <c r="E1895" s="15">
        <f ca="1">LOOKUP(D1895,$F$6:$F$9,$I$6:$I$9)</f>
        <v>8</v>
      </c>
      <c r="F1895" s="15">
        <f ca="1">LOOKUP(D1895,$F$6:$F$9,$J$6:$J$9)</f>
        <v>40</v>
      </c>
      <c r="G1895" s="15">
        <f ca="1">LOOKUP(D1895,$F$6:$F$9,$K$6:$K$9)</f>
        <v>24</v>
      </c>
      <c r="H1895" s="15">
        <f ca="1">LOOKUP(D1895,$F$6:$F$9,$L$6:$L$9)</f>
        <v>260</v>
      </c>
      <c r="I1895" s="20">
        <f ca="1">RAND()</f>
        <v>0.95665506218377405</v>
      </c>
      <c r="J1895" s="15">
        <f ca="1">IF(B1895=1, ROUND(_xlfn.NORM.INV(I1895,$C$5,$C$6)*(1+$T$14), 0), ROUND(_xlfn.NORM.INV(I1895, $D$5, $D$6)*(1+$T$14), 0))</f>
        <v>6</v>
      </c>
      <c r="K1895" s="20">
        <f ca="1">RAND()</f>
        <v>0.23681633459673568</v>
      </c>
      <c r="L1895" s="18">
        <f ca="1">IF(B1895=1, ROUND(_xlfn.NORM.INV(K1895,$C$7,$C$8), 2), ROUND(_xlfn.NORM.INV(K1895, $D$7, $D$8), 2))</f>
        <v>10165.790000000001</v>
      </c>
      <c r="M1895" s="15">
        <f ca="1">MIN(E1895,J1895)</f>
        <v>6</v>
      </c>
      <c r="N1895" s="15">
        <f ca="1">RAND()</f>
        <v>0.13921175121026441</v>
      </c>
      <c r="O1895" s="19">
        <f ca="1">(IF(B1895=1, $G$21+($G$22-$G$21)*N1895, $H$21+($H$22-$H$21)*N1895))</f>
        <v>1.4176352536307932E-2</v>
      </c>
      <c r="P1895" s="15">
        <f ca="1">ROUND(M1895*(1-O1895), 0)</f>
        <v>6</v>
      </c>
      <c r="Q1895" s="20">
        <f ca="1">RAND()</f>
        <v>0.84565824015808033</v>
      </c>
      <c r="R1895" s="15">
        <f ca="1">IF(B1895=1, ROUND(_xlfn.NORM.INV(Q1895,$C$9,$C$10)*(1+$T$14), 0), ROUND(_xlfn.NORM.INV(Q1895, $D$9, $D$10)*(1+$T$14), 0))</f>
        <v>51</v>
      </c>
      <c r="S1895" s="20">
        <f ca="1">RAND()</f>
        <v>0.61889390376713138</v>
      </c>
      <c r="T1895" s="18">
        <f ca="1">IF(B1895=1, ROUND(_xlfn.NORM.INV(S1895,$C$11,$C$12), 2), ROUND(_xlfn.NORM.INV(S1895, $D$11, $D$12), 2))</f>
        <v>5315.14</v>
      </c>
      <c r="U1895" s="15">
        <f ca="1">MIN(F1895,R1895)</f>
        <v>40</v>
      </c>
      <c r="V1895" s="15">
        <f ca="1">RAND()</f>
        <v>0.67637018682293482</v>
      </c>
      <c r="W1895" s="19">
        <f ca="1">(IF(B1895=1, $G$21+($G$22-$G$21)*V1895, $H$21+($H$22-$H$21)*V1895))</f>
        <v>3.0291105604688041E-2</v>
      </c>
      <c r="X1895" s="15">
        <f ca="1">ROUND(U1895*(1-W1895), 0)</f>
        <v>39</v>
      </c>
      <c r="Y1895" s="20">
        <f ca="1">RAND()</f>
        <v>0.77279485399820869</v>
      </c>
      <c r="Z1895" s="15">
        <f ca="1">IF(B1895=1, ROUND(_xlfn.NORM.INV(Y1895,$C$13,$C$14)*(1+$T$14), 0), ROUND(_xlfn.NORM.INV(Y1895, $D$13, $D$14)*(1+$T$14), 0))</f>
        <v>43</v>
      </c>
      <c r="AA1895" s="20">
        <f ca="1">RAND()</f>
        <v>0.15804669424924978</v>
      </c>
      <c r="AB1895" s="18">
        <f ca="1">IF(B1895=1, ROUND(_xlfn.NORM.INV(AA1895,$C$15,$C$16), 2), ROUND(_xlfn.NORM.INV(AA1895, $D$15, $D$16), 2))</f>
        <v>2676.13</v>
      </c>
      <c r="AC1895" s="15">
        <f ca="1">MIN(G1895,Z1895)</f>
        <v>24</v>
      </c>
      <c r="AD1895" s="15">
        <f ca="1">RAND()</f>
        <v>0.21382926769596489</v>
      </c>
      <c r="AE1895" s="19">
        <f ca="1">(IF(B1895=1, $G$21+($G$22-$G$21)*AD1895, $H$21+($H$22-$H$21)*AD1895))</f>
        <v>1.6414878030878946E-2</v>
      </c>
      <c r="AF1895" s="15">
        <f ca="1">ROUND(AC1895*(1-AE1895), 0)</f>
        <v>24</v>
      </c>
      <c r="AG1895" s="20">
        <f ca="1">RAND()</f>
        <v>0.23669032083550789</v>
      </c>
      <c r="AH1895" s="15">
        <f ca="1">IF(B1895=1, ROUND(_xlfn.NORM.INV(AG1895,$C$17,$C$18)*(1+$T$14), 0), ROUND(_xlfn.NORM.INV(AG1895, $D$17, $D$18)*(1+$T$14), 0))</f>
        <v>162</v>
      </c>
      <c r="AI1895" s="20">
        <f ca="1">RAND()</f>
        <v>0.98175361464297151</v>
      </c>
      <c r="AJ1895" s="18">
        <f ca="1">IF(B1895=1, ROUND(_xlfn.NORM.INV(AI1895,$C$19,$C$20), 2), ROUND(_xlfn.NORM.INV(AI1895, $D$19, $D$20), 2))</f>
        <v>1907.59</v>
      </c>
      <c r="AK1895" s="15">
        <f ca="1">MIN(ROUND(H1895*(1+$C$22),0),AH1895)</f>
        <v>162</v>
      </c>
      <c r="AL1895" s="20">
        <f ca="1">RAND()</f>
        <v>2.515883907723504E-2</v>
      </c>
      <c r="AM1895" s="19">
        <f ca="1">(IF(B1895=1, $G$21+($G$22-$G$21)*AL1895, $H$21+($H$22-$H$21)*AL1895))</f>
        <v>1.0754765172317051E-2</v>
      </c>
      <c r="AN1895" s="15">
        <f ca="1">ROUND(AK1895*(1-AM1895), 0)</f>
        <v>160</v>
      </c>
      <c r="AO1895" s="18">
        <f ca="1">SUM(IF(AN1895&gt;H1895, (AN1895-H1895)*($G$23+AJ1895), 0),IF(AF1895&gt;G1895,(AF1895-G1895)*($G$23+AB1895),0),IF(X1895&gt;F1895,(X1895-F1895)*($G$23+T1895),0),IF(P1895&gt;E1895,(P1895-E1895)*($G$23+L1895),0))</f>
        <v>0</v>
      </c>
      <c r="AP1895" s="18">
        <f>-$C$24</f>
        <v>-313614.51120000001</v>
      </c>
      <c r="AQ1895" s="17">
        <f ca="1">L1895*P1895+T1895*X1895+AB1895*AF1895+AJ1895*AN1895-AO1895+AP1895</f>
        <v>324112.20879999996</v>
      </c>
      <c r="AS1895" s="21">
        <f ca="1">SUM(IF(AN1895&gt;H1895, (AN1895-H1895), 0),IF(AF1895&gt;G1895,(AF1895-G1895),0),IF(X1895&gt;F1895,(X1895-F1895),0),IF(P1895&gt;E1895,(P1895-E1895),0))</f>
        <v>0</v>
      </c>
    </row>
    <row r="1896" spans="1:45" x14ac:dyDescent="0.4">
      <c r="A1896" s="15">
        <v>1868</v>
      </c>
      <c r="B1896" s="15">
        <f ca="1">IF(RAND() &lt; (8/12), 0, 1)</f>
        <v>0</v>
      </c>
      <c r="C1896" s="20">
        <f ca="1">RAND()</f>
        <v>1.930220806436056E-2</v>
      </c>
      <c r="D1896" s="15" t="str">
        <f ca="1">LOOKUP(C1896,$H$13:$H$16,$F$13:$F$16)</f>
        <v>Airbus A350-900</v>
      </c>
      <c r="E1896" s="15">
        <f ca="1">LOOKUP(D1896,$F$6:$F$9,$I$6:$I$9)</f>
        <v>0</v>
      </c>
      <c r="F1896" s="15">
        <f ca="1">LOOKUP(D1896,$F$6:$F$9,$J$6:$J$9)</f>
        <v>32</v>
      </c>
      <c r="G1896" s="15">
        <f ca="1">LOOKUP(D1896,$F$6:$F$9,$K$6:$K$9)</f>
        <v>21</v>
      </c>
      <c r="H1896" s="15">
        <f ca="1">LOOKUP(D1896,$F$6:$F$9,$L$6:$L$9)</f>
        <v>259</v>
      </c>
      <c r="I1896" s="20">
        <f ca="1">RAND()</f>
        <v>0.83472170779702404</v>
      </c>
      <c r="J1896" s="15">
        <f ca="1">IF(B1896=1, ROUND(_xlfn.NORM.INV(I1896,$C$5,$C$6)*(1+$T$14), 0), ROUND(_xlfn.NORM.INV(I1896, $D$5, $D$6)*(1+$T$14), 0))</f>
        <v>5</v>
      </c>
      <c r="K1896" s="20">
        <f ca="1">RAND()</f>
        <v>0.26036976593011618</v>
      </c>
      <c r="L1896" s="18">
        <f ca="1">IF(B1896=1, ROUND(_xlfn.NORM.INV(K1896,$C$7,$C$8), 2), ROUND(_xlfn.NORM.INV(K1896, $D$7, $D$8), 2))</f>
        <v>10199.69</v>
      </c>
      <c r="M1896" s="15">
        <f ca="1">MIN(E1896,J1896)</f>
        <v>0</v>
      </c>
      <c r="N1896" s="15">
        <f ca="1">RAND()</f>
        <v>0.18971136224888496</v>
      </c>
      <c r="O1896" s="19">
        <f ca="1">(IF(B1896=1, $G$21+($G$22-$G$21)*N1896, $H$21+($H$22-$H$21)*N1896))</f>
        <v>1.5691340867466548E-2</v>
      </c>
      <c r="P1896" s="15">
        <f ca="1">ROUND(M1896*(1-O1896), 0)</f>
        <v>0</v>
      </c>
      <c r="Q1896" s="20">
        <f ca="1">RAND()</f>
        <v>0.55645060447825356</v>
      </c>
      <c r="R1896" s="15">
        <f ca="1">IF(B1896=1, ROUND(_xlfn.NORM.INV(Q1896,$C$9,$C$10)*(1+$T$14), 0), ROUND(_xlfn.NORM.INV(Q1896, $D$9, $D$10)*(1+$T$14), 0))</f>
        <v>41</v>
      </c>
      <c r="S1896" s="20">
        <f ca="1">RAND()</f>
        <v>0.60565176578171009</v>
      </c>
      <c r="T1896" s="18">
        <f ca="1">IF(B1896=1, ROUND(_xlfn.NORM.INV(S1896,$C$11,$C$12), 2), ROUND(_xlfn.NORM.INV(S1896, $D$11, $D$12), 2))</f>
        <v>5307.26</v>
      </c>
      <c r="U1896" s="15">
        <f ca="1">MIN(F1896,R1896)</f>
        <v>32</v>
      </c>
      <c r="V1896" s="15">
        <f ca="1">RAND()</f>
        <v>6.6710437582783055E-2</v>
      </c>
      <c r="W1896" s="19">
        <f ca="1">(IF(B1896=1, $G$21+($G$22-$G$21)*V1896, $H$21+($H$22-$H$21)*V1896))</f>
        <v>1.2001313127483492E-2</v>
      </c>
      <c r="X1896" s="15">
        <f ca="1">ROUND(U1896*(1-W1896), 0)</f>
        <v>32</v>
      </c>
      <c r="Y1896" s="20">
        <f ca="1">RAND()</f>
        <v>5.8521135143241865E-2</v>
      </c>
      <c r="Z1896" s="15">
        <f ca="1">IF(B1896=1, ROUND(_xlfn.NORM.INV(Y1896,$C$13,$C$14)*(1+$T$14), 0), ROUND(_xlfn.NORM.INV(Y1896, $D$13, $D$14)*(1+$T$14), 0))</f>
        <v>21</v>
      </c>
      <c r="AA1896" s="20">
        <f ca="1">RAND()</f>
        <v>0.42135093688619762</v>
      </c>
      <c r="AB1896" s="18">
        <f ca="1">IF(B1896=1, ROUND(_xlfn.NORM.INV(AA1896,$C$15,$C$16), 2), ROUND(_xlfn.NORM.INV(AA1896, $D$15, $D$16), 2))</f>
        <v>2773.85</v>
      </c>
      <c r="AC1896" s="15">
        <f ca="1">MIN(G1896,Z1896)</f>
        <v>21</v>
      </c>
      <c r="AD1896" s="15">
        <f ca="1">RAND()</f>
        <v>0.4007173409639091</v>
      </c>
      <c r="AE1896" s="19">
        <f ca="1">(IF(B1896=1, $G$21+($G$22-$G$21)*AD1896, $H$21+($H$22-$H$21)*AD1896))</f>
        <v>2.2021520228917273E-2</v>
      </c>
      <c r="AF1896" s="15">
        <f ca="1">ROUND(AC1896*(1-AE1896), 0)</f>
        <v>21</v>
      </c>
      <c r="AG1896" s="20">
        <f ca="1">RAND()</f>
        <v>0.14934250614357658</v>
      </c>
      <c r="AH1896" s="15">
        <f ca="1">IF(B1896=1, ROUND(_xlfn.NORM.INV(AG1896,$C$17,$C$18)*(1+$T$14), 0), ROUND(_xlfn.NORM.INV(AG1896, $D$17, $D$18)*(1+$T$14), 0))</f>
        <v>145</v>
      </c>
      <c r="AI1896" s="20">
        <f ca="1">RAND()</f>
        <v>0.33872820505527923</v>
      </c>
      <c r="AJ1896" s="18">
        <f ca="1">IF(B1896=1, ROUND(_xlfn.NORM.INV(AI1896,$C$19,$C$20), 2), ROUND(_xlfn.NORM.INV(AI1896, $D$19, $D$20), 2))</f>
        <v>1717.14</v>
      </c>
      <c r="AK1896" s="15">
        <f ca="1">MIN(ROUND(H1896*(1+$C$22),0),AH1896)</f>
        <v>145</v>
      </c>
      <c r="AL1896" s="20">
        <f ca="1">RAND()</f>
        <v>0.15229965089844133</v>
      </c>
      <c r="AM1896" s="19">
        <f ca="1">(IF(B1896=1, $G$21+($G$22-$G$21)*AL1896, $H$21+($H$22-$H$21)*AL1896))</f>
        <v>1.4568989526953239E-2</v>
      </c>
      <c r="AN1896" s="15">
        <f ca="1">ROUND(AK1896*(1-AM1896), 0)</f>
        <v>143</v>
      </c>
      <c r="AO1896" s="18">
        <f ca="1">SUM(IF(AN1896&gt;H1896, (AN1896-H1896)*($G$23+AJ1896), 0),IF(AF1896&gt;G1896,(AF1896-G1896)*($G$23+AB1896),0),IF(X1896&gt;F1896,(X1896-F1896)*($G$23+T1896),0),IF(P1896&gt;E1896,(P1896-E1896)*($G$23+L1896),0))</f>
        <v>0</v>
      </c>
      <c r="AP1896" s="18">
        <f>-$C$24</f>
        <v>-313614.51120000001</v>
      </c>
      <c r="AQ1896" s="17">
        <f ca="1">L1896*P1896+T1896*X1896+AB1896*AF1896+AJ1896*AN1896-AO1896+AP1896</f>
        <v>160019.67880000005</v>
      </c>
      <c r="AS1896" s="21">
        <f ca="1">SUM(IF(AN1896&gt;H1896, (AN1896-H1896), 0),IF(AF1896&gt;G1896,(AF1896-G1896),0),IF(X1896&gt;F1896,(X1896-F1896),0),IF(P1896&gt;E1896,(P1896-E1896),0))</f>
        <v>0</v>
      </c>
    </row>
    <row r="1897" spans="1:45" x14ac:dyDescent="0.4">
      <c r="A1897" s="15">
        <v>1869</v>
      </c>
      <c r="B1897" s="15">
        <f ca="1">IF(RAND() &lt; (8/12), 0, 1)</f>
        <v>1</v>
      </c>
      <c r="C1897" s="20">
        <f ca="1">RAND()</f>
        <v>0.740262267819498</v>
      </c>
      <c r="D1897" s="15" t="str">
        <f ca="1">LOOKUP(C1897,$H$13:$H$16,$F$13:$F$16)</f>
        <v>Boeing 777-300ER</v>
      </c>
      <c r="E1897" s="15">
        <f ca="1">LOOKUP(D1897,$F$6:$F$9,$I$6:$I$9)</f>
        <v>8</v>
      </c>
      <c r="F1897" s="15">
        <f ca="1">LOOKUP(D1897,$F$6:$F$9,$J$6:$J$9)</f>
        <v>40</v>
      </c>
      <c r="G1897" s="15">
        <f ca="1">LOOKUP(D1897,$F$6:$F$9,$K$6:$K$9)</f>
        <v>24</v>
      </c>
      <c r="H1897" s="15">
        <f ca="1">LOOKUP(D1897,$F$6:$F$9,$L$6:$L$9)</f>
        <v>260</v>
      </c>
      <c r="I1897" s="20">
        <f ca="1">RAND()</f>
        <v>0.10213473291597241</v>
      </c>
      <c r="J1897" s="15">
        <f ca="1">IF(B1897=1, ROUND(_xlfn.NORM.INV(I1897,$C$5,$C$6)*(1+$T$14), 0), ROUND(_xlfn.NORM.INV(I1897, $D$5, $D$6)*(1+$T$14), 0))</f>
        <v>4</v>
      </c>
      <c r="K1897" s="20">
        <f ca="1">RAND()</f>
        <v>0.51744468232646224</v>
      </c>
      <c r="L1897" s="18">
        <f ca="1">IF(B1897=1, ROUND(_xlfn.NORM.INV(K1897,$C$7,$C$8), 2), ROUND(_xlfn.NORM.INV(K1897, $D$7, $D$8), 2))</f>
        <v>13737.76</v>
      </c>
      <c r="M1897" s="15">
        <f ca="1">MIN(E1897,J1897)</f>
        <v>4</v>
      </c>
      <c r="N1897" s="15">
        <f ca="1">RAND()</f>
        <v>8.5405675383678159E-2</v>
      </c>
      <c r="O1897" s="19">
        <f ca="1">(IF(B1897=1, $G$21+($G$22-$G$21)*N1897, $H$21+($H$22-$H$21)*N1897))</f>
        <v>1.7989198638428735E-2</v>
      </c>
      <c r="P1897" s="15">
        <f ca="1">ROUND(M1897*(1-O1897), 0)</f>
        <v>4</v>
      </c>
      <c r="Q1897" s="20">
        <f ca="1">RAND()</f>
        <v>0.96675143891841431</v>
      </c>
      <c r="R1897" s="15">
        <f ca="1">IF(B1897=1, ROUND(_xlfn.NORM.INV(Q1897,$C$9,$C$10)*(1+$T$14), 0), ROUND(_xlfn.NORM.INV(Q1897, $D$9, $D$10)*(1+$T$14), 0))</f>
        <v>107</v>
      </c>
      <c r="S1897" s="20">
        <f ca="1">RAND()</f>
        <v>0.18391279294303764</v>
      </c>
      <c r="T1897" s="18">
        <f ca="1">IF(B1897=1, ROUND(_xlfn.NORM.INV(S1897,$C$11,$C$12), 2), ROUND(_xlfn.NORM.INV(S1897, $D$11, $D$12), 2))</f>
        <v>6017.4</v>
      </c>
      <c r="U1897" s="15">
        <f ca="1">MIN(F1897,R1897)</f>
        <v>40</v>
      </c>
      <c r="V1897" s="15">
        <f ca="1">RAND()</f>
        <v>0.39197055841280004</v>
      </c>
      <c r="W1897" s="19">
        <f ca="1">(IF(B1897=1, $G$21+($G$22-$G$21)*V1897, $H$21+($H$22-$H$21)*V1897))</f>
        <v>2.8718969544448004E-2</v>
      </c>
      <c r="X1897" s="15">
        <f ca="1">ROUND(U1897*(1-W1897), 0)</f>
        <v>39</v>
      </c>
      <c r="Y1897" s="20">
        <f ca="1">RAND()</f>
        <v>0.353945813614155</v>
      </c>
      <c r="Z1897" s="15">
        <f ca="1">IF(B1897=1, ROUND(_xlfn.NORM.INV(Y1897,$C$13,$C$14)*(1+$T$14), 0), ROUND(_xlfn.NORM.INV(Y1897, $D$13, $D$14)*(1+$T$14), 0))</f>
        <v>46</v>
      </c>
      <c r="AA1897" s="20">
        <f ca="1">RAND()</f>
        <v>5.1927337903144855E-2</v>
      </c>
      <c r="AB1897" s="18">
        <f ca="1">IF(B1897=1, ROUND(_xlfn.NORM.INV(AA1897,$C$15,$C$16), 2), ROUND(_xlfn.NORM.INV(AA1897, $D$15, $D$16), 2))</f>
        <v>2860.19</v>
      </c>
      <c r="AC1897" s="15">
        <f ca="1">MIN(G1897,Z1897)</f>
        <v>24</v>
      </c>
      <c r="AD1897" s="15">
        <f ca="1">RAND()</f>
        <v>0.63723150957800434</v>
      </c>
      <c r="AE1897" s="19">
        <f ca="1">(IF(B1897=1, $G$21+($G$22-$G$21)*AD1897, $H$21+($H$22-$H$21)*AD1897))</f>
        <v>3.7303102835230154E-2</v>
      </c>
      <c r="AF1897" s="15">
        <f ca="1">ROUND(AC1897*(1-AE1897), 0)</f>
        <v>23</v>
      </c>
      <c r="AG1897" s="20">
        <f ca="1">RAND()</f>
        <v>0.46897696468714267</v>
      </c>
      <c r="AH1897" s="15">
        <f ca="1">IF(B1897=1, ROUND(_xlfn.NORM.INV(AG1897,$C$17,$C$18)*(1+$T$14), 0), ROUND(_xlfn.NORM.INV(AG1897, $D$17, $D$18)*(1+$T$14), 0))</f>
        <v>295</v>
      </c>
      <c r="AI1897" s="20">
        <f ca="1">RAND()</f>
        <v>0.29037369275356439</v>
      </c>
      <c r="AJ1897" s="18">
        <f ca="1">IF(B1897=1, ROUND(_xlfn.NORM.INV(AI1897,$C$19,$C$20), 2), ROUND(_xlfn.NORM.INV(AI1897, $D$19, $D$20), 2))</f>
        <v>2110.48</v>
      </c>
      <c r="AK1897" s="15">
        <f ca="1">MIN(ROUND(H1897*(1+$C$22),0),AH1897)</f>
        <v>273</v>
      </c>
      <c r="AL1897" s="20">
        <f ca="1">RAND()</f>
        <v>0.85200951264608371</v>
      </c>
      <c r="AM1897" s="19">
        <f ca="1">(IF(B1897=1, $G$21+($G$22-$G$21)*AL1897, $H$21+($H$22-$H$21)*AL1897))</f>
        <v>4.4820332942612937E-2</v>
      </c>
      <c r="AN1897" s="15">
        <f ca="1">ROUND(AK1897*(1-AM1897), 0)</f>
        <v>261</v>
      </c>
      <c r="AO1897" s="18">
        <f ca="1">SUM(IF(AN1897&gt;H1897, (AN1897-H1897)*($G$23+AJ1897), 0),IF(AF1897&gt;G1897,(AF1897-G1897)*($G$23+AB1897),0),IF(X1897&gt;F1897,(X1897-F1897)*($G$23+T1897),0),IF(P1897&gt;E1897,(P1897-E1897)*($G$23+L1897),0))</f>
        <v>2961.48</v>
      </c>
      <c r="AP1897" s="18">
        <f>-$C$24</f>
        <v>-313614.51120000001</v>
      </c>
      <c r="AQ1897" s="17">
        <f ca="1">L1897*P1897+T1897*X1897+AB1897*AF1897+AJ1897*AN1897-AO1897+AP1897</f>
        <v>589673.29879999999</v>
      </c>
      <c r="AS1897" s="21">
        <f ca="1">SUM(IF(AN1897&gt;H1897, (AN1897-H1897), 0),IF(AF1897&gt;G1897,(AF1897-G1897),0),IF(X1897&gt;F1897,(X1897-F1897),0),IF(P1897&gt;E1897,(P1897-E1897),0))</f>
        <v>1</v>
      </c>
    </row>
    <row r="1898" spans="1:45" x14ac:dyDescent="0.4">
      <c r="A1898" s="15">
        <v>1870</v>
      </c>
      <c r="B1898" s="15">
        <f ca="1">IF(RAND() &lt; (8/12), 0, 1)</f>
        <v>0</v>
      </c>
      <c r="C1898" s="20">
        <f ca="1">RAND()</f>
        <v>3.8603979233755137E-2</v>
      </c>
      <c r="D1898" s="15" t="str">
        <f ca="1">LOOKUP(C1898,$H$13:$H$16,$F$13:$F$16)</f>
        <v>Airbus A350-900</v>
      </c>
      <c r="E1898" s="15">
        <f ca="1">LOOKUP(D1898,$F$6:$F$9,$I$6:$I$9)</f>
        <v>0</v>
      </c>
      <c r="F1898" s="15">
        <f ca="1">LOOKUP(D1898,$F$6:$F$9,$J$6:$J$9)</f>
        <v>32</v>
      </c>
      <c r="G1898" s="15">
        <f ca="1">LOOKUP(D1898,$F$6:$F$9,$K$6:$K$9)</f>
        <v>21</v>
      </c>
      <c r="H1898" s="15">
        <f ca="1">LOOKUP(D1898,$F$6:$F$9,$L$6:$L$9)</f>
        <v>259</v>
      </c>
      <c r="I1898" s="20">
        <f ca="1">RAND()</f>
        <v>0.56998841312609849</v>
      </c>
      <c r="J1898" s="15">
        <f ca="1">IF(B1898=1, ROUND(_xlfn.NORM.INV(I1898,$C$5,$C$6)*(1+$T$14), 0), ROUND(_xlfn.NORM.INV(I1898, $D$5, $D$6)*(1+$T$14), 0))</f>
        <v>4</v>
      </c>
      <c r="K1898" s="20">
        <f ca="1">RAND()</f>
        <v>0.7732050050946554</v>
      </c>
      <c r="L1898" s="18">
        <f ca="1">IF(B1898=1, ROUND(_xlfn.NORM.INV(K1898,$C$7,$C$8), 2), ROUND(_xlfn.NORM.INV(K1898, $D$7, $D$8), 2))</f>
        <v>10833.95</v>
      </c>
      <c r="M1898" s="15">
        <f ca="1">MIN(E1898,J1898)</f>
        <v>0</v>
      </c>
      <c r="N1898" s="15">
        <f ca="1">RAND()</f>
        <v>0.91344150851974104</v>
      </c>
      <c r="O1898" s="19">
        <f ca="1">(IF(B1898=1, $G$21+($G$22-$G$21)*N1898, $H$21+($H$22-$H$21)*N1898))</f>
        <v>3.740324525559223E-2</v>
      </c>
      <c r="P1898" s="15">
        <f ca="1">ROUND(M1898*(1-O1898), 0)</f>
        <v>0</v>
      </c>
      <c r="Q1898" s="20">
        <f ca="1">RAND()</f>
        <v>0.30537844044027851</v>
      </c>
      <c r="R1898" s="15">
        <f ca="1">IF(B1898=1, ROUND(_xlfn.NORM.INV(Q1898,$C$9,$C$10)*(1+$T$14), 0), ROUND(_xlfn.NORM.INV(Q1898, $D$9, $D$10)*(1+$T$14), 0))</f>
        <v>35</v>
      </c>
      <c r="S1898" s="20">
        <f ca="1">RAND()</f>
        <v>0.48444014038545047</v>
      </c>
      <c r="T1898" s="18">
        <f ca="1">IF(B1898=1, ROUND(_xlfn.NORM.INV(S1898,$C$11,$C$12), 2), ROUND(_xlfn.NORM.INV(S1898, $D$11, $D$12), 2))</f>
        <v>5237.3</v>
      </c>
      <c r="U1898" s="15">
        <f ca="1">MIN(F1898,R1898)</f>
        <v>32</v>
      </c>
      <c r="V1898" s="15">
        <f ca="1">RAND()</f>
        <v>0.72801109707363176</v>
      </c>
      <c r="W1898" s="19">
        <f ca="1">(IF(B1898=1, $G$21+($G$22-$G$21)*V1898, $H$21+($H$22-$H$21)*V1898))</f>
        <v>3.1840332912208953E-2</v>
      </c>
      <c r="X1898" s="15">
        <f ca="1">ROUND(U1898*(1-W1898), 0)</f>
        <v>31</v>
      </c>
      <c r="Y1898" s="20">
        <f ca="1">RAND()</f>
        <v>0.33909926304840565</v>
      </c>
      <c r="Z1898" s="15">
        <f ca="1">IF(B1898=1, ROUND(_xlfn.NORM.INV(Y1898,$C$13,$C$14)*(1+$T$14), 0), ROUND(_xlfn.NORM.INV(Y1898, $D$13, $D$14)*(1+$T$14), 0))</f>
        <v>32</v>
      </c>
      <c r="AA1898" s="20">
        <f ca="1">RAND()</f>
        <v>0.10570931370219994</v>
      </c>
      <c r="AB1898" s="18">
        <f ca="1">IF(B1898=1, ROUND(_xlfn.NORM.INV(AA1898,$C$15,$C$16), 2), ROUND(_xlfn.NORM.INV(AA1898, $D$15, $D$16), 2))</f>
        <v>2646.09</v>
      </c>
      <c r="AC1898" s="15">
        <f ca="1">MIN(G1898,Z1898)</f>
        <v>21</v>
      </c>
      <c r="AD1898" s="15">
        <f ca="1">RAND()</f>
        <v>0.37351410722050482</v>
      </c>
      <c r="AE1898" s="19">
        <f ca="1">(IF(B1898=1, $G$21+($G$22-$G$21)*AD1898, $H$21+($H$22-$H$21)*AD1898))</f>
        <v>2.1205423216615144E-2</v>
      </c>
      <c r="AF1898" s="15">
        <f ca="1">ROUND(AC1898*(1-AE1898), 0)</f>
        <v>21</v>
      </c>
      <c r="AG1898" s="20">
        <f ca="1">RAND()</f>
        <v>0.45036191836924866</v>
      </c>
      <c r="AH1898" s="15">
        <f ca="1">IF(B1898=1, ROUND(_xlfn.NORM.INV(AG1898,$C$17,$C$18)*(1+$T$14), 0), ROUND(_xlfn.NORM.INV(AG1898, $D$17, $D$18)*(1+$T$14), 0))</f>
        <v>193</v>
      </c>
      <c r="AI1898" s="20">
        <f ca="1">RAND()</f>
        <v>0.13722613916792681</v>
      </c>
      <c r="AJ1898" s="18">
        <f ca="1">IF(B1898=1, ROUND(_xlfn.NORM.INV(AI1898,$C$19,$C$20), 2), ROUND(_xlfn.NORM.INV(AI1898, $D$19, $D$20), 2))</f>
        <v>1665.72</v>
      </c>
      <c r="AK1898" s="15">
        <f ca="1">MIN(ROUND(H1898*(1+$C$22),0),AH1898)</f>
        <v>193</v>
      </c>
      <c r="AL1898" s="20">
        <f ca="1">RAND()</f>
        <v>0.53345556561895036</v>
      </c>
      <c r="AM1898" s="19">
        <f ca="1">(IF(B1898=1, $G$21+($G$22-$G$21)*AL1898, $H$21+($H$22-$H$21)*AL1898))</f>
        <v>2.6003666968568512E-2</v>
      </c>
      <c r="AN1898" s="15">
        <f ca="1">ROUND(AK1898*(1-AM1898), 0)</f>
        <v>188</v>
      </c>
      <c r="AO1898" s="18">
        <f ca="1">SUM(IF(AN1898&gt;H1898, (AN1898-H1898)*($G$23+AJ1898), 0),IF(AF1898&gt;G1898,(AF1898-G1898)*($G$23+AB1898),0),IF(X1898&gt;F1898,(X1898-F1898)*($G$23+T1898),0),IF(P1898&gt;E1898,(P1898-E1898)*($G$23+L1898),0))</f>
        <v>0</v>
      </c>
      <c r="AP1898" s="18">
        <f>-$C$24</f>
        <v>-313614.51120000001</v>
      </c>
      <c r="AQ1898" s="17">
        <f ca="1">L1898*P1898+T1898*X1898+AB1898*AF1898+AJ1898*AN1898-AO1898+AP1898</f>
        <v>217465.03880000004</v>
      </c>
      <c r="AS1898" s="21">
        <f ca="1">SUM(IF(AN1898&gt;H1898, (AN1898-H1898), 0),IF(AF1898&gt;G1898,(AF1898-G1898),0),IF(X1898&gt;F1898,(X1898-F1898),0),IF(P1898&gt;E1898,(P1898-E1898),0))</f>
        <v>0</v>
      </c>
    </row>
    <row r="1899" spans="1:45" x14ac:dyDescent="0.4">
      <c r="A1899" s="15">
        <v>1871</v>
      </c>
      <c r="B1899" s="15">
        <f ca="1">IF(RAND() &lt; (8/12), 0, 1)</f>
        <v>0</v>
      </c>
      <c r="C1899" s="20">
        <f ca="1">RAND()</f>
        <v>0.26403239614102103</v>
      </c>
      <c r="D1899" s="15" t="str">
        <f ca="1">LOOKUP(C1899,$H$13:$H$16,$F$13:$F$16)</f>
        <v>Airbus A380-800</v>
      </c>
      <c r="E1899" s="15">
        <f ca="1">LOOKUP(D1899,$F$6:$F$9,$I$6:$I$9)</f>
        <v>14</v>
      </c>
      <c r="F1899" s="15">
        <f ca="1">LOOKUP(D1899,$F$6:$F$9,$J$6:$J$9)</f>
        <v>76</v>
      </c>
      <c r="G1899" s="15">
        <f ca="1">LOOKUP(D1899,$F$6:$F$9,$K$6:$K$9)</f>
        <v>56</v>
      </c>
      <c r="H1899" s="15">
        <f ca="1">LOOKUP(D1899,$F$6:$F$9,$L$6:$L$9)</f>
        <v>341</v>
      </c>
      <c r="I1899" s="20">
        <f ca="1">RAND()</f>
        <v>0.3081736795592751</v>
      </c>
      <c r="J1899" s="15">
        <f ca="1">IF(B1899=1, ROUND(_xlfn.NORM.INV(I1899,$C$5,$C$6)*(1+$T$14), 0), ROUND(_xlfn.NORM.INV(I1899, $D$5, $D$6)*(1+$T$14), 0))</f>
        <v>4</v>
      </c>
      <c r="K1899" s="20">
        <f ca="1">RAND()</f>
        <v>0.97278282274733741</v>
      </c>
      <c r="L1899" s="18">
        <f ca="1">IF(B1899=1, ROUND(_xlfn.NORM.INV(K1899,$C$7,$C$8), 2), ROUND(_xlfn.NORM.INV(K1899, $D$7, $D$8), 2))</f>
        <v>11368.97</v>
      </c>
      <c r="M1899" s="15">
        <f ca="1">MIN(E1899,J1899)</f>
        <v>4</v>
      </c>
      <c r="N1899" s="15">
        <f ca="1">RAND()</f>
        <v>0.97224779037405595</v>
      </c>
      <c r="O1899" s="19">
        <f ca="1">(IF(B1899=1, $G$21+($G$22-$G$21)*N1899, $H$21+($H$22-$H$21)*N1899))</f>
        <v>3.916743371122168E-2</v>
      </c>
      <c r="P1899" s="15">
        <f ca="1">ROUND(M1899*(1-O1899), 0)</f>
        <v>4</v>
      </c>
      <c r="Q1899" s="20">
        <f ca="1">RAND()</f>
        <v>0.15144294657332957</v>
      </c>
      <c r="R1899" s="15">
        <f ca="1">IF(B1899=1, ROUND(_xlfn.NORM.INV(Q1899,$C$9,$C$10)*(1+$T$14), 0), ROUND(_xlfn.NORM.INV(Q1899, $D$9, $D$10)*(1+$T$14), 0))</f>
        <v>29</v>
      </c>
      <c r="S1899" s="20">
        <f ca="1">RAND()</f>
        <v>0.27761224316159983</v>
      </c>
      <c r="T1899" s="18">
        <f ca="1">IF(B1899=1, ROUND(_xlfn.NORM.INV(S1899,$C$11,$C$12), 2), ROUND(_xlfn.NORM.INV(S1899, $D$11, $D$12), 2))</f>
        <v>5111.75</v>
      </c>
      <c r="U1899" s="15">
        <f ca="1">MIN(F1899,R1899)</f>
        <v>29</v>
      </c>
      <c r="V1899" s="15">
        <f ca="1">RAND()</f>
        <v>0.61361439430820885</v>
      </c>
      <c r="W1899" s="19">
        <f ca="1">(IF(B1899=1, $G$21+($G$22-$G$21)*V1899, $H$21+($H$22-$H$21)*V1899))</f>
        <v>2.8408431829246267E-2</v>
      </c>
      <c r="X1899" s="15">
        <f ca="1">ROUND(U1899*(1-W1899), 0)</f>
        <v>28</v>
      </c>
      <c r="Y1899" s="20">
        <f ca="1">RAND()</f>
        <v>0.20690000160743227</v>
      </c>
      <c r="Z1899" s="15">
        <f ca="1">IF(B1899=1, ROUND(_xlfn.NORM.INV(Y1899,$C$13,$C$14)*(1+$T$14), 0), ROUND(_xlfn.NORM.INV(Y1899, $D$13, $D$14)*(1+$T$14), 0))</f>
        <v>28</v>
      </c>
      <c r="AA1899" s="20">
        <f ca="1">RAND()</f>
        <v>0.31508825186702694</v>
      </c>
      <c r="AB1899" s="18">
        <f ca="1">IF(B1899=1, ROUND(_xlfn.NORM.INV(AA1899,$C$15,$C$16), 2), ROUND(_xlfn.NORM.INV(AA1899, $D$15, $D$16), 2))</f>
        <v>2739.45</v>
      </c>
      <c r="AC1899" s="15">
        <f ca="1">MIN(G1899,Z1899)</f>
        <v>28</v>
      </c>
      <c r="AD1899" s="15">
        <f ca="1">RAND()</f>
        <v>0.95866136855226447</v>
      </c>
      <c r="AE1899" s="19">
        <f ca="1">(IF(B1899=1, $G$21+($G$22-$G$21)*AD1899, $H$21+($H$22-$H$21)*AD1899))</f>
        <v>3.8759841056567934E-2</v>
      </c>
      <c r="AF1899" s="15">
        <f ca="1">ROUND(AC1899*(1-AE1899), 0)</f>
        <v>27</v>
      </c>
      <c r="AG1899" s="20">
        <f ca="1">RAND()</f>
        <v>0.38594383189244674</v>
      </c>
      <c r="AH1899" s="15">
        <f ca="1">IF(B1899=1, ROUND(_xlfn.NORM.INV(AG1899,$C$17,$C$18)*(1+$T$14), 0), ROUND(_xlfn.NORM.INV(AG1899, $D$17, $D$18)*(1+$T$14), 0))</f>
        <v>184</v>
      </c>
      <c r="AI1899" s="20">
        <f ca="1">RAND()</f>
        <v>0.62788882556290793</v>
      </c>
      <c r="AJ1899" s="18">
        <f ca="1">IF(B1899=1, ROUND(_xlfn.NORM.INV(AI1899,$C$19,$C$20), 2), ROUND(_xlfn.NORM.INV(AI1899, $D$19, $D$20), 2))</f>
        <v>1773.51</v>
      </c>
      <c r="AK1899" s="15">
        <f ca="1">MIN(ROUND(H1899*(1+$C$22),0),AH1899)</f>
        <v>184</v>
      </c>
      <c r="AL1899" s="20">
        <f ca="1">RAND()</f>
        <v>0.3341274729939836</v>
      </c>
      <c r="AM1899" s="19">
        <f ca="1">(IF(B1899=1, $G$21+($G$22-$G$21)*AL1899, $H$21+($H$22-$H$21)*AL1899))</f>
        <v>2.002382418981951E-2</v>
      </c>
      <c r="AN1899" s="15">
        <f ca="1">ROUND(AK1899*(1-AM1899), 0)</f>
        <v>180</v>
      </c>
      <c r="AO1899" s="18">
        <f ca="1">SUM(IF(AN1899&gt;H1899, (AN1899-H1899)*($G$23+AJ1899), 0),IF(AF1899&gt;G1899,(AF1899-G1899)*($G$23+AB1899),0),IF(X1899&gt;F1899,(X1899-F1899)*($G$23+T1899),0),IF(P1899&gt;E1899,(P1899-E1899)*($G$23+L1899),0))</f>
        <v>0</v>
      </c>
      <c r="AP1899" s="18">
        <f>-$C$24</f>
        <v>-313614.51120000001</v>
      </c>
      <c r="AQ1899" s="17">
        <f ca="1">L1899*P1899+T1899*X1899+AB1899*AF1899+AJ1899*AN1899-AO1899+AP1899</f>
        <v>268187.31880000007</v>
      </c>
      <c r="AS1899" s="21">
        <f ca="1">SUM(IF(AN1899&gt;H1899, (AN1899-H1899), 0),IF(AF1899&gt;G1899,(AF1899-G1899),0),IF(X1899&gt;F1899,(X1899-F1899),0),IF(P1899&gt;E1899,(P1899-E1899),0))</f>
        <v>0</v>
      </c>
    </row>
    <row r="1900" spans="1:45" x14ac:dyDescent="0.4">
      <c r="A1900" s="15">
        <v>1872</v>
      </c>
      <c r="B1900" s="15">
        <f ca="1">IF(RAND() &lt; (8/12), 0, 1)</f>
        <v>0</v>
      </c>
      <c r="C1900" s="20">
        <f ca="1">RAND()</f>
        <v>0.99376530538162167</v>
      </c>
      <c r="D1900" s="15" t="str">
        <f ca="1">LOOKUP(C1900,$H$13:$H$16,$F$13:$F$16)</f>
        <v>Boeing 777-300ER</v>
      </c>
      <c r="E1900" s="15">
        <f ca="1">LOOKUP(D1900,$F$6:$F$9,$I$6:$I$9)</f>
        <v>8</v>
      </c>
      <c r="F1900" s="15">
        <f ca="1">LOOKUP(D1900,$F$6:$F$9,$J$6:$J$9)</f>
        <v>40</v>
      </c>
      <c r="G1900" s="15">
        <f ca="1">LOOKUP(D1900,$F$6:$F$9,$K$6:$K$9)</f>
        <v>24</v>
      </c>
      <c r="H1900" s="15">
        <f ca="1">LOOKUP(D1900,$F$6:$F$9,$L$6:$L$9)</f>
        <v>260</v>
      </c>
      <c r="I1900" s="20">
        <f ca="1">RAND()</f>
        <v>0.28436330046650415</v>
      </c>
      <c r="J1900" s="15">
        <f ca="1">IF(B1900=1, ROUND(_xlfn.NORM.INV(I1900,$C$5,$C$6)*(1+$T$14), 0), ROUND(_xlfn.NORM.INV(I1900, $D$5, $D$6)*(1+$T$14), 0))</f>
        <v>4</v>
      </c>
      <c r="K1900" s="20">
        <f ca="1">RAND()</f>
        <v>0.78301279817033143</v>
      </c>
      <c r="L1900" s="18">
        <f ca="1">IF(B1900=1, ROUND(_xlfn.NORM.INV(K1900,$C$7,$C$8), 2), ROUND(_xlfn.NORM.INV(K1900, $D$7, $D$8), 2))</f>
        <v>10848.97</v>
      </c>
      <c r="M1900" s="15">
        <f ca="1">MIN(E1900,J1900)</f>
        <v>4</v>
      </c>
      <c r="N1900" s="15">
        <f ca="1">RAND()</f>
        <v>0.50913684393101821</v>
      </c>
      <c r="O1900" s="19">
        <f ca="1">(IF(B1900=1, $G$21+($G$22-$G$21)*N1900, $H$21+($H$22-$H$21)*N1900))</f>
        <v>2.5274105317930548E-2</v>
      </c>
      <c r="P1900" s="15">
        <f ca="1">ROUND(M1900*(1-O1900), 0)</f>
        <v>4</v>
      </c>
      <c r="Q1900" s="20">
        <f ca="1">RAND()</f>
        <v>0.17207720262187687</v>
      </c>
      <c r="R1900" s="15">
        <f ca="1">IF(B1900=1, ROUND(_xlfn.NORM.INV(Q1900,$C$9,$C$10)*(1+$T$14), 0), ROUND(_xlfn.NORM.INV(Q1900, $D$9, $D$10)*(1+$T$14), 0))</f>
        <v>30</v>
      </c>
      <c r="S1900" s="20">
        <f ca="1">RAND()</f>
        <v>2.4961378783905364E-2</v>
      </c>
      <c r="T1900" s="18">
        <f ca="1">IF(B1900=1, ROUND(_xlfn.NORM.INV(S1900,$C$11,$C$12), 2), ROUND(_xlfn.NORM.INV(S1900, $D$11, $D$12), 2))</f>
        <v>4799.3999999999996</v>
      </c>
      <c r="U1900" s="15">
        <f ca="1">MIN(F1900,R1900)</f>
        <v>30</v>
      </c>
      <c r="V1900" s="15">
        <f ca="1">RAND()</f>
        <v>0.36021278809188217</v>
      </c>
      <c r="W1900" s="19">
        <f ca="1">(IF(B1900=1, $G$21+($G$22-$G$21)*V1900, $H$21+($H$22-$H$21)*V1900))</f>
        <v>2.0806383642756464E-2</v>
      </c>
      <c r="X1900" s="15">
        <f ca="1">ROUND(U1900*(1-W1900), 0)</f>
        <v>29</v>
      </c>
      <c r="Y1900" s="20">
        <f ca="1">RAND()</f>
        <v>0.11554476246882384</v>
      </c>
      <c r="Z1900" s="15">
        <f ca="1">IF(B1900=1, ROUND(_xlfn.NORM.INV(Y1900,$C$13,$C$14)*(1+$T$14), 0), ROUND(_xlfn.NORM.INV(Y1900, $D$13, $D$14)*(1+$T$14), 0))</f>
        <v>24</v>
      </c>
      <c r="AA1900" s="20">
        <f ca="1">RAND()</f>
        <v>0.71385445902096756</v>
      </c>
      <c r="AB1900" s="18">
        <f ca="1">IF(B1900=1, ROUND(_xlfn.NORM.INV(AA1900,$C$15,$C$16), 2), ROUND(_xlfn.NORM.INV(AA1900, $D$15, $D$16), 2))</f>
        <v>2866.6</v>
      </c>
      <c r="AC1900" s="15">
        <f ca="1">MIN(G1900,Z1900)</f>
        <v>24</v>
      </c>
      <c r="AD1900" s="15">
        <f ca="1">RAND()</f>
        <v>0.73182004371288634</v>
      </c>
      <c r="AE1900" s="19">
        <f ca="1">(IF(B1900=1, $G$21+($G$22-$G$21)*AD1900, $H$21+($H$22-$H$21)*AD1900))</f>
        <v>3.1954601311386589E-2</v>
      </c>
      <c r="AF1900" s="15">
        <f ca="1">ROUND(AC1900*(1-AE1900), 0)</f>
        <v>23</v>
      </c>
      <c r="AG1900" s="20">
        <f ca="1">RAND()</f>
        <v>0.90001057026377573</v>
      </c>
      <c r="AH1900" s="15">
        <f ca="1">IF(B1900=1, ROUND(_xlfn.NORM.INV(AG1900,$C$17,$C$18)*(1+$T$14), 0), ROUND(_xlfn.NORM.INV(AG1900, $D$17, $D$18)*(1+$T$14), 0))</f>
        <v>267</v>
      </c>
      <c r="AI1900" s="20">
        <f ca="1">RAND()</f>
        <v>0.65010661922611812</v>
      </c>
      <c r="AJ1900" s="18">
        <f ca="1">IF(B1900=1, ROUND(_xlfn.NORM.INV(AI1900,$C$19,$C$20), 2), ROUND(_xlfn.NORM.INV(AI1900, $D$19, $D$20), 2))</f>
        <v>1778.02</v>
      </c>
      <c r="AK1900" s="15">
        <f ca="1">MIN(ROUND(H1900*(1+$C$22),0),AH1900)</f>
        <v>267</v>
      </c>
      <c r="AL1900" s="20">
        <f ca="1">RAND()</f>
        <v>0.31525630455396969</v>
      </c>
      <c r="AM1900" s="19">
        <f ca="1">(IF(B1900=1, $G$21+($G$22-$G$21)*AL1900, $H$21+($H$22-$H$21)*AL1900))</f>
        <v>1.9457689136619091E-2</v>
      </c>
      <c r="AN1900" s="15">
        <f ca="1">ROUND(AK1900*(1-AM1900), 0)</f>
        <v>262</v>
      </c>
      <c r="AO1900" s="18">
        <f ca="1">SUM(IF(AN1900&gt;H1900, (AN1900-H1900)*($G$23+AJ1900), 0),IF(AF1900&gt;G1900,(AF1900-G1900)*($G$23+AB1900),0),IF(X1900&gt;F1900,(X1900-F1900)*($G$23+T1900),0),IF(P1900&gt;E1900,(P1900-E1900)*($G$23+L1900),0))</f>
        <v>5258.04</v>
      </c>
      <c r="AP1900" s="18">
        <f>-$C$24</f>
        <v>-313614.51120000001</v>
      </c>
      <c r="AQ1900" s="17">
        <f ca="1">L1900*P1900+T1900*X1900+AB1900*AF1900+AJ1900*AN1900-AO1900+AP1900</f>
        <v>395478.96879999997</v>
      </c>
      <c r="AS1900" s="21">
        <f ca="1">SUM(IF(AN1900&gt;H1900, (AN1900-H1900), 0),IF(AF1900&gt;G1900,(AF1900-G1900),0),IF(X1900&gt;F1900,(X1900-F1900),0),IF(P1900&gt;E1900,(P1900-E1900),0))</f>
        <v>2</v>
      </c>
    </row>
    <row r="1901" spans="1:45" x14ac:dyDescent="0.4">
      <c r="A1901" s="15">
        <v>1873</v>
      </c>
      <c r="B1901" s="15">
        <f ca="1">IF(RAND() &lt; (8/12), 0, 1)</f>
        <v>1</v>
      </c>
      <c r="C1901" s="20">
        <f ca="1">RAND()</f>
        <v>0.5153147308160001</v>
      </c>
      <c r="D1901" s="15" t="str">
        <f ca="1">LOOKUP(C1901,$H$13:$H$16,$F$13:$F$16)</f>
        <v>Airbus A380-800</v>
      </c>
      <c r="E1901" s="15">
        <f ca="1">LOOKUP(D1901,$F$6:$F$9,$I$6:$I$9)</f>
        <v>14</v>
      </c>
      <c r="F1901" s="15">
        <f ca="1">LOOKUP(D1901,$F$6:$F$9,$J$6:$J$9)</f>
        <v>76</v>
      </c>
      <c r="G1901" s="15">
        <f ca="1">LOOKUP(D1901,$F$6:$F$9,$K$6:$K$9)</f>
        <v>56</v>
      </c>
      <c r="H1901" s="15">
        <f ca="1">LOOKUP(D1901,$F$6:$F$9,$L$6:$L$9)</f>
        <v>341</v>
      </c>
      <c r="I1901" s="20">
        <f ca="1">RAND()</f>
        <v>0.9977913459443879</v>
      </c>
      <c r="J1901" s="15">
        <f ca="1">IF(B1901=1, ROUND(_xlfn.NORM.INV(I1901,$C$5,$C$6)*(1+$T$14), 0), ROUND(_xlfn.NORM.INV(I1901, $D$5, $D$6)*(1+$T$14), 0))</f>
        <v>12</v>
      </c>
      <c r="K1901" s="20">
        <f ca="1">RAND()</f>
        <v>0.79518195726154828</v>
      </c>
      <c r="L1901" s="18">
        <f ca="1">IF(B1901=1, ROUND(_xlfn.NORM.INV(K1901,$C$7,$C$8), 2), ROUND(_xlfn.NORM.INV(K1901, $D$7, $D$8), 2))</f>
        <v>15145.86</v>
      </c>
      <c r="M1901" s="15">
        <f ca="1">MIN(E1901,J1901)</f>
        <v>12</v>
      </c>
      <c r="N1901" s="15">
        <f ca="1">RAND()</f>
        <v>0.58569887821768185</v>
      </c>
      <c r="O1901" s="19">
        <f ca="1">(IF(B1901=1, $G$21+($G$22-$G$21)*N1901, $H$21+($H$22-$H$21)*N1901))</f>
        <v>3.5499460737618865E-2</v>
      </c>
      <c r="P1901" s="15">
        <f ca="1">ROUND(M1901*(1-O1901), 0)</f>
        <v>12</v>
      </c>
      <c r="Q1901" s="20">
        <f ca="1">RAND()</f>
        <v>0.9439025550344925</v>
      </c>
      <c r="R1901" s="15">
        <f ca="1">IF(B1901=1, ROUND(_xlfn.NORM.INV(Q1901,$C$9,$C$10)*(1+$T$14), 0), ROUND(_xlfn.NORM.INV(Q1901, $D$9, $D$10)*(1+$T$14), 0))</f>
        <v>101</v>
      </c>
      <c r="S1901" s="20">
        <f ca="1">RAND()</f>
        <v>0.38592375814286972</v>
      </c>
      <c r="T1901" s="18">
        <f ca="1">IF(B1901=1, ROUND(_xlfn.NORM.INV(S1901,$C$11,$C$12), 2), ROUND(_xlfn.NORM.INV(S1901, $D$11, $D$12), 2))</f>
        <v>6567.98</v>
      </c>
      <c r="U1901" s="15">
        <f ca="1">MIN(F1901,R1901)</f>
        <v>76</v>
      </c>
      <c r="V1901" s="15">
        <f ca="1">RAND()</f>
        <v>0.89232383554664452</v>
      </c>
      <c r="W1901" s="19">
        <f ca="1">(IF(B1901=1, $G$21+($G$22-$G$21)*V1901, $H$21+($H$22-$H$21)*V1901))</f>
        <v>4.623133424413256E-2</v>
      </c>
      <c r="X1901" s="15">
        <f ca="1">ROUND(U1901*(1-W1901), 0)</f>
        <v>72</v>
      </c>
      <c r="Y1901" s="20">
        <f ca="1">RAND()</f>
        <v>0.90566129629086756</v>
      </c>
      <c r="Z1901" s="15">
        <f ca="1">IF(B1901=1, ROUND(_xlfn.NORM.INV(Y1901,$C$13,$C$14)*(1+$T$14), 0), ROUND(_xlfn.NORM.INV(Y1901, $D$13, $D$14)*(1+$T$14), 0))</f>
        <v>85</v>
      </c>
      <c r="AA1901" s="20">
        <f ca="1">RAND()</f>
        <v>0.91760762103215476</v>
      </c>
      <c r="AB1901" s="18">
        <f ca="1">IF(B1901=1, ROUND(_xlfn.NORM.INV(AA1901,$C$15,$C$16), 2), ROUND(_xlfn.NORM.INV(AA1901, $D$15, $D$16), 2))</f>
        <v>4310.43</v>
      </c>
      <c r="AC1901" s="15">
        <f ca="1">MIN(G1901,Z1901)</f>
        <v>56</v>
      </c>
      <c r="AD1901" s="15">
        <f ca="1">RAND()</f>
        <v>0.37038893468315315</v>
      </c>
      <c r="AE1901" s="19">
        <f ca="1">(IF(B1901=1, $G$21+($G$22-$G$21)*AD1901, $H$21+($H$22-$H$21)*AD1901))</f>
        <v>2.796361271391036E-2</v>
      </c>
      <c r="AF1901" s="15">
        <f ca="1">ROUND(AC1901*(1-AE1901), 0)</f>
        <v>54</v>
      </c>
      <c r="AG1901" s="20">
        <f ca="1">RAND()</f>
        <v>0.7477631722712198</v>
      </c>
      <c r="AH1901" s="15">
        <f ca="1">IF(B1901=1, ROUND(_xlfn.NORM.INV(AG1901,$C$17,$C$18)*(1+$T$14), 0), ROUND(_xlfn.NORM.INV(AG1901, $D$17, $D$18)*(1+$T$14), 0))</f>
        <v>389</v>
      </c>
      <c r="AI1901" s="20">
        <f ca="1">RAND()</f>
        <v>0.7660974421269886</v>
      </c>
      <c r="AJ1901" s="18">
        <f ca="1">IF(B1901=1, ROUND(_xlfn.NORM.INV(AI1901,$C$19,$C$20), 2), ROUND(_xlfn.NORM.INV(AI1901, $D$19, $D$20), 2))</f>
        <v>2494.71</v>
      </c>
      <c r="AK1901" s="15">
        <f ca="1">MIN(ROUND(H1901*(1+$C$22),0),AH1901)</f>
        <v>358</v>
      </c>
      <c r="AL1901" s="20">
        <f ca="1">RAND()</f>
        <v>8.5987994775632681E-2</v>
      </c>
      <c r="AM1901" s="19">
        <f ca="1">(IF(B1901=1, $G$21+($G$22-$G$21)*AL1901, $H$21+($H$22-$H$21)*AL1901))</f>
        <v>1.8009579817147143E-2</v>
      </c>
      <c r="AN1901" s="15">
        <f ca="1">ROUND(AK1901*(1-AM1901), 0)</f>
        <v>352</v>
      </c>
      <c r="AO1901" s="18">
        <f ca="1">SUM(IF(AN1901&gt;H1901, (AN1901-H1901)*($G$23+AJ1901), 0),IF(AF1901&gt;G1901,(AF1901-G1901)*($G$23+AB1901),0),IF(X1901&gt;F1901,(X1901-F1901)*($G$23+T1901),0),IF(P1901&gt;E1901,(P1901-E1901)*($G$23+L1901),0))</f>
        <v>36802.81</v>
      </c>
      <c r="AP1901" s="18">
        <f>-$C$24</f>
        <v>-313614.51120000001</v>
      </c>
      <c r="AQ1901" s="17">
        <f ca="1">L1901*P1901+T1901*X1901+AB1901*AF1901+AJ1901*AN1901-AO1901+AP1901</f>
        <v>1415128.6987999999</v>
      </c>
      <c r="AS1901" s="21">
        <f ca="1">SUM(IF(AN1901&gt;H1901, (AN1901-H1901), 0),IF(AF1901&gt;G1901,(AF1901-G1901),0),IF(X1901&gt;F1901,(X1901-F1901),0),IF(P1901&gt;E1901,(P1901-E1901),0))</f>
        <v>11</v>
      </c>
    </row>
    <row r="1902" spans="1:45" x14ac:dyDescent="0.4">
      <c r="A1902" s="15">
        <v>1874</v>
      </c>
      <c r="B1902" s="15">
        <f ca="1">IF(RAND() &lt; (8/12), 0, 1)</f>
        <v>0</v>
      </c>
      <c r="C1902" s="20">
        <f ca="1">RAND()</f>
        <v>0.51452063936760151</v>
      </c>
      <c r="D1902" s="15" t="str">
        <f ca="1">LOOKUP(C1902,$H$13:$H$16,$F$13:$F$16)</f>
        <v>Airbus A380-800</v>
      </c>
      <c r="E1902" s="15">
        <f ca="1">LOOKUP(D1902,$F$6:$F$9,$I$6:$I$9)</f>
        <v>14</v>
      </c>
      <c r="F1902" s="15">
        <f ca="1">LOOKUP(D1902,$F$6:$F$9,$J$6:$J$9)</f>
        <v>76</v>
      </c>
      <c r="G1902" s="15">
        <f ca="1">LOOKUP(D1902,$F$6:$F$9,$K$6:$K$9)</f>
        <v>56</v>
      </c>
      <c r="H1902" s="15">
        <f ca="1">LOOKUP(D1902,$F$6:$F$9,$L$6:$L$9)</f>
        <v>341</v>
      </c>
      <c r="I1902" s="20">
        <f ca="1">RAND()</f>
        <v>0.80581379902772177</v>
      </c>
      <c r="J1902" s="15">
        <f ca="1">IF(B1902=1, ROUND(_xlfn.NORM.INV(I1902,$C$5,$C$6)*(1+$T$14), 0), ROUND(_xlfn.NORM.INV(I1902, $D$5, $D$6)*(1+$T$14), 0))</f>
        <v>5</v>
      </c>
      <c r="K1902" s="20">
        <f ca="1">RAND()</f>
        <v>0.70700457288022345</v>
      </c>
      <c r="L1902" s="18">
        <f ca="1">IF(B1902=1, ROUND(_xlfn.NORM.INV(K1902,$C$7,$C$8), 2), ROUND(_xlfn.NORM.INV(K1902, $D$7, $D$8), 2))</f>
        <v>10740.61</v>
      </c>
      <c r="M1902" s="15">
        <f ca="1">MIN(E1902,J1902)</f>
        <v>5</v>
      </c>
      <c r="N1902" s="15">
        <f ca="1">RAND()</f>
        <v>0.26896291383976501</v>
      </c>
      <c r="O1902" s="19">
        <f ca="1">(IF(B1902=1, $G$21+($G$22-$G$21)*N1902, $H$21+($H$22-$H$21)*N1902))</f>
        <v>1.8068887415192948E-2</v>
      </c>
      <c r="P1902" s="15">
        <f ca="1">ROUND(M1902*(1-O1902), 0)</f>
        <v>5</v>
      </c>
      <c r="Q1902" s="20">
        <f ca="1">RAND()</f>
        <v>0.89273602098712546</v>
      </c>
      <c r="R1902" s="15">
        <f ca="1">IF(B1902=1, ROUND(_xlfn.NORM.INV(Q1902,$C$9,$C$10)*(1+$T$14), 0), ROUND(_xlfn.NORM.INV(Q1902, $D$9, $D$10)*(1+$T$14), 0))</f>
        <v>53</v>
      </c>
      <c r="S1902" s="20">
        <f ca="1">RAND()</f>
        <v>0.66844164510109894</v>
      </c>
      <c r="T1902" s="18">
        <f ca="1">IF(B1902=1, ROUND(_xlfn.NORM.INV(S1902,$C$11,$C$12), 2), ROUND(_xlfn.NORM.INV(S1902, $D$11, $D$12), 2))</f>
        <v>5345.46</v>
      </c>
      <c r="U1902" s="15">
        <f ca="1">MIN(F1902,R1902)</f>
        <v>53</v>
      </c>
      <c r="V1902" s="15">
        <f ca="1">RAND()</f>
        <v>8.964178528773814E-2</v>
      </c>
      <c r="W1902" s="19">
        <f ca="1">(IF(B1902=1, $G$21+($G$22-$G$21)*V1902, $H$21+($H$22-$H$21)*V1902))</f>
        <v>1.2689253558632145E-2</v>
      </c>
      <c r="X1902" s="15">
        <f ca="1">ROUND(U1902*(1-W1902), 0)</f>
        <v>52</v>
      </c>
      <c r="Y1902" s="20">
        <f ca="1">RAND()</f>
        <v>2.5257550799943518E-2</v>
      </c>
      <c r="Z1902" s="15">
        <f ca="1">IF(B1902=1, ROUND(_xlfn.NORM.INV(Y1902,$C$13,$C$14)*(1+$T$14), 0), ROUND(_xlfn.NORM.INV(Y1902, $D$13, $D$14)*(1+$T$14), 0))</f>
        <v>17</v>
      </c>
      <c r="AA1902" s="20">
        <f ca="1">RAND()</f>
        <v>0.75248381185844837</v>
      </c>
      <c r="AB1902" s="18">
        <f ca="1">IF(B1902=1, ROUND(_xlfn.NORM.INV(AA1902,$C$15,$C$16), 2), ROUND(_xlfn.NORM.INV(AA1902, $D$15, $D$16), 2))</f>
        <v>2880.9</v>
      </c>
      <c r="AC1902" s="15">
        <f ca="1">MIN(G1902,Z1902)</f>
        <v>17</v>
      </c>
      <c r="AD1902" s="15">
        <f ca="1">RAND()</f>
        <v>0.28797318775714809</v>
      </c>
      <c r="AE1902" s="19">
        <f ca="1">(IF(B1902=1, $G$21+($G$22-$G$21)*AD1902, $H$21+($H$22-$H$21)*AD1902))</f>
        <v>1.8639195632714441E-2</v>
      </c>
      <c r="AF1902" s="15">
        <f ca="1">ROUND(AC1902*(1-AE1902), 0)</f>
        <v>17</v>
      </c>
      <c r="AG1902" s="20">
        <f ca="1">RAND()</f>
        <v>0.73072385959859265</v>
      </c>
      <c r="AH1902" s="15">
        <f ca="1">IF(B1902=1, ROUND(_xlfn.NORM.INV(AG1902,$C$17,$C$18)*(1+$T$14), 0), ROUND(_xlfn.NORM.INV(AG1902, $D$17, $D$18)*(1+$T$14), 0))</f>
        <v>232</v>
      </c>
      <c r="AI1902" s="20">
        <f ca="1">RAND()</f>
        <v>0.81956592820131646</v>
      </c>
      <c r="AJ1902" s="18">
        <f ca="1">IF(B1902=1, ROUND(_xlfn.NORM.INV(AI1902,$C$19,$C$20), 2), ROUND(_xlfn.NORM.INV(AI1902, $D$19, $D$20), 2))</f>
        <v>1818.14</v>
      </c>
      <c r="AK1902" s="15">
        <f ca="1">MIN(ROUND(H1902*(1+$C$22),0),AH1902)</f>
        <v>232</v>
      </c>
      <c r="AL1902" s="20">
        <f ca="1">RAND()</f>
        <v>0.88134365410784676</v>
      </c>
      <c r="AM1902" s="19">
        <f ca="1">(IF(B1902=1, $G$21+($G$22-$G$21)*AL1902, $H$21+($H$22-$H$21)*AL1902))</f>
        <v>3.6440309623235405E-2</v>
      </c>
      <c r="AN1902" s="15">
        <f ca="1">ROUND(AK1902*(1-AM1902), 0)</f>
        <v>224</v>
      </c>
      <c r="AO1902" s="18">
        <f ca="1">SUM(IF(AN1902&gt;H1902, (AN1902-H1902)*($G$23+AJ1902), 0),IF(AF1902&gt;G1902,(AF1902-G1902)*($G$23+AB1902),0),IF(X1902&gt;F1902,(X1902-F1902)*($G$23+T1902),0),IF(P1902&gt;E1902,(P1902-E1902)*($G$23+L1902),0))</f>
        <v>0</v>
      </c>
      <c r="AP1902" s="18">
        <f>-$C$24</f>
        <v>-313614.51120000001</v>
      </c>
      <c r="AQ1902" s="17">
        <f ca="1">L1902*P1902+T1902*X1902+AB1902*AF1902+AJ1902*AN1902-AO1902+AP1902</f>
        <v>474291.1188</v>
      </c>
      <c r="AS1902" s="21">
        <f ca="1">SUM(IF(AN1902&gt;H1902, (AN1902-H1902), 0),IF(AF1902&gt;G1902,(AF1902-G1902),0),IF(X1902&gt;F1902,(X1902-F1902),0),IF(P1902&gt;E1902,(P1902-E1902),0))</f>
        <v>0</v>
      </c>
    </row>
    <row r="1903" spans="1:45" x14ac:dyDescent="0.4">
      <c r="A1903" s="15">
        <v>1875</v>
      </c>
      <c r="B1903" s="15">
        <f ca="1">IF(RAND() &lt; (8/12), 0, 1)</f>
        <v>1</v>
      </c>
      <c r="C1903" s="20">
        <f ca="1">RAND()</f>
        <v>0.58070889035065021</v>
      </c>
      <c r="D1903" s="15" t="str">
        <f ca="1">LOOKUP(C1903,$H$13:$H$16,$F$13:$F$16)</f>
        <v>Boeing 777-200LR</v>
      </c>
      <c r="E1903" s="15">
        <f ca="1">LOOKUP(D1903,$F$6:$F$9,$I$6:$I$9)</f>
        <v>0</v>
      </c>
      <c r="F1903" s="15">
        <f ca="1">LOOKUP(D1903,$F$6:$F$9,$J$6:$J$9)</f>
        <v>38</v>
      </c>
      <c r="G1903" s="15">
        <f ca="1">LOOKUP(D1903,$F$6:$F$9,$K$6:$K$9)</f>
        <v>0</v>
      </c>
      <c r="H1903" s="15">
        <f ca="1">LOOKUP(D1903,$F$6:$F$9,$L$6:$L$9)</f>
        <v>264</v>
      </c>
      <c r="I1903" s="20">
        <f ca="1">RAND()</f>
        <v>0.74524944288910933</v>
      </c>
      <c r="J1903" s="15">
        <f ca="1">IF(B1903=1, ROUND(_xlfn.NORM.INV(I1903,$C$5,$C$6)*(1+$T$14), 0), ROUND(_xlfn.NORM.INV(I1903, $D$5, $D$6)*(1+$T$14), 0))</f>
        <v>8</v>
      </c>
      <c r="K1903" s="20">
        <f ca="1">RAND()</f>
        <v>0.46615001447746551</v>
      </c>
      <c r="L1903" s="18">
        <f ca="1">IF(B1903=1, ROUND(_xlfn.NORM.INV(K1903,$C$7,$C$8), 2), ROUND(_xlfn.NORM.INV(K1903, $D$7, $D$8), 2))</f>
        <v>13505.68</v>
      </c>
      <c r="M1903" s="15">
        <f ca="1">MIN(E1903,J1903)</f>
        <v>0</v>
      </c>
      <c r="N1903" s="15">
        <f ca="1">RAND()</f>
        <v>0.80798513452117848</v>
      </c>
      <c r="O1903" s="19">
        <f ca="1">(IF(B1903=1, $G$21+($G$22-$G$21)*N1903, $H$21+($H$22-$H$21)*N1903))</f>
        <v>4.3279479708241253E-2</v>
      </c>
      <c r="P1903" s="15">
        <f ca="1">ROUND(M1903*(1-O1903), 0)</f>
        <v>0</v>
      </c>
      <c r="Q1903" s="20">
        <f ca="1">RAND()</f>
        <v>0.720101577802995</v>
      </c>
      <c r="R1903" s="15">
        <f ca="1">IF(B1903=1, ROUND(_xlfn.NORM.INV(Q1903,$C$9,$C$10)*(1+$T$14), 0), ROUND(_xlfn.NORM.INV(Q1903, $D$9, $D$10)*(1+$T$14), 0))</f>
        <v>76</v>
      </c>
      <c r="S1903" s="20">
        <f ca="1">RAND()</f>
        <v>0.36643767394902793</v>
      </c>
      <c r="T1903" s="18">
        <f ca="1">IF(B1903=1, ROUND(_xlfn.NORM.INV(S1903,$C$11,$C$12), 2), ROUND(_xlfn.NORM.INV(S1903, $D$11, $D$12), 2))</f>
        <v>6521.68</v>
      </c>
      <c r="U1903" s="15">
        <f ca="1">MIN(F1903,R1903)</f>
        <v>38</v>
      </c>
      <c r="V1903" s="15">
        <f ca="1">RAND()</f>
        <v>0.99602417275250299</v>
      </c>
      <c r="W1903" s="19">
        <f ca="1">(IF(B1903=1, $G$21+($G$22-$G$21)*V1903, $H$21+($H$22-$H$21)*V1903))</f>
        <v>4.9860846046337608E-2</v>
      </c>
      <c r="X1903" s="15">
        <f ca="1">ROUND(U1903*(1-W1903), 0)</f>
        <v>36</v>
      </c>
      <c r="Y1903" s="20">
        <f ca="1">RAND()</f>
        <v>0.40759988529716007</v>
      </c>
      <c r="Z1903" s="15">
        <f ca="1">IF(B1903=1, ROUND(_xlfn.NORM.INV(Y1903,$C$13,$C$14)*(1+$T$14), 0), ROUND(_xlfn.NORM.INV(Y1903, $D$13, $D$14)*(1+$T$14), 0))</f>
        <v>49</v>
      </c>
      <c r="AA1903" s="20">
        <f ca="1">RAND()</f>
        <v>0.285973485970482</v>
      </c>
      <c r="AB1903" s="18">
        <f ca="1">IF(B1903=1, ROUND(_xlfn.NORM.INV(AA1903,$C$15,$C$16), 2), ROUND(_xlfn.NORM.INV(AA1903, $D$15, $D$16), 2))</f>
        <v>3370.56</v>
      </c>
      <c r="AC1903" s="15">
        <f ca="1">MIN(G1903,Z1903)</f>
        <v>0</v>
      </c>
      <c r="AD1903" s="15">
        <f ca="1">RAND()</f>
        <v>0.36545878569513868</v>
      </c>
      <c r="AE1903" s="19">
        <f ca="1">(IF(B1903=1, $G$21+($G$22-$G$21)*AD1903, $H$21+($H$22-$H$21)*AD1903))</f>
        <v>2.7791057499329856E-2</v>
      </c>
      <c r="AF1903" s="15">
        <f ca="1">ROUND(AC1903*(1-AE1903), 0)</f>
        <v>0</v>
      </c>
      <c r="AG1903" s="20">
        <f ca="1">RAND()</f>
        <v>0.69569737899585538</v>
      </c>
      <c r="AH1903" s="15">
        <f ca="1">IF(B1903=1, ROUND(_xlfn.NORM.INV(AG1903,$C$17,$C$18)*(1+$T$14), 0), ROUND(_xlfn.NORM.INV(AG1903, $D$17, $D$18)*(1+$T$14), 0))</f>
        <v>369</v>
      </c>
      <c r="AI1903" s="20">
        <f ca="1">RAND()</f>
        <v>0.23357553281087451</v>
      </c>
      <c r="AJ1903" s="18">
        <f ca="1">IF(B1903=1, ROUND(_xlfn.NORM.INV(AI1903,$C$19,$C$20), 2), ROUND(_xlfn.NORM.INV(AI1903, $D$19, $D$20), 2))</f>
        <v>2057.9299999999998</v>
      </c>
      <c r="AK1903" s="15">
        <f ca="1">MIN(ROUND(H1903*(1+$C$22),0),AH1903)</f>
        <v>277</v>
      </c>
      <c r="AL1903" s="20">
        <f ca="1">RAND()</f>
        <v>0.78284204310689476</v>
      </c>
      <c r="AM1903" s="19">
        <f ca="1">(IF(B1903=1, $G$21+($G$22-$G$21)*AL1903, $H$21+($H$22-$H$21)*AL1903))</f>
        <v>4.2399471508741321E-2</v>
      </c>
      <c r="AN1903" s="15">
        <f ca="1">ROUND(AK1903*(1-AM1903), 0)</f>
        <v>265</v>
      </c>
      <c r="AO1903" s="18">
        <f ca="1">SUM(IF(AN1903&gt;H1903, (AN1903-H1903)*($G$23+AJ1903), 0),IF(AF1903&gt;G1903,(AF1903-G1903)*($G$23+AB1903),0),IF(X1903&gt;F1903,(X1903-F1903)*($G$23+T1903),0),IF(P1903&gt;E1903,(P1903-E1903)*($G$23+L1903),0))</f>
        <v>2908.93</v>
      </c>
      <c r="AP1903" s="18">
        <f>-$C$24</f>
        <v>-313614.51120000001</v>
      </c>
      <c r="AQ1903" s="17">
        <f ca="1">L1903*P1903+T1903*X1903+AB1903*AF1903+AJ1903*AN1903-AO1903+AP1903</f>
        <v>463608.48879999988</v>
      </c>
      <c r="AS1903" s="21">
        <f ca="1">SUM(IF(AN1903&gt;H1903, (AN1903-H1903), 0),IF(AF1903&gt;G1903,(AF1903-G1903),0),IF(X1903&gt;F1903,(X1903-F1903),0),IF(P1903&gt;E1903,(P1903-E1903),0))</f>
        <v>1</v>
      </c>
    </row>
    <row r="1904" spans="1:45" x14ac:dyDescent="0.4">
      <c r="A1904" s="15">
        <v>1876</v>
      </c>
      <c r="B1904" s="15">
        <f ca="1">IF(RAND() &lt; (8/12), 0, 1)</f>
        <v>1</v>
      </c>
      <c r="C1904" s="20">
        <f ca="1">RAND()</f>
        <v>0.4522076992131121</v>
      </c>
      <c r="D1904" s="15" t="str">
        <f ca="1">LOOKUP(C1904,$H$13:$H$16,$F$13:$F$16)</f>
        <v>Airbus A380-800</v>
      </c>
      <c r="E1904" s="15">
        <f ca="1">LOOKUP(D1904,$F$6:$F$9,$I$6:$I$9)</f>
        <v>14</v>
      </c>
      <c r="F1904" s="15">
        <f ca="1">LOOKUP(D1904,$F$6:$F$9,$J$6:$J$9)</f>
        <v>76</v>
      </c>
      <c r="G1904" s="15">
        <f ca="1">LOOKUP(D1904,$F$6:$F$9,$K$6:$K$9)</f>
        <v>56</v>
      </c>
      <c r="H1904" s="15">
        <f ca="1">LOOKUP(D1904,$F$6:$F$9,$L$6:$L$9)</f>
        <v>341</v>
      </c>
      <c r="I1904" s="20">
        <f ca="1">RAND()</f>
        <v>0.92354538361380578</v>
      </c>
      <c r="J1904" s="15">
        <f ca="1">IF(B1904=1, ROUND(_xlfn.NORM.INV(I1904,$C$5,$C$6)*(1+$T$14), 0), ROUND(_xlfn.NORM.INV(I1904, $D$5, $D$6)*(1+$T$14), 0))</f>
        <v>9</v>
      </c>
      <c r="K1904" s="20">
        <f ca="1">RAND()</f>
        <v>0.15523530525219009</v>
      </c>
      <c r="L1904" s="18">
        <f ca="1">IF(B1904=1, ROUND(_xlfn.NORM.INV(K1904,$C$7,$C$8), 2), ROUND(_xlfn.NORM.INV(K1904, $D$7, $D$8), 2))</f>
        <v>11829.79</v>
      </c>
      <c r="M1904" s="15">
        <f ca="1">MIN(E1904,J1904)</f>
        <v>9</v>
      </c>
      <c r="N1904" s="15">
        <f ca="1">RAND()</f>
        <v>0.27530716171929093</v>
      </c>
      <c r="O1904" s="19">
        <f ca="1">(IF(B1904=1, $G$21+($G$22-$G$21)*N1904, $H$21+($H$22-$H$21)*N1904))</f>
        <v>2.4635750660175183E-2</v>
      </c>
      <c r="P1904" s="15">
        <f ca="1">ROUND(M1904*(1-O1904), 0)</f>
        <v>9</v>
      </c>
      <c r="Q1904" s="20">
        <f ca="1">RAND()</f>
        <v>9.7489888055605989E-2</v>
      </c>
      <c r="R1904" s="15">
        <f ca="1">IF(B1904=1, ROUND(_xlfn.NORM.INV(Q1904,$C$9,$C$10)*(1+$T$14), 0), ROUND(_xlfn.NORM.INV(Q1904, $D$9, $D$10)*(1+$T$14), 0))</f>
        <v>28</v>
      </c>
      <c r="S1904" s="20">
        <f ca="1">RAND()</f>
        <v>0.87756367523705869</v>
      </c>
      <c r="T1904" s="18">
        <f ca="1">IF(B1904=1, ROUND(_xlfn.NORM.INV(S1904,$C$11,$C$12), 2), ROUND(_xlfn.NORM.INV(S1904, $D$11, $D$12), 2))</f>
        <v>7878.03</v>
      </c>
      <c r="U1904" s="15">
        <f ca="1">MIN(F1904,R1904)</f>
        <v>28</v>
      </c>
      <c r="V1904" s="15">
        <f ca="1">RAND()</f>
        <v>0.94230158283459164</v>
      </c>
      <c r="W1904" s="19">
        <f ca="1">(IF(B1904=1, $G$21+($G$22-$G$21)*V1904, $H$21+($H$22-$H$21)*V1904))</f>
        <v>4.7980555399210707E-2</v>
      </c>
      <c r="X1904" s="15">
        <f ca="1">ROUND(U1904*(1-W1904), 0)</f>
        <v>27</v>
      </c>
      <c r="Y1904" s="20">
        <f ca="1">RAND()</f>
        <v>5.9043741200890398E-2</v>
      </c>
      <c r="Z1904" s="15">
        <f ca="1">IF(B1904=1, ROUND(_xlfn.NORM.INV(Y1904,$C$13,$C$14)*(1+$T$14), 0), ROUND(_xlfn.NORM.INV(Y1904, $D$13, $D$14)*(1+$T$14), 0))</f>
        <v>18</v>
      </c>
      <c r="AA1904" s="20">
        <f ca="1">RAND()</f>
        <v>0.49268403840967701</v>
      </c>
      <c r="AB1904" s="18">
        <f ca="1">IF(B1904=1, ROUND(_xlfn.NORM.INV(AA1904,$C$15,$C$16), 2), ROUND(_xlfn.NORM.INV(AA1904, $D$15, $D$16), 2))</f>
        <v>3633.55</v>
      </c>
      <c r="AC1904" s="15">
        <f ca="1">MIN(G1904,Z1904)</f>
        <v>18</v>
      </c>
      <c r="AD1904" s="15">
        <f ca="1">RAND()</f>
        <v>0.84004082012953485</v>
      </c>
      <c r="AE1904" s="19">
        <f ca="1">(IF(B1904=1, $G$21+($G$22-$G$21)*AD1904, $H$21+($H$22-$H$21)*AD1904))</f>
        <v>4.4401428704533723E-2</v>
      </c>
      <c r="AF1904" s="15">
        <f ca="1">ROUND(AC1904*(1-AE1904), 0)</f>
        <v>17</v>
      </c>
      <c r="AG1904" s="20">
        <f ca="1">RAND()</f>
        <v>0.57877578466341906</v>
      </c>
      <c r="AH1904" s="15">
        <f ca="1">IF(B1904=1, ROUND(_xlfn.NORM.INV(AG1904,$C$17,$C$18)*(1+$T$14), 0), ROUND(_xlfn.NORM.INV(AG1904, $D$17, $D$18)*(1+$T$14), 0))</f>
        <v>330</v>
      </c>
      <c r="AI1904" s="20">
        <f ca="1">RAND()</f>
        <v>6.9337698279423821E-2</v>
      </c>
      <c r="AJ1904" s="18">
        <f ca="1">IF(B1904=1, ROUND(_xlfn.NORM.INV(AI1904,$C$19,$C$20), 2), ROUND(_xlfn.NORM.INV(AI1904, $D$19, $D$20), 2))</f>
        <v>1831.41</v>
      </c>
      <c r="AK1904" s="15">
        <f ca="1">MIN(ROUND(H1904*(1+$C$22),0),AH1904)</f>
        <v>330</v>
      </c>
      <c r="AL1904" s="20">
        <f ca="1">RAND()</f>
        <v>0.87069299016687252</v>
      </c>
      <c r="AM1904" s="19">
        <f ca="1">(IF(B1904=1, $G$21+($G$22-$G$21)*AL1904, $H$21+($H$22-$H$21)*AL1904))</f>
        <v>4.547425465584054E-2</v>
      </c>
      <c r="AN1904" s="15">
        <f ca="1">ROUND(AK1904*(1-AM1904), 0)</f>
        <v>315</v>
      </c>
      <c r="AO1904" s="18">
        <f ca="1">SUM(IF(AN1904&gt;H1904, (AN1904-H1904)*($G$23+AJ1904), 0),IF(AF1904&gt;G1904,(AF1904-G1904)*($G$23+AB1904),0),IF(X1904&gt;F1904,(X1904-F1904)*($G$23+T1904),0),IF(P1904&gt;E1904,(P1904-E1904)*($G$23+L1904),0))</f>
        <v>0</v>
      </c>
      <c r="AP1904" s="18">
        <f>-$C$24</f>
        <v>-313614.51120000001</v>
      </c>
      <c r="AQ1904" s="17">
        <f ca="1">L1904*P1904+T1904*X1904+AB1904*AF1904+AJ1904*AN1904-AO1904+AP1904</f>
        <v>644224.90880000009</v>
      </c>
      <c r="AS1904" s="21">
        <f ca="1">SUM(IF(AN1904&gt;H1904, (AN1904-H1904), 0),IF(AF1904&gt;G1904,(AF1904-G1904),0),IF(X1904&gt;F1904,(X1904-F1904),0),IF(P1904&gt;E1904,(P1904-E1904),0))</f>
        <v>0</v>
      </c>
    </row>
    <row r="1905" spans="1:45" x14ac:dyDescent="0.4">
      <c r="A1905" s="15">
        <v>1877</v>
      </c>
      <c r="B1905" s="15">
        <f ca="1">IF(RAND() &lt; (8/12), 0, 1)</f>
        <v>0</v>
      </c>
      <c r="C1905" s="20">
        <f ca="1">RAND()</f>
        <v>1.9519621928675179E-2</v>
      </c>
      <c r="D1905" s="15" t="str">
        <f ca="1">LOOKUP(C1905,$H$13:$H$16,$F$13:$F$16)</f>
        <v>Airbus A350-900</v>
      </c>
      <c r="E1905" s="15">
        <f ca="1">LOOKUP(D1905,$F$6:$F$9,$I$6:$I$9)</f>
        <v>0</v>
      </c>
      <c r="F1905" s="15">
        <f ca="1">LOOKUP(D1905,$F$6:$F$9,$J$6:$J$9)</f>
        <v>32</v>
      </c>
      <c r="G1905" s="15">
        <f ca="1">LOOKUP(D1905,$F$6:$F$9,$K$6:$K$9)</f>
        <v>21</v>
      </c>
      <c r="H1905" s="15">
        <f ca="1">LOOKUP(D1905,$F$6:$F$9,$L$6:$L$9)</f>
        <v>259</v>
      </c>
      <c r="I1905" s="20">
        <f ca="1">RAND()</f>
        <v>2.3193271653065839E-3</v>
      </c>
      <c r="J1905" s="15">
        <f ca="1">IF(B1905=1, ROUND(_xlfn.NORM.INV(I1905,$C$5,$C$6)*(1+$T$14), 0), ROUND(_xlfn.NORM.INV(I1905, $D$5, $D$6)*(1+$T$14), 0))</f>
        <v>1</v>
      </c>
      <c r="K1905" s="20">
        <f ca="1">RAND()</f>
        <v>0.8455004984958272</v>
      </c>
      <c r="L1905" s="18">
        <f ca="1">IF(B1905=1, ROUND(_xlfn.NORM.INV(K1905,$C$7,$C$8), 2), ROUND(_xlfn.NORM.INV(K1905, $D$7, $D$8), 2))</f>
        <v>10956.04</v>
      </c>
      <c r="M1905" s="15">
        <f ca="1">MIN(E1905,J1905)</f>
        <v>0</v>
      </c>
      <c r="N1905" s="15">
        <f ca="1">RAND()</f>
        <v>0.55445892453490297</v>
      </c>
      <c r="O1905" s="19">
        <f ca="1">(IF(B1905=1, $G$21+($G$22-$G$21)*N1905, $H$21+($H$22-$H$21)*N1905))</f>
        <v>2.6633767736047087E-2</v>
      </c>
      <c r="P1905" s="15">
        <f ca="1">ROUND(M1905*(1-O1905), 0)</f>
        <v>0</v>
      </c>
      <c r="Q1905" s="20">
        <f ca="1">RAND()</f>
        <v>0.79863588526976848</v>
      </c>
      <c r="R1905" s="15">
        <f ca="1">IF(B1905=1, ROUND(_xlfn.NORM.INV(Q1905,$C$9,$C$10)*(1+$T$14), 0), ROUND(_xlfn.NORM.INV(Q1905, $D$9, $D$10)*(1+$T$14), 0))</f>
        <v>49</v>
      </c>
      <c r="S1905" s="20">
        <f ca="1">RAND()</f>
        <v>0.62543676368775092</v>
      </c>
      <c r="T1905" s="18">
        <f ca="1">IF(B1905=1, ROUND(_xlfn.NORM.INV(S1905,$C$11,$C$12), 2), ROUND(_xlfn.NORM.INV(S1905, $D$11, $D$12), 2))</f>
        <v>5319.06</v>
      </c>
      <c r="U1905" s="15">
        <f ca="1">MIN(F1905,R1905)</f>
        <v>32</v>
      </c>
      <c r="V1905" s="15">
        <f ca="1">RAND()</f>
        <v>0.63904787284502107</v>
      </c>
      <c r="W1905" s="19">
        <f ca="1">(IF(B1905=1, $G$21+($G$22-$G$21)*V1905, $H$21+($H$22-$H$21)*V1905))</f>
        <v>2.9171436185350633E-2</v>
      </c>
      <c r="X1905" s="15">
        <f ca="1">ROUND(U1905*(1-W1905), 0)</f>
        <v>31</v>
      </c>
      <c r="Y1905" s="20">
        <f ca="1">RAND()</f>
        <v>0.83503465170977897</v>
      </c>
      <c r="Z1905" s="15">
        <f ca="1">IF(B1905=1, ROUND(_xlfn.NORM.INV(Y1905,$C$13,$C$14)*(1+$T$14), 0), ROUND(_xlfn.NORM.INV(Y1905, $D$13, $D$14)*(1+$T$14), 0))</f>
        <v>45</v>
      </c>
      <c r="AA1905" s="20">
        <f ca="1">RAND()</f>
        <v>0.94281988923082105</v>
      </c>
      <c r="AB1905" s="18">
        <f ca="1">IF(B1905=1, ROUND(_xlfn.NORM.INV(AA1905,$C$15,$C$16), 2), ROUND(_xlfn.NORM.INV(AA1905, $D$15, $D$16), 2))</f>
        <v>2989.86</v>
      </c>
      <c r="AC1905" s="15">
        <f ca="1">MIN(G1905,Z1905)</f>
        <v>21</v>
      </c>
      <c r="AD1905" s="15">
        <f ca="1">RAND()</f>
        <v>0.61359998801281657</v>
      </c>
      <c r="AE1905" s="19">
        <f ca="1">(IF(B1905=1, $G$21+($G$22-$G$21)*AD1905, $H$21+($H$22-$H$21)*AD1905))</f>
        <v>2.8407999640384499E-2</v>
      </c>
      <c r="AF1905" s="15">
        <f ca="1">ROUND(AC1905*(1-AE1905), 0)</f>
        <v>20</v>
      </c>
      <c r="AG1905" s="20">
        <f ca="1">RAND()</f>
        <v>0.39693999152718162</v>
      </c>
      <c r="AH1905" s="15">
        <f ca="1">IF(B1905=1, ROUND(_xlfn.NORM.INV(AG1905,$C$17,$C$18)*(1+$T$14), 0), ROUND(_xlfn.NORM.INV(AG1905, $D$17, $D$18)*(1+$T$14), 0))</f>
        <v>186</v>
      </c>
      <c r="AI1905" s="20">
        <f ca="1">RAND()</f>
        <v>0.20062896060303137</v>
      </c>
      <c r="AJ1905" s="18">
        <f ca="1">IF(B1905=1, ROUND(_xlfn.NORM.INV(AI1905,$C$19,$C$20), 2), ROUND(_xlfn.NORM.INV(AI1905, $D$19, $D$20), 2))</f>
        <v>1684.97</v>
      </c>
      <c r="AK1905" s="15">
        <f ca="1">MIN(ROUND(H1905*(1+$C$22),0),AH1905)</f>
        <v>186</v>
      </c>
      <c r="AL1905" s="20">
        <f ca="1">RAND()</f>
        <v>0.68338352191962293</v>
      </c>
      <c r="AM1905" s="19">
        <f ca="1">(IF(B1905=1, $G$21+($G$22-$G$21)*AL1905, $H$21+($H$22-$H$21)*AL1905))</f>
        <v>3.050150565758869E-2</v>
      </c>
      <c r="AN1905" s="15">
        <f ca="1">ROUND(AK1905*(1-AM1905), 0)</f>
        <v>180</v>
      </c>
      <c r="AO1905" s="18">
        <f ca="1">SUM(IF(AN1905&gt;H1905, (AN1905-H1905)*($G$23+AJ1905), 0),IF(AF1905&gt;G1905,(AF1905-G1905)*($G$23+AB1905),0),IF(X1905&gt;F1905,(X1905-F1905)*($G$23+T1905),0),IF(P1905&gt;E1905,(P1905-E1905)*($G$23+L1905),0))</f>
        <v>0</v>
      </c>
      <c r="AP1905" s="18">
        <f>-$C$24</f>
        <v>-313614.51120000001</v>
      </c>
      <c r="AQ1905" s="17">
        <f ca="1">L1905*P1905+T1905*X1905+AB1905*AF1905+AJ1905*AN1905-AO1905+AP1905</f>
        <v>214368.14880000002</v>
      </c>
      <c r="AS1905" s="21">
        <f ca="1">SUM(IF(AN1905&gt;H1905, (AN1905-H1905), 0),IF(AF1905&gt;G1905,(AF1905-G1905),0),IF(X1905&gt;F1905,(X1905-F1905),0),IF(P1905&gt;E1905,(P1905-E1905),0))</f>
        <v>0</v>
      </c>
    </row>
    <row r="1906" spans="1:45" x14ac:dyDescent="0.4">
      <c r="A1906" s="15">
        <v>1878</v>
      </c>
      <c r="B1906" s="15">
        <f ca="1">IF(RAND() &lt; (8/12), 0, 1)</f>
        <v>1</v>
      </c>
      <c r="C1906" s="20">
        <f ca="1">RAND()</f>
        <v>0.45468346113729019</v>
      </c>
      <c r="D1906" s="15" t="str">
        <f ca="1">LOOKUP(C1906,$H$13:$H$16,$F$13:$F$16)</f>
        <v>Airbus A380-800</v>
      </c>
      <c r="E1906" s="15">
        <f ca="1">LOOKUP(D1906,$F$6:$F$9,$I$6:$I$9)</f>
        <v>14</v>
      </c>
      <c r="F1906" s="15">
        <f ca="1">LOOKUP(D1906,$F$6:$F$9,$J$6:$J$9)</f>
        <v>76</v>
      </c>
      <c r="G1906" s="15">
        <f ca="1">LOOKUP(D1906,$F$6:$F$9,$K$6:$K$9)</f>
        <v>56</v>
      </c>
      <c r="H1906" s="15">
        <f ca="1">LOOKUP(D1906,$F$6:$F$9,$L$6:$L$9)</f>
        <v>341</v>
      </c>
      <c r="I1906" s="20">
        <f ca="1">RAND()</f>
        <v>0.95274713418782275</v>
      </c>
      <c r="J1906" s="15">
        <f ca="1">IF(B1906=1, ROUND(_xlfn.NORM.INV(I1906,$C$5,$C$6)*(1+$T$14), 0), ROUND(_xlfn.NORM.INV(I1906, $D$5, $D$6)*(1+$T$14), 0))</f>
        <v>10</v>
      </c>
      <c r="K1906" s="20">
        <f ca="1">RAND()</f>
        <v>0.99611513347016267</v>
      </c>
      <c r="L1906" s="18">
        <f ca="1">IF(B1906=1, ROUND(_xlfn.NORM.INV(K1906,$C$7,$C$8), 2), ROUND(_xlfn.NORM.INV(K1906, $D$7, $D$8), 2))</f>
        <v>18459.43</v>
      </c>
      <c r="M1906" s="15">
        <f ca="1">MIN(E1906,J1906)</f>
        <v>10</v>
      </c>
      <c r="N1906" s="15">
        <f ca="1">RAND()</f>
        <v>0.86253348426332554</v>
      </c>
      <c r="O1906" s="19">
        <f ca="1">(IF(B1906=1, $G$21+($G$22-$G$21)*N1906, $H$21+($H$22-$H$21)*N1906))</f>
        <v>4.51886719492164E-2</v>
      </c>
      <c r="P1906" s="15">
        <f ca="1">ROUND(M1906*(1-O1906), 0)</f>
        <v>10</v>
      </c>
      <c r="Q1906" s="20">
        <f ca="1">RAND()</f>
        <v>0.11960744321461203</v>
      </c>
      <c r="R1906" s="15">
        <f ca="1">IF(B1906=1, ROUND(_xlfn.NORM.INV(Q1906,$C$9,$C$10)*(1+$T$14), 0), ROUND(_xlfn.NORM.INV(Q1906, $D$9, $D$10)*(1+$T$14), 0))</f>
        <v>31</v>
      </c>
      <c r="S1906" s="20">
        <f ca="1">RAND()</f>
        <v>0.23792260384581343</v>
      </c>
      <c r="T1906" s="18">
        <f ca="1">IF(B1906=1, ROUND(_xlfn.NORM.INV(S1906,$C$11,$C$12), 2), ROUND(_xlfn.NORM.INV(S1906, $D$11, $D$12), 2))</f>
        <v>6186.52</v>
      </c>
      <c r="U1906" s="15">
        <f ca="1">MIN(F1906,R1906)</f>
        <v>31</v>
      </c>
      <c r="V1906" s="15">
        <f ca="1">RAND()</f>
        <v>0.47609839219995764</v>
      </c>
      <c r="W1906" s="19">
        <f ca="1">(IF(B1906=1, $G$21+($G$22-$G$21)*V1906, $H$21+($H$22-$H$21)*V1906))</f>
        <v>3.1663443726998516E-2</v>
      </c>
      <c r="X1906" s="15">
        <f ca="1">ROUND(U1906*(1-W1906), 0)</f>
        <v>30</v>
      </c>
      <c r="Y1906" s="20">
        <f ca="1">RAND()</f>
        <v>6.1503506807535246E-2</v>
      </c>
      <c r="Z1906" s="15">
        <f ca="1">IF(B1906=1, ROUND(_xlfn.NORM.INV(Y1906,$C$13,$C$14)*(1+$T$14), 0), ROUND(_xlfn.NORM.INV(Y1906, $D$13, $D$14)*(1+$T$14), 0))</f>
        <v>19</v>
      </c>
      <c r="AA1906" s="20">
        <f ca="1">RAND()</f>
        <v>0.89878799382643415</v>
      </c>
      <c r="AB1906" s="18">
        <f ca="1">IF(B1906=1, ROUND(_xlfn.NORM.INV(AA1906,$C$15,$C$16), 2), ROUND(_xlfn.NORM.INV(AA1906, $D$15, $D$16), 2))</f>
        <v>4255.37</v>
      </c>
      <c r="AC1906" s="15">
        <f ca="1">MIN(G1906,Z1906)</f>
        <v>19</v>
      </c>
      <c r="AD1906" s="15">
        <f ca="1">RAND()</f>
        <v>0.83148414085305444</v>
      </c>
      <c r="AE1906" s="19">
        <f ca="1">(IF(B1906=1, $G$21+($G$22-$G$21)*AD1906, $H$21+($H$22-$H$21)*AD1906))</f>
        <v>4.4101944929856904E-2</v>
      </c>
      <c r="AF1906" s="15">
        <f ca="1">ROUND(AC1906*(1-AE1906), 0)</f>
        <v>18</v>
      </c>
      <c r="AG1906" s="20">
        <f ca="1">RAND()</f>
        <v>0.87751979558820936</v>
      </c>
      <c r="AH1906" s="15">
        <f ca="1">IF(B1906=1, ROUND(_xlfn.NORM.INV(AG1906,$C$17,$C$18)*(1+$T$14), 0), ROUND(_xlfn.NORM.INV(AG1906, $D$17, $D$18)*(1+$T$14), 0))</f>
        <v>451</v>
      </c>
      <c r="AI1906" s="20">
        <f ca="1">RAND()</f>
        <v>0.98929853043075144</v>
      </c>
      <c r="AJ1906" s="18">
        <f ca="1">IF(B1906=1, ROUND(_xlfn.NORM.INV(AI1906,$C$19,$C$20), 2), ROUND(_xlfn.NORM.INV(AI1906, $D$19, $D$20), 2))</f>
        <v>2968.03</v>
      </c>
      <c r="AK1906" s="15">
        <f ca="1">MIN(ROUND(H1906*(1+$C$22),0),AH1906)</f>
        <v>358</v>
      </c>
      <c r="AL1906" s="20">
        <f ca="1">RAND()</f>
        <v>0.41172230326090908</v>
      </c>
      <c r="AM1906" s="19">
        <f ca="1">(IF(B1906=1, $G$21+($G$22-$G$21)*AL1906, $H$21+($H$22-$H$21)*AL1906))</f>
        <v>2.9410280614131819E-2</v>
      </c>
      <c r="AN1906" s="15">
        <f ca="1">ROUND(AK1906*(1-AM1906), 0)</f>
        <v>347</v>
      </c>
      <c r="AO1906" s="18">
        <f ca="1">SUM(IF(AN1906&gt;H1906, (AN1906-H1906)*($G$23+AJ1906), 0),IF(AF1906&gt;G1906,(AF1906-G1906)*($G$23+AB1906),0),IF(X1906&gt;F1906,(X1906-F1906)*($G$23+T1906),0),IF(P1906&gt;E1906,(P1906-E1906)*($G$23+L1906),0))</f>
        <v>22914.18</v>
      </c>
      <c r="AP1906" s="18">
        <f>-$C$24</f>
        <v>-313614.51120000001</v>
      </c>
      <c r="AQ1906" s="17">
        <f ca="1">L1906*P1906+T1906*X1906+AB1906*AF1906+AJ1906*AN1906-AO1906+AP1906</f>
        <v>1140164.2788000002</v>
      </c>
      <c r="AS1906" s="21">
        <f ca="1">SUM(IF(AN1906&gt;H1906, (AN1906-H1906), 0),IF(AF1906&gt;G1906,(AF1906-G1906),0),IF(X1906&gt;F1906,(X1906-F1906),0),IF(P1906&gt;E1906,(P1906-E1906),0))</f>
        <v>6</v>
      </c>
    </row>
    <row r="1907" spans="1:45" x14ac:dyDescent="0.4">
      <c r="A1907" s="15">
        <v>1879</v>
      </c>
      <c r="B1907" s="15">
        <f ca="1">IF(RAND() &lt; (8/12), 0, 1)</f>
        <v>0</v>
      </c>
      <c r="C1907" s="20">
        <f ca="1">RAND()</f>
        <v>0.4267792698051619</v>
      </c>
      <c r="D1907" s="15" t="str">
        <f ca="1">LOOKUP(C1907,$H$13:$H$16,$F$13:$F$16)</f>
        <v>Airbus A380-800</v>
      </c>
      <c r="E1907" s="15">
        <f ca="1">LOOKUP(D1907,$F$6:$F$9,$I$6:$I$9)</f>
        <v>14</v>
      </c>
      <c r="F1907" s="15">
        <f ca="1">LOOKUP(D1907,$F$6:$F$9,$J$6:$J$9)</f>
        <v>76</v>
      </c>
      <c r="G1907" s="15">
        <f ca="1">LOOKUP(D1907,$F$6:$F$9,$K$6:$K$9)</f>
        <v>56</v>
      </c>
      <c r="H1907" s="15">
        <f ca="1">LOOKUP(D1907,$F$6:$F$9,$L$6:$L$9)</f>
        <v>341</v>
      </c>
      <c r="I1907" s="20">
        <f ca="1">RAND()</f>
        <v>0.73017650050459293</v>
      </c>
      <c r="J1907" s="15">
        <f ca="1">IF(B1907=1, ROUND(_xlfn.NORM.INV(I1907,$C$5,$C$6)*(1+$T$14), 0), ROUND(_xlfn.NORM.INV(I1907, $D$5, $D$6)*(1+$T$14), 0))</f>
        <v>5</v>
      </c>
      <c r="K1907" s="20">
        <f ca="1">RAND()</f>
        <v>0.78386401584323884</v>
      </c>
      <c r="L1907" s="18">
        <f ca="1">IF(B1907=1, ROUND(_xlfn.NORM.INV(K1907,$C$7,$C$8), 2), ROUND(_xlfn.NORM.INV(K1907, $D$7, $D$8), 2))</f>
        <v>10850.29</v>
      </c>
      <c r="M1907" s="15">
        <f ca="1">MIN(E1907,J1907)</f>
        <v>5</v>
      </c>
      <c r="N1907" s="15">
        <f ca="1">RAND()</f>
        <v>0.83293682830574167</v>
      </c>
      <c r="O1907" s="19">
        <f ca="1">(IF(B1907=1, $G$21+($G$22-$G$21)*N1907, $H$21+($H$22-$H$21)*N1907))</f>
        <v>3.4988104849172252E-2</v>
      </c>
      <c r="P1907" s="15">
        <f ca="1">ROUND(M1907*(1-O1907), 0)</f>
        <v>5</v>
      </c>
      <c r="Q1907" s="20">
        <f ca="1">RAND()</f>
        <v>0.36610257902120824</v>
      </c>
      <c r="R1907" s="15">
        <f ca="1">IF(B1907=1, ROUND(_xlfn.NORM.INV(Q1907,$C$9,$C$10)*(1+$T$14), 0), ROUND(_xlfn.NORM.INV(Q1907, $D$9, $D$10)*(1+$T$14), 0))</f>
        <v>36</v>
      </c>
      <c r="S1907" s="20">
        <f ca="1">RAND()</f>
        <v>0.70185241379943319</v>
      </c>
      <c r="T1907" s="18">
        <f ca="1">IF(B1907=1, ROUND(_xlfn.NORM.INV(S1907,$C$11,$C$12), 2), ROUND(_xlfn.NORM.INV(S1907, $D$11, $D$12), 2))</f>
        <v>5366.91</v>
      </c>
      <c r="U1907" s="15">
        <f ca="1">MIN(F1907,R1907)</f>
        <v>36</v>
      </c>
      <c r="V1907" s="15">
        <f ca="1">RAND()</f>
        <v>0.56824929488120268</v>
      </c>
      <c r="W1907" s="19">
        <f ca="1">(IF(B1907=1, $G$21+($G$22-$G$21)*V1907, $H$21+($H$22-$H$21)*V1907))</f>
        <v>2.7047478846436081E-2</v>
      </c>
      <c r="X1907" s="15">
        <f ca="1">ROUND(U1907*(1-W1907), 0)</f>
        <v>35</v>
      </c>
      <c r="Y1907" s="20">
        <f ca="1">RAND()</f>
        <v>0.31177840798092316</v>
      </c>
      <c r="Z1907" s="15">
        <f ca="1">IF(B1907=1, ROUND(_xlfn.NORM.INV(Y1907,$C$13,$C$14)*(1+$T$14), 0), ROUND(_xlfn.NORM.INV(Y1907, $D$13, $D$14)*(1+$T$14), 0))</f>
        <v>31</v>
      </c>
      <c r="AA1907" s="20">
        <f ca="1">RAND()</f>
        <v>0.31051129341727435</v>
      </c>
      <c r="AB1907" s="18">
        <f ca="1">IF(B1907=1, ROUND(_xlfn.NORM.INV(AA1907,$C$15,$C$16), 2), ROUND(_xlfn.NORM.INV(AA1907, $D$15, $D$16), 2))</f>
        <v>2737.88</v>
      </c>
      <c r="AC1907" s="15">
        <f ca="1">MIN(G1907,Z1907)</f>
        <v>31</v>
      </c>
      <c r="AD1907" s="15">
        <f ca="1">RAND()</f>
        <v>0.72393250383939511</v>
      </c>
      <c r="AE1907" s="19">
        <f ca="1">(IF(B1907=1, $G$21+($G$22-$G$21)*AD1907, $H$21+($H$22-$H$21)*AD1907))</f>
        <v>3.1717975115181853E-2</v>
      </c>
      <c r="AF1907" s="15">
        <f ca="1">ROUND(AC1907*(1-AE1907), 0)</f>
        <v>30</v>
      </c>
      <c r="AG1907" s="20">
        <f ca="1">RAND()</f>
        <v>0.38668654129052171</v>
      </c>
      <c r="AH1907" s="15">
        <f ca="1">IF(B1907=1, ROUND(_xlfn.NORM.INV(AG1907,$C$17,$C$18)*(1+$T$14), 0), ROUND(_xlfn.NORM.INV(AG1907, $D$17, $D$18)*(1+$T$14), 0))</f>
        <v>184</v>
      </c>
      <c r="AI1907" s="20">
        <f ca="1">RAND()</f>
        <v>6.7897684784147039E-2</v>
      </c>
      <c r="AJ1907" s="18">
        <f ca="1">IF(B1907=1, ROUND(_xlfn.NORM.INV(AI1907,$C$19,$C$20), 2), ROUND(_xlfn.NORM.INV(AI1907, $D$19, $D$20), 2))</f>
        <v>1635.43</v>
      </c>
      <c r="AK1907" s="15">
        <f ca="1">MIN(ROUND(H1907*(1+$C$22),0),AH1907)</f>
        <v>184</v>
      </c>
      <c r="AL1907" s="20">
        <f ca="1">RAND()</f>
        <v>0.91797045348219874</v>
      </c>
      <c r="AM1907" s="19">
        <f ca="1">(IF(B1907=1, $G$21+($G$22-$G$21)*AL1907, $H$21+($H$22-$H$21)*AL1907))</f>
        <v>3.7539113604465962E-2</v>
      </c>
      <c r="AN1907" s="15">
        <f ca="1">ROUND(AK1907*(1-AM1907), 0)</f>
        <v>177</v>
      </c>
      <c r="AO1907" s="18">
        <f ca="1">SUM(IF(AN1907&gt;H1907, (AN1907-H1907)*($G$23+AJ1907), 0),IF(AF1907&gt;G1907,(AF1907-G1907)*($G$23+AB1907),0),IF(X1907&gt;F1907,(X1907-F1907)*($G$23+T1907),0),IF(P1907&gt;E1907,(P1907-E1907)*($G$23+L1907),0))</f>
        <v>0</v>
      </c>
      <c r="AP1907" s="18">
        <f>-$C$24</f>
        <v>-313614.51120000001</v>
      </c>
      <c r="AQ1907" s="17">
        <f ca="1">L1907*P1907+T1907*X1907+AB1907*AF1907+AJ1907*AN1907-AO1907+AP1907</f>
        <v>300086.29880000005</v>
      </c>
      <c r="AS1907" s="21">
        <f ca="1">SUM(IF(AN1907&gt;H1907, (AN1907-H1907), 0),IF(AF1907&gt;G1907,(AF1907-G1907),0),IF(X1907&gt;F1907,(X1907-F1907),0),IF(P1907&gt;E1907,(P1907-E1907),0))</f>
        <v>0</v>
      </c>
    </row>
    <row r="1908" spans="1:45" x14ac:dyDescent="0.4">
      <c r="A1908" s="15">
        <v>1880</v>
      </c>
      <c r="B1908" s="15">
        <f ca="1">IF(RAND() &lt; (8/12), 0, 1)</f>
        <v>0</v>
      </c>
      <c r="C1908" s="20">
        <f ca="1">RAND()</f>
        <v>6.0238298656581257E-2</v>
      </c>
      <c r="D1908" s="15" t="str">
        <f ca="1">LOOKUP(C1908,$H$13:$H$16,$F$13:$F$16)</f>
        <v>Airbus A350-900</v>
      </c>
      <c r="E1908" s="15">
        <f ca="1">LOOKUP(D1908,$F$6:$F$9,$I$6:$I$9)</f>
        <v>0</v>
      </c>
      <c r="F1908" s="15">
        <f ca="1">LOOKUP(D1908,$F$6:$F$9,$J$6:$J$9)</f>
        <v>32</v>
      </c>
      <c r="G1908" s="15">
        <f ca="1">LOOKUP(D1908,$F$6:$F$9,$K$6:$K$9)</f>
        <v>21</v>
      </c>
      <c r="H1908" s="15">
        <f ca="1">LOOKUP(D1908,$F$6:$F$9,$L$6:$L$9)</f>
        <v>259</v>
      </c>
      <c r="I1908" s="20">
        <f ca="1">RAND()</f>
        <v>0.79352378350173858</v>
      </c>
      <c r="J1908" s="15">
        <f ca="1">IF(B1908=1, ROUND(_xlfn.NORM.INV(I1908,$C$5,$C$6)*(1+$T$14), 0), ROUND(_xlfn.NORM.INV(I1908, $D$5, $D$6)*(1+$T$14), 0))</f>
        <v>5</v>
      </c>
      <c r="K1908" s="20">
        <f ca="1">RAND()</f>
        <v>0.7784100197191226</v>
      </c>
      <c r="L1908" s="18">
        <f ca="1">IF(B1908=1, ROUND(_xlfn.NORM.INV(K1908,$C$7,$C$8), 2), ROUND(_xlfn.NORM.INV(K1908, $D$7, $D$8), 2))</f>
        <v>10841.87</v>
      </c>
      <c r="M1908" s="15">
        <f ca="1">MIN(E1908,J1908)</f>
        <v>0</v>
      </c>
      <c r="N1908" s="15">
        <f ca="1">RAND()</f>
        <v>0.57797311603032253</v>
      </c>
      <c r="O1908" s="19">
        <f ca="1">(IF(B1908=1, $G$21+($G$22-$G$21)*N1908, $H$21+($H$22-$H$21)*N1908))</f>
        <v>2.7339193480909678E-2</v>
      </c>
      <c r="P1908" s="15">
        <f ca="1">ROUND(M1908*(1-O1908), 0)</f>
        <v>0</v>
      </c>
      <c r="Q1908" s="20">
        <f ca="1">RAND()</f>
        <v>0.92194182316586037</v>
      </c>
      <c r="R1908" s="15">
        <f ca="1">IF(B1908=1, ROUND(_xlfn.NORM.INV(Q1908,$C$9,$C$10)*(1+$T$14), 0), ROUND(_xlfn.NORM.INV(Q1908, $D$9, $D$10)*(1+$T$14), 0))</f>
        <v>55</v>
      </c>
      <c r="S1908" s="20">
        <f ca="1">RAND()</f>
        <v>0.75756183798253118</v>
      </c>
      <c r="T1908" s="18">
        <f ca="1">IF(B1908=1, ROUND(_xlfn.NORM.INV(S1908,$C$11,$C$12), 2), ROUND(_xlfn.NORM.INV(S1908, $D$11, $D$12), 2))</f>
        <v>5405.36</v>
      </c>
      <c r="U1908" s="15">
        <f ca="1">MIN(F1908,R1908)</f>
        <v>32</v>
      </c>
      <c r="V1908" s="15">
        <f ca="1">RAND()</f>
        <v>0.26267847750737849</v>
      </c>
      <c r="W1908" s="19">
        <f ca="1">(IF(B1908=1, $G$21+($G$22-$G$21)*V1908, $H$21+($H$22-$H$21)*V1908))</f>
        <v>1.7880354325221354E-2</v>
      </c>
      <c r="X1908" s="15">
        <f ca="1">ROUND(U1908*(1-W1908), 0)</f>
        <v>31</v>
      </c>
      <c r="Y1908" s="20">
        <f ca="1">RAND()</f>
        <v>0.44847477864925556</v>
      </c>
      <c r="Z1908" s="15">
        <f ca="1">IF(B1908=1, ROUND(_xlfn.NORM.INV(Y1908,$C$13,$C$14)*(1+$T$14), 0), ROUND(_xlfn.NORM.INV(Y1908, $D$13, $D$14)*(1+$T$14), 0))</f>
        <v>34</v>
      </c>
      <c r="AA1908" s="20">
        <f ca="1">RAND()</f>
        <v>0.91229848369639865</v>
      </c>
      <c r="AB1908" s="18">
        <f ca="1">IF(B1908=1, ROUND(_xlfn.NORM.INV(AA1908,$C$15,$C$16), 2), ROUND(_xlfn.NORM.INV(AA1908, $D$15, $D$16), 2))</f>
        <v>2962.65</v>
      </c>
      <c r="AC1908" s="15">
        <f ca="1">MIN(G1908,Z1908)</f>
        <v>21</v>
      </c>
      <c r="AD1908" s="15">
        <f ca="1">RAND()</f>
        <v>0.42111440988281157</v>
      </c>
      <c r="AE1908" s="19">
        <f ca="1">(IF(B1908=1, $G$21+($G$22-$G$21)*AD1908, $H$21+($H$22-$H$21)*AD1908))</f>
        <v>2.2633432296484346E-2</v>
      </c>
      <c r="AF1908" s="15">
        <f ca="1">ROUND(AC1908*(1-AE1908), 0)</f>
        <v>21</v>
      </c>
      <c r="AG1908" s="20">
        <f ca="1">RAND()</f>
        <v>0.38573109063445343</v>
      </c>
      <c r="AH1908" s="15">
        <f ca="1">IF(B1908=1, ROUND(_xlfn.NORM.INV(AG1908,$C$17,$C$18)*(1+$T$14), 0), ROUND(_xlfn.NORM.INV(AG1908, $D$17, $D$18)*(1+$T$14), 0))</f>
        <v>184</v>
      </c>
      <c r="AI1908" s="20">
        <f ca="1">RAND()</f>
        <v>0.87216524652660155</v>
      </c>
      <c r="AJ1908" s="18">
        <f ca="1">IF(B1908=1, ROUND(_xlfn.NORM.INV(AI1908,$C$19,$C$20), 2), ROUND(_xlfn.NORM.INV(AI1908, $D$19, $D$20), 2))</f>
        <v>1835.07</v>
      </c>
      <c r="AK1908" s="15">
        <f ca="1">MIN(ROUND(H1908*(1+$C$22),0),AH1908)</f>
        <v>184</v>
      </c>
      <c r="AL1908" s="20">
        <f ca="1">RAND()</f>
        <v>0.24766637783703949</v>
      </c>
      <c r="AM1908" s="19">
        <f ca="1">(IF(B1908=1, $G$21+($G$22-$G$21)*AL1908, $H$21+($H$22-$H$21)*AL1908))</f>
        <v>1.7429991335111184E-2</v>
      </c>
      <c r="AN1908" s="15">
        <f ca="1">ROUND(AK1908*(1-AM1908), 0)</f>
        <v>181</v>
      </c>
      <c r="AO1908" s="18">
        <f ca="1">SUM(IF(AN1908&gt;H1908, (AN1908-H1908)*($G$23+AJ1908), 0),IF(AF1908&gt;G1908,(AF1908-G1908)*($G$23+AB1908),0),IF(X1908&gt;F1908,(X1908-F1908)*($G$23+T1908),0),IF(P1908&gt;E1908,(P1908-E1908)*($G$23+L1908),0))</f>
        <v>0</v>
      </c>
      <c r="AP1908" s="18">
        <f>-$C$24</f>
        <v>-313614.51120000001</v>
      </c>
      <c r="AQ1908" s="17">
        <f ca="1">L1908*P1908+T1908*X1908+AB1908*AF1908+AJ1908*AN1908-AO1908+AP1908</f>
        <v>248314.96879999997</v>
      </c>
      <c r="AS1908" s="21">
        <f ca="1">SUM(IF(AN1908&gt;H1908, (AN1908-H1908), 0),IF(AF1908&gt;G1908,(AF1908-G1908),0),IF(X1908&gt;F1908,(X1908-F1908),0),IF(P1908&gt;E1908,(P1908-E1908),0))</f>
        <v>0</v>
      </c>
    </row>
    <row r="1909" spans="1:45" x14ac:dyDescent="0.4">
      <c r="A1909" s="15">
        <v>1881</v>
      </c>
      <c r="B1909" s="15">
        <f ca="1">IF(RAND() &lt; (8/12), 0, 1)</f>
        <v>1</v>
      </c>
      <c r="C1909" s="20">
        <f ca="1">RAND()</f>
        <v>0.50521002050749653</v>
      </c>
      <c r="D1909" s="15" t="str">
        <f ca="1">LOOKUP(C1909,$H$13:$H$16,$F$13:$F$16)</f>
        <v>Airbus A380-800</v>
      </c>
      <c r="E1909" s="15">
        <f ca="1">LOOKUP(D1909,$F$6:$F$9,$I$6:$I$9)</f>
        <v>14</v>
      </c>
      <c r="F1909" s="15">
        <f ca="1">LOOKUP(D1909,$F$6:$F$9,$J$6:$J$9)</f>
        <v>76</v>
      </c>
      <c r="G1909" s="15">
        <f ca="1">LOOKUP(D1909,$F$6:$F$9,$K$6:$K$9)</f>
        <v>56</v>
      </c>
      <c r="H1909" s="15">
        <f ca="1">LOOKUP(D1909,$F$6:$F$9,$L$6:$L$9)</f>
        <v>341</v>
      </c>
      <c r="I1909" s="20">
        <f ca="1">RAND()</f>
        <v>0.62155420811989592</v>
      </c>
      <c r="J1909" s="15">
        <f ca="1">IF(B1909=1, ROUND(_xlfn.NORM.INV(I1909,$C$5,$C$6)*(1+$T$14), 0), ROUND(_xlfn.NORM.INV(I1909, $D$5, $D$6)*(1+$T$14), 0))</f>
        <v>7</v>
      </c>
      <c r="K1909" s="20">
        <f ca="1">RAND()</f>
        <v>0.77732748359798909</v>
      </c>
      <c r="L1909" s="18">
        <f ca="1">IF(B1909=1, ROUND(_xlfn.NORM.INV(K1909,$C$7,$C$8), 2), ROUND(_xlfn.NORM.INV(K1909, $D$7, $D$8), 2))</f>
        <v>15035.25</v>
      </c>
      <c r="M1909" s="15">
        <f ca="1">MIN(E1909,J1909)</f>
        <v>7</v>
      </c>
      <c r="N1909" s="15">
        <f ca="1">RAND()</f>
        <v>0.36958635328895262</v>
      </c>
      <c r="O1909" s="19">
        <f ca="1">(IF(B1909=1, $G$21+($G$22-$G$21)*N1909, $H$21+($H$22-$H$21)*N1909))</f>
        <v>2.7935522365113343E-2</v>
      </c>
      <c r="P1909" s="15">
        <f ca="1">ROUND(M1909*(1-O1909), 0)</f>
        <v>7</v>
      </c>
      <c r="Q1909" s="20">
        <f ca="1">RAND()</f>
        <v>0.84530178966022895</v>
      </c>
      <c r="R1909" s="15">
        <f ca="1">IF(B1909=1, ROUND(_xlfn.NORM.INV(Q1909,$C$9,$C$10)*(1+$T$14), 0), ROUND(_xlfn.NORM.INV(Q1909, $D$9, $D$10)*(1+$T$14), 0))</f>
        <v>87</v>
      </c>
      <c r="S1909" s="20">
        <f ca="1">RAND()</f>
        <v>0.12610337216749323</v>
      </c>
      <c r="T1909" s="18">
        <f ca="1">IF(B1909=1, ROUND(_xlfn.NORM.INV(S1909,$C$11,$C$12), 2), ROUND(_xlfn.NORM.INV(S1909, $D$11, $D$12), 2))</f>
        <v>5796.98</v>
      </c>
      <c r="U1909" s="15">
        <f ca="1">MIN(F1909,R1909)</f>
        <v>76</v>
      </c>
      <c r="V1909" s="15">
        <f ca="1">RAND()</f>
        <v>0.10303206712623658</v>
      </c>
      <c r="W1909" s="19">
        <f ca="1">(IF(B1909=1, $G$21+($G$22-$G$21)*V1909, $H$21+($H$22-$H$21)*V1909))</f>
        <v>1.8606122349418282E-2</v>
      </c>
      <c r="X1909" s="15">
        <f ca="1">ROUND(U1909*(1-W1909), 0)</f>
        <v>75</v>
      </c>
      <c r="Y1909" s="20">
        <f ca="1">RAND()</f>
        <v>0.14634063437293288</v>
      </c>
      <c r="Z1909" s="15">
        <f ca="1">IF(B1909=1, ROUND(_xlfn.NORM.INV(Y1909,$C$13,$C$14)*(1+$T$14), 0), ROUND(_xlfn.NORM.INV(Y1909, $D$13, $D$14)*(1+$T$14), 0))</f>
        <v>30</v>
      </c>
      <c r="AA1909" s="20">
        <f ca="1">RAND()</f>
        <v>0.95827559630867309</v>
      </c>
      <c r="AB1909" s="18">
        <f ca="1">IF(B1909=1, ROUND(_xlfn.NORM.INV(AA1909,$C$15,$C$16), 2), ROUND(_xlfn.NORM.INV(AA1909, $D$15, $D$16), 2))</f>
        <v>4474.83</v>
      </c>
      <c r="AC1909" s="15">
        <f ca="1">MIN(G1909,Z1909)</f>
        <v>30</v>
      </c>
      <c r="AD1909" s="15">
        <f ca="1">RAND()</f>
        <v>0.23652399504318256</v>
      </c>
      <c r="AE1909" s="19">
        <f ca="1">(IF(B1909=1, $G$21+($G$22-$G$21)*AD1909, $H$21+($H$22-$H$21)*AD1909))</f>
        <v>2.3278339826511389E-2</v>
      </c>
      <c r="AF1909" s="15">
        <f ca="1">ROUND(AC1909*(1-AE1909), 0)</f>
        <v>29</v>
      </c>
      <c r="AG1909" s="20">
        <f ca="1">RAND()</f>
        <v>0.24178296360592488</v>
      </c>
      <c r="AH1909" s="15">
        <f ca="1">IF(B1909=1, ROUND(_xlfn.NORM.INV(AG1909,$C$17,$C$18)*(1+$T$14), 0), ROUND(_xlfn.NORM.INV(AG1909, $D$17, $D$18)*(1+$T$14), 0))</f>
        <v>216</v>
      </c>
      <c r="AI1909" s="20">
        <f ca="1">RAND()</f>
        <v>0.62063433023003101</v>
      </c>
      <c r="AJ1909" s="18">
        <f ca="1">IF(B1909=1, ROUND(_xlfn.NORM.INV(AI1909,$C$19,$C$20), 2), ROUND(_xlfn.NORM.INV(AI1909, $D$19, $D$20), 2))</f>
        <v>2368.8000000000002</v>
      </c>
      <c r="AK1909" s="15">
        <f ca="1">MIN(ROUND(H1909*(1+$C$22),0),AH1909)</f>
        <v>216</v>
      </c>
      <c r="AL1909" s="20">
        <f ca="1">RAND()</f>
        <v>0.20682194004172472</v>
      </c>
      <c r="AM1909" s="19">
        <f ca="1">(IF(B1909=1, $G$21+($G$22-$G$21)*AL1909, $H$21+($H$22-$H$21)*AL1909))</f>
        <v>2.2238767901460364E-2</v>
      </c>
      <c r="AN1909" s="15">
        <f ca="1">ROUND(AK1909*(1-AM1909), 0)</f>
        <v>211</v>
      </c>
      <c r="AO1909" s="18">
        <f ca="1">SUM(IF(AN1909&gt;H1909, (AN1909-H1909)*($G$23+AJ1909), 0),IF(AF1909&gt;G1909,(AF1909-G1909)*($G$23+AB1909),0),IF(X1909&gt;F1909,(X1909-F1909)*($G$23+T1909),0),IF(P1909&gt;E1909,(P1909-E1909)*($G$23+L1909),0))</f>
        <v>0</v>
      </c>
      <c r="AP1909" s="18">
        <f>-$C$24</f>
        <v>-313614.51120000001</v>
      </c>
      <c r="AQ1909" s="17">
        <f ca="1">L1909*P1909+T1909*X1909+AB1909*AF1909+AJ1909*AN1909-AO1909+AP1909</f>
        <v>855992.60880000005</v>
      </c>
      <c r="AS1909" s="21">
        <f ca="1">SUM(IF(AN1909&gt;H1909, (AN1909-H1909), 0),IF(AF1909&gt;G1909,(AF1909-G1909),0),IF(X1909&gt;F1909,(X1909-F1909),0),IF(P1909&gt;E1909,(P1909-E1909),0))</f>
        <v>0</v>
      </c>
    </row>
    <row r="1910" spans="1:45" x14ac:dyDescent="0.4">
      <c r="A1910" s="15">
        <v>1882</v>
      </c>
      <c r="B1910" s="15">
        <f ca="1">IF(RAND() &lt; (8/12), 0, 1)</f>
        <v>1</v>
      </c>
      <c r="C1910" s="20">
        <f ca="1">RAND()</f>
        <v>2.3335094103740572E-2</v>
      </c>
      <c r="D1910" s="15" t="str">
        <f ca="1">LOOKUP(C1910,$H$13:$H$16,$F$13:$F$16)</f>
        <v>Airbus A350-900</v>
      </c>
      <c r="E1910" s="15">
        <f ca="1">LOOKUP(D1910,$F$6:$F$9,$I$6:$I$9)</f>
        <v>0</v>
      </c>
      <c r="F1910" s="15">
        <f ca="1">LOOKUP(D1910,$F$6:$F$9,$J$6:$J$9)</f>
        <v>32</v>
      </c>
      <c r="G1910" s="15">
        <f ca="1">LOOKUP(D1910,$F$6:$F$9,$K$6:$K$9)</f>
        <v>21</v>
      </c>
      <c r="H1910" s="15">
        <f ca="1">LOOKUP(D1910,$F$6:$F$9,$L$6:$L$9)</f>
        <v>259</v>
      </c>
      <c r="I1910" s="20">
        <f ca="1">RAND()</f>
        <v>0.37678865706839093</v>
      </c>
      <c r="J1910" s="15">
        <f ca="1">IF(B1910=1, ROUND(_xlfn.NORM.INV(I1910,$C$5,$C$6)*(1+$T$14), 0), ROUND(_xlfn.NORM.INV(I1910, $D$5, $D$6)*(1+$T$14), 0))</f>
        <v>6</v>
      </c>
      <c r="K1910" s="20">
        <f ca="1">RAND()</f>
        <v>0.79476202691727726</v>
      </c>
      <c r="L1910" s="18">
        <f ca="1">IF(B1910=1, ROUND(_xlfn.NORM.INV(K1910,$C$7,$C$8), 2), ROUND(_xlfn.NORM.INV(K1910, $D$7, $D$8), 2))</f>
        <v>15143.2</v>
      </c>
      <c r="M1910" s="15">
        <f ca="1">MIN(E1910,J1910)</f>
        <v>0</v>
      </c>
      <c r="N1910" s="15">
        <f ca="1">RAND()</f>
        <v>0.24720311645544568</v>
      </c>
      <c r="O1910" s="19">
        <f ca="1">(IF(B1910=1, $G$21+($G$22-$G$21)*N1910, $H$21+($H$22-$H$21)*N1910))</f>
        <v>2.3652109075940599E-2</v>
      </c>
      <c r="P1910" s="15">
        <f ca="1">ROUND(M1910*(1-O1910), 0)</f>
        <v>0</v>
      </c>
      <c r="Q1910" s="20">
        <f ca="1">RAND()</f>
        <v>0.39549482777260259</v>
      </c>
      <c r="R1910" s="15">
        <f ca="1">IF(B1910=1, ROUND(_xlfn.NORM.INV(Q1910,$C$9,$C$10)*(1+$T$14), 0), ROUND(_xlfn.NORM.INV(Q1910, $D$9, $D$10)*(1+$T$14), 0))</f>
        <v>54</v>
      </c>
      <c r="S1910" s="20">
        <f ca="1">RAND()</f>
        <v>0.20520630872916634</v>
      </c>
      <c r="T1910" s="18">
        <f ca="1">IF(B1910=1, ROUND(_xlfn.NORM.INV(S1910,$C$11,$C$12), 2), ROUND(_xlfn.NORM.INV(S1910, $D$11, $D$12), 2))</f>
        <v>6087.18</v>
      </c>
      <c r="U1910" s="15">
        <f ca="1">MIN(F1910,R1910)</f>
        <v>32</v>
      </c>
      <c r="V1910" s="15">
        <f ca="1">RAND()</f>
        <v>1.6883378277853689E-2</v>
      </c>
      <c r="W1910" s="19">
        <f ca="1">(IF(B1910=1, $G$21+($G$22-$G$21)*V1910, $H$21+($H$22-$H$21)*V1910))</f>
        <v>1.5590918239724879E-2</v>
      </c>
      <c r="X1910" s="15">
        <f ca="1">ROUND(U1910*(1-W1910), 0)</f>
        <v>32</v>
      </c>
      <c r="Y1910" s="20">
        <f ca="1">RAND()</f>
        <v>0.65289248496240726</v>
      </c>
      <c r="Z1910" s="15">
        <f ca="1">IF(B1910=1, ROUND(_xlfn.NORM.INV(Y1910,$C$13,$C$14)*(1+$T$14), 0), ROUND(_xlfn.NORM.INV(Y1910, $D$13, $D$14)*(1+$T$14), 0))</f>
        <v>64</v>
      </c>
      <c r="AA1910" s="20">
        <f ca="1">RAND()</f>
        <v>0.92864950798669066</v>
      </c>
      <c r="AB1910" s="18">
        <f ca="1">IF(B1910=1, ROUND(_xlfn.NORM.INV(AA1910,$C$15,$C$16), 2), ROUND(_xlfn.NORM.INV(AA1910, $D$15, $D$16), 2))</f>
        <v>4347.29</v>
      </c>
      <c r="AC1910" s="15">
        <f ca="1">MIN(G1910,Z1910)</f>
        <v>21</v>
      </c>
      <c r="AD1910" s="15">
        <f ca="1">RAND()</f>
        <v>0.18154134747676409</v>
      </c>
      <c r="AE1910" s="19">
        <f ca="1">(IF(B1910=1, $G$21+($G$22-$G$21)*AD1910, $H$21+($H$22-$H$21)*AD1910))</f>
        <v>2.1353947161686742E-2</v>
      </c>
      <c r="AF1910" s="15">
        <f ca="1">ROUND(AC1910*(1-AE1910), 0)</f>
        <v>21</v>
      </c>
      <c r="AG1910" s="20">
        <f ca="1">RAND()</f>
        <v>0.78883528852915563</v>
      </c>
      <c r="AH1910" s="15">
        <f ca="1">IF(B1910=1, ROUND(_xlfn.NORM.INV(AG1910,$C$17,$C$18)*(1+$T$14), 0), ROUND(_xlfn.NORM.INV(AG1910, $D$17, $D$18)*(1+$T$14), 0))</f>
        <v>406</v>
      </c>
      <c r="AI1910" s="20">
        <f ca="1">RAND()</f>
        <v>0.85368369334347061</v>
      </c>
      <c r="AJ1910" s="18">
        <f ca="1">IF(B1910=1, ROUND(_xlfn.NORM.INV(AI1910,$C$19,$C$20), 2), ROUND(_xlfn.NORM.INV(AI1910, $D$19, $D$20), 2))</f>
        <v>2592.79</v>
      </c>
      <c r="AK1910" s="15">
        <f ca="1">MIN(ROUND(H1910*(1+$C$22),0),AH1910)</f>
        <v>272</v>
      </c>
      <c r="AL1910" s="20">
        <f ca="1">RAND()</f>
        <v>0.61437100344722417</v>
      </c>
      <c r="AM1910" s="19">
        <f ca="1">(IF(B1910=1, $G$21+($G$22-$G$21)*AL1910, $H$21+($H$22-$H$21)*AL1910))</f>
        <v>3.6502985120652851E-2</v>
      </c>
      <c r="AN1910" s="15">
        <f ca="1">ROUND(AK1910*(1-AM1910), 0)</f>
        <v>262</v>
      </c>
      <c r="AO1910" s="18">
        <f ca="1">SUM(IF(AN1910&gt;H1910, (AN1910-H1910)*($G$23+AJ1910), 0),IF(AF1910&gt;G1910,(AF1910-G1910)*($G$23+AB1910),0),IF(X1910&gt;F1910,(X1910-F1910)*($G$23+T1910),0),IF(P1910&gt;E1910,(P1910-E1910)*($G$23+L1910),0))</f>
        <v>10331.369999999999</v>
      </c>
      <c r="AP1910" s="18">
        <f>-$C$24</f>
        <v>-313614.51120000001</v>
      </c>
      <c r="AQ1910" s="17">
        <f ca="1">L1910*P1910+T1910*X1910+AB1910*AF1910+AJ1910*AN1910-AO1910+AP1910</f>
        <v>641447.9487999999</v>
      </c>
      <c r="AS1910" s="21">
        <f ca="1">SUM(IF(AN1910&gt;H1910, (AN1910-H1910), 0),IF(AF1910&gt;G1910,(AF1910-G1910),0),IF(X1910&gt;F1910,(X1910-F1910),0),IF(P1910&gt;E1910,(P1910-E1910),0))</f>
        <v>3</v>
      </c>
    </row>
    <row r="1911" spans="1:45" x14ac:dyDescent="0.4">
      <c r="A1911" s="15">
        <v>1883</v>
      </c>
      <c r="B1911" s="15">
        <f ca="1">IF(RAND() &lt; (8/12), 0, 1)</f>
        <v>1</v>
      </c>
      <c r="C1911" s="20">
        <f ca="1">RAND()</f>
        <v>3.6843350796141205E-2</v>
      </c>
      <c r="D1911" s="15" t="str">
        <f ca="1">LOOKUP(C1911,$H$13:$H$16,$F$13:$F$16)</f>
        <v>Airbus A350-900</v>
      </c>
      <c r="E1911" s="15">
        <f ca="1">LOOKUP(D1911,$F$6:$F$9,$I$6:$I$9)</f>
        <v>0</v>
      </c>
      <c r="F1911" s="15">
        <f ca="1">LOOKUP(D1911,$F$6:$F$9,$J$6:$J$9)</f>
        <v>32</v>
      </c>
      <c r="G1911" s="15">
        <f ca="1">LOOKUP(D1911,$F$6:$F$9,$K$6:$K$9)</f>
        <v>21</v>
      </c>
      <c r="H1911" s="15">
        <f ca="1">LOOKUP(D1911,$F$6:$F$9,$L$6:$L$9)</f>
        <v>259</v>
      </c>
      <c r="I1911" s="20">
        <f ca="1">RAND()</f>
        <v>0.14681517663443999</v>
      </c>
      <c r="J1911" s="15">
        <f ca="1">IF(B1911=1, ROUND(_xlfn.NORM.INV(I1911,$C$5,$C$6)*(1+$T$14), 0), ROUND(_xlfn.NORM.INV(I1911, $D$5, $D$6)*(1+$T$14), 0))</f>
        <v>4</v>
      </c>
      <c r="K1911" s="20">
        <f ca="1">RAND()</f>
        <v>0.20052010664925568</v>
      </c>
      <c r="L1911" s="18">
        <f ca="1">IF(B1911=1, ROUND(_xlfn.NORM.INV(K1911,$C$7,$C$8), 2), ROUND(_xlfn.NORM.INV(K1911, $D$7, $D$8), 2))</f>
        <v>12144.43</v>
      </c>
      <c r="M1911" s="15">
        <f ca="1">MIN(E1911,J1911)</f>
        <v>0</v>
      </c>
      <c r="N1911" s="15">
        <f ca="1">RAND()</f>
        <v>0.97959275182827488</v>
      </c>
      <c r="O1911" s="19">
        <f ca="1">(IF(B1911=1, $G$21+($G$22-$G$21)*N1911, $H$21+($H$22-$H$21)*N1911))</f>
        <v>4.9285746313989624E-2</v>
      </c>
      <c r="P1911" s="15">
        <f ca="1">ROUND(M1911*(1-O1911), 0)</f>
        <v>0</v>
      </c>
      <c r="Q1911" s="20">
        <f ca="1">RAND()</f>
        <v>0.98556803165377593</v>
      </c>
      <c r="R1911" s="15">
        <f ca="1">IF(B1911=1, ROUND(_xlfn.NORM.INV(Q1911,$C$9,$C$10)*(1+$T$14), 0), ROUND(_xlfn.NORM.INV(Q1911, $D$9, $D$10)*(1+$T$14), 0))</f>
        <v>116</v>
      </c>
      <c r="S1911" s="20">
        <f ca="1">RAND()</f>
        <v>0.3654097661784228</v>
      </c>
      <c r="T1911" s="18">
        <f ca="1">IF(B1911=1, ROUND(_xlfn.NORM.INV(S1911,$C$11,$C$12), 2), ROUND(_xlfn.NORM.INV(S1911, $D$11, $D$12), 2))</f>
        <v>6519.22</v>
      </c>
      <c r="U1911" s="15">
        <f ca="1">MIN(F1911,R1911)</f>
        <v>32</v>
      </c>
      <c r="V1911" s="15">
        <f ca="1">RAND()</f>
        <v>0.3065979779181911</v>
      </c>
      <c r="W1911" s="19">
        <f ca="1">(IF(B1911=1, $G$21+($G$22-$G$21)*V1911, $H$21+($H$22-$H$21)*V1911))</f>
        <v>2.5730929227136691E-2</v>
      </c>
      <c r="X1911" s="15">
        <f ca="1">ROUND(U1911*(1-W1911), 0)</f>
        <v>31</v>
      </c>
      <c r="Y1911" s="20">
        <f ca="1">RAND()</f>
        <v>0.59200187230566437</v>
      </c>
      <c r="Z1911" s="15">
        <f ca="1">IF(B1911=1, ROUND(_xlfn.NORM.INV(Y1911,$C$13,$C$14)*(1+$T$14), 0), ROUND(_xlfn.NORM.INV(Y1911, $D$13, $D$14)*(1+$T$14), 0))</f>
        <v>60</v>
      </c>
      <c r="AA1911" s="20">
        <f ca="1">RAND()</f>
        <v>0.78721648810301736</v>
      </c>
      <c r="AB1911" s="18">
        <f ca="1">IF(B1911=1, ROUND(_xlfn.NORM.INV(AA1911,$C$15,$C$16), 2), ROUND(_xlfn.NORM.INV(AA1911, $D$15, $D$16), 2))</f>
        <v>4025.56</v>
      </c>
      <c r="AC1911" s="15">
        <f ca="1">MIN(G1911,Z1911)</f>
        <v>21</v>
      </c>
      <c r="AD1911" s="15">
        <f ca="1">RAND()</f>
        <v>0.93171108374761913</v>
      </c>
      <c r="AE1911" s="19">
        <f ca="1">(IF(B1911=1, $G$21+($G$22-$G$21)*AD1911, $H$21+($H$22-$H$21)*AD1911))</f>
        <v>4.7609887931166675E-2</v>
      </c>
      <c r="AF1911" s="15">
        <f ca="1">ROUND(AC1911*(1-AE1911), 0)</f>
        <v>20</v>
      </c>
      <c r="AG1911" s="20">
        <f ca="1">RAND()</f>
        <v>0.45446048394442218</v>
      </c>
      <c r="AH1911" s="15">
        <f ca="1">IF(B1911=1, ROUND(_xlfn.NORM.INV(AG1911,$C$17,$C$18)*(1+$T$14), 0), ROUND(_xlfn.NORM.INV(AG1911, $D$17, $D$18)*(1+$T$14), 0))</f>
        <v>290</v>
      </c>
      <c r="AI1911" s="20">
        <f ca="1">RAND()</f>
        <v>0.25519652625317357</v>
      </c>
      <c r="AJ1911" s="18">
        <f ca="1">IF(B1911=1, ROUND(_xlfn.NORM.INV(AI1911,$C$19,$C$20), 2), ROUND(_xlfn.NORM.INV(AI1911, $D$19, $D$20), 2))</f>
        <v>2078.64</v>
      </c>
      <c r="AK1911" s="15">
        <f ca="1">MIN(ROUND(H1911*(1+$C$22),0),AH1911)</f>
        <v>272</v>
      </c>
      <c r="AL1911" s="20">
        <f ca="1">RAND()</f>
        <v>0.90006167595716347</v>
      </c>
      <c r="AM1911" s="19">
        <f ca="1">(IF(B1911=1, $G$21+($G$22-$G$21)*AL1911, $H$21+($H$22-$H$21)*AL1911))</f>
        <v>4.6502158658500721E-2</v>
      </c>
      <c r="AN1911" s="15">
        <f ca="1">ROUND(AK1911*(1-AM1911), 0)</f>
        <v>259</v>
      </c>
      <c r="AO1911" s="18">
        <f ca="1">SUM(IF(AN1911&gt;H1911, (AN1911-H1911)*($G$23+AJ1911), 0),IF(AF1911&gt;G1911,(AF1911-G1911)*($G$23+AB1911),0),IF(X1911&gt;F1911,(X1911-F1911)*($G$23+T1911),0),IF(P1911&gt;E1911,(P1911-E1911)*($G$23+L1911),0))</f>
        <v>0</v>
      </c>
      <c r="AP1911" s="18">
        <f>-$C$24</f>
        <v>-313614.51120000001</v>
      </c>
      <c r="AQ1911" s="17">
        <f ca="1">L1911*P1911+T1911*X1911+AB1911*AF1911+AJ1911*AN1911-AO1911+AP1911</f>
        <v>507360.26880000002</v>
      </c>
      <c r="AS1911" s="21">
        <f ca="1">SUM(IF(AN1911&gt;H1911, (AN1911-H1911), 0),IF(AF1911&gt;G1911,(AF1911-G1911),0),IF(X1911&gt;F1911,(X1911-F1911),0),IF(P1911&gt;E1911,(P1911-E1911),0))</f>
        <v>0</v>
      </c>
    </row>
    <row r="1912" spans="1:45" x14ac:dyDescent="0.4">
      <c r="A1912" s="15">
        <v>1884</v>
      </c>
      <c r="B1912" s="15">
        <f ca="1">IF(RAND() &lt; (8/12), 0, 1)</f>
        <v>1</v>
      </c>
      <c r="C1912" s="20">
        <f ca="1">RAND()</f>
        <v>0.26512004865772132</v>
      </c>
      <c r="D1912" s="15" t="str">
        <f ca="1">LOOKUP(C1912,$H$13:$H$16,$F$13:$F$16)</f>
        <v>Airbus A380-800</v>
      </c>
      <c r="E1912" s="15">
        <f ca="1">LOOKUP(D1912,$F$6:$F$9,$I$6:$I$9)</f>
        <v>14</v>
      </c>
      <c r="F1912" s="15">
        <f ca="1">LOOKUP(D1912,$F$6:$F$9,$J$6:$J$9)</f>
        <v>76</v>
      </c>
      <c r="G1912" s="15">
        <f ca="1">LOOKUP(D1912,$F$6:$F$9,$K$6:$K$9)</f>
        <v>56</v>
      </c>
      <c r="H1912" s="15">
        <f ca="1">LOOKUP(D1912,$F$6:$F$9,$L$6:$L$9)</f>
        <v>341</v>
      </c>
      <c r="I1912" s="20">
        <f ca="1">RAND()</f>
        <v>5.2861775903552122E-2</v>
      </c>
      <c r="J1912" s="15">
        <f ca="1">IF(B1912=1, ROUND(_xlfn.NORM.INV(I1912,$C$5,$C$6)*(1+$T$14), 0), ROUND(_xlfn.NORM.INV(I1912, $D$5, $D$6)*(1+$T$14), 0))</f>
        <v>3</v>
      </c>
      <c r="K1912" s="20">
        <f ca="1">RAND()</f>
        <v>5.2684550194285529E-2</v>
      </c>
      <c r="L1912" s="18">
        <f ca="1">IF(B1912=1, ROUND(_xlfn.NORM.INV(K1912,$C$7,$C$8), 2), ROUND(_xlfn.NORM.INV(K1912, $D$7, $D$8), 2))</f>
        <v>10738.49</v>
      </c>
      <c r="M1912" s="15">
        <f ca="1">MIN(E1912,J1912)</f>
        <v>3</v>
      </c>
      <c r="N1912" s="15">
        <f ca="1">RAND()</f>
        <v>0.62693490198761559</v>
      </c>
      <c r="O1912" s="19">
        <f ca="1">(IF(B1912=1, $G$21+($G$22-$G$21)*N1912, $H$21+($H$22-$H$21)*N1912))</f>
        <v>3.6942721569566545E-2</v>
      </c>
      <c r="P1912" s="15">
        <f ca="1">ROUND(M1912*(1-O1912), 0)</f>
        <v>3</v>
      </c>
      <c r="Q1912" s="20">
        <f ca="1">RAND()</f>
        <v>0.7037261029269134</v>
      </c>
      <c r="R1912" s="15">
        <f ca="1">IF(B1912=1, ROUND(_xlfn.NORM.INV(Q1912,$C$9,$C$10)*(1+$T$14), 0), ROUND(_xlfn.NORM.INV(Q1912, $D$9, $D$10)*(1+$T$14), 0))</f>
        <v>74</v>
      </c>
      <c r="S1912" s="20">
        <f ca="1">RAND()</f>
        <v>0.55839161772261459</v>
      </c>
      <c r="T1912" s="18">
        <f ca="1">IF(B1912=1, ROUND(_xlfn.NORM.INV(S1912,$C$11,$C$12), 2), ROUND(_xlfn.NORM.INV(S1912, $D$11, $D$12), 2))</f>
        <v>6961.89</v>
      </c>
      <c r="U1912" s="15">
        <f ca="1">MIN(F1912,R1912)</f>
        <v>74</v>
      </c>
      <c r="V1912" s="15">
        <f ca="1">RAND()</f>
        <v>0.25715729113612917</v>
      </c>
      <c r="W1912" s="19">
        <f ca="1">(IF(B1912=1, $G$21+($G$22-$G$21)*V1912, $H$21+($H$22-$H$21)*V1912))</f>
        <v>2.4000505189764522E-2</v>
      </c>
      <c r="X1912" s="15">
        <f ca="1">ROUND(U1912*(1-W1912), 0)</f>
        <v>72</v>
      </c>
      <c r="Y1912" s="20">
        <f ca="1">RAND()</f>
        <v>0.32891286842357903</v>
      </c>
      <c r="Z1912" s="15">
        <f ca="1">IF(B1912=1, ROUND(_xlfn.NORM.INV(Y1912,$C$13,$C$14)*(1+$T$14), 0), ROUND(_xlfn.NORM.INV(Y1912, $D$13, $D$14)*(1+$T$14), 0))</f>
        <v>44</v>
      </c>
      <c r="AA1912" s="20">
        <f ca="1">RAND()</f>
        <v>0.33691501730107054</v>
      </c>
      <c r="AB1912" s="18">
        <f ca="1">IF(B1912=1, ROUND(_xlfn.NORM.INV(AA1912,$C$15,$C$16), 2), ROUND(_xlfn.NORM.INV(AA1912, $D$15, $D$16), 2))</f>
        <v>3439.95</v>
      </c>
      <c r="AC1912" s="15">
        <f ca="1">MIN(G1912,Z1912)</f>
        <v>44</v>
      </c>
      <c r="AD1912" s="15">
        <f ca="1">RAND()</f>
        <v>0.18576882269491779</v>
      </c>
      <c r="AE1912" s="19">
        <f ca="1">(IF(B1912=1, $G$21+($G$22-$G$21)*AD1912, $H$21+($H$22-$H$21)*AD1912))</f>
        <v>2.1501908794322122E-2</v>
      </c>
      <c r="AF1912" s="15">
        <f ca="1">ROUND(AC1912*(1-AE1912), 0)</f>
        <v>43</v>
      </c>
      <c r="AG1912" s="20">
        <f ca="1">RAND()</f>
        <v>0.42606893857037298</v>
      </c>
      <c r="AH1912" s="15">
        <f ca="1">IF(B1912=1, ROUND(_xlfn.NORM.INV(AG1912,$C$17,$C$18)*(1+$T$14), 0), ROUND(_xlfn.NORM.INV(AG1912, $D$17, $D$18)*(1+$T$14), 0))</f>
        <v>281</v>
      </c>
      <c r="AI1912" s="20">
        <f ca="1">RAND()</f>
        <v>0.8687032658023004</v>
      </c>
      <c r="AJ1912" s="18">
        <f ca="1">IF(B1912=1, ROUND(_xlfn.NORM.INV(AI1912,$C$19,$C$20), 2), ROUND(_xlfn.NORM.INV(AI1912, $D$19, $D$20), 2))</f>
        <v>2613.1999999999998</v>
      </c>
      <c r="AK1912" s="15">
        <f ca="1">MIN(ROUND(H1912*(1+$C$22),0),AH1912)</f>
        <v>281</v>
      </c>
      <c r="AL1912" s="20">
        <f ca="1">RAND()</f>
        <v>0.29427625146645064</v>
      </c>
      <c r="AM1912" s="19">
        <f ca="1">(IF(B1912=1, $G$21+($G$22-$G$21)*AL1912, $H$21+($H$22-$H$21)*AL1912))</f>
        <v>2.5299668801325774E-2</v>
      </c>
      <c r="AN1912" s="15">
        <f ca="1">ROUND(AK1912*(1-AM1912), 0)</f>
        <v>274</v>
      </c>
      <c r="AO1912" s="18">
        <f ca="1">SUM(IF(AN1912&gt;H1912, (AN1912-H1912)*($G$23+AJ1912), 0),IF(AF1912&gt;G1912,(AF1912-G1912)*($G$23+AB1912),0),IF(X1912&gt;F1912,(X1912-F1912)*($G$23+T1912),0),IF(P1912&gt;E1912,(P1912-E1912)*($G$23+L1912),0))</f>
        <v>0</v>
      </c>
      <c r="AP1912" s="18">
        <f>-$C$24</f>
        <v>-313614.51120000001</v>
      </c>
      <c r="AQ1912" s="17">
        <f ca="1">L1912*P1912+T1912*X1912+AB1912*AF1912+AJ1912*AN1912-AO1912+AP1912</f>
        <v>1083791.6887999999</v>
      </c>
      <c r="AS1912" s="21">
        <f ca="1">SUM(IF(AN1912&gt;H1912, (AN1912-H1912), 0),IF(AF1912&gt;G1912,(AF1912-G1912),0),IF(X1912&gt;F1912,(X1912-F1912),0),IF(P1912&gt;E1912,(P1912-E1912),0))</f>
        <v>0</v>
      </c>
    </row>
    <row r="1913" spans="1:45" x14ac:dyDescent="0.4">
      <c r="A1913" s="15">
        <v>1885</v>
      </c>
      <c r="B1913" s="15">
        <f ca="1">IF(RAND() &lt; (8/12), 0, 1)</f>
        <v>0</v>
      </c>
      <c r="C1913" s="20">
        <f ca="1">RAND()</f>
        <v>0.20905255579216275</v>
      </c>
      <c r="D1913" s="15" t="str">
        <f ca="1">LOOKUP(C1913,$H$13:$H$16,$F$13:$F$16)</f>
        <v>Airbus A380-800</v>
      </c>
      <c r="E1913" s="15">
        <f ca="1">LOOKUP(D1913,$F$6:$F$9,$I$6:$I$9)</f>
        <v>14</v>
      </c>
      <c r="F1913" s="15">
        <f ca="1">LOOKUP(D1913,$F$6:$F$9,$J$6:$J$9)</f>
        <v>76</v>
      </c>
      <c r="G1913" s="15">
        <f ca="1">LOOKUP(D1913,$F$6:$F$9,$K$6:$K$9)</f>
        <v>56</v>
      </c>
      <c r="H1913" s="15">
        <f ca="1">LOOKUP(D1913,$F$6:$F$9,$L$6:$L$9)</f>
        <v>341</v>
      </c>
      <c r="I1913" s="20">
        <f ca="1">RAND()</f>
        <v>0.18424309184395582</v>
      </c>
      <c r="J1913" s="15">
        <f ca="1">IF(B1913=1, ROUND(_xlfn.NORM.INV(I1913,$C$5,$C$6)*(1+$T$14), 0), ROUND(_xlfn.NORM.INV(I1913, $D$5, $D$6)*(1+$T$14), 0))</f>
        <v>3</v>
      </c>
      <c r="K1913" s="20">
        <f ca="1">RAND()</f>
        <v>0.99104225880669605</v>
      </c>
      <c r="L1913" s="18">
        <f ca="1">IF(B1913=1, ROUND(_xlfn.NORM.INV(K1913,$C$7,$C$8), 2), ROUND(_xlfn.NORM.INV(K1913, $D$7, $D$8), 2))</f>
        <v>11571.33</v>
      </c>
      <c r="M1913" s="15">
        <f ca="1">MIN(E1913,J1913)</f>
        <v>3</v>
      </c>
      <c r="N1913" s="15">
        <f ca="1">RAND()</f>
        <v>0.52160320846335695</v>
      </c>
      <c r="O1913" s="19">
        <f ca="1">(IF(B1913=1, $G$21+($G$22-$G$21)*N1913, $H$21+($H$22-$H$21)*N1913))</f>
        <v>2.5648096253900708E-2</v>
      </c>
      <c r="P1913" s="15">
        <f ca="1">ROUND(M1913*(1-O1913), 0)</f>
        <v>3</v>
      </c>
      <c r="Q1913" s="20">
        <f ca="1">RAND()</f>
        <v>0.93179151275684668</v>
      </c>
      <c r="R1913" s="15">
        <f ca="1">IF(B1913=1, ROUND(_xlfn.NORM.INV(Q1913,$C$9,$C$10)*(1+$T$14), 0), ROUND(_xlfn.NORM.INV(Q1913, $D$9, $D$10)*(1+$T$14), 0))</f>
        <v>56</v>
      </c>
      <c r="S1913" s="20">
        <f ca="1">RAND()</f>
        <v>0.86871850810884121</v>
      </c>
      <c r="T1913" s="18">
        <f ca="1">IF(B1913=1, ROUND(_xlfn.NORM.INV(S1913,$C$11,$C$12), 2), ROUND(_xlfn.NORM.INV(S1913, $D$11, $D$12), 2))</f>
        <v>5501.5</v>
      </c>
      <c r="U1913" s="15">
        <f ca="1">MIN(F1913,R1913)</f>
        <v>56</v>
      </c>
      <c r="V1913" s="15">
        <f ca="1">RAND()</f>
        <v>0.33880474468656618</v>
      </c>
      <c r="W1913" s="19">
        <f ca="1">(IF(B1913=1, $G$21+($G$22-$G$21)*V1913, $H$21+($H$22-$H$21)*V1913))</f>
        <v>2.0164142340596984E-2</v>
      </c>
      <c r="X1913" s="15">
        <f ca="1">ROUND(U1913*(1-W1913), 0)</f>
        <v>55</v>
      </c>
      <c r="Y1913" s="20">
        <f ca="1">RAND()</f>
        <v>0.68365955245771703</v>
      </c>
      <c r="Z1913" s="15">
        <f ca="1">IF(B1913=1, ROUND(_xlfn.NORM.INV(Y1913,$C$13,$C$14)*(1+$T$14), 0), ROUND(_xlfn.NORM.INV(Y1913, $D$13, $D$14)*(1+$T$14), 0))</f>
        <v>40</v>
      </c>
      <c r="AA1913" s="20">
        <f ca="1">RAND()</f>
        <v>0.5330960874340881</v>
      </c>
      <c r="AB1913" s="18">
        <f ca="1">IF(B1913=1, ROUND(_xlfn.NORM.INV(AA1913,$C$15,$C$16), 2), ROUND(_xlfn.NORM.INV(AA1913, $D$15, $D$16), 2))</f>
        <v>2808.06</v>
      </c>
      <c r="AC1913" s="15">
        <f ca="1">MIN(G1913,Z1913)</f>
        <v>40</v>
      </c>
      <c r="AD1913" s="15">
        <f ca="1">RAND()</f>
        <v>0.29069662064022006</v>
      </c>
      <c r="AE1913" s="19">
        <f ca="1">(IF(B1913=1, $G$21+($G$22-$G$21)*AD1913, $H$21+($H$22-$H$21)*AD1913))</f>
        <v>1.8720898619206602E-2</v>
      </c>
      <c r="AF1913" s="15">
        <f ca="1">ROUND(AC1913*(1-AE1913), 0)</f>
        <v>39</v>
      </c>
      <c r="AG1913" s="20">
        <f ca="1">RAND()</f>
        <v>8.392377336823531E-2</v>
      </c>
      <c r="AH1913" s="15">
        <f ca="1">IF(B1913=1, ROUND(_xlfn.NORM.INV(AG1913,$C$17,$C$18)*(1+$T$14), 0), ROUND(_xlfn.NORM.INV(AG1913, $D$17, $D$18)*(1+$T$14), 0))</f>
        <v>127</v>
      </c>
      <c r="AI1913" s="20">
        <f ca="1">RAND()</f>
        <v>0.17032178643034435</v>
      </c>
      <c r="AJ1913" s="18">
        <f ca="1">IF(B1913=1, ROUND(_xlfn.NORM.INV(AI1913,$C$19,$C$20), 2), ROUND(_xlfn.NORM.INV(AI1913, $D$19, $D$20), 2))</f>
        <v>1676.35</v>
      </c>
      <c r="AK1913" s="15">
        <f ca="1">MIN(ROUND(H1913*(1+$C$22),0),AH1913)</f>
        <v>127</v>
      </c>
      <c r="AL1913" s="20">
        <f ca="1">RAND()</f>
        <v>8.6956089974733253E-2</v>
      </c>
      <c r="AM1913" s="19">
        <f ca="1">(IF(B1913=1, $G$21+($G$22-$G$21)*AL1913, $H$21+($H$22-$H$21)*AL1913))</f>
        <v>1.2608682699241997E-2</v>
      </c>
      <c r="AN1913" s="15">
        <f ca="1">ROUND(AK1913*(1-AM1913), 0)</f>
        <v>125</v>
      </c>
      <c r="AO1913" s="18">
        <f ca="1">SUM(IF(AN1913&gt;H1913, (AN1913-H1913)*($G$23+AJ1913), 0),IF(AF1913&gt;G1913,(AF1913-G1913)*($G$23+AB1913),0),IF(X1913&gt;F1913,(X1913-F1913)*($G$23+T1913),0),IF(P1913&gt;E1913,(P1913-E1913)*($G$23+L1913),0))</f>
        <v>0</v>
      </c>
      <c r="AP1913" s="18">
        <f>-$C$24</f>
        <v>-313614.51120000001</v>
      </c>
      <c r="AQ1913" s="17">
        <f ca="1">L1913*P1913+T1913*X1913+AB1913*AF1913+AJ1913*AN1913-AO1913+AP1913</f>
        <v>342740.06879999995</v>
      </c>
      <c r="AS1913" s="21">
        <f ca="1">SUM(IF(AN1913&gt;H1913, (AN1913-H1913), 0),IF(AF1913&gt;G1913,(AF1913-G1913),0),IF(X1913&gt;F1913,(X1913-F1913),0),IF(P1913&gt;E1913,(P1913-E1913),0))</f>
        <v>0</v>
      </c>
    </row>
    <row r="1914" spans="1:45" x14ac:dyDescent="0.4">
      <c r="A1914" s="15">
        <v>1886</v>
      </c>
      <c r="B1914" s="15">
        <f ca="1">IF(RAND() &lt; (8/12), 0, 1)</f>
        <v>0</v>
      </c>
      <c r="C1914" s="20">
        <f ca="1">RAND()</f>
        <v>7.2267776059175115E-2</v>
      </c>
      <c r="D1914" s="15" t="str">
        <f ca="1">LOOKUP(C1914,$H$13:$H$16,$F$13:$F$16)</f>
        <v>Airbus A350-900</v>
      </c>
      <c r="E1914" s="15">
        <f ca="1">LOOKUP(D1914,$F$6:$F$9,$I$6:$I$9)</f>
        <v>0</v>
      </c>
      <c r="F1914" s="15">
        <f ca="1">LOOKUP(D1914,$F$6:$F$9,$J$6:$J$9)</f>
        <v>32</v>
      </c>
      <c r="G1914" s="15">
        <f ca="1">LOOKUP(D1914,$F$6:$F$9,$K$6:$K$9)</f>
        <v>21</v>
      </c>
      <c r="H1914" s="15">
        <f ca="1">LOOKUP(D1914,$F$6:$F$9,$L$6:$L$9)</f>
        <v>259</v>
      </c>
      <c r="I1914" s="20">
        <f ca="1">RAND()</f>
        <v>0.72294927708033574</v>
      </c>
      <c r="J1914" s="15">
        <f ca="1">IF(B1914=1, ROUND(_xlfn.NORM.INV(I1914,$C$5,$C$6)*(1+$T$14), 0), ROUND(_xlfn.NORM.INV(I1914, $D$5, $D$6)*(1+$T$14), 0))</f>
        <v>5</v>
      </c>
      <c r="K1914" s="20">
        <f ca="1">RAND()</f>
        <v>0.94408186180537912</v>
      </c>
      <c r="L1914" s="18">
        <f ca="1">IF(B1914=1, ROUND(_xlfn.NORM.INV(K1914,$C$7,$C$8), 2), ROUND(_xlfn.NORM.INV(K1914, $D$7, $D$8), 2))</f>
        <v>11217.04</v>
      </c>
      <c r="M1914" s="15">
        <f ca="1">MIN(E1914,J1914)</f>
        <v>0</v>
      </c>
      <c r="N1914" s="15">
        <f ca="1">RAND()</f>
        <v>0.63499338022226415</v>
      </c>
      <c r="O1914" s="19">
        <f ca="1">(IF(B1914=1, $G$21+($G$22-$G$21)*N1914, $H$21+($H$22-$H$21)*N1914))</f>
        <v>2.9049801406667922E-2</v>
      </c>
      <c r="P1914" s="15">
        <f ca="1">ROUND(M1914*(1-O1914), 0)</f>
        <v>0</v>
      </c>
      <c r="Q1914" s="20">
        <f ca="1">RAND()</f>
        <v>0.58306894075236226</v>
      </c>
      <c r="R1914" s="15">
        <f ca="1">IF(B1914=1, ROUND(_xlfn.NORM.INV(Q1914,$C$9,$C$10)*(1+$T$14), 0), ROUND(_xlfn.NORM.INV(Q1914, $D$9, $D$10)*(1+$T$14), 0))</f>
        <v>42</v>
      </c>
      <c r="S1914" s="20">
        <f ca="1">RAND()</f>
        <v>0.41380146919286465</v>
      </c>
      <c r="T1914" s="18">
        <f ca="1">IF(B1914=1, ROUND(_xlfn.NORM.INV(S1914,$C$11,$C$12), 2), ROUND(_xlfn.NORM.INV(S1914, $D$11, $D$12), 2))</f>
        <v>5196.5600000000004</v>
      </c>
      <c r="U1914" s="15">
        <f ca="1">MIN(F1914,R1914)</f>
        <v>32</v>
      </c>
      <c r="V1914" s="15">
        <f ca="1">RAND()</f>
        <v>0.60086828035474427</v>
      </c>
      <c r="W1914" s="19">
        <f ca="1">(IF(B1914=1, $G$21+($G$22-$G$21)*V1914, $H$21+($H$22-$H$21)*V1914))</f>
        <v>2.802604841064233E-2</v>
      </c>
      <c r="X1914" s="15">
        <f ca="1">ROUND(U1914*(1-W1914), 0)</f>
        <v>31</v>
      </c>
      <c r="Y1914" s="20">
        <f ca="1">RAND()</f>
        <v>0.62158374020770435</v>
      </c>
      <c r="Z1914" s="15">
        <f ca="1">IF(B1914=1, ROUND(_xlfn.NORM.INV(Y1914,$C$13,$C$14)*(1+$T$14), 0), ROUND(_xlfn.NORM.INV(Y1914, $D$13, $D$14)*(1+$T$14), 0))</f>
        <v>39</v>
      </c>
      <c r="AA1914" s="20">
        <f ca="1">RAND()</f>
        <v>0.2039337291986657</v>
      </c>
      <c r="AB1914" s="18">
        <f ca="1">IF(B1914=1, ROUND(_xlfn.NORM.INV(AA1914,$C$15,$C$16), 2), ROUND(_xlfn.NORM.INV(AA1914, $D$15, $D$16), 2))</f>
        <v>2697.38</v>
      </c>
      <c r="AC1914" s="15">
        <f ca="1">MIN(G1914,Z1914)</f>
        <v>21</v>
      </c>
      <c r="AD1914" s="15">
        <f ca="1">RAND()</f>
        <v>0.86630467755338347</v>
      </c>
      <c r="AE1914" s="19">
        <f ca="1">(IF(B1914=1, $G$21+($G$22-$G$21)*AD1914, $H$21+($H$22-$H$21)*AD1914))</f>
        <v>3.5989140326601506E-2</v>
      </c>
      <c r="AF1914" s="15">
        <f ca="1">ROUND(AC1914*(1-AE1914), 0)</f>
        <v>20</v>
      </c>
      <c r="AG1914" s="20">
        <f ca="1">RAND()</f>
        <v>0.19969756033638286</v>
      </c>
      <c r="AH1914" s="15">
        <f ca="1">IF(B1914=1, ROUND(_xlfn.NORM.INV(AG1914,$C$17,$C$18)*(1+$T$14), 0), ROUND(_xlfn.NORM.INV(AG1914, $D$17, $D$18)*(1+$T$14), 0))</f>
        <v>155</v>
      </c>
      <c r="AI1914" s="20">
        <f ca="1">RAND()</f>
        <v>0.64555912555040951</v>
      </c>
      <c r="AJ1914" s="18">
        <f ca="1">IF(B1914=1, ROUND(_xlfn.NORM.INV(AI1914,$C$19,$C$20), 2), ROUND(_xlfn.NORM.INV(AI1914, $D$19, $D$20), 2))</f>
        <v>1777.09</v>
      </c>
      <c r="AK1914" s="15">
        <f ca="1">MIN(ROUND(H1914*(1+$C$22),0),AH1914)</f>
        <v>155</v>
      </c>
      <c r="AL1914" s="20">
        <f ca="1">RAND()</f>
        <v>0.43544986467708657</v>
      </c>
      <c r="AM1914" s="19">
        <f ca="1">(IF(B1914=1, $G$21+($G$22-$G$21)*AL1914, $H$21+($H$22-$H$21)*AL1914))</f>
        <v>2.3063495940312595E-2</v>
      </c>
      <c r="AN1914" s="15">
        <f ca="1">ROUND(AK1914*(1-AM1914), 0)</f>
        <v>151</v>
      </c>
      <c r="AO1914" s="18">
        <f ca="1">SUM(IF(AN1914&gt;H1914, (AN1914-H1914)*($G$23+AJ1914), 0),IF(AF1914&gt;G1914,(AF1914-G1914)*($G$23+AB1914),0),IF(X1914&gt;F1914,(X1914-F1914)*($G$23+T1914),0),IF(P1914&gt;E1914,(P1914-E1914)*($G$23+L1914),0))</f>
        <v>0</v>
      </c>
      <c r="AP1914" s="18">
        <f>-$C$24</f>
        <v>-313614.51120000001</v>
      </c>
      <c r="AQ1914" s="17">
        <f ca="1">L1914*P1914+T1914*X1914+AB1914*AF1914+AJ1914*AN1914-AO1914+AP1914</f>
        <v>169767.03879999998</v>
      </c>
      <c r="AS1914" s="21">
        <f ca="1">SUM(IF(AN1914&gt;H1914, (AN1914-H1914), 0),IF(AF1914&gt;G1914,(AF1914-G1914),0),IF(X1914&gt;F1914,(X1914-F1914),0),IF(P1914&gt;E1914,(P1914-E1914),0))</f>
        <v>0</v>
      </c>
    </row>
    <row r="1915" spans="1:45" x14ac:dyDescent="0.4">
      <c r="A1915" s="15">
        <v>1887</v>
      </c>
      <c r="B1915" s="15">
        <f ca="1">IF(RAND() &lt; (8/12), 0, 1)</f>
        <v>1</v>
      </c>
      <c r="C1915" s="20">
        <f ca="1">RAND()</f>
        <v>0.58659069821458554</v>
      </c>
      <c r="D1915" s="15" t="str">
        <f ca="1">LOOKUP(C1915,$H$13:$H$16,$F$13:$F$16)</f>
        <v>Boeing 777-200LR</v>
      </c>
      <c r="E1915" s="15">
        <f ca="1">LOOKUP(D1915,$F$6:$F$9,$I$6:$I$9)</f>
        <v>0</v>
      </c>
      <c r="F1915" s="15">
        <f ca="1">LOOKUP(D1915,$F$6:$F$9,$J$6:$J$9)</f>
        <v>38</v>
      </c>
      <c r="G1915" s="15">
        <f ca="1">LOOKUP(D1915,$F$6:$F$9,$K$6:$K$9)</f>
        <v>0</v>
      </c>
      <c r="H1915" s="15">
        <f ca="1">LOOKUP(D1915,$F$6:$F$9,$L$6:$L$9)</f>
        <v>264</v>
      </c>
      <c r="I1915" s="20">
        <f ca="1">RAND()</f>
        <v>0.40201481167887643</v>
      </c>
      <c r="J1915" s="15">
        <f ca="1">IF(B1915=1, ROUND(_xlfn.NORM.INV(I1915,$C$5,$C$6)*(1+$T$14), 0), ROUND(_xlfn.NORM.INV(I1915, $D$5, $D$6)*(1+$T$14), 0))</f>
        <v>6</v>
      </c>
      <c r="K1915" s="20">
        <f ca="1">RAND()</f>
        <v>0.13024712514827874</v>
      </c>
      <c r="L1915" s="18">
        <f ca="1">IF(B1915=1, ROUND(_xlfn.NORM.INV(K1915,$C$7,$C$8), 2), ROUND(_xlfn.NORM.INV(K1915, $D$7, $D$8), 2))</f>
        <v>11629.63</v>
      </c>
      <c r="M1915" s="15">
        <f ca="1">MIN(E1915,J1915)</f>
        <v>0</v>
      </c>
      <c r="N1915" s="15">
        <f ca="1">RAND()</f>
        <v>0.15934410671246613</v>
      </c>
      <c r="O1915" s="19">
        <f ca="1">(IF(B1915=1, $G$21+($G$22-$G$21)*N1915, $H$21+($H$22-$H$21)*N1915))</f>
        <v>2.0577043734936316E-2</v>
      </c>
      <c r="P1915" s="15">
        <f ca="1">ROUND(M1915*(1-O1915), 0)</f>
        <v>0</v>
      </c>
      <c r="Q1915" s="20">
        <f ca="1">RAND()</f>
        <v>0.13572378023779008</v>
      </c>
      <c r="R1915" s="15">
        <f ca="1">IF(B1915=1, ROUND(_xlfn.NORM.INV(Q1915,$C$9,$C$10)*(1+$T$14), 0), ROUND(_xlfn.NORM.INV(Q1915, $D$9, $D$10)*(1+$T$14), 0))</f>
        <v>33</v>
      </c>
      <c r="S1915" s="20">
        <f ca="1">RAND()</f>
        <v>3.5637536108685142E-2</v>
      </c>
      <c r="T1915" s="18">
        <f ca="1">IF(B1915=1, ROUND(_xlfn.NORM.INV(S1915,$C$11,$C$12), 2), ROUND(_xlfn.NORM.INV(S1915, $D$11, $D$12), 2))</f>
        <v>5203.01</v>
      </c>
      <c r="U1915" s="15">
        <f ca="1">MIN(F1915,R1915)</f>
        <v>33</v>
      </c>
      <c r="V1915" s="15">
        <f ca="1">RAND()</f>
        <v>0.80290469774466633</v>
      </c>
      <c r="W1915" s="19">
        <f ca="1">(IF(B1915=1, $G$21+($G$22-$G$21)*V1915, $H$21+($H$22-$H$21)*V1915))</f>
        <v>4.3101664421063321E-2</v>
      </c>
      <c r="X1915" s="15">
        <f ca="1">ROUND(U1915*(1-W1915), 0)</f>
        <v>32</v>
      </c>
      <c r="Y1915" s="20">
        <f ca="1">RAND()</f>
        <v>0.97514622751037605</v>
      </c>
      <c r="Z1915" s="15">
        <f ca="1">IF(B1915=1, ROUND(_xlfn.NORM.INV(Y1915,$C$13,$C$14)*(1+$T$14), 0), ROUND(_xlfn.NORM.INV(Y1915, $D$13, $D$14)*(1+$T$14), 0))</f>
        <v>100</v>
      </c>
      <c r="AA1915" s="20">
        <f ca="1">RAND()</f>
        <v>0.31169968252995894</v>
      </c>
      <c r="AB1915" s="18">
        <f ca="1">IF(B1915=1, ROUND(_xlfn.NORM.INV(AA1915,$C$15,$C$16), 2), ROUND(_xlfn.NORM.INV(AA1915, $D$15, $D$16), 2))</f>
        <v>3406.22</v>
      </c>
      <c r="AC1915" s="15">
        <f ca="1">MIN(G1915,Z1915)</f>
        <v>0</v>
      </c>
      <c r="AD1915" s="15">
        <f ca="1">RAND()</f>
        <v>0.62243138313526103</v>
      </c>
      <c r="AE1915" s="19">
        <f ca="1">(IF(B1915=1, $G$21+($G$22-$G$21)*AD1915, $H$21+($H$22-$H$21)*AD1915))</f>
        <v>3.6785098409734138E-2</v>
      </c>
      <c r="AF1915" s="15">
        <f ca="1">ROUND(AC1915*(1-AE1915), 0)</f>
        <v>0</v>
      </c>
      <c r="AG1915" s="20">
        <f ca="1">RAND()</f>
        <v>0.45185269594524913</v>
      </c>
      <c r="AH1915" s="15">
        <f ca="1">IF(B1915=1, ROUND(_xlfn.NORM.INV(AG1915,$C$17,$C$18)*(1+$T$14), 0), ROUND(_xlfn.NORM.INV(AG1915, $D$17, $D$18)*(1+$T$14), 0))</f>
        <v>289</v>
      </c>
      <c r="AI1915" s="20">
        <f ca="1">RAND()</f>
        <v>0.42377936784498405</v>
      </c>
      <c r="AJ1915" s="18">
        <f ca="1">IF(B1915=1, ROUND(_xlfn.NORM.INV(AI1915,$C$19,$C$20), 2), ROUND(_xlfn.NORM.INV(AI1915, $D$19, $D$20), 2))</f>
        <v>2218.6999999999998</v>
      </c>
      <c r="AK1915" s="15">
        <f ca="1">MIN(ROUND(H1915*(1+$C$22),0),AH1915)</f>
        <v>277</v>
      </c>
      <c r="AL1915" s="20">
        <f ca="1">RAND()</f>
        <v>3.7303411701535727E-2</v>
      </c>
      <c r="AM1915" s="19">
        <f ca="1">(IF(B1915=1, $G$21+($G$22-$G$21)*AL1915, $H$21+($H$22-$H$21)*AL1915))</f>
        <v>1.6305619409553749E-2</v>
      </c>
      <c r="AN1915" s="15">
        <f ca="1">ROUND(AK1915*(1-AM1915), 0)</f>
        <v>272</v>
      </c>
      <c r="AO1915" s="18">
        <f ca="1">SUM(IF(AN1915&gt;H1915, (AN1915-H1915)*($G$23+AJ1915), 0),IF(AF1915&gt;G1915,(AF1915-G1915)*($G$23+AB1915),0),IF(X1915&gt;F1915,(X1915-F1915)*($G$23+T1915),0),IF(P1915&gt;E1915,(P1915-E1915)*($G$23+L1915),0))</f>
        <v>24557.599999999999</v>
      </c>
      <c r="AP1915" s="18">
        <f>-$C$24</f>
        <v>-313614.51120000001</v>
      </c>
      <c r="AQ1915" s="17">
        <f ca="1">L1915*P1915+T1915*X1915+AB1915*AF1915+AJ1915*AN1915-AO1915+AP1915</f>
        <v>431810.60879999999</v>
      </c>
      <c r="AS1915" s="21">
        <f ca="1">SUM(IF(AN1915&gt;H1915, (AN1915-H1915), 0),IF(AF1915&gt;G1915,(AF1915-G1915),0),IF(X1915&gt;F1915,(X1915-F1915),0),IF(P1915&gt;E1915,(P1915-E1915),0))</f>
        <v>8</v>
      </c>
    </row>
    <row r="1916" spans="1:45" x14ac:dyDescent="0.4">
      <c r="A1916" s="15">
        <v>1888</v>
      </c>
      <c r="B1916" s="15">
        <f ca="1">IF(RAND() &lt; (8/12), 0, 1)</f>
        <v>0</v>
      </c>
      <c r="C1916" s="20">
        <f ca="1">RAND()</f>
        <v>5.1989167162714511E-2</v>
      </c>
      <c r="D1916" s="15" t="str">
        <f ca="1">LOOKUP(C1916,$H$13:$H$16,$F$13:$F$16)</f>
        <v>Airbus A350-900</v>
      </c>
      <c r="E1916" s="15">
        <f ca="1">LOOKUP(D1916,$F$6:$F$9,$I$6:$I$9)</f>
        <v>0</v>
      </c>
      <c r="F1916" s="15">
        <f ca="1">LOOKUP(D1916,$F$6:$F$9,$J$6:$J$9)</f>
        <v>32</v>
      </c>
      <c r="G1916" s="15">
        <f ca="1">LOOKUP(D1916,$F$6:$F$9,$K$6:$K$9)</f>
        <v>21</v>
      </c>
      <c r="H1916" s="15">
        <f ca="1">LOOKUP(D1916,$F$6:$F$9,$L$6:$L$9)</f>
        <v>259</v>
      </c>
      <c r="I1916" s="20">
        <f ca="1">RAND()</f>
        <v>0.87526078978539268</v>
      </c>
      <c r="J1916" s="15">
        <f ca="1">IF(B1916=1, ROUND(_xlfn.NORM.INV(I1916,$C$5,$C$6)*(1+$T$14), 0), ROUND(_xlfn.NORM.INV(I1916, $D$5, $D$6)*(1+$T$14), 0))</f>
        <v>5</v>
      </c>
      <c r="K1916" s="20">
        <f ca="1">RAND()</f>
        <v>0.83515483687409398</v>
      </c>
      <c r="L1916" s="18">
        <f ca="1">IF(B1916=1, ROUND(_xlfn.NORM.INV(K1916,$C$7,$C$8), 2), ROUND(_xlfn.NORM.INV(K1916, $D$7, $D$8), 2))</f>
        <v>10936.63</v>
      </c>
      <c r="M1916" s="15">
        <f ca="1">MIN(E1916,J1916)</f>
        <v>0</v>
      </c>
      <c r="N1916" s="15">
        <f ca="1">RAND()</f>
        <v>0.93082918902185818</v>
      </c>
      <c r="O1916" s="19">
        <f ca="1">(IF(B1916=1, $G$21+($G$22-$G$21)*N1916, $H$21+($H$22-$H$21)*N1916))</f>
        <v>3.7924875670655743E-2</v>
      </c>
      <c r="P1916" s="15">
        <f ca="1">ROUND(M1916*(1-O1916), 0)</f>
        <v>0</v>
      </c>
      <c r="Q1916" s="20">
        <f ca="1">RAND()</f>
        <v>0.63242026297791643</v>
      </c>
      <c r="R1916" s="15">
        <f ca="1">IF(B1916=1, ROUND(_xlfn.NORM.INV(Q1916,$C$9,$C$10)*(1+$T$14), 0), ROUND(_xlfn.NORM.INV(Q1916, $D$9, $D$10)*(1+$T$14), 0))</f>
        <v>43</v>
      </c>
      <c r="S1916" s="20">
        <f ca="1">RAND()</f>
        <v>0.60326891188781728</v>
      </c>
      <c r="T1916" s="18">
        <f ca="1">IF(B1916=1, ROUND(_xlfn.NORM.INV(S1916,$C$11,$C$12), 2), ROUND(_xlfn.NORM.INV(S1916, $D$11, $D$12), 2))</f>
        <v>5305.85</v>
      </c>
      <c r="U1916" s="15">
        <f ca="1">MIN(F1916,R1916)</f>
        <v>32</v>
      </c>
      <c r="V1916" s="15">
        <f ca="1">RAND()</f>
        <v>0.60465168908018063</v>
      </c>
      <c r="W1916" s="19">
        <f ca="1">(IF(B1916=1, $G$21+($G$22-$G$21)*V1916, $H$21+($H$22-$H$21)*V1916))</f>
        <v>2.8139550672405415E-2</v>
      </c>
      <c r="X1916" s="15">
        <f ca="1">ROUND(U1916*(1-W1916), 0)</f>
        <v>31</v>
      </c>
      <c r="Y1916" s="20">
        <f ca="1">RAND()</f>
        <v>0.38976481647457273</v>
      </c>
      <c r="Z1916" s="15">
        <f ca="1">IF(B1916=1, ROUND(_xlfn.NORM.INV(Y1916,$C$13,$C$14)*(1+$T$14), 0), ROUND(_xlfn.NORM.INV(Y1916, $D$13, $D$14)*(1+$T$14), 0))</f>
        <v>33</v>
      </c>
      <c r="AA1916" s="20">
        <f ca="1">RAND()</f>
        <v>0.22665154308650171</v>
      </c>
      <c r="AB1916" s="18">
        <f ca="1">IF(B1916=1, ROUND(_xlfn.NORM.INV(AA1916,$C$15,$C$16), 2), ROUND(_xlfn.NORM.INV(AA1916, $D$15, $D$16), 2))</f>
        <v>2706.83</v>
      </c>
      <c r="AC1916" s="15">
        <f ca="1">MIN(G1916,Z1916)</f>
        <v>21</v>
      </c>
      <c r="AD1916" s="15">
        <f ca="1">RAND()</f>
        <v>0.66248416792245324</v>
      </c>
      <c r="AE1916" s="19">
        <f ca="1">(IF(B1916=1, $G$21+($G$22-$G$21)*AD1916, $H$21+($H$22-$H$21)*AD1916))</f>
        <v>2.9874525037673599E-2</v>
      </c>
      <c r="AF1916" s="15">
        <f ca="1">ROUND(AC1916*(1-AE1916), 0)</f>
        <v>20</v>
      </c>
      <c r="AG1916" s="20">
        <f ca="1">RAND()</f>
        <v>0.74011398135038797</v>
      </c>
      <c r="AH1916" s="15">
        <f ca="1">IF(B1916=1, ROUND(_xlfn.NORM.INV(AG1916,$C$17,$C$18)*(1+$T$14), 0), ROUND(_xlfn.NORM.INV(AG1916, $D$17, $D$18)*(1+$T$14), 0))</f>
        <v>233</v>
      </c>
      <c r="AI1916" s="20">
        <f ca="1">RAND()</f>
        <v>0.39017764713156744</v>
      </c>
      <c r="AJ1916" s="18">
        <f ca="1">IF(B1916=1, ROUND(_xlfn.NORM.INV(AI1916,$C$19,$C$20), 2), ROUND(_xlfn.NORM.INV(AI1916, $D$19, $D$20), 2))</f>
        <v>1727.55</v>
      </c>
      <c r="AK1916" s="15">
        <f ca="1">MIN(ROUND(H1916*(1+$C$22),0),AH1916)</f>
        <v>233</v>
      </c>
      <c r="AL1916" s="20">
        <f ca="1">RAND()</f>
        <v>0.4211948851717281</v>
      </c>
      <c r="AM1916" s="19">
        <f ca="1">(IF(B1916=1, $G$21+($G$22-$G$21)*AL1916, $H$21+($H$22-$H$21)*AL1916))</f>
        <v>2.2635846555151842E-2</v>
      </c>
      <c r="AN1916" s="15">
        <f ca="1">ROUND(AK1916*(1-AM1916), 0)</f>
        <v>228</v>
      </c>
      <c r="AO1916" s="18">
        <f ca="1">SUM(IF(AN1916&gt;H1916, (AN1916-H1916)*($G$23+AJ1916), 0),IF(AF1916&gt;G1916,(AF1916-G1916)*($G$23+AB1916),0),IF(X1916&gt;F1916,(X1916-F1916)*($G$23+T1916),0),IF(P1916&gt;E1916,(P1916-E1916)*($G$23+L1916),0))</f>
        <v>0</v>
      </c>
      <c r="AP1916" s="18">
        <f>-$C$24</f>
        <v>-313614.51120000001</v>
      </c>
      <c r="AQ1916" s="17">
        <f ca="1">L1916*P1916+T1916*X1916+AB1916*AF1916+AJ1916*AN1916-AO1916+AP1916</f>
        <v>298884.83879999997</v>
      </c>
      <c r="AS1916" s="21">
        <f ca="1">SUM(IF(AN1916&gt;H1916, (AN1916-H1916), 0),IF(AF1916&gt;G1916,(AF1916-G1916),0),IF(X1916&gt;F1916,(X1916-F1916),0),IF(P1916&gt;E1916,(P1916-E1916),0))</f>
        <v>0</v>
      </c>
    </row>
    <row r="1917" spans="1:45" x14ac:dyDescent="0.4">
      <c r="A1917" s="15">
        <v>1889</v>
      </c>
      <c r="B1917" s="15">
        <f ca="1">IF(RAND() &lt; (8/12), 0, 1)</f>
        <v>0</v>
      </c>
      <c r="C1917" s="20">
        <f ca="1">RAND()</f>
        <v>9.8790741128933601E-2</v>
      </c>
      <c r="D1917" s="15" t="str">
        <f ca="1">LOOKUP(C1917,$H$13:$H$16,$F$13:$F$16)</f>
        <v>Airbus A350-900</v>
      </c>
      <c r="E1917" s="15">
        <f ca="1">LOOKUP(D1917,$F$6:$F$9,$I$6:$I$9)</f>
        <v>0</v>
      </c>
      <c r="F1917" s="15">
        <f ca="1">LOOKUP(D1917,$F$6:$F$9,$J$6:$J$9)</f>
        <v>32</v>
      </c>
      <c r="G1917" s="15">
        <f ca="1">LOOKUP(D1917,$F$6:$F$9,$K$6:$K$9)</f>
        <v>21</v>
      </c>
      <c r="H1917" s="15">
        <f ca="1">LOOKUP(D1917,$F$6:$F$9,$L$6:$L$9)</f>
        <v>259</v>
      </c>
      <c r="I1917" s="20">
        <f ca="1">RAND()</f>
        <v>0.70468925831313278</v>
      </c>
      <c r="J1917" s="15">
        <f ca="1">IF(B1917=1, ROUND(_xlfn.NORM.INV(I1917,$C$5,$C$6)*(1+$T$14), 0), ROUND(_xlfn.NORM.INV(I1917, $D$5, $D$6)*(1+$T$14), 0))</f>
        <v>5</v>
      </c>
      <c r="K1917" s="20">
        <f ca="1">RAND()</f>
        <v>0.60463391476203798</v>
      </c>
      <c r="L1917" s="18">
        <f ca="1">IF(B1917=1, ROUND(_xlfn.NORM.INV(K1917,$C$7,$C$8), 2), ROUND(_xlfn.NORM.INV(K1917, $D$7, $D$8), 2))</f>
        <v>10613.32</v>
      </c>
      <c r="M1917" s="15">
        <f ca="1">MIN(E1917,J1917)</f>
        <v>0</v>
      </c>
      <c r="N1917" s="15">
        <f ca="1">RAND()</f>
        <v>6.8327381188765912E-2</v>
      </c>
      <c r="O1917" s="19">
        <f ca="1">(IF(B1917=1, $G$21+($G$22-$G$21)*N1917, $H$21+($H$22-$H$21)*N1917))</f>
        <v>1.2049821435662977E-2</v>
      </c>
      <c r="P1917" s="15">
        <f ca="1">ROUND(M1917*(1-O1917), 0)</f>
        <v>0</v>
      </c>
      <c r="Q1917" s="20">
        <f ca="1">RAND()</f>
        <v>0.54616195128715228</v>
      </c>
      <c r="R1917" s="15">
        <f ca="1">IF(B1917=1, ROUND(_xlfn.NORM.INV(Q1917,$C$9,$C$10)*(1+$T$14), 0), ROUND(_xlfn.NORM.INV(Q1917, $D$9, $D$10)*(1+$T$14), 0))</f>
        <v>41</v>
      </c>
      <c r="S1917" s="20">
        <f ca="1">RAND()</f>
        <v>0.81071838933900553</v>
      </c>
      <c r="T1917" s="18">
        <f ca="1">IF(B1917=1, ROUND(_xlfn.NORM.INV(S1917,$C$11,$C$12), 2), ROUND(_xlfn.NORM.INV(S1917, $D$11, $D$12), 2))</f>
        <v>5446.85</v>
      </c>
      <c r="U1917" s="15">
        <f ca="1">MIN(F1917,R1917)</f>
        <v>32</v>
      </c>
      <c r="V1917" s="15">
        <f ca="1">RAND()</f>
        <v>0.94899393291303913</v>
      </c>
      <c r="W1917" s="19">
        <f ca="1">(IF(B1917=1, $G$21+($G$22-$G$21)*V1917, $H$21+($H$22-$H$21)*V1917))</f>
        <v>3.8469817987391172E-2</v>
      </c>
      <c r="X1917" s="15">
        <f ca="1">ROUND(U1917*(1-W1917), 0)</f>
        <v>31</v>
      </c>
      <c r="Y1917" s="20">
        <f ca="1">RAND()</f>
        <v>0.8630891924107239</v>
      </c>
      <c r="Z1917" s="15">
        <f ca="1">IF(B1917=1, ROUND(_xlfn.NORM.INV(Y1917,$C$13,$C$14)*(1+$T$14), 0), ROUND(_xlfn.NORM.INV(Y1917, $D$13, $D$14)*(1+$T$14), 0))</f>
        <v>46</v>
      </c>
      <c r="AA1917" s="20">
        <f ca="1">RAND()</f>
        <v>7.5198381868269326E-2</v>
      </c>
      <c r="AB1917" s="18">
        <f ca="1">IF(B1917=1, ROUND(_xlfn.NORM.INV(AA1917,$C$15,$C$16), 2), ROUND(_xlfn.NORM.INV(AA1917, $D$15, $D$16), 2))</f>
        <v>2623.18</v>
      </c>
      <c r="AC1917" s="15">
        <f ca="1">MIN(G1917,Z1917)</f>
        <v>21</v>
      </c>
      <c r="AD1917" s="15">
        <f ca="1">RAND()</f>
        <v>0.54792511454103687</v>
      </c>
      <c r="AE1917" s="19">
        <f ca="1">(IF(B1917=1, $G$21+($G$22-$G$21)*AD1917, $H$21+($H$22-$H$21)*AD1917))</f>
        <v>2.6437753436231108E-2</v>
      </c>
      <c r="AF1917" s="15">
        <f ca="1">ROUND(AC1917*(1-AE1917), 0)</f>
        <v>20</v>
      </c>
      <c r="AG1917" s="20">
        <f ca="1">RAND()</f>
        <v>0.31689147423827535</v>
      </c>
      <c r="AH1917" s="15">
        <f ca="1">IF(B1917=1, ROUND(_xlfn.NORM.INV(AG1917,$C$17,$C$18)*(1+$T$14), 0), ROUND(_xlfn.NORM.INV(AG1917, $D$17, $D$18)*(1+$T$14), 0))</f>
        <v>174</v>
      </c>
      <c r="AI1917" s="20">
        <f ca="1">RAND()</f>
        <v>0.71735023770062645</v>
      </c>
      <c r="AJ1917" s="18">
        <f ca="1">IF(B1917=1, ROUND(_xlfn.NORM.INV(AI1917,$C$19,$C$20), 2), ROUND(_xlfn.NORM.INV(AI1917, $D$19, $D$20), 2))</f>
        <v>1792.41</v>
      </c>
      <c r="AK1917" s="15">
        <f ca="1">MIN(ROUND(H1917*(1+$C$22),0),AH1917)</f>
        <v>174</v>
      </c>
      <c r="AL1917" s="20">
        <f ca="1">RAND()</f>
        <v>8.8006433924181282E-2</v>
      </c>
      <c r="AM1917" s="19">
        <f ca="1">(IF(B1917=1, $G$21+($G$22-$G$21)*AL1917, $H$21+($H$22-$H$21)*AL1917))</f>
        <v>1.2640193017725438E-2</v>
      </c>
      <c r="AN1917" s="15">
        <f ca="1">ROUND(AK1917*(1-AM1917), 0)</f>
        <v>172</v>
      </c>
      <c r="AO1917" s="18">
        <f ca="1">SUM(IF(AN1917&gt;H1917, (AN1917-H1917)*($G$23+AJ1917), 0),IF(AF1917&gt;G1917,(AF1917-G1917)*($G$23+AB1917),0),IF(X1917&gt;F1917,(X1917-F1917)*($G$23+T1917),0),IF(P1917&gt;E1917,(P1917-E1917)*($G$23+L1917),0))</f>
        <v>0</v>
      </c>
      <c r="AP1917" s="18">
        <f>-$C$24</f>
        <v>-313614.51120000001</v>
      </c>
      <c r="AQ1917" s="17">
        <f ca="1">L1917*P1917+T1917*X1917+AB1917*AF1917+AJ1917*AN1917-AO1917+AP1917</f>
        <v>215995.95879999996</v>
      </c>
      <c r="AS1917" s="21">
        <f ca="1">SUM(IF(AN1917&gt;H1917, (AN1917-H1917), 0),IF(AF1917&gt;G1917,(AF1917-G1917),0),IF(X1917&gt;F1917,(X1917-F1917),0),IF(P1917&gt;E1917,(P1917-E1917),0))</f>
        <v>0</v>
      </c>
    </row>
    <row r="1918" spans="1:45" x14ac:dyDescent="0.4">
      <c r="A1918" s="15">
        <v>1890</v>
      </c>
      <c r="B1918" s="15">
        <f ca="1">IF(RAND() &lt; (8/12), 0, 1)</f>
        <v>0</v>
      </c>
      <c r="C1918" s="20">
        <f ca="1">RAND()</f>
        <v>0.95638574258850717</v>
      </c>
      <c r="D1918" s="15" t="str">
        <f ca="1">LOOKUP(C1918,$H$13:$H$16,$F$13:$F$16)</f>
        <v>Boeing 777-300ER</v>
      </c>
      <c r="E1918" s="15">
        <f ca="1">LOOKUP(D1918,$F$6:$F$9,$I$6:$I$9)</f>
        <v>8</v>
      </c>
      <c r="F1918" s="15">
        <f ca="1">LOOKUP(D1918,$F$6:$F$9,$J$6:$J$9)</f>
        <v>40</v>
      </c>
      <c r="G1918" s="15">
        <f ca="1">LOOKUP(D1918,$F$6:$F$9,$K$6:$K$9)</f>
        <v>24</v>
      </c>
      <c r="H1918" s="15">
        <f ca="1">LOOKUP(D1918,$F$6:$F$9,$L$6:$L$9)</f>
        <v>260</v>
      </c>
      <c r="I1918" s="20">
        <f ca="1">RAND()</f>
        <v>9.8465500934191708E-3</v>
      </c>
      <c r="J1918" s="15">
        <f ca="1">IF(B1918=1, ROUND(_xlfn.NORM.INV(I1918,$C$5,$C$6)*(1+$T$14), 0), ROUND(_xlfn.NORM.INV(I1918, $D$5, $D$6)*(1+$T$14), 0))</f>
        <v>2</v>
      </c>
      <c r="K1918" s="20">
        <f ca="1">RAND()</f>
        <v>0.93962336714576566</v>
      </c>
      <c r="L1918" s="18">
        <f ca="1">IF(B1918=1, ROUND(_xlfn.NORM.INV(K1918,$C$7,$C$8), 2), ROUND(_xlfn.NORM.INV(K1918, $D$7, $D$8), 2))</f>
        <v>11199.55</v>
      </c>
      <c r="M1918" s="15">
        <f ca="1">MIN(E1918,J1918)</f>
        <v>2</v>
      </c>
      <c r="N1918" s="15">
        <f ca="1">RAND()</f>
        <v>0.35150968268485971</v>
      </c>
      <c r="O1918" s="19">
        <f ca="1">(IF(B1918=1, $G$21+($G$22-$G$21)*N1918, $H$21+($H$22-$H$21)*N1918))</f>
        <v>2.0545290480545791E-2</v>
      </c>
      <c r="P1918" s="15">
        <f ca="1">ROUND(M1918*(1-O1918), 0)</f>
        <v>2</v>
      </c>
      <c r="Q1918" s="20">
        <f ca="1">RAND()</f>
        <v>0.77151113348365297</v>
      </c>
      <c r="R1918" s="15">
        <f ca="1">IF(B1918=1, ROUND(_xlfn.NORM.INV(Q1918,$C$9,$C$10)*(1+$T$14), 0), ROUND(_xlfn.NORM.INV(Q1918, $D$9, $D$10)*(1+$T$14), 0))</f>
        <v>48</v>
      </c>
      <c r="S1918" s="20">
        <f ca="1">RAND()</f>
        <v>0.53891580675274275</v>
      </c>
      <c r="T1918" s="18">
        <f ca="1">IF(B1918=1, ROUND(_xlfn.NORM.INV(S1918,$C$11,$C$12), 2), ROUND(_xlfn.NORM.INV(S1918, $D$11, $D$12), 2))</f>
        <v>5268.45</v>
      </c>
      <c r="U1918" s="15">
        <f ca="1">MIN(F1918,R1918)</f>
        <v>40</v>
      </c>
      <c r="V1918" s="15">
        <f ca="1">RAND()</f>
        <v>0.48427441936991256</v>
      </c>
      <c r="W1918" s="19">
        <f ca="1">(IF(B1918=1, $G$21+($G$22-$G$21)*V1918, $H$21+($H$22-$H$21)*V1918))</f>
        <v>2.4528232581097376E-2</v>
      </c>
      <c r="X1918" s="15">
        <f ca="1">ROUND(U1918*(1-W1918), 0)</f>
        <v>39</v>
      </c>
      <c r="Y1918" s="20">
        <f ca="1">RAND()</f>
        <v>0.51241881398778211</v>
      </c>
      <c r="Z1918" s="15">
        <f ca="1">IF(B1918=1, ROUND(_xlfn.NORM.INV(Y1918,$C$13,$C$14)*(1+$T$14), 0), ROUND(_xlfn.NORM.INV(Y1918, $D$13, $D$14)*(1+$T$14), 0))</f>
        <v>36</v>
      </c>
      <c r="AA1918" s="20">
        <f ca="1">RAND()</f>
        <v>0.29302791141427897</v>
      </c>
      <c r="AB1918" s="18">
        <f ca="1">IF(B1918=1, ROUND(_xlfn.NORM.INV(AA1918,$C$15,$C$16), 2), ROUND(_xlfn.NORM.INV(AA1918, $D$15, $D$16), 2))</f>
        <v>2731.78</v>
      </c>
      <c r="AC1918" s="15">
        <f ca="1">MIN(G1918,Z1918)</f>
        <v>24</v>
      </c>
      <c r="AD1918" s="15">
        <f ca="1">RAND()</f>
        <v>3.1496861069047255E-2</v>
      </c>
      <c r="AE1918" s="19">
        <f ca="1">(IF(B1918=1, $G$21+($G$22-$G$21)*AD1918, $H$21+($H$22-$H$21)*AD1918))</f>
        <v>1.0944905832071418E-2</v>
      </c>
      <c r="AF1918" s="15">
        <f ca="1">ROUND(AC1918*(1-AE1918), 0)</f>
        <v>24</v>
      </c>
      <c r="AG1918" s="20">
        <f ca="1">RAND()</f>
        <v>0.5687260202816552</v>
      </c>
      <c r="AH1918" s="15">
        <f ca="1">IF(B1918=1, ROUND(_xlfn.NORM.INV(AG1918,$C$17,$C$18)*(1+$T$14), 0), ROUND(_xlfn.NORM.INV(AG1918, $D$17, $D$18)*(1+$T$14), 0))</f>
        <v>209</v>
      </c>
      <c r="AI1918" s="20">
        <f ca="1">RAND()</f>
        <v>0.36977692634460668</v>
      </c>
      <c r="AJ1918" s="18">
        <f ca="1">IF(B1918=1, ROUND(_xlfn.NORM.INV(AI1918,$C$19,$C$20), 2), ROUND(_xlfn.NORM.INV(AI1918, $D$19, $D$20), 2))</f>
        <v>1723.48</v>
      </c>
      <c r="AK1918" s="15">
        <f ca="1">MIN(ROUND(H1918*(1+$C$22),0),AH1918)</f>
        <v>209</v>
      </c>
      <c r="AL1918" s="20">
        <f ca="1">RAND()</f>
        <v>0.87228801902895858</v>
      </c>
      <c r="AM1918" s="19">
        <f ca="1">(IF(B1918=1, $G$21+($G$22-$G$21)*AL1918, $H$21+($H$22-$H$21)*AL1918))</f>
        <v>3.6168640570868757E-2</v>
      </c>
      <c r="AN1918" s="15">
        <f ca="1">ROUND(AK1918*(1-AM1918), 0)</f>
        <v>201</v>
      </c>
      <c r="AO1918" s="18">
        <f ca="1">SUM(IF(AN1918&gt;H1918, (AN1918-H1918)*($G$23+AJ1918), 0),IF(AF1918&gt;G1918,(AF1918-G1918)*($G$23+AB1918),0),IF(X1918&gt;F1918,(X1918-F1918)*($G$23+T1918),0),IF(P1918&gt;E1918,(P1918-E1918)*($G$23+L1918),0))</f>
        <v>0</v>
      </c>
      <c r="AP1918" s="18">
        <f>-$C$24</f>
        <v>-313614.51120000001</v>
      </c>
      <c r="AQ1918" s="17">
        <f ca="1">L1918*P1918+T1918*X1918+AB1918*AF1918+AJ1918*AN1918-AO1918+AP1918</f>
        <v>326236.33879999997</v>
      </c>
      <c r="AS1918" s="21">
        <f ca="1">SUM(IF(AN1918&gt;H1918, (AN1918-H1918), 0),IF(AF1918&gt;G1918,(AF1918-G1918),0),IF(X1918&gt;F1918,(X1918-F1918),0),IF(P1918&gt;E1918,(P1918-E1918),0))</f>
        <v>0</v>
      </c>
    </row>
    <row r="1919" spans="1:45" x14ac:dyDescent="0.4">
      <c r="A1919" s="15">
        <v>1891</v>
      </c>
      <c r="B1919" s="15">
        <f ca="1">IF(RAND() &lt; (8/12), 0, 1)</f>
        <v>0</v>
      </c>
      <c r="C1919" s="20">
        <f ca="1">RAND()</f>
        <v>0.59219789066673523</v>
      </c>
      <c r="D1919" s="15" t="str">
        <f ca="1">LOOKUP(C1919,$H$13:$H$16,$F$13:$F$16)</f>
        <v>Boeing 777-200LR</v>
      </c>
      <c r="E1919" s="15">
        <f ca="1">LOOKUP(D1919,$F$6:$F$9,$I$6:$I$9)</f>
        <v>0</v>
      </c>
      <c r="F1919" s="15">
        <f ca="1">LOOKUP(D1919,$F$6:$F$9,$J$6:$J$9)</f>
        <v>38</v>
      </c>
      <c r="G1919" s="15">
        <f ca="1">LOOKUP(D1919,$F$6:$F$9,$K$6:$K$9)</f>
        <v>0</v>
      </c>
      <c r="H1919" s="15">
        <f ca="1">LOOKUP(D1919,$F$6:$F$9,$L$6:$L$9)</f>
        <v>264</v>
      </c>
      <c r="I1919" s="20">
        <f ca="1">RAND()</f>
        <v>0.33069526132170513</v>
      </c>
      <c r="J1919" s="15">
        <f ca="1">IF(B1919=1, ROUND(_xlfn.NORM.INV(I1919,$C$5,$C$6)*(1+$T$14), 0), ROUND(_xlfn.NORM.INV(I1919, $D$5, $D$6)*(1+$T$14), 0))</f>
        <v>4</v>
      </c>
      <c r="K1919" s="20">
        <f ca="1">RAND()</f>
        <v>0.33778612984027767</v>
      </c>
      <c r="L1919" s="18">
        <f ca="1">IF(B1919=1, ROUND(_xlfn.NORM.INV(K1919,$C$7,$C$8), 2), ROUND(_xlfn.NORM.INV(K1919, $D$7, $D$8), 2))</f>
        <v>10301.64</v>
      </c>
      <c r="M1919" s="15">
        <f ca="1">MIN(E1919,J1919)</f>
        <v>0</v>
      </c>
      <c r="N1919" s="15">
        <f ca="1">RAND()</f>
        <v>0.92681168163711714</v>
      </c>
      <c r="O1919" s="19">
        <f ca="1">(IF(B1919=1, $G$21+($G$22-$G$21)*N1919, $H$21+($H$22-$H$21)*N1919))</f>
        <v>3.7804350449113511E-2</v>
      </c>
      <c r="P1919" s="15">
        <f ca="1">ROUND(M1919*(1-O1919), 0)</f>
        <v>0</v>
      </c>
      <c r="Q1919" s="20">
        <f ca="1">RAND()</f>
        <v>0.13924479823591729</v>
      </c>
      <c r="R1919" s="15">
        <f ca="1">IF(B1919=1, ROUND(_xlfn.NORM.INV(Q1919,$C$9,$C$10)*(1+$T$14), 0), ROUND(_xlfn.NORM.INV(Q1919, $D$9, $D$10)*(1+$T$14), 0))</f>
        <v>29</v>
      </c>
      <c r="S1919" s="20">
        <f ca="1">RAND()</f>
        <v>5.9786960984692605E-2</v>
      </c>
      <c r="T1919" s="18">
        <f ca="1">IF(B1919=1, ROUND(_xlfn.NORM.INV(S1919,$C$11,$C$12), 2), ROUND(_xlfn.NORM.INV(S1919, $D$11, $D$12), 2))</f>
        <v>4891.4799999999996</v>
      </c>
      <c r="U1919" s="15">
        <f ca="1">MIN(F1919,R1919)</f>
        <v>29</v>
      </c>
      <c r="V1919" s="15">
        <f ca="1">RAND()</f>
        <v>0.42887494920461788</v>
      </c>
      <c r="W1919" s="19">
        <f ca="1">(IF(B1919=1, $G$21+($G$22-$G$21)*V1919, $H$21+($H$22-$H$21)*V1919))</f>
        <v>2.2866248476138537E-2</v>
      </c>
      <c r="X1919" s="15">
        <f ca="1">ROUND(U1919*(1-W1919), 0)</f>
        <v>28</v>
      </c>
      <c r="Y1919" s="20">
        <f ca="1">RAND()</f>
        <v>3.363275247511055E-2</v>
      </c>
      <c r="Z1919" s="15">
        <f ca="1">IF(B1919=1, ROUND(_xlfn.NORM.INV(Y1919,$C$13,$C$14)*(1+$T$14), 0), ROUND(_xlfn.NORM.INV(Y1919, $D$13, $D$14)*(1+$T$14), 0))</f>
        <v>18</v>
      </c>
      <c r="AA1919" s="20">
        <f ca="1">RAND()</f>
        <v>0.58112442068620929</v>
      </c>
      <c r="AB1919" s="18">
        <f ca="1">IF(B1919=1, ROUND(_xlfn.NORM.INV(AA1919,$C$15,$C$16), 2), ROUND(_xlfn.NORM.INV(AA1919, $D$15, $D$16), 2))</f>
        <v>2822.86</v>
      </c>
      <c r="AC1919" s="15">
        <f ca="1">MIN(G1919,Z1919)</f>
        <v>0</v>
      </c>
      <c r="AD1919" s="15">
        <f ca="1">RAND()</f>
        <v>6.8656738532559269E-2</v>
      </c>
      <c r="AE1919" s="19">
        <f ca="1">(IF(B1919=1, $G$21+($G$22-$G$21)*AD1919, $H$21+($H$22-$H$21)*AD1919))</f>
        <v>1.2059702155976779E-2</v>
      </c>
      <c r="AF1919" s="15">
        <f ca="1">ROUND(AC1919*(1-AE1919), 0)</f>
        <v>0</v>
      </c>
      <c r="AG1919" s="20">
        <f ca="1">RAND()</f>
        <v>0.48236215912158875</v>
      </c>
      <c r="AH1919" s="15">
        <f ca="1">IF(B1919=1, ROUND(_xlfn.NORM.INV(AG1919,$C$17,$C$18)*(1+$T$14), 0), ROUND(_xlfn.NORM.INV(AG1919, $D$17, $D$18)*(1+$T$14), 0))</f>
        <v>197</v>
      </c>
      <c r="AI1919" s="20">
        <f ca="1">RAND()</f>
        <v>0.67454803162888421</v>
      </c>
      <c r="AJ1919" s="18">
        <f ca="1">IF(B1919=1, ROUND(_xlfn.NORM.INV(AI1919,$C$19,$C$20), 2), ROUND(_xlfn.NORM.INV(AI1919, $D$19, $D$20), 2))</f>
        <v>1783.1</v>
      </c>
      <c r="AK1919" s="15">
        <f ca="1">MIN(ROUND(H1919*(1+$C$22),0),AH1919)</f>
        <v>197</v>
      </c>
      <c r="AL1919" s="20">
        <f ca="1">RAND()</f>
        <v>0.63557365098711893</v>
      </c>
      <c r="AM1919" s="19">
        <f ca="1">(IF(B1919=1, $G$21+($G$22-$G$21)*AL1919, $H$21+($H$22-$H$21)*AL1919))</f>
        <v>2.9067209529613565E-2</v>
      </c>
      <c r="AN1919" s="15">
        <f ca="1">ROUND(AK1919*(1-AM1919), 0)</f>
        <v>191</v>
      </c>
      <c r="AO1919" s="18">
        <f ca="1">SUM(IF(AN1919&gt;H1919, (AN1919-H1919)*($G$23+AJ1919), 0),IF(AF1919&gt;G1919,(AF1919-G1919)*($G$23+AB1919),0),IF(X1919&gt;F1919,(X1919-F1919)*($G$23+T1919),0),IF(P1919&gt;E1919,(P1919-E1919)*($G$23+L1919),0))</f>
        <v>0</v>
      </c>
      <c r="AP1919" s="18">
        <f>-$C$24</f>
        <v>-313614.51120000001</v>
      </c>
      <c r="AQ1919" s="17">
        <f ca="1">L1919*P1919+T1919*X1919+AB1919*AF1919+AJ1919*AN1919-AO1919+AP1919</f>
        <v>163919.02879999997</v>
      </c>
      <c r="AS1919" s="21">
        <f ca="1">SUM(IF(AN1919&gt;H1919, (AN1919-H1919), 0),IF(AF1919&gt;G1919,(AF1919-G1919),0),IF(X1919&gt;F1919,(X1919-F1919),0),IF(P1919&gt;E1919,(P1919-E1919),0))</f>
        <v>0</v>
      </c>
    </row>
    <row r="1920" spans="1:45" x14ac:dyDescent="0.4">
      <c r="A1920" s="15">
        <v>1892</v>
      </c>
      <c r="B1920" s="15">
        <f ca="1">IF(RAND() &lt; (8/12), 0, 1)</f>
        <v>1</v>
      </c>
      <c r="C1920" s="20">
        <f ca="1">RAND()</f>
        <v>0.43111654689674661</v>
      </c>
      <c r="D1920" s="15" t="str">
        <f ca="1">LOOKUP(C1920,$H$13:$H$16,$F$13:$F$16)</f>
        <v>Airbus A380-800</v>
      </c>
      <c r="E1920" s="15">
        <f ca="1">LOOKUP(D1920,$F$6:$F$9,$I$6:$I$9)</f>
        <v>14</v>
      </c>
      <c r="F1920" s="15">
        <f ca="1">LOOKUP(D1920,$F$6:$F$9,$J$6:$J$9)</f>
        <v>76</v>
      </c>
      <c r="G1920" s="15">
        <f ca="1">LOOKUP(D1920,$F$6:$F$9,$K$6:$K$9)</f>
        <v>56</v>
      </c>
      <c r="H1920" s="15">
        <f ca="1">LOOKUP(D1920,$F$6:$F$9,$L$6:$L$9)</f>
        <v>341</v>
      </c>
      <c r="I1920" s="20">
        <f ca="1">RAND()</f>
        <v>0.64753178021518409</v>
      </c>
      <c r="J1920" s="15">
        <f ca="1">IF(B1920=1, ROUND(_xlfn.NORM.INV(I1920,$C$5,$C$6)*(1+$T$14), 0), ROUND(_xlfn.NORM.INV(I1920, $D$5, $D$6)*(1+$T$14), 0))</f>
        <v>7</v>
      </c>
      <c r="K1920" s="20">
        <f ca="1">RAND()</f>
        <v>0.52432127015573604</v>
      </c>
      <c r="L1920" s="18">
        <f ca="1">IF(B1920=1, ROUND(_xlfn.NORM.INV(K1920,$C$7,$C$8), 2), ROUND(_xlfn.NORM.INV(K1920, $D$7, $D$8), 2))</f>
        <v>13768.89</v>
      </c>
      <c r="M1920" s="15">
        <f ca="1">MIN(E1920,J1920)</f>
        <v>7</v>
      </c>
      <c r="N1920" s="15">
        <f ca="1">RAND()</f>
        <v>0.44398458645370653</v>
      </c>
      <c r="O1920" s="19">
        <f ca="1">(IF(B1920=1, $G$21+($G$22-$G$21)*N1920, $H$21+($H$22-$H$21)*N1920))</f>
        <v>3.053946052587973E-2</v>
      </c>
      <c r="P1920" s="15">
        <f ca="1">ROUND(M1920*(1-O1920), 0)</f>
        <v>7</v>
      </c>
      <c r="Q1920" s="20">
        <f ca="1">RAND()</f>
        <v>6.1668385284107119E-2</v>
      </c>
      <c r="R1920" s="15">
        <f ca="1">IF(B1920=1, ROUND(_xlfn.NORM.INV(Q1920,$C$9,$C$10)*(1+$T$14), 0), ROUND(_xlfn.NORM.INV(Q1920, $D$9, $D$10)*(1+$T$14), 0))</f>
        <v>22</v>
      </c>
      <c r="S1920" s="20">
        <f ca="1">RAND()</f>
        <v>0.61173386330599488</v>
      </c>
      <c r="T1920" s="18">
        <f ca="1">IF(B1920=1, ROUND(_xlfn.NORM.INV(S1920,$C$11,$C$12), 2), ROUND(_xlfn.NORM.INV(S1920, $D$11, $D$12), 2))</f>
        <v>7085.38</v>
      </c>
      <c r="U1920" s="15">
        <f ca="1">MIN(F1920,R1920)</f>
        <v>22</v>
      </c>
      <c r="V1920" s="15">
        <f ca="1">RAND()</f>
        <v>0.42837888253542755</v>
      </c>
      <c r="W1920" s="19">
        <f ca="1">(IF(B1920=1, $G$21+($G$22-$G$21)*V1920, $H$21+($H$22-$H$21)*V1920))</f>
        <v>2.9993260888739964E-2</v>
      </c>
      <c r="X1920" s="15">
        <f ca="1">ROUND(U1920*(1-W1920), 0)</f>
        <v>21</v>
      </c>
      <c r="Y1920" s="20">
        <f ca="1">RAND()</f>
        <v>0.22594411815482407</v>
      </c>
      <c r="Z1920" s="15">
        <f ca="1">IF(B1920=1, ROUND(_xlfn.NORM.INV(Y1920,$C$13,$C$14)*(1+$T$14), 0), ROUND(_xlfn.NORM.INV(Y1920, $D$13, $D$14)*(1+$T$14), 0))</f>
        <v>37</v>
      </c>
      <c r="AA1920" s="20">
        <f ca="1">RAND()</f>
        <v>0.93133906118369991</v>
      </c>
      <c r="AB1920" s="18">
        <f ca="1">IF(B1920=1, ROUND(_xlfn.NORM.INV(AA1920,$C$15,$C$16), 2), ROUND(_xlfn.NORM.INV(AA1920, $D$15, $D$16), 2))</f>
        <v>4356.93</v>
      </c>
      <c r="AC1920" s="15">
        <f ca="1">MIN(G1920,Z1920)</f>
        <v>37</v>
      </c>
      <c r="AD1920" s="15">
        <f ca="1">RAND()</f>
        <v>0.40958088925651626</v>
      </c>
      <c r="AE1920" s="19">
        <f ca="1">(IF(B1920=1, $G$21+($G$22-$G$21)*AD1920, $H$21+($H$22-$H$21)*AD1920))</f>
        <v>2.933533112397807E-2</v>
      </c>
      <c r="AF1920" s="15">
        <f ca="1">ROUND(AC1920*(1-AE1920), 0)</f>
        <v>36</v>
      </c>
      <c r="AG1920" s="20">
        <f ca="1">RAND()</f>
        <v>0.13940036460242822</v>
      </c>
      <c r="AH1920" s="15">
        <f ca="1">IF(B1920=1, ROUND(_xlfn.NORM.INV(AG1920,$C$17,$C$18)*(1+$T$14), 0), ROUND(_xlfn.NORM.INV(AG1920, $D$17, $D$18)*(1+$T$14), 0))</f>
        <v>168</v>
      </c>
      <c r="AI1920" s="20">
        <f ca="1">RAND()</f>
        <v>0.97036446773366625</v>
      </c>
      <c r="AJ1920" s="18">
        <f ca="1">IF(B1920=1, ROUND(_xlfn.NORM.INV(AI1920,$C$19,$C$20), 2), ROUND(_xlfn.NORM.INV(AI1920, $D$19, $D$20), 2))</f>
        <v>2843.41</v>
      </c>
      <c r="AK1920" s="15">
        <f ca="1">MIN(ROUND(H1920*(1+$C$22),0),AH1920)</f>
        <v>168</v>
      </c>
      <c r="AL1920" s="20">
        <f ca="1">RAND()</f>
        <v>0.1566691651338642</v>
      </c>
      <c r="AM1920" s="19">
        <f ca="1">(IF(B1920=1, $G$21+($G$22-$G$21)*AL1920, $H$21+($H$22-$H$21)*AL1920))</f>
        <v>2.0483420779685246E-2</v>
      </c>
      <c r="AN1920" s="15">
        <f ca="1">ROUND(AK1920*(1-AM1920), 0)</f>
        <v>165</v>
      </c>
      <c r="AO1920" s="18">
        <f ca="1">SUM(IF(AN1920&gt;H1920, (AN1920-H1920)*($G$23+AJ1920), 0),IF(AF1920&gt;G1920,(AF1920-G1920)*($G$23+AB1920),0),IF(X1920&gt;F1920,(X1920-F1920)*($G$23+T1920),0),IF(P1920&gt;E1920,(P1920-E1920)*($G$23+L1920),0))</f>
        <v>0</v>
      </c>
      <c r="AP1920" s="18">
        <f>-$C$24</f>
        <v>-313614.51120000001</v>
      </c>
      <c r="AQ1920" s="17">
        <f ca="1">L1920*P1920+T1920*X1920+AB1920*AF1920+AJ1920*AN1920-AO1920+AP1920</f>
        <v>557572.82880000002</v>
      </c>
      <c r="AS1920" s="21">
        <f ca="1">SUM(IF(AN1920&gt;H1920, (AN1920-H1920), 0),IF(AF1920&gt;G1920,(AF1920-G1920),0),IF(X1920&gt;F1920,(X1920-F1920),0),IF(P1920&gt;E1920,(P1920-E1920),0))</f>
        <v>0</v>
      </c>
    </row>
    <row r="1921" spans="1:45" x14ac:dyDescent="0.4">
      <c r="A1921" s="15">
        <v>1893</v>
      </c>
      <c r="B1921" s="15">
        <f ca="1">IF(RAND() &lt; (8/12), 0, 1)</f>
        <v>1</v>
      </c>
      <c r="C1921" s="20">
        <f ca="1">RAND()</f>
        <v>0.86789304530424327</v>
      </c>
      <c r="D1921" s="15" t="str">
        <f ca="1">LOOKUP(C1921,$H$13:$H$16,$F$13:$F$16)</f>
        <v>Boeing 777-300ER</v>
      </c>
      <c r="E1921" s="15">
        <f ca="1">LOOKUP(D1921,$F$6:$F$9,$I$6:$I$9)</f>
        <v>8</v>
      </c>
      <c r="F1921" s="15">
        <f ca="1">LOOKUP(D1921,$F$6:$F$9,$J$6:$J$9)</f>
        <v>40</v>
      </c>
      <c r="G1921" s="15">
        <f ca="1">LOOKUP(D1921,$F$6:$F$9,$K$6:$K$9)</f>
        <v>24</v>
      </c>
      <c r="H1921" s="15">
        <f ca="1">LOOKUP(D1921,$F$6:$F$9,$L$6:$L$9)</f>
        <v>260</v>
      </c>
      <c r="I1921" s="20">
        <f ca="1">RAND()</f>
        <v>0.13305737995656008</v>
      </c>
      <c r="J1921" s="15">
        <f ca="1">IF(B1921=1, ROUND(_xlfn.NORM.INV(I1921,$C$5,$C$6)*(1+$T$14), 0), ROUND(_xlfn.NORM.INV(I1921, $D$5, $D$6)*(1+$T$14), 0))</f>
        <v>4</v>
      </c>
      <c r="K1921" s="20">
        <f ca="1">RAND()</f>
        <v>3.8492290922688022E-2</v>
      </c>
      <c r="L1921" s="18">
        <f ca="1">IF(B1921=1, ROUND(_xlfn.NORM.INV(K1921,$C$7,$C$8), 2), ROUND(_xlfn.NORM.INV(K1921, $D$7, $D$8), 2))</f>
        <v>10469.61</v>
      </c>
      <c r="M1921" s="15">
        <f ca="1">MIN(E1921,J1921)</f>
        <v>4</v>
      </c>
      <c r="N1921" s="15">
        <f ca="1">RAND()</f>
        <v>0.12191002253848904</v>
      </c>
      <c r="O1921" s="19">
        <f ca="1">(IF(B1921=1, $G$21+($G$22-$G$21)*N1921, $H$21+($H$22-$H$21)*N1921))</f>
        <v>1.9266850788847115E-2</v>
      </c>
      <c r="P1921" s="15">
        <f ca="1">ROUND(M1921*(1-O1921), 0)</f>
        <v>4</v>
      </c>
      <c r="Q1921" s="20">
        <f ca="1">RAND()</f>
        <v>9.7839991477071009E-2</v>
      </c>
      <c r="R1921" s="15">
        <f ca="1">IF(B1921=1, ROUND(_xlfn.NORM.INV(Q1921,$C$9,$C$10)*(1+$T$14), 0), ROUND(_xlfn.NORM.INV(Q1921, $D$9, $D$10)*(1+$T$14), 0))</f>
        <v>28</v>
      </c>
      <c r="S1921" s="20">
        <f ca="1">RAND()</f>
        <v>0.50561525771859783</v>
      </c>
      <c r="T1921" s="18">
        <f ca="1">IF(B1921=1, ROUND(_xlfn.NORM.INV(S1921,$C$11,$C$12), 2), ROUND(_xlfn.NORM.INV(S1921, $D$11, $D$12), 2))</f>
        <v>6842.13</v>
      </c>
      <c r="U1921" s="15">
        <f ca="1">MIN(F1921,R1921)</f>
        <v>28</v>
      </c>
      <c r="V1921" s="15">
        <f ca="1">RAND()</f>
        <v>0.49211317040054581</v>
      </c>
      <c r="W1921" s="19">
        <f ca="1">(IF(B1921=1, $G$21+($G$22-$G$21)*V1921, $H$21+($H$22-$H$21)*V1921))</f>
        <v>3.2223960964019104E-2</v>
      </c>
      <c r="X1921" s="15">
        <f ca="1">ROUND(U1921*(1-W1921), 0)</f>
        <v>27</v>
      </c>
      <c r="Y1921" s="20">
        <f ca="1">RAND()</f>
        <v>0.34004338815645085</v>
      </c>
      <c r="Z1921" s="15">
        <f ca="1">IF(B1921=1, ROUND(_xlfn.NORM.INV(Y1921,$C$13,$C$14)*(1+$T$14), 0), ROUND(_xlfn.NORM.INV(Y1921, $D$13, $D$14)*(1+$T$14), 0))</f>
        <v>45</v>
      </c>
      <c r="AA1921" s="20">
        <f ca="1">RAND()</f>
        <v>0.96226386568228484</v>
      </c>
      <c r="AB1921" s="18">
        <f ca="1">IF(B1921=1, ROUND(_xlfn.NORM.INV(AA1921,$C$15,$C$16), 2), ROUND(_xlfn.NORM.INV(AA1921, $D$15, $D$16), 2))</f>
        <v>4497.2299999999996</v>
      </c>
      <c r="AC1921" s="15">
        <f ca="1">MIN(G1921,Z1921)</f>
        <v>24</v>
      </c>
      <c r="AD1921" s="15">
        <f ca="1">RAND()</f>
        <v>0.76871246158273976</v>
      </c>
      <c r="AE1921" s="19">
        <f ca="1">(IF(B1921=1, $G$21+($G$22-$G$21)*AD1921, $H$21+($H$22-$H$21)*AD1921))</f>
        <v>4.1904936155395894E-2</v>
      </c>
      <c r="AF1921" s="15">
        <f ca="1">ROUND(AC1921*(1-AE1921), 0)</f>
        <v>23</v>
      </c>
      <c r="AG1921" s="20">
        <f ca="1">RAND()</f>
        <v>0.30297579562117793</v>
      </c>
      <c r="AH1921" s="15">
        <f ca="1">IF(B1921=1, ROUND(_xlfn.NORM.INV(AG1921,$C$17,$C$18)*(1+$T$14), 0), ROUND(_xlfn.NORM.INV(AG1921, $D$17, $D$18)*(1+$T$14), 0))</f>
        <v>240</v>
      </c>
      <c r="AI1921" s="20">
        <f ca="1">RAND()</f>
        <v>2.2001984040960432E-2</v>
      </c>
      <c r="AJ1921" s="18">
        <f ca="1">IF(B1921=1, ROUND(_xlfn.NORM.INV(AI1921,$C$19,$C$20), 2), ROUND(_xlfn.NORM.INV(AI1921, $D$19, $D$20), 2))</f>
        <v>1671.12</v>
      </c>
      <c r="AK1921" s="15">
        <f ca="1">MIN(ROUND(H1921*(1+$C$22),0),AH1921)</f>
        <v>240</v>
      </c>
      <c r="AL1921" s="20">
        <f ca="1">RAND()</f>
        <v>9.2880542697383661E-2</v>
      </c>
      <c r="AM1921" s="19">
        <f ca="1">(IF(B1921=1, $G$21+($G$22-$G$21)*AL1921, $H$21+($H$22-$H$21)*AL1921))</f>
        <v>1.8250818994408429E-2</v>
      </c>
      <c r="AN1921" s="15">
        <f ca="1">ROUND(AK1921*(1-AM1921), 0)</f>
        <v>236</v>
      </c>
      <c r="AO1921" s="18">
        <f ca="1">SUM(IF(AN1921&gt;H1921, (AN1921-H1921)*($G$23+AJ1921), 0),IF(AF1921&gt;G1921,(AF1921-G1921)*($G$23+AB1921),0),IF(X1921&gt;F1921,(X1921-F1921)*($G$23+T1921),0),IF(P1921&gt;E1921,(P1921-E1921)*($G$23+L1921),0))</f>
        <v>0</v>
      </c>
      <c r="AP1921" s="18">
        <f>-$C$24</f>
        <v>-313614.51120000001</v>
      </c>
      <c r="AQ1921" s="17">
        <f ca="1">L1921*P1921+T1921*X1921+AB1921*AF1921+AJ1921*AN1921-AO1921+AP1921</f>
        <v>410822.04879999993</v>
      </c>
      <c r="AS1921" s="21">
        <f ca="1">SUM(IF(AN1921&gt;H1921, (AN1921-H1921), 0),IF(AF1921&gt;G1921,(AF1921-G1921),0),IF(X1921&gt;F1921,(X1921-F1921),0),IF(P1921&gt;E1921,(P1921-E1921),0))</f>
        <v>0</v>
      </c>
    </row>
    <row r="1922" spans="1:45" x14ac:dyDescent="0.4">
      <c r="A1922" s="15">
        <v>1894</v>
      </c>
      <c r="B1922" s="15">
        <f ca="1">IF(RAND() &lt; (8/12), 0, 1)</f>
        <v>0</v>
      </c>
      <c r="C1922" s="20">
        <f ca="1">RAND()</f>
        <v>0.58038131917887448</v>
      </c>
      <c r="D1922" s="15" t="str">
        <f ca="1">LOOKUP(C1922,$H$13:$H$16,$F$13:$F$16)</f>
        <v>Boeing 777-200LR</v>
      </c>
      <c r="E1922" s="15">
        <f ca="1">LOOKUP(D1922,$F$6:$F$9,$I$6:$I$9)</f>
        <v>0</v>
      </c>
      <c r="F1922" s="15">
        <f ca="1">LOOKUP(D1922,$F$6:$F$9,$J$6:$J$9)</f>
        <v>38</v>
      </c>
      <c r="G1922" s="15">
        <f ca="1">LOOKUP(D1922,$F$6:$F$9,$K$6:$K$9)</f>
        <v>0</v>
      </c>
      <c r="H1922" s="15">
        <f ca="1">LOOKUP(D1922,$F$6:$F$9,$L$6:$L$9)</f>
        <v>264</v>
      </c>
      <c r="I1922" s="20">
        <f ca="1">RAND()</f>
        <v>0.38036728245676077</v>
      </c>
      <c r="J1922" s="15">
        <f ca="1">IF(B1922=1, ROUND(_xlfn.NORM.INV(I1922,$C$5,$C$6)*(1+$T$14), 0), ROUND(_xlfn.NORM.INV(I1922, $D$5, $D$6)*(1+$T$14), 0))</f>
        <v>4</v>
      </c>
      <c r="K1922" s="20">
        <f ca="1">RAND()</f>
        <v>0.19366129452988801</v>
      </c>
      <c r="L1922" s="18">
        <f ca="1">IF(B1922=1, ROUND(_xlfn.NORM.INV(K1922,$C$7,$C$8), 2), ROUND(_xlfn.NORM.INV(K1922, $D$7, $D$8), 2))</f>
        <v>10098.379999999999</v>
      </c>
      <c r="M1922" s="15">
        <f ca="1">MIN(E1922,J1922)</f>
        <v>0</v>
      </c>
      <c r="N1922" s="15">
        <f ca="1">RAND()</f>
        <v>0.7773887073996163</v>
      </c>
      <c r="O1922" s="19">
        <f ca="1">(IF(B1922=1, $G$21+($G$22-$G$21)*N1922, $H$21+($H$22-$H$21)*N1922))</f>
        <v>3.3321661221988486E-2</v>
      </c>
      <c r="P1922" s="15">
        <f ca="1">ROUND(M1922*(1-O1922), 0)</f>
        <v>0</v>
      </c>
      <c r="Q1922" s="20">
        <f ca="1">RAND()</f>
        <v>3.8425360763507221E-2</v>
      </c>
      <c r="R1922" s="15">
        <f ca="1">IF(B1922=1, ROUND(_xlfn.NORM.INV(Q1922,$C$9,$C$10)*(1+$T$14), 0), ROUND(_xlfn.NORM.INV(Q1922, $D$9, $D$10)*(1+$T$14), 0))</f>
        <v>21</v>
      </c>
      <c r="S1922" s="20">
        <f ca="1">RAND()</f>
        <v>0.34115762349484158</v>
      </c>
      <c r="T1922" s="18">
        <f ca="1">IF(B1922=1, ROUND(_xlfn.NORM.INV(S1922,$C$11,$C$12), 2), ROUND(_xlfn.NORM.INV(S1922, $D$11, $D$12), 2))</f>
        <v>5152.92</v>
      </c>
      <c r="U1922" s="15">
        <f ca="1">MIN(F1922,R1922)</f>
        <v>21</v>
      </c>
      <c r="V1922" s="15">
        <f ca="1">RAND()</f>
        <v>0.68436508529747242</v>
      </c>
      <c r="W1922" s="19">
        <f ca="1">(IF(B1922=1, $G$21+($G$22-$G$21)*V1922, $H$21+($H$22-$H$21)*V1922))</f>
        <v>3.0530952558924171E-2</v>
      </c>
      <c r="X1922" s="15">
        <f ca="1">ROUND(U1922*(1-W1922), 0)</f>
        <v>20</v>
      </c>
      <c r="Y1922" s="20">
        <f ca="1">RAND()</f>
        <v>0.37596166318327784</v>
      </c>
      <c r="Z1922" s="15">
        <f ca="1">IF(B1922=1, ROUND(_xlfn.NORM.INV(Y1922,$C$13,$C$14)*(1+$T$14), 0), ROUND(_xlfn.NORM.INV(Y1922, $D$13, $D$14)*(1+$T$14), 0))</f>
        <v>33</v>
      </c>
      <c r="AA1922" s="20">
        <f ca="1">RAND()</f>
        <v>0.70716126315808248</v>
      </c>
      <c r="AB1922" s="18">
        <f ca="1">IF(B1922=1, ROUND(_xlfn.NORM.INV(AA1922,$C$15,$C$16), 2), ROUND(_xlfn.NORM.INV(AA1922, $D$15, $D$16), 2))</f>
        <v>2864.22</v>
      </c>
      <c r="AC1922" s="15">
        <f ca="1">MIN(G1922,Z1922)</f>
        <v>0</v>
      </c>
      <c r="AD1922" s="15">
        <f ca="1">RAND()</f>
        <v>0.63745451590179736</v>
      </c>
      <c r="AE1922" s="19">
        <f ca="1">(IF(B1922=1, $G$21+($G$22-$G$21)*AD1922, $H$21+($H$22-$H$21)*AD1922))</f>
        <v>2.9123635477053919E-2</v>
      </c>
      <c r="AF1922" s="15">
        <f ca="1">ROUND(AC1922*(1-AE1922), 0)</f>
        <v>0</v>
      </c>
      <c r="AG1922" s="20">
        <f ca="1">RAND()</f>
        <v>0.24318638886031396</v>
      </c>
      <c r="AH1922" s="15">
        <f ca="1">IF(B1922=1, ROUND(_xlfn.NORM.INV(AG1922,$C$17,$C$18)*(1+$T$14), 0), ROUND(_xlfn.NORM.INV(AG1922, $D$17, $D$18)*(1+$T$14), 0))</f>
        <v>163</v>
      </c>
      <c r="AI1922" s="20">
        <f ca="1">RAND()</f>
        <v>3.3180892742329937E-2</v>
      </c>
      <c r="AJ1922" s="18">
        <f ca="1">IF(B1922=1, ROUND(_xlfn.NORM.INV(AI1922,$C$19,$C$20), 2), ROUND(_xlfn.NORM.INV(AI1922, $D$19, $D$20), 2))</f>
        <v>1609.27</v>
      </c>
      <c r="AK1922" s="15">
        <f ca="1">MIN(ROUND(H1922*(1+$C$22),0),AH1922)</f>
        <v>163</v>
      </c>
      <c r="AL1922" s="20">
        <f ca="1">RAND()</f>
        <v>0.92394206962003911</v>
      </c>
      <c r="AM1922" s="19">
        <f ca="1">(IF(B1922=1, $G$21+($G$22-$G$21)*AL1922, $H$21+($H$22-$H$21)*AL1922))</f>
        <v>3.771826208860117E-2</v>
      </c>
      <c r="AN1922" s="15">
        <f ca="1">ROUND(AK1922*(1-AM1922), 0)</f>
        <v>157</v>
      </c>
      <c r="AO1922" s="18">
        <f ca="1">SUM(IF(AN1922&gt;H1922, (AN1922-H1922)*($G$23+AJ1922), 0),IF(AF1922&gt;G1922,(AF1922-G1922)*($G$23+AB1922),0),IF(X1922&gt;F1922,(X1922-F1922)*($G$23+T1922),0),IF(P1922&gt;E1922,(P1922-E1922)*($G$23+L1922),0))</f>
        <v>0</v>
      </c>
      <c r="AP1922" s="18">
        <f>-$C$24</f>
        <v>-313614.51120000001</v>
      </c>
      <c r="AQ1922" s="17">
        <f ca="1">L1922*P1922+T1922*X1922+AB1922*AF1922+AJ1922*AN1922-AO1922+AP1922</f>
        <v>42099.278799999971</v>
      </c>
      <c r="AS1922" s="21">
        <f ca="1">SUM(IF(AN1922&gt;H1922, (AN1922-H1922), 0),IF(AF1922&gt;G1922,(AF1922-G1922),0),IF(X1922&gt;F1922,(X1922-F1922),0),IF(P1922&gt;E1922,(P1922-E1922),0))</f>
        <v>0</v>
      </c>
    </row>
    <row r="1923" spans="1:45" x14ac:dyDescent="0.4">
      <c r="A1923" s="15">
        <v>1895</v>
      </c>
      <c r="B1923" s="15">
        <f ca="1">IF(RAND() &lt; (8/12), 0, 1)</f>
        <v>0</v>
      </c>
      <c r="C1923" s="20">
        <f ca="1">RAND()</f>
        <v>0.47861054807358527</v>
      </c>
      <c r="D1923" s="15" t="str">
        <f ca="1">LOOKUP(C1923,$H$13:$H$16,$F$13:$F$16)</f>
        <v>Airbus A380-800</v>
      </c>
      <c r="E1923" s="15">
        <f ca="1">LOOKUP(D1923,$F$6:$F$9,$I$6:$I$9)</f>
        <v>14</v>
      </c>
      <c r="F1923" s="15">
        <f ca="1">LOOKUP(D1923,$F$6:$F$9,$J$6:$J$9)</f>
        <v>76</v>
      </c>
      <c r="G1923" s="15">
        <f ca="1">LOOKUP(D1923,$F$6:$F$9,$K$6:$K$9)</f>
        <v>56</v>
      </c>
      <c r="H1923" s="15">
        <f ca="1">LOOKUP(D1923,$F$6:$F$9,$L$6:$L$9)</f>
        <v>341</v>
      </c>
      <c r="I1923" s="20">
        <f ca="1">RAND()</f>
        <v>0.35694194358944975</v>
      </c>
      <c r="J1923" s="15">
        <f ca="1">IF(B1923=1, ROUND(_xlfn.NORM.INV(I1923,$C$5,$C$6)*(1+$T$14), 0), ROUND(_xlfn.NORM.INV(I1923, $D$5, $D$6)*(1+$T$14), 0))</f>
        <v>4</v>
      </c>
      <c r="K1923" s="20">
        <f ca="1">RAND()</f>
        <v>0.15393493348685527</v>
      </c>
      <c r="L1923" s="18">
        <f ca="1">IF(B1923=1, ROUND(_xlfn.NORM.INV(K1923,$C$7,$C$8), 2), ROUND(_xlfn.NORM.INV(K1923, $D$7, $D$8), 2))</f>
        <v>10027.64</v>
      </c>
      <c r="M1923" s="15">
        <f ca="1">MIN(E1923,J1923)</f>
        <v>4</v>
      </c>
      <c r="N1923" s="15">
        <f ca="1">RAND()</f>
        <v>0.42174986974053985</v>
      </c>
      <c r="O1923" s="19">
        <f ca="1">(IF(B1923=1, $G$21+($G$22-$G$21)*N1923, $H$21+($H$22-$H$21)*N1923))</f>
        <v>2.2652496092216194E-2</v>
      </c>
      <c r="P1923" s="15">
        <f ca="1">ROUND(M1923*(1-O1923), 0)</f>
        <v>4</v>
      </c>
      <c r="Q1923" s="20">
        <f ca="1">RAND()</f>
        <v>0.47040957140553641</v>
      </c>
      <c r="R1923" s="15">
        <f ca="1">IF(B1923=1, ROUND(_xlfn.NORM.INV(Q1923,$C$9,$C$10)*(1+$T$14), 0), ROUND(_xlfn.NORM.INV(Q1923, $D$9, $D$10)*(1+$T$14), 0))</f>
        <v>39</v>
      </c>
      <c r="S1923" s="20">
        <f ca="1">RAND()</f>
        <v>0.22107068699821075</v>
      </c>
      <c r="T1923" s="18">
        <f ca="1">IF(B1923=1, ROUND(_xlfn.NORM.INV(S1923,$C$11,$C$12), 2), ROUND(_xlfn.NORM.INV(S1923, $D$11, $D$12), 2))</f>
        <v>5071.05</v>
      </c>
      <c r="U1923" s="15">
        <f ca="1">MIN(F1923,R1923)</f>
        <v>39</v>
      </c>
      <c r="V1923" s="15">
        <f ca="1">RAND()</f>
        <v>0.18500242280118528</v>
      </c>
      <c r="W1923" s="19">
        <f ca="1">(IF(B1923=1, $G$21+($G$22-$G$21)*V1923, $H$21+($H$22-$H$21)*V1923))</f>
        <v>1.5550072684035559E-2</v>
      </c>
      <c r="X1923" s="15">
        <f ca="1">ROUND(U1923*(1-W1923), 0)</f>
        <v>38</v>
      </c>
      <c r="Y1923" s="20">
        <f ca="1">RAND()</f>
        <v>0.87190125998139223</v>
      </c>
      <c r="Z1923" s="15">
        <f ca="1">IF(B1923=1, ROUND(_xlfn.NORM.INV(Y1923,$C$13,$C$14)*(1+$T$14), 0), ROUND(_xlfn.NORM.INV(Y1923, $D$13, $D$14)*(1+$T$14), 0))</f>
        <v>46</v>
      </c>
      <c r="AA1923" s="20">
        <f ca="1">RAND()</f>
        <v>0.98185901444023149</v>
      </c>
      <c r="AB1923" s="18">
        <f ca="1">IF(B1923=1, ROUND(_xlfn.NORM.INV(AA1923,$C$15,$C$16), 2), ROUND(_xlfn.NORM.INV(AA1923, $D$15, $D$16), 2))</f>
        <v>3052.43</v>
      </c>
      <c r="AC1923" s="15">
        <f ca="1">MIN(G1923,Z1923)</f>
        <v>46</v>
      </c>
      <c r="AD1923" s="15">
        <f ca="1">RAND()</f>
        <v>0.22979409219920566</v>
      </c>
      <c r="AE1923" s="19">
        <f ca="1">(IF(B1923=1, $G$21+($G$22-$G$21)*AD1923, $H$21+($H$22-$H$21)*AD1923))</f>
        <v>1.6893822765976171E-2</v>
      </c>
      <c r="AF1923" s="15">
        <f ca="1">ROUND(AC1923*(1-AE1923), 0)</f>
        <v>45</v>
      </c>
      <c r="AG1923" s="20">
        <f ca="1">RAND()</f>
        <v>0.84673734353686281</v>
      </c>
      <c r="AH1923" s="15">
        <f ca="1">IF(B1923=1, ROUND(_xlfn.NORM.INV(AG1923,$C$17,$C$18)*(1+$T$14), 0), ROUND(_xlfn.NORM.INV(AG1923, $D$17, $D$18)*(1+$T$14), 0))</f>
        <v>253</v>
      </c>
      <c r="AI1923" s="20">
        <f ca="1">RAND()</f>
        <v>0.75829750396806928</v>
      </c>
      <c r="AJ1923" s="18">
        <f ca="1">IF(B1923=1, ROUND(_xlfn.NORM.INV(AI1923,$C$19,$C$20), 2), ROUND(_xlfn.NORM.INV(AI1923, $D$19, $D$20), 2))</f>
        <v>1801.97</v>
      </c>
      <c r="AK1923" s="15">
        <f ca="1">MIN(ROUND(H1923*(1+$C$22),0),AH1923)</f>
        <v>253</v>
      </c>
      <c r="AL1923" s="20">
        <f ca="1">RAND()</f>
        <v>0.56939026513628055</v>
      </c>
      <c r="AM1923" s="19">
        <f ca="1">(IF(B1923=1, $G$21+($G$22-$G$21)*AL1923, $H$21+($H$22-$H$21)*AL1923))</f>
        <v>2.7081707954088416E-2</v>
      </c>
      <c r="AN1923" s="15">
        <f ca="1">ROUND(AK1923*(1-AM1923), 0)</f>
        <v>246</v>
      </c>
      <c r="AO1923" s="18">
        <f ca="1">SUM(IF(AN1923&gt;H1923, (AN1923-H1923)*($G$23+AJ1923), 0),IF(AF1923&gt;G1923,(AF1923-G1923)*($G$23+AB1923),0),IF(X1923&gt;F1923,(X1923-F1923)*($G$23+T1923),0),IF(P1923&gt;E1923,(P1923-E1923)*($G$23+L1923),0))</f>
        <v>0</v>
      </c>
      <c r="AP1923" s="18">
        <f>-$C$24</f>
        <v>-313614.51120000001</v>
      </c>
      <c r="AQ1923" s="17">
        <f ca="1">L1923*P1923+T1923*X1923+AB1923*AF1923+AJ1923*AN1923-AO1923+AP1923</f>
        <v>499839.91879999993</v>
      </c>
      <c r="AS1923" s="21">
        <f ca="1">SUM(IF(AN1923&gt;H1923, (AN1923-H1923), 0),IF(AF1923&gt;G1923,(AF1923-G1923),0),IF(X1923&gt;F1923,(X1923-F1923),0),IF(P1923&gt;E1923,(P1923-E1923),0))</f>
        <v>0</v>
      </c>
    </row>
    <row r="1924" spans="1:45" x14ac:dyDescent="0.4">
      <c r="A1924" s="15">
        <v>1896</v>
      </c>
      <c r="B1924" s="15">
        <f ca="1">IF(RAND() &lt; (8/12), 0, 1)</f>
        <v>1</v>
      </c>
      <c r="C1924" s="20">
        <f ca="1">RAND()</f>
        <v>2.4342675057984042E-2</v>
      </c>
      <c r="D1924" s="15" t="str">
        <f ca="1">LOOKUP(C1924,$H$13:$H$16,$F$13:$F$16)</f>
        <v>Airbus A350-900</v>
      </c>
      <c r="E1924" s="15">
        <f ca="1">LOOKUP(D1924,$F$6:$F$9,$I$6:$I$9)</f>
        <v>0</v>
      </c>
      <c r="F1924" s="15">
        <f ca="1">LOOKUP(D1924,$F$6:$F$9,$J$6:$J$9)</f>
        <v>32</v>
      </c>
      <c r="G1924" s="15">
        <f ca="1">LOOKUP(D1924,$F$6:$F$9,$K$6:$K$9)</f>
        <v>21</v>
      </c>
      <c r="H1924" s="15">
        <f ca="1">LOOKUP(D1924,$F$6:$F$9,$L$6:$L$9)</f>
        <v>259</v>
      </c>
      <c r="I1924" s="20">
        <f ca="1">RAND()</f>
        <v>0.78718165219062963</v>
      </c>
      <c r="J1924" s="15">
        <f ca="1">IF(B1924=1, ROUND(_xlfn.NORM.INV(I1924,$C$5,$C$6)*(1+$T$14), 0), ROUND(_xlfn.NORM.INV(I1924, $D$5, $D$6)*(1+$T$14), 0))</f>
        <v>8</v>
      </c>
      <c r="K1924" s="20">
        <f ca="1">RAND()</f>
        <v>0.64824918500727102</v>
      </c>
      <c r="L1924" s="18">
        <f ca="1">IF(B1924=1, ROUND(_xlfn.NORM.INV(K1924,$C$7,$C$8), 2), ROUND(_xlfn.NORM.INV(K1924, $D$7, $D$8), 2))</f>
        <v>14345.26</v>
      </c>
      <c r="M1924" s="15">
        <f ca="1">MIN(E1924,J1924)</f>
        <v>0</v>
      </c>
      <c r="N1924" s="15">
        <f ca="1">RAND()</f>
        <v>0.41694136448614316</v>
      </c>
      <c r="O1924" s="19">
        <f ca="1">(IF(B1924=1, $G$21+($G$22-$G$21)*N1924, $H$21+($H$22-$H$21)*N1924))</f>
        <v>2.9592947757015011E-2</v>
      </c>
      <c r="P1924" s="15">
        <f ca="1">ROUND(M1924*(1-O1924), 0)</f>
        <v>0</v>
      </c>
      <c r="Q1924" s="20">
        <f ca="1">RAND()</f>
        <v>0.52369767109771603</v>
      </c>
      <c r="R1924" s="15">
        <f ca="1">IF(B1924=1, ROUND(_xlfn.NORM.INV(Q1924,$C$9,$C$10)*(1+$T$14), 0), ROUND(_xlfn.NORM.INV(Q1924, $D$9, $D$10)*(1+$T$14), 0))</f>
        <v>62</v>
      </c>
      <c r="S1924" s="20">
        <f ca="1">RAND()</f>
        <v>0.13095180157731801</v>
      </c>
      <c r="T1924" s="18">
        <f ca="1">IF(B1924=1, ROUND(_xlfn.NORM.INV(S1924,$C$11,$C$12), 2), ROUND(_xlfn.NORM.INV(S1924, $D$11, $D$12), 2))</f>
        <v>5817.81</v>
      </c>
      <c r="U1924" s="15">
        <f ca="1">MIN(F1924,R1924)</f>
        <v>32</v>
      </c>
      <c r="V1924" s="15">
        <f ca="1">RAND()</f>
        <v>0.19210900636846517</v>
      </c>
      <c r="W1924" s="19">
        <f ca="1">(IF(B1924=1, $G$21+($G$22-$G$21)*V1924, $H$21+($H$22-$H$21)*V1924))</f>
        <v>2.1723815222896282E-2</v>
      </c>
      <c r="X1924" s="15">
        <f ca="1">ROUND(U1924*(1-W1924), 0)</f>
        <v>31</v>
      </c>
      <c r="Y1924" s="20">
        <f ca="1">RAND()</f>
        <v>0.62130428718043473</v>
      </c>
      <c r="Z1924" s="15">
        <f ca="1">IF(B1924=1, ROUND(_xlfn.NORM.INV(Y1924,$C$13,$C$14)*(1+$T$14), 0), ROUND(_xlfn.NORM.INV(Y1924, $D$13, $D$14)*(1+$T$14), 0))</f>
        <v>62</v>
      </c>
      <c r="AA1924" s="20">
        <f ca="1">RAND()</f>
        <v>0.76144162755191225</v>
      </c>
      <c r="AB1924" s="18">
        <f ca="1">IF(B1924=1, ROUND(_xlfn.NORM.INV(AA1924,$C$15,$C$16), 2), ROUND(_xlfn.NORM.INV(AA1924, $D$15, $D$16), 2))</f>
        <v>3984.27</v>
      </c>
      <c r="AC1924" s="15">
        <f ca="1">MIN(G1924,Z1924)</f>
        <v>21</v>
      </c>
      <c r="AD1924" s="15">
        <f ca="1">RAND()</f>
        <v>0.30562640678583031</v>
      </c>
      <c r="AE1924" s="19">
        <f ca="1">(IF(B1924=1, $G$21+($G$22-$G$21)*AD1924, $H$21+($H$22-$H$21)*AD1924))</f>
        <v>2.5696924237504061E-2</v>
      </c>
      <c r="AF1924" s="15">
        <f ca="1">ROUND(AC1924*(1-AE1924), 0)</f>
        <v>20</v>
      </c>
      <c r="AG1924" s="20">
        <f ca="1">RAND()</f>
        <v>0.77509174250451662</v>
      </c>
      <c r="AH1924" s="15">
        <f ca="1">IF(B1924=1, ROUND(_xlfn.NORM.INV(AG1924,$C$17,$C$18)*(1+$T$14), 0), ROUND(_xlfn.NORM.INV(AG1924, $D$17, $D$18)*(1+$T$14), 0))</f>
        <v>400</v>
      </c>
      <c r="AI1924" s="20">
        <f ca="1">RAND()</f>
        <v>0.26129398398062209</v>
      </c>
      <c r="AJ1924" s="18">
        <f ca="1">IF(B1924=1, ROUND(_xlfn.NORM.INV(AI1924,$C$19,$C$20), 2), ROUND(_xlfn.NORM.INV(AI1924, $D$19, $D$20), 2))</f>
        <v>2084.31</v>
      </c>
      <c r="AK1924" s="15">
        <f ca="1">MIN(ROUND(H1924*(1+$C$22),0),AH1924)</f>
        <v>272</v>
      </c>
      <c r="AL1924" s="20">
        <f ca="1">RAND()</f>
        <v>0.44566585604796027</v>
      </c>
      <c r="AM1924" s="19">
        <f ca="1">(IF(B1924=1, $G$21+($G$22-$G$21)*AL1924, $H$21+($H$22-$H$21)*AL1924))</f>
        <v>3.0598304961678612E-2</v>
      </c>
      <c r="AN1924" s="15">
        <f ca="1">ROUND(AK1924*(1-AM1924), 0)</f>
        <v>264</v>
      </c>
      <c r="AO1924" s="18">
        <f ca="1">SUM(IF(AN1924&gt;H1924, (AN1924-H1924)*($G$23+AJ1924), 0),IF(AF1924&gt;G1924,(AF1924-G1924)*($G$23+AB1924),0),IF(X1924&gt;F1924,(X1924-F1924)*($G$23+T1924),0),IF(P1924&gt;E1924,(P1924-E1924)*($G$23+L1924),0))</f>
        <v>14676.55</v>
      </c>
      <c r="AP1924" s="18">
        <f>-$C$24</f>
        <v>-313614.51120000001</v>
      </c>
      <c r="AQ1924" s="17">
        <f ca="1">L1924*P1924+T1924*X1924+AB1924*AF1924+AJ1924*AN1924-AO1924+AP1924</f>
        <v>482004.28879999992</v>
      </c>
      <c r="AS1924" s="21">
        <f ca="1">SUM(IF(AN1924&gt;H1924, (AN1924-H1924), 0),IF(AF1924&gt;G1924,(AF1924-G1924),0),IF(X1924&gt;F1924,(X1924-F1924),0),IF(P1924&gt;E1924,(P1924-E1924),0))</f>
        <v>5</v>
      </c>
    </row>
    <row r="1925" spans="1:45" x14ac:dyDescent="0.4">
      <c r="A1925" s="15">
        <v>1897</v>
      </c>
      <c r="B1925" s="15">
        <f ca="1">IF(RAND() &lt; (8/12), 0, 1)</f>
        <v>0</v>
      </c>
      <c r="C1925" s="20">
        <f ca="1">RAND()</f>
        <v>0.84790708057198838</v>
      </c>
      <c r="D1925" s="15" t="str">
        <f ca="1">LOOKUP(C1925,$H$13:$H$16,$F$13:$F$16)</f>
        <v>Boeing 777-300ER</v>
      </c>
      <c r="E1925" s="15">
        <f ca="1">LOOKUP(D1925,$F$6:$F$9,$I$6:$I$9)</f>
        <v>8</v>
      </c>
      <c r="F1925" s="15">
        <f ca="1">LOOKUP(D1925,$F$6:$F$9,$J$6:$J$9)</f>
        <v>40</v>
      </c>
      <c r="G1925" s="15">
        <f ca="1">LOOKUP(D1925,$F$6:$F$9,$K$6:$K$9)</f>
        <v>24</v>
      </c>
      <c r="H1925" s="15">
        <f ca="1">LOOKUP(D1925,$F$6:$F$9,$L$6:$L$9)</f>
        <v>260</v>
      </c>
      <c r="I1925" s="20">
        <f ca="1">RAND()</f>
        <v>0.46394669322002791</v>
      </c>
      <c r="J1925" s="15">
        <f ca="1">IF(B1925=1, ROUND(_xlfn.NORM.INV(I1925,$C$5,$C$6)*(1+$T$14), 0), ROUND(_xlfn.NORM.INV(I1925, $D$5, $D$6)*(1+$T$14), 0))</f>
        <v>4</v>
      </c>
      <c r="K1925" s="20">
        <f ca="1">RAND()</f>
        <v>0.37792933694666464</v>
      </c>
      <c r="L1925" s="18">
        <f ca="1">IF(B1925=1, ROUND(_xlfn.NORM.INV(K1925,$C$7,$C$8), 2), ROUND(_xlfn.NORM.INV(K1925, $D$7, $D$8), 2))</f>
        <v>10350.67</v>
      </c>
      <c r="M1925" s="15">
        <f ca="1">MIN(E1925,J1925)</f>
        <v>4</v>
      </c>
      <c r="N1925" s="15">
        <f ca="1">RAND()</f>
        <v>0.98141285364662434</v>
      </c>
      <c r="O1925" s="19">
        <f ca="1">(IF(B1925=1, $G$21+($G$22-$G$21)*N1925, $H$21+($H$22-$H$21)*N1925))</f>
        <v>3.9442385609398729E-2</v>
      </c>
      <c r="P1925" s="15">
        <f ca="1">ROUND(M1925*(1-O1925), 0)</f>
        <v>4</v>
      </c>
      <c r="Q1925" s="20">
        <f ca="1">RAND()</f>
        <v>0.64341694836050878</v>
      </c>
      <c r="R1925" s="15">
        <f ca="1">IF(B1925=1, ROUND(_xlfn.NORM.INV(Q1925,$C$9,$C$10)*(1+$T$14), 0), ROUND(_xlfn.NORM.INV(Q1925, $D$9, $D$10)*(1+$T$14), 0))</f>
        <v>44</v>
      </c>
      <c r="S1925" s="20">
        <f ca="1">RAND()</f>
        <v>0.99308694879371073</v>
      </c>
      <c r="T1925" s="18">
        <f ca="1">IF(B1925=1, ROUND(_xlfn.NORM.INV(S1925,$C$11,$C$12), 2), ROUND(_xlfn.NORM.INV(S1925, $D$11, $D$12), 2))</f>
        <v>5807.17</v>
      </c>
      <c r="U1925" s="15">
        <f ca="1">MIN(F1925,R1925)</f>
        <v>40</v>
      </c>
      <c r="V1925" s="15">
        <f ca="1">RAND()</f>
        <v>0.41132733522761777</v>
      </c>
      <c r="W1925" s="19">
        <f ca="1">(IF(B1925=1, $G$21+($G$22-$G$21)*V1925, $H$21+($H$22-$H$21)*V1925))</f>
        <v>2.2339820056828531E-2</v>
      </c>
      <c r="X1925" s="15">
        <f ca="1">ROUND(U1925*(1-W1925), 0)</f>
        <v>39</v>
      </c>
      <c r="Y1925" s="20">
        <f ca="1">RAND()</f>
        <v>0.55995940570113611</v>
      </c>
      <c r="Z1925" s="15">
        <f ca="1">IF(B1925=1, ROUND(_xlfn.NORM.INV(Y1925,$C$13,$C$14)*(1+$T$14), 0), ROUND(_xlfn.NORM.INV(Y1925, $D$13, $D$14)*(1+$T$14), 0))</f>
        <v>37</v>
      </c>
      <c r="AA1925" s="20">
        <f ca="1">RAND()</f>
        <v>0.581015447099823</v>
      </c>
      <c r="AB1925" s="18">
        <f ca="1">IF(B1925=1, ROUND(_xlfn.NORM.INV(AA1925,$C$15,$C$16), 2), ROUND(_xlfn.NORM.INV(AA1925, $D$15, $D$16), 2))</f>
        <v>2822.82</v>
      </c>
      <c r="AC1925" s="15">
        <f ca="1">MIN(G1925,Z1925)</f>
        <v>24</v>
      </c>
      <c r="AD1925" s="15">
        <f ca="1">RAND()</f>
        <v>0.99556958221316816</v>
      </c>
      <c r="AE1925" s="19">
        <f ca="1">(IF(B1925=1, $G$21+($G$22-$G$21)*AD1925, $H$21+($H$22-$H$21)*AD1925))</f>
        <v>3.9867087466395043E-2</v>
      </c>
      <c r="AF1925" s="15">
        <f ca="1">ROUND(AC1925*(1-AE1925), 0)</f>
        <v>23</v>
      </c>
      <c r="AG1925" s="20">
        <f ca="1">RAND()</f>
        <v>0.97922304215551481</v>
      </c>
      <c r="AH1925" s="15">
        <f ca="1">IF(B1925=1, ROUND(_xlfn.NORM.INV(AG1925,$C$17,$C$18)*(1+$T$14), 0), ROUND(_xlfn.NORM.INV(AG1925, $D$17, $D$18)*(1+$T$14), 0))</f>
        <v>306</v>
      </c>
      <c r="AI1925" s="20">
        <f ca="1">RAND()</f>
        <v>0.65815267968259739</v>
      </c>
      <c r="AJ1925" s="18">
        <f ca="1">IF(B1925=1, ROUND(_xlfn.NORM.INV(AI1925,$C$19,$C$20), 2), ROUND(_xlfn.NORM.INV(AI1925, $D$19, $D$20), 2))</f>
        <v>1779.68</v>
      </c>
      <c r="AK1925" s="15">
        <f ca="1">MIN(ROUND(H1925*(1+$C$22),0),AH1925)</f>
        <v>273</v>
      </c>
      <c r="AL1925" s="20">
        <f ca="1">RAND()</f>
        <v>0.69517756766592576</v>
      </c>
      <c r="AM1925" s="19">
        <f ca="1">(IF(B1925=1, $G$21+($G$22-$G$21)*AL1925, $H$21+($H$22-$H$21)*AL1925))</f>
        <v>3.0855327029977772E-2</v>
      </c>
      <c r="AN1925" s="15">
        <f ca="1">ROUND(AK1925*(1-AM1925), 0)</f>
        <v>265</v>
      </c>
      <c r="AO1925" s="18">
        <f ca="1">SUM(IF(AN1925&gt;H1925, (AN1925-H1925)*($G$23+AJ1925), 0),IF(AF1925&gt;G1925,(AF1925-G1925)*($G$23+AB1925),0),IF(X1925&gt;F1925,(X1925-F1925)*($G$23+T1925),0),IF(P1925&gt;E1925,(P1925-E1925)*($G$23+L1925),0))</f>
        <v>13153.400000000001</v>
      </c>
      <c r="AP1925" s="18">
        <f>-$C$24</f>
        <v>-313614.51120000001</v>
      </c>
      <c r="AQ1925" s="17">
        <f ca="1">L1925*P1925+T1925*X1925+AB1925*AF1925+AJ1925*AN1925-AO1925+AP1925</f>
        <v>477654.45879999996</v>
      </c>
      <c r="AS1925" s="21">
        <f ca="1">SUM(IF(AN1925&gt;H1925, (AN1925-H1925), 0),IF(AF1925&gt;G1925,(AF1925-G1925),0),IF(X1925&gt;F1925,(X1925-F1925),0),IF(P1925&gt;E1925,(P1925-E1925),0))</f>
        <v>5</v>
      </c>
    </row>
    <row r="1926" spans="1:45" x14ac:dyDescent="0.4">
      <c r="A1926" s="15">
        <v>1898</v>
      </c>
      <c r="B1926" s="15">
        <f ca="1">IF(RAND() &lt; (8/12), 0, 1)</f>
        <v>1</v>
      </c>
      <c r="C1926" s="20">
        <f ca="1">RAND()</f>
        <v>8.3200808957225592E-3</v>
      </c>
      <c r="D1926" s="15" t="str">
        <f ca="1">LOOKUP(C1926,$H$13:$H$16,$F$13:$F$16)</f>
        <v>Airbus A350-900</v>
      </c>
      <c r="E1926" s="15">
        <f ca="1">LOOKUP(D1926,$F$6:$F$9,$I$6:$I$9)</f>
        <v>0</v>
      </c>
      <c r="F1926" s="15">
        <f ca="1">LOOKUP(D1926,$F$6:$F$9,$J$6:$J$9)</f>
        <v>32</v>
      </c>
      <c r="G1926" s="15">
        <f ca="1">LOOKUP(D1926,$F$6:$F$9,$K$6:$K$9)</f>
        <v>21</v>
      </c>
      <c r="H1926" s="15">
        <f ca="1">LOOKUP(D1926,$F$6:$F$9,$L$6:$L$9)</f>
        <v>259</v>
      </c>
      <c r="I1926" s="20">
        <f ca="1">RAND()</f>
        <v>0.24045355328316131</v>
      </c>
      <c r="J1926" s="15">
        <f ca="1">IF(B1926=1, ROUND(_xlfn.NORM.INV(I1926,$C$5,$C$6)*(1+$T$14), 0), ROUND(_xlfn.NORM.INV(I1926, $D$5, $D$6)*(1+$T$14), 0))</f>
        <v>5</v>
      </c>
      <c r="K1926" s="20">
        <f ca="1">RAND()</f>
        <v>0.30168978457753559</v>
      </c>
      <c r="L1926" s="18">
        <f ca="1">IF(B1926=1, ROUND(_xlfn.NORM.INV(K1926,$C$7,$C$8), 2), ROUND(_xlfn.NORM.INV(K1926, $D$7, $D$8), 2))</f>
        <v>12721.92</v>
      </c>
      <c r="M1926" s="15">
        <f ca="1">MIN(E1926,J1926)</f>
        <v>0</v>
      </c>
      <c r="N1926" s="15">
        <f ca="1">RAND()</f>
        <v>0.42320133624386325</v>
      </c>
      <c r="O1926" s="19">
        <f ca="1">(IF(B1926=1, $G$21+($G$22-$G$21)*N1926, $H$21+($H$22-$H$21)*N1926))</f>
        <v>2.9812046768535216E-2</v>
      </c>
      <c r="P1926" s="15">
        <f ca="1">ROUND(M1926*(1-O1926), 0)</f>
        <v>0</v>
      </c>
      <c r="Q1926" s="20">
        <f ca="1">RAND()</f>
        <v>0.83731159068645822</v>
      </c>
      <c r="R1926" s="15">
        <f ca="1">IF(B1926=1, ROUND(_xlfn.NORM.INV(Q1926,$C$9,$C$10)*(1+$T$14), 0), ROUND(_xlfn.NORM.INV(Q1926, $D$9, $D$10)*(1+$T$14), 0))</f>
        <v>86</v>
      </c>
      <c r="S1926" s="20">
        <f ca="1">RAND()</f>
        <v>2.4572173371190886E-2</v>
      </c>
      <c r="T1926" s="18">
        <f ca="1">IF(B1926=1, ROUND(_xlfn.NORM.INV(S1926,$C$11,$C$12), 2), ROUND(_xlfn.NORM.INV(S1926, $D$11, $D$12), 2))</f>
        <v>5055.47</v>
      </c>
      <c r="U1926" s="15">
        <f ca="1">MIN(F1926,R1926)</f>
        <v>32</v>
      </c>
      <c r="V1926" s="15">
        <f ca="1">RAND()</f>
        <v>5.7491305910033152E-2</v>
      </c>
      <c r="W1926" s="19">
        <f ca="1">(IF(B1926=1, $G$21+($G$22-$G$21)*V1926, $H$21+($H$22-$H$21)*V1926))</f>
        <v>1.7012195706851162E-2</v>
      </c>
      <c r="X1926" s="15">
        <f ca="1">ROUND(U1926*(1-W1926), 0)</f>
        <v>31</v>
      </c>
      <c r="Y1926" s="20">
        <f ca="1">RAND()</f>
        <v>0.57374924264632132</v>
      </c>
      <c r="Z1926" s="15">
        <f ca="1">IF(B1926=1, ROUND(_xlfn.NORM.INV(Y1926,$C$13,$C$14)*(1+$T$14), 0), ROUND(_xlfn.NORM.INV(Y1926, $D$13, $D$14)*(1+$T$14), 0))</f>
        <v>59</v>
      </c>
      <c r="AA1926" s="20">
        <f ca="1">RAND()</f>
        <v>0.16866324380049313</v>
      </c>
      <c r="AB1926" s="18">
        <f ca="1">IF(B1926=1, ROUND(_xlfn.NORM.INV(AA1926,$C$15,$C$16), 2), ROUND(_xlfn.NORM.INV(AA1926, $D$15, $D$16), 2))</f>
        <v>3180.95</v>
      </c>
      <c r="AC1926" s="15">
        <f ca="1">MIN(G1926,Z1926)</f>
        <v>21</v>
      </c>
      <c r="AD1926" s="15">
        <f ca="1">RAND()</f>
        <v>7.7515069954795623E-2</v>
      </c>
      <c r="AE1926" s="19">
        <f ca="1">(IF(B1926=1, $G$21+($G$22-$G$21)*AD1926, $H$21+($H$22-$H$21)*AD1926))</f>
        <v>1.7713027448417847E-2</v>
      </c>
      <c r="AF1926" s="15">
        <f ca="1">ROUND(AC1926*(1-AE1926), 0)</f>
        <v>21</v>
      </c>
      <c r="AG1926" s="20">
        <f ca="1">RAND()</f>
        <v>0.38300338143995871</v>
      </c>
      <c r="AH1926" s="15">
        <f ca="1">IF(B1926=1, ROUND(_xlfn.NORM.INV(AG1926,$C$17,$C$18)*(1+$T$14), 0), ROUND(_xlfn.NORM.INV(AG1926, $D$17, $D$18)*(1+$T$14), 0))</f>
        <v>267</v>
      </c>
      <c r="AI1926" s="20">
        <f ca="1">RAND()</f>
        <v>0.76176170069187776</v>
      </c>
      <c r="AJ1926" s="18">
        <f ca="1">IF(B1926=1, ROUND(_xlfn.NORM.INV(AI1926,$C$19,$C$20), 2), ROUND(_xlfn.NORM.INV(AI1926, $D$19, $D$20), 2))</f>
        <v>2490.48</v>
      </c>
      <c r="AK1926" s="15">
        <f ca="1">MIN(ROUND(H1926*(1+$C$22),0),AH1926)</f>
        <v>267</v>
      </c>
      <c r="AL1926" s="20">
        <f ca="1">RAND()</f>
        <v>0.78236586756354598</v>
      </c>
      <c r="AM1926" s="19">
        <f ca="1">(IF(B1926=1, $G$21+($G$22-$G$21)*AL1926, $H$21+($H$22-$H$21)*AL1926))</f>
        <v>4.2382805364724108E-2</v>
      </c>
      <c r="AN1926" s="15">
        <f ca="1">ROUND(AK1926*(1-AM1926), 0)</f>
        <v>256</v>
      </c>
      <c r="AO1926" s="18">
        <f ca="1">SUM(IF(AN1926&gt;H1926, (AN1926-H1926)*($G$23+AJ1926), 0),IF(AF1926&gt;G1926,(AF1926-G1926)*($G$23+AB1926),0),IF(X1926&gt;F1926,(X1926-F1926)*($G$23+T1926),0),IF(P1926&gt;E1926,(P1926-E1926)*($G$23+L1926),0))</f>
        <v>0</v>
      </c>
      <c r="AP1926" s="18">
        <f>-$C$24</f>
        <v>-313614.51120000001</v>
      </c>
      <c r="AQ1926" s="17">
        <f ca="1">L1926*P1926+T1926*X1926+AB1926*AF1926+AJ1926*AN1926-AO1926+AP1926</f>
        <v>547467.88880000007</v>
      </c>
      <c r="AS1926" s="21">
        <f ca="1">SUM(IF(AN1926&gt;H1926, (AN1926-H1926), 0),IF(AF1926&gt;G1926,(AF1926-G1926),0),IF(X1926&gt;F1926,(X1926-F1926),0),IF(P1926&gt;E1926,(P1926-E1926),0))</f>
        <v>0</v>
      </c>
    </row>
    <row r="1927" spans="1:45" x14ac:dyDescent="0.4">
      <c r="A1927" s="15">
        <v>1899</v>
      </c>
      <c r="B1927" s="15">
        <f ca="1">IF(RAND() &lt; (8/12), 0, 1)</f>
        <v>0</v>
      </c>
      <c r="C1927" s="20">
        <f ca="1">RAND()</f>
        <v>0.53110442866503482</v>
      </c>
      <c r="D1927" s="15" t="str">
        <f ca="1">LOOKUP(C1927,$H$13:$H$16,$F$13:$F$16)</f>
        <v>Airbus A380-800</v>
      </c>
      <c r="E1927" s="15">
        <f ca="1">LOOKUP(D1927,$F$6:$F$9,$I$6:$I$9)</f>
        <v>14</v>
      </c>
      <c r="F1927" s="15">
        <f ca="1">LOOKUP(D1927,$F$6:$F$9,$J$6:$J$9)</f>
        <v>76</v>
      </c>
      <c r="G1927" s="15">
        <f ca="1">LOOKUP(D1927,$F$6:$F$9,$K$6:$K$9)</f>
        <v>56</v>
      </c>
      <c r="H1927" s="15">
        <f ca="1">LOOKUP(D1927,$F$6:$F$9,$L$6:$L$9)</f>
        <v>341</v>
      </c>
      <c r="I1927" s="20">
        <f ca="1">RAND()</f>
        <v>0.10790154265159979</v>
      </c>
      <c r="J1927" s="15">
        <f ca="1">IF(B1927=1, ROUND(_xlfn.NORM.INV(I1927,$C$5,$C$6)*(1+$T$14), 0), ROUND(_xlfn.NORM.INV(I1927, $D$5, $D$6)*(1+$T$14), 0))</f>
        <v>3</v>
      </c>
      <c r="K1927" s="20">
        <f ca="1">RAND()</f>
        <v>0.21609407705265127</v>
      </c>
      <c r="L1927" s="18">
        <f ca="1">IF(B1927=1, ROUND(_xlfn.NORM.INV(K1927,$C$7,$C$8), 2), ROUND(_xlfn.NORM.INV(K1927, $D$7, $D$8), 2))</f>
        <v>10134.4</v>
      </c>
      <c r="M1927" s="15">
        <f ca="1">MIN(E1927,J1927)</f>
        <v>3</v>
      </c>
      <c r="N1927" s="15">
        <f ca="1">RAND()</f>
        <v>0.73087544679753036</v>
      </c>
      <c r="O1927" s="19">
        <f ca="1">(IF(B1927=1, $G$21+($G$22-$G$21)*N1927, $H$21+($H$22-$H$21)*N1927))</f>
        <v>3.192626340392591E-2</v>
      </c>
      <c r="P1927" s="15">
        <f ca="1">ROUND(M1927*(1-O1927), 0)</f>
        <v>3</v>
      </c>
      <c r="Q1927" s="20">
        <f ca="1">RAND()</f>
        <v>0.11639216485990111</v>
      </c>
      <c r="R1927" s="15">
        <f ca="1">IF(B1927=1, ROUND(_xlfn.NORM.INV(Q1927,$C$9,$C$10)*(1+$T$14), 0), ROUND(_xlfn.NORM.INV(Q1927, $D$9, $D$10)*(1+$T$14), 0))</f>
        <v>27</v>
      </c>
      <c r="S1927" s="20">
        <f ca="1">RAND()</f>
        <v>0.2536413393597724</v>
      </c>
      <c r="T1927" s="18">
        <f ca="1">IF(B1927=1, ROUND(_xlfn.NORM.INV(S1927,$C$11,$C$12), 2), ROUND(_xlfn.NORM.INV(S1927, $D$11, $D$12), 2))</f>
        <v>5095.09</v>
      </c>
      <c r="U1927" s="15">
        <f ca="1">MIN(F1927,R1927)</f>
        <v>27</v>
      </c>
      <c r="V1927" s="15">
        <f ca="1">RAND()</f>
        <v>0.33159663451295818</v>
      </c>
      <c r="W1927" s="19">
        <f ca="1">(IF(B1927=1, $G$21+($G$22-$G$21)*V1927, $H$21+($H$22-$H$21)*V1927))</f>
        <v>1.9947899035388746E-2</v>
      </c>
      <c r="X1927" s="15">
        <f ca="1">ROUND(U1927*(1-W1927), 0)</f>
        <v>26</v>
      </c>
      <c r="Y1927" s="20">
        <f ca="1">RAND()</f>
        <v>0.27891486500644469</v>
      </c>
      <c r="Z1927" s="15">
        <f ca="1">IF(B1927=1, ROUND(_xlfn.NORM.INV(Y1927,$C$13,$C$14)*(1+$T$14), 0), ROUND(_xlfn.NORM.INV(Y1927, $D$13, $D$14)*(1+$T$14), 0))</f>
        <v>30</v>
      </c>
      <c r="AA1927" s="20">
        <f ca="1">RAND()</f>
        <v>0.55743755498433589</v>
      </c>
      <c r="AB1927" s="18">
        <f ca="1">IF(B1927=1, ROUND(_xlfn.NORM.INV(AA1927,$C$15,$C$16), 2), ROUND(_xlfn.NORM.INV(AA1927, $D$15, $D$16), 2))</f>
        <v>2815.53</v>
      </c>
      <c r="AC1927" s="15">
        <f ca="1">MIN(G1927,Z1927)</f>
        <v>30</v>
      </c>
      <c r="AD1927" s="15">
        <f ca="1">RAND()</f>
        <v>0.17152235282917749</v>
      </c>
      <c r="AE1927" s="19">
        <f ca="1">(IF(B1927=1, $G$21+($G$22-$G$21)*AD1927, $H$21+($H$22-$H$21)*AD1927))</f>
        <v>1.5145670584875325E-2</v>
      </c>
      <c r="AF1927" s="15">
        <f ca="1">ROUND(AC1927*(1-AE1927), 0)</f>
        <v>30</v>
      </c>
      <c r="AG1927" s="20">
        <f ca="1">RAND()</f>
        <v>0.36997207311715963</v>
      </c>
      <c r="AH1927" s="15">
        <f ca="1">IF(B1927=1, ROUND(_xlfn.NORM.INV(AG1927,$C$17,$C$18)*(1+$T$14), 0), ROUND(_xlfn.NORM.INV(AG1927, $D$17, $D$18)*(1+$T$14), 0))</f>
        <v>182</v>
      </c>
      <c r="AI1927" s="20">
        <f ca="1">RAND()</f>
        <v>0.30282132749459878</v>
      </c>
      <c r="AJ1927" s="18">
        <f ca="1">IF(B1927=1, ROUND(_xlfn.NORM.INV(AI1927,$C$19,$C$20), 2), ROUND(_xlfn.NORM.INV(AI1927, $D$19, $D$20), 2))</f>
        <v>1709.51</v>
      </c>
      <c r="AK1927" s="15">
        <f ca="1">MIN(ROUND(H1927*(1+$C$22),0),AH1927)</f>
        <v>182</v>
      </c>
      <c r="AL1927" s="20">
        <f ca="1">RAND()</f>
        <v>0.18117541923652181</v>
      </c>
      <c r="AM1927" s="19">
        <f ca="1">(IF(B1927=1, $G$21+($G$22-$G$21)*AL1927, $H$21+($H$22-$H$21)*AL1927))</f>
        <v>1.5435262577095654E-2</v>
      </c>
      <c r="AN1927" s="15">
        <f ca="1">ROUND(AK1927*(1-AM1927), 0)</f>
        <v>179</v>
      </c>
      <c r="AO1927" s="18">
        <f ca="1">SUM(IF(AN1927&gt;H1927, (AN1927-H1927)*($G$23+AJ1927), 0),IF(AF1927&gt;G1927,(AF1927-G1927)*($G$23+AB1927),0),IF(X1927&gt;F1927,(X1927-F1927)*($G$23+T1927),0),IF(P1927&gt;E1927,(P1927-E1927)*($G$23+L1927),0))</f>
        <v>0</v>
      </c>
      <c r="AP1927" s="18">
        <f>-$C$24</f>
        <v>-313614.51120000001</v>
      </c>
      <c r="AQ1927" s="17">
        <f ca="1">L1927*P1927+T1927*X1927+AB1927*AF1927+AJ1927*AN1927-AO1927+AP1927</f>
        <v>239729.21879999997</v>
      </c>
      <c r="AS1927" s="21">
        <f ca="1">SUM(IF(AN1927&gt;H1927, (AN1927-H1927), 0),IF(AF1927&gt;G1927,(AF1927-G1927),0),IF(X1927&gt;F1927,(X1927-F1927),0),IF(P1927&gt;E1927,(P1927-E1927),0))</f>
        <v>0</v>
      </c>
    </row>
    <row r="1928" spans="1:45" x14ac:dyDescent="0.4">
      <c r="A1928" s="15">
        <v>1900</v>
      </c>
      <c r="B1928" s="15">
        <f ca="1">IF(RAND() &lt; (8/12), 0, 1)</f>
        <v>0</v>
      </c>
      <c r="C1928" s="20">
        <f ca="1">RAND()</f>
        <v>0.14234058775778902</v>
      </c>
      <c r="D1928" s="15" t="str">
        <f ca="1">LOOKUP(C1928,$H$13:$H$16,$F$13:$F$16)</f>
        <v>Airbus A350-900</v>
      </c>
      <c r="E1928" s="15">
        <f ca="1">LOOKUP(D1928,$F$6:$F$9,$I$6:$I$9)</f>
        <v>0</v>
      </c>
      <c r="F1928" s="15">
        <f ca="1">LOOKUP(D1928,$F$6:$F$9,$J$6:$J$9)</f>
        <v>32</v>
      </c>
      <c r="G1928" s="15">
        <f ca="1">LOOKUP(D1928,$F$6:$F$9,$K$6:$K$9)</f>
        <v>21</v>
      </c>
      <c r="H1928" s="15">
        <f ca="1">LOOKUP(D1928,$F$6:$F$9,$L$6:$L$9)</f>
        <v>259</v>
      </c>
      <c r="I1928" s="20">
        <f ca="1">RAND()</f>
        <v>0.5477627235365008</v>
      </c>
      <c r="J1928" s="15">
        <f ca="1">IF(B1928=1, ROUND(_xlfn.NORM.INV(I1928,$C$5,$C$6)*(1+$T$14), 0), ROUND(_xlfn.NORM.INV(I1928, $D$5, $D$6)*(1+$T$14), 0))</f>
        <v>4</v>
      </c>
      <c r="K1928" s="20">
        <f ca="1">RAND()</f>
        <v>0.32551112492838685</v>
      </c>
      <c r="L1928" s="18">
        <f ca="1">IF(B1928=1, ROUND(_xlfn.NORM.INV(K1928,$C$7,$C$8), 2), ROUND(_xlfn.NORM.INV(K1928, $D$7, $D$8), 2))</f>
        <v>10286.219999999999</v>
      </c>
      <c r="M1928" s="15">
        <f ca="1">MIN(E1928,J1928)</f>
        <v>0</v>
      </c>
      <c r="N1928" s="15">
        <f ca="1">RAND()</f>
        <v>0.4652484562194682</v>
      </c>
      <c r="O1928" s="19">
        <f ca="1">(IF(B1928=1, $G$21+($G$22-$G$21)*N1928, $H$21+($H$22-$H$21)*N1928))</f>
        <v>2.3957453686584043E-2</v>
      </c>
      <c r="P1928" s="15">
        <f ca="1">ROUND(M1928*(1-O1928), 0)</f>
        <v>0</v>
      </c>
      <c r="Q1928" s="20">
        <f ca="1">RAND()</f>
        <v>0.93773756600506464</v>
      </c>
      <c r="R1928" s="15">
        <f ca="1">IF(B1928=1, ROUND(_xlfn.NORM.INV(Q1928,$C$9,$C$10)*(1+$T$14), 0), ROUND(_xlfn.NORM.INV(Q1928, $D$9, $D$10)*(1+$T$14), 0))</f>
        <v>56</v>
      </c>
      <c r="S1928" s="20">
        <f ca="1">RAND()</f>
        <v>0.37706860211204107</v>
      </c>
      <c r="T1928" s="18">
        <f ca="1">IF(B1928=1, ROUND(_xlfn.NORM.INV(S1928,$C$11,$C$12), 2), ROUND(_xlfn.NORM.INV(S1928, $D$11, $D$12), 2))</f>
        <v>5174.82</v>
      </c>
      <c r="U1928" s="15">
        <f ca="1">MIN(F1928,R1928)</f>
        <v>32</v>
      </c>
      <c r="V1928" s="15">
        <f ca="1">RAND()</f>
        <v>0.46673946161532287</v>
      </c>
      <c r="W1928" s="19">
        <f ca="1">(IF(B1928=1, $G$21+($G$22-$G$21)*V1928, $H$21+($H$22-$H$21)*V1928))</f>
        <v>2.4002183848459688E-2</v>
      </c>
      <c r="X1928" s="15">
        <f ca="1">ROUND(U1928*(1-W1928), 0)</f>
        <v>31</v>
      </c>
      <c r="Y1928" s="20">
        <f ca="1">RAND()</f>
        <v>9.7042353503638434E-2</v>
      </c>
      <c r="Z1928" s="15">
        <f ca="1">IF(B1928=1, ROUND(_xlfn.NORM.INV(Y1928,$C$13,$C$14)*(1+$T$14), 0), ROUND(_xlfn.NORM.INV(Y1928, $D$13, $D$14)*(1+$T$14), 0))</f>
        <v>23</v>
      </c>
      <c r="AA1928" s="20">
        <f ca="1">RAND()</f>
        <v>0.98565539875101416</v>
      </c>
      <c r="AB1928" s="18">
        <f ca="1">IF(B1928=1, ROUND(_xlfn.NORM.INV(AA1928,$C$15,$C$16), 2), ROUND(_xlfn.NORM.INV(AA1928, $D$15, $D$16), 2))</f>
        <v>3063.86</v>
      </c>
      <c r="AC1928" s="15">
        <f ca="1">MIN(G1928,Z1928)</f>
        <v>21</v>
      </c>
      <c r="AD1928" s="15">
        <f ca="1">RAND()</f>
        <v>0.64899638389312431</v>
      </c>
      <c r="AE1928" s="19">
        <f ca="1">(IF(B1928=1, $G$21+($G$22-$G$21)*AD1928, $H$21+($H$22-$H$21)*AD1928))</f>
        <v>2.9469891516793731E-2</v>
      </c>
      <c r="AF1928" s="15">
        <f ca="1">ROUND(AC1928*(1-AE1928), 0)</f>
        <v>20</v>
      </c>
      <c r="AG1928" s="20">
        <f ca="1">RAND()</f>
        <v>0.94105755762978993</v>
      </c>
      <c r="AH1928" s="15">
        <f ca="1">IF(B1928=1, ROUND(_xlfn.NORM.INV(AG1928,$C$17,$C$18)*(1+$T$14), 0), ROUND(_xlfn.NORM.INV(AG1928, $D$17, $D$18)*(1+$T$14), 0))</f>
        <v>282</v>
      </c>
      <c r="AI1928" s="20">
        <f ca="1">RAND()</f>
        <v>7.2811977033240494E-2</v>
      </c>
      <c r="AJ1928" s="18">
        <f ca="1">IF(B1928=1, ROUND(_xlfn.NORM.INV(AI1928,$C$19,$C$20), 2), ROUND(_xlfn.NORM.INV(AI1928, $D$19, $D$20), 2))</f>
        <v>1638.2</v>
      </c>
      <c r="AK1928" s="15">
        <f ca="1">MIN(ROUND(H1928*(1+$C$22),0),AH1928)</f>
        <v>272</v>
      </c>
      <c r="AL1928" s="20">
        <f ca="1">RAND()</f>
        <v>0.73716242321976311</v>
      </c>
      <c r="AM1928" s="19">
        <f ca="1">(IF(B1928=1, $G$21+($G$22-$G$21)*AL1928, $H$21+($H$22-$H$21)*AL1928))</f>
        <v>3.211487269659289E-2</v>
      </c>
      <c r="AN1928" s="15">
        <f ca="1">ROUND(AK1928*(1-AM1928), 0)</f>
        <v>263</v>
      </c>
      <c r="AO1928" s="18">
        <f ca="1">SUM(IF(AN1928&gt;H1928, (AN1928-H1928)*($G$23+AJ1928), 0),IF(AF1928&gt;G1928,(AF1928-G1928)*($G$23+AB1928),0),IF(X1928&gt;F1928,(X1928-F1928)*($G$23+T1928),0),IF(P1928&gt;E1928,(P1928-E1928)*($G$23+L1928),0))</f>
        <v>9956.7999999999993</v>
      </c>
      <c r="AP1928" s="18">
        <f>-$C$24</f>
        <v>-313614.51120000001</v>
      </c>
      <c r="AQ1928" s="17">
        <f ca="1">L1928*P1928+T1928*X1928+AB1928*AF1928+AJ1928*AN1928-AO1928+AP1928</f>
        <v>328971.90879999992</v>
      </c>
      <c r="AS1928" s="21">
        <f ca="1">SUM(IF(AN1928&gt;H1928, (AN1928-H1928), 0),IF(AF1928&gt;G1928,(AF1928-G1928),0),IF(X1928&gt;F1928,(X1928-F1928),0),IF(P1928&gt;E1928,(P1928-E1928),0))</f>
        <v>4</v>
      </c>
    </row>
    <row r="1929" spans="1:45" x14ac:dyDescent="0.4">
      <c r="A1929" s="15">
        <v>1901</v>
      </c>
      <c r="B1929" s="15">
        <f ca="1">IF(RAND() &lt; (8/12), 0, 1)</f>
        <v>0</v>
      </c>
      <c r="C1929" s="20">
        <f ca="1">RAND()</f>
        <v>0.80230599077921694</v>
      </c>
      <c r="D1929" s="15" t="str">
        <f ca="1">LOOKUP(C1929,$H$13:$H$16,$F$13:$F$16)</f>
        <v>Boeing 777-300ER</v>
      </c>
      <c r="E1929" s="15">
        <f ca="1">LOOKUP(D1929,$F$6:$F$9,$I$6:$I$9)</f>
        <v>8</v>
      </c>
      <c r="F1929" s="15">
        <f ca="1">LOOKUP(D1929,$F$6:$F$9,$J$6:$J$9)</f>
        <v>40</v>
      </c>
      <c r="G1929" s="15">
        <f ca="1">LOOKUP(D1929,$F$6:$F$9,$K$6:$K$9)</f>
        <v>24</v>
      </c>
      <c r="H1929" s="15">
        <f ca="1">LOOKUP(D1929,$F$6:$F$9,$L$6:$L$9)</f>
        <v>260</v>
      </c>
      <c r="I1929" s="20">
        <f ca="1">RAND()</f>
        <v>0.65225906147016555</v>
      </c>
      <c r="J1929" s="15">
        <f ca="1">IF(B1929=1, ROUND(_xlfn.NORM.INV(I1929,$C$5,$C$6)*(1+$T$14), 0), ROUND(_xlfn.NORM.INV(I1929, $D$5, $D$6)*(1+$T$14), 0))</f>
        <v>5</v>
      </c>
      <c r="K1929" s="20">
        <f ca="1">RAND()</f>
        <v>0.66079367420027868</v>
      </c>
      <c r="L1929" s="18">
        <f ca="1">IF(B1929=1, ROUND(_xlfn.NORM.INV(K1929,$C$7,$C$8), 2), ROUND(_xlfn.NORM.INV(K1929, $D$7, $D$8), 2))</f>
        <v>10681.35</v>
      </c>
      <c r="M1929" s="15">
        <f ca="1">MIN(E1929,J1929)</f>
        <v>5</v>
      </c>
      <c r="N1929" s="15">
        <f ca="1">RAND()</f>
        <v>0.69592161014438825</v>
      </c>
      <c r="O1929" s="19">
        <f ca="1">(IF(B1929=1, $G$21+($G$22-$G$21)*N1929, $H$21+($H$22-$H$21)*N1929))</f>
        <v>3.0877648304331644E-2</v>
      </c>
      <c r="P1929" s="15">
        <f ca="1">ROUND(M1929*(1-O1929), 0)</f>
        <v>5</v>
      </c>
      <c r="Q1929" s="20">
        <f ca="1">RAND()</f>
        <v>0.24311086758130618</v>
      </c>
      <c r="R1929" s="15">
        <f ca="1">IF(B1929=1, ROUND(_xlfn.NORM.INV(Q1929,$C$9,$C$10)*(1+$T$14), 0), ROUND(_xlfn.NORM.INV(Q1929, $D$9, $D$10)*(1+$T$14), 0))</f>
        <v>33</v>
      </c>
      <c r="S1929" s="20">
        <f ca="1">RAND()</f>
        <v>0.47540662108866161</v>
      </c>
      <c r="T1929" s="18">
        <f ca="1">IF(B1929=1, ROUND(_xlfn.NORM.INV(S1929,$C$11,$C$12), 2), ROUND(_xlfn.NORM.INV(S1929, $D$11, $D$12), 2))</f>
        <v>5232.13</v>
      </c>
      <c r="U1929" s="15">
        <f ca="1">MIN(F1929,R1929)</f>
        <v>33</v>
      </c>
      <c r="V1929" s="15">
        <f ca="1">RAND()</f>
        <v>0.84016621236283084</v>
      </c>
      <c r="W1929" s="19">
        <f ca="1">(IF(B1929=1, $G$21+($G$22-$G$21)*V1929, $H$21+($H$22-$H$21)*V1929))</f>
        <v>3.5204986370884928E-2</v>
      </c>
      <c r="X1929" s="15">
        <f ca="1">ROUND(U1929*(1-W1929), 0)</f>
        <v>32</v>
      </c>
      <c r="Y1929" s="20">
        <f ca="1">RAND()</f>
        <v>0.5095932911904667</v>
      </c>
      <c r="Z1929" s="15">
        <f ca="1">IF(B1929=1, ROUND(_xlfn.NORM.INV(Y1929,$C$13,$C$14)*(1+$T$14), 0), ROUND(_xlfn.NORM.INV(Y1929, $D$13, $D$14)*(1+$T$14), 0))</f>
        <v>36</v>
      </c>
      <c r="AA1929" s="20">
        <f ca="1">RAND()</f>
        <v>0.56992724306991294</v>
      </c>
      <c r="AB1929" s="18">
        <f ca="1">IF(B1929=1, ROUND(_xlfn.NORM.INV(AA1929,$C$15,$C$16), 2), ROUND(_xlfn.NORM.INV(AA1929, $D$15, $D$16), 2))</f>
        <v>2819.38</v>
      </c>
      <c r="AC1929" s="15">
        <f ca="1">MIN(G1929,Z1929)</f>
        <v>24</v>
      </c>
      <c r="AD1929" s="15">
        <f ca="1">RAND()</f>
        <v>0.42148644276957192</v>
      </c>
      <c r="AE1929" s="19">
        <f ca="1">(IF(B1929=1, $G$21+($G$22-$G$21)*AD1929, $H$21+($H$22-$H$21)*AD1929))</f>
        <v>2.2644593283087155E-2</v>
      </c>
      <c r="AF1929" s="15">
        <f ca="1">ROUND(AC1929*(1-AE1929), 0)</f>
        <v>23</v>
      </c>
      <c r="AG1929" s="20">
        <f ca="1">RAND()</f>
        <v>0.43279954598589376</v>
      </c>
      <c r="AH1929" s="15">
        <f ca="1">IF(B1929=1, ROUND(_xlfn.NORM.INV(AG1929,$C$17,$C$18)*(1+$T$14), 0), ROUND(_xlfn.NORM.INV(AG1929, $D$17, $D$18)*(1+$T$14), 0))</f>
        <v>191</v>
      </c>
      <c r="AI1929" s="20">
        <f ca="1">RAND()</f>
        <v>0.36197964688099871</v>
      </c>
      <c r="AJ1929" s="18">
        <f ca="1">IF(B1929=1, ROUND(_xlfn.NORM.INV(AI1929,$C$19,$C$20), 2), ROUND(_xlfn.NORM.INV(AI1929, $D$19, $D$20), 2))</f>
        <v>1721.9</v>
      </c>
      <c r="AK1929" s="15">
        <f ca="1">MIN(ROUND(H1929*(1+$C$22),0),AH1929)</f>
        <v>191</v>
      </c>
      <c r="AL1929" s="20">
        <f ca="1">RAND()</f>
        <v>0.77804199535519358</v>
      </c>
      <c r="AM1929" s="19">
        <f ca="1">(IF(B1929=1, $G$21+($G$22-$G$21)*AL1929, $H$21+($H$22-$H$21)*AL1929))</f>
        <v>3.3341259860655809E-2</v>
      </c>
      <c r="AN1929" s="15">
        <f ca="1">ROUND(AK1929*(1-AM1929), 0)</f>
        <v>185</v>
      </c>
      <c r="AO1929" s="18">
        <f ca="1">SUM(IF(AN1929&gt;H1929, (AN1929-H1929)*($G$23+AJ1929), 0),IF(AF1929&gt;G1929,(AF1929-G1929)*($G$23+AB1929),0),IF(X1929&gt;F1929,(X1929-F1929)*($G$23+T1929),0),IF(P1929&gt;E1929,(P1929-E1929)*($G$23+L1929),0))</f>
        <v>0</v>
      </c>
      <c r="AP1929" s="18">
        <f>-$C$24</f>
        <v>-313614.51120000001</v>
      </c>
      <c r="AQ1929" s="17">
        <f ca="1">L1929*P1929+T1929*X1929+AB1929*AF1929+AJ1929*AN1929-AO1929+AP1929</f>
        <v>290617.63880000002</v>
      </c>
      <c r="AS1929" s="21">
        <f ca="1">SUM(IF(AN1929&gt;H1929, (AN1929-H1929), 0),IF(AF1929&gt;G1929,(AF1929-G1929),0),IF(X1929&gt;F1929,(X1929-F1929),0),IF(P1929&gt;E1929,(P1929-E1929),0))</f>
        <v>0</v>
      </c>
    </row>
    <row r="1930" spans="1:45" x14ac:dyDescent="0.4">
      <c r="A1930" s="15">
        <v>1902</v>
      </c>
      <c r="B1930" s="15">
        <f ca="1">IF(RAND() &lt; (8/12), 0, 1)</f>
        <v>0</v>
      </c>
      <c r="C1930" s="20">
        <f ca="1">RAND()</f>
        <v>0.40940860784934296</v>
      </c>
      <c r="D1930" s="15" t="str">
        <f ca="1">LOOKUP(C1930,$H$13:$H$16,$F$13:$F$16)</f>
        <v>Airbus A380-800</v>
      </c>
      <c r="E1930" s="15">
        <f ca="1">LOOKUP(D1930,$F$6:$F$9,$I$6:$I$9)</f>
        <v>14</v>
      </c>
      <c r="F1930" s="15">
        <f ca="1">LOOKUP(D1930,$F$6:$F$9,$J$6:$J$9)</f>
        <v>76</v>
      </c>
      <c r="G1930" s="15">
        <f ca="1">LOOKUP(D1930,$F$6:$F$9,$K$6:$K$9)</f>
        <v>56</v>
      </c>
      <c r="H1930" s="15">
        <f ca="1">LOOKUP(D1930,$F$6:$F$9,$L$6:$L$9)</f>
        <v>341</v>
      </c>
      <c r="I1930" s="20">
        <f ca="1">RAND()</f>
        <v>0.2001201609379295</v>
      </c>
      <c r="J1930" s="15">
        <f ca="1">IF(B1930=1, ROUND(_xlfn.NORM.INV(I1930,$C$5,$C$6)*(1+$T$14), 0), ROUND(_xlfn.NORM.INV(I1930, $D$5, $D$6)*(1+$T$14), 0))</f>
        <v>3</v>
      </c>
      <c r="K1930" s="20">
        <f ca="1">RAND()</f>
        <v>0.17145231662496896</v>
      </c>
      <c r="L1930" s="18">
        <f ca="1">IF(B1930=1, ROUND(_xlfn.NORM.INV(K1930,$C$7,$C$8), 2), ROUND(_xlfn.NORM.INV(K1930, $D$7, $D$8), 2))</f>
        <v>10060.120000000001</v>
      </c>
      <c r="M1930" s="15">
        <f ca="1">MIN(E1930,J1930)</f>
        <v>3</v>
      </c>
      <c r="N1930" s="15">
        <f ca="1">RAND()</f>
        <v>0.74479194983684449</v>
      </c>
      <c r="O1930" s="19">
        <f ca="1">(IF(B1930=1, $G$21+($G$22-$G$21)*N1930, $H$21+($H$22-$H$21)*N1930))</f>
        <v>3.2343758495105332E-2</v>
      </c>
      <c r="P1930" s="15">
        <f ca="1">ROUND(M1930*(1-O1930), 0)</f>
        <v>3</v>
      </c>
      <c r="Q1930" s="20">
        <f ca="1">RAND()</f>
        <v>0.96602704336254908</v>
      </c>
      <c r="R1930" s="15">
        <f ca="1">IF(B1930=1, ROUND(_xlfn.NORM.INV(Q1930,$C$9,$C$10)*(1+$T$14), 0), ROUND(_xlfn.NORM.INV(Q1930, $D$9, $D$10)*(1+$T$14), 0))</f>
        <v>59</v>
      </c>
      <c r="S1930" s="20">
        <f ca="1">RAND()</f>
        <v>0.73447944063141046</v>
      </c>
      <c r="T1930" s="18">
        <f ca="1">IF(B1930=1, ROUND(_xlfn.NORM.INV(S1930,$C$11,$C$12), 2), ROUND(_xlfn.NORM.INV(S1930, $D$11, $D$12), 2))</f>
        <v>5388.94</v>
      </c>
      <c r="U1930" s="15">
        <f ca="1">MIN(F1930,R1930)</f>
        <v>59</v>
      </c>
      <c r="V1930" s="15">
        <f ca="1">RAND()</f>
        <v>0.54128718772945095</v>
      </c>
      <c r="W1930" s="19">
        <f ca="1">(IF(B1930=1, $G$21+($G$22-$G$21)*V1930, $H$21+($H$22-$H$21)*V1930))</f>
        <v>2.6238615631883531E-2</v>
      </c>
      <c r="X1930" s="15">
        <f ca="1">ROUND(U1930*(1-W1930), 0)</f>
        <v>57</v>
      </c>
      <c r="Y1930" s="20">
        <f ca="1">RAND()</f>
        <v>0.62366594829099031</v>
      </c>
      <c r="Z1930" s="15">
        <f ca="1">IF(B1930=1, ROUND(_xlfn.NORM.INV(Y1930,$C$13,$C$14)*(1+$T$14), 0), ROUND(_xlfn.NORM.INV(Y1930, $D$13, $D$14)*(1+$T$14), 0))</f>
        <v>39</v>
      </c>
      <c r="AA1930" s="20">
        <f ca="1">RAND()</f>
        <v>0.73159315784339618</v>
      </c>
      <c r="AB1930" s="18">
        <f ca="1">IF(B1930=1, ROUND(_xlfn.NORM.INV(AA1930,$C$15,$C$16), 2), ROUND(_xlfn.NORM.INV(AA1930, $D$15, $D$16), 2))</f>
        <v>2873.03</v>
      </c>
      <c r="AC1930" s="15">
        <f ca="1">MIN(G1930,Z1930)</f>
        <v>39</v>
      </c>
      <c r="AD1930" s="15">
        <f ca="1">RAND()</f>
        <v>0.49310977021856461</v>
      </c>
      <c r="AE1930" s="19">
        <f ca="1">(IF(B1930=1, $G$21+($G$22-$G$21)*AD1930, $H$21+($H$22-$H$21)*AD1930))</f>
        <v>2.4793293106556938E-2</v>
      </c>
      <c r="AF1930" s="15">
        <f ca="1">ROUND(AC1930*(1-AE1930), 0)</f>
        <v>38</v>
      </c>
      <c r="AG1930" s="20">
        <f ca="1">RAND()</f>
        <v>0.47543126818003911</v>
      </c>
      <c r="AH1930" s="15">
        <f ca="1">IF(B1930=1, ROUND(_xlfn.NORM.INV(AG1930,$C$17,$C$18)*(1+$T$14), 0), ROUND(_xlfn.NORM.INV(AG1930, $D$17, $D$18)*(1+$T$14), 0))</f>
        <v>196</v>
      </c>
      <c r="AI1930" s="20">
        <f ca="1">RAND()</f>
        <v>0.8301551344629694</v>
      </c>
      <c r="AJ1930" s="18">
        <f ca="1">IF(B1930=1, ROUND(_xlfn.NORM.INV(AI1930,$C$19,$C$20), 2), ROUND(_xlfn.NORM.INV(AI1930, $D$19, $D$20), 2))</f>
        <v>1821.25</v>
      </c>
      <c r="AK1930" s="15">
        <f ca="1">MIN(ROUND(H1930*(1+$C$22),0),AH1930)</f>
        <v>196</v>
      </c>
      <c r="AL1930" s="20">
        <f ca="1">RAND()</f>
        <v>0.79335828882784531</v>
      </c>
      <c r="AM1930" s="19">
        <f ca="1">(IF(B1930=1, $G$21+($G$22-$G$21)*AL1930, $H$21+($H$22-$H$21)*AL1930))</f>
        <v>3.3800748664835359E-2</v>
      </c>
      <c r="AN1930" s="15">
        <f ca="1">ROUND(AK1930*(1-AM1930), 0)</f>
        <v>189</v>
      </c>
      <c r="AO1930" s="18">
        <f ca="1">SUM(IF(AN1930&gt;H1930, (AN1930-H1930)*($G$23+AJ1930), 0),IF(AF1930&gt;G1930,(AF1930-G1930)*($G$23+AB1930),0),IF(X1930&gt;F1930,(X1930-F1930)*($G$23+T1930),0),IF(P1930&gt;E1930,(P1930-E1930)*($G$23+L1930),0))</f>
        <v>0</v>
      </c>
      <c r="AP1930" s="18">
        <f>-$C$24</f>
        <v>-313614.51120000001</v>
      </c>
      <c r="AQ1930" s="17">
        <f ca="1">L1930*P1930+T1930*X1930+AB1930*AF1930+AJ1930*AN1930-AO1930+AP1930</f>
        <v>477126.81879999995</v>
      </c>
      <c r="AS1930" s="21">
        <f ca="1">SUM(IF(AN1930&gt;H1930, (AN1930-H1930), 0),IF(AF1930&gt;G1930,(AF1930-G1930),0),IF(X1930&gt;F1930,(X1930-F1930),0),IF(P1930&gt;E1930,(P1930-E1930),0))</f>
        <v>0</v>
      </c>
    </row>
    <row r="1931" spans="1:45" x14ac:dyDescent="0.4">
      <c r="A1931" s="15">
        <v>1903</v>
      </c>
      <c r="B1931" s="15">
        <f ca="1">IF(RAND() &lt; (8/12), 0, 1)</f>
        <v>0</v>
      </c>
      <c r="C1931" s="20">
        <f ca="1">RAND()</f>
        <v>0.42879904809844627</v>
      </c>
      <c r="D1931" s="15" t="str">
        <f ca="1">LOOKUP(C1931,$H$13:$H$16,$F$13:$F$16)</f>
        <v>Airbus A380-800</v>
      </c>
      <c r="E1931" s="15">
        <f ca="1">LOOKUP(D1931,$F$6:$F$9,$I$6:$I$9)</f>
        <v>14</v>
      </c>
      <c r="F1931" s="15">
        <f ca="1">LOOKUP(D1931,$F$6:$F$9,$J$6:$J$9)</f>
        <v>76</v>
      </c>
      <c r="G1931" s="15">
        <f ca="1">LOOKUP(D1931,$F$6:$F$9,$K$6:$K$9)</f>
        <v>56</v>
      </c>
      <c r="H1931" s="15">
        <f ca="1">LOOKUP(D1931,$F$6:$F$9,$L$6:$L$9)</f>
        <v>341</v>
      </c>
      <c r="I1931" s="20">
        <f ca="1">RAND()</f>
        <v>0.96885871520655376</v>
      </c>
      <c r="J1931" s="15">
        <f ca="1">IF(B1931=1, ROUND(_xlfn.NORM.INV(I1931,$C$5,$C$6)*(1+$T$14), 0), ROUND(_xlfn.NORM.INV(I1931, $D$5, $D$6)*(1+$T$14), 0))</f>
        <v>6</v>
      </c>
      <c r="K1931" s="20">
        <f ca="1">RAND()</f>
        <v>0.4148073891238131</v>
      </c>
      <c r="L1931" s="18">
        <f ca="1">IF(B1931=1, ROUND(_xlfn.NORM.INV(K1931,$C$7,$C$8), 2), ROUND(_xlfn.NORM.INV(K1931, $D$7, $D$8), 2))</f>
        <v>10394.299999999999</v>
      </c>
      <c r="M1931" s="15">
        <f ca="1">MIN(E1931,J1931)</f>
        <v>6</v>
      </c>
      <c r="N1931" s="15">
        <f ca="1">RAND()</f>
        <v>0.36548208057906229</v>
      </c>
      <c r="O1931" s="19">
        <f ca="1">(IF(B1931=1, $G$21+($G$22-$G$21)*N1931, $H$21+($H$22-$H$21)*N1931))</f>
        <v>2.0964462417371869E-2</v>
      </c>
      <c r="P1931" s="15">
        <f ca="1">ROUND(M1931*(1-O1931), 0)</f>
        <v>6</v>
      </c>
      <c r="Q1931" s="20">
        <f ca="1">RAND()</f>
        <v>0.8679032264801968</v>
      </c>
      <c r="R1931" s="15">
        <f ca="1">IF(B1931=1, ROUND(_xlfn.NORM.INV(Q1931,$C$9,$C$10)*(1+$T$14), 0), ROUND(_xlfn.NORM.INV(Q1931, $D$9, $D$10)*(1+$T$14), 0))</f>
        <v>52</v>
      </c>
      <c r="S1931" s="20">
        <f ca="1">RAND()</f>
        <v>0.23377258720323368</v>
      </c>
      <c r="T1931" s="18">
        <f ca="1">IF(B1931=1, ROUND(_xlfn.NORM.INV(S1931,$C$11,$C$12), 2), ROUND(_xlfn.NORM.INV(S1931, $D$11, $D$12), 2))</f>
        <v>5080.6400000000003</v>
      </c>
      <c r="U1931" s="15">
        <f ca="1">MIN(F1931,R1931)</f>
        <v>52</v>
      </c>
      <c r="V1931" s="15">
        <f ca="1">RAND()</f>
        <v>0.10787805632681036</v>
      </c>
      <c r="W1931" s="19">
        <f ca="1">(IF(B1931=1, $G$21+($G$22-$G$21)*V1931, $H$21+($H$22-$H$21)*V1931))</f>
        <v>1.3236341689804311E-2</v>
      </c>
      <c r="X1931" s="15">
        <f ca="1">ROUND(U1931*(1-W1931), 0)</f>
        <v>51</v>
      </c>
      <c r="Y1931" s="20">
        <f ca="1">RAND()</f>
        <v>0.11470204891116587</v>
      </c>
      <c r="Z1931" s="15">
        <f ca="1">IF(B1931=1, ROUND(_xlfn.NORM.INV(Y1931,$C$13,$C$14)*(1+$T$14), 0), ROUND(_xlfn.NORM.INV(Y1931, $D$13, $D$14)*(1+$T$14), 0))</f>
        <v>24</v>
      </c>
      <c r="AA1931" s="20">
        <f ca="1">RAND()</f>
        <v>0.65117703567555485</v>
      </c>
      <c r="AB1931" s="18">
        <f ca="1">IF(B1931=1, ROUND(_xlfn.NORM.INV(AA1931,$C$15,$C$16), 2), ROUND(_xlfn.NORM.INV(AA1931, $D$15, $D$16), 2))</f>
        <v>2845.18</v>
      </c>
      <c r="AC1931" s="15">
        <f ca="1">MIN(G1931,Z1931)</f>
        <v>24</v>
      </c>
      <c r="AD1931" s="15">
        <f ca="1">RAND()</f>
        <v>4.8789192408281723E-2</v>
      </c>
      <c r="AE1931" s="19">
        <f ca="1">(IF(B1931=1, $G$21+($G$22-$G$21)*AD1931, $H$21+($H$22-$H$21)*AD1931))</f>
        <v>1.1463675772248452E-2</v>
      </c>
      <c r="AF1931" s="15">
        <f ca="1">ROUND(AC1931*(1-AE1931), 0)</f>
        <v>24</v>
      </c>
      <c r="AG1931" s="20">
        <f ca="1">RAND()</f>
        <v>0.15746001089617112</v>
      </c>
      <c r="AH1931" s="15">
        <f ca="1">IF(B1931=1, ROUND(_xlfn.NORM.INV(AG1931,$C$17,$C$18)*(1+$T$14), 0), ROUND(_xlfn.NORM.INV(AG1931, $D$17, $D$18)*(1+$T$14), 0))</f>
        <v>147</v>
      </c>
      <c r="AI1931" s="20">
        <f ca="1">RAND()</f>
        <v>0.38857946711968427</v>
      </c>
      <c r="AJ1931" s="18">
        <f ca="1">IF(B1931=1, ROUND(_xlfn.NORM.INV(AI1931,$C$19,$C$20), 2), ROUND(_xlfn.NORM.INV(AI1931, $D$19, $D$20), 2))</f>
        <v>1727.23</v>
      </c>
      <c r="AK1931" s="15">
        <f ca="1">MIN(ROUND(H1931*(1+$C$22),0),AH1931)</f>
        <v>147</v>
      </c>
      <c r="AL1931" s="20">
        <f ca="1">RAND()</f>
        <v>0.52582577033051181</v>
      </c>
      <c r="AM1931" s="19">
        <f ca="1">(IF(B1931=1, $G$21+($G$22-$G$21)*AL1931, $H$21+($H$22-$H$21)*AL1931))</f>
        <v>2.5774773109915355E-2</v>
      </c>
      <c r="AN1931" s="15">
        <f ca="1">ROUND(AK1931*(1-AM1931), 0)</f>
        <v>143</v>
      </c>
      <c r="AO1931" s="18">
        <f ca="1">SUM(IF(AN1931&gt;H1931, (AN1931-H1931)*($G$23+AJ1931), 0),IF(AF1931&gt;G1931,(AF1931-G1931)*($G$23+AB1931),0),IF(X1931&gt;F1931,(X1931-F1931)*($G$23+T1931),0),IF(P1931&gt;E1931,(P1931-E1931)*($G$23+L1931),0))</f>
        <v>0</v>
      </c>
      <c r="AP1931" s="18">
        <f>-$C$24</f>
        <v>-313614.51120000001</v>
      </c>
      <c r="AQ1931" s="17">
        <f ca="1">L1931*P1931+T1931*X1931+AB1931*AF1931+AJ1931*AN1931-AO1931+AP1931</f>
        <v>323142.13880000002</v>
      </c>
      <c r="AS1931" s="21">
        <f ca="1">SUM(IF(AN1931&gt;H1931, (AN1931-H1931), 0),IF(AF1931&gt;G1931,(AF1931-G1931),0),IF(X1931&gt;F1931,(X1931-F1931),0),IF(P1931&gt;E1931,(P1931-E1931),0))</f>
        <v>0</v>
      </c>
    </row>
    <row r="1932" spans="1:45" x14ac:dyDescent="0.4">
      <c r="A1932" s="15">
        <v>1904</v>
      </c>
      <c r="B1932" s="15">
        <f ca="1">IF(RAND() &lt; (8/12), 0, 1)</f>
        <v>0</v>
      </c>
      <c r="C1932" s="20">
        <f ca="1">RAND()</f>
        <v>0.66043690008695966</v>
      </c>
      <c r="D1932" s="15" t="str">
        <f ca="1">LOOKUP(C1932,$H$13:$H$16,$F$13:$F$16)</f>
        <v>Boeing 777-300ER</v>
      </c>
      <c r="E1932" s="15">
        <f ca="1">LOOKUP(D1932,$F$6:$F$9,$I$6:$I$9)</f>
        <v>8</v>
      </c>
      <c r="F1932" s="15">
        <f ca="1">LOOKUP(D1932,$F$6:$F$9,$J$6:$J$9)</f>
        <v>40</v>
      </c>
      <c r="G1932" s="15">
        <f ca="1">LOOKUP(D1932,$F$6:$F$9,$K$6:$K$9)</f>
        <v>24</v>
      </c>
      <c r="H1932" s="15">
        <f ca="1">LOOKUP(D1932,$F$6:$F$9,$L$6:$L$9)</f>
        <v>260</v>
      </c>
      <c r="I1932" s="20">
        <f ca="1">RAND()</f>
        <v>3.8111920520059739E-2</v>
      </c>
      <c r="J1932" s="15">
        <f ca="1">IF(B1932=1, ROUND(_xlfn.NORM.INV(I1932,$C$5,$C$6)*(1+$T$14), 0), ROUND(_xlfn.NORM.INV(I1932, $D$5, $D$6)*(1+$T$14), 0))</f>
        <v>2</v>
      </c>
      <c r="K1932" s="20">
        <f ca="1">RAND()</f>
        <v>0.40701201385504837</v>
      </c>
      <c r="L1932" s="18">
        <f ca="1">IF(B1932=1, ROUND(_xlfn.NORM.INV(K1932,$C$7,$C$8), 2), ROUND(_xlfn.NORM.INV(K1932, $D$7, $D$8), 2))</f>
        <v>10385.17</v>
      </c>
      <c r="M1932" s="15">
        <f ca="1">MIN(E1932,J1932)</f>
        <v>2</v>
      </c>
      <c r="N1932" s="15">
        <f ca="1">RAND()</f>
        <v>0.56091574678595524</v>
      </c>
      <c r="O1932" s="19">
        <f ca="1">(IF(B1932=1, $G$21+($G$22-$G$21)*N1932, $H$21+($H$22-$H$21)*N1932))</f>
        <v>2.6827472403578655E-2</v>
      </c>
      <c r="P1932" s="15">
        <f ca="1">ROUND(M1932*(1-O1932), 0)</f>
        <v>2</v>
      </c>
      <c r="Q1932" s="20">
        <f ca="1">RAND()</f>
        <v>0.67050335529199767</v>
      </c>
      <c r="R1932" s="15">
        <f ca="1">IF(B1932=1, ROUND(_xlfn.NORM.INV(Q1932,$C$9,$C$10)*(1+$T$14), 0), ROUND(_xlfn.NORM.INV(Q1932, $D$9, $D$10)*(1+$T$14), 0))</f>
        <v>45</v>
      </c>
      <c r="S1932" s="20">
        <f ca="1">RAND()</f>
        <v>0.62052864585356127</v>
      </c>
      <c r="T1932" s="18">
        <f ca="1">IF(B1932=1, ROUND(_xlfn.NORM.INV(S1932,$C$11,$C$12), 2), ROUND(_xlfn.NORM.INV(S1932, $D$11, $D$12), 2))</f>
        <v>5316.12</v>
      </c>
      <c r="U1932" s="15">
        <f ca="1">MIN(F1932,R1932)</f>
        <v>40</v>
      </c>
      <c r="V1932" s="15">
        <f ca="1">RAND()</f>
        <v>0.59253930602722182</v>
      </c>
      <c r="W1932" s="19">
        <f ca="1">(IF(B1932=1, $G$21+($G$22-$G$21)*V1932, $H$21+($H$22-$H$21)*V1932))</f>
        <v>2.7776179180816651E-2</v>
      </c>
      <c r="X1932" s="15">
        <f ca="1">ROUND(U1932*(1-W1932), 0)</f>
        <v>39</v>
      </c>
      <c r="Y1932" s="20">
        <f ca="1">RAND()</f>
        <v>0.9563580632962615</v>
      </c>
      <c r="Z1932" s="15">
        <f ca="1">IF(B1932=1, ROUND(_xlfn.NORM.INV(Y1932,$C$13,$C$14)*(1+$T$14), 0), ROUND(_xlfn.NORM.INV(Y1932, $D$13, $D$14)*(1+$T$14), 0))</f>
        <v>52</v>
      </c>
      <c r="AA1932" s="20">
        <f ca="1">RAND()</f>
        <v>0.68618729518552468</v>
      </c>
      <c r="AB1932" s="18">
        <f ca="1">IF(B1932=1, ROUND(_xlfn.NORM.INV(AA1932,$C$15,$C$16), 2), ROUND(_xlfn.NORM.INV(AA1932, $D$15, $D$16), 2))</f>
        <v>2856.92</v>
      </c>
      <c r="AC1932" s="15">
        <f ca="1">MIN(G1932,Z1932)</f>
        <v>24</v>
      </c>
      <c r="AD1932" s="15">
        <f ca="1">RAND()</f>
        <v>0.37431606051732702</v>
      </c>
      <c r="AE1932" s="19">
        <f ca="1">(IF(B1932=1, $G$21+($G$22-$G$21)*AD1932, $H$21+($H$22-$H$21)*AD1932))</f>
        <v>2.1229481815519813E-2</v>
      </c>
      <c r="AF1932" s="15">
        <f ca="1">ROUND(AC1932*(1-AE1932), 0)</f>
        <v>23</v>
      </c>
      <c r="AG1932" s="20">
        <f ca="1">RAND()</f>
        <v>0.10534410122809845</v>
      </c>
      <c r="AH1932" s="15">
        <f ca="1">IF(B1932=1, ROUND(_xlfn.NORM.INV(AG1932,$C$17,$C$18)*(1+$T$14), 0), ROUND(_xlfn.NORM.INV(AG1932, $D$17, $D$18)*(1+$T$14), 0))</f>
        <v>134</v>
      </c>
      <c r="AI1932" s="20">
        <f ca="1">RAND()</f>
        <v>0.87092210740565201</v>
      </c>
      <c r="AJ1932" s="18">
        <f ca="1">IF(B1932=1, ROUND(_xlfn.NORM.INV(AI1932,$C$19,$C$20), 2), ROUND(_xlfn.NORM.INV(AI1932, $D$19, $D$20), 2))</f>
        <v>1834.62</v>
      </c>
      <c r="AK1932" s="15">
        <f ca="1">MIN(ROUND(H1932*(1+$C$22),0),AH1932)</f>
        <v>134</v>
      </c>
      <c r="AL1932" s="20">
        <f ca="1">RAND()</f>
        <v>1.4579476621869203E-2</v>
      </c>
      <c r="AM1932" s="19">
        <f ca="1">(IF(B1932=1, $G$21+($G$22-$G$21)*AL1932, $H$21+($H$22-$H$21)*AL1932))</f>
        <v>1.0437384298656077E-2</v>
      </c>
      <c r="AN1932" s="15">
        <f ca="1">ROUND(AK1932*(1-AM1932), 0)</f>
        <v>133</v>
      </c>
      <c r="AO1932" s="18">
        <f ca="1">SUM(IF(AN1932&gt;H1932, (AN1932-H1932)*($G$23+AJ1932), 0),IF(AF1932&gt;G1932,(AF1932-G1932)*($G$23+AB1932),0),IF(X1932&gt;F1932,(X1932-F1932)*($G$23+T1932),0),IF(P1932&gt;E1932,(P1932-E1932)*($G$23+L1932),0))</f>
        <v>0</v>
      </c>
      <c r="AP1932" s="18">
        <f>-$C$24</f>
        <v>-313614.51120000001</v>
      </c>
      <c r="AQ1932" s="17">
        <f ca="1">L1932*P1932+T1932*X1932+AB1932*AF1932+AJ1932*AN1932-AO1932+AP1932</f>
        <v>224198.12880000001</v>
      </c>
      <c r="AS1932" s="21">
        <f ca="1">SUM(IF(AN1932&gt;H1932, (AN1932-H1932), 0),IF(AF1932&gt;G1932,(AF1932-G1932),0),IF(X1932&gt;F1932,(X1932-F1932),0),IF(P1932&gt;E1932,(P1932-E1932),0))</f>
        <v>0</v>
      </c>
    </row>
    <row r="1933" spans="1:45" x14ac:dyDescent="0.4">
      <c r="A1933" s="15">
        <v>1905</v>
      </c>
      <c r="B1933" s="15">
        <f ca="1">IF(RAND() &lt; (8/12), 0, 1)</f>
        <v>1</v>
      </c>
      <c r="C1933" s="20">
        <f ca="1">RAND()</f>
        <v>2.8025891174691897E-2</v>
      </c>
      <c r="D1933" s="15" t="str">
        <f ca="1">LOOKUP(C1933,$H$13:$H$16,$F$13:$F$16)</f>
        <v>Airbus A350-900</v>
      </c>
      <c r="E1933" s="15">
        <f ca="1">LOOKUP(D1933,$F$6:$F$9,$I$6:$I$9)</f>
        <v>0</v>
      </c>
      <c r="F1933" s="15">
        <f ca="1">LOOKUP(D1933,$F$6:$F$9,$J$6:$J$9)</f>
        <v>32</v>
      </c>
      <c r="G1933" s="15">
        <f ca="1">LOOKUP(D1933,$F$6:$F$9,$K$6:$K$9)</f>
        <v>21</v>
      </c>
      <c r="H1933" s="15">
        <f ca="1">LOOKUP(D1933,$F$6:$F$9,$L$6:$L$9)</f>
        <v>259</v>
      </c>
      <c r="I1933" s="20">
        <f ca="1">RAND()</f>
        <v>0.75436244600041646</v>
      </c>
      <c r="J1933" s="15">
        <f ca="1">IF(B1933=1, ROUND(_xlfn.NORM.INV(I1933,$C$5,$C$6)*(1+$T$14), 0), ROUND(_xlfn.NORM.INV(I1933, $D$5, $D$6)*(1+$T$14), 0))</f>
        <v>8</v>
      </c>
      <c r="K1933" s="20">
        <f ca="1">RAND()</f>
        <v>0.73956444877768879</v>
      </c>
      <c r="L1933" s="18">
        <f ca="1">IF(B1933=1, ROUND(_xlfn.NORM.INV(K1933,$C$7,$C$8), 2), ROUND(_xlfn.NORM.INV(K1933, $D$7, $D$8), 2))</f>
        <v>14816.68</v>
      </c>
      <c r="M1933" s="15">
        <f ca="1">MIN(E1933,J1933)</f>
        <v>0</v>
      </c>
      <c r="N1933" s="15">
        <f ca="1">RAND()</f>
        <v>0.97366151583860716</v>
      </c>
      <c r="O1933" s="19">
        <f ca="1">(IF(B1933=1, $G$21+($G$22-$G$21)*N1933, $H$21+($H$22-$H$21)*N1933))</f>
        <v>4.9078153054351252E-2</v>
      </c>
      <c r="P1933" s="15">
        <f ca="1">ROUND(M1933*(1-O1933), 0)</f>
        <v>0</v>
      </c>
      <c r="Q1933" s="20">
        <f ca="1">RAND()</f>
        <v>0.83547778291684549</v>
      </c>
      <c r="R1933" s="15">
        <f ca="1">IF(B1933=1, ROUND(_xlfn.NORM.INV(Q1933,$C$9,$C$10)*(1+$T$14), 0), ROUND(_xlfn.NORM.INV(Q1933, $D$9, $D$10)*(1+$T$14), 0))</f>
        <v>85</v>
      </c>
      <c r="S1933" s="20">
        <f ca="1">RAND()</f>
        <v>0.9997772612919289</v>
      </c>
      <c r="T1933" s="18">
        <f ca="1">IF(B1933=1, ROUND(_xlfn.NORM.INV(S1933,$C$11,$C$12), 2), ROUND(_xlfn.NORM.INV(S1933, $D$11, $D$12), 2))</f>
        <v>9995.85</v>
      </c>
      <c r="U1933" s="15">
        <f ca="1">MIN(F1933,R1933)</f>
        <v>32</v>
      </c>
      <c r="V1933" s="15">
        <f ca="1">RAND()</f>
        <v>0.97787160989456301</v>
      </c>
      <c r="W1933" s="19">
        <f ca="1">(IF(B1933=1, $G$21+($G$22-$G$21)*V1933, $H$21+($H$22-$H$21)*V1933))</f>
        <v>4.9225506346309705E-2</v>
      </c>
      <c r="X1933" s="15">
        <f ca="1">ROUND(U1933*(1-W1933), 0)</f>
        <v>30</v>
      </c>
      <c r="Y1933" s="20">
        <f ca="1">RAND()</f>
        <v>0.3517894228920021</v>
      </c>
      <c r="Z1933" s="15">
        <f ca="1">IF(B1933=1, ROUND(_xlfn.NORM.INV(Y1933,$C$13,$C$14)*(1+$T$14), 0), ROUND(_xlfn.NORM.INV(Y1933, $D$13, $D$14)*(1+$T$14), 0))</f>
        <v>46</v>
      </c>
      <c r="AA1933" s="20">
        <f ca="1">RAND()</f>
        <v>0.52966161225137465</v>
      </c>
      <c r="AB1933" s="18">
        <f ca="1">IF(B1933=1, ROUND(_xlfn.NORM.INV(AA1933,$C$15,$C$16), 2), ROUND(_xlfn.NORM.INV(AA1933, $D$15, $D$16), 2))</f>
        <v>3678.16</v>
      </c>
      <c r="AC1933" s="15">
        <f ca="1">MIN(G1933,Z1933)</f>
        <v>21</v>
      </c>
      <c r="AD1933" s="15">
        <f ca="1">RAND()</f>
        <v>8.8210348474870859E-3</v>
      </c>
      <c r="AE1933" s="19">
        <f ca="1">(IF(B1933=1, $G$21+($G$22-$G$21)*AD1933, $H$21+($H$22-$H$21)*AD1933))</f>
        <v>1.5308736219662047E-2</v>
      </c>
      <c r="AF1933" s="15">
        <f ca="1">ROUND(AC1933*(1-AE1933), 0)</f>
        <v>21</v>
      </c>
      <c r="AG1933" s="20">
        <f ca="1">RAND()</f>
        <v>0.2127071516445399</v>
      </c>
      <c r="AH1933" s="15">
        <f ca="1">IF(B1933=1, ROUND(_xlfn.NORM.INV(AG1933,$C$17,$C$18)*(1+$T$14), 0), ROUND(_xlfn.NORM.INV(AG1933, $D$17, $D$18)*(1+$T$14), 0))</f>
        <v>204</v>
      </c>
      <c r="AI1933" s="20">
        <f ca="1">RAND()</f>
        <v>9.2894585355800974E-2</v>
      </c>
      <c r="AJ1933" s="18">
        <f ca="1">IF(B1933=1, ROUND(_xlfn.NORM.INV(AI1933,$C$19,$C$20), 2), ROUND(_xlfn.NORM.INV(AI1933, $D$19, $D$20), 2))</f>
        <v>1878.78</v>
      </c>
      <c r="AK1933" s="15">
        <f ca="1">MIN(ROUND(H1933*(1+$C$22),0),AH1933)</f>
        <v>204</v>
      </c>
      <c r="AL1933" s="20">
        <f ca="1">RAND()</f>
        <v>7.3874950315631738E-2</v>
      </c>
      <c r="AM1933" s="19">
        <f ca="1">(IF(B1933=1, $G$21+($G$22-$G$21)*AL1933, $H$21+($H$22-$H$21)*AL1933))</f>
        <v>1.7585623261047109E-2</v>
      </c>
      <c r="AN1933" s="15">
        <f ca="1">ROUND(AK1933*(1-AM1933), 0)</f>
        <v>200</v>
      </c>
      <c r="AO1933" s="18">
        <f ca="1">SUM(IF(AN1933&gt;H1933, (AN1933-H1933)*($G$23+AJ1933), 0),IF(AF1933&gt;G1933,(AF1933-G1933)*($G$23+AB1933),0),IF(X1933&gt;F1933,(X1933-F1933)*($G$23+T1933),0),IF(P1933&gt;E1933,(P1933-E1933)*($G$23+L1933),0))</f>
        <v>0</v>
      </c>
      <c r="AP1933" s="18">
        <f>-$C$24</f>
        <v>-313614.51120000001</v>
      </c>
      <c r="AQ1933" s="17">
        <f ca="1">L1933*P1933+T1933*X1933+AB1933*AF1933+AJ1933*AN1933-AO1933+AP1933</f>
        <v>439258.34879999998</v>
      </c>
      <c r="AS1933" s="21">
        <f ca="1">SUM(IF(AN1933&gt;H1933, (AN1933-H1933), 0),IF(AF1933&gt;G1933,(AF1933-G1933),0),IF(X1933&gt;F1933,(X1933-F1933),0),IF(P1933&gt;E1933,(P1933-E1933),0))</f>
        <v>0</v>
      </c>
    </row>
    <row r="1934" spans="1:45" x14ac:dyDescent="0.4">
      <c r="A1934" s="15">
        <v>1906</v>
      </c>
      <c r="B1934" s="15">
        <f ca="1">IF(RAND() &lt; (8/12), 0, 1)</f>
        <v>0</v>
      </c>
      <c r="C1934" s="20">
        <f ca="1">RAND()</f>
        <v>0.97687484439720607</v>
      </c>
      <c r="D1934" s="15" t="str">
        <f ca="1">LOOKUP(C1934,$H$13:$H$16,$F$13:$F$16)</f>
        <v>Boeing 777-300ER</v>
      </c>
      <c r="E1934" s="15">
        <f ca="1">LOOKUP(D1934,$F$6:$F$9,$I$6:$I$9)</f>
        <v>8</v>
      </c>
      <c r="F1934" s="15">
        <f ca="1">LOOKUP(D1934,$F$6:$F$9,$J$6:$J$9)</f>
        <v>40</v>
      </c>
      <c r="G1934" s="15">
        <f ca="1">LOOKUP(D1934,$F$6:$F$9,$K$6:$K$9)</f>
        <v>24</v>
      </c>
      <c r="H1934" s="15">
        <f ca="1">LOOKUP(D1934,$F$6:$F$9,$L$6:$L$9)</f>
        <v>260</v>
      </c>
      <c r="I1934" s="20">
        <f ca="1">RAND()</f>
        <v>0.1406309331516864</v>
      </c>
      <c r="J1934" s="15">
        <f ca="1">IF(B1934=1, ROUND(_xlfn.NORM.INV(I1934,$C$5,$C$6)*(1+$T$14), 0), ROUND(_xlfn.NORM.INV(I1934, $D$5, $D$6)*(1+$T$14), 0))</f>
        <v>3</v>
      </c>
      <c r="K1934" s="20">
        <f ca="1">RAND()</f>
        <v>0.66138121452270582</v>
      </c>
      <c r="L1934" s="18">
        <f ca="1">IF(B1934=1, ROUND(_xlfn.NORM.INV(K1934,$C$7,$C$8), 2), ROUND(_xlfn.NORM.INV(K1934, $D$7, $D$8), 2))</f>
        <v>10682.08</v>
      </c>
      <c r="M1934" s="15">
        <f ca="1">MIN(E1934,J1934)</f>
        <v>3</v>
      </c>
      <c r="N1934" s="15">
        <f ca="1">RAND()</f>
        <v>7.6018639518876663E-2</v>
      </c>
      <c r="O1934" s="19">
        <f ca="1">(IF(B1934=1, $G$21+($G$22-$G$21)*N1934, $H$21+($H$22-$H$21)*N1934))</f>
        <v>1.22805591855663E-2</v>
      </c>
      <c r="P1934" s="15">
        <f ca="1">ROUND(M1934*(1-O1934), 0)</f>
        <v>3</v>
      </c>
      <c r="Q1934" s="20">
        <f ca="1">RAND()</f>
        <v>0.16759090538725263</v>
      </c>
      <c r="R1934" s="15">
        <f ca="1">IF(B1934=1, ROUND(_xlfn.NORM.INV(Q1934,$C$9,$C$10)*(1+$T$14), 0), ROUND(_xlfn.NORM.INV(Q1934, $D$9, $D$10)*(1+$T$14), 0))</f>
        <v>30</v>
      </c>
      <c r="S1934" s="20">
        <f ca="1">RAND()</f>
        <v>0.63717009681455417</v>
      </c>
      <c r="T1934" s="18">
        <f ca="1">IF(B1934=1, ROUND(_xlfn.NORM.INV(S1934,$C$11,$C$12), 2), ROUND(_xlfn.NORM.INV(S1934, $D$11, $D$12), 2))</f>
        <v>5326.15</v>
      </c>
      <c r="U1934" s="15">
        <f ca="1">MIN(F1934,R1934)</f>
        <v>30</v>
      </c>
      <c r="V1934" s="15">
        <f ca="1">RAND()</f>
        <v>0.26716857536113769</v>
      </c>
      <c r="W1934" s="19">
        <f ca="1">(IF(B1934=1, $G$21+($G$22-$G$21)*V1934, $H$21+($H$22-$H$21)*V1934))</f>
        <v>1.8015057260834133E-2</v>
      </c>
      <c r="X1934" s="15">
        <f ca="1">ROUND(U1934*(1-W1934), 0)</f>
        <v>29</v>
      </c>
      <c r="Y1934" s="20">
        <f ca="1">RAND()</f>
        <v>0.35994005824579067</v>
      </c>
      <c r="Z1934" s="15">
        <f ca="1">IF(B1934=1, ROUND(_xlfn.NORM.INV(Y1934,$C$13,$C$14)*(1+$T$14), 0), ROUND(_xlfn.NORM.INV(Y1934, $D$13, $D$14)*(1+$T$14), 0))</f>
        <v>32</v>
      </c>
      <c r="AA1934" s="20">
        <f ca="1">RAND()</f>
        <v>0.71850573100149873</v>
      </c>
      <c r="AB1934" s="18">
        <f ca="1">IF(B1934=1, ROUND(_xlfn.NORM.INV(AA1934,$C$15,$C$16), 2), ROUND(_xlfn.NORM.INV(AA1934, $D$15, $D$16), 2))</f>
        <v>2868.27</v>
      </c>
      <c r="AC1934" s="15">
        <f ca="1">MIN(G1934,Z1934)</f>
        <v>24</v>
      </c>
      <c r="AD1934" s="15">
        <f ca="1">RAND()</f>
        <v>0.96195347324429725</v>
      </c>
      <c r="AE1934" s="19">
        <f ca="1">(IF(B1934=1, $G$21+($G$22-$G$21)*AD1934, $H$21+($H$22-$H$21)*AD1934))</f>
        <v>3.8858604197328915E-2</v>
      </c>
      <c r="AF1934" s="15">
        <f ca="1">ROUND(AC1934*(1-AE1934), 0)</f>
        <v>23</v>
      </c>
      <c r="AG1934" s="20">
        <f ca="1">RAND()</f>
        <v>0.67613502324783259</v>
      </c>
      <c r="AH1934" s="15">
        <f ca="1">IF(B1934=1, ROUND(_xlfn.NORM.INV(AG1934,$C$17,$C$18)*(1+$T$14), 0), ROUND(_xlfn.NORM.INV(AG1934, $D$17, $D$18)*(1+$T$14), 0))</f>
        <v>223</v>
      </c>
      <c r="AI1934" s="20">
        <f ca="1">RAND()</f>
        <v>0.44957856344475133</v>
      </c>
      <c r="AJ1934" s="18">
        <f ca="1">IF(B1934=1, ROUND(_xlfn.NORM.INV(AI1934,$C$19,$C$20), 2), ROUND(_xlfn.NORM.INV(AI1934, $D$19, $D$20), 2))</f>
        <v>1739.1</v>
      </c>
      <c r="AK1934" s="15">
        <f ca="1">MIN(ROUND(H1934*(1+$C$22),0),AH1934)</f>
        <v>223</v>
      </c>
      <c r="AL1934" s="20">
        <f ca="1">RAND()</f>
        <v>0.84227236307417874</v>
      </c>
      <c r="AM1934" s="19">
        <f ca="1">(IF(B1934=1, $G$21+($G$22-$G$21)*AL1934, $H$21+($H$22-$H$21)*AL1934))</f>
        <v>3.5268170892225364E-2</v>
      </c>
      <c r="AN1934" s="15">
        <f ca="1">ROUND(AK1934*(1-AM1934), 0)</f>
        <v>215</v>
      </c>
      <c r="AO1934" s="18">
        <f ca="1">SUM(IF(AN1934&gt;H1934, (AN1934-H1934)*($G$23+AJ1934), 0),IF(AF1934&gt;G1934,(AF1934-G1934)*($G$23+AB1934),0),IF(X1934&gt;F1934,(X1934-F1934)*($G$23+T1934),0),IF(P1934&gt;E1934,(P1934-E1934)*($G$23+L1934),0))</f>
        <v>0</v>
      </c>
      <c r="AP1934" s="18">
        <f>-$C$24</f>
        <v>-313614.51120000001</v>
      </c>
      <c r="AQ1934" s="17">
        <f ca="1">L1934*P1934+T1934*X1934+AB1934*AF1934+AJ1934*AN1934-AO1934+AP1934</f>
        <v>312766.78880000004</v>
      </c>
      <c r="AS1934" s="21">
        <f ca="1">SUM(IF(AN1934&gt;H1934, (AN1934-H1934), 0),IF(AF1934&gt;G1934,(AF1934-G1934),0),IF(X1934&gt;F1934,(X1934-F1934),0),IF(P1934&gt;E1934,(P1934-E1934),0))</f>
        <v>0</v>
      </c>
    </row>
    <row r="1935" spans="1:45" x14ac:dyDescent="0.4">
      <c r="A1935" s="15">
        <v>1907</v>
      </c>
      <c r="B1935" s="15">
        <f ca="1">IF(RAND() &lt; (8/12), 0, 1)</f>
        <v>1</v>
      </c>
      <c r="C1935" s="20">
        <f ca="1">RAND()</f>
        <v>0.46149087193093907</v>
      </c>
      <c r="D1935" s="15" t="str">
        <f ca="1">LOOKUP(C1935,$H$13:$H$16,$F$13:$F$16)</f>
        <v>Airbus A380-800</v>
      </c>
      <c r="E1935" s="15">
        <f ca="1">LOOKUP(D1935,$F$6:$F$9,$I$6:$I$9)</f>
        <v>14</v>
      </c>
      <c r="F1935" s="15">
        <f ca="1">LOOKUP(D1935,$F$6:$F$9,$J$6:$J$9)</f>
        <v>76</v>
      </c>
      <c r="G1935" s="15">
        <f ca="1">LOOKUP(D1935,$F$6:$F$9,$K$6:$K$9)</f>
        <v>56</v>
      </c>
      <c r="H1935" s="15">
        <f ca="1">LOOKUP(D1935,$F$6:$F$9,$L$6:$L$9)</f>
        <v>341</v>
      </c>
      <c r="I1935" s="20">
        <f ca="1">RAND()</f>
        <v>5.5559532955205659E-2</v>
      </c>
      <c r="J1935" s="15">
        <f ca="1">IF(B1935=1, ROUND(_xlfn.NORM.INV(I1935,$C$5,$C$6)*(1+$T$14), 0), ROUND(_xlfn.NORM.INV(I1935, $D$5, $D$6)*(1+$T$14), 0))</f>
        <v>3</v>
      </c>
      <c r="K1935" s="20">
        <f ca="1">RAND()</f>
        <v>0.78815627247269915</v>
      </c>
      <c r="L1935" s="18">
        <f ca="1">IF(B1935=1, ROUND(_xlfn.NORM.INV(K1935,$C$7,$C$8), 2), ROUND(_xlfn.NORM.INV(K1935, $D$7, $D$8), 2))</f>
        <v>15101.69</v>
      </c>
      <c r="M1935" s="15">
        <f ca="1">MIN(E1935,J1935)</f>
        <v>3</v>
      </c>
      <c r="N1935" s="15">
        <f ca="1">RAND()</f>
        <v>0.81933919094735419</v>
      </c>
      <c r="O1935" s="19">
        <f ca="1">(IF(B1935=1, $G$21+($G$22-$G$21)*N1935, $H$21+($H$22-$H$21)*N1935))</f>
        <v>4.3676871683157398E-2</v>
      </c>
      <c r="P1935" s="15">
        <f ca="1">ROUND(M1935*(1-O1935), 0)</f>
        <v>3</v>
      </c>
      <c r="Q1935" s="20">
        <f ca="1">RAND()</f>
        <v>0.32106258310384561</v>
      </c>
      <c r="R1935" s="15">
        <f ca="1">IF(B1935=1, ROUND(_xlfn.NORM.INV(Q1935,$C$9,$C$10)*(1+$T$14), 0), ROUND(_xlfn.NORM.INV(Q1935, $D$9, $D$10)*(1+$T$14), 0))</f>
        <v>49</v>
      </c>
      <c r="S1935" s="20">
        <f ca="1">RAND()</f>
        <v>0.50858862999231935</v>
      </c>
      <c r="T1935" s="18">
        <f ca="1">IF(B1935=1, ROUND(_xlfn.NORM.INV(S1935,$C$11,$C$12), 2), ROUND(_xlfn.NORM.INV(S1935, $D$11, $D$12), 2))</f>
        <v>6848.85</v>
      </c>
      <c r="U1935" s="15">
        <f ca="1">MIN(F1935,R1935)</f>
        <v>49</v>
      </c>
      <c r="V1935" s="15">
        <f ca="1">RAND()</f>
        <v>0.4463574872162861</v>
      </c>
      <c r="W1935" s="19">
        <f ca="1">(IF(B1935=1, $G$21+($G$22-$G$21)*V1935, $H$21+($H$22-$H$21)*V1935))</f>
        <v>3.0622512052570015E-2</v>
      </c>
      <c r="X1935" s="15">
        <f ca="1">ROUND(U1935*(1-W1935), 0)</f>
        <v>47</v>
      </c>
      <c r="Y1935" s="20">
        <f ca="1">RAND()</f>
        <v>0.47534644052367203</v>
      </c>
      <c r="Z1935" s="15">
        <f ca="1">IF(B1935=1, ROUND(_xlfn.NORM.INV(Y1935,$C$13,$C$14)*(1+$T$14), 0), ROUND(_xlfn.NORM.INV(Y1935, $D$13, $D$14)*(1+$T$14), 0))</f>
        <v>53</v>
      </c>
      <c r="AA1935" s="20">
        <f ca="1">RAND()</f>
        <v>0.26964428133204432</v>
      </c>
      <c r="AB1935" s="18">
        <f ca="1">IF(B1935=1, ROUND(_xlfn.NORM.INV(AA1935,$C$15,$C$16), 2), ROUND(_xlfn.NORM.INV(AA1935, $D$15, $D$16), 2))</f>
        <v>3347.14</v>
      </c>
      <c r="AC1935" s="15">
        <f ca="1">MIN(G1935,Z1935)</f>
        <v>53</v>
      </c>
      <c r="AD1935" s="15">
        <f ca="1">RAND()</f>
        <v>0.82661324546140225</v>
      </c>
      <c r="AE1935" s="19">
        <f ca="1">(IF(B1935=1, $G$21+($G$22-$G$21)*AD1935, $H$21+($H$22-$H$21)*AD1935))</f>
        <v>4.3931463591149078E-2</v>
      </c>
      <c r="AF1935" s="15">
        <f ca="1">ROUND(AC1935*(1-AE1935), 0)</f>
        <v>51</v>
      </c>
      <c r="AG1935" s="20">
        <f ca="1">RAND()</f>
        <v>0.109512259542909</v>
      </c>
      <c r="AH1935" s="15">
        <f ca="1">IF(B1935=1, ROUND(_xlfn.NORM.INV(AG1935,$C$17,$C$18)*(1+$T$14), 0), ROUND(_xlfn.NORM.INV(AG1935, $D$17, $D$18)*(1+$T$14), 0))</f>
        <v>150</v>
      </c>
      <c r="AI1935" s="20">
        <f ca="1">RAND()</f>
        <v>0.58865823959519314</v>
      </c>
      <c r="AJ1935" s="18">
        <f ca="1">IF(B1935=1, ROUND(_xlfn.NORM.INV(AI1935,$C$19,$C$20), 2), ROUND(_xlfn.NORM.INV(AI1935, $D$19, $D$20), 2))</f>
        <v>2343.84</v>
      </c>
      <c r="AK1935" s="15">
        <f ca="1">MIN(ROUND(H1935*(1+$C$22),0),AH1935)</f>
        <v>150</v>
      </c>
      <c r="AL1935" s="20">
        <f ca="1">RAND()</f>
        <v>0.47616552891316533</v>
      </c>
      <c r="AM1935" s="19">
        <f ca="1">(IF(B1935=1, $G$21+($G$22-$G$21)*AL1935, $H$21+($H$22-$H$21)*AL1935))</f>
        <v>3.1665793511960791E-2</v>
      </c>
      <c r="AN1935" s="15">
        <f ca="1">ROUND(AK1935*(1-AM1935), 0)</f>
        <v>145</v>
      </c>
      <c r="AO1935" s="18">
        <f ca="1">SUM(IF(AN1935&gt;H1935, (AN1935-H1935)*($G$23+AJ1935), 0),IF(AF1935&gt;G1935,(AF1935-G1935)*($G$23+AB1935),0),IF(X1935&gt;F1935,(X1935-F1935)*($G$23+T1935),0),IF(P1935&gt;E1935,(P1935-E1935)*($G$23+L1935),0))</f>
        <v>0</v>
      </c>
      <c r="AP1935" s="18">
        <f>-$C$24</f>
        <v>-313614.51120000001</v>
      </c>
      <c r="AQ1935" s="17">
        <f ca="1">L1935*P1935+T1935*X1935+AB1935*AF1935+AJ1935*AN1935-AO1935+AP1935</f>
        <v>564147.44880000013</v>
      </c>
      <c r="AS1935" s="21">
        <f ca="1">SUM(IF(AN1935&gt;H1935, (AN1935-H1935), 0),IF(AF1935&gt;G1935,(AF1935-G1935),0),IF(X1935&gt;F1935,(X1935-F1935),0),IF(P1935&gt;E1935,(P1935-E1935),0))</f>
        <v>0</v>
      </c>
    </row>
    <row r="1936" spans="1:45" x14ac:dyDescent="0.4">
      <c r="A1936" s="15">
        <v>1908</v>
      </c>
      <c r="B1936" s="15">
        <f ca="1">IF(RAND() &lt; (8/12), 0, 1)</f>
        <v>0</v>
      </c>
      <c r="C1936" s="20">
        <f ca="1">RAND()</f>
        <v>0.12327343208128416</v>
      </c>
      <c r="D1936" s="15" t="str">
        <f ca="1">LOOKUP(C1936,$H$13:$H$16,$F$13:$F$16)</f>
        <v>Airbus A350-900</v>
      </c>
      <c r="E1936" s="15">
        <f ca="1">LOOKUP(D1936,$F$6:$F$9,$I$6:$I$9)</f>
        <v>0</v>
      </c>
      <c r="F1936" s="15">
        <f ca="1">LOOKUP(D1936,$F$6:$F$9,$J$6:$J$9)</f>
        <v>32</v>
      </c>
      <c r="G1936" s="15">
        <f ca="1">LOOKUP(D1936,$F$6:$F$9,$K$6:$K$9)</f>
        <v>21</v>
      </c>
      <c r="H1936" s="15">
        <f ca="1">LOOKUP(D1936,$F$6:$F$9,$L$6:$L$9)</f>
        <v>259</v>
      </c>
      <c r="I1936" s="20">
        <f ca="1">RAND()</f>
        <v>0.93849114963153402</v>
      </c>
      <c r="J1936" s="15">
        <f ca="1">IF(B1936=1, ROUND(_xlfn.NORM.INV(I1936,$C$5,$C$6)*(1+$T$14), 0), ROUND(_xlfn.NORM.INV(I1936, $D$5, $D$6)*(1+$T$14), 0))</f>
        <v>6</v>
      </c>
      <c r="K1936" s="20">
        <f ca="1">RAND()</f>
        <v>0.55199820809991662</v>
      </c>
      <c r="L1936" s="18">
        <f ca="1">IF(B1936=1, ROUND(_xlfn.NORM.INV(K1936,$C$7,$C$8), 2), ROUND(_xlfn.NORM.INV(K1936, $D$7, $D$8), 2))</f>
        <v>10551.95</v>
      </c>
      <c r="M1936" s="15">
        <f ca="1">MIN(E1936,J1936)</f>
        <v>0</v>
      </c>
      <c r="N1936" s="15">
        <f ca="1">RAND()</f>
        <v>0.67369141156930268</v>
      </c>
      <c r="O1936" s="19">
        <f ca="1">(IF(B1936=1, $G$21+($G$22-$G$21)*N1936, $H$21+($H$22-$H$21)*N1936))</f>
        <v>3.021074234707908E-2</v>
      </c>
      <c r="P1936" s="15">
        <f ca="1">ROUND(M1936*(1-O1936), 0)</f>
        <v>0</v>
      </c>
      <c r="Q1936" s="20">
        <f ca="1">RAND()</f>
        <v>0.13760826124130854</v>
      </c>
      <c r="R1936" s="15">
        <f ca="1">IF(B1936=1, ROUND(_xlfn.NORM.INV(Q1936,$C$9,$C$10)*(1+$T$14), 0), ROUND(_xlfn.NORM.INV(Q1936, $D$9, $D$10)*(1+$T$14), 0))</f>
        <v>28</v>
      </c>
      <c r="S1936" s="20">
        <f ca="1">RAND()</f>
        <v>0.76117004168099522</v>
      </c>
      <c r="T1936" s="18">
        <f ca="1">IF(B1936=1, ROUND(_xlfn.NORM.INV(S1936,$C$11,$C$12), 2), ROUND(_xlfn.NORM.INV(S1936, $D$11, $D$12), 2))</f>
        <v>5408</v>
      </c>
      <c r="U1936" s="15">
        <f ca="1">MIN(F1936,R1936)</f>
        <v>28</v>
      </c>
      <c r="V1936" s="15">
        <f ca="1">RAND()</f>
        <v>6.6405790168944767E-2</v>
      </c>
      <c r="W1936" s="19">
        <f ca="1">(IF(B1936=1, $G$21+($G$22-$G$21)*V1936, $H$21+($H$22-$H$21)*V1936))</f>
        <v>1.1992173705068342E-2</v>
      </c>
      <c r="X1936" s="15">
        <f ca="1">ROUND(U1936*(1-W1936), 0)</f>
        <v>28</v>
      </c>
      <c r="Y1936" s="20">
        <f ca="1">RAND()</f>
        <v>0.58771463518835698</v>
      </c>
      <c r="Z1936" s="15">
        <f ca="1">IF(B1936=1, ROUND(_xlfn.NORM.INV(Y1936,$C$13,$C$14)*(1+$T$14), 0), ROUND(_xlfn.NORM.INV(Y1936, $D$13, $D$14)*(1+$T$14), 0))</f>
        <v>38</v>
      </c>
      <c r="AA1936" s="20">
        <f ca="1">RAND()</f>
        <v>0.62360663202412858</v>
      </c>
      <c r="AB1936" s="18">
        <f ca="1">IF(B1936=1, ROUND(_xlfn.NORM.INV(AA1936,$C$15,$C$16), 2), ROUND(_xlfn.NORM.INV(AA1936, $D$15, $D$16), 2))</f>
        <v>2836.25</v>
      </c>
      <c r="AC1936" s="15">
        <f ca="1">MIN(G1936,Z1936)</f>
        <v>21</v>
      </c>
      <c r="AD1936" s="15">
        <f ca="1">RAND()</f>
        <v>0.73260342250107224</v>
      </c>
      <c r="AE1936" s="19">
        <f ca="1">(IF(B1936=1, $G$21+($G$22-$G$21)*AD1936, $H$21+($H$22-$H$21)*AD1936))</f>
        <v>3.1978102675032163E-2</v>
      </c>
      <c r="AF1936" s="15">
        <f ca="1">ROUND(AC1936*(1-AE1936), 0)</f>
        <v>20</v>
      </c>
      <c r="AG1936" s="20">
        <f ca="1">RAND()</f>
        <v>0.23483315901447488</v>
      </c>
      <c r="AH1936" s="15">
        <f ca="1">IF(B1936=1, ROUND(_xlfn.NORM.INV(AG1936,$C$17,$C$18)*(1+$T$14), 0), ROUND(_xlfn.NORM.INV(AG1936, $D$17, $D$18)*(1+$T$14), 0))</f>
        <v>162</v>
      </c>
      <c r="AI1936" s="20">
        <f ca="1">RAND()</f>
        <v>0.18602883781250557</v>
      </c>
      <c r="AJ1936" s="18">
        <f ca="1">IF(B1936=1, ROUND(_xlfn.NORM.INV(AI1936,$C$19,$C$20), 2), ROUND(_xlfn.NORM.INV(AI1936, $D$19, $D$20), 2))</f>
        <v>1680.93</v>
      </c>
      <c r="AK1936" s="15">
        <f ca="1">MIN(ROUND(H1936*(1+$C$22),0),AH1936)</f>
        <v>162</v>
      </c>
      <c r="AL1936" s="20">
        <f ca="1">RAND()</f>
        <v>0.723017915382966</v>
      </c>
      <c r="AM1936" s="19">
        <f ca="1">(IF(B1936=1, $G$21+($G$22-$G$21)*AL1936, $H$21+($H$22-$H$21)*AL1936))</f>
        <v>3.1690537461488977E-2</v>
      </c>
      <c r="AN1936" s="15">
        <f ca="1">ROUND(AK1936*(1-AM1936), 0)</f>
        <v>157</v>
      </c>
      <c r="AO1936" s="18">
        <f ca="1">SUM(IF(AN1936&gt;H1936, (AN1936-H1936)*($G$23+AJ1936), 0),IF(AF1936&gt;G1936,(AF1936-G1936)*($G$23+AB1936),0),IF(X1936&gt;F1936,(X1936-F1936)*($G$23+T1936),0),IF(P1936&gt;E1936,(P1936-E1936)*($G$23+L1936),0))</f>
        <v>0</v>
      </c>
      <c r="AP1936" s="18">
        <f>-$C$24</f>
        <v>-313614.51120000001</v>
      </c>
      <c r="AQ1936" s="17">
        <f ca="1">L1936*P1936+T1936*X1936+AB1936*AF1936+AJ1936*AN1936-AO1936+AP1936</f>
        <v>158440.4988</v>
      </c>
      <c r="AS1936" s="21">
        <f ca="1">SUM(IF(AN1936&gt;H1936, (AN1936-H1936), 0),IF(AF1936&gt;G1936,(AF1936-G1936),0),IF(X1936&gt;F1936,(X1936-F1936),0),IF(P1936&gt;E1936,(P1936-E1936),0))</f>
        <v>0</v>
      </c>
    </row>
    <row r="1937" spans="1:45" x14ac:dyDescent="0.4">
      <c r="A1937" s="15">
        <v>1909</v>
      </c>
      <c r="B1937" s="15">
        <f ca="1">IF(RAND() &lt; (8/12), 0, 1)</f>
        <v>1</v>
      </c>
      <c r="C1937" s="20">
        <f ca="1">RAND()</f>
        <v>0.90676909385428794</v>
      </c>
      <c r="D1937" s="15" t="str">
        <f ca="1">LOOKUP(C1937,$H$13:$H$16,$F$13:$F$16)</f>
        <v>Boeing 777-300ER</v>
      </c>
      <c r="E1937" s="15">
        <f ca="1">LOOKUP(D1937,$F$6:$F$9,$I$6:$I$9)</f>
        <v>8</v>
      </c>
      <c r="F1937" s="15">
        <f ca="1">LOOKUP(D1937,$F$6:$F$9,$J$6:$J$9)</f>
        <v>40</v>
      </c>
      <c r="G1937" s="15">
        <f ca="1">LOOKUP(D1937,$F$6:$F$9,$K$6:$K$9)</f>
        <v>24</v>
      </c>
      <c r="H1937" s="15">
        <f ca="1">LOOKUP(D1937,$F$6:$F$9,$L$6:$L$9)</f>
        <v>260</v>
      </c>
      <c r="I1937" s="20">
        <f ca="1">RAND()</f>
        <v>0.90137339916950265</v>
      </c>
      <c r="J1937" s="15">
        <f ca="1">IF(B1937=1, ROUND(_xlfn.NORM.INV(I1937,$C$5,$C$6)*(1+$T$14), 0), ROUND(_xlfn.NORM.INV(I1937, $D$5, $D$6)*(1+$T$14), 0))</f>
        <v>9</v>
      </c>
      <c r="K1937" s="20">
        <f ca="1">RAND()</f>
        <v>0.16023498717702578</v>
      </c>
      <c r="L1937" s="18">
        <f ca="1">IF(B1937=1, ROUND(_xlfn.NORM.INV(K1937,$C$7,$C$8), 2), ROUND(_xlfn.NORM.INV(K1937, $D$7, $D$8), 2))</f>
        <v>11867.2</v>
      </c>
      <c r="M1937" s="15">
        <f ca="1">MIN(E1937,J1937)</f>
        <v>8</v>
      </c>
      <c r="N1937" s="15">
        <f ca="1">RAND()</f>
        <v>0.93648393551735043</v>
      </c>
      <c r="O1937" s="19">
        <f ca="1">(IF(B1937=1, $G$21+($G$22-$G$21)*N1937, $H$21+($H$22-$H$21)*N1937))</f>
        <v>4.7776937743107269E-2</v>
      </c>
      <c r="P1937" s="15">
        <f ca="1">ROUND(M1937*(1-O1937), 0)</f>
        <v>8</v>
      </c>
      <c r="Q1937" s="20">
        <f ca="1">RAND()</f>
        <v>0.5621896332734686</v>
      </c>
      <c r="R1937" s="15">
        <f ca="1">IF(B1937=1, ROUND(_xlfn.NORM.INV(Q1937,$C$9,$C$10)*(1+$T$14), 0), ROUND(_xlfn.NORM.INV(Q1937, $D$9, $D$10)*(1+$T$14), 0))</f>
        <v>65</v>
      </c>
      <c r="S1937" s="20">
        <f ca="1">RAND()</f>
        <v>0.92900657832944544</v>
      </c>
      <c r="T1937" s="18">
        <f ca="1">IF(B1937=1, ROUND(_xlfn.NORM.INV(S1937,$C$11,$C$12), 2), ROUND(_xlfn.NORM.INV(S1937, $D$11, $D$12), 2))</f>
        <v>8153.54</v>
      </c>
      <c r="U1937" s="15">
        <f ca="1">MIN(F1937,R1937)</f>
        <v>40</v>
      </c>
      <c r="V1937" s="15">
        <f ca="1">RAND()</f>
        <v>0.39336982019381805</v>
      </c>
      <c r="W1937" s="19">
        <f ca="1">(IF(B1937=1, $G$21+($G$22-$G$21)*V1937, $H$21+($H$22-$H$21)*V1937))</f>
        <v>2.8767943706783632E-2</v>
      </c>
      <c r="X1937" s="15">
        <f ca="1">ROUND(U1937*(1-W1937), 0)</f>
        <v>39</v>
      </c>
      <c r="Y1937" s="20">
        <f ca="1">RAND()</f>
        <v>0.51466436473592148</v>
      </c>
      <c r="Z1937" s="15">
        <f ca="1">IF(B1937=1, ROUND(_xlfn.NORM.INV(Y1937,$C$13,$C$14)*(1+$T$14), 0), ROUND(_xlfn.NORM.INV(Y1937, $D$13, $D$14)*(1+$T$14), 0))</f>
        <v>55</v>
      </c>
      <c r="AA1937" s="20">
        <f ca="1">RAND()</f>
        <v>0.98730137714394894</v>
      </c>
      <c r="AB1937" s="18">
        <f ca="1">IF(B1937=1, ROUND(_xlfn.NORM.INV(AA1937,$C$15,$C$16), 2), ROUND(_xlfn.NORM.INV(AA1937, $D$15, $D$16), 2))</f>
        <v>4717.3500000000004</v>
      </c>
      <c r="AC1937" s="15">
        <f ca="1">MIN(G1937,Z1937)</f>
        <v>24</v>
      </c>
      <c r="AD1937" s="15">
        <f ca="1">RAND()</f>
        <v>0.79061439722079885</v>
      </c>
      <c r="AE1937" s="19">
        <f ca="1">(IF(B1937=1, $G$21+($G$22-$G$21)*AD1937, $H$21+($H$22-$H$21)*AD1937))</f>
        <v>4.2671503902727961E-2</v>
      </c>
      <c r="AF1937" s="15">
        <f ca="1">ROUND(AC1937*(1-AE1937), 0)</f>
        <v>23</v>
      </c>
      <c r="AG1937" s="20">
        <f ca="1">RAND()</f>
        <v>0.79088931913359428</v>
      </c>
      <c r="AH1937" s="15">
        <f ca="1">IF(B1937=1, ROUND(_xlfn.NORM.INV(AG1937,$C$17,$C$18)*(1+$T$14), 0), ROUND(_xlfn.NORM.INV(AG1937, $D$17, $D$18)*(1+$T$14), 0))</f>
        <v>406</v>
      </c>
      <c r="AI1937" s="20">
        <f ca="1">RAND()</f>
        <v>0.98784748467389649</v>
      </c>
      <c r="AJ1937" s="18">
        <f ca="1">IF(B1937=1, ROUND(_xlfn.NORM.INV(AI1937,$C$19,$C$20), 2), ROUND(_xlfn.NORM.INV(AI1937, $D$19, $D$20), 2))</f>
        <v>2953.45</v>
      </c>
      <c r="AK1937" s="15">
        <f ca="1">MIN(ROUND(H1937*(1+$C$22),0),AH1937)</f>
        <v>273</v>
      </c>
      <c r="AL1937" s="20">
        <f ca="1">RAND()</f>
        <v>0.3423234318971381</v>
      </c>
      <c r="AM1937" s="19">
        <f ca="1">(IF(B1937=1, $G$21+($G$22-$G$21)*AL1937, $H$21+($H$22-$H$21)*AL1937))</f>
        <v>2.6981320116399834E-2</v>
      </c>
      <c r="AN1937" s="15">
        <f ca="1">ROUND(AK1937*(1-AM1937), 0)</f>
        <v>266</v>
      </c>
      <c r="AO1937" s="18">
        <f ca="1">SUM(IF(AN1937&gt;H1937, (AN1937-H1937)*($G$23+AJ1937), 0),IF(AF1937&gt;G1937,(AF1937-G1937)*($G$23+AB1937),0),IF(X1937&gt;F1937,(X1937-F1937)*($G$23+T1937),0),IF(P1937&gt;E1937,(P1937-E1937)*($G$23+L1937),0))</f>
        <v>22826.699999999997</v>
      </c>
      <c r="AP1937" s="18">
        <f>-$C$24</f>
        <v>-313614.51120000001</v>
      </c>
      <c r="AQ1937" s="17">
        <f ca="1">L1937*P1937+T1937*X1937+AB1937*AF1937+AJ1937*AN1937-AO1937+AP1937</f>
        <v>970601.1987999999</v>
      </c>
      <c r="AS1937" s="21">
        <f ca="1">SUM(IF(AN1937&gt;H1937, (AN1937-H1937), 0),IF(AF1937&gt;G1937,(AF1937-G1937),0),IF(X1937&gt;F1937,(X1937-F1937),0),IF(P1937&gt;E1937,(P1937-E1937),0))</f>
        <v>6</v>
      </c>
    </row>
    <row r="1938" spans="1:45" x14ac:dyDescent="0.4">
      <c r="A1938" s="15">
        <v>1910</v>
      </c>
      <c r="B1938" s="15">
        <f ca="1">IF(RAND() &lt; (8/12), 0, 1)</f>
        <v>0</v>
      </c>
      <c r="C1938" s="20">
        <f ca="1">RAND()</f>
        <v>3.5669882907743089E-2</v>
      </c>
      <c r="D1938" s="15" t="str">
        <f ca="1">LOOKUP(C1938,$H$13:$H$16,$F$13:$F$16)</f>
        <v>Airbus A350-900</v>
      </c>
      <c r="E1938" s="15">
        <f ca="1">LOOKUP(D1938,$F$6:$F$9,$I$6:$I$9)</f>
        <v>0</v>
      </c>
      <c r="F1938" s="15">
        <f ca="1">LOOKUP(D1938,$F$6:$F$9,$J$6:$J$9)</f>
        <v>32</v>
      </c>
      <c r="G1938" s="15">
        <f ca="1">LOOKUP(D1938,$F$6:$F$9,$K$6:$K$9)</f>
        <v>21</v>
      </c>
      <c r="H1938" s="15">
        <f ca="1">LOOKUP(D1938,$F$6:$F$9,$L$6:$L$9)</f>
        <v>259</v>
      </c>
      <c r="I1938" s="20">
        <f ca="1">RAND()</f>
        <v>0.14696646714031336</v>
      </c>
      <c r="J1938" s="15">
        <f ca="1">IF(B1938=1, ROUND(_xlfn.NORM.INV(I1938,$C$5,$C$6)*(1+$T$14), 0), ROUND(_xlfn.NORM.INV(I1938, $D$5, $D$6)*(1+$T$14), 0))</f>
        <v>3</v>
      </c>
      <c r="K1938" s="20">
        <f ca="1">RAND()</f>
        <v>0.49686814278117386</v>
      </c>
      <c r="L1938" s="18">
        <f ca="1">IF(B1938=1, ROUND(_xlfn.NORM.INV(K1938,$C$7,$C$8), 2), ROUND(_xlfn.NORM.INV(K1938, $D$7, $D$8), 2))</f>
        <v>10488.8</v>
      </c>
      <c r="M1938" s="15">
        <f ca="1">MIN(E1938,J1938)</f>
        <v>0</v>
      </c>
      <c r="N1938" s="15">
        <f ca="1">RAND()</f>
        <v>0.33002752911972233</v>
      </c>
      <c r="O1938" s="19">
        <f ca="1">(IF(B1938=1, $G$21+($G$22-$G$21)*N1938, $H$21+($H$22-$H$21)*N1938))</f>
        <v>1.9900825873591668E-2</v>
      </c>
      <c r="P1938" s="15">
        <f ca="1">ROUND(M1938*(1-O1938), 0)</f>
        <v>0</v>
      </c>
      <c r="Q1938" s="20">
        <f ca="1">RAND()</f>
        <v>0.46638058961633388</v>
      </c>
      <c r="R1938" s="15">
        <f ca="1">IF(B1938=1, ROUND(_xlfn.NORM.INV(Q1938,$C$9,$C$10)*(1+$T$14), 0), ROUND(_xlfn.NORM.INV(Q1938, $D$9, $D$10)*(1+$T$14), 0))</f>
        <v>39</v>
      </c>
      <c r="S1938" s="20">
        <f ca="1">RAND()</f>
        <v>0.41147012825091689</v>
      </c>
      <c r="T1938" s="18">
        <f ca="1">IF(B1938=1, ROUND(_xlfn.NORM.INV(S1938,$C$11,$C$12), 2), ROUND(_xlfn.NORM.INV(S1938, $D$11, $D$12), 2))</f>
        <v>5195.2</v>
      </c>
      <c r="U1938" s="15">
        <f ca="1">MIN(F1938,R1938)</f>
        <v>32</v>
      </c>
      <c r="V1938" s="15">
        <f ca="1">RAND()</f>
        <v>0.59345814087806903</v>
      </c>
      <c r="W1938" s="19">
        <f ca="1">(IF(B1938=1, $G$21+($G$22-$G$21)*V1938, $H$21+($H$22-$H$21)*V1938))</f>
        <v>2.7803744226342068E-2</v>
      </c>
      <c r="X1938" s="15">
        <f ca="1">ROUND(U1938*(1-W1938), 0)</f>
        <v>31</v>
      </c>
      <c r="Y1938" s="20">
        <f ca="1">RAND()</f>
        <v>0.86183771073985027</v>
      </c>
      <c r="Z1938" s="15">
        <f ca="1">IF(B1938=1, ROUND(_xlfn.NORM.INV(Y1938,$C$13,$C$14)*(1+$T$14), 0), ROUND(_xlfn.NORM.INV(Y1938, $D$13, $D$14)*(1+$T$14), 0))</f>
        <v>46</v>
      </c>
      <c r="AA1938" s="20">
        <f ca="1">RAND()</f>
        <v>0.90578807730278266</v>
      </c>
      <c r="AB1938" s="18">
        <f ca="1">IF(B1938=1, ROUND(_xlfn.NORM.INV(AA1938,$C$15,$C$16), 2), ROUND(_xlfn.NORM.INV(AA1938, $D$15, $D$16), 2))</f>
        <v>2957.82</v>
      </c>
      <c r="AC1938" s="15">
        <f ca="1">MIN(G1938,Z1938)</f>
        <v>21</v>
      </c>
      <c r="AD1938" s="15">
        <f ca="1">RAND()</f>
        <v>0.22139350053145934</v>
      </c>
      <c r="AE1938" s="19">
        <f ca="1">(IF(B1938=1, $G$21+($G$22-$G$21)*AD1938, $H$21+($H$22-$H$21)*AD1938))</f>
        <v>1.664180501594378E-2</v>
      </c>
      <c r="AF1938" s="15">
        <f ca="1">ROUND(AC1938*(1-AE1938), 0)</f>
        <v>21</v>
      </c>
      <c r="AG1938" s="20">
        <f ca="1">RAND()</f>
        <v>0.76317048338992133</v>
      </c>
      <c r="AH1938" s="15">
        <f ca="1">IF(B1938=1, ROUND(_xlfn.NORM.INV(AG1938,$C$17,$C$18)*(1+$T$14), 0), ROUND(_xlfn.NORM.INV(AG1938, $D$17, $D$18)*(1+$T$14), 0))</f>
        <v>237</v>
      </c>
      <c r="AI1938" s="20">
        <f ca="1">RAND()</f>
        <v>0.50359946691807822</v>
      </c>
      <c r="AJ1938" s="18">
        <f ca="1">IF(B1938=1, ROUND(_xlfn.NORM.INV(AI1938,$C$19,$C$20), 2), ROUND(_xlfn.NORM.INV(AI1938, $D$19, $D$20), 2))</f>
        <v>1749.42</v>
      </c>
      <c r="AK1938" s="15">
        <f ca="1">MIN(ROUND(H1938*(1+$C$22),0),AH1938)</f>
        <v>237</v>
      </c>
      <c r="AL1938" s="20">
        <f ca="1">RAND()</f>
        <v>0.48360937170778706</v>
      </c>
      <c r="AM1938" s="19">
        <f ca="1">(IF(B1938=1, $G$21+($G$22-$G$21)*AL1938, $H$21+($H$22-$H$21)*AL1938))</f>
        <v>2.4508281151233612E-2</v>
      </c>
      <c r="AN1938" s="15">
        <f ca="1">ROUND(AK1938*(1-AM1938), 0)</f>
        <v>231</v>
      </c>
      <c r="AO1938" s="18">
        <f ca="1">SUM(IF(AN1938&gt;H1938, (AN1938-H1938)*($G$23+AJ1938), 0),IF(AF1938&gt;G1938,(AF1938-G1938)*($G$23+AB1938),0),IF(X1938&gt;F1938,(X1938-F1938)*($G$23+T1938),0),IF(P1938&gt;E1938,(P1938-E1938)*($G$23+L1938),0))</f>
        <v>0</v>
      </c>
      <c r="AP1938" s="18">
        <f>-$C$24</f>
        <v>-313614.51120000001</v>
      </c>
      <c r="AQ1938" s="17">
        <f ca="1">L1938*P1938+T1938*X1938+AB1938*AF1938+AJ1938*AN1938-AO1938+AP1938</f>
        <v>313666.92879999994</v>
      </c>
      <c r="AS1938" s="21">
        <f ca="1">SUM(IF(AN1938&gt;H1938, (AN1938-H1938), 0),IF(AF1938&gt;G1938,(AF1938-G1938),0),IF(X1938&gt;F1938,(X1938-F1938),0),IF(P1938&gt;E1938,(P1938-E1938),0))</f>
        <v>0</v>
      </c>
    </row>
    <row r="1939" spans="1:45" x14ac:dyDescent="0.4">
      <c r="A1939" s="15">
        <v>1911</v>
      </c>
      <c r="B1939" s="15">
        <f ca="1">IF(RAND() &lt; (8/12), 0, 1)</f>
        <v>0</v>
      </c>
      <c r="C1939" s="20">
        <f ca="1">RAND()</f>
        <v>0.35164292346205461</v>
      </c>
      <c r="D1939" s="15" t="str">
        <f ca="1">LOOKUP(C1939,$H$13:$H$16,$F$13:$F$16)</f>
        <v>Airbus A380-800</v>
      </c>
      <c r="E1939" s="15">
        <f ca="1">LOOKUP(D1939,$F$6:$F$9,$I$6:$I$9)</f>
        <v>14</v>
      </c>
      <c r="F1939" s="15">
        <f ca="1">LOOKUP(D1939,$F$6:$F$9,$J$6:$J$9)</f>
        <v>76</v>
      </c>
      <c r="G1939" s="15">
        <f ca="1">LOOKUP(D1939,$F$6:$F$9,$K$6:$K$9)</f>
        <v>56</v>
      </c>
      <c r="H1939" s="15">
        <f ca="1">LOOKUP(D1939,$F$6:$F$9,$L$6:$L$9)</f>
        <v>341</v>
      </c>
      <c r="I1939" s="20">
        <f ca="1">RAND()</f>
        <v>0.20177103803107721</v>
      </c>
      <c r="J1939" s="15">
        <f ca="1">IF(B1939=1, ROUND(_xlfn.NORM.INV(I1939,$C$5,$C$6)*(1+$T$14), 0), ROUND(_xlfn.NORM.INV(I1939, $D$5, $D$6)*(1+$T$14), 0))</f>
        <v>3</v>
      </c>
      <c r="K1939" s="20">
        <f ca="1">RAND()</f>
        <v>0.45356891230640972</v>
      </c>
      <c r="L1939" s="18">
        <f ca="1">IF(B1939=1, ROUND(_xlfn.NORM.INV(K1939,$C$7,$C$8), 2), ROUND(_xlfn.NORM.INV(K1939, $D$7, $D$8), 2))</f>
        <v>10439.219999999999</v>
      </c>
      <c r="M1939" s="15">
        <f ca="1">MIN(E1939,J1939)</f>
        <v>3</v>
      </c>
      <c r="N1939" s="15">
        <f ca="1">RAND()</f>
        <v>0.30311847300328965</v>
      </c>
      <c r="O1939" s="19">
        <f ca="1">(IF(B1939=1, $G$21+($G$22-$G$21)*N1939, $H$21+($H$22-$H$21)*N1939))</f>
        <v>1.9093554190098689E-2</v>
      </c>
      <c r="P1939" s="15">
        <f ca="1">ROUND(M1939*(1-O1939), 0)</f>
        <v>3</v>
      </c>
      <c r="Q1939" s="20">
        <f ca="1">RAND()</f>
        <v>0.70864528836182339</v>
      </c>
      <c r="R1939" s="15">
        <f ca="1">IF(B1939=1, ROUND(_xlfn.NORM.INV(Q1939,$C$9,$C$10)*(1+$T$14), 0), ROUND(_xlfn.NORM.INV(Q1939, $D$9, $D$10)*(1+$T$14), 0))</f>
        <v>46</v>
      </c>
      <c r="S1939" s="20">
        <f ca="1">RAND()</f>
        <v>6.6704893276745891E-2</v>
      </c>
      <c r="T1939" s="18">
        <f ca="1">IF(B1939=1, ROUND(_xlfn.NORM.INV(S1939,$C$11,$C$12), 2), ROUND(_xlfn.NORM.INV(S1939, $D$11, $D$12), 2))</f>
        <v>4904.1899999999996</v>
      </c>
      <c r="U1939" s="15">
        <f ca="1">MIN(F1939,R1939)</f>
        <v>46</v>
      </c>
      <c r="V1939" s="15">
        <f ca="1">RAND()</f>
        <v>0.94064509458048517</v>
      </c>
      <c r="W1939" s="19">
        <f ca="1">(IF(B1939=1, $G$21+($G$22-$G$21)*V1939, $H$21+($H$22-$H$21)*V1939))</f>
        <v>3.8219352837414552E-2</v>
      </c>
      <c r="X1939" s="15">
        <f ca="1">ROUND(U1939*(1-W1939), 0)</f>
        <v>44</v>
      </c>
      <c r="Y1939" s="20">
        <f ca="1">RAND()</f>
        <v>0.49759249308583553</v>
      </c>
      <c r="Z1939" s="15">
        <f ca="1">IF(B1939=1, ROUND(_xlfn.NORM.INV(Y1939,$C$13,$C$14)*(1+$T$14), 0), ROUND(_xlfn.NORM.INV(Y1939, $D$13, $D$14)*(1+$T$14), 0))</f>
        <v>36</v>
      </c>
      <c r="AA1939" s="20">
        <f ca="1">RAND()</f>
        <v>0.22252064001863814</v>
      </c>
      <c r="AB1939" s="18">
        <f ca="1">IF(B1939=1, ROUND(_xlfn.NORM.INV(AA1939,$C$15,$C$16), 2), ROUND(_xlfn.NORM.INV(AA1939, $D$15, $D$16), 2))</f>
        <v>2705.15</v>
      </c>
      <c r="AC1939" s="15">
        <f ca="1">MIN(G1939,Z1939)</f>
        <v>36</v>
      </c>
      <c r="AD1939" s="15">
        <f ca="1">RAND()</f>
        <v>0.40982857128144923</v>
      </c>
      <c r="AE1939" s="19">
        <f ca="1">(IF(B1939=1, $G$21+($G$22-$G$21)*AD1939, $H$21+($H$22-$H$21)*AD1939))</f>
        <v>2.2294857138443477E-2</v>
      </c>
      <c r="AF1939" s="15">
        <f ca="1">ROUND(AC1939*(1-AE1939), 0)</f>
        <v>35</v>
      </c>
      <c r="AG1939" s="20">
        <f ca="1">RAND()</f>
        <v>0.55446238359474254</v>
      </c>
      <c r="AH1939" s="15">
        <f ca="1">IF(B1939=1, ROUND(_xlfn.NORM.INV(AG1939,$C$17,$C$18)*(1+$T$14), 0), ROUND(_xlfn.NORM.INV(AG1939, $D$17, $D$18)*(1+$T$14), 0))</f>
        <v>207</v>
      </c>
      <c r="AI1939" s="20">
        <f ca="1">RAND()</f>
        <v>0.36178413089136396</v>
      </c>
      <c r="AJ1939" s="18">
        <f ca="1">IF(B1939=1, ROUND(_xlfn.NORM.INV(AI1939,$C$19,$C$20), 2), ROUND(_xlfn.NORM.INV(AI1939, $D$19, $D$20), 2))</f>
        <v>1721.86</v>
      </c>
      <c r="AK1939" s="15">
        <f ca="1">MIN(ROUND(H1939*(1+$C$22),0),AH1939)</f>
        <v>207</v>
      </c>
      <c r="AL1939" s="20">
        <f ca="1">RAND()</f>
        <v>0.57202402489409121</v>
      </c>
      <c r="AM1939" s="19">
        <f ca="1">(IF(B1939=1, $G$21+($G$22-$G$21)*AL1939, $H$21+($H$22-$H$21)*AL1939))</f>
        <v>2.7160720746822735E-2</v>
      </c>
      <c r="AN1939" s="15">
        <f ca="1">ROUND(AK1939*(1-AM1939), 0)</f>
        <v>201</v>
      </c>
      <c r="AO1939" s="18">
        <f ca="1">SUM(IF(AN1939&gt;H1939, (AN1939-H1939)*($G$23+AJ1939), 0),IF(AF1939&gt;G1939,(AF1939-G1939)*($G$23+AB1939),0),IF(X1939&gt;F1939,(X1939-F1939)*($G$23+T1939),0),IF(P1939&gt;E1939,(P1939-E1939)*($G$23+L1939),0))</f>
        <v>0</v>
      </c>
      <c r="AP1939" s="18">
        <f>-$C$24</f>
        <v>-313614.51120000001</v>
      </c>
      <c r="AQ1939" s="17">
        <f ca="1">L1939*P1939+T1939*X1939+AB1939*AF1939+AJ1939*AN1939-AO1939+AP1939</f>
        <v>374261.6188</v>
      </c>
      <c r="AS1939" s="21">
        <f ca="1">SUM(IF(AN1939&gt;H1939, (AN1939-H1939), 0),IF(AF1939&gt;G1939,(AF1939-G1939),0),IF(X1939&gt;F1939,(X1939-F1939),0),IF(P1939&gt;E1939,(P1939-E1939),0))</f>
        <v>0</v>
      </c>
    </row>
    <row r="1940" spans="1:45" x14ac:dyDescent="0.4">
      <c r="A1940" s="15">
        <v>1912</v>
      </c>
      <c r="B1940" s="15">
        <f ca="1">IF(RAND() &lt; (8/12), 0, 1)</f>
        <v>0</v>
      </c>
      <c r="C1940" s="20">
        <f ca="1">RAND()</f>
        <v>0.9614643256865224</v>
      </c>
      <c r="D1940" s="15" t="str">
        <f ca="1">LOOKUP(C1940,$H$13:$H$16,$F$13:$F$16)</f>
        <v>Boeing 777-300ER</v>
      </c>
      <c r="E1940" s="15">
        <f ca="1">LOOKUP(D1940,$F$6:$F$9,$I$6:$I$9)</f>
        <v>8</v>
      </c>
      <c r="F1940" s="15">
        <f ca="1">LOOKUP(D1940,$F$6:$F$9,$J$6:$J$9)</f>
        <v>40</v>
      </c>
      <c r="G1940" s="15">
        <f ca="1">LOOKUP(D1940,$F$6:$F$9,$K$6:$K$9)</f>
        <v>24</v>
      </c>
      <c r="H1940" s="15">
        <f ca="1">LOOKUP(D1940,$F$6:$F$9,$L$6:$L$9)</f>
        <v>260</v>
      </c>
      <c r="I1940" s="20">
        <f ca="1">RAND()</f>
        <v>8.4692523080125426E-3</v>
      </c>
      <c r="J1940" s="15">
        <f ca="1">IF(B1940=1, ROUND(_xlfn.NORM.INV(I1940,$C$5,$C$6)*(1+$T$14), 0), ROUND(_xlfn.NORM.INV(I1940, $D$5, $D$6)*(1+$T$14), 0))</f>
        <v>2</v>
      </c>
      <c r="K1940" s="20">
        <f ca="1">RAND()</f>
        <v>0.39592262880405416</v>
      </c>
      <c r="L1940" s="18">
        <f ca="1">IF(B1940=1, ROUND(_xlfn.NORM.INV(K1940,$C$7,$C$8), 2), ROUND(_xlfn.NORM.INV(K1940, $D$7, $D$8), 2))</f>
        <v>10372.1</v>
      </c>
      <c r="M1940" s="15">
        <f ca="1">MIN(E1940,J1940)</f>
        <v>2</v>
      </c>
      <c r="N1940" s="15">
        <f ca="1">RAND()</f>
        <v>0.96331269437779987</v>
      </c>
      <c r="O1940" s="19">
        <f ca="1">(IF(B1940=1, $G$21+($G$22-$G$21)*N1940, $H$21+($H$22-$H$21)*N1940))</f>
        <v>3.8899380831333992E-2</v>
      </c>
      <c r="P1940" s="15">
        <f ca="1">ROUND(M1940*(1-O1940), 0)</f>
        <v>2</v>
      </c>
      <c r="Q1940" s="20">
        <f ca="1">RAND()</f>
        <v>0.74291335401696146</v>
      </c>
      <c r="R1940" s="15">
        <f ca="1">IF(B1940=1, ROUND(_xlfn.NORM.INV(Q1940,$C$9,$C$10)*(1+$T$14), 0), ROUND(_xlfn.NORM.INV(Q1940, $D$9, $D$10)*(1+$T$14), 0))</f>
        <v>47</v>
      </c>
      <c r="S1940" s="20">
        <f ca="1">RAND()</f>
        <v>0.83877997031123053</v>
      </c>
      <c r="T1940" s="18">
        <f ca="1">IF(B1940=1, ROUND(_xlfn.NORM.INV(S1940,$C$11,$C$12), 2), ROUND(_xlfn.NORM.INV(S1940, $D$11, $D$12), 2))</f>
        <v>5471.67</v>
      </c>
      <c r="U1940" s="15">
        <f ca="1">MIN(F1940,R1940)</f>
        <v>40</v>
      </c>
      <c r="V1940" s="15">
        <f ca="1">RAND()</f>
        <v>5.3121886814192498E-2</v>
      </c>
      <c r="W1940" s="19">
        <f ca="1">(IF(B1940=1, $G$21+($G$22-$G$21)*V1940, $H$21+($H$22-$H$21)*V1940))</f>
        <v>1.1593656604425776E-2</v>
      </c>
      <c r="X1940" s="15">
        <f ca="1">ROUND(U1940*(1-W1940), 0)</f>
        <v>40</v>
      </c>
      <c r="Y1940" s="20">
        <f ca="1">RAND()</f>
        <v>7.7916787901707751E-2</v>
      </c>
      <c r="Z1940" s="15">
        <f ca="1">IF(B1940=1, ROUND(_xlfn.NORM.INV(Y1940,$C$13,$C$14)*(1+$T$14), 0), ROUND(_xlfn.NORM.INV(Y1940, $D$13, $D$14)*(1+$T$14), 0))</f>
        <v>22</v>
      </c>
      <c r="AA1940" s="20">
        <f ca="1">RAND()</f>
        <v>0.48563903803510544</v>
      </c>
      <c r="AB1940" s="18">
        <f ca="1">IF(B1940=1, ROUND(_xlfn.NORM.INV(AA1940,$C$15,$C$16), 2), ROUND(_xlfn.NORM.INV(AA1940, $D$15, $D$16), 2))</f>
        <v>2793.59</v>
      </c>
      <c r="AC1940" s="15">
        <f ca="1">MIN(G1940,Z1940)</f>
        <v>22</v>
      </c>
      <c r="AD1940" s="15">
        <f ca="1">RAND()</f>
        <v>0.57638412653618765</v>
      </c>
      <c r="AE1940" s="19">
        <f ca="1">(IF(B1940=1, $G$21+($G$22-$G$21)*AD1940, $H$21+($H$22-$H$21)*AD1940))</f>
        <v>2.7291523796085626E-2</v>
      </c>
      <c r="AF1940" s="15">
        <f ca="1">ROUND(AC1940*(1-AE1940), 0)</f>
        <v>21</v>
      </c>
      <c r="AG1940" s="20">
        <f ca="1">RAND()</f>
        <v>0.83078621954189202</v>
      </c>
      <c r="AH1940" s="15">
        <f ca="1">IF(B1940=1, ROUND(_xlfn.NORM.INV(AG1940,$C$17,$C$18)*(1+$T$14), 0), ROUND(_xlfn.NORM.INV(AG1940, $D$17, $D$18)*(1+$T$14), 0))</f>
        <v>250</v>
      </c>
      <c r="AI1940" s="20">
        <f ca="1">RAND()</f>
        <v>0.6503136377019012</v>
      </c>
      <c r="AJ1940" s="18">
        <f ca="1">IF(B1940=1, ROUND(_xlfn.NORM.INV(AI1940,$C$19,$C$20), 2), ROUND(_xlfn.NORM.INV(AI1940, $D$19, $D$20), 2))</f>
        <v>1778.06</v>
      </c>
      <c r="AK1940" s="15">
        <f ca="1">MIN(ROUND(H1940*(1+$C$22),0),AH1940)</f>
        <v>250</v>
      </c>
      <c r="AL1940" s="20">
        <f ca="1">RAND()</f>
        <v>0.65715822551001357</v>
      </c>
      <c r="AM1940" s="19">
        <f ca="1">(IF(B1940=1, $G$21+($G$22-$G$21)*AL1940, $H$21+($H$22-$H$21)*AL1940))</f>
        <v>2.9714746765300407E-2</v>
      </c>
      <c r="AN1940" s="15">
        <f ca="1">ROUND(AK1940*(1-AM1940), 0)</f>
        <v>243</v>
      </c>
      <c r="AO1940" s="18">
        <f ca="1">SUM(IF(AN1940&gt;H1940, (AN1940-H1940)*($G$23+AJ1940), 0),IF(AF1940&gt;G1940,(AF1940-G1940)*($G$23+AB1940),0),IF(X1940&gt;F1940,(X1940-F1940)*($G$23+T1940),0),IF(P1940&gt;E1940,(P1940-E1940)*($G$23+L1940),0))</f>
        <v>0</v>
      </c>
      <c r="AP1940" s="18">
        <f>-$C$24</f>
        <v>-313614.51120000001</v>
      </c>
      <c r="AQ1940" s="17">
        <f ca="1">L1940*P1940+T1940*X1940+AB1940*AF1940+AJ1940*AN1940-AO1940+AP1940</f>
        <v>416730.45879999996</v>
      </c>
      <c r="AS1940" s="21">
        <f ca="1">SUM(IF(AN1940&gt;H1940, (AN1940-H1940), 0),IF(AF1940&gt;G1940,(AF1940-G1940),0),IF(X1940&gt;F1940,(X1940-F1940),0),IF(P1940&gt;E1940,(P1940-E1940),0))</f>
        <v>0</v>
      </c>
    </row>
    <row r="1941" spans="1:45" x14ac:dyDescent="0.4">
      <c r="A1941" s="15">
        <v>1913</v>
      </c>
      <c r="B1941" s="15">
        <f ca="1">IF(RAND() &lt; (8/12), 0, 1)</f>
        <v>1</v>
      </c>
      <c r="C1941" s="20">
        <f ca="1">RAND()</f>
        <v>0.28287305854713096</v>
      </c>
      <c r="D1941" s="15" t="str">
        <f ca="1">LOOKUP(C1941,$H$13:$H$16,$F$13:$F$16)</f>
        <v>Airbus A380-800</v>
      </c>
      <c r="E1941" s="15">
        <f ca="1">LOOKUP(D1941,$F$6:$F$9,$I$6:$I$9)</f>
        <v>14</v>
      </c>
      <c r="F1941" s="15">
        <f ca="1">LOOKUP(D1941,$F$6:$F$9,$J$6:$J$9)</f>
        <v>76</v>
      </c>
      <c r="G1941" s="15">
        <f ca="1">LOOKUP(D1941,$F$6:$F$9,$K$6:$K$9)</f>
        <v>56</v>
      </c>
      <c r="H1941" s="15">
        <f ca="1">LOOKUP(D1941,$F$6:$F$9,$L$6:$L$9)</f>
        <v>341</v>
      </c>
      <c r="I1941" s="20">
        <f ca="1">RAND()</f>
        <v>0.15698507167106546</v>
      </c>
      <c r="J1941" s="15">
        <f ca="1">IF(B1941=1, ROUND(_xlfn.NORM.INV(I1941,$C$5,$C$6)*(1+$T$14), 0), ROUND(_xlfn.NORM.INV(I1941, $D$5, $D$6)*(1+$T$14), 0))</f>
        <v>4</v>
      </c>
      <c r="K1941" s="20">
        <f ca="1">RAND()</f>
        <v>0.54138021067718367</v>
      </c>
      <c r="L1941" s="18">
        <f ca="1">IF(B1941=1, ROUND(_xlfn.NORM.INV(K1941,$C$7,$C$8), 2), ROUND(_xlfn.NORM.INV(K1941, $D$7, $D$8), 2))</f>
        <v>13846.28</v>
      </c>
      <c r="M1941" s="15">
        <f ca="1">MIN(E1941,J1941)</f>
        <v>4</v>
      </c>
      <c r="N1941" s="15">
        <f ca="1">RAND()</f>
        <v>0.96500100768114638</v>
      </c>
      <c r="O1941" s="19">
        <f ca="1">(IF(B1941=1, $G$21+($G$22-$G$21)*N1941, $H$21+($H$22-$H$21)*N1941))</f>
        <v>4.8775035268840125E-2</v>
      </c>
      <c r="P1941" s="15">
        <f ca="1">ROUND(M1941*(1-O1941), 0)</f>
        <v>4</v>
      </c>
      <c r="Q1941" s="20">
        <f ca="1">RAND()</f>
        <v>8.0663529695975567E-2</v>
      </c>
      <c r="R1941" s="15">
        <f ca="1">IF(B1941=1, ROUND(_xlfn.NORM.INV(Q1941,$C$9,$C$10)*(1+$T$14), 0), ROUND(_xlfn.NORM.INV(Q1941, $D$9, $D$10)*(1+$T$14), 0))</f>
        <v>26</v>
      </c>
      <c r="S1941" s="20">
        <f ca="1">RAND()</f>
        <v>0.85257197270382734</v>
      </c>
      <c r="T1941" s="18">
        <f ca="1">IF(B1941=1, ROUND(_xlfn.NORM.INV(S1941,$C$11,$C$12), 2), ROUND(_xlfn.NORM.INV(S1941, $D$11, $D$12), 2))</f>
        <v>7774.01</v>
      </c>
      <c r="U1941" s="15">
        <f ca="1">MIN(F1941,R1941)</f>
        <v>26</v>
      </c>
      <c r="V1941" s="15">
        <f ca="1">RAND()</f>
        <v>0.54537067435517417</v>
      </c>
      <c r="W1941" s="19">
        <f ca="1">(IF(B1941=1, $G$21+($G$22-$G$21)*V1941, $H$21+($H$22-$H$21)*V1941))</f>
        <v>3.4087973602431099E-2</v>
      </c>
      <c r="X1941" s="15">
        <f ca="1">ROUND(U1941*(1-W1941), 0)</f>
        <v>25</v>
      </c>
      <c r="Y1941" s="20">
        <f ca="1">RAND()</f>
        <v>0.49922534603886071</v>
      </c>
      <c r="Z1941" s="15">
        <f ca="1">IF(B1941=1, ROUND(_xlfn.NORM.INV(Y1941,$C$13,$C$14)*(1+$T$14), 0), ROUND(_xlfn.NORM.INV(Y1941, $D$13, $D$14)*(1+$T$14), 0))</f>
        <v>55</v>
      </c>
      <c r="AA1941" s="20">
        <f ca="1">RAND()</f>
        <v>0.64908826127217212</v>
      </c>
      <c r="AB1941" s="18">
        <f ca="1">IF(B1941=1, ROUND(_xlfn.NORM.INV(AA1941,$C$15,$C$16), 2), ROUND(_xlfn.NORM.INV(AA1941, $D$15, $D$16), 2))</f>
        <v>3826.49</v>
      </c>
      <c r="AC1941" s="15">
        <f ca="1">MIN(G1941,Z1941)</f>
        <v>55</v>
      </c>
      <c r="AD1941" s="15">
        <f ca="1">RAND()</f>
        <v>6.1716313435187908E-2</v>
      </c>
      <c r="AE1941" s="19">
        <f ca="1">(IF(B1941=1, $G$21+($G$22-$G$21)*AD1941, $H$21+($H$22-$H$21)*AD1941))</f>
        <v>1.7160070970231575E-2</v>
      </c>
      <c r="AF1941" s="15">
        <f ca="1">ROUND(AC1941*(1-AE1941), 0)</f>
        <v>54</v>
      </c>
      <c r="AG1941" s="20">
        <f ca="1">RAND()</f>
        <v>0.83811414999603451</v>
      </c>
      <c r="AH1941" s="15">
        <f ca="1">IF(B1941=1, ROUND(_xlfn.NORM.INV(AG1941,$C$17,$C$18)*(1+$T$14), 0), ROUND(_xlfn.NORM.INV(AG1941, $D$17, $D$18)*(1+$T$14), 0))</f>
        <v>429</v>
      </c>
      <c r="AI1941" s="20">
        <f ca="1">RAND()</f>
        <v>0.32171326928367616</v>
      </c>
      <c r="AJ1941" s="18">
        <f ca="1">IF(B1941=1, ROUND(_xlfn.NORM.INV(AI1941,$C$19,$C$20), 2), ROUND(_xlfn.NORM.INV(AI1941, $D$19, $D$20), 2))</f>
        <v>2137.34</v>
      </c>
      <c r="AK1941" s="15">
        <f ca="1">MIN(ROUND(H1941*(1+$C$22),0),AH1941)</f>
        <v>358</v>
      </c>
      <c r="AL1941" s="20">
        <f ca="1">RAND()</f>
        <v>0.21737291888589405</v>
      </c>
      <c r="AM1941" s="19">
        <f ca="1">(IF(B1941=1, $G$21+($G$22-$G$21)*AL1941, $H$21+($H$22-$H$21)*AL1941))</f>
        <v>2.2608052161006292E-2</v>
      </c>
      <c r="AN1941" s="15">
        <f ca="1">ROUND(AK1941*(1-AM1941), 0)</f>
        <v>350</v>
      </c>
      <c r="AO1941" s="18">
        <f ca="1">SUM(IF(AN1941&gt;H1941, (AN1941-H1941)*($G$23+AJ1941), 0),IF(AF1941&gt;G1941,(AF1941-G1941)*($G$23+AB1941),0),IF(X1941&gt;F1941,(X1941-F1941)*($G$23+T1941),0),IF(P1941&gt;E1941,(P1941-E1941)*($G$23+L1941),0))</f>
        <v>26895.06</v>
      </c>
      <c r="AP1941" s="18">
        <f>-$C$24</f>
        <v>-313614.51120000001</v>
      </c>
      <c r="AQ1941" s="17">
        <f ca="1">L1941*P1941+T1941*X1941+AB1941*AF1941+AJ1941*AN1941-AO1941+AP1941</f>
        <v>863925.25879999995</v>
      </c>
      <c r="AS1941" s="21">
        <f ca="1">SUM(IF(AN1941&gt;H1941, (AN1941-H1941), 0),IF(AF1941&gt;G1941,(AF1941-G1941),0),IF(X1941&gt;F1941,(X1941-F1941),0),IF(P1941&gt;E1941,(P1941-E1941),0))</f>
        <v>9</v>
      </c>
    </row>
    <row r="1942" spans="1:45" x14ac:dyDescent="0.4">
      <c r="A1942" s="15">
        <v>1914</v>
      </c>
      <c r="B1942" s="15">
        <f ca="1">IF(RAND() &lt; (8/12), 0, 1)</f>
        <v>1</v>
      </c>
      <c r="C1942" s="20">
        <f ca="1">RAND()</f>
        <v>0.16450399624528433</v>
      </c>
      <c r="D1942" s="15" t="str">
        <f ca="1">LOOKUP(C1942,$H$13:$H$16,$F$13:$F$16)</f>
        <v>Airbus A350-900</v>
      </c>
      <c r="E1942" s="15">
        <f ca="1">LOOKUP(D1942,$F$6:$F$9,$I$6:$I$9)</f>
        <v>0</v>
      </c>
      <c r="F1942" s="15">
        <f ca="1">LOOKUP(D1942,$F$6:$F$9,$J$6:$J$9)</f>
        <v>32</v>
      </c>
      <c r="G1942" s="15">
        <f ca="1">LOOKUP(D1942,$F$6:$F$9,$K$6:$K$9)</f>
        <v>21</v>
      </c>
      <c r="H1942" s="15">
        <f ca="1">LOOKUP(D1942,$F$6:$F$9,$L$6:$L$9)</f>
        <v>259</v>
      </c>
      <c r="I1942" s="20">
        <f ca="1">RAND()</f>
        <v>0.29296850092290949</v>
      </c>
      <c r="J1942" s="15">
        <f ca="1">IF(B1942=1, ROUND(_xlfn.NORM.INV(I1942,$C$5,$C$6)*(1+$T$14), 0), ROUND(_xlfn.NORM.INV(I1942, $D$5, $D$6)*(1+$T$14), 0))</f>
        <v>5</v>
      </c>
      <c r="K1942" s="20">
        <f ca="1">RAND()</f>
        <v>0.10123849255758233</v>
      </c>
      <c r="L1942" s="18">
        <f ca="1">IF(B1942=1, ROUND(_xlfn.NORM.INV(K1942,$C$7,$C$8), 2), ROUND(_xlfn.NORM.INV(K1942, $D$7, $D$8), 2))</f>
        <v>11360.37</v>
      </c>
      <c r="M1942" s="15">
        <f ca="1">MIN(E1942,J1942)</f>
        <v>0</v>
      </c>
      <c r="N1942" s="15">
        <f ca="1">RAND()</f>
        <v>0.12523392547196432</v>
      </c>
      <c r="O1942" s="19">
        <f ca="1">(IF(B1942=1, $G$21+($G$22-$G$21)*N1942, $H$21+($H$22-$H$21)*N1942))</f>
        <v>1.9383187391518751E-2</v>
      </c>
      <c r="P1942" s="15">
        <f ca="1">ROUND(M1942*(1-O1942), 0)</f>
        <v>0</v>
      </c>
      <c r="Q1942" s="20">
        <f ca="1">RAND()</f>
        <v>0.49359796502279374</v>
      </c>
      <c r="R1942" s="15">
        <f ca="1">IF(B1942=1, ROUND(_xlfn.NORM.INV(Q1942,$C$9,$C$10)*(1+$T$14), 0), ROUND(_xlfn.NORM.INV(Q1942, $D$9, $D$10)*(1+$T$14), 0))</f>
        <v>60</v>
      </c>
      <c r="S1942" s="20">
        <f ca="1">RAND()</f>
        <v>0.70143166242421373</v>
      </c>
      <c r="T1942" s="18">
        <f ca="1">IF(B1942=1, ROUND(_xlfn.NORM.INV(S1942,$C$11,$C$12), 2), ROUND(_xlfn.NORM.INV(S1942, $D$11, $D$12), 2))</f>
        <v>7306.01</v>
      </c>
      <c r="U1942" s="15">
        <f ca="1">MIN(F1942,R1942)</f>
        <v>32</v>
      </c>
      <c r="V1942" s="15">
        <f ca="1">RAND()</f>
        <v>0.29035059867573509</v>
      </c>
      <c r="W1942" s="19">
        <f ca="1">(IF(B1942=1, $G$21+($G$22-$G$21)*V1942, $H$21+($H$22-$H$21)*V1942))</f>
        <v>2.5162270953650728E-2</v>
      </c>
      <c r="X1942" s="15">
        <f ca="1">ROUND(U1942*(1-W1942), 0)</f>
        <v>31</v>
      </c>
      <c r="Y1942" s="20">
        <f ca="1">RAND()</f>
        <v>0.4147187376028364</v>
      </c>
      <c r="Z1942" s="15">
        <f ca="1">IF(B1942=1, ROUND(_xlfn.NORM.INV(Y1942,$C$13,$C$14)*(1+$T$14), 0), ROUND(_xlfn.NORM.INV(Y1942, $D$13, $D$14)*(1+$T$14), 0))</f>
        <v>50</v>
      </c>
      <c r="AA1942" s="20">
        <f ca="1">RAND()</f>
        <v>0.89253969795513954</v>
      </c>
      <c r="AB1942" s="18">
        <f ca="1">IF(B1942=1, ROUND(_xlfn.NORM.INV(AA1942,$C$15,$C$16), 2), ROUND(_xlfn.NORM.INV(AA1942, $D$15, $D$16), 2))</f>
        <v>4238.7700000000004</v>
      </c>
      <c r="AC1942" s="15">
        <f ca="1">MIN(G1942,Z1942)</f>
        <v>21</v>
      </c>
      <c r="AD1942" s="15">
        <f ca="1">RAND()</f>
        <v>0.94794515590964057</v>
      </c>
      <c r="AE1942" s="19">
        <f ca="1">(IF(B1942=1, $G$21+($G$22-$G$21)*AD1942, $H$21+($H$22-$H$21)*AD1942))</f>
        <v>4.817808045683742E-2</v>
      </c>
      <c r="AF1942" s="15">
        <f ca="1">ROUND(AC1942*(1-AE1942), 0)</f>
        <v>20</v>
      </c>
      <c r="AG1942" s="20">
        <f ca="1">RAND()</f>
        <v>9.4040591890826919E-2</v>
      </c>
      <c r="AH1942" s="15">
        <f ca="1">IF(B1942=1, ROUND(_xlfn.NORM.INV(AG1942,$C$17,$C$18)*(1+$T$14), 0), ROUND(_xlfn.NORM.INV(AG1942, $D$17, $D$18)*(1+$T$14), 0))</f>
        <v>139</v>
      </c>
      <c r="AI1942" s="20">
        <f ca="1">RAND()</f>
        <v>0.99540077109280323</v>
      </c>
      <c r="AJ1942" s="18">
        <f ca="1">IF(B1942=1, ROUND(_xlfn.NORM.INV(AI1942,$C$19,$C$20), 2), ROUND(_xlfn.NORM.INV(AI1942, $D$19, $D$20), 2))</f>
        <v>3059.34</v>
      </c>
      <c r="AK1942" s="15">
        <f ca="1">MIN(ROUND(H1942*(1+$C$22),0),AH1942)</f>
        <v>139</v>
      </c>
      <c r="AL1942" s="20">
        <f ca="1">RAND()</f>
        <v>0.64109560759349005</v>
      </c>
      <c r="AM1942" s="19">
        <f ca="1">(IF(B1942=1, $G$21+($G$22-$G$21)*AL1942, $H$21+($H$22-$H$21)*AL1942))</f>
        <v>3.7438346265772152E-2</v>
      </c>
      <c r="AN1942" s="15">
        <f ca="1">ROUND(AK1942*(1-AM1942), 0)</f>
        <v>134</v>
      </c>
      <c r="AO1942" s="18">
        <f ca="1">SUM(IF(AN1942&gt;H1942, (AN1942-H1942)*($G$23+AJ1942), 0),IF(AF1942&gt;G1942,(AF1942-G1942)*($G$23+AB1942),0),IF(X1942&gt;F1942,(X1942-F1942)*($G$23+T1942),0),IF(P1942&gt;E1942,(P1942-E1942)*($G$23+L1942),0))</f>
        <v>0</v>
      </c>
      <c r="AP1942" s="18">
        <f>-$C$24</f>
        <v>-313614.51120000001</v>
      </c>
      <c r="AQ1942" s="17">
        <f ca="1">L1942*P1942+T1942*X1942+AB1942*AF1942+AJ1942*AN1942-AO1942+AP1942</f>
        <v>407598.75880000001</v>
      </c>
      <c r="AS1942" s="21">
        <f ca="1">SUM(IF(AN1942&gt;H1942, (AN1942-H1942), 0),IF(AF1942&gt;G1942,(AF1942-G1942),0),IF(X1942&gt;F1942,(X1942-F1942),0),IF(P1942&gt;E1942,(P1942-E1942),0))</f>
        <v>0</v>
      </c>
    </row>
    <row r="1943" spans="1:45" x14ac:dyDescent="0.4">
      <c r="A1943" s="15">
        <v>1915</v>
      </c>
      <c r="B1943" s="15">
        <f ca="1">IF(RAND() &lt; (8/12), 0, 1)</f>
        <v>1</v>
      </c>
      <c r="C1943" s="20">
        <f ca="1">RAND()</f>
        <v>0.85335635118179531</v>
      </c>
      <c r="D1943" s="15" t="str">
        <f ca="1">LOOKUP(C1943,$H$13:$H$16,$F$13:$F$16)</f>
        <v>Boeing 777-300ER</v>
      </c>
      <c r="E1943" s="15">
        <f ca="1">LOOKUP(D1943,$F$6:$F$9,$I$6:$I$9)</f>
        <v>8</v>
      </c>
      <c r="F1943" s="15">
        <f ca="1">LOOKUP(D1943,$F$6:$F$9,$J$6:$J$9)</f>
        <v>40</v>
      </c>
      <c r="G1943" s="15">
        <f ca="1">LOOKUP(D1943,$F$6:$F$9,$K$6:$K$9)</f>
        <v>24</v>
      </c>
      <c r="H1943" s="15">
        <f ca="1">LOOKUP(D1943,$F$6:$F$9,$L$6:$L$9)</f>
        <v>260</v>
      </c>
      <c r="I1943" s="20">
        <f ca="1">RAND()</f>
        <v>0.25898335464944899</v>
      </c>
      <c r="J1943" s="15">
        <f ca="1">IF(B1943=1, ROUND(_xlfn.NORM.INV(I1943,$C$5,$C$6)*(1+$T$14), 0), ROUND(_xlfn.NORM.INV(I1943, $D$5, $D$6)*(1+$T$14), 0))</f>
        <v>5</v>
      </c>
      <c r="K1943" s="20">
        <f ca="1">RAND()</f>
        <v>0.52805451472053178</v>
      </c>
      <c r="L1943" s="18">
        <f ca="1">IF(B1943=1, ROUND(_xlfn.NORM.INV(K1943,$C$7,$C$8), 2), ROUND(_xlfn.NORM.INV(K1943, $D$7, $D$8), 2))</f>
        <v>13785.81</v>
      </c>
      <c r="M1943" s="15">
        <f ca="1">MIN(E1943,J1943)</f>
        <v>5</v>
      </c>
      <c r="N1943" s="15">
        <f ca="1">RAND()</f>
        <v>0.96477906893840037</v>
      </c>
      <c r="O1943" s="19">
        <f ca="1">(IF(B1943=1, $G$21+($G$22-$G$21)*N1943, $H$21+($H$22-$H$21)*N1943))</f>
        <v>4.8767267412844019E-2</v>
      </c>
      <c r="P1943" s="15">
        <f ca="1">ROUND(M1943*(1-O1943), 0)</f>
        <v>5</v>
      </c>
      <c r="Q1943" s="20">
        <f ca="1">RAND()</f>
        <v>3.4217297650777634E-2</v>
      </c>
      <c r="R1943" s="15">
        <f ca="1">IF(B1943=1, ROUND(_xlfn.NORM.INV(Q1943,$C$9,$C$10)*(1+$T$14), 0), ROUND(_xlfn.NORM.INV(Q1943, $D$9, $D$10)*(1+$T$14), 0))</f>
        <v>15</v>
      </c>
      <c r="S1943" s="20">
        <f ca="1">RAND()</f>
        <v>0.15025594466402103</v>
      </c>
      <c r="T1943" s="18">
        <f ca="1">IF(B1943=1, ROUND(_xlfn.NORM.INV(S1943,$C$11,$C$12), 2), ROUND(_xlfn.NORM.INV(S1943, $D$11, $D$12), 2))</f>
        <v>5895.87</v>
      </c>
      <c r="U1943" s="15">
        <f ca="1">MIN(F1943,R1943)</f>
        <v>15</v>
      </c>
      <c r="V1943" s="15">
        <f ca="1">RAND()</f>
        <v>0.5967510260595873</v>
      </c>
      <c r="W1943" s="19">
        <f ca="1">(IF(B1943=1, $G$21+($G$22-$G$21)*V1943, $H$21+($H$22-$H$21)*V1943))</f>
        <v>3.5886285912085557E-2</v>
      </c>
      <c r="X1943" s="15">
        <f ca="1">ROUND(U1943*(1-W1943), 0)</f>
        <v>14</v>
      </c>
      <c r="Y1943" s="20">
        <f ca="1">RAND()</f>
        <v>0.24052002519376414</v>
      </c>
      <c r="Z1943" s="15">
        <f ca="1">IF(B1943=1, ROUND(_xlfn.NORM.INV(Y1943,$C$13,$C$14)*(1+$T$14), 0), ROUND(_xlfn.NORM.INV(Y1943, $D$13, $D$14)*(1+$T$14), 0))</f>
        <v>38</v>
      </c>
      <c r="AA1943" s="20">
        <f ca="1">RAND()</f>
        <v>0.59882251426783339</v>
      </c>
      <c r="AB1943" s="18">
        <f ca="1">IF(B1943=1, ROUND(_xlfn.NORM.INV(AA1943,$C$15,$C$16), 2), ROUND(_xlfn.NORM.INV(AA1943, $D$15, $D$16), 2))</f>
        <v>3762.74</v>
      </c>
      <c r="AC1943" s="15">
        <f ca="1">MIN(G1943,Z1943)</f>
        <v>24</v>
      </c>
      <c r="AD1943" s="15">
        <f ca="1">RAND()</f>
        <v>0.39598520555044503</v>
      </c>
      <c r="AE1943" s="19">
        <f ca="1">(IF(B1943=1, $G$21+($G$22-$G$21)*AD1943, $H$21+($H$22-$H$21)*AD1943))</f>
        <v>2.8859482194265575E-2</v>
      </c>
      <c r="AF1943" s="15">
        <f ca="1">ROUND(AC1943*(1-AE1943), 0)</f>
        <v>23</v>
      </c>
      <c r="AG1943" s="20">
        <f ca="1">RAND()</f>
        <v>0.9647185083095775</v>
      </c>
      <c r="AH1943" s="15">
        <f ca="1">IF(B1943=1, ROUND(_xlfn.NORM.INV(AG1943,$C$17,$C$18)*(1+$T$14), 0), ROUND(_xlfn.NORM.INV(AG1943, $D$17, $D$18)*(1+$T$14), 0))</f>
        <v>532</v>
      </c>
      <c r="AI1943" s="20">
        <f ca="1">RAND()</f>
        <v>0.66416152222569358</v>
      </c>
      <c r="AJ1943" s="18">
        <f ca="1">IF(B1943=1, ROUND(_xlfn.NORM.INV(AI1943,$C$19,$C$20), 2), ROUND(_xlfn.NORM.INV(AI1943, $D$19, $D$20), 2))</f>
        <v>2403.88</v>
      </c>
      <c r="AK1943" s="15">
        <f ca="1">MIN(ROUND(H1943*(1+$C$22),0),AH1943)</f>
        <v>273</v>
      </c>
      <c r="AL1943" s="20">
        <f ca="1">RAND()</f>
        <v>0.32477331437396006</v>
      </c>
      <c r="AM1943" s="19">
        <f ca="1">(IF(B1943=1, $G$21+($G$22-$G$21)*AL1943, $H$21+($H$22-$H$21)*AL1943))</f>
        <v>2.63670660030886E-2</v>
      </c>
      <c r="AN1943" s="15">
        <f ca="1">ROUND(AK1943*(1-AM1943), 0)</f>
        <v>266</v>
      </c>
      <c r="AO1943" s="18">
        <f ca="1">SUM(IF(AN1943&gt;H1943, (AN1943-H1943)*($G$23+AJ1943), 0),IF(AF1943&gt;G1943,(AF1943-G1943)*($G$23+AB1943),0),IF(X1943&gt;F1943,(X1943-F1943)*($G$23+T1943),0),IF(P1943&gt;E1943,(P1943-E1943)*($G$23+L1943),0))</f>
        <v>19529.28</v>
      </c>
      <c r="AP1943" s="18">
        <f>-$C$24</f>
        <v>-313614.51120000001</v>
      </c>
      <c r="AQ1943" s="17">
        <f ca="1">L1943*P1943+T1943*X1943+AB1943*AF1943+AJ1943*AN1943-AO1943+AP1943</f>
        <v>544302.53879999998</v>
      </c>
      <c r="AS1943" s="21">
        <f ca="1">SUM(IF(AN1943&gt;H1943, (AN1943-H1943), 0),IF(AF1943&gt;G1943,(AF1943-G1943),0),IF(X1943&gt;F1943,(X1943-F1943),0),IF(P1943&gt;E1943,(P1943-E1943),0))</f>
        <v>6</v>
      </c>
    </row>
    <row r="1944" spans="1:45" x14ac:dyDescent="0.4">
      <c r="A1944" s="15">
        <v>1916</v>
      </c>
      <c r="B1944" s="15">
        <f ca="1">IF(RAND() &lt; (8/12), 0, 1)</f>
        <v>0</v>
      </c>
      <c r="C1944" s="20">
        <f ca="1">RAND()</f>
        <v>0.12273699190163545</v>
      </c>
      <c r="D1944" s="15" t="str">
        <f ca="1">LOOKUP(C1944,$H$13:$H$16,$F$13:$F$16)</f>
        <v>Airbus A350-900</v>
      </c>
      <c r="E1944" s="15">
        <f ca="1">LOOKUP(D1944,$F$6:$F$9,$I$6:$I$9)</f>
        <v>0</v>
      </c>
      <c r="F1944" s="15">
        <f ca="1">LOOKUP(D1944,$F$6:$F$9,$J$6:$J$9)</f>
        <v>32</v>
      </c>
      <c r="G1944" s="15">
        <f ca="1">LOOKUP(D1944,$F$6:$F$9,$K$6:$K$9)</f>
        <v>21</v>
      </c>
      <c r="H1944" s="15">
        <f ca="1">LOOKUP(D1944,$F$6:$F$9,$L$6:$L$9)</f>
        <v>259</v>
      </c>
      <c r="I1944" s="20">
        <f ca="1">RAND()</f>
        <v>6.8668391950533203E-2</v>
      </c>
      <c r="J1944" s="15">
        <f ca="1">IF(B1944=1, ROUND(_xlfn.NORM.INV(I1944,$C$5,$C$6)*(1+$T$14), 0), ROUND(_xlfn.NORM.INV(I1944, $D$5, $D$6)*(1+$T$14), 0))</f>
        <v>3</v>
      </c>
      <c r="K1944" s="20">
        <f ca="1">RAND()</f>
        <v>0.51876434070021227</v>
      </c>
      <c r="L1944" s="18">
        <f ca="1">IF(B1944=1, ROUND(_xlfn.NORM.INV(K1944,$C$7,$C$8), 2), ROUND(_xlfn.NORM.INV(K1944, $D$7, $D$8), 2))</f>
        <v>10513.82</v>
      </c>
      <c r="M1944" s="15">
        <f ca="1">MIN(E1944,J1944)</f>
        <v>0</v>
      </c>
      <c r="N1944" s="15">
        <f ca="1">RAND()</f>
        <v>0.1636271224451965</v>
      </c>
      <c r="O1944" s="19">
        <f ca="1">(IF(B1944=1, $G$21+($G$22-$G$21)*N1944, $H$21+($H$22-$H$21)*N1944))</f>
        <v>1.4908813673355895E-2</v>
      </c>
      <c r="P1944" s="15">
        <f ca="1">ROUND(M1944*(1-O1944), 0)</f>
        <v>0</v>
      </c>
      <c r="Q1944" s="20">
        <f ca="1">RAND()</f>
        <v>0.65725707486634244</v>
      </c>
      <c r="R1944" s="15">
        <f ca="1">IF(B1944=1, ROUND(_xlfn.NORM.INV(Q1944,$C$9,$C$10)*(1+$T$14), 0), ROUND(_xlfn.NORM.INV(Q1944, $D$9, $D$10)*(1+$T$14), 0))</f>
        <v>44</v>
      </c>
      <c r="S1944" s="20">
        <f ca="1">RAND()</f>
        <v>0.65967870605988777</v>
      </c>
      <c r="T1944" s="18">
        <f ca="1">IF(B1944=1, ROUND(_xlfn.NORM.INV(S1944,$C$11,$C$12), 2), ROUND(_xlfn.NORM.INV(S1944, $D$11, $D$12), 2))</f>
        <v>5339.98</v>
      </c>
      <c r="U1944" s="15">
        <f ca="1">MIN(F1944,R1944)</f>
        <v>32</v>
      </c>
      <c r="V1944" s="15">
        <f ca="1">RAND()</f>
        <v>0.336987604262875</v>
      </c>
      <c r="W1944" s="19">
        <f ca="1">(IF(B1944=1, $G$21+($G$22-$G$21)*V1944, $H$21+($H$22-$H$21)*V1944))</f>
        <v>2.0109628127886248E-2</v>
      </c>
      <c r="X1944" s="15">
        <f ca="1">ROUND(U1944*(1-W1944), 0)</f>
        <v>31</v>
      </c>
      <c r="Y1944" s="20">
        <f ca="1">RAND()</f>
        <v>0.25937071371872256</v>
      </c>
      <c r="Z1944" s="15">
        <f ca="1">IF(B1944=1, ROUND(_xlfn.NORM.INV(Y1944,$C$13,$C$14)*(1+$T$14), 0), ROUND(_xlfn.NORM.INV(Y1944, $D$13, $D$14)*(1+$T$14), 0))</f>
        <v>30</v>
      </c>
      <c r="AA1944" s="20">
        <f ca="1">RAND()</f>
        <v>9.2910787733692102E-2</v>
      </c>
      <c r="AB1944" s="18">
        <f ca="1">IF(B1944=1, ROUND(_xlfn.NORM.INV(AA1944,$C$15,$C$16), 2), ROUND(_xlfn.NORM.INV(AA1944, $D$15, $D$16), 2))</f>
        <v>2637.17</v>
      </c>
      <c r="AC1944" s="15">
        <f ca="1">MIN(G1944,Z1944)</f>
        <v>21</v>
      </c>
      <c r="AD1944" s="15">
        <f ca="1">RAND()</f>
        <v>0.9860335678861829</v>
      </c>
      <c r="AE1944" s="19">
        <f ca="1">(IF(B1944=1, $G$21+($G$22-$G$21)*AD1944, $H$21+($H$22-$H$21)*AD1944))</f>
        <v>3.9581007036585486E-2</v>
      </c>
      <c r="AF1944" s="15">
        <f ca="1">ROUND(AC1944*(1-AE1944), 0)</f>
        <v>20</v>
      </c>
      <c r="AG1944" s="20">
        <f ca="1">RAND()</f>
        <v>0.41058286048657655</v>
      </c>
      <c r="AH1944" s="15">
        <f ca="1">IF(B1944=1, ROUND(_xlfn.NORM.INV(AG1944,$C$17,$C$18)*(1+$T$14), 0), ROUND(_xlfn.NORM.INV(AG1944, $D$17, $D$18)*(1+$T$14), 0))</f>
        <v>188</v>
      </c>
      <c r="AI1944" s="20">
        <f ca="1">RAND()</f>
        <v>0.48554208520248776</v>
      </c>
      <c r="AJ1944" s="18">
        <f ca="1">IF(B1944=1, ROUND(_xlfn.NORM.INV(AI1944,$C$19,$C$20), 2), ROUND(_xlfn.NORM.INV(AI1944, $D$19, $D$20), 2))</f>
        <v>1745.98</v>
      </c>
      <c r="AK1944" s="15">
        <f ca="1">MIN(ROUND(H1944*(1+$C$22),0),AH1944)</f>
        <v>188</v>
      </c>
      <c r="AL1944" s="20">
        <f ca="1">RAND()</f>
        <v>7.6840670721042947E-2</v>
      </c>
      <c r="AM1944" s="19">
        <f ca="1">(IF(B1944=1, $G$21+($G$22-$G$21)*AL1944, $H$21+($H$22-$H$21)*AL1944))</f>
        <v>1.2305220121631289E-2</v>
      </c>
      <c r="AN1944" s="15">
        <f ca="1">ROUND(AK1944*(1-AM1944), 0)</f>
        <v>186</v>
      </c>
      <c r="AO1944" s="18">
        <f ca="1">SUM(IF(AN1944&gt;H1944, (AN1944-H1944)*($G$23+AJ1944), 0),IF(AF1944&gt;G1944,(AF1944-G1944)*($G$23+AB1944),0),IF(X1944&gt;F1944,(X1944-F1944)*($G$23+T1944),0),IF(P1944&gt;E1944,(P1944-E1944)*($G$23+L1944),0))</f>
        <v>0</v>
      </c>
      <c r="AP1944" s="18">
        <f>-$C$24</f>
        <v>-313614.51120000001</v>
      </c>
      <c r="AQ1944" s="17">
        <f ca="1">L1944*P1944+T1944*X1944+AB1944*AF1944+AJ1944*AN1944-AO1944+AP1944</f>
        <v>229420.54880000005</v>
      </c>
      <c r="AS1944" s="21">
        <f ca="1">SUM(IF(AN1944&gt;H1944, (AN1944-H1944), 0),IF(AF1944&gt;G1944,(AF1944-G1944),0),IF(X1944&gt;F1944,(X1944-F1944),0),IF(P1944&gt;E1944,(P1944-E1944),0))</f>
        <v>0</v>
      </c>
    </row>
    <row r="1945" spans="1:45" x14ac:dyDescent="0.4">
      <c r="A1945" s="15">
        <v>1917</v>
      </c>
      <c r="B1945" s="15">
        <f ca="1">IF(RAND() &lt; (8/12), 0, 1)</f>
        <v>1</v>
      </c>
      <c r="C1945" s="20">
        <f ca="1">RAND()</f>
        <v>0.99834339882822432</v>
      </c>
      <c r="D1945" s="15" t="str">
        <f ca="1">LOOKUP(C1945,$H$13:$H$16,$F$13:$F$16)</f>
        <v>Boeing 777-300ER</v>
      </c>
      <c r="E1945" s="15">
        <f ca="1">LOOKUP(D1945,$F$6:$F$9,$I$6:$I$9)</f>
        <v>8</v>
      </c>
      <c r="F1945" s="15">
        <f ca="1">LOOKUP(D1945,$F$6:$F$9,$J$6:$J$9)</f>
        <v>40</v>
      </c>
      <c r="G1945" s="15">
        <f ca="1">LOOKUP(D1945,$F$6:$F$9,$K$6:$K$9)</f>
        <v>24</v>
      </c>
      <c r="H1945" s="15">
        <f ca="1">LOOKUP(D1945,$F$6:$F$9,$L$6:$L$9)</f>
        <v>260</v>
      </c>
      <c r="I1945" s="20">
        <f ca="1">RAND()</f>
        <v>9.9194235701663969E-2</v>
      </c>
      <c r="J1945" s="15">
        <f ca="1">IF(B1945=1, ROUND(_xlfn.NORM.INV(I1945,$C$5,$C$6)*(1+$T$14), 0), ROUND(_xlfn.NORM.INV(I1945, $D$5, $D$6)*(1+$T$14), 0))</f>
        <v>4</v>
      </c>
      <c r="K1945" s="20">
        <f ca="1">RAND()</f>
        <v>0.66949786653245047</v>
      </c>
      <c r="L1945" s="18">
        <f ca="1">IF(B1945=1, ROUND(_xlfn.NORM.INV(K1945,$C$7,$C$8), 2), ROUND(_xlfn.NORM.INV(K1945, $D$7, $D$8), 2))</f>
        <v>14449.73</v>
      </c>
      <c r="M1945" s="15">
        <f ca="1">MIN(E1945,J1945)</f>
        <v>4</v>
      </c>
      <c r="N1945" s="15">
        <f ca="1">RAND()</f>
        <v>0.20835765745140022</v>
      </c>
      <c r="O1945" s="19">
        <f ca="1">(IF(B1945=1, $G$21+($G$22-$G$21)*N1945, $H$21+($H$22-$H$21)*N1945))</f>
        <v>2.2292518010799008E-2</v>
      </c>
      <c r="P1945" s="15">
        <f ca="1">ROUND(M1945*(1-O1945), 0)</f>
        <v>4</v>
      </c>
      <c r="Q1945" s="20">
        <f ca="1">RAND()</f>
        <v>0.27675867275814836</v>
      </c>
      <c r="R1945" s="15">
        <f ca="1">IF(B1945=1, ROUND(_xlfn.NORM.INV(Q1945,$C$9,$C$10)*(1+$T$14), 0), ROUND(_xlfn.NORM.INV(Q1945, $D$9, $D$10)*(1+$T$14), 0))</f>
        <v>46</v>
      </c>
      <c r="S1945" s="20">
        <f ca="1">RAND()</f>
        <v>0.43698792572456913</v>
      </c>
      <c r="T1945" s="18">
        <f ca="1">IF(B1945=1, ROUND(_xlfn.NORM.INV(S1945,$C$11,$C$12), 2), ROUND(_xlfn.NORM.INV(S1945, $D$11, $D$12), 2))</f>
        <v>6686.42</v>
      </c>
      <c r="U1945" s="15">
        <f ca="1">MIN(F1945,R1945)</f>
        <v>40</v>
      </c>
      <c r="V1945" s="15">
        <f ca="1">RAND()</f>
        <v>0.57316421941279816</v>
      </c>
      <c r="W1945" s="19">
        <f ca="1">(IF(B1945=1, $G$21+($G$22-$G$21)*V1945, $H$21+($H$22-$H$21)*V1945))</f>
        <v>3.5060747679447939E-2</v>
      </c>
      <c r="X1945" s="15">
        <f ca="1">ROUND(U1945*(1-W1945), 0)</f>
        <v>39</v>
      </c>
      <c r="Y1945" s="20">
        <f ca="1">RAND()</f>
        <v>0.62262626824527223</v>
      </c>
      <c r="Z1945" s="15">
        <f ca="1">IF(B1945=1, ROUND(_xlfn.NORM.INV(Y1945,$C$13,$C$14)*(1+$T$14), 0), ROUND(_xlfn.NORM.INV(Y1945, $D$13, $D$14)*(1+$T$14), 0))</f>
        <v>62</v>
      </c>
      <c r="AA1945" s="20">
        <f ca="1">RAND()</f>
        <v>0.71468904265676725</v>
      </c>
      <c r="AB1945" s="18">
        <f ca="1">IF(B1945=1, ROUND(_xlfn.NORM.INV(AA1945,$C$15,$C$16), 2), ROUND(_xlfn.NORM.INV(AA1945, $D$15, $D$16), 2))</f>
        <v>3915.11</v>
      </c>
      <c r="AC1945" s="15">
        <f ca="1">MIN(G1945,Z1945)</f>
        <v>24</v>
      </c>
      <c r="AD1945" s="15">
        <f ca="1">RAND()</f>
        <v>0.16978500764554538</v>
      </c>
      <c r="AE1945" s="19">
        <f ca="1">(IF(B1945=1, $G$21+($G$22-$G$21)*AD1945, $H$21+($H$22-$H$21)*AD1945))</f>
        <v>2.0942475267594088E-2</v>
      </c>
      <c r="AF1945" s="15">
        <f ca="1">ROUND(AC1945*(1-AE1945), 0)</f>
        <v>23</v>
      </c>
      <c r="AG1945" s="20">
        <f ca="1">RAND()</f>
        <v>0.48187259367192514</v>
      </c>
      <c r="AH1945" s="15">
        <f ca="1">IF(B1945=1, ROUND(_xlfn.NORM.INV(AG1945,$C$17,$C$18)*(1+$T$14), 0), ROUND(_xlfn.NORM.INV(AG1945, $D$17, $D$18)*(1+$T$14), 0))</f>
        <v>299</v>
      </c>
      <c r="AI1945" s="20">
        <f ca="1">RAND()</f>
        <v>8.339191108798083E-2</v>
      </c>
      <c r="AJ1945" s="18">
        <f ca="1">IF(B1945=1, ROUND(_xlfn.NORM.INV(AI1945,$C$19,$C$20), 2), ROUND(_xlfn.NORM.INV(AI1945, $D$19, $D$20), 2))</f>
        <v>1860.91</v>
      </c>
      <c r="AK1945" s="15">
        <f ca="1">MIN(ROUND(H1945*(1+$C$22),0),AH1945)</f>
        <v>273</v>
      </c>
      <c r="AL1945" s="20">
        <f ca="1">RAND()</f>
        <v>0.89154970295610492</v>
      </c>
      <c r="AM1945" s="19">
        <f ca="1">(IF(B1945=1, $G$21+($G$22-$G$21)*AL1945, $H$21+($H$22-$H$21)*AL1945))</f>
        <v>4.6204239603463676E-2</v>
      </c>
      <c r="AN1945" s="15">
        <f ca="1">ROUND(AK1945*(1-AM1945), 0)</f>
        <v>260</v>
      </c>
      <c r="AO1945" s="18">
        <f ca="1">SUM(IF(AN1945&gt;H1945, (AN1945-H1945)*($G$23+AJ1945), 0),IF(AF1945&gt;G1945,(AF1945-G1945)*($G$23+AB1945),0),IF(X1945&gt;F1945,(X1945-F1945)*($G$23+T1945),0),IF(P1945&gt;E1945,(P1945-E1945)*($G$23+L1945),0))</f>
        <v>0</v>
      </c>
      <c r="AP1945" s="18">
        <f>-$C$24</f>
        <v>-313614.51120000001</v>
      </c>
      <c r="AQ1945" s="17">
        <f ca="1">L1945*P1945+T1945*X1945+AB1945*AF1945+AJ1945*AN1945-AO1945+AP1945</f>
        <v>578838.91879999987</v>
      </c>
      <c r="AS1945" s="21">
        <f ca="1">SUM(IF(AN1945&gt;H1945, (AN1945-H1945), 0),IF(AF1945&gt;G1945,(AF1945-G1945),0),IF(X1945&gt;F1945,(X1945-F1945),0),IF(P1945&gt;E1945,(P1945-E1945),0))</f>
        <v>0</v>
      </c>
    </row>
    <row r="1946" spans="1:45" x14ac:dyDescent="0.4">
      <c r="A1946" s="15">
        <v>1918</v>
      </c>
      <c r="B1946" s="15">
        <f ca="1">IF(RAND() &lt; (8/12), 0, 1)</f>
        <v>0</v>
      </c>
      <c r="C1946" s="20">
        <f ca="1">RAND()</f>
        <v>0.15012260095365493</v>
      </c>
      <c r="D1946" s="15" t="str">
        <f ca="1">LOOKUP(C1946,$H$13:$H$16,$F$13:$F$16)</f>
        <v>Airbus A350-900</v>
      </c>
      <c r="E1946" s="15">
        <f ca="1">LOOKUP(D1946,$F$6:$F$9,$I$6:$I$9)</f>
        <v>0</v>
      </c>
      <c r="F1946" s="15">
        <f ca="1">LOOKUP(D1946,$F$6:$F$9,$J$6:$J$9)</f>
        <v>32</v>
      </c>
      <c r="G1946" s="15">
        <f ca="1">LOOKUP(D1946,$F$6:$F$9,$K$6:$K$9)</f>
        <v>21</v>
      </c>
      <c r="H1946" s="15">
        <f ca="1">LOOKUP(D1946,$F$6:$F$9,$L$6:$L$9)</f>
        <v>259</v>
      </c>
      <c r="I1946" s="20">
        <f ca="1">RAND()</f>
        <v>0.46744112397500392</v>
      </c>
      <c r="J1946" s="15">
        <f ca="1">IF(B1946=1, ROUND(_xlfn.NORM.INV(I1946,$C$5,$C$6)*(1+$T$14), 0), ROUND(_xlfn.NORM.INV(I1946, $D$5, $D$6)*(1+$T$14), 0))</f>
        <v>4</v>
      </c>
      <c r="K1946" s="20">
        <f ca="1">RAND()</f>
        <v>0.901145807900679</v>
      </c>
      <c r="L1946" s="18">
        <f ca="1">IF(B1946=1, ROUND(_xlfn.NORM.INV(K1946,$C$7,$C$8), 2), ROUND(_xlfn.NORM.INV(K1946, $D$7, $D$8), 2))</f>
        <v>11079.45</v>
      </c>
      <c r="M1946" s="15">
        <f ca="1">MIN(E1946,J1946)</f>
        <v>0</v>
      </c>
      <c r="N1946" s="15">
        <f ca="1">RAND()</f>
        <v>0.21284783049083889</v>
      </c>
      <c r="O1946" s="19">
        <f ca="1">(IF(B1946=1, $G$21+($G$22-$G$21)*N1946, $H$21+($H$22-$H$21)*N1946))</f>
        <v>1.6385434914725168E-2</v>
      </c>
      <c r="P1946" s="15">
        <f ca="1">ROUND(M1946*(1-O1946), 0)</f>
        <v>0</v>
      </c>
      <c r="Q1946" s="20">
        <f ca="1">RAND()</f>
        <v>2.7140337947294868E-2</v>
      </c>
      <c r="R1946" s="15">
        <f ca="1">IF(B1946=1, ROUND(_xlfn.NORM.INV(Q1946,$C$9,$C$10)*(1+$T$14), 0), ROUND(_xlfn.NORM.INV(Q1946, $D$9, $D$10)*(1+$T$14), 0))</f>
        <v>20</v>
      </c>
      <c r="S1946" s="20">
        <f ca="1">RAND()</f>
        <v>0.2136224440673361</v>
      </c>
      <c r="T1946" s="18">
        <f ca="1">IF(B1946=1, ROUND(_xlfn.NORM.INV(S1946,$C$11,$C$12), 2), ROUND(_xlfn.NORM.INV(S1946, $D$11, $D$12), 2))</f>
        <v>5065.2700000000004</v>
      </c>
      <c r="U1946" s="15">
        <f ca="1">MIN(F1946,R1946)</f>
        <v>20</v>
      </c>
      <c r="V1946" s="15">
        <f ca="1">RAND()</f>
        <v>0.5034756378487617</v>
      </c>
      <c r="W1946" s="19">
        <f ca="1">(IF(B1946=1, $G$21+($G$22-$G$21)*V1946, $H$21+($H$22-$H$21)*V1946))</f>
        <v>2.5104269135462851E-2</v>
      </c>
      <c r="X1946" s="15">
        <f ca="1">ROUND(U1946*(1-W1946), 0)</f>
        <v>19</v>
      </c>
      <c r="Y1946" s="20">
        <f ca="1">RAND()</f>
        <v>0.64819772079400173</v>
      </c>
      <c r="Z1946" s="15">
        <f ca="1">IF(B1946=1, ROUND(_xlfn.NORM.INV(Y1946,$C$13,$C$14)*(1+$T$14), 0), ROUND(_xlfn.NORM.INV(Y1946, $D$13, $D$14)*(1+$T$14), 0))</f>
        <v>39</v>
      </c>
      <c r="AA1946" s="20">
        <f ca="1">RAND()</f>
        <v>0.51141081902347396</v>
      </c>
      <c r="AB1946" s="18">
        <f ca="1">IF(B1946=1, ROUND(_xlfn.NORM.INV(AA1946,$C$15,$C$16), 2), ROUND(_xlfn.NORM.INV(AA1946, $D$15, $D$16), 2))</f>
        <v>2801.44</v>
      </c>
      <c r="AC1946" s="15">
        <f ca="1">MIN(G1946,Z1946)</f>
        <v>21</v>
      </c>
      <c r="AD1946" s="15">
        <f ca="1">RAND()</f>
        <v>0.20696373283682057</v>
      </c>
      <c r="AE1946" s="19">
        <f ca="1">(IF(B1946=1, $G$21+($G$22-$G$21)*AD1946, $H$21+($H$22-$H$21)*AD1946))</f>
        <v>1.6208911985104615E-2</v>
      </c>
      <c r="AF1946" s="15">
        <f ca="1">ROUND(AC1946*(1-AE1946), 0)</f>
        <v>21</v>
      </c>
      <c r="AG1946" s="20">
        <f ca="1">RAND()</f>
        <v>0.25549660312034361</v>
      </c>
      <c r="AH1946" s="15">
        <f ca="1">IF(B1946=1, ROUND(_xlfn.NORM.INV(AG1946,$C$17,$C$18)*(1+$T$14), 0), ROUND(_xlfn.NORM.INV(AG1946, $D$17, $D$18)*(1+$T$14), 0))</f>
        <v>165</v>
      </c>
      <c r="AI1946" s="20">
        <f ca="1">RAND()</f>
        <v>0.92477673200934463</v>
      </c>
      <c r="AJ1946" s="18">
        <f ca="1">IF(B1946=1, ROUND(_xlfn.NORM.INV(AI1946,$C$19,$C$20), 2), ROUND(_xlfn.NORM.INV(AI1946, $D$19, $D$20), 2))</f>
        <v>1857.96</v>
      </c>
      <c r="AK1946" s="15">
        <f ca="1">MIN(ROUND(H1946*(1+$C$22),0),AH1946)</f>
        <v>165</v>
      </c>
      <c r="AL1946" s="20">
        <f ca="1">RAND()</f>
        <v>0.6746313134072851</v>
      </c>
      <c r="AM1946" s="19">
        <f ca="1">(IF(B1946=1, $G$21+($G$22-$G$21)*AL1946, $H$21+($H$22-$H$21)*AL1946))</f>
        <v>3.023893940221855E-2</v>
      </c>
      <c r="AN1946" s="15">
        <f ca="1">ROUND(AK1946*(1-AM1946), 0)</f>
        <v>160</v>
      </c>
      <c r="AO1946" s="18">
        <f ca="1">SUM(IF(AN1946&gt;H1946, (AN1946-H1946)*($G$23+AJ1946), 0),IF(AF1946&gt;G1946,(AF1946-G1946)*($G$23+AB1946),0),IF(X1946&gt;F1946,(X1946-F1946)*($G$23+T1946),0),IF(P1946&gt;E1946,(P1946-E1946)*($G$23+L1946),0))</f>
        <v>0</v>
      </c>
      <c r="AP1946" s="18">
        <f>-$C$24</f>
        <v>-313614.51120000001</v>
      </c>
      <c r="AQ1946" s="17">
        <f ca="1">L1946*P1946+T1946*X1946+AB1946*AF1946+AJ1946*AN1946-AO1946+AP1946</f>
        <v>138729.45879999996</v>
      </c>
      <c r="AS1946" s="21">
        <f ca="1">SUM(IF(AN1946&gt;H1946, (AN1946-H1946), 0),IF(AF1946&gt;G1946,(AF1946-G1946),0),IF(X1946&gt;F1946,(X1946-F1946),0),IF(P1946&gt;E1946,(P1946-E1946),0))</f>
        <v>0</v>
      </c>
    </row>
    <row r="1947" spans="1:45" x14ac:dyDescent="0.4">
      <c r="A1947" s="15">
        <v>1919</v>
      </c>
      <c r="B1947" s="15">
        <f ca="1">IF(RAND() &lt; (8/12), 0, 1)</f>
        <v>0</v>
      </c>
      <c r="C1947" s="20">
        <f ca="1">RAND()</f>
        <v>0.58700025725059435</v>
      </c>
      <c r="D1947" s="15" t="str">
        <f ca="1">LOOKUP(C1947,$H$13:$H$16,$F$13:$F$16)</f>
        <v>Boeing 777-200LR</v>
      </c>
      <c r="E1947" s="15">
        <f ca="1">LOOKUP(D1947,$F$6:$F$9,$I$6:$I$9)</f>
        <v>0</v>
      </c>
      <c r="F1947" s="15">
        <f ca="1">LOOKUP(D1947,$F$6:$F$9,$J$6:$J$9)</f>
        <v>38</v>
      </c>
      <c r="G1947" s="15">
        <f ca="1">LOOKUP(D1947,$F$6:$F$9,$K$6:$K$9)</f>
        <v>0</v>
      </c>
      <c r="H1947" s="15">
        <f ca="1">LOOKUP(D1947,$F$6:$F$9,$L$6:$L$9)</f>
        <v>264</v>
      </c>
      <c r="I1947" s="20">
        <f ca="1">RAND()</f>
        <v>6.2608644665819058E-2</v>
      </c>
      <c r="J1947" s="15">
        <f ca="1">IF(B1947=1, ROUND(_xlfn.NORM.INV(I1947,$C$5,$C$6)*(1+$T$14), 0), ROUND(_xlfn.NORM.INV(I1947, $D$5, $D$6)*(1+$T$14), 0))</f>
        <v>3</v>
      </c>
      <c r="K1947" s="20">
        <f ca="1">RAND()</f>
        <v>0.87498145711519404</v>
      </c>
      <c r="L1947" s="18">
        <f ca="1">IF(B1947=1, ROUND(_xlfn.NORM.INV(K1947,$C$7,$C$8), 2), ROUND(_xlfn.NORM.INV(K1947, $D$7, $D$8), 2))</f>
        <v>11016.62</v>
      </c>
      <c r="M1947" s="15">
        <f ca="1">MIN(E1947,J1947)</f>
        <v>0</v>
      </c>
      <c r="N1947" s="15">
        <f ca="1">RAND()</f>
        <v>0.93267968308668581</v>
      </c>
      <c r="O1947" s="19">
        <f ca="1">(IF(B1947=1, $G$21+($G$22-$G$21)*N1947, $H$21+($H$22-$H$21)*N1947))</f>
        <v>3.7980390492600574E-2</v>
      </c>
      <c r="P1947" s="15">
        <f ca="1">ROUND(M1947*(1-O1947), 0)</f>
        <v>0</v>
      </c>
      <c r="Q1947" s="20">
        <f ca="1">RAND()</f>
        <v>0.45379329256905931</v>
      </c>
      <c r="R1947" s="15">
        <f ca="1">IF(B1947=1, ROUND(_xlfn.NORM.INV(Q1947,$C$9,$C$10)*(1+$T$14), 0), ROUND(_xlfn.NORM.INV(Q1947, $D$9, $D$10)*(1+$T$14), 0))</f>
        <v>39</v>
      </c>
      <c r="S1947" s="20">
        <f ca="1">RAND()</f>
        <v>0.71098674892395519</v>
      </c>
      <c r="T1947" s="18">
        <f ca="1">IF(B1947=1, ROUND(_xlfn.NORM.INV(S1947,$C$11,$C$12), 2), ROUND(_xlfn.NORM.INV(S1947, $D$11, $D$12), 2))</f>
        <v>5372.95</v>
      </c>
      <c r="U1947" s="15">
        <f ca="1">MIN(F1947,R1947)</f>
        <v>38</v>
      </c>
      <c r="V1947" s="15">
        <f ca="1">RAND()</f>
        <v>0.35253773916016451</v>
      </c>
      <c r="W1947" s="19">
        <f ca="1">(IF(B1947=1, $G$21+($G$22-$G$21)*V1947, $H$21+($H$22-$H$21)*V1947))</f>
        <v>2.0576132174804935E-2</v>
      </c>
      <c r="X1947" s="15">
        <f ca="1">ROUND(U1947*(1-W1947), 0)</f>
        <v>37</v>
      </c>
      <c r="Y1947" s="20">
        <f ca="1">RAND()</f>
        <v>0.70887126058949601</v>
      </c>
      <c r="Z1947" s="15">
        <f ca="1">IF(B1947=1, ROUND(_xlfn.NORM.INV(Y1947,$C$13,$C$14)*(1+$T$14), 0), ROUND(_xlfn.NORM.INV(Y1947, $D$13, $D$14)*(1+$T$14), 0))</f>
        <v>41</v>
      </c>
      <c r="AA1947" s="20">
        <f ca="1">RAND()</f>
        <v>0.70355418332340214</v>
      </c>
      <c r="AB1947" s="18">
        <f ca="1">IF(B1947=1, ROUND(_xlfn.NORM.INV(AA1947,$C$15,$C$16), 2), ROUND(_xlfn.NORM.INV(AA1947, $D$15, $D$16), 2))</f>
        <v>2862.95</v>
      </c>
      <c r="AC1947" s="15">
        <f ca="1">MIN(G1947,Z1947)</f>
        <v>0</v>
      </c>
      <c r="AD1947" s="15">
        <f ca="1">RAND()</f>
        <v>0.36180718413811508</v>
      </c>
      <c r="AE1947" s="19">
        <f ca="1">(IF(B1947=1, $G$21+($G$22-$G$21)*AD1947, $H$21+($H$22-$H$21)*AD1947))</f>
        <v>2.0854215524143453E-2</v>
      </c>
      <c r="AF1947" s="15">
        <f ca="1">ROUND(AC1947*(1-AE1947), 0)</f>
        <v>0</v>
      </c>
      <c r="AG1947" s="20">
        <f ca="1">RAND()</f>
        <v>0.90759924168143757</v>
      </c>
      <c r="AH1947" s="15">
        <f ca="1">IF(B1947=1, ROUND(_xlfn.NORM.INV(AG1947,$C$17,$C$18)*(1+$T$14), 0), ROUND(_xlfn.NORM.INV(AG1947, $D$17, $D$18)*(1+$T$14), 0))</f>
        <v>269</v>
      </c>
      <c r="AI1947" s="20">
        <f ca="1">RAND()</f>
        <v>0.11707103923267181</v>
      </c>
      <c r="AJ1947" s="18">
        <f ca="1">IF(B1947=1, ROUND(_xlfn.NORM.INV(AI1947,$C$19,$C$20), 2), ROUND(_xlfn.NORM.INV(AI1947, $D$19, $D$20), 2))</f>
        <v>1658.36</v>
      </c>
      <c r="AK1947" s="15">
        <f ca="1">MIN(ROUND(H1947*(1+$C$22),0),AH1947)</f>
        <v>269</v>
      </c>
      <c r="AL1947" s="20">
        <f ca="1">RAND()</f>
        <v>0.2037592792254217</v>
      </c>
      <c r="AM1947" s="19">
        <f ca="1">(IF(B1947=1, $G$21+($G$22-$G$21)*AL1947, $H$21+($H$22-$H$21)*AL1947))</f>
        <v>1.611277837676265E-2</v>
      </c>
      <c r="AN1947" s="15">
        <f ca="1">ROUND(AK1947*(1-AM1947), 0)</f>
        <v>265</v>
      </c>
      <c r="AO1947" s="18">
        <f ca="1">SUM(IF(AN1947&gt;H1947, (AN1947-H1947)*($G$23+AJ1947), 0),IF(AF1947&gt;G1947,(AF1947-G1947)*($G$23+AB1947),0),IF(X1947&gt;F1947,(X1947-F1947)*($G$23+T1947),0),IF(P1947&gt;E1947,(P1947-E1947)*($G$23+L1947),0))</f>
        <v>2509.3599999999997</v>
      </c>
      <c r="AP1947" s="18">
        <f>-$C$24</f>
        <v>-313614.51120000001</v>
      </c>
      <c r="AQ1947" s="17">
        <f ca="1">L1947*P1947+T1947*X1947+AB1947*AF1947+AJ1947*AN1947-AO1947+AP1947</f>
        <v>322140.67879999994</v>
      </c>
      <c r="AS1947" s="21">
        <f ca="1">SUM(IF(AN1947&gt;H1947, (AN1947-H1947), 0),IF(AF1947&gt;G1947,(AF1947-G1947),0),IF(X1947&gt;F1947,(X1947-F1947),0),IF(P1947&gt;E1947,(P1947-E1947),0))</f>
        <v>1</v>
      </c>
    </row>
    <row r="1948" spans="1:45" x14ac:dyDescent="0.4">
      <c r="A1948" s="15">
        <v>1920</v>
      </c>
      <c r="B1948" s="15">
        <f ca="1">IF(RAND() &lt; (8/12), 0, 1)</f>
        <v>0</v>
      </c>
      <c r="C1948" s="20">
        <f ca="1">RAND()</f>
        <v>0.86890206206963072</v>
      </c>
      <c r="D1948" s="15" t="str">
        <f ca="1">LOOKUP(C1948,$H$13:$H$16,$F$13:$F$16)</f>
        <v>Boeing 777-300ER</v>
      </c>
      <c r="E1948" s="15">
        <f ca="1">LOOKUP(D1948,$F$6:$F$9,$I$6:$I$9)</f>
        <v>8</v>
      </c>
      <c r="F1948" s="15">
        <f ca="1">LOOKUP(D1948,$F$6:$F$9,$J$6:$J$9)</f>
        <v>40</v>
      </c>
      <c r="G1948" s="15">
        <f ca="1">LOOKUP(D1948,$F$6:$F$9,$K$6:$K$9)</f>
        <v>24</v>
      </c>
      <c r="H1948" s="15">
        <f ca="1">LOOKUP(D1948,$F$6:$F$9,$L$6:$L$9)</f>
        <v>260</v>
      </c>
      <c r="I1948" s="20">
        <f ca="1">RAND()</f>
        <v>0.27051114671815213</v>
      </c>
      <c r="J1948" s="15">
        <f ca="1">IF(B1948=1, ROUND(_xlfn.NORM.INV(I1948,$C$5,$C$6)*(1+$T$14), 0), ROUND(_xlfn.NORM.INV(I1948, $D$5, $D$6)*(1+$T$14), 0))</f>
        <v>4</v>
      </c>
      <c r="K1948" s="20">
        <f ca="1">RAND()</f>
        <v>7.1704231798501716E-3</v>
      </c>
      <c r="L1948" s="18">
        <f ca="1">IF(B1948=1, ROUND(_xlfn.NORM.INV(K1948,$C$7,$C$8), 2), ROUND(_xlfn.NORM.INV(K1948, $D$7, $D$8), 2))</f>
        <v>9376.4</v>
      </c>
      <c r="M1948" s="15">
        <f ca="1">MIN(E1948,J1948)</f>
        <v>4</v>
      </c>
      <c r="N1948" s="15">
        <f ca="1">RAND()</f>
        <v>0.62001828451269869</v>
      </c>
      <c r="O1948" s="19">
        <f ca="1">(IF(B1948=1, $G$21+($G$22-$G$21)*N1948, $H$21+($H$22-$H$21)*N1948))</f>
        <v>2.8600548535380958E-2</v>
      </c>
      <c r="P1948" s="15">
        <f ca="1">ROUND(M1948*(1-O1948), 0)</f>
        <v>4</v>
      </c>
      <c r="Q1948" s="20">
        <f ca="1">RAND()</f>
        <v>0.67087895452365309</v>
      </c>
      <c r="R1948" s="15">
        <f ca="1">IF(B1948=1, ROUND(_xlfn.NORM.INV(Q1948,$C$9,$C$10)*(1+$T$14), 0), ROUND(_xlfn.NORM.INV(Q1948, $D$9, $D$10)*(1+$T$14), 0))</f>
        <v>45</v>
      </c>
      <c r="S1948" s="20">
        <f ca="1">RAND()</f>
        <v>0.62898865301216766</v>
      </c>
      <c r="T1948" s="18">
        <f ca="1">IF(B1948=1, ROUND(_xlfn.NORM.INV(S1948,$C$11,$C$12), 2), ROUND(_xlfn.NORM.INV(S1948, $D$11, $D$12), 2))</f>
        <v>5321.2</v>
      </c>
      <c r="U1948" s="15">
        <f ca="1">MIN(F1948,R1948)</f>
        <v>40</v>
      </c>
      <c r="V1948" s="15">
        <f ca="1">RAND()</f>
        <v>7.9994376278834656E-2</v>
      </c>
      <c r="W1948" s="19">
        <f ca="1">(IF(B1948=1, $G$21+($G$22-$G$21)*V1948, $H$21+($H$22-$H$21)*V1948))</f>
        <v>1.239983128836504E-2</v>
      </c>
      <c r="X1948" s="15">
        <f ca="1">ROUND(U1948*(1-W1948), 0)</f>
        <v>40</v>
      </c>
      <c r="Y1948" s="20">
        <f ca="1">RAND()</f>
        <v>0.52668688359892302</v>
      </c>
      <c r="Z1948" s="15">
        <f ca="1">IF(B1948=1, ROUND(_xlfn.NORM.INV(Y1948,$C$13,$C$14)*(1+$T$14), 0), ROUND(_xlfn.NORM.INV(Y1948, $D$13, $D$14)*(1+$T$14), 0))</f>
        <v>36</v>
      </c>
      <c r="AA1948" s="20">
        <f ca="1">RAND()</f>
        <v>0.11688630292952051</v>
      </c>
      <c r="AB1948" s="18">
        <f ca="1">IF(B1948=1, ROUND(_xlfn.NORM.INV(AA1948,$C$15,$C$16), 2), ROUND(_xlfn.NORM.INV(AA1948, $D$15, $D$16), 2))</f>
        <v>2653.26</v>
      </c>
      <c r="AC1948" s="15">
        <f ca="1">MIN(G1948,Z1948)</f>
        <v>24</v>
      </c>
      <c r="AD1948" s="15">
        <f ca="1">RAND()</f>
        <v>0.7681041488000433</v>
      </c>
      <c r="AE1948" s="19">
        <f ca="1">(IF(B1948=1, $G$21+($G$22-$G$21)*AD1948, $H$21+($H$22-$H$21)*AD1948))</f>
        <v>3.3043124464001296E-2</v>
      </c>
      <c r="AF1948" s="15">
        <f ca="1">ROUND(AC1948*(1-AE1948), 0)</f>
        <v>23</v>
      </c>
      <c r="AG1948" s="20">
        <f ca="1">RAND()</f>
        <v>0.84368932883545245</v>
      </c>
      <c r="AH1948" s="15">
        <f ca="1">IF(B1948=1, ROUND(_xlfn.NORM.INV(AG1948,$C$17,$C$18)*(1+$T$14), 0), ROUND(_xlfn.NORM.INV(AG1948, $D$17, $D$18)*(1+$T$14), 0))</f>
        <v>253</v>
      </c>
      <c r="AI1948" s="20">
        <f ca="1">RAND()</f>
        <v>0.28589821224428236</v>
      </c>
      <c r="AJ1948" s="18">
        <f ca="1">IF(B1948=1, ROUND(_xlfn.NORM.INV(AI1948,$C$19,$C$20), 2), ROUND(_xlfn.NORM.INV(AI1948, $D$19, $D$20), 2))</f>
        <v>1705.78</v>
      </c>
      <c r="AK1948" s="15">
        <f ca="1">MIN(ROUND(H1948*(1+$C$22),0),AH1948)</f>
        <v>253</v>
      </c>
      <c r="AL1948" s="20">
        <f ca="1">RAND()</f>
        <v>0.29804353655496107</v>
      </c>
      <c r="AM1948" s="19">
        <f ca="1">(IF(B1948=1, $G$21+($G$22-$G$21)*AL1948, $H$21+($H$22-$H$21)*AL1948))</f>
        <v>1.8941306096648833E-2</v>
      </c>
      <c r="AN1948" s="15">
        <f ca="1">ROUND(AK1948*(1-AM1948), 0)</f>
        <v>248</v>
      </c>
      <c r="AO1948" s="18">
        <f ca="1">SUM(IF(AN1948&gt;H1948, (AN1948-H1948)*($G$23+AJ1948), 0),IF(AF1948&gt;G1948,(AF1948-G1948)*($G$23+AB1948),0),IF(X1948&gt;F1948,(X1948-F1948)*($G$23+T1948),0),IF(P1948&gt;E1948,(P1948-E1948)*($G$23+L1948),0))</f>
        <v>0</v>
      </c>
      <c r="AP1948" s="18">
        <f>-$C$24</f>
        <v>-313614.51120000001</v>
      </c>
      <c r="AQ1948" s="17">
        <f ca="1">L1948*P1948+T1948*X1948+AB1948*AF1948+AJ1948*AN1948-AO1948+AP1948</f>
        <v>420797.50880000001</v>
      </c>
      <c r="AS1948" s="21">
        <f ca="1">SUM(IF(AN1948&gt;H1948, (AN1948-H1948), 0),IF(AF1948&gt;G1948,(AF1948-G1948),0),IF(X1948&gt;F1948,(X1948-F1948),0),IF(P1948&gt;E1948,(P1948-E1948),0))</f>
        <v>0</v>
      </c>
    </row>
    <row r="1949" spans="1:45" x14ac:dyDescent="0.4">
      <c r="A1949" s="15">
        <v>1921</v>
      </c>
      <c r="B1949" s="15">
        <f ca="1">IF(RAND() &lt; (8/12), 0, 1)</f>
        <v>0</v>
      </c>
      <c r="C1949" s="20">
        <f ca="1">RAND()</f>
        <v>0.94205479352848343</v>
      </c>
      <c r="D1949" s="15" t="str">
        <f ca="1">LOOKUP(C1949,$H$13:$H$16,$F$13:$F$16)</f>
        <v>Boeing 777-300ER</v>
      </c>
      <c r="E1949" s="15">
        <f ca="1">LOOKUP(D1949,$F$6:$F$9,$I$6:$I$9)</f>
        <v>8</v>
      </c>
      <c r="F1949" s="15">
        <f ca="1">LOOKUP(D1949,$F$6:$F$9,$J$6:$J$9)</f>
        <v>40</v>
      </c>
      <c r="G1949" s="15">
        <f ca="1">LOOKUP(D1949,$F$6:$F$9,$K$6:$K$9)</f>
        <v>24</v>
      </c>
      <c r="H1949" s="15">
        <f ca="1">LOOKUP(D1949,$F$6:$F$9,$L$6:$L$9)</f>
        <v>260</v>
      </c>
      <c r="I1949" s="20">
        <f ca="1">RAND()</f>
        <v>0.88071224098471512</v>
      </c>
      <c r="J1949" s="15">
        <f ca="1">IF(B1949=1, ROUND(_xlfn.NORM.INV(I1949,$C$5,$C$6)*(1+$T$14), 0), ROUND(_xlfn.NORM.INV(I1949, $D$5, $D$6)*(1+$T$14), 0))</f>
        <v>5</v>
      </c>
      <c r="K1949" s="20">
        <f ca="1">RAND()</f>
        <v>0.4877744871201769</v>
      </c>
      <c r="L1949" s="18">
        <f ca="1">IF(B1949=1, ROUND(_xlfn.NORM.INV(K1949,$C$7,$C$8), 2), ROUND(_xlfn.NORM.INV(K1949, $D$7, $D$8), 2))</f>
        <v>10478.41</v>
      </c>
      <c r="M1949" s="15">
        <f ca="1">MIN(E1949,J1949)</f>
        <v>5</v>
      </c>
      <c r="N1949" s="15">
        <f ca="1">RAND()</f>
        <v>0.24652249954686312</v>
      </c>
      <c r="O1949" s="19">
        <f ca="1">(IF(B1949=1, $G$21+($G$22-$G$21)*N1949, $H$21+($H$22-$H$21)*N1949))</f>
        <v>1.7395674986405894E-2</v>
      </c>
      <c r="P1949" s="15">
        <f ca="1">ROUND(M1949*(1-O1949), 0)</f>
        <v>5</v>
      </c>
      <c r="Q1949" s="20">
        <f ca="1">RAND()</f>
        <v>0.51595577973008133</v>
      </c>
      <c r="R1949" s="15">
        <f ca="1">IF(B1949=1, ROUND(_xlfn.NORM.INV(Q1949,$C$9,$C$10)*(1+$T$14), 0), ROUND(_xlfn.NORM.INV(Q1949, $D$9, $D$10)*(1+$T$14), 0))</f>
        <v>40</v>
      </c>
      <c r="S1949" s="20">
        <f ca="1">RAND()</f>
        <v>0.54637378625902011</v>
      </c>
      <c r="T1949" s="18">
        <f ca="1">IF(B1949=1, ROUND(_xlfn.NORM.INV(S1949,$C$11,$C$12), 2), ROUND(_xlfn.NORM.INV(S1949, $D$11, $D$12), 2))</f>
        <v>5272.74</v>
      </c>
      <c r="U1949" s="15">
        <f ca="1">MIN(F1949,R1949)</f>
        <v>40</v>
      </c>
      <c r="V1949" s="15">
        <f ca="1">RAND()</f>
        <v>0.40123811636144335</v>
      </c>
      <c r="W1949" s="19">
        <f ca="1">(IF(B1949=1, $G$21+($G$22-$G$21)*V1949, $H$21+($H$22-$H$21)*V1949))</f>
        <v>2.2037143490843299E-2</v>
      </c>
      <c r="X1949" s="15">
        <f ca="1">ROUND(U1949*(1-W1949), 0)</f>
        <v>39</v>
      </c>
      <c r="Y1949" s="20">
        <f ca="1">RAND()</f>
        <v>0.80312398859679512</v>
      </c>
      <c r="Z1949" s="15">
        <f ca="1">IF(B1949=1, ROUND(_xlfn.NORM.INV(Y1949,$C$13,$C$14)*(1+$T$14), 0), ROUND(_xlfn.NORM.INV(Y1949, $D$13, $D$14)*(1+$T$14), 0))</f>
        <v>44</v>
      </c>
      <c r="AA1949" s="20">
        <f ca="1">RAND()</f>
        <v>0.64963340999415875</v>
      </c>
      <c r="AB1949" s="18">
        <f ca="1">IF(B1949=1, ROUND(_xlfn.NORM.INV(AA1949,$C$15,$C$16), 2), ROUND(_xlfn.NORM.INV(AA1949, $D$15, $D$16), 2))</f>
        <v>2844.68</v>
      </c>
      <c r="AC1949" s="15">
        <f ca="1">MIN(G1949,Z1949)</f>
        <v>24</v>
      </c>
      <c r="AD1949" s="15">
        <f ca="1">RAND()</f>
        <v>0.49380024025242453</v>
      </c>
      <c r="AE1949" s="19">
        <f ca="1">(IF(B1949=1, $G$21+($G$22-$G$21)*AD1949, $H$21+($H$22-$H$21)*AD1949))</f>
        <v>2.4814007207572736E-2</v>
      </c>
      <c r="AF1949" s="15">
        <f ca="1">ROUND(AC1949*(1-AE1949), 0)</f>
        <v>23</v>
      </c>
      <c r="AG1949" s="20">
        <f ca="1">RAND()</f>
        <v>8.0501267382069086E-2</v>
      </c>
      <c r="AH1949" s="15">
        <f ca="1">IF(B1949=1, ROUND(_xlfn.NORM.INV(AG1949,$C$17,$C$18)*(1+$T$14), 0), ROUND(_xlfn.NORM.INV(AG1949, $D$17, $D$18)*(1+$T$14), 0))</f>
        <v>126</v>
      </c>
      <c r="AI1949" s="20">
        <f ca="1">RAND()</f>
        <v>8.6142115533035524E-3</v>
      </c>
      <c r="AJ1949" s="18">
        <f ca="1">IF(B1949=1, ROUND(_xlfn.NORM.INV(AI1949,$C$19,$C$20), 2), ROUND(_xlfn.NORM.INV(AI1949, $D$19, $D$20), 2))</f>
        <v>1567.81</v>
      </c>
      <c r="AK1949" s="15">
        <f ca="1">MIN(ROUND(H1949*(1+$C$22),0),AH1949)</f>
        <v>126</v>
      </c>
      <c r="AL1949" s="20">
        <f ca="1">RAND()</f>
        <v>0.64075923720586825</v>
      </c>
      <c r="AM1949" s="19">
        <f ca="1">(IF(B1949=1, $G$21+($G$22-$G$21)*AL1949, $H$21+($H$22-$H$21)*AL1949))</f>
        <v>2.9222777116176046E-2</v>
      </c>
      <c r="AN1949" s="15">
        <f ca="1">ROUND(AK1949*(1-AM1949), 0)</f>
        <v>122</v>
      </c>
      <c r="AO1949" s="18">
        <f ca="1">SUM(IF(AN1949&gt;H1949, (AN1949-H1949)*($G$23+AJ1949), 0),IF(AF1949&gt;G1949,(AF1949-G1949)*($G$23+AB1949),0),IF(X1949&gt;F1949,(X1949-F1949)*($G$23+T1949),0),IF(P1949&gt;E1949,(P1949-E1949)*($G$23+L1949),0))</f>
        <v>0</v>
      </c>
      <c r="AP1949" s="18">
        <f>-$C$24</f>
        <v>-313614.51120000001</v>
      </c>
      <c r="AQ1949" s="17">
        <f ca="1">L1949*P1949+T1949*X1949+AB1949*AF1949+AJ1949*AN1949-AO1949+AP1949</f>
        <v>201114.85879999999</v>
      </c>
      <c r="AS1949" s="21">
        <f ca="1">SUM(IF(AN1949&gt;H1949, (AN1949-H1949), 0),IF(AF1949&gt;G1949,(AF1949-G1949),0),IF(X1949&gt;F1949,(X1949-F1949),0),IF(P1949&gt;E1949,(P1949-E1949),0))</f>
        <v>0</v>
      </c>
    </row>
    <row r="1950" spans="1:45" x14ac:dyDescent="0.4">
      <c r="A1950" s="15">
        <v>1922</v>
      </c>
      <c r="B1950" s="15">
        <f ca="1">IF(RAND() &lt; (8/12), 0, 1)</f>
        <v>1</v>
      </c>
      <c r="C1950" s="20">
        <f ca="1">RAND()</f>
        <v>0.37309424764664212</v>
      </c>
      <c r="D1950" s="15" t="str">
        <f ca="1">LOOKUP(C1950,$H$13:$H$16,$F$13:$F$16)</f>
        <v>Airbus A380-800</v>
      </c>
      <c r="E1950" s="15">
        <f ca="1">LOOKUP(D1950,$F$6:$F$9,$I$6:$I$9)</f>
        <v>14</v>
      </c>
      <c r="F1950" s="15">
        <f ca="1">LOOKUP(D1950,$F$6:$F$9,$J$6:$J$9)</f>
        <v>76</v>
      </c>
      <c r="G1950" s="15">
        <f ca="1">LOOKUP(D1950,$F$6:$F$9,$K$6:$K$9)</f>
        <v>56</v>
      </c>
      <c r="H1950" s="15">
        <f ca="1">LOOKUP(D1950,$F$6:$F$9,$L$6:$L$9)</f>
        <v>341</v>
      </c>
      <c r="I1950" s="20">
        <f ca="1">RAND()</f>
        <v>0.91690055771078482</v>
      </c>
      <c r="J1950" s="15">
        <f ca="1">IF(B1950=1, ROUND(_xlfn.NORM.INV(I1950,$C$5,$C$6)*(1+$T$14), 0), ROUND(_xlfn.NORM.INV(I1950, $D$5, $D$6)*(1+$T$14), 0))</f>
        <v>9</v>
      </c>
      <c r="K1950" s="20">
        <f ca="1">RAND()</f>
        <v>0.74137297813783487</v>
      </c>
      <c r="L1950" s="18">
        <f ca="1">IF(B1950=1, ROUND(_xlfn.NORM.INV(K1950,$C$7,$C$8), 2), ROUND(_xlfn.NORM.INV(K1950, $D$7, $D$8), 2))</f>
        <v>14826.75</v>
      </c>
      <c r="M1950" s="15">
        <f ca="1">MIN(E1950,J1950)</f>
        <v>9</v>
      </c>
      <c r="N1950" s="15">
        <f ca="1">RAND()</f>
        <v>0.77595195134369788</v>
      </c>
      <c r="O1950" s="19">
        <f ca="1">(IF(B1950=1, $G$21+($G$22-$G$21)*N1950, $H$21+($H$22-$H$21)*N1950))</f>
        <v>4.2158318297029429E-2</v>
      </c>
      <c r="P1950" s="15">
        <f ca="1">ROUND(M1950*(1-O1950), 0)</f>
        <v>9</v>
      </c>
      <c r="Q1950" s="20">
        <f ca="1">RAND()</f>
        <v>0.82713368101849671</v>
      </c>
      <c r="R1950" s="15">
        <f ca="1">IF(B1950=1, ROUND(_xlfn.NORM.INV(Q1950,$C$9,$C$10)*(1+$T$14), 0), ROUND(_xlfn.NORM.INV(Q1950, $D$9, $D$10)*(1+$T$14), 0))</f>
        <v>85</v>
      </c>
      <c r="S1950" s="20">
        <f ca="1">RAND()</f>
        <v>0.76659288781363299</v>
      </c>
      <c r="T1950" s="18">
        <f ca="1">IF(B1950=1, ROUND(_xlfn.NORM.INV(S1950,$C$11,$C$12), 2), ROUND(_xlfn.NORM.INV(S1950, $D$11, $D$12), 2))</f>
        <v>7485.59</v>
      </c>
      <c r="U1950" s="15">
        <f ca="1">MIN(F1950,R1950)</f>
        <v>76</v>
      </c>
      <c r="V1950" s="15">
        <f ca="1">RAND()</f>
        <v>0.67340148000040312</v>
      </c>
      <c r="W1950" s="19">
        <f ca="1">(IF(B1950=1, $G$21+($G$22-$G$21)*V1950, $H$21+($H$22-$H$21)*V1950))</f>
        <v>3.8569051800014111E-2</v>
      </c>
      <c r="X1950" s="15">
        <f ca="1">ROUND(U1950*(1-W1950), 0)</f>
        <v>73</v>
      </c>
      <c r="Y1950" s="20">
        <f ca="1">RAND()</f>
        <v>0.72360150992001593</v>
      </c>
      <c r="Z1950" s="15">
        <f ca="1">IF(B1950=1, ROUND(_xlfn.NORM.INV(Y1950,$C$13,$C$14)*(1+$T$14), 0), ROUND(_xlfn.NORM.INV(Y1950, $D$13, $D$14)*(1+$T$14), 0))</f>
        <v>68</v>
      </c>
      <c r="AA1950" s="20">
        <f ca="1">RAND()</f>
        <v>0.79753860427603263</v>
      </c>
      <c r="AB1950" s="18">
        <f ca="1">IF(B1950=1, ROUND(_xlfn.NORM.INV(AA1950,$C$15,$C$16), 2), ROUND(_xlfn.NORM.INV(AA1950, $D$15, $D$16), 2))</f>
        <v>4042.9</v>
      </c>
      <c r="AC1950" s="15">
        <f ca="1">MIN(G1950,Z1950)</f>
        <v>56</v>
      </c>
      <c r="AD1950" s="15">
        <f ca="1">RAND()</f>
        <v>0.78818212125165255</v>
      </c>
      <c r="AE1950" s="19">
        <f ca="1">(IF(B1950=1, $G$21+($G$22-$G$21)*AD1950, $H$21+($H$22-$H$21)*AD1950))</f>
        <v>4.2586374243807845E-2</v>
      </c>
      <c r="AF1950" s="15">
        <f ca="1">ROUND(AC1950*(1-AE1950), 0)</f>
        <v>54</v>
      </c>
      <c r="AG1950" s="20">
        <f ca="1">RAND()</f>
        <v>0.75553221174228402</v>
      </c>
      <c r="AH1950" s="15">
        <f ca="1">IF(B1950=1, ROUND(_xlfn.NORM.INV(AG1950,$C$17,$C$18)*(1+$T$14), 0), ROUND(_xlfn.NORM.INV(AG1950, $D$17, $D$18)*(1+$T$14), 0))</f>
        <v>392</v>
      </c>
      <c r="AI1950" s="20">
        <f ca="1">RAND()</f>
        <v>0.15686805441873819</v>
      </c>
      <c r="AJ1950" s="18">
        <f ca="1">IF(B1950=1, ROUND(_xlfn.NORM.INV(AI1950,$C$19,$C$20), 2), ROUND(_xlfn.NORM.INV(AI1950, $D$19, $D$20), 2))</f>
        <v>1973.68</v>
      </c>
      <c r="AK1950" s="15">
        <f ca="1">MIN(ROUND(H1950*(1+$C$22),0),AH1950)</f>
        <v>358</v>
      </c>
      <c r="AL1950" s="20">
        <f ca="1">RAND()</f>
        <v>0.54357421486866575</v>
      </c>
      <c r="AM1950" s="19">
        <f ca="1">(IF(B1950=1, $G$21+($G$22-$G$21)*AL1950, $H$21+($H$22-$H$21)*AL1950))</f>
        <v>3.4025097520403301E-2</v>
      </c>
      <c r="AN1950" s="15">
        <f ca="1">ROUND(AK1950*(1-AM1950), 0)</f>
        <v>346</v>
      </c>
      <c r="AO1950" s="18">
        <f ca="1">SUM(IF(AN1950&gt;H1950, (AN1950-H1950)*($G$23+AJ1950), 0),IF(AF1950&gt;G1950,(AF1950-G1950)*($G$23+AB1950),0),IF(X1950&gt;F1950,(X1950-F1950)*($G$23+T1950),0),IF(P1950&gt;E1950,(P1950-E1950)*($G$23+L1950),0))</f>
        <v>14123.400000000001</v>
      </c>
      <c r="AP1950" s="18">
        <f>-$C$24</f>
        <v>-313614.51120000001</v>
      </c>
      <c r="AQ1950" s="17">
        <f ca="1">L1950*P1950+T1950*X1950+AB1950*AF1950+AJ1950*AN1950-AO1950+AP1950</f>
        <v>1253360.7888000002</v>
      </c>
      <c r="AS1950" s="21">
        <f ca="1">SUM(IF(AN1950&gt;H1950, (AN1950-H1950), 0),IF(AF1950&gt;G1950,(AF1950-G1950),0),IF(X1950&gt;F1950,(X1950-F1950),0),IF(P1950&gt;E1950,(P1950-E1950),0))</f>
        <v>5</v>
      </c>
    </row>
    <row r="1951" spans="1:45" x14ac:dyDescent="0.4">
      <c r="A1951" s="15">
        <v>1923</v>
      </c>
      <c r="B1951" s="15">
        <f ca="1">IF(RAND() &lt; (8/12), 0, 1)</f>
        <v>1</v>
      </c>
      <c r="C1951" s="20">
        <f ca="1">RAND()</f>
        <v>0.53234169074123183</v>
      </c>
      <c r="D1951" s="15" t="str">
        <f ca="1">LOOKUP(C1951,$H$13:$H$16,$F$13:$F$16)</f>
        <v>Airbus A380-800</v>
      </c>
      <c r="E1951" s="15">
        <f ca="1">LOOKUP(D1951,$F$6:$F$9,$I$6:$I$9)</f>
        <v>14</v>
      </c>
      <c r="F1951" s="15">
        <f ca="1">LOOKUP(D1951,$F$6:$F$9,$J$6:$J$9)</f>
        <v>76</v>
      </c>
      <c r="G1951" s="15">
        <f ca="1">LOOKUP(D1951,$F$6:$F$9,$K$6:$K$9)</f>
        <v>56</v>
      </c>
      <c r="H1951" s="15">
        <f ca="1">LOOKUP(D1951,$F$6:$F$9,$L$6:$L$9)</f>
        <v>341</v>
      </c>
      <c r="I1951" s="20">
        <f ca="1">RAND()</f>
        <v>0.13126383854672563</v>
      </c>
      <c r="J1951" s="15">
        <f ca="1">IF(B1951=1, ROUND(_xlfn.NORM.INV(I1951,$C$5,$C$6)*(1+$T$14), 0), ROUND(_xlfn.NORM.INV(I1951, $D$5, $D$6)*(1+$T$14), 0))</f>
        <v>4</v>
      </c>
      <c r="K1951" s="20">
        <f ca="1">RAND()</f>
        <v>0.2074960392118822</v>
      </c>
      <c r="L1951" s="18">
        <f ca="1">IF(B1951=1, ROUND(_xlfn.NORM.INV(K1951,$C$7,$C$8), 2), ROUND(_xlfn.NORM.INV(K1951, $D$7, $D$8), 2))</f>
        <v>12188.84</v>
      </c>
      <c r="M1951" s="15">
        <f ca="1">MIN(E1951,J1951)</f>
        <v>4</v>
      </c>
      <c r="N1951" s="15">
        <f ca="1">RAND()</f>
        <v>0.72262617132869589</v>
      </c>
      <c r="O1951" s="19">
        <f ca="1">(IF(B1951=1, $G$21+($G$22-$G$21)*N1951, $H$21+($H$22-$H$21)*N1951))</f>
        <v>4.0291915996504363E-2</v>
      </c>
      <c r="P1951" s="15">
        <f ca="1">ROUND(M1951*(1-O1951), 0)</f>
        <v>4</v>
      </c>
      <c r="Q1951" s="20">
        <f ca="1">RAND()</f>
        <v>0.73144686578752405</v>
      </c>
      <c r="R1951" s="15">
        <f ca="1">IF(B1951=1, ROUND(_xlfn.NORM.INV(Q1951,$C$9,$C$10)*(1+$T$14), 0), ROUND(_xlfn.NORM.INV(Q1951, $D$9, $D$10)*(1+$T$14), 0))</f>
        <v>76</v>
      </c>
      <c r="S1951" s="20">
        <f ca="1">RAND()</f>
        <v>0.53923886281299194</v>
      </c>
      <c r="T1951" s="18">
        <f ca="1">IF(B1951=1, ROUND(_xlfn.NORM.INV(S1951,$C$11,$C$12), 2), ROUND(_xlfn.NORM.INV(S1951, $D$11, $D$12), 2))</f>
        <v>6918.27</v>
      </c>
      <c r="U1951" s="15">
        <f ca="1">MIN(F1951,R1951)</f>
        <v>76</v>
      </c>
      <c r="V1951" s="15">
        <f ca="1">RAND()</f>
        <v>0.64971049616088505</v>
      </c>
      <c r="W1951" s="19">
        <f ca="1">(IF(B1951=1, $G$21+($G$22-$G$21)*V1951, $H$21+($H$22-$H$21)*V1951))</f>
        <v>3.773986736563098E-2</v>
      </c>
      <c r="X1951" s="15">
        <f ca="1">ROUND(U1951*(1-W1951), 0)</f>
        <v>73</v>
      </c>
      <c r="Y1951" s="20">
        <f ca="1">RAND()</f>
        <v>0.46313966208534285</v>
      </c>
      <c r="Z1951" s="15">
        <f ca="1">IF(B1951=1, ROUND(_xlfn.NORM.INV(Y1951,$C$13,$C$14)*(1+$T$14), 0), ROUND(_xlfn.NORM.INV(Y1951, $D$13, $D$14)*(1+$T$14), 0))</f>
        <v>52</v>
      </c>
      <c r="AA1951" s="20">
        <f ca="1">RAND()</f>
        <v>0.72347038087165039</v>
      </c>
      <c r="AB1951" s="18">
        <f ca="1">IF(B1951=1, ROUND(_xlfn.NORM.INV(AA1951,$C$15,$C$16), 2), ROUND(_xlfn.NORM.INV(AA1951, $D$15, $D$16), 2))</f>
        <v>3927.64</v>
      </c>
      <c r="AC1951" s="15">
        <f ca="1">MIN(G1951,Z1951)</f>
        <v>52</v>
      </c>
      <c r="AD1951" s="15">
        <f ca="1">RAND()</f>
        <v>0.60273847288573801</v>
      </c>
      <c r="AE1951" s="19">
        <f ca="1">(IF(B1951=1, $G$21+($G$22-$G$21)*AD1951, $H$21+($H$22-$H$21)*AD1951))</f>
        <v>3.6095846551000829E-2</v>
      </c>
      <c r="AF1951" s="15">
        <f ca="1">ROUND(AC1951*(1-AE1951), 0)</f>
        <v>50</v>
      </c>
      <c r="AG1951" s="20">
        <f ca="1">RAND()</f>
        <v>0.36254571444250616</v>
      </c>
      <c r="AH1951" s="15">
        <f ca="1">IF(B1951=1, ROUND(_xlfn.NORM.INV(AG1951,$C$17,$C$18)*(1+$T$14), 0), ROUND(_xlfn.NORM.INV(AG1951, $D$17, $D$18)*(1+$T$14), 0))</f>
        <v>260</v>
      </c>
      <c r="AI1951" s="20">
        <f ca="1">RAND()</f>
        <v>0.29333593086231169</v>
      </c>
      <c r="AJ1951" s="18">
        <f ca="1">IF(B1951=1, ROUND(_xlfn.NORM.INV(AI1951,$C$19,$C$20), 2), ROUND(_xlfn.NORM.INV(AI1951, $D$19, $D$20), 2))</f>
        <v>2113.0700000000002</v>
      </c>
      <c r="AK1951" s="15">
        <f ca="1">MIN(ROUND(H1951*(1+$C$22),0),AH1951)</f>
        <v>260</v>
      </c>
      <c r="AL1951" s="20">
        <f ca="1">RAND()</f>
        <v>0.33011965265600018</v>
      </c>
      <c r="AM1951" s="19">
        <f ca="1">(IF(B1951=1, $G$21+($G$22-$G$21)*AL1951, $H$21+($H$22-$H$21)*AL1951))</f>
        <v>2.6554187842960007E-2</v>
      </c>
      <c r="AN1951" s="15">
        <f ca="1">ROUND(AK1951*(1-AM1951), 0)</f>
        <v>253</v>
      </c>
      <c r="AO1951" s="18">
        <f ca="1">SUM(IF(AN1951&gt;H1951, (AN1951-H1951)*($G$23+AJ1951), 0),IF(AF1951&gt;G1951,(AF1951-G1951)*($G$23+AB1951),0),IF(X1951&gt;F1951,(X1951-F1951)*($G$23+T1951),0),IF(P1951&gt;E1951,(P1951-E1951)*($G$23+L1951),0))</f>
        <v>0</v>
      </c>
      <c r="AP1951" s="18">
        <f>-$C$24</f>
        <v>-313614.51120000001</v>
      </c>
      <c r="AQ1951" s="17">
        <f ca="1">L1951*P1951+T1951*X1951+AB1951*AF1951+AJ1951*AN1951-AO1951+AP1951</f>
        <v>971163.26880000019</v>
      </c>
      <c r="AS1951" s="21">
        <f ca="1">SUM(IF(AN1951&gt;H1951, (AN1951-H1951), 0),IF(AF1951&gt;G1951,(AF1951-G1951),0),IF(X1951&gt;F1951,(X1951-F1951),0),IF(P1951&gt;E1951,(P1951-E1951),0))</f>
        <v>0</v>
      </c>
    </row>
    <row r="1952" spans="1:45" x14ac:dyDescent="0.4">
      <c r="A1952" s="15">
        <v>1924</v>
      </c>
      <c r="B1952" s="15">
        <f ca="1">IF(RAND() &lt; (8/12), 0, 1)</f>
        <v>1</v>
      </c>
      <c r="C1952" s="20">
        <f ca="1">RAND()</f>
        <v>0.91906849588199779</v>
      </c>
      <c r="D1952" s="15" t="str">
        <f ca="1">LOOKUP(C1952,$H$13:$H$16,$F$13:$F$16)</f>
        <v>Boeing 777-300ER</v>
      </c>
      <c r="E1952" s="15">
        <f ca="1">LOOKUP(D1952,$F$6:$F$9,$I$6:$I$9)</f>
        <v>8</v>
      </c>
      <c r="F1952" s="15">
        <f ca="1">LOOKUP(D1952,$F$6:$F$9,$J$6:$J$9)</f>
        <v>40</v>
      </c>
      <c r="G1952" s="15">
        <f ca="1">LOOKUP(D1952,$F$6:$F$9,$K$6:$K$9)</f>
        <v>24</v>
      </c>
      <c r="H1952" s="15">
        <f ca="1">LOOKUP(D1952,$F$6:$F$9,$L$6:$L$9)</f>
        <v>260</v>
      </c>
      <c r="I1952" s="20">
        <f ca="1">RAND()</f>
        <v>0.74205661599227712</v>
      </c>
      <c r="J1952" s="15">
        <f ca="1">IF(B1952=1, ROUND(_xlfn.NORM.INV(I1952,$C$5,$C$6)*(1+$T$14), 0), ROUND(_xlfn.NORM.INV(I1952, $D$5, $D$6)*(1+$T$14), 0))</f>
        <v>8</v>
      </c>
      <c r="K1952" s="20">
        <f ca="1">RAND()</f>
        <v>0.34660182248221383</v>
      </c>
      <c r="L1952" s="18">
        <f ca="1">IF(B1952=1, ROUND(_xlfn.NORM.INV(K1952,$C$7,$C$8), 2), ROUND(_xlfn.NORM.INV(K1952, $D$7, $D$8), 2))</f>
        <v>12947.41</v>
      </c>
      <c r="M1952" s="15">
        <f ca="1">MIN(E1952,J1952)</f>
        <v>8</v>
      </c>
      <c r="N1952" s="15">
        <f ca="1">RAND()</f>
        <v>0.50507504840001549</v>
      </c>
      <c r="O1952" s="19">
        <f ca="1">(IF(B1952=1, $G$21+($G$22-$G$21)*N1952, $H$21+($H$22-$H$21)*N1952))</f>
        <v>3.2677626694000539E-2</v>
      </c>
      <c r="P1952" s="15">
        <f ca="1">ROUND(M1952*(1-O1952), 0)</f>
        <v>8</v>
      </c>
      <c r="Q1952" s="20">
        <f ca="1">RAND()</f>
        <v>0.36781939570900724</v>
      </c>
      <c r="R1952" s="15">
        <f ca="1">IF(B1952=1, ROUND(_xlfn.NORM.INV(Q1952,$C$9,$C$10)*(1+$T$14), 0), ROUND(_xlfn.NORM.INV(Q1952, $D$9, $D$10)*(1+$T$14), 0))</f>
        <v>52</v>
      </c>
      <c r="S1952" s="20">
        <f ca="1">RAND()</f>
        <v>0.95438139823485213</v>
      </c>
      <c r="T1952" s="18">
        <f ca="1">IF(B1952=1, ROUND(_xlfn.NORM.INV(S1952,$C$11,$C$12), 2), ROUND(_xlfn.NORM.INV(S1952, $D$11, $D$12), 2))</f>
        <v>8352.34</v>
      </c>
      <c r="U1952" s="15">
        <f ca="1">MIN(F1952,R1952)</f>
        <v>40</v>
      </c>
      <c r="V1952" s="15">
        <f ca="1">RAND()</f>
        <v>3.9443702333484265E-2</v>
      </c>
      <c r="W1952" s="19">
        <f ca="1">(IF(B1952=1, $G$21+($G$22-$G$21)*V1952, $H$21+($H$22-$H$21)*V1952))</f>
        <v>1.6380529581671948E-2</v>
      </c>
      <c r="X1952" s="15">
        <f ca="1">ROUND(U1952*(1-W1952), 0)</f>
        <v>39</v>
      </c>
      <c r="Y1952" s="20">
        <f ca="1">RAND()</f>
        <v>0.67799569320385644</v>
      </c>
      <c r="Z1952" s="15">
        <f ca="1">IF(B1952=1, ROUND(_xlfn.NORM.INV(Y1952,$C$13,$C$14)*(1+$T$14), 0), ROUND(_xlfn.NORM.INV(Y1952, $D$13, $D$14)*(1+$T$14), 0))</f>
        <v>65</v>
      </c>
      <c r="AA1952" s="20">
        <f ca="1">RAND()</f>
        <v>0.46364535924896633</v>
      </c>
      <c r="AB1952" s="18">
        <f ca="1">IF(B1952=1, ROUND(_xlfn.NORM.INV(AA1952,$C$15,$C$16), 2), ROUND(_xlfn.NORM.INV(AA1952, $D$15, $D$16), 2))</f>
        <v>3598.48</v>
      </c>
      <c r="AC1952" s="15">
        <f ca="1">MIN(G1952,Z1952)</f>
        <v>24</v>
      </c>
      <c r="AD1952" s="15">
        <f ca="1">RAND()</f>
        <v>0.98723536452135641</v>
      </c>
      <c r="AE1952" s="19">
        <f ca="1">(IF(B1952=1, $G$21+($G$22-$G$21)*AD1952, $H$21+($H$22-$H$21)*AD1952))</f>
        <v>4.9553237758247479E-2</v>
      </c>
      <c r="AF1952" s="15">
        <f ca="1">ROUND(AC1952*(1-AE1952), 0)</f>
        <v>23</v>
      </c>
      <c r="AG1952" s="20">
        <f ca="1">RAND()</f>
        <v>0.10974286778609887</v>
      </c>
      <c r="AH1952" s="15">
        <f ca="1">IF(B1952=1, ROUND(_xlfn.NORM.INV(AG1952,$C$17,$C$18)*(1+$T$14), 0), ROUND(_xlfn.NORM.INV(AG1952, $D$17, $D$18)*(1+$T$14), 0))</f>
        <v>150</v>
      </c>
      <c r="AI1952" s="20">
        <f ca="1">RAND()</f>
        <v>0.50001298691734997</v>
      </c>
      <c r="AJ1952" s="18">
        <f ca="1">IF(B1952=1, ROUND(_xlfn.NORM.INV(AI1952,$C$19,$C$20), 2), ROUND(_xlfn.NORM.INV(AI1952, $D$19, $D$20), 2))</f>
        <v>2276.4899999999998</v>
      </c>
      <c r="AK1952" s="15">
        <f ca="1">MIN(ROUND(H1952*(1+$C$22),0),AH1952)</f>
        <v>150</v>
      </c>
      <c r="AL1952" s="20">
        <f ca="1">RAND()</f>
        <v>0.47951139308242152</v>
      </c>
      <c r="AM1952" s="19">
        <f ca="1">(IF(B1952=1, $G$21+($G$22-$G$21)*AL1952, $H$21+($H$22-$H$21)*AL1952))</f>
        <v>3.1782898757884759E-2</v>
      </c>
      <c r="AN1952" s="15">
        <f ca="1">ROUND(AK1952*(1-AM1952), 0)</f>
        <v>145</v>
      </c>
      <c r="AO1952" s="18">
        <f ca="1">SUM(IF(AN1952&gt;H1952, (AN1952-H1952)*($G$23+AJ1952), 0),IF(AF1952&gt;G1952,(AF1952-G1952)*($G$23+AB1952),0),IF(X1952&gt;F1952,(X1952-F1952)*($G$23+T1952),0),IF(P1952&gt;E1952,(P1952-E1952)*($G$23+L1952),0))</f>
        <v>0</v>
      </c>
      <c r="AP1952" s="18">
        <f>-$C$24</f>
        <v>-313614.51120000001</v>
      </c>
      <c r="AQ1952" s="17">
        <f ca="1">L1952*P1952+T1952*X1952+AB1952*AF1952+AJ1952*AN1952-AO1952+AP1952</f>
        <v>528562.11880000005</v>
      </c>
      <c r="AS1952" s="21">
        <f ca="1">SUM(IF(AN1952&gt;H1952, (AN1952-H1952), 0),IF(AF1952&gt;G1952,(AF1952-G1952),0),IF(X1952&gt;F1952,(X1952-F1952),0),IF(P1952&gt;E1952,(P1952-E1952),0))</f>
        <v>0</v>
      </c>
    </row>
    <row r="1953" spans="1:45" x14ac:dyDescent="0.4">
      <c r="A1953" s="15">
        <v>1925</v>
      </c>
      <c r="B1953" s="15">
        <f ca="1">IF(RAND() &lt; (8/12), 0, 1)</f>
        <v>0</v>
      </c>
      <c r="C1953" s="20">
        <f ca="1">RAND()</f>
        <v>0.78835245515826846</v>
      </c>
      <c r="D1953" s="15" t="str">
        <f ca="1">LOOKUP(C1953,$H$13:$H$16,$F$13:$F$16)</f>
        <v>Boeing 777-300ER</v>
      </c>
      <c r="E1953" s="15">
        <f ca="1">LOOKUP(D1953,$F$6:$F$9,$I$6:$I$9)</f>
        <v>8</v>
      </c>
      <c r="F1953" s="15">
        <f ca="1">LOOKUP(D1953,$F$6:$F$9,$J$6:$J$9)</f>
        <v>40</v>
      </c>
      <c r="G1953" s="15">
        <f ca="1">LOOKUP(D1953,$F$6:$F$9,$K$6:$K$9)</f>
        <v>24</v>
      </c>
      <c r="H1953" s="15">
        <f ca="1">LOOKUP(D1953,$F$6:$F$9,$L$6:$L$9)</f>
        <v>260</v>
      </c>
      <c r="I1953" s="20">
        <f ca="1">RAND()</f>
        <v>0.48192550813995227</v>
      </c>
      <c r="J1953" s="15">
        <f ca="1">IF(B1953=1, ROUND(_xlfn.NORM.INV(I1953,$C$5,$C$6)*(1+$T$14), 0), ROUND(_xlfn.NORM.INV(I1953, $D$5, $D$6)*(1+$T$14), 0))</f>
        <v>4</v>
      </c>
      <c r="K1953" s="20">
        <f ca="1">RAND()</f>
        <v>0.32983034262675515</v>
      </c>
      <c r="L1953" s="18">
        <f ca="1">IF(B1953=1, ROUND(_xlfn.NORM.INV(K1953,$C$7,$C$8), 2), ROUND(_xlfn.NORM.INV(K1953, $D$7, $D$8), 2))</f>
        <v>10291.67</v>
      </c>
      <c r="M1953" s="15">
        <f ca="1">MIN(E1953,J1953)</f>
        <v>4</v>
      </c>
      <c r="N1953" s="15">
        <f ca="1">RAND()</f>
        <v>0.23918978316619521</v>
      </c>
      <c r="O1953" s="19">
        <f ca="1">(IF(B1953=1, $G$21+($G$22-$G$21)*N1953, $H$21+($H$22-$H$21)*N1953))</f>
        <v>1.7175693494985857E-2</v>
      </c>
      <c r="P1953" s="15">
        <f ca="1">ROUND(M1953*(1-O1953), 0)</f>
        <v>4</v>
      </c>
      <c r="Q1953" s="20">
        <f ca="1">RAND()</f>
        <v>0.89881249408661712</v>
      </c>
      <c r="R1953" s="15">
        <f ca="1">IF(B1953=1, ROUND(_xlfn.NORM.INV(Q1953,$C$9,$C$10)*(1+$T$14), 0), ROUND(_xlfn.NORM.INV(Q1953, $D$9, $D$10)*(1+$T$14), 0))</f>
        <v>53</v>
      </c>
      <c r="S1953" s="20">
        <f ca="1">RAND()</f>
        <v>0.79184835133704867</v>
      </c>
      <c r="T1953" s="18">
        <f ca="1">IF(B1953=1, ROUND(_xlfn.NORM.INV(S1953,$C$11,$C$12), 2), ROUND(_xlfn.NORM.INV(S1953, $D$11, $D$12), 2))</f>
        <v>5431.42</v>
      </c>
      <c r="U1953" s="15">
        <f ca="1">MIN(F1953,R1953)</f>
        <v>40</v>
      </c>
      <c r="V1953" s="15">
        <f ca="1">RAND()</f>
        <v>0.19080019388314484</v>
      </c>
      <c r="W1953" s="19">
        <f ca="1">(IF(B1953=1, $G$21+($G$22-$G$21)*V1953, $H$21+($H$22-$H$21)*V1953))</f>
        <v>1.5724005816494344E-2</v>
      </c>
      <c r="X1953" s="15">
        <f ca="1">ROUND(U1953*(1-W1953), 0)</f>
        <v>39</v>
      </c>
      <c r="Y1953" s="20">
        <f ca="1">RAND()</f>
        <v>0.8221214555005838</v>
      </c>
      <c r="Z1953" s="15">
        <f ca="1">IF(B1953=1, ROUND(_xlfn.NORM.INV(Y1953,$C$13,$C$14)*(1+$T$14), 0), ROUND(_xlfn.NORM.INV(Y1953, $D$13, $D$14)*(1+$T$14), 0))</f>
        <v>44</v>
      </c>
      <c r="AA1953" s="20">
        <f ca="1">RAND()</f>
        <v>0.52644700746499151</v>
      </c>
      <c r="AB1953" s="18">
        <f ca="1">IF(B1953=1, ROUND(_xlfn.NORM.INV(AA1953,$C$15,$C$16), 2), ROUND(_xlfn.NORM.INV(AA1953, $D$15, $D$16), 2))</f>
        <v>2806.03</v>
      </c>
      <c r="AC1953" s="15">
        <f ca="1">MIN(G1953,Z1953)</f>
        <v>24</v>
      </c>
      <c r="AD1953" s="15">
        <f ca="1">RAND()</f>
        <v>1.8956352421760636E-3</v>
      </c>
      <c r="AE1953" s="19">
        <f ca="1">(IF(B1953=1, $G$21+($G$22-$G$21)*AD1953, $H$21+($H$22-$H$21)*AD1953))</f>
        <v>1.0056869057265282E-2</v>
      </c>
      <c r="AF1953" s="15">
        <f ca="1">ROUND(AC1953*(1-AE1953), 0)</f>
        <v>24</v>
      </c>
      <c r="AG1953" s="20">
        <f ca="1">RAND()</f>
        <v>0.33846704666203464</v>
      </c>
      <c r="AH1953" s="15">
        <f ca="1">IF(B1953=1, ROUND(_xlfn.NORM.INV(AG1953,$C$17,$C$18)*(1+$T$14), 0), ROUND(_xlfn.NORM.INV(AG1953, $D$17, $D$18)*(1+$T$14), 0))</f>
        <v>178</v>
      </c>
      <c r="AI1953" s="20">
        <f ca="1">RAND()</f>
        <v>0.75643823443230929</v>
      </c>
      <c r="AJ1953" s="18">
        <f ca="1">IF(B1953=1, ROUND(_xlfn.NORM.INV(AI1953,$C$19,$C$20), 2), ROUND(_xlfn.NORM.INV(AI1953, $D$19, $D$20), 2))</f>
        <v>1801.51</v>
      </c>
      <c r="AK1953" s="15">
        <f ca="1">MIN(ROUND(H1953*(1+$C$22),0),AH1953)</f>
        <v>178</v>
      </c>
      <c r="AL1953" s="20">
        <f ca="1">RAND()</f>
        <v>0.83455591654506078</v>
      </c>
      <c r="AM1953" s="19">
        <f ca="1">(IF(B1953=1, $G$21+($G$22-$G$21)*AL1953, $H$21+($H$22-$H$21)*AL1953))</f>
        <v>3.5036677496351823E-2</v>
      </c>
      <c r="AN1953" s="15">
        <f ca="1">ROUND(AK1953*(1-AM1953), 0)</f>
        <v>172</v>
      </c>
      <c r="AO1953" s="18">
        <f ca="1">SUM(IF(AN1953&gt;H1953, (AN1953-H1953)*($G$23+AJ1953), 0),IF(AF1953&gt;G1953,(AF1953-G1953)*($G$23+AB1953),0),IF(X1953&gt;F1953,(X1953-F1953)*($G$23+T1953),0),IF(P1953&gt;E1953,(P1953-E1953)*($G$23+L1953),0))</f>
        <v>0</v>
      </c>
      <c r="AP1953" s="18">
        <f>-$C$24</f>
        <v>-313614.51120000001</v>
      </c>
      <c r="AQ1953" s="17">
        <f ca="1">L1953*P1953+T1953*X1953+AB1953*AF1953+AJ1953*AN1953-AO1953+AP1953</f>
        <v>316581.98879999999</v>
      </c>
      <c r="AS1953" s="21">
        <f ca="1">SUM(IF(AN1953&gt;H1953, (AN1953-H1953), 0),IF(AF1953&gt;G1953,(AF1953-G1953),0),IF(X1953&gt;F1953,(X1953-F1953),0),IF(P1953&gt;E1953,(P1953-E1953),0))</f>
        <v>0</v>
      </c>
    </row>
    <row r="1954" spans="1:45" x14ac:dyDescent="0.4">
      <c r="A1954" s="15">
        <v>1926</v>
      </c>
      <c r="B1954" s="15">
        <f ca="1">IF(RAND() &lt; (8/12), 0, 1)</f>
        <v>1</v>
      </c>
      <c r="C1954" s="20">
        <f ca="1">RAND()</f>
        <v>0.87201385589547864</v>
      </c>
      <c r="D1954" s="15" t="str">
        <f ca="1">LOOKUP(C1954,$H$13:$H$16,$F$13:$F$16)</f>
        <v>Boeing 777-300ER</v>
      </c>
      <c r="E1954" s="15">
        <f ca="1">LOOKUP(D1954,$F$6:$F$9,$I$6:$I$9)</f>
        <v>8</v>
      </c>
      <c r="F1954" s="15">
        <f ca="1">LOOKUP(D1954,$F$6:$F$9,$J$6:$J$9)</f>
        <v>40</v>
      </c>
      <c r="G1954" s="15">
        <f ca="1">LOOKUP(D1954,$F$6:$F$9,$K$6:$K$9)</f>
        <v>24</v>
      </c>
      <c r="H1954" s="15">
        <f ca="1">LOOKUP(D1954,$F$6:$F$9,$L$6:$L$9)</f>
        <v>260</v>
      </c>
      <c r="I1954" s="20">
        <f ca="1">RAND()</f>
        <v>0.39630688849250051</v>
      </c>
      <c r="J1954" s="15">
        <f ca="1">IF(B1954=1, ROUND(_xlfn.NORM.INV(I1954,$C$5,$C$6)*(1+$T$14), 0), ROUND(_xlfn.NORM.INV(I1954, $D$5, $D$6)*(1+$T$14), 0))</f>
        <v>6</v>
      </c>
      <c r="K1954" s="20">
        <f ca="1">RAND()</f>
        <v>0.75734144300667439</v>
      </c>
      <c r="L1954" s="18">
        <f ca="1">IF(B1954=1, ROUND(_xlfn.NORM.INV(K1954,$C$7,$C$8), 2), ROUND(_xlfn.NORM.INV(K1954, $D$7, $D$8), 2))</f>
        <v>14917.26</v>
      </c>
      <c r="M1954" s="15">
        <f ca="1">MIN(E1954,J1954)</f>
        <v>6</v>
      </c>
      <c r="N1954" s="15">
        <f ca="1">RAND()</f>
        <v>0.63445767319137147</v>
      </c>
      <c r="O1954" s="19">
        <f ca="1">(IF(B1954=1, $G$21+($G$22-$G$21)*N1954, $H$21+($H$22-$H$21)*N1954))</f>
        <v>3.7206018561698001E-2</v>
      </c>
      <c r="P1954" s="15">
        <f ca="1">ROUND(M1954*(1-O1954), 0)</f>
        <v>6</v>
      </c>
      <c r="Q1954" s="20">
        <f ca="1">RAND()</f>
        <v>0.80941848484713974</v>
      </c>
      <c r="R1954" s="15">
        <f ca="1">IF(B1954=1, ROUND(_xlfn.NORM.INV(Q1954,$C$9,$C$10)*(1+$T$14), 0), ROUND(_xlfn.NORM.INV(Q1954, $D$9, $D$10)*(1+$T$14), 0))</f>
        <v>83</v>
      </c>
      <c r="S1954" s="20">
        <f ca="1">RAND()</f>
        <v>5.371934238770848E-2</v>
      </c>
      <c r="T1954" s="18">
        <f ca="1">IF(B1954=1, ROUND(_xlfn.NORM.INV(S1954,$C$11,$C$12), 2), ROUND(_xlfn.NORM.INV(S1954, $D$11, $D$12), 2))</f>
        <v>5377.86</v>
      </c>
      <c r="U1954" s="15">
        <f ca="1">MIN(F1954,R1954)</f>
        <v>40</v>
      </c>
      <c r="V1954" s="15">
        <f ca="1">RAND()</f>
        <v>0.71054136981184535</v>
      </c>
      <c r="W1954" s="19">
        <f ca="1">(IF(B1954=1, $G$21+($G$22-$G$21)*V1954, $H$21+($H$22-$H$21)*V1954))</f>
        <v>3.9868947943414584E-2</v>
      </c>
      <c r="X1954" s="15">
        <f ca="1">ROUND(U1954*(1-W1954), 0)</f>
        <v>38</v>
      </c>
      <c r="Y1954" s="20">
        <f ca="1">RAND()</f>
        <v>0.41839813828222117</v>
      </c>
      <c r="Z1954" s="15">
        <f ca="1">IF(B1954=1, ROUND(_xlfn.NORM.INV(Y1954,$C$13,$C$14)*(1+$T$14), 0), ROUND(_xlfn.NORM.INV(Y1954, $D$13, $D$14)*(1+$T$14), 0))</f>
        <v>50</v>
      </c>
      <c r="AA1954" s="20">
        <f ca="1">RAND()</f>
        <v>0.23787527236582073</v>
      </c>
      <c r="AB1954" s="18">
        <f ca="1">IF(B1954=1, ROUND(_xlfn.NORM.INV(AA1954,$C$15,$C$16), 2), ROUND(_xlfn.NORM.INV(AA1954, $D$15, $D$16), 2))</f>
        <v>3299.4</v>
      </c>
      <c r="AC1954" s="15">
        <f ca="1">MIN(G1954,Z1954)</f>
        <v>24</v>
      </c>
      <c r="AD1954" s="15">
        <f ca="1">RAND()</f>
        <v>0.58678555592998383</v>
      </c>
      <c r="AE1954" s="19">
        <f ca="1">(IF(B1954=1, $G$21+($G$22-$G$21)*AD1954, $H$21+($H$22-$H$21)*AD1954))</f>
        <v>3.5537494457549432E-2</v>
      </c>
      <c r="AF1954" s="15">
        <f ca="1">ROUND(AC1954*(1-AE1954), 0)</f>
        <v>23</v>
      </c>
      <c r="AG1954" s="20">
        <f ca="1">RAND()</f>
        <v>0.38676012647317637</v>
      </c>
      <c r="AH1954" s="15">
        <f ca="1">IF(B1954=1, ROUND(_xlfn.NORM.INV(AG1954,$C$17,$C$18)*(1+$T$14), 0), ROUND(_xlfn.NORM.INV(AG1954, $D$17, $D$18)*(1+$T$14), 0))</f>
        <v>268</v>
      </c>
      <c r="AI1954" s="20">
        <f ca="1">RAND()</f>
        <v>0.41024926432381659</v>
      </c>
      <c r="AJ1954" s="18">
        <f ca="1">IF(B1954=1, ROUND(_xlfn.NORM.INV(AI1954,$C$19,$C$20), 2), ROUND(_xlfn.NORM.INV(AI1954, $D$19, $D$20), 2))</f>
        <v>2208.2800000000002</v>
      </c>
      <c r="AK1954" s="15">
        <f ca="1">MIN(ROUND(H1954*(1+$C$22),0),AH1954)</f>
        <v>268</v>
      </c>
      <c r="AL1954" s="20">
        <f ca="1">RAND()</f>
        <v>0.35927232984650781</v>
      </c>
      <c r="AM1954" s="19">
        <f ca="1">(IF(B1954=1, $G$21+($G$22-$G$21)*AL1954, $H$21+($H$22-$H$21)*AL1954))</f>
        <v>2.7574531544627773E-2</v>
      </c>
      <c r="AN1954" s="15">
        <f ca="1">ROUND(AK1954*(1-AM1954), 0)</f>
        <v>261</v>
      </c>
      <c r="AO1954" s="18">
        <f ca="1">SUM(IF(AN1954&gt;H1954, (AN1954-H1954)*($G$23+AJ1954), 0),IF(AF1954&gt;G1954,(AF1954-G1954)*($G$23+AB1954),0),IF(X1954&gt;F1954,(X1954-F1954)*($G$23+T1954),0),IF(P1954&gt;E1954,(P1954-E1954)*($G$23+L1954),0))</f>
        <v>3059.28</v>
      </c>
      <c r="AP1954" s="18">
        <f>-$C$24</f>
        <v>-313614.51120000001</v>
      </c>
      <c r="AQ1954" s="17">
        <f ca="1">L1954*P1954+T1954*X1954+AB1954*AF1954+AJ1954*AN1954-AO1954+AP1954</f>
        <v>629435.72879999992</v>
      </c>
      <c r="AS1954" s="21">
        <f ca="1">SUM(IF(AN1954&gt;H1954, (AN1954-H1954), 0),IF(AF1954&gt;G1954,(AF1954-G1954),0),IF(X1954&gt;F1954,(X1954-F1954),0),IF(P1954&gt;E1954,(P1954-E1954),0))</f>
        <v>1</v>
      </c>
    </row>
    <row r="1955" spans="1:45" x14ac:dyDescent="0.4">
      <c r="A1955" s="15">
        <v>1927</v>
      </c>
      <c r="B1955" s="15">
        <f ca="1">IF(RAND() &lt; (8/12), 0, 1)</f>
        <v>0</v>
      </c>
      <c r="C1955" s="20">
        <f ca="1">RAND()</f>
        <v>0.42646506651200067</v>
      </c>
      <c r="D1955" s="15" t="str">
        <f ca="1">LOOKUP(C1955,$H$13:$H$16,$F$13:$F$16)</f>
        <v>Airbus A380-800</v>
      </c>
      <c r="E1955" s="15">
        <f ca="1">LOOKUP(D1955,$F$6:$F$9,$I$6:$I$9)</f>
        <v>14</v>
      </c>
      <c r="F1955" s="15">
        <f ca="1">LOOKUP(D1955,$F$6:$F$9,$J$6:$J$9)</f>
        <v>76</v>
      </c>
      <c r="G1955" s="15">
        <f ca="1">LOOKUP(D1955,$F$6:$F$9,$K$6:$K$9)</f>
        <v>56</v>
      </c>
      <c r="H1955" s="15">
        <f ca="1">LOOKUP(D1955,$F$6:$F$9,$L$6:$L$9)</f>
        <v>341</v>
      </c>
      <c r="I1955" s="20">
        <f ca="1">RAND()</f>
        <v>0.59909201865950179</v>
      </c>
      <c r="J1955" s="15">
        <f ca="1">IF(B1955=1, ROUND(_xlfn.NORM.INV(I1955,$C$5,$C$6)*(1+$T$14), 0), ROUND(_xlfn.NORM.INV(I1955, $D$5, $D$6)*(1+$T$14), 0))</f>
        <v>4</v>
      </c>
      <c r="K1955" s="20">
        <f ca="1">RAND()</f>
        <v>0.55199779653517955</v>
      </c>
      <c r="L1955" s="18">
        <f ca="1">IF(B1955=1, ROUND(_xlfn.NORM.INV(K1955,$C$7,$C$8), 2), ROUND(_xlfn.NORM.INV(K1955, $D$7, $D$8), 2))</f>
        <v>10551.95</v>
      </c>
      <c r="M1955" s="15">
        <f ca="1">MIN(E1955,J1955)</f>
        <v>4</v>
      </c>
      <c r="N1955" s="15">
        <f ca="1">RAND()</f>
        <v>0.31424854879627817</v>
      </c>
      <c r="O1955" s="19">
        <f ca="1">(IF(B1955=1, $G$21+($G$22-$G$21)*N1955, $H$21+($H$22-$H$21)*N1955))</f>
        <v>1.9427456463888347E-2</v>
      </c>
      <c r="P1955" s="15">
        <f ca="1">ROUND(M1955*(1-O1955), 0)</f>
        <v>4</v>
      </c>
      <c r="Q1955" s="20">
        <f ca="1">RAND()</f>
        <v>0.18523530480226202</v>
      </c>
      <c r="R1955" s="15">
        <f ca="1">IF(B1955=1, ROUND(_xlfn.NORM.INV(Q1955,$C$9,$C$10)*(1+$T$14), 0), ROUND(_xlfn.NORM.INV(Q1955, $D$9, $D$10)*(1+$T$14), 0))</f>
        <v>30</v>
      </c>
      <c r="S1955" s="20">
        <f ca="1">RAND()</f>
        <v>0.11934458381180335</v>
      </c>
      <c r="T1955" s="18">
        <f ca="1">IF(B1955=1, ROUND(_xlfn.NORM.INV(S1955,$C$11,$C$12), 2), ROUND(_xlfn.NORM.INV(S1955, $D$11, $D$12), 2))</f>
        <v>4977.6899999999996</v>
      </c>
      <c r="U1955" s="15">
        <f ca="1">MIN(F1955,R1955)</f>
        <v>30</v>
      </c>
      <c r="V1955" s="15">
        <f ca="1">RAND()</f>
        <v>0.19262428929172792</v>
      </c>
      <c r="W1955" s="19">
        <f ca="1">(IF(B1955=1, $G$21+($G$22-$G$21)*V1955, $H$21+($H$22-$H$21)*V1955))</f>
        <v>1.5778728678751838E-2</v>
      </c>
      <c r="X1955" s="15">
        <f ca="1">ROUND(U1955*(1-W1955), 0)</f>
        <v>30</v>
      </c>
      <c r="Y1955" s="20">
        <f ca="1">RAND()</f>
        <v>2.7457450127023497E-2</v>
      </c>
      <c r="Z1955" s="15">
        <f ca="1">IF(B1955=1, ROUND(_xlfn.NORM.INV(Y1955,$C$13,$C$14)*(1+$T$14), 0), ROUND(_xlfn.NORM.INV(Y1955, $D$13, $D$14)*(1+$T$14), 0))</f>
        <v>18</v>
      </c>
      <c r="AA1955" s="20">
        <f ca="1">RAND()</f>
        <v>0.23693206310540604</v>
      </c>
      <c r="AB1955" s="18">
        <f ca="1">IF(B1955=1, ROUND(_xlfn.NORM.INV(AA1955,$C$15,$C$16), 2), ROUND(_xlfn.NORM.INV(AA1955, $D$15, $D$16), 2))</f>
        <v>2710.92</v>
      </c>
      <c r="AC1955" s="15">
        <f ca="1">MIN(G1955,Z1955)</f>
        <v>18</v>
      </c>
      <c r="AD1955" s="15">
        <f ca="1">RAND()</f>
        <v>0.63864090563506581</v>
      </c>
      <c r="AE1955" s="19">
        <f ca="1">(IF(B1955=1, $G$21+($G$22-$G$21)*AD1955, $H$21+($H$22-$H$21)*AD1955))</f>
        <v>2.9159227169051977E-2</v>
      </c>
      <c r="AF1955" s="15">
        <f ca="1">ROUND(AC1955*(1-AE1955), 0)</f>
        <v>17</v>
      </c>
      <c r="AG1955" s="20">
        <f ca="1">RAND()</f>
        <v>0.92483255003455678</v>
      </c>
      <c r="AH1955" s="15">
        <f ca="1">IF(B1955=1, ROUND(_xlfn.NORM.INV(AG1955,$C$17,$C$18)*(1+$T$14), 0), ROUND(_xlfn.NORM.INV(AG1955, $D$17, $D$18)*(1+$T$14), 0))</f>
        <v>275</v>
      </c>
      <c r="AI1955" s="20">
        <f ca="1">RAND()</f>
        <v>0.611300986780141</v>
      </c>
      <c r="AJ1955" s="18">
        <f ca="1">IF(B1955=1, ROUND(_xlfn.NORM.INV(AI1955,$C$19,$C$20), 2), ROUND(_xlfn.NORM.INV(AI1955, $D$19, $D$20), 2))</f>
        <v>1770.2</v>
      </c>
      <c r="AK1955" s="15">
        <f ca="1">MIN(ROUND(H1955*(1+$C$22),0),AH1955)</f>
        <v>275</v>
      </c>
      <c r="AL1955" s="20">
        <f ca="1">RAND()</f>
        <v>0.90045475762576621</v>
      </c>
      <c r="AM1955" s="19">
        <f ca="1">(IF(B1955=1, $G$21+($G$22-$G$21)*AL1955, $H$21+($H$22-$H$21)*AL1955))</f>
        <v>3.7013642728772986E-2</v>
      </c>
      <c r="AN1955" s="15">
        <f ca="1">ROUND(AK1955*(1-AM1955), 0)</f>
        <v>265</v>
      </c>
      <c r="AO1955" s="18">
        <f ca="1">SUM(IF(AN1955&gt;H1955, (AN1955-H1955)*($G$23+AJ1955), 0),IF(AF1955&gt;G1955,(AF1955-G1955)*($G$23+AB1955),0),IF(X1955&gt;F1955,(X1955-F1955)*($G$23+T1955),0),IF(P1955&gt;E1955,(P1955-E1955)*($G$23+L1955),0))</f>
        <v>0</v>
      </c>
      <c r="AP1955" s="18">
        <f>-$C$24</f>
        <v>-313614.51120000001</v>
      </c>
      <c r="AQ1955" s="17">
        <f ca="1">L1955*P1955+T1955*X1955+AB1955*AF1955+AJ1955*AN1955-AO1955+AP1955</f>
        <v>393112.62880000001</v>
      </c>
      <c r="AS1955" s="21">
        <f ca="1">SUM(IF(AN1955&gt;H1955, (AN1955-H1955), 0),IF(AF1955&gt;G1955,(AF1955-G1955),0),IF(X1955&gt;F1955,(X1955-F1955),0),IF(P1955&gt;E1955,(P1955-E1955),0))</f>
        <v>0</v>
      </c>
    </row>
    <row r="1956" spans="1:45" x14ac:dyDescent="0.4">
      <c r="A1956" s="15">
        <v>1928</v>
      </c>
      <c r="B1956" s="15">
        <f ca="1">IF(RAND() &lt; (8/12), 0, 1)</f>
        <v>1</v>
      </c>
      <c r="C1956" s="20">
        <f ca="1">RAND()</f>
        <v>0.72636629683942111</v>
      </c>
      <c r="D1956" s="15" t="str">
        <f ca="1">LOOKUP(C1956,$H$13:$H$16,$F$13:$F$16)</f>
        <v>Boeing 777-300ER</v>
      </c>
      <c r="E1956" s="15">
        <f ca="1">LOOKUP(D1956,$F$6:$F$9,$I$6:$I$9)</f>
        <v>8</v>
      </c>
      <c r="F1956" s="15">
        <f ca="1">LOOKUP(D1956,$F$6:$F$9,$J$6:$J$9)</f>
        <v>40</v>
      </c>
      <c r="G1956" s="15">
        <f ca="1">LOOKUP(D1956,$F$6:$F$9,$K$6:$K$9)</f>
        <v>24</v>
      </c>
      <c r="H1956" s="15">
        <f ca="1">LOOKUP(D1956,$F$6:$F$9,$L$6:$L$9)</f>
        <v>260</v>
      </c>
      <c r="I1956" s="20">
        <f ca="1">RAND()</f>
        <v>0.77089151237843412</v>
      </c>
      <c r="J1956" s="15">
        <f ca="1">IF(B1956=1, ROUND(_xlfn.NORM.INV(I1956,$C$5,$C$6)*(1+$T$14), 0), ROUND(_xlfn.NORM.INV(I1956, $D$5, $D$6)*(1+$T$14), 0))</f>
        <v>8</v>
      </c>
      <c r="K1956" s="20">
        <f ca="1">RAND()</f>
        <v>0.49641459011886968</v>
      </c>
      <c r="L1956" s="18">
        <f ca="1">IF(B1956=1, ROUND(_xlfn.NORM.INV(K1956,$C$7,$C$8), 2), ROUND(_xlfn.NORM.INV(K1956, $D$7, $D$8), 2))</f>
        <v>13642.67</v>
      </c>
      <c r="M1956" s="15">
        <f ca="1">MIN(E1956,J1956)</f>
        <v>8</v>
      </c>
      <c r="N1956" s="15">
        <f ca="1">RAND()</f>
        <v>0.62795693430371713</v>
      </c>
      <c r="O1956" s="19">
        <f ca="1">(IF(B1956=1, $G$21+($G$22-$G$21)*N1956, $H$21+($H$22-$H$21)*N1956))</f>
        <v>3.6978492700630097E-2</v>
      </c>
      <c r="P1956" s="15">
        <f ca="1">ROUND(M1956*(1-O1956), 0)</f>
        <v>8</v>
      </c>
      <c r="Q1956" s="20">
        <f ca="1">RAND()</f>
        <v>0.47138268924469451</v>
      </c>
      <c r="R1956" s="15">
        <f ca="1">IF(B1956=1, ROUND(_xlfn.NORM.INV(Q1956,$C$9,$C$10)*(1+$T$14), 0), ROUND(_xlfn.NORM.INV(Q1956, $D$9, $D$10)*(1+$T$14), 0))</f>
        <v>59</v>
      </c>
      <c r="S1956" s="20">
        <f ca="1">RAND()</f>
        <v>0.93162180939547601</v>
      </c>
      <c r="T1956" s="18">
        <f ca="1">IF(B1956=1, ROUND(_xlfn.NORM.INV(S1956,$C$11,$C$12), 2), ROUND(_xlfn.NORM.INV(S1956, $D$11, $D$12), 2))</f>
        <v>8171.17</v>
      </c>
      <c r="U1956" s="15">
        <f ca="1">MIN(F1956,R1956)</f>
        <v>40</v>
      </c>
      <c r="V1956" s="15">
        <f ca="1">RAND()</f>
        <v>0.10393471594969561</v>
      </c>
      <c r="W1956" s="19">
        <f ca="1">(IF(B1956=1, $G$21+($G$22-$G$21)*V1956, $H$21+($H$22-$H$21)*V1956))</f>
        <v>1.8637715058239347E-2</v>
      </c>
      <c r="X1956" s="15">
        <f ca="1">ROUND(U1956*(1-W1956), 0)</f>
        <v>39</v>
      </c>
      <c r="Y1956" s="20">
        <f ca="1">RAND()</f>
        <v>0.28837890952761702</v>
      </c>
      <c r="Z1956" s="15">
        <f ca="1">IF(B1956=1, ROUND(_xlfn.NORM.INV(Y1956,$C$13,$C$14)*(1+$T$14), 0), ROUND(_xlfn.NORM.INV(Y1956, $D$13, $D$14)*(1+$T$14), 0))</f>
        <v>42</v>
      </c>
      <c r="AA1956" s="20">
        <f ca="1">RAND()</f>
        <v>0.51104791251048354</v>
      </c>
      <c r="AB1956" s="18">
        <f ca="1">IF(B1956=1, ROUND(_xlfn.NORM.INV(AA1956,$C$15,$C$16), 2), ROUND(_xlfn.NORM.INV(AA1956, $D$15, $D$16), 2))</f>
        <v>3655.69</v>
      </c>
      <c r="AC1956" s="15">
        <f ca="1">MIN(G1956,Z1956)</f>
        <v>24</v>
      </c>
      <c r="AD1956" s="15">
        <f ca="1">RAND()</f>
        <v>0.11984514765520227</v>
      </c>
      <c r="AE1956" s="19">
        <f ca="1">(IF(B1956=1, $G$21+($G$22-$G$21)*AD1956, $H$21+($H$22-$H$21)*AD1956))</f>
        <v>1.9194580167932081E-2</v>
      </c>
      <c r="AF1956" s="15">
        <f ca="1">ROUND(AC1956*(1-AE1956), 0)</f>
        <v>24</v>
      </c>
      <c r="AG1956" s="20">
        <f ca="1">RAND()</f>
        <v>0.66895635540206566</v>
      </c>
      <c r="AH1956" s="15">
        <f ca="1">IF(B1956=1, ROUND(_xlfn.NORM.INV(AG1956,$C$17,$C$18)*(1+$T$14), 0), ROUND(_xlfn.NORM.INV(AG1956, $D$17, $D$18)*(1+$T$14), 0))</f>
        <v>360</v>
      </c>
      <c r="AI1956" s="20">
        <f ca="1">RAND()</f>
        <v>0.97961430416803785</v>
      </c>
      <c r="AJ1956" s="18">
        <f ca="1">IF(B1956=1, ROUND(_xlfn.NORM.INV(AI1956,$C$19,$C$20), 2), ROUND(_xlfn.NORM.INV(AI1956, $D$19, $D$20), 2))</f>
        <v>2891.4</v>
      </c>
      <c r="AK1956" s="15">
        <f ca="1">MIN(ROUND(H1956*(1+$C$22),0),AH1956)</f>
        <v>273</v>
      </c>
      <c r="AL1956" s="20">
        <f ca="1">RAND()</f>
        <v>0.8610947827279809</v>
      </c>
      <c r="AM1956" s="19">
        <f ca="1">(IF(B1956=1, $G$21+($G$22-$G$21)*AL1956, $H$21+($H$22-$H$21)*AL1956))</f>
        <v>4.5138317395479334E-2</v>
      </c>
      <c r="AN1956" s="15">
        <f ca="1">ROUND(AK1956*(1-AM1956), 0)</f>
        <v>261</v>
      </c>
      <c r="AO1956" s="18">
        <f ca="1">SUM(IF(AN1956&gt;H1956, (AN1956-H1956)*($G$23+AJ1956), 0),IF(AF1956&gt;G1956,(AF1956-G1956)*($G$23+AB1956),0),IF(X1956&gt;F1956,(X1956-F1956)*($G$23+T1956),0),IF(P1956&gt;E1956,(P1956-E1956)*($G$23+L1956),0))</f>
        <v>3742.4</v>
      </c>
      <c r="AP1956" s="18">
        <f>-$C$24</f>
        <v>-313614.51120000001</v>
      </c>
      <c r="AQ1956" s="17">
        <f ca="1">L1956*P1956+T1956*X1956+AB1956*AF1956+AJ1956*AN1956-AO1956+AP1956</f>
        <v>952852.03879999998</v>
      </c>
      <c r="AS1956" s="21">
        <f ca="1">SUM(IF(AN1956&gt;H1956, (AN1956-H1956), 0),IF(AF1956&gt;G1956,(AF1956-G1956),0),IF(X1956&gt;F1956,(X1956-F1956),0),IF(P1956&gt;E1956,(P1956-E1956),0))</f>
        <v>1</v>
      </c>
    </row>
    <row r="1957" spans="1:45" x14ac:dyDescent="0.4">
      <c r="A1957" s="15">
        <v>1929</v>
      </c>
      <c r="B1957" s="15">
        <f ca="1">IF(RAND() &lt; (8/12), 0, 1)</f>
        <v>1</v>
      </c>
      <c r="C1957" s="20">
        <f ca="1">RAND()</f>
        <v>0.98575375887208727</v>
      </c>
      <c r="D1957" s="15" t="str">
        <f ca="1">LOOKUP(C1957,$H$13:$H$16,$F$13:$F$16)</f>
        <v>Boeing 777-300ER</v>
      </c>
      <c r="E1957" s="15">
        <f ca="1">LOOKUP(D1957,$F$6:$F$9,$I$6:$I$9)</f>
        <v>8</v>
      </c>
      <c r="F1957" s="15">
        <f ca="1">LOOKUP(D1957,$F$6:$F$9,$J$6:$J$9)</f>
        <v>40</v>
      </c>
      <c r="G1957" s="15">
        <f ca="1">LOOKUP(D1957,$F$6:$F$9,$K$6:$K$9)</f>
        <v>24</v>
      </c>
      <c r="H1957" s="15">
        <f ca="1">LOOKUP(D1957,$F$6:$F$9,$L$6:$L$9)</f>
        <v>260</v>
      </c>
      <c r="I1957" s="20">
        <f ca="1">RAND()</f>
        <v>0.43104398653285891</v>
      </c>
      <c r="J1957" s="15">
        <f ca="1">IF(B1957=1, ROUND(_xlfn.NORM.INV(I1957,$C$5,$C$6)*(1+$T$14), 0), ROUND(_xlfn.NORM.INV(I1957, $D$5, $D$6)*(1+$T$14), 0))</f>
        <v>6</v>
      </c>
      <c r="K1957" s="20">
        <f ca="1">RAND()</f>
        <v>0.8814598106481365</v>
      </c>
      <c r="L1957" s="18">
        <f ca="1">IF(B1957=1, ROUND(_xlfn.NORM.INV(K1957,$C$7,$C$8), 2), ROUND(_xlfn.NORM.INV(K1957, $D$7, $D$8), 2))</f>
        <v>15791.09</v>
      </c>
      <c r="M1957" s="15">
        <f ca="1">MIN(E1957,J1957)</f>
        <v>6</v>
      </c>
      <c r="N1957" s="15">
        <f ca="1">RAND()</f>
        <v>0.35478747072080985</v>
      </c>
      <c r="O1957" s="19">
        <f ca="1">(IF(B1957=1, $G$21+($G$22-$G$21)*N1957, $H$21+($H$22-$H$21)*N1957))</f>
        <v>2.7417561475228343E-2</v>
      </c>
      <c r="P1957" s="15">
        <f ca="1">ROUND(M1957*(1-O1957), 0)</f>
        <v>6</v>
      </c>
      <c r="Q1957" s="20">
        <f ca="1">RAND()</f>
        <v>0.88849502625489718</v>
      </c>
      <c r="R1957" s="15">
        <f ca="1">IF(B1957=1, ROUND(_xlfn.NORM.INV(Q1957,$C$9,$C$10)*(1+$T$14), 0), ROUND(_xlfn.NORM.INV(Q1957, $D$9, $D$10)*(1+$T$14), 0))</f>
        <v>92</v>
      </c>
      <c r="S1957" s="20">
        <f ca="1">RAND()</f>
        <v>0.35614037785125552</v>
      </c>
      <c r="T1957" s="18">
        <f ca="1">IF(B1957=1, ROUND(_xlfn.NORM.INV(S1957,$C$11,$C$12), 2), ROUND(_xlfn.NORM.INV(S1957, $D$11, $D$12), 2))</f>
        <v>6496.89</v>
      </c>
      <c r="U1957" s="15">
        <f ca="1">MIN(F1957,R1957)</f>
        <v>40</v>
      </c>
      <c r="V1957" s="15">
        <f ca="1">RAND()</f>
        <v>0.72601017907102516</v>
      </c>
      <c r="W1957" s="19">
        <f ca="1">(IF(B1957=1, $G$21+($G$22-$G$21)*V1957, $H$21+($H$22-$H$21)*V1957))</f>
        <v>4.0410356267485882E-2</v>
      </c>
      <c r="X1957" s="15">
        <f ca="1">ROUND(U1957*(1-W1957), 0)</f>
        <v>38</v>
      </c>
      <c r="Y1957" s="20">
        <f ca="1">RAND()</f>
        <v>0.78823025175403894</v>
      </c>
      <c r="Z1957" s="15">
        <f ca="1">IF(B1957=1, ROUND(_xlfn.NORM.INV(Y1957,$C$13,$C$14)*(1+$T$14), 0), ROUND(_xlfn.NORM.INV(Y1957, $D$13, $D$14)*(1+$T$14), 0))</f>
        <v>73</v>
      </c>
      <c r="AA1957" s="20">
        <f ca="1">RAND()</f>
        <v>0.35987262942724962</v>
      </c>
      <c r="AB1957" s="18">
        <f ca="1">IF(B1957=1, ROUND(_xlfn.NORM.INV(AA1957,$C$15,$C$16), 2), ROUND(_xlfn.NORM.INV(AA1957, $D$15, $D$16), 2))</f>
        <v>3469.82</v>
      </c>
      <c r="AC1957" s="15">
        <f ca="1">MIN(G1957,Z1957)</f>
        <v>24</v>
      </c>
      <c r="AD1957" s="15">
        <f ca="1">RAND()</f>
        <v>0.71216112957256217</v>
      </c>
      <c r="AE1957" s="19">
        <f ca="1">(IF(B1957=1, $G$21+($G$22-$G$21)*AD1957, $H$21+($H$22-$H$21)*AD1957))</f>
        <v>3.9925639535039678E-2</v>
      </c>
      <c r="AF1957" s="15">
        <f ca="1">ROUND(AC1957*(1-AE1957), 0)</f>
        <v>23</v>
      </c>
      <c r="AG1957" s="20">
        <f ca="1">RAND()</f>
        <v>0.22729165614506919</v>
      </c>
      <c r="AH1957" s="15">
        <f ca="1">IF(B1957=1, ROUND(_xlfn.NORM.INV(AG1957,$C$17,$C$18)*(1+$T$14), 0), ROUND(_xlfn.NORM.INV(AG1957, $D$17, $D$18)*(1+$T$14), 0))</f>
        <v>210</v>
      </c>
      <c r="AI1957" s="20">
        <f ca="1">RAND()</f>
        <v>0.93073737807945234</v>
      </c>
      <c r="AJ1957" s="18">
        <f ca="1">IF(B1957=1, ROUND(_xlfn.NORM.INV(AI1957,$C$19,$C$20), 2), ROUND(_xlfn.NORM.INV(AI1957, $D$19, $D$20), 2))</f>
        <v>2721.72</v>
      </c>
      <c r="AK1957" s="15">
        <f ca="1">MIN(ROUND(H1957*(1+$C$22),0),AH1957)</f>
        <v>210</v>
      </c>
      <c r="AL1957" s="20">
        <f ca="1">RAND()</f>
        <v>0.14248419973307602</v>
      </c>
      <c r="AM1957" s="19">
        <f ca="1">(IF(B1957=1, $G$21+($G$22-$G$21)*AL1957, $H$21+($H$22-$H$21)*AL1957))</f>
        <v>1.9986946990657659E-2</v>
      </c>
      <c r="AN1957" s="15">
        <f ca="1">ROUND(AK1957*(1-AM1957), 0)</f>
        <v>206</v>
      </c>
      <c r="AO1957" s="18">
        <f ca="1">SUM(IF(AN1957&gt;H1957, (AN1957-H1957)*($G$23+AJ1957), 0),IF(AF1957&gt;G1957,(AF1957-G1957)*($G$23+AB1957),0),IF(X1957&gt;F1957,(X1957-F1957)*($G$23+T1957),0),IF(P1957&gt;E1957,(P1957-E1957)*($G$23+L1957),0))</f>
        <v>0</v>
      </c>
      <c r="AP1957" s="18">
        <f>-$C$24</f>
        <v>-313614.51120000001</v>
      </c>
      <c r="AQ1957" s="17">
        <f ca="1">L1957*P1957+T1957*X1957+AB1957*AF1957+AJ1957*AN1957-AO1957+AP1957</f>
        <v>668494.02879999997</v>
      </c>
      <c r="AS1957" s="21">
        <f ca="1">SUM(IF(AN1957&gt;H1957, (AN1957-H1957), 0),IF(AF1957&gt;G1957,(AF1957-G1957),0),IF(X1957&gt;F1957,(X1957-F1957),0),IF(P1957&gt;E1957,(P1957-E1957),0))</f>
        <v>0</v>
      </c>
    </row>
    <row r="1958" spans="1:45" x14ac:dyDescent="0.4">
      <c r="A1958" s="15">
        <v>1930</v>
      </c>
      <c r="B1958" s="15">
        <f ca="1">IF(RAND() &lt; (8/12), 0, 1)</f>
        <v>0</v>
      </c>
      <c r="C1958" s="20">
        <f ca="1">RAND()</f>
        <v>6.2663075663620282E-2</v>
      </c>
      <c r="D1958" s="15" t="str">
        <f ca="1">LOOKUP(C1958,$H$13:$H$16,$F$13:$F$16)</f>
        <v>Airbus A350-900</v>
      </c>
      <c r="E1958" s="15">
        <f ca="1">LOOKUP(D1958,$F$6:$F$9,$I$6:$I$9)</f>
        <v>0</v>
      </c>
      <c r="F1958" s="15">
        <f ca="1">LOOKUP(D1958,$F$6:$F$9,$J$6:$J$9)</f>
        <v>32</v>
      </c>
      <c r="G1958" s="15">
        <f ca="1">LOOKUP(D1958,$F$6:$F$9,$K$6:$K$9)</f>
        <v>21</v>
      </c>
      <c r="H1958" s="15">
        <f ca="1">LOOKUP(D1958,$F$6:$F$9,$L$6:$L$9)</f>
        <v>259</v>
      </c>
      <c r="I1958" s="20">
        <f ca="1">RAND()</f>
        <v>0.87595645892272411</v>
      </c>
      <c r="J1958" s="15">
        <f ca="1">IF(B1958=1, ROUND(_xlfn.NORM.INV(I1958,$C$5,$C$6)*(1+$T$14), 0), ROUND(_xlfn.NORM.INV(I1958, $D$5, $D$6)*(1+$T$14), 0))</f>
        <v>5</v>
      </c>
      <c r="K1958" s="20">
        <f ca="1">RAND()</f>
        <v>0.44755096774054648</v>
      </c>
      <c r="L1958" s="18">
        <f ca="1">IF(B1958=1, ROUND(_xlfn.NORM.INV(K1958,$C$7,$C$8), 2), ROUND(_xlfn.NORM.INV(K1958, $D$7, $D$8), 2))</f>
        <v>10432.290000000001</v>
      </c>
      <c r="M1958" s="15">
        <f ca="1">MIN(E1958,J1958)</f>
        <v>0</v>
      </c>
      <c r="N1958" s="15">
        <f ca="1">RAND()</f>
        <v>0.72004760779073451</v>
      </c>
      <c r="O1958" s="19">
        <f ca="1">(IF(B1958=1, $G$21+($G$22-$G$21)*N1958, $H$21+($H$22-$H$21)*N1958))</f>
        <v>3.1601428233722036E-2</v>
      </c>
      <c r="P1958" s="15">
        <f ca="1">ROUND(M1958*(1-O1958), 0)</f>
        <v>0</v>
      </c>
      <c r="Q1958" s="20">
        <f ca="1">RAND()</f>
        <v>0.18220069464551847</v>
      </c>
      <c r="R1958" s="15">
        <f ca="1">IF(B1958=1, ROUND(_xlfn.NORM.INV(Q1958,$C$9,$C$10)*(1+$T$14), 0), ROUND(_xlfn.NORM.INV(Q1958, $D$9, $D$10)*(1+$T$14), 0))</f>
        <v>30</v>
      </c>
      <c r="S1958" s="20">
        <f ca="1">RAND()</f>
        <v>0.10534028742102663</v>
      </c>
      <c r="T1958" s="18">
        <f ca="1">IF(B1958=1, ROUND(_xlfn.NORM.INV(S1958,$C$11,$C$12), 2), ROUND(_xlfn.NORM.INV(S1958, $D$11, $D$12), 2))</f>
        <v>4960.95</v>
      </c>
      <c r="U1958" s="15">
        <f ca="1">MIN(F1958,R1958)</f>
        <v>30</v>
      </c>
      <c r="V1958" s="15">
        <f ca="1">RAND()</f>
        <v>0.35738888898605092</v>
      </c>
      <c r="W1958" s="19">
        <f ca="1">(IF(B1958=1, $G$21+($G$22-$G$21)*V1958, $H$21+($H$22-$H$21)*V1958))</f>
        <v>2.0721666669581529E-2</v>
      </c>
      <c r="X1958" s="15">
        <f ca="1">ROUND(U1958*(1-W1958), 0)</f>
        <v>29</v>
      </c>
      <c r="Y1958" s="20">
        <f ca="1">RAND()</f>
        <v>0.48900721094780508</v>
      </c>
      <c r="Z1958" s="15">
        <f ca="1">IF(B1958=1, ROUND(_xlfn.NORM.INV(Y1958,$C$13,$C$14)*(1+$T$14), 0), ROUND(_xlfn.NORM.INV(Y1958, $D$13, $D$14)*(1+$T$14), 0))</f>
        <v>35</v>
      </c>
      <c r="AA1958" s="20">
        <f ca="1">RAND()</f>
        <v>0.11139256400920217</v>
      </c>
      <c r="AB1958" s="18">
        <f ca="1">IF(B1958=1, ROUND(_xlfn.NORM.INV(AA1958,$C$15,$C$16), 2), ROUND(_xlfn.NORM.INV(AA1958, $D$15, $D$16), 2))</f>
        <v>2649.8</v>
      </c>
      <c r="AC1958" s="15">
        <f ca="1">MIN(G1958,Z1958)</f>
        <v>21</v>
      </c>
      <c r="AD1958" s="15">
        <f ca="1">RAND()</f>
        <v>0.19926752346892551</v>
      </c>
      <c r="AE1958" s="19">
        <f ca="1">(IF(B1958=1, $G$21+($G$22-$G$21)*AD1958, $H$21+($H$22-$H$21)*AD1958))</f>
        <v>1.5978025704067766E-2</v>
      </c>
      <c r="AF1958" s="15">
        <f ca="1">ROUND(AC1958*(1-AE1958), 0)</f>
        <v>21</v>
      </c>
      <c r="AG1958" s="20">
        <f ca="1">RAND()</f>
        <v>8.3433373484364748E-2</v>
      </c>
      <c r="AH1958" s="15">
        <f ca="1">IF(B1958=1, ROUND(_xlfn.NORM.INV(AG1958,$C$17,$C$18)*(1+$T$14), 0), ROUND(_xlfn.NORM.INV(AG1958, $D$17, $D$18)*(1+$T$14), 0))</f>
        <v>127</v>
      </c>
      <c r="AI1958" s="20">
        <f ca="1">RAND()</f>
        <v>0.71085750433862671</v>
      </c>
      <c r="AJ1958" s="18">
        <f ca="1">IF(B1958=1, ROUND(_xlfn.NORM.INV(AI1958,$C$19,$C$20), 2), ROUND(_xlfn.NORM.INV(AI1958, $D$19, $D$20), 2))</f>
        <v>1790.96</v>
      </c>
      <c r="AK1958" s="15">
        <f ca="1">MIN(ROUND(H1958*(1+$C$22),0),AH1958)</f>
        <v>127</v>
      </c>
      <c r="AL1958" s="20">
        <f ca="1">RAND()</f>
        <v>0.76374189335177289</v>
      </c>
      <c r="AM1958" s="19">
        <f ca="1">(IF(B1958=1, $G$21+($G$22-$G$21)*AL1958, $H$21+($H$22-$H$21)*AL1958))</f>
        <v>3.2912256800553187E-2</v>
      </c>
      <c r="AN1958" s="15">
        <f ca="1">ROUND(AK1958*(1-AM1958), 0)</f>
        <v>123</v>
      </c>
      <c r="AO1958" s="18">
        <f ca="1">SUM(IF(AN1958&gt;H1958, (AN1958-H1958)*($G$23+AJ1958), 0),IF(AF1958&gt;G1958,(AF1958-G1958)*($G$23+AB1958),0),IF(X1958&gt;F1958,(X1958-F1958)*($G$23+T1958),0),IF(P1958&gt;E1958,(P1958-E1958)*($G$23+L1958),0))</f>
        <v>0</v>
      </c>
      <c r="AP1958" s="18">
        <f>-$C$24</f>
        <v>-313614.51120000001</v>
      </c>
      <c r="AQ1958" s="17">
        <f ca="1">L1958*P1958+T1958*X1958+AB1958*AF1958+AJ1958*AN1958-AO1958+AP1958</f>
        <v>106186.91879999998</v>
      </c>
      <c r="AS1958" s="21">
        <f ca="1">SUM(IF(AN1958&gt;H1958, (AN1958-H1958), 0),IF(AF1958&gt;G1958,(AF1958-G1958),0),IF(X1958&gt;F1958,(X1958-F1958),0),IF(P1958&gt;E1958,(P1958-E1958),0))</f>
        <v>0</v>
      </c>
    </row>
    <row r="1959" spans="1:45" x14ac:dyDescent="0.4">
      <c r="A1959" s="15">
        <v>1931</v>
      </c>
      <c r="B1959" s="15">
        <f ca="1">IF(RAND() &lt; (8/12), 0, 1)</f>
        <v>1</v>
      </c>
      <c r="C1959" s="20">
        <f ca="1">RAND()</f>
        <v>0.95336849727135442</v>
      </c>
      <c r="D1959" s="15" t="str">
        <f ca="1">LOOKUP(C1959,$H$13:$H$16,$F$13:$F$16)</f>
        <v>Boeing 777-300ER</v>
      </c>
      <c r="E1959" s="15">
        <f ca="1">LOOKUP(D1959,$F$6:$F$9,$I$6:$I$9)</f>
        <v>8</v>
      </c>
      <c r="F1959" s="15">
        <f ca="1">LOOKUP(D1959,$F$6:$F$9,$J$6:$J$9)</f>
        <v>40</v>
      </c>
      <c r="G1959" s="15">
        <f ca="1">LOOKUP(D1959,$F$6:$F$9,$K$6:$K$9)</f>
        <v>24</v>
      </c>
      <c r="H1959" s="15">
        <f ca="1">LOOKUP(D1959,$F$6:$F$9,$L$6:$L$9)</f>
        <v>260</v>
      </c>
      <c r="I1959" s="20">
        <f ca="1">RAND()</f>
        <v>0.85851000123900434</v>
      </c>
      <c r="J1959" s="15">
        <f ca="1">IF(B1959=1, ROUND(_xlfn.NORM.INV(I1959,$C$5,$C$6)*(1+$T$14), 0), ROUND(_xlfn.NORM.INV(I1959, $D$5, $D$6)*(1+$T$14), 0))</f>
        <v>9</v>
      </c>
      <c r="K1959" s="20">
        <f ca="1">RAND()</f>
        <v>0.51253148058958886</v>
      </c>
      <c r="L1959" s="18">
        <f ca="1">IF(B1959=1, ROUND(_xlfn.NORM.INV(K1959,$C$7,$C$8), 2), ROUND(_xlfn.NORM.INV(K1959, $D$7, $D$8), 2))</f>
        <v>13715.54</v>
      </c>
      <c r="M1959" s="15">
        <f ca="1">MIN(E1959,J1959)</f>
        <v>8</v>
      </c>
      <c r="N1959" s="15">
        <f ca="1">RAND()</f>
        <v>0.79670877182605071</v>
      </c>
      <c r="O1959" s="19">
        <f ca="1">(IF(B1959=1, $G$21+($G$22-$G$21)*N1959, $H$21+($H$22-$H$21)*N1959))</f>
        <v>4.2884807013911778E-2</v>
      </c>
      <c r="P1959" s="15">
        <f ca="1">ROUND(M1959*(1-O1959), 0)</f>
        <v>8</v>
      </c>
      <c r="Q1959" s="20">
        <f ca="1">RAND()</f>
        <v>0.27291550063181691</v>
      </c>
      <c r="R1959" s="15">
        <f ca="1">IF(B1959=1, ROUND(_xlfn.NORM.INV(Q1959,$C$9,$C$10)*(1+$T$14), 0), ROUND(_xlfn.NORM.INV(Q1959, $D$9, $D$10)*(1+$T$14), 0))</f>
        <v>46</v>
      </c>
      <c r="S1959" s="20">
        <f ca="1">RAND()</f>
        <v>0.9448977129092192</v>
      </c>
      <c r="T1959" s="18">
        <f ca="1">IF(B1959=1, ROUND(_xlfn.NORM.INV(S1959,$C$11,$C$12), 2), ROUND(_xlfn.NORM.INV(S1959, $D$11, $D$12), 2))</f>
        <v>8269.7199999999993</v>
      </c>
      <c r="U1959" s="15">
        <f ca="1">MIN(F1959,R1959)</f>
        <v>40</v>
      </c>
      <c r="V1959" s="15">
        <f ca="1">RAND()</f>
        <v>0.22210704178120821</v>
      </c>
      <c r="W1959" s="19">
        <f ca="1">(IF(B1959=1, $G$21+($G$22-$G$21)*V1959, $H$21+($H$22-$H$21)*V1959))</f>
        <v>2.2773746462342287E-2</v>
      </c>
      <c r="X1959" s="15">
        <f ca="1">ROUND(U1959*(1-W1959), 0)</f>
        <v>39</v>
      </c>
      <c r="Y1959" s="20">
        <f ca="1">RAND()</f>
        <v>0.81757045799362038</v>
      </c>
      <c r="Z1959" s="15">
        <f ca="1">IF(B1959=1, ROUND(_xlfn.NORM.INV(Y1959,$C$13,$C$14)*(1+$T$14), 0), ROUND(_xlfn.NORM.INV(Y1959, $D$13, $D$14)*(1+$T$14), 0))</f>
        <v>76</v>
      </c>
      <c r="AA1959" s="20">
        <f ca="1">RAND()</f>
        <v>0.9907010858826536</v>
      </c>
      <c r="AB1959" s="18">
        <f ca="1">IF(B1959=1, ROUND(_xlfn.NORM.INV(AA1959,$C$15,$C$16), 2), ROUND(_xlfn.NORM.INV(AA1959, $D$15, $D$16), 2))</f>
        <v>4774.1899999999996</v>
      </c>
      <c r="AC1959" s="15">
        <f ca="1">MIN(G1959,Z1959)</f>
        <v>24</v>
      </c>
      <c r="AD1959" s="15">
        <f ca="1">RAND()</f>
        <v>0.88290933985617648</v>
      </c>
      <c r="AE1959" s="19">
        <f ca="1">(IF(B1959=1, $G$21+($G$22-$G$21)*AD1959, $H$21+($H$22-$H$21)*AD1959))</f>
        <v>4.5901826894966177E-2</v>
      </c>
      <c r="AF1959" s="15">
        <f ca="1">ROUND(AC1959*(1-AE1959), 0)</f>
        <v>23</v>
      </c>
      <c r="AG1959" s="20">
        <f ca="1">RAND()</f>
        <v>0.71653993421047624</v>
      </c>
      <c r="AH1959" s="15">
        <f ca="1">IF(B1959=1, ROUND(_xlfn.NORM.INV(AG1959,$C$17,$C$18)*(1+$T$14), 0), ROUND(_xlfn.NORM.INV(AG1959, $D$17, $D$18)*(1+$T$14), 0))</f>
        <v>377</v>
      </c>
      <c r="AI1959" s="20">
        <f ca="1">RAND()</f>
        <v>0.89420910178347357</v>
      </c>
      <c r="AJ1959" s="18">
        <f ca="1">IF(B1959=1, ROUND(_xlfn.NORM.INV(AI1959,$C$19,$C$20), 2), ROUND(_xlfn.NORM.INV(AI1959, $D$19, $D$20), 2))</f>
        <v>2651.96</v>
      </c>
      <c r="AK1959" s="15">
        <f ca="1">MIN(ROUND(H1959*(1+$C$22),0),AH1959)</f>
        <v>273</v>
      </c>
      <c r="AL1959" s="20">
        <f ca="1">RAND()</f>
        <v>0.15946002430412798</v>
      </c>
      <c r="AM1959" s="19">
        <f ca="1">(IF(B1959=1, $G$21+($G$22-$G$21)*AL1959, $H$21+($H$22-$H$21)*AL1959))</f>
        <v>2.058110085064448E-2</v>
      </c>
      <c r="AN1959" s="15">
        <f ca="1">ROUND(AK1959*(1-AM1959), 0)</f>
        <v>267</v>
      </c>
      <c r="AO1959" s="18">
        <f ca="1">SUM(IF(AN1959&gt;H1959, (AN1959-H1959)*($G$23+AJ1959), 0),IF(AF1959&gt;G1959,(AF1959-G1959)*($G$23+AB1959),0),IF(X1959&gt;F1959,(X1959-F1959)*($G$23+T1959),0),IF(P1959&gt;E1959,(P1959-E1959)*($G$23+L1959),0))</f>
        <v>24520.720000000001</v>
      </c>
      <c r="AP1959" s="18">
        <f>-$C$24</f>
        <v>-313614.51120000001</v>
      </c>
      <c r="AQ1959" s="17">
        <f ca="1">L1959*P1959+T1959*X1959+AB1959*AF1959+AJ1959*AN1959-AO1959+AP1959</f>
        <v>911987.85880000005</v>
      </c>
      <c r="AS1959" s="21">
        <f ca="1">SUM(IF(AN1959&gt;H1959, (AN1959-H1959), 0),IF(AF1959&gt;G1959,(AF1959-G1959),0),IF(X1959&gt;F1959,(X1959-F1959),0),IF(P1959&gt;E1959,(P1959-E1959),0))</f>
        <v>7</v>
      </c>
    </row>
    <row r="1960" spans="1:45" x14ac:dyDescent="0.4">
      <c r="A1960" s="15">
        <v>1932</v>
      </c>
      <c r="B1960" s="15">
        <f ca="1">IF(RAND() &lt; (8/12), 0, 1)</f>
        <v>0</v>
      </c>
      <c r="C1960" s="20">
        <f ca="1">RAND()</f>
        <v>0.27679675926953351</v>
      </c>
      <c r="D1960" s="15" t="str">
        <f ca="1">LOOKUP(C1960,$H$13:$H$16,$F$13:$F$16)</f>
        <v>Airbus A380-800</v>
      </c>
      <c r="E1960" s="15">
        <f ca="1">LOOKUP(D1960,$F$6:$F$9,$I$6:$I$9)</f>
        <v>14</v>
      </c>
      <c r="F1960" s="15">
        <f ca="1">LOOKUP(D1960,$F$6:$F$9,$J$6:$J$9)</f>
        <v>76</v>
      </c>
      <c r="G1960" s="15">
        <f ca="1">LOOKUP(D1960,$F$6:$F$9,$K$6:$K$9)</f>
        <v>56</v>
      </c>
      <c r="H1960" s="15">
        <f ca="1">LOOKUP(D1960,$F$6:$F$9,$L$6:$L$9)</f>
        <v>341</v>
      </c>
      <c r="I1960" s="20">
        <f ca="1">RAND()</f>
        <v>6.8261947114197641E-3</v>
      </c>
      <c r="J1960" s="15">
        <f ca="1">IF(B1960=1, ROUND(_xlfn.NORM.INV(I1960,$C$5,$C$6)*(1+$T$14), 0), ROUND(_xlfn.NORM.INV(I1960, $D$5, $D$6)*(1+$T$14), 0))</f>
        <v>2</v>
      </c>
      <c r="K1960" s="20">
        <f ca="1">RAND()</f>
        <v>0.98408578352432008</v>
      </c>
      <c r="L1960" s="18">
        <f ca="1">IF(B1960=1, ROUND(_xlfn.NORM.INV(K1960,$C$7,$C$8), 2), ROUND(_xlfn.NORM.INV(K1960, $D$7, $D$8), 2))</f>
        <v>11470.7</v>
      </c>
      <c r="M1960" s="15">
        <f ca="1">MIN(E1960,J1960)</f>
        <v>2</v>
      </c>
      <c r="N1960" s="15">
        <f ca="1">RAND()</f>
        <v>0.70740087930766915</v>
      </c>
      <c r="O1960" s="19">
        <f ca="1">(IF(B1960=1, $G$21+($G$22-$G$21)*N1960, $H$21+($H$22-$H$21)*N1960))</f>
        <v>3.1222026379230071E-2</v>
      </c>
      <c r="P1960" s="15">
        <f ca="1">ROUND(M1960*(1-O1960), 0)</f>
        <v>2</v>
      </c>
      <c r="Q1960" s="20">
        <f ca="1">RAND()</f>
        <v>2.9129665874796373E-3</v>
      </c>
      <c r="R1960" s="15">
        <f ca="1">IF(B1960=1, ROUND(_xlfn.NORM.INV(Q1960,$C$9,$C$10)*(1+$T$14), 0), ROUND(_xlfn.NORM.INV(Q1960, $D$9, $D$10)*(1+$T$14), 0))</f>
        <v>11</v>
      </c>
      <c r="S1960" s="20">
        <f ca="1">RAND()</f>
        <v>0.10656941361752947</v>
      </c>
      <c r="T1960" s="18">
        <f ca="1">IF(B1960=1, ROUND(_xlfn.NORM.INV(S1960,$C$11,$C$12), 2), ROUND(_xlfn.NORM.INV(S1960, $D$11, $D$12), 2))</f>
        <v>4962.4799999999996</v>
      </c>
      <c r="U1960" s="15">
        <f ca="1">MIN(F1960,R1960)</f>
        <v>11</v>
      </c>
      <c r="V1960" s="15">
        <f ca="1">RAND()</f>
        <v>0.24274204182860148</v>
      </c>
      <c r="W1960" s="19">
        <f ca="1">(IF(B1960=1, $G$21+($G$22-$G$21)*V1960, $H$21+($H$22-$H$21)*V1960))</f>
        <v>1.7282261254858045E-2</v>
      </c>
      <c r="X1960" s="15">
        <f ca="1">ROUND(U1960*(1-W1960), 0)</f>
        <v>11</v>
      </c>
      <c r="Y1960" s="20">
        <f ca="1">RAND()</f>
        <v>0.44712578787626756</v>
      </c>
      <c r="Z1960" s="15">
        <f ca="1">IF(B1960=1, ROUND(_xlfn.NORM.INV(Y1960,$C$13,$C$14)*(1+$T$14), 0), ROUND(_xlfn.NORM.INV(Y1960, $D$13, $D$14)*(1+$T$14), 0))</f>
        <v>34</v>
      </c>
      <c r="AA1960" s="20">
        <f ca="1">RAND()</f>
        <v>0.1749658414640366</v>
      </c>
      <c r="AB1960" s="18">
        <f ca="1">IF(B1960=1, ROUND(_xlfn.NORM.INV(AA1960,$C$15,$C$16), 2), ROUND(_xlfn.NORM.INV(AA1960, $D$15, $D$16), 2))</f>
        <v>2684.37</v>
      </c>
      <c r="AC1960" s="15">
        <f ca="1">MIN(G1960,Z1960)</f>
        <v>34</v>
      </c>
      <c r="AD1960" s="15">
        <f ca="1">RAND()</f>
        <v>0.37668603414938551</v>
      </c>
      <c r="AE1960" s="19">
        <f ca="1">(IF(B1960=1, $G$21+($G$22-$G$21)*AD1960, $H$21+($H$22-$H$21)*AD1960))</f>
        <v>2.1300581024481565E-2</v>
      </c>
      <c r="AF1960" s="15">
        <f ca="1">ROUND(AC1960*(1-AE1960), 0)</f>
        <v>33</v>
      </c>
      <c r="AG1960" s="20">
        <f ca="1">RAND()</f>
        <v>0.2988825823169835</v>
      </c>
      <c r="AH1960" s="15">
        <f ca="1">IF(B1960=1, ROUND(_xlfn.NORM.INV(AG1960,$C$17,$C$18)*(1+$T$14), 0), ROUND(_xlfn.NORM.INV(AG1960, $D$17, $D$18)*(1+$T$14), 0))</f>
        <v>172</v>
      </c>
      <c r="AI1960" s="20">
        <f ca="1">RAND()</f>
        <v>0.63417509855471021</v>
      </c>
      <c r="AJ1960" s="18">
        <f ca="1">IF(B1960=1, ROUND(_xlfn.NORM.INV(AI1960,$C$19,$C$20), 2), ROUND(_xlfn.NORM.INV(AI1960, $D$19, $D$20), 2))</f>
        <v>1774.78</v>
      </c>
      <c r="AK1960" s="15">
        <f ca="1">MIN(ROUND(H1960*(1+$C$22),0),AH1960)</f>
        <v>172</v>
      </c>
      <c r="AL1960" s="20">
        <f ca="1">RAND()</f>
        <v>0.50725183032383214</v>
      </c>
      <c r="AM1960" s="19">
        <f ca="1">(IF(B1960=1, $G$21+($G$22-$G$21)*AL1960, $H$21+($H$22-$H$21)*AL1960))</f>
        <v>2.5217554909714966E-2</v>
      </c>
      <c r="AN1960" s="15">
        <f ca="1">ROUND(AK1960*(1-AM1960), 0)</f>
        <v>168</v>
      </c>
      <c r="AO1960" s="18">
        <f ca="1">SUM(IF(AN1960&gt;H1960, (AN1960-H1960)*($G$23+AJ1960), 0),IF(AF1960&gt;G1960,(AF1960-G1960)*($G$23+AB1960),0),IF(X1960&gt;F1960,(X1960-F1960)*($G$23+T1960),0),IF(P1960&gt;E1960,(P1960-E1960)*($G$23+L1960),0))</f>
        <v>0</v>
      </c>
      <c r="AP1960" s="18">
        <f>-$C$24</f>
        <v>-313614.51120000001</v>
      </c>
      <c r="AQ1960" s="17">
        <f ca="1">L1960*P1960+T1960*X1960+AB1960*AF1960+AJ1960*AN1960-AO1960+AP1960</f>
        <v>150661.41879999993</v>
      </c>
      <c r="AS1960" s="21">
        <f ca="1">SUM(IF(AN1960&gt;H1960, (AN1960-H1960), 0),IF(AF1960&gt;G1960,(AF1960-G1960),0),IF(X1960&gt;F1960,(X1960-F1960),0),IF(P1960&gt;E1960,(P1960-E1960),0))</f>
        <v>0</v>
      </c>
    </row>
    <row r="1961" spans="1:45" x14ac:dyDescent="0.4">
      <c r="A1961" s="15">
        <v>1933</v>
      </c>
      <c r="B1961" s="15">
        <f ca="1">IF(RAND() &lt; (8/12), 0, 1)</f>
        <v>1</v>
      </c>
      <c r="C1961" s="20">
        <f ca="1">RAND()</f>
        <v>0.50055806130296254</v>
      </c>
      <c r="D1961" s="15" t="str">
        <f ca="1">LOOKUP(C1961,$H$13:$H$16,$F$13:$F$16)</f>
        <v>Airbus A380-800</v>
      </c>
      <c r="E1961" s="15">
        <f ca="1">LOOKUP(D1961,$F$6:$F$9,$I$6:$I$9)</f>
        <v>14</v>
      </c>
      <c r="F1961" s="15">
        <f ca="1">LOOKUP(D1961,$F$6:$F$9,$J$6:$J$9)</f>
        <v>76</v>
      </c>
      <c r="G1961" s="15">
        <f ca="1">LOOKUP(D1961,$F$6:$F$9,$K$6:$K$9)</f>
        <v>56</v>
      </c>
      <c r="H1961" s="15">
        <f ca="1">LOOKUP(D1961,$F$6:$F$9,$L$6:$L$9)</f>
        <v>341</v>
      </c>
      <c r="I1961" s="20">
        <f ca="1">RAND()</f>
        <v>0.66133595400220202</v>
      </c>
      <c r="J1961" s="15">
        <f ca="1">IF(B1961=1, ROUND(_xlfn.NORM.INV(I1961,$C$5,$C$6)*(1+$T$14), 0), ROUND(_xlfn.NORM.INV(I1961, $D$5, $D$6)*(1+$T$14), 0))</f>
        <v>7</v>
      </c>
      <c r="K1961" s="20">
        <f ca="1">RAND()</f>
        <v>0.95440206359198898</v>
      </c>
      <c r="L1961" s="18">
        <f ca="1">IF(B1961=1, ROUND(_xlfn.NORM.INV(K1961,$C$7,$C$8), 2), ROUND(_xlfn.NORM.INV(K1961, $D$7, $D$8), 2))</f>
        <v>16705.080000000002</v>
      </c>
      <c r="M1961" s="15">
        <f ca="1">MIN(E1961,J1961)</f>
        <v>7</v>
      </c>
      <c r="N1961" s="15">
        <f ca="1">RAND()</f>
        <v>0.83110222335662076</v>
      </c>
      <c r="O1961" s="19">
        <f ca="1">(IF(B1961=1, $G$21+($G$22-$G$21)*N1961, $H$21+($H$22-$H$21)*N1961))</f>
        <v>4.4088577817481725E-2</v>
      </c>
      <c r="P1961" s="15">
        <f ca="1">ROUND(M1961*(1-O1961), 0)</f>
        <v>7</v>
      </c>
      <c r="Q1961" s="20">
        <f ca="1">RAND()</f>
        <v>0.70471943484508082</v>
      </c>
      <c r="R1961" s="15">
        <f ca="1">IF(B1961=1, ROUND(_xlfn.NORM.INV(Q1961,$C$9,$C$10)*(1+$T$14), 0), ROUND(_xlfn.NORM.INV(Q1961, $D$9, $D$10)*(1+$T$14), 0))</f>
        <v>74</v>
      </c>
      <c r="S1961" s="20">
        <f ca="1">RAND()</f>
        <v>0.6777574996748541</v>
      </c>
      <c r="T1961" s="18">
        <f ca="1">IF(B1961=1, ROUND(_xlfn.NORM.INV(S1961,$C$11,$C$12), 2), ROUND(_xlfn.NORM.INV(S1961, $D$11, $D$12), 2))</f>
        <v>7245.52</v>
      </c>
      <c r="U1961" s="15">
        <f ca="1">MIN(F1961,R1961)</f>
        <v>74</v>
      </c>
      <c r="V1961" s="15">
        <f ca="1">RAND()</f>
        <v>0.28002475521452019</v>
      </c>
      <c r="W1961" s="19">
        <f ca="1">(IF(B1961=1, $G$21+($G$22-$G$21)*V1961, $H$21+($H$22-$H$21)*V1961))</f>
        <v>2.4800866432508208E-2</v>
      </c>
      <c r="X1961" s="15">
        <f ca="1">ROUND(U1961*(1-W1961), 0)</f>
        <v>72</v>
      </c>
      <c r="Y1961" s="20">
        <f ca="1">RAND()</f>
        <v>0.47393550253101746</v>
      </c>
      <c r="Z1961" s="15">
        <f ca="1">IF(B1961=1, ROUND(_xlfn.NORM.INV(Y1961,$C$13,$C$14)*(1+$T$14), 0), ROUND(_xlfn.NORM.INV(Y1961, $D$13, $D$14)*(1+$T$14), 0))</f>
        <v>53</v>
      </c>
      <c r="AA1961" s="20">
        <f ca="1">RAND()</f>
        <v>0.26641937893442147</v>
      </c>
      <c r="AB1961" s="18">
        <f ca="1">IF(B1961=1, ROUND(_xlfn.NORM.INV(AA1961,$C$15,$C$16), 2), ROUND(_xlfn.NORM.INV(AA1961, $D$15, $D$16), 2))</f>
        <v>3342.43</v>
      </c>
      <c r="AC1961" s="15">
        <f ca="1">MIN(G1961,Z1961)</f>
        <v>53</v>
      </c>
      <c r="AD1961" s="15">
        <f ca="1">RAND()</f>
        <v>0.33338531148453754</v>
      </c>
      <c r="AE1961" s="19">
        <f ca="1">(IF(B1961=1, $G$21+($G$22-$G$21)*AD1961, $H$21+($H$22-$H$21)*AD1961))</f>
        <v>2.6668485901958812E-2</v>
      </c>
      <c r="AF1961" s="15">
        <f ca="1">ROUND(AC1961*(1-AE1961), 0)</f>
        <v>52</v>
      </c>
      <c r="AG1961" s="20">
        <f ca="1">RAND()</f>
        <v>0.2251748963253084</v>
      </c>
      <c r="AH1961" s="15">
        <f ca="1">IF(B1961=1, ROUND(_xlfn.NORM.INV(AG1961,$C$17,$C$18)*(1+$T$14), 0), ROUND(_xlfn.NORM.INV(AG1961, $D$17, $D$18)*(1+$T$14), 0))</f>
        <v>209</v>
      </c>
      <c r="AI1961" s="20">
        <f ca="1">RAND()</f>
        <v>0.75691975080271301</v>
      </c>
      <c r="AJ1961" s="18">
        <f ca="1">IF(B1961=1, ROUND(_xlfn.NORM.INV(AI1961,$C$19,$C$20), 2), ROUND(_xlfn.NORM.INV(AI1961, $D$19, $D$20), 2))</f>
        <v>2485.81</v>
      </c>
      <c r="AK1961" s="15">
        <f ca="1">MIN(ROUND(H1961*(1+$C$22),0),AH1961)</f>
        <v>209</v>
      </c>
      <c r="AL1961" s="20">
        <f ca="1">RAND()</f>
        <v>7.6855741076444328E-2</v>
      </c>
      <c r="AM1961" s="19">
        <f ca="1">(IF(B1961=1, $G$21+($G$22-$G$21)*AL1961, $H$21+($H$22-$H$21)*AL1961))</f>
        <v>1.7689950937675551E-2</v>
      </c>
      <c r="AN1961" s="15">
        <f ca="1">ROUND(AK1961*(1-AM1961), 0)</f>
        <v>205</v>
      </c>
      <c r="AO1961" s="18">
        <f ca="1">SUM(IF(AN1961&gt;H1961, (AN1961-H1961)*($G$23+AJ1961), 0),IF(AF1961&gt;G1961,(AF1961-G1961)*($G$23+AB1961),0),IF(X1961&gt;F1961,(X1961-F1961)*($G$23+T1961),0),IF(P1961&gt;E1961,(P1961-E1961)*($G$23+L1961),0))</f>
        <v>0</v>
      </c>
      <c r="AP1961" s="18">
        <f>-$C$24</f>
        <v>-313614.51120000001</v>
      </c>
      <c r="AQ1961" s="17">
        <f ca="1">L1961*P1961+T1961*X1961+AB1961*AF1961+AJ1961*AN1961-AO1961+AP1961</f>
        <v>1008395.8988000001</v>
      </c>
      <c r="AS1961" s="21">
        <f ca="1">SUM(IF(AN1961&gt;H1961, (AN1961-H1961), 0),IF(AF1961&gt;G1961,(AF1961-G1961),0),IF(X1961&gt;F1961,(X1961-F1961),0),IF(P1961&gt;E1961,(P1961-E1961),0))</f>
        <v>0</v>
      </c>
    </row>
    <row r="1962" spans="1:45" x14ac:dyDescent="0.4">
      <c r="A1962" s="15">
        <v>1934</v>
      </c>
      <c r="B1962" s="15">
        <f ca="1">IF(RAND() &lt; (8/12), 0, 1)</f>
        <v>0</v>
      </c>
      <c r="C1962" s="20">
        <f ca="1">RAND()</f>
        <v>5.9460800856609874E-2</v>
      </c>
      <c r="D1962" s="15" t="str">
        <f ca="1">LOOKUP(C1962,$H$13:$H$16,$F$13:$F$16)</f>
        <v>Airbus A350-900</v>
      </c>
      <c r="E1962" s="15">
        <f ca="1">LOOKUP(D1962,$F$6:$F$9,$I$6:$I$9)</f>
        <v>0</v>
      </c>
      <c r="F1962" s="15">
        <f ca="1">LOOKUP(D1962,$F$6:$F$9,$J$6:$J$9)</f>
        <v>32</v>
      </c>
      <c r="G1962" s="15">
        <f ca="1">LOOKUP(D1962,$F$6:$F$9,$K$6:$K$9)</f>
        <v>21</v>
      </c>
      <c r="H1962" s="15">
        <f ca="1">LOOKUP(D1962,$F$6:$F$9,$L$6:$L$9)</f>
        <v>259</v>
      </c>
      <c r="I1962" s="20">
        <f ca="1">RAND()</f>
        <v>0.94734172657099858</v>
      </c>
      <c r="J1962" s="15">
        <f ca="1">IF(B1962=1, ROUND(_xlfn.NORM.INV(I1962,$C$5,$C$6)*(1+$T$14), 0), ROUND(_xlfn.NORM.INV(I1962, $D$5, $D$6)*(1+$T$14), 0))</f>
        <v>6</v>
      </c>
      <c r="K1962" s="20">
        <f ca="1">RAND()</f>
        <v>0.49253232150308335</v>
      </c>
      <c r="L1962" s="18">
        <f ca="1">IF(B1962=1, ROUND(_xlfn.NORM.INV(K1962,$C$7,$C$8), 2), ROUND(_xlfn.NORM.INV(K1962, $D$7, $D$8), 2))</f>
        <v>10483.85</v>
      </c>
      <c r="M1962" s="15">
        <f ca="1">MIN(E1962,J1962)</f>
        <v>0</v>
      </c>
      <c r="N1962" s="15">
        <f ca="1">RAND()</f>
        <v>0.55882359721278774</v>
      </c>
      <c r="O1962" s="19">
        <f ca="1">(IF(B1962=1, $G$21+($G$22-$G$21)*N1962, $H$21+($H$22-$H$21)*N1962))</f>
        <v>2.6764707916383634E-2</v>
      </c>
      <c r="P1962" s="15">
        <f ca="1">ROUND(M1962*(1-O1962), 0)</f>
        <v>0</v>
      </c>
      <c r="Q1962" s="20">
        <f ca="1">RAND()</f>
        <v>0.73378195946817215</v>
      </c>
      <c r="R1962" s="15">
        <f ca="1">IF(B1962=1, ROUND(_xlfn.NORM.INV(Q1962,$C$9,$C$10)*(1+$T$14), 0), ROUND(_xlfn.NORM.INV(Q1962, $D$9, $D$10)*(1+$T$14), 0))</f>
        <v>46</v>
      </c>
      <c r="S1962" s="20">
        <f ca="1">RAND()</f>
        <v>0.92566172792686041</v>
      </c>
      <c r="T1962" s="18">
        <f ca="1">IF(B1962=1, ROUND(_xlfn.NORM.INV(S1962,$C$11,$C$12), 2), ROUND(_xlfn.NORM.INV(S1962, $D$11, $D$12), 2))</f>
        <v>5575.3</v>
      </c>
      <c r="U1962" s="15">
        <f ca="1">MIN(F1962,R1962)</f>
        <v>32</v>
      </c>
      <c r="V1962" s="15">
        <f ca="1">RAND()</f>
        <v>0.90147045305495588</v>
      </c>
      <c r="W1962" s="19">
        <f ca="1">(IF(B1962=1, $G$21+($G$22-$G$21)*V1962, $H$21+($H$22-$H$21)*V1962))</f>
        <v>3.7044113591648678E-2</v>
      </c>
      <c r="X1962" s="15">
        <f ca="1">ROUND(U1962*(1-W1962), 0)</f>
        <v>31</v>
      </c>
      <c r="Y1962" s="20">
        <f ca="1">RAND()</f>
        <v>0.49496805945274691</v>
      </c>
      <c r="Z1962" s="15">
        <f ca="1">IF(B1962=1, ROUND(_xlfn.NORM.INV(Y1962,$C$13,$C$14)*(1+$T$14), 0), ROUND(_xlfn.NORM.INV(Y1962, $D$13, $D$14)*(1+$T$14), 0))</f>
        <v>36</v>
      </c>
      <c r="AA1962" s="20">
        <f ca="1">RAND()</f>
        <v>0.42189545351932278</v>
      </c>
      <c r="AB1962" s="18">
        <f ca="1">IF(B1962=1, ROUND(_xlfn.NORM.INV(AA1962,$C$15,$C$16), 2), ROUND(_xlfn.NORM.INV(AA1962, $D$15, $D$16), 2))</f>
        <v>2774.02</v>
      </c>
      <c r="AC1962" s="15">
        <f ca="1">MIN(G1962,Z1962)</f>
        <v>21</v>
      </c>
      <c r="AD1962" s="15">
        <f ca="1">RAND()</f>
        <v>0.79229845212347449</v>
      </c>
      <c r="AE1962" s="19">
        <f ca="1">(IF(B1962=1, $G$21+($G$22-$G$21)*AD1962, $H$21+($H$22-$H$21)*AD1962))</f>
        <v>3.3768953563704233E-2</v>
      </c>
      <c r="AF1962" s="15">
        <f ca="1">ROUND(AC1962*(1-AE1962), 0)</f>
        <v>20</v>
      </c>
      <c r="AG1962" s="20">
        <f ca="1">RAND()</f>
        <v>0.6075809250448535</v>
      </c>
      <c r="AH1962" s="15">
        <f ca="1">IF(B1962=1, ROUND(_xlfn.NORM.INV(AG1962,$C$17,$C$18)*(1+$T$14), 0), ROUND(_xlfn.NORM.INV(AG1962, $D$17, $D$18)*(1+$T$14), 0))</f>
        <v>214</v>
      </c>
      <c r="AI1962" s="20">
        <f ca="1">RAND()</f>
        <v>0.15586554889472326</v>
      </c>
      <c r="AJ1962" s="18">
        <f ca="1">IF(B1962=1, ROUND(_xlfn.NORM.INV(AI1962,$C$19,$C$20), 2), ROUND(_xlfn.NORM.INV(AI1962, $D$19, $D$20), 2))</f>
        <v>1671.89</v>
      </c>
      <c r="AK1962" s="15">
        <f ca="1">MIN(ROUND(H1962*(1+$C$22),0),AH1962)</f>
        <v>214</v>
      </c>
      <c r="AL1962" s="20">
        <f ca="1">RAND()</f>
        <v>0.50630892343888834</v>
      </c>
      <c r="AM1962" s="19">
        <f ca="1">(IF(B1962=1, $G$21+($G$22-$G$21)*AL1962, $H$21+($H$22-$H$21)*AL1962))</f>
        <v>2.5189267703166651E-2</v>
      </c>
      <c r="AN1962" s="15">
        <f ca="1">ROUND(AK1962*(1-AM1962), 0)</f>
        <v>209</v>
      </c>
      <c r="AO1962" s="18">
        <f ca="1">SUM(IF(AN1962&gt;H1962, (AN1962-H1962)*($G$23+AJ1962), 0),IF(AF1962&gt;G1962,(AF1962-G1962)*($G$23+AB1962),0),IF(X1962&gt;F1962,(X1962-F1962)*($G$23+T1962),0),IF(P1962&gt;E1962,(P1962-E1962)*($G$23+L1962),0))</f>
        <v>0</v>
      </c>
      <c r="AP1962" s="18">
        <f>-$C$24</f>
        <v>-313614.51120000001</v>
      </c>
      <c r="AQ1962" s="17">
        <f ca="1">L1962*P1962+T1962*X1962+AB1962*AF1962+AJ1962*AN1962-AO1962+AP1962</f>
        <v>264125.19879999995</v>
      </c>
      <c r="AS1962" s="21">
        <f ca="1">SUM(IF(AN1962&gt;H1962, (AN1962-H1962), 0),IF(AF1962&gt;G1962,(AF1962-G1962),0),IF(X1962&gt;F1962,(X1962-F1962),0),IF(P1962&gt;E1962,(P1962-E1962),0))</f>
        <v>0</v>
      </c>
    </row>
    <row r="1963" spans="1:45" x14ac:dyDescent="0.4">
      <c r="A1963" s="15">
        <v>1935</v>
      </c>
      <c r="B1963" s="15">
        <f ca="1">IF(RAND() &lt; (8/12), 0, 1)</f>
        <v>1</v>
      </c>
      <c r="C1963" s="20">
        <f ca="1">RAND()</f>
        <v>0.1374717435613485</v>
      </c>
      <c r="D1963" s="15" t="str">
        <f ca="1">LOOKUP(C1963,$H$13:$H$16,$F$13:$F$16)</f>
        <v>Airbus A350-900</v>
      </c>
      <c r="E1963" s="15">
        <f ca="1">LOOKUP(D1963,$F$6:$F$9,$I$6:$I$9)</f>
        <v>0</v>
      </c>
      <c r="F1963" s="15">
        <f ca="1">LOOKUP(D1963,$F$6:$F$9,$J$6:$J$9)</f>
        <v>32</v>
      </c>
      <c r="G1963" s="15">
        <f ca="1">LOOKUP(D1963,$F$6:$F$9,$K$6:$K$9)</f>
        <v>21</v>
      </c>
      <c r="H1963" s="15">
        <f ca="1">LOOKUP(D1963,$F$6:$F$9,$L$6:$L$9)</f>
        <v>259</v>
      </c>
      <c r="I1963" s="20">
        <f ca="1">RAND()</f>
        <v>0.37377636664834835</v>
      </c>
      <c r="J1963" s="15">
        <f ca="1">IF(B1963=1, ROUND(_xlfn.NORM.INV(I1963,$C$5,$C$6)*(1+$T$14), 0), ROUND(_xlfn.NORM.INV(I1963, $D$5, $D$6)*(1+$T$14), 0))</f>
        <v>6</v>
      </c>
      <c r="K1963" s="20">
        <f ca="1">RAND()</f>
        <v>0.91428200835009255</v>
      </c>
      <c r="L1963" s="18">
        <f ca="1">IF(B1963=1, ROUND(_xlfn.NORM.INV(K1963,$C$7,$C$8), 2), ROUND(_xlfn.NORM.INV(K1963, $D$7, $D$8), 2))</f>
        <v>16125.24</v>
      </c>
      <c r="M1963" s="15">
        <f ca="1">MIN(E1963,J1963)</f>
        <v>0</v>
      </c>
      <c r="N1963" s="15">
        <f ca="1">RAND()</f>
        <v>0.96211185697288604</v>
      </c>
      <c r="O1963" s="19">
        <f ca="1">(IF(B1963=1, $G$21+($G$22-$G$21)*N1963, $H$21+($H$22-$H$21)*N1963))</f>
        <v>4.8673914994051014E-2</v>
      </c>
      <c r="P1963" s="15">
        <f ca="1">ROUND(M1963*(1-O1963), 0)</f>
        <v>0</v>
      </c>
      <c r="Q1963" s="20">
        <f ca="1">RAND()</f>
        <v>0.44964607355388753</v>
      </c>
      <c r="R1963" s="15">
        <f ca="1">IF(B1963=1, ROUND(_xlfn.NORM.INV(Q1963,$C$9,$C$10)*(1+$T$14), 0), ROUND(_xlfn.NORM.INV(Q1963, $D$9, $D$10)*(1+$T$14), 0))</f>
        <v>58</v>
      </c>
      <c r="S1963" s="20">
        <f ca="1">RAND()</f>
        <v>0.38128398402700214</v>
      </c>
      <c r="T1963" s="18">
        <f ca="1">IF(B1963=1, ROUND(_xlfn.NORM.INV(S1963,$C$11,$C$12), 2), ROUND(_xlfn.NORM.INV(S1963, $D$11, $D$12), 2))</f>
        <v>6557.02</v>
      </c>
      <c r="U1963" s="15">
        <f ca="1">MIN(F1963,R1963)</f>
        <v>32</v>
      </c>
      <c r="V1963" s="15">
        <f ca="1">RAND()</f>
        <v>0.68696758425957405</v>
      </c>
      <c r="W1963" s="19">
        <f ca="1">(IF(B1963=1, $G$21+($G$22-$G$21)*V1963, $H$21+($H$22-$H$21)*V1963))</f>
        <v>3.9043865449085093E-2</v>
      </c>
      <c r="X1963" s="15">
        <f ca="1">ROUND(U1963*(1-W1963), 0)</f>
        <v>31</v>
      </c>
      <c r="Y1963" s="20">
        <f ca="1">RAND()</f>
        <v>0.57926117125525167</v>
      </c>
      <c r="Z1963" s="15">
        <f ca="1">IF(B1963=1, ROUND(_xlfn.NORM.INV(Y1963,$C$13,$C$14)*(1+$T$14), 0), ROUND(_xlfn.NORM.INV(Y1963, $D$13, $D$14)*(1+$T$14), 0))</f>
        <v>59</v>
      </c>
      <c r="AA1963" s="20">
        <f ca="1">RAND()</f>
        <v>0.7506050073615147</v>
      </c>
      <c r="AB1963" s="18">
        <f ca="1">IF(B1963=1, ROUND(_xlfn.NORM.INV(AA1963,$C$15,$C$16), 2), ROUND(_xlfn.NORM.INV(AA1963, $D$15, $D$16), 2))</f>
        <v>3967.65</v>
      </c>
      <c r="AC1963" s="15">
        <f ca="1">MIN(G1963,Z1963)</f>
        <v>21</v>
      </c>
      <c r="AD1963" s="15">
        <f ca="1">RAND()</f>
        <v>0.5922551700980313</v>
      </c>
      <c r="AE1963" s="19">
        <f ca="1">(IF(B1963=1, $G$21+($G$22-$G$21)*AD1963, $H$21+($H$22-$H$21)*AD1963))</f>
        <v>3.5728930953431097E-2</v>
      </c>
      <c r="AF1963" s="15">
        <f ca="1">ROUND(AC1963*(1-AE1963), 0)</f>
        <v>20</v>
      </c>
      <c r="AG1963" s="20">
        <f ca="1">RAND()</f>
        <v>0.89787963159712247</v>
      </c>
      <c r="AH1963" s="15">
        <f ca="1">IF(B1963=1, ROUND(_xlfn.NORM.INV(AG1963,$C$17,$C$18)*(1+$T$14), 0), ROUND(_xlfn.NORM.INV(AG1963, $D$17, $D$18)*(1+$T$14), 0))</f>
        <v>464</v>
      </c>
      <c r="AI1963" s="20">
        <f ca="1">RAND()</f>
        <v>0.62450936718553851</v>
      </c>
      <c r="AJ1963" s="18">
        <f ca="1">IF(B1963=1, ROUND(_xlfn.NORM.INV(AI1963,$C$19,$C$20), 2), ROUND(_xlfn.NORM.INV(AI1963, $D$19, $D$20), 2))</f>
        <v>2371.86</v>
      </c>
      <c r="AK1963" s="15">
        <f ca="1">MIN(ROUND(H1963*(1+$C$22),0),AH1963)</f>
        <v>272</v>
      </c>
      <c r="AL1963" s="20">
        <f ca="1">RAND()</f>
        <v>0.86138064882194199</v>
      </c>
      <c r="AM1963" s="19">
        <f ca="1">(IF(B1963=1, $G$21+($G$22-$G$21)*AL1963, $H$21+($H$22-$H$21)*AL1963))</f>
        <v>4.5148322708767973E-2</v>
      </c>
      <c r="AN1963" s="15">
        <f ca="1">ROUND(AK1963*(1-AM1963), 0)</f>
        <v>260</v>
      </c>
      <c r="AO1963" s="18">
        <f ca="1">SUM(IF(AN1963&gt;H1963, (AN1963-H1963)*($G$23+AJ1963), 0),IF(AF1963&gt;G1963,(AF1963-G1963)*($G$23+AB1963),0),IF(X1963&gt;F1963,(X1963-F1963)*($G$23+T1963),0),IF(P1963&gt;E1963,(P1963-E1963)*($G$23+L1963),0))</f>
        <v>3222.86</v>
      </c>
      <c r="AP1963" s="18">
        <f>-$C$24</f>
        <v>-313614.51120000001</v>
      </c>
      <c r="AQ1963" s="17">
        <f ca="1">L1963*P1963+T1963*X1963+AB1963*AF1963+AJ1963*AN1963-AO1963+AP1963</f>
        <v>582466.84880000004</v>
      </c>
      <c r="AS1963" s="21">
        <f ca="1">SUM(IF(AN1963&gt;H1963, (AN1963-H1963), 0),IF(AF1963&gt;G1963,(AF1963-G1963),0),IF(X1963&gt;F1963,(X1963-F1963),0),IF(P1963&gt;E1963,(P1963-E1963),0))</f>
        <v>1</v>
      </c>
    </row>
    <row r="1964" spans="1:45" x14ac:dyDescent="0.4">
      <c r="A1964" s="15">
        <v>1936</v>
      </c>
      <c r="B1964" s="15">
        <f ca="1">IF(RAND() &lt; (8/12), 0, 1)</f>
        <v>1</v>
      </c>
      <c r="C1964" s="20">
        <f ca="1">RAND()</f>
        <v>0.76502517565442152</v>
      </c>
      <c r="D1964" s="15" t="str">
        <f ca="1">LOOKUP(C1964,$H$13:$H$16,$F$13:$F$16)</f>
        <v>Boeing 777-300ER</v>
      </c>
      <c r="E1964" s="15">
        <f ca="1">LOOKUP(D1964,$F$6:$F$9,$I$6:$I$9)</f>
        <v>8</v>
      </c>
      <c r="F1964" s="15">
        <f ca="1">LOOKUP(D1964,$F$6:$F$9,$J$6:$J$9)</f>
        <v>40</v>
      </c>
      <c r="G1964" s="15">
        <f ca="1">LOOKUP(D1964,$F$6:$F$9,$K$6:$K$9)</f>
        <v>24</v>
      </c>
      <c r="H1964" s="15">
        <f ca="1">LOOKUP(D1964,$F$6:$F$9,$L$6:$L$9)</f>
        <v>260</v>
      </c>
      <c r="I1964" s="20">
        <f ca="1">RAND()</f>
        <v>0.87020088073208501</v>
      </c>
      <c r="J1964" s="15">
        <f ca="1">IF(B1964=1, ROUND(_xlfn.NORM.INV(I1964,$C$5,$C$6)*(1+$T$14), 0), ROUND(_xlfn.NORM.INV(I1964, $D$5, $D$6)*(1+$T$14), 0))</f>
        <v>9</v>
      </c>
      <c r="K1964" s="20">
        <f ca="1">RAND()</f>
        <v>9.1433385875420492E-2</v>
      </c>
      <c r="L1964" s="18">
        <f ca="1">IF(B1964=1, ROUND(_xlfn.NORM.INV(K1964,$C$7,$C$8), 2), ROUND(_xlfn.NORM.INV(K1964, $D$7, $D$8), 2))</f>
        <v>11256.76</v>
      </c>
      <c r="M1964" s="15">
        <f ca="1">MIN(E1964,J1964)</f>
        <v>8</v>
      </c>
      <c r="N1964" s="15">
        <f ca="1">RAND()</f>
        <v>3.4763875423136414E-2</v>
      </c>
      <c r="O1964" s="19">
        <f ca="1">(IF(B1964=1, $G$21+($G$22-$G$21)*N1964, $H$21+($H$22-$H$21)*N1964))</f>
        <v>1.6216735639809774E-2</v>
      </c>
      <c r="P1964" s="15">
        <f ca="1">ROUND(M1964*(1-O1964), 0)</f>
        <v>8</v>
      </c>
      <c r="Q1964" s="20">
        <f ca="1">RAND()</f>
        <v>0.33351059841606834</v>
      </c>
      <c r="R1964" s="15">
        <f ca="1">IF(B1964=1, ROUND(_xlfn.NORM.INV(Q1964,$C$9,$C$10)*(1+$T$14), 0), ROUND(_xlfn.NORM.INV(Q1964, $D$9, $D$10)*(1+$T$14), 0))</f>
        <v>50</v>
      </c>
      <c r="S1964" s="20">
        <f ca="1">RAND()</f>
        <v>0.78990496261998244</v>
      </c>
      <c r="T1964" s="18">
        <f ca="1">IF(B1964=1, ROUND(_xlfn.NORM.INV(S1964,$C$11,$C$12), 2), ROUND(_xlfn.NORM.INV(S1964, $D$11, $D$12), 2))</f>
        <v>7556.3</v>
      </c>
      <c r="U1964" s="15">
        <f ca="1">MIN(F1964,R1964)</f>
        <v>40</v>
      </c>
      <c r="V1964" s="15">
        <f ca="1">RAND()</f>
        <v>0.71018735226300955</v>
      </c>
      <c r="W1964" s="19">
        <f ca="1">(IF(B1964=1, $G$21+($G$22-$G$21)*V1964, $H$21+($H$22-$H$21)*V1964))</f>
        <v>3.9856557329205337E-2</v>
      </c>
      <c r="X1964" s="15">
        <f ca="1">ROUND(U1964*(1-W1964), 0)</f>
        <v>38</v>
      </c>
      <c r="Y1964" s="20">
        <f ca="1">RAND()</f>
        <v>0.53515438328917031</v>
      </c>
      <c r="Z1964" s="15">
        <f ca="1">IF(B1964=1, ROUND(_xlfn.NORM.INV(Y1964,$C$13,$C$14)*(1+$T$14), 0), ROUND(_xlfn.NORM.INV(Y1964, $D$13, $D$14)*(1+$T$14), 0))</f>
        <v>57</v>
      </c>
      <c r="AA1964" s="20">
        <f ca="1">RAND()</f>
        <v>0.77312515980633822</v>
      </c>
      <c r="AB1964" s="18">
        <f ca="1">IF(B1964=1, ROUND(_xlfn.NORM.INV(AA1964,$C$15,$C$16), 2), ROUND(_xlfn.NORM.INV(AA1964, $D$15, $D$16), 2))</f>
        <v>4002.66</v>
      </c>
      <c r="AC1964" s="15">
        <f ca="1">MIN(G1964,Z1964)</f>
        <v>24</v>
      </c>
      <c r="AD1964" s="15">
        <f ca="1">RAND()</f>
        <v>0.9876142595988463</v>
      </c>
      <c r="AE1964" s="19">
        <f ca="1">(IF(B1964=1, $G$21+($G$22-$G$21)*AD1964, $H$21+($H$22-$H$21)*AD1964))</f>
        <v>4.9566499085959621E-2</v>
      </c>
      <c r="AF1964" s="15">
        <f ca="1">ROUND(AC1964*(1-AE1964), 0)</f>
        <v>23</v>
      </c>
      <c r="AG1964" s="20">
        <f ca="1">RAND()</f>
        <v>0.30486909543388274</v>
      </c>
      <c r="AH1964" s="15">
        <f ca="1">IF(B1964=1, ROUND(_xlfn.NORM.INV(AG1964,$C$17,$C$18)*(1+$T$14), 0), ROUND(_xlfn.NORM.INV(AG1964, $D$17, $D$18)*(1+$T$14), 0))</f>
        <v>240</v>
      </c>
      <c r="AI1964" s="20">
        <f ca="1">RAND()</f>
        <v>0.79449236526541445</v>
      </c>
      <c r="AJ1964" s="18">
        <f ca="1">IF(B1964=1, ROUND(_xlfn.NORM.INV(AI1964,$C$19,$C$20), 2), ROUND(_xlfn.NORM.INV(AI1964, $D$19, $D$20), 2))</f>
        <v>2523.58</v>
      </c>
      <c r="AK1964" s="15">
        <f ca="1">MIN(ROUND(H1964*(1+$C$22),0),AH1964)</f>
        <v>240</v>
      </c>
      <c r="AL1964" s="20">
        <f ca="1">RAND()</f>
        <v>0.21831819693408605</v>
      </c>
      <c r="AM1964" s="19">
        <f ca="1">(IF(B1964=1, $G$21+($G$22-$G$21)*AL1964, $H$21+($H$22-$H$21)*AL1964))</f>
        <v>2.2641136892693012E-2</v>
      </c>
      <c r="AN1964" s="15">
        <f ca="1">ROUND(AK1964*(1-AM1964), 0)</f>
        <v>235</v>
      </c>
      <c r="AO1964" s="18">
        <f ca="1">SUM(IF(AN1964&gt;H1964, (AN1964-H1964)*($G$23+AJ1964), 0),IF(AF1964&gt;G1964,(AF1964-G1964)*($G$23+AB1964),0),IF(X1964&gt;F1964,(X1964-F1964)*($G$23+T1964),0),IF(P1964&gt;E1964,(P1964-E1964)*($G$23+L1964),0))</f>
        <v>0</v>
      </c>
      <c r="AP1964" s="18">
        <f>-$C$24</f>
        <v>-313614.51120000001</v>
      </c>
      <c r="AQ1964" s="17">
        <f ca="1">L1964*P1964+T1964*X1964+AB1964*AF1964+AJ1964*AN1964-AO1964+AP1964</f>
        <v>748681.4487999999</v>
      </c>
      <c r="AS1964" s="21">
        <f ca="1">SUM(IF(AN1964&gt;H1964, (AN1964-H1964), 0),IF(AF1964&gt;G1964,(AF1964-G1964),0),IF(X1964&gt;F1964,(X1964-F1964),0),IF(P1964&gt;E1964,(P1964-E1964),0))</f>
        <v>0</v>
      </c>
    </row>
    <row r="1965" spans="1:45" x14ac:dyDescent="0.4">
      <c r="A1965" s="15">
        <v>1937</v>
      </c>
      <c r="B1965" s="15">
        <f ca="1">IF(RAND() &lt; (8/12), 0, 1)</f>
        <v>1</v>
      </c>
      <c r="C1965" s="20">
        <f ca="1">RAND()</f>
        <v>0.98876423242938405</v>
      </c>
      <c r="D1965" s="15" t="str">
        <f ca="1">LOOKUP(C1965,$H$13:$H$16,$F$13:$F$16)</f>
        <v>Boeing 777-300ER</v>
      </c>
      <c r="E1965" s="15">
        <f ca="1">LOOKUP(D1965,$F$6:$F$9,$I$6:$I$9)</f>
        <v>8</v>
      </c>
      <c r="F1965" s="15">
        <f ca="1">LOOKUP(D1965,$F$6:$F$9,$J$6:$J$9)</f>
        <v>40</v>
      </c>
      <c r="G1965" s="15">
        <f ca="1">LOOKUP(D1965,$F$6:$F$9,$K$6:$K$9)</f>
        <v>24</v>
      </c>
      <c r="H1965" s="15">
        <f ca="1">LOOKUP(D1965,$F$6:$F$9,$L$6:$L$9)</f>
        <v>260</v>
      </c>
      <c r="I1965" s="20">
        <f ca="1">RAND()</f>
        <v>0.28310809925173175</v>
      </c>
      <c r="J1965" s="15">
        <f ca="1">IF(B1965=1, ROUND(_xlfn.NORM.INV(I1965,$C$5,$C$6)*(1+$T$14), 0), ROUND(_xlfn.NORM.INV(I1965, $D$5, $D$6)*(1+$T$14), 0))</f>
        <v>5</v>
      </c>
      <c r="K1965" s="20">
        <f ca="1">RAND()</f>
        <v>0.35277723672967698</v>
      </c>
      <c r="L1965" s="18">
        <f ca="1">IF(B1965=1, ROUND(_xlfn.NORM.INV(K1965,$C$7,$C$8), 2), ROUND(_xlfn.NORM.INV(K1965, $D$7, $D$8), 2))</f>
        <v>12977.49</v>
      </c>
      <c r="M1965" s="15">
        <f ca="1">MIN(E1965,J1965)</f>
        <v>5</v>
      </c>
      <c r="N1965" s="15">
        <f ca="1">RAND()</f>
        <v>0.83098167039930748</v>
      </c>
      <c r="O1965" s="19">
        <f ca="1">(IF(B1965=1, $G$21+($G$22-$G$21)*N1965, $H$21+($H$22-$H$21)*N1965))</f>
        <v>4.4084358463975765E-2</v>
      </c>
      <c r="P1965" s="15">
        <f ca="1">ROUND(M1965*(1-O1965), 0)</f>
        <v>5</v>
      </c>
      <c r="Q1965" s="20">
        <f ca="1">RAND()</f>
        <v>0.85897220524053408</v>
      </c>
      <c r="R1965" s="15">
        <f ca="1">IF(B1965=1, ROUND(_xlfn.NORM.INV(Q1965,$C$9,$C$10)*(1+$T$14), 0), ROUND(_xlfn.NORM.INV(Q1965, $D$9, $D$10)*(1+$T$14), 0))</f>
        <v>88</v>
      </c>
      <c r="S1965" s="20">
        <f ca="1">RAND()</f>
        <v>0.27587694134379137</v>
      </c>
      <c r="T1965" s="18">
        <f ca="1">IF(B1965=1, ROUND(_xlfn.NORM.INV(S1965,$C$11,$C$12), 2), ROUND(_xlfn.NORM.INV(S1965, $D$11, $D$12), 2))</f>
        <v>6292.8</v>
      </c>
      <c r="U1965" s="15">
        <f ca="1">MIN(F1965,R1965)</f>
        <v>40</v>
      </c>
      <c r="V1965" s="15">
        <f ca="1">RAND()</f>
        <v>0.61649311995413292</v>
      </c>
      <c r="W1965" s="19">
        <f ca="1">(IF(B1965=1, $G$21+($G$22-$G$21)*V1965, $H$21+($H$22-$H$21)*V1965))</f>
        <v>3.6577259198394649E-2</v>
      </c>
      <c r="X1965" s="15">
        <f ca="1">ROUND(U1965*(1-W1965), 0)</f>
        <v>39</v>
      </c>
      <c r="Y1965" s="20">
        <f ca="1">RAND()</f>
        <v>0.82077067986134689</v>
      </c>
      <c r="Z1965" s="15">
        <f ca="1">IF(B1965=1, ROUND(_xlfn.NORM.INV(Y1965,$C$13,$C$14)*(1+$T$14), 0), ROUND(_xlfn.NORM.INV(Y1965, $D$13, $D$14)*(1+$T$14), 0))</f>
        <v>76</v>
      </c>
      <c r="AA1965" s="20">
        <f ca="1">RAND()</f>
        <v>0.84061614973629606</v>
      </c>
      <c r="AB1965" s="18">
        <f ca="1">IF(B1965=1, ROUND(_xlfn.NORM.INV(AA1965,$C$15,$C$16), 2), ROUND(_xlfn.NORM.INV(AA1965, $D$15, $D$16), 2))</f>
        <v>4121.83</v>
      </c>
      <c r="AC1965" s="15">
        <f ca="1">MIN(G1965,Z1965)</f>
        <v>24</v>
      </c>
      <c r="AD1965" s="15">
        <f ca="1">RAND()</f>
        <v>0.91260339790496792</v>
      </c>
      <c r="AE1965" s="19">
        <f ca="1">(IF(B1965=1, $G$21+($G$22-$G$21)*AD1965, $H$21+($H$22-$H$21)*AD1965))</f>
        <v>4.694111892667388E-2</v>
      </c>
      <c r="AF1965" s="15">
        <f ca="1">ROUND(AC1965*(1-AE1965), 0)</f>
        <v>23</v>
      </c>
      <c r="AG1965" s="20">
        <f ca="1">RAND()</f>
        <v>0.66635933437364792</v>
      </c>
      <c r="AH1965" s="15">
        <f ca="1">IF(B1965=1, ROUND(_xlfn.NORM.INV(AG1965,$C$17,$C$18)*(1+$T$14), 0), ROUND(_xlfn.NORM.INV(AG1965, $D$17, $D$18)*(1+$T$14), 0))</f>
        <v>359</v>
      </c>
      <c r="AI1965" s="20">
        <f ca="1">RAND()</f>
        <v>0.39747182816444493</v>
      </c>
      <c r="AJ1965" s="18">
        <f ca="1">IF(B1965=1, ROUND(_xlfn.NORM.INV(AI1965,$C$19,$C$20), 2), ROUND(_xlfn.NORM.INV(AI1965, $D$19, $D$20), 2))</f>
        <v>2198.36</v>
      </c>
      <c r="AK1965" s="15">
        <f ca="1">MIN(ROUND(H1965*(1+$C$22),0),AH1965)</f>
        <v>273</v>
      </c>
      <c r="AL1965" s="20">
        <f ca="1">RAND()</f>
        <v>0.14540994790243089</v>
      </c>
      <c r="AM1965" s="19">
        <f ca="1">(IF(B1965=1, $G$21+($G$22-$G$21)*AL1965, $H$21+($H$22-$H$21)*AL1965))</f>
        <v>2.008934817658508E-2</v>
      </c>
      <c r="AN1965" s="15">
        <f ca="1">ROUND(AK1965*(1-AM1965), 0)</f>
        <v>268</v>
      </c>
      <c r="AO1965" s="18">
        <f ca="1">SUM(IF(AN1965&gt;H1965, (AN1965-H1965)*($G$23+AJ1965), 0),IF(AF1965&gt;G1965,(AF1965-G1965)*($G$23+AB1965),0),IF(X1965&gt;F1965,(X1965-F1965)*($G$23+T1965),0),IF(P1965&gt;E1965,(P1965-E1965)*($G$23+L1965),0))</f>
        <v>24394.880000000001</v>
      </c>
      <c r="AP1965" s="18">
        <f>-$C$24</f>
        <v>-313614.51120000001</v>
      </c>
      <c r="AQ1965" s="17">
        <f ca="1">L1965*P1965+T1965*X1965+AB1965*AF1965+AJ1965*AN1965-AO1965+AP1965</f>
        <v>656259.82880000002</v>
      </c>
      <c r="AS1965" s="21">
        <f ca="1">SUM(IF(AN1965&gt;H1965, (AN1965-H1965), 0),IF(AF1965&gt;G1965,(AF1965-G1965),0),IF(X1965&gt;F1965,(X1965-F1965),0),IF(P1965&gt;E1965,(P1965-E1965),0))</f>
        <v>8</v>
      </c>
    </row>
    <row r="1966" spans="1:45" x14ac:dyDescent="0.4">
      <c r="A1966" s="15">
        <v>1938</v>
      </c>
      <c r="B1966" s="15">
        <f ca="1">IF(RAND() &lt; (8/12), 0, 1)</f>
        <v>0</v>
      </c>
      <c r="C1966" s="20">
        <f ca="1">RAND()</f>
        <v>0.1888815838253195</v>
      </c>
      <c r="D1966" s="15" t="str">
        <f ca="1">LOOKUP(C1966,$H$13:$H$16,$F$13:$F$16)</f>
        <v>Airbus A350-900</v>
      </c>
      <c r="E1966" s="15">
        <f ca="1">LOOKUP(D1966,$F$6:$F$9,$I$6:$I$9)</f>
        <v>0</v>
      </c>
      <c r="F1966" s="15">
        <f ca="1">LOOKUP(D1966,$F$6:$F$9,$J$6:$J$9)</f>
        <v>32</v>
      </c>
      <c r="G1966" s="15">
        <f ca="1">LOOKUP(D1966,$F$6:$F$9,$K$6:$K$9)</f>
        <v>21</v>
      </c>
      <c r="H1966" s="15">
        <f ca="1">LOOKUP(D1966,$F$6:$F$9,$L$6:$L$9)</f>
        <v>259</v>
      </c>
      <c r="I1966" s="20">
        <f ca="1">RAND()</f>
        <v>0.40759508689625301</v>
      </c>
      <c r="J1966" s="15">
        <f ca="1">IF(B1966=1, ROUND(_xlfn.NORM.INV(I1966,$C$5,$C$6)*(1+$T$14), 0), ROUND(_xlfn.NORM.INV(I1966, $D$5, $D$6)*(1+$T$14), 0))</f>
        <v>4</v>
      </c>
      <c r="K1966" s="20">
        <f ca="1">RAND()</f>
        <v>0.99325592611762192</v>
      </c>
      <c r="L1966" s="18">
        <f ca="1">IF(B1966=1, ROUND(_xlfn.NORM.INV(K1966,$C$7,$C$8), 2), ROUND(_xlfn.NORM.INV(K1966, $D$7, $D$8), 2))</f>
        <v>11618.39</v>
      </c>
      <c r="M1966" s="15">
        <f ca="1">MIN(E1966,J1966)</f>
        <v>0</v>
      </c>
      <c r="N1966" s="15">
        <f ca="1">RAND()</f>
        <v>2.6335381784297396E-2</v>
      </c>
      <c r="O1966" s="19">
        <f ca="1">(IF(B1966=1, $G$21+($G$22-$G$21)*N1966, $H$21+($H$22-$H$21)*N1966))</f>
        <v>1.0790061453528923E-2</v>
      </c>
      <c r="P1966" s="15">
        <f ca="1">ROUND(M1966*(1-O1966), 0)</f>
        <v>0</v>
      </c>
      <c r="Q1966" s="20">
        <f ca="1">RAND()</f>
        <v>7.0853250509003263E-2</v>
      </c>
      <c r="R1966" s="15">
        <f ca="1">IF(B1966=1, ROUND(_xlfn.NORM.INV(Q1966,$C$9,$C$10)*(1+$T$14), 0), ROUND(_xlfn.NORM.INV(Q1966, $D$9, $D$10)*(1+$T$14), 0))</f>
        <v>24</v>
      </c>
      <c r="S1966" s="20">
        <f ca="1">RAND()</f>
        <v>0.63372354026544786</v>
      </c>
      <c r="T1966" s="18">
        <f ca="1">IF(B1966=1, ROUND(_xlfn.NORM.INV(S1966,$C$11,$C$12), 2), ROUND(_xlfn.NORM.INV(S1966, $D$11, $D$12), 2))</f>
        <v>5324.06</v>
      </c>
      <c r="U1966" s="15">
        <f ca="1">MIN(F1966,R1966)</f>
        <v>24</v>
      </c>
      <c r="V1966" s="15">
        <f ca="1">RAND()</f>
        <v>4.367567563444319E-2</v>
      </c>
      <c r="W1966" s="19">
        <f ca="1">(IF(B1966=1, $G$21+($G$22-$G$21)*V1966, $H$21+($H$22-$H$21)*V1966))</f>
        <v>1.1310270269033296E-2</v>
      </c>
      <c r="X1966" s="15">
        <f ca="1">ROUND(U1966*(1-W1966), 0)</f>
        <v>24</v>
      </c>
      <c r="Y1966" s="20">
        <f ca="1">RAND()</f>
        <v>3.6140471042876987E-3</v>
      </c>
      <c r="Z1966" s="15">
        <f ca="1">IF(B1966=1, ROUND(_xlfn.NORM.INV(Y1966,$C$13,$C$14)*(1+$T$14), 0), ROUND(_xlfn.NORM.INV(Y1966, $D$13, $D$14)*(1+$T$14), 0))</f>
        <v>10</v>
      </c>
      <c r="AA1966" s="20">
        <f ca="1">RAND()</f>
        <v>0.10035883489646447</v>
      </c>
      <c r="AB1966" s="18">
        <f ca="1">IF(B1966=1, ROUND(_xlfn.NORM.INV(AA1966,$C$15,$C$16), 2), ROUND(_xlfn.NORM.INV(AA1966, $D$15, $D$16), 2))</f>
        <v>2642.46</v>
      </c>
      <c r="AC1966" s="15">
        <f ca="1">MIN(G1966,Z1966)</f>
        <v>10</v>
      </c>
      <c r="AD1966" s="15">
        <f ca="1">RAND()</f>
        <v>1.4658048683123592E-2</v>
      </c>
      <c r="AE1966" s="19">
        <f ca="1">(IF(B1966=1, $G$21+($G$22-$G$21)*AD1966, $H$21+($H$22-$H$21)*AD1966))</f>
        <v>1.0439741460493708E-2</v>
      </c>
      <c r="AF1966" s="15">
        <f ca="1">ROUND(AC1966*(1-AE1966), 0)</f>
        <v>10</v>
      </c>
      <c r="AG1966" s="20">
        <f ca="1">RAND()</f>
        <v>0.2613706733751755</v>
      </c>
      <c r="AH1966" s="15">
        <f ca="1">IF(B1966=1, ROUND(_xlfn.NORM.INV(AG1966,$C$17,$C$18)*(1+$T$14), 0), ROUND(_xlfn.NORM.INV(AG1966, $D$17, $D$18)*(1+$T$14), 0))</f>
        <v>166</v>
      </c>
      <c r="AI1966" s="20">
        <f ca="1">RAND()</f>
        <v>0.44099133205421914</v>
      </c>
      <c r="AJ1966" s="18">
        <f ca="1">IF(B1966=1, ROUND(_xlfn.NORM.INV(AI1966,$C$19,$C$20), 2), ROUND(_xlfn.NORM.INV(AI1966, $D$19, $D$20), 2))</f>
        <v>1737.45</v>
      </c>
      <c r="AK1966" s="15">
        <f ca="1">MIN(ROUND(H1966*(1+$C$22),0),AH1966)</f>
        <v>166</v>
      </c>
      <c r="AL1966" s="20">
        <f ca="1">RAND()</f>
        <v>4.7016155868714327E-2</v>
      </c>
      <c r="AM1966" s="19">
        <f ca="1">(IF(B1966=1, $G$21+($G$22-$G$21)*AL1966, $H$21+($H$22-$H$21)*AL1966))</f>
        <v>1.1410484676061429E-2</v>
      </c>
      <c r="AN1966" s="15">
        <f ca="1">ROUND(AK1966*(1-AM1966), 0)</f>
        <v>164</v>
      </c>
      <c r="AO1966" s="18">
        <f ca="1">SUM(IF(AN1966&gt;H1966, (AN1966-H1966)*($G$23+AJ1966), 0),IF(AF1966&gt;G1966,(AF1966-G1966)*($G$23+AB1966),0),IF(X1966&gt;F1966,(X1966-F1966)*($G$23+T1966),0),IF(P1966&gt;E1966,(P1966-E1966)*($G$23+L1966),0))</f>
        <v>0</v>
      </c>
      <c r="AP1966" s="18">
        <f>-$C$24</f>
        <v>-313614.51120000001</v>
      </c>
      <c r="AQ1966" s="17">
        <f ca="1">L1966*P1966+T1966*X1966+AB1966*AF1966+AJ1966*AN1966-AO1966+AP1966</f>
        <v>125529.32879999996</v>
      </c>
      <c r="AS1966" s="21">
        <f ca="1">SUM(IF(AN1966&gt;H1966, (AN1966-H1966), 0),IF(AF1966&gt;G1966,(AF1966-G1966),0),IF(X1966&gt;F1966,(X1966-F1966),0),IF(P1966&gt;E1966,(P1966-E1966),0))</f>
        <v>0</v>
      </c>
    </row>
    <row r="1967" spans="1:45" x14ac:dyDescent="0.4">
      <c r="A1967" s="15">
        <v>1939</v>
      </c>
      <c r="B1967" s="15">
        <f ca="1">IF(RAND() &lt; (8/12), 0, 1)</f>
        <v>0</v>
      </c>
      <c r="C1967" s="20">
        <f ca="1">RAND()</f>
        <v>0.73965746476919125</v>
      </c>
      <c r="D1967" s="15" t="str">
        <f ca="1">LOOKUP(C1967,$H$13:$H$16,$F$13:$F$16)</f>
        <v>Boeing 777-300ER</v>
      </c>
      <c r="E1967" s="15">
        <f ca="1">LOOKUP(D1967,$F$6:$F$9,$I$6:$I$9)</f>
        <v>8</v>
      </c>
      <c r="F1967" s="15">
        <f ca="1">LOOKUP(D1967,$F$6:$F$9,$J$6:$J$9)</f>
        <v>40</v>
      </c>
      <c r="G1967" s="15">
        <f ca="1">LOOKUP(D1967,$F$6:$F$9,$K$6:$K$9)</f>
        <v>24</v>
      </c>
      <c r="H1967" s="15">
        <f ca="1">LOOKUP(D1967,$F$6:$F$9,$L$6:$L$9)</f>
        <v>260</v>
      </c>
      <c r="I1967" s="20">
        <f ca="1">RAND()</f>
        <v>0.66052681448242778</v>
      </c>
      <c r="J1967" s="15">
        <f ca="1">IF(B1967=1, ROUND(_xlfn.NORM.INV(I1967,$C$5,$C$6)*(1+$T$14), 0), ROUND(_xlfn.NORM.INV(I1967, $D$5, $D$6)*(1+$T$14), 0))</f>
        <v>5</v>
      </c>
      <c r="K1967" s="20">
        <f ca="1">RAND()</f>
        <v>0.76229725485616384</v>
      </c>
      <c r="L1967" s="18">
        <f ca="1">IF(B1967=1, ROUND(_xlfn.NORM.INV(K1967,$C$7,$C$8), 2), ROUND(_xlfn.NORM.INV(K1967, $D$7, $D$8), 2))</f>
        <v>10817.66</v>
      </c>
      <c r="M1967" s="15">
        <f ca="1">MIN(E1967,J1967)</f>
        <v>5</v>
      </c>
      <c r="N1967" s="15">
        <f ca="1">RAND()</f>
        <v>0.41217146302417951</v>
      </c>
      <c r="O1967" s="19">
        <f ca="1">(IF(B1967=1, $G$21+($G$22-$G$21)*N1967, $H$21+($H$22-$H$21)*N1967))</f>
        <v>2.2365143890725386E-2</v>
      </c>
      <c r="P1967" s="15">
        <f ca="1">ROUND(M1967*(1-O1967), 0)</f>
        <v>5</v>
      </c>
      <c r="Q1967" s="20">
        <f ca="1">RAND()</f>
        <v>0.4480864931518016</v>
      </c>
      <c r="R1967" s="15">
        <f ca="1">IF(B1967=1, ROUND(_xlfn.NORM.INV(Q1967,$C$9,$C$10)*(1+$T$14), 0), ROUND(_xlfn.NORM.INV(Q1967, $D$9, $D$10)*(1+$T$14), 0))</f>
        <v>39</v>
      </c>
      <c r="S1967" s="20">
        <f ca="1">RAND()</f>
        <v>0.46917540380824696</v>
      </c>
      <c r="T1967" s="18">
        <f ca="1">IF(B1967=1, ROUND(_xlfn.NORM.INV(S1967,$C$11,$C$12), 2), ROUND(_xlfn.NORM.INV(S1967, $D$11, $D$12), 2))</f>
        <v>5228.57</v>
      </c>
      <c r="U1967" s="15">
        <f ca="1">MIN(F1967,R1967)</f>
        <v>39</v>
      </c>
      <c r="V1967" s="15">
        <f ca="1">RAND()</f>
        <v>0.45277211801169293</v>
      </c>
      <c r="W1967" s="19">
        <f ca="1">(IF(B1967=1, $G$21+($G$22-$G$21)*V1967, $H$21+($H$22-$H$21)*V1967))</f>
        <v>2.3583163540350789E-2</v>
      </c>
      <c r="X1967" s="15">
        <f ca="1">ROUND(U1967*(1-W1967), 0)</f>
        <v>38</v>
      </c>
      <c r="Y1967" s="20">
        <f ca="1">RAND()</f>
        <v>0.97950125308709712</v>
      </c>
      <c r="Z1967" s="15">
        <f ca="1">IF(B1967=1, ROUND(_xlfn.NORM.INV(Y1967,$C$13,$C$14)*(1+$T$14), 0), ROUND(_xlfn.NORM.INV(Y1967, $D$13, $D$14)*(1+$T$14), 0))</f>
        <v>55</v>
      </c>
      <c r="AA1967" s="20">
        <f ca="1">RAND()</f>
        <v>0.34251185693953179</v>
      </c>
      <c r="AB1967" s="18">
        <f ca="1">IF(B1967=1, ROUND(_xlfn.NORM.INV(AA1967,$C$15,$C$16), 2), ROUND(_xlfn.NORM.INV(AA1967, $D$15, $D$16), 2))</f>
        <v>2748.67</v>
      </c>
      <c r="AC1967" s="15">
        <f ca="1">MIN(G1967,Z1967)</f>
        <v>24</v>
      </c>
      <c r="AD1967" s="15">
        <f ca="1">RAND()</f>
        <v>0.41249527160958843</v>
      </c>
      <c r="AE1967" s="19">
        <f ca="1">(IF(B1967=1, $G$21+($G$22-$G$21)*AD1967, $H$21+($H$22-$H$21)*AD1967))</f>
        <v>2.237485814828765E-2</v>
      </c>
      <c r="AF1967" s="15">
        <f ca="1">ROUND(AC1967*(1-AE1967), 0)</f>
        <v>23</v>
      </c>
      <c r="AG1967" s="20">
        <f ca="1">RAND()</f>
        <v>0.25735555857324144</v>
      </c>
      <c r="AH1967" s="15">
        <f ca="1">IF(B1967=1, ROUND(_xlfn.NORM.INV(AG1967,$C$17,$C$18)*(1+$T$14), 0), ROUND(_xlfn.NORM.INV(AG1967, $D$17, $D$18)*(1+$T$14), 0))</f>
        <v>165</v>
      </c>
      <c r="AI1967" s="20">
        <f ca="1">RAND()</f>
        <v>0.95722121912356084</v>
      </c>
      <c r="AJ1967" s="18">
        <f ca="1">IF(B1967=1, ROUND(_xlfn.NORM.INV(AI1967,$C$19,$C$20), 2), ROUND(_xlfn.NORM.INV(AI1967, $D$19, $D$20), 2))</f>
        <v>1879.33</v>
      </c>
      <c r="AK1967" s="15">
        <f ca="1">MIN(ROUND(H1967*(1+$C$22),0),AH1967)</f>
        <v>165</v>
      </c>
      <c r="AL1967" s="20">
        <f ca="1">RAND()</f>
        <v>0.20686466889828015</v>
      </c>
      <c r="AM1967" s="19">
        <f ca="1">(IF(B1967=1, $G$21+($G$22-$G$21)*AL1967, $H$21+($H$22-$H$21)*AL1967))</f>
        <v>1.6205940066948404E-2</v>
      </c>
      <c r="AN1967" s="15">
        <f ca="1">ROUND(AK1967*(1-AM1967), 0)</f>
        <v>162</v>
      </c>
      <c r="AO1967" s="18">
        <f ca="1">SUM(IF(AN1967&gt;H1967, (AN1967-H1967)*($G$23+AJ1967), 0),IF(AF1967&gt;G1967,(AF1967-G1967)*($G$23+AB1967),0),IF(X1967&gt;F1967,(X1967-F1967)*($G$23+T1967),0),IF(P1967&gt;E1967,(P1967-E1967)*($G$23+L1967),0))</f>
        <v>0</v>
      </c>
      <c r="AP1967" s="18">
        <f>-$C$24</f>
        <v>-313614.51120000001</v>
      </c>
      <c r="AQ1967" s="17">
        <f ca="1">L1967*P1967+T1967*X1967+AB1967*AF1967+AJ1967*AN1967-AO1967+AP1967</f>
        <v>306830.31879999995</v>
      </c>
      <c r="AS1967" s="21">
        <f ca="1">SUM(IF(AN1967&gt;H1967, (AN1967-H1967), 0),IF(AF1967&gt;G1967,(AF1967-G1967),0),IF(X1967&gt;F1967,(X1967-F1967),0),IF(P1967&gt;E1967,(P1967-E1967),0))</f>
        <v>0</v>
      </c>
    </row>
    <row r="1968" spans="1:45" x14ac:dyDescent="0.4">
      <c r="A1968" s="15">
        <v>1940</v>
      </c>
      <c r="B1968" s="15">
        <f ca="1">IF(RAND() &lt; (8/12), 0, 1)</f>
        <v>0</v>
      </c>
      <c r="C1968" s="20">
        <f ca="1">RAND()</f>
        <v>0.87598983112531825</v>
      </c>
      <c r="D1968" s="15" t="str">
        <f ca="1">LOOKUP(C1968,$H$13:$H$16,$F$13:$F$16)</f>
        <v>Boeing 777-300ER</v>
      </c>
      <c r="E1968" s="15">
        <f ca="1">LOOKUP(D1968,$F$6:$F$9,$I$6:$I$9)</f>
        <v>8</v>
      </c>
      <c r="F1968" s="15">
        <f ca="1">LOOKUP(D1968,$F$6:$F$9,$J$6:$J$9)</f>
        <v>40</v>
      </c>
      <c r="G1968" s="15">
        <f ca="1">LOOKUP(D1968,$F$6:$F$9,$K$6:$K$9)</f>
        <v>24</v>
      </c>
      <c r="H1968" s="15">
        <f ca="1">LOOKUP(D1968,$F$6:$F$9,$L$6:$L$9)</f>
        <v>260</v>
      </c>
      <c r="I1968" s="20">
        <f ca="1">RAND()</f>
        <v>0.89023515721874602</v>
      </c>
      <c r="J1968" s="15">
        <f ca="1">IF(B1968=1, ROUND(_xlfn.NORM.INV(I1968,$C$5,$C$6)*(1+$T$14), 0), ROUND(_xlfn.NORM.INV(I1968, $D$5, $D$6)*(1+$T$14), 0))</f>
        <v>5</v>
      </c>
      <c r="K1968" s="20">
        <f ca="1">RAND()</f>
        <v>0.32371105699680924</v>
      </c>
      <c r="L1968" s="18">
        <f ca="1">IF(B1968=1, ROUND(_xlfn.NORM.INV(K1968,$C$7,$C$8), 2), ROUND(_xlfn.NORM.INV(K1968, $D$7, $D$8), 2))</f>
        <v>10283.94</v>
      </c>
      <c r="M1968" s="15">
        <f ca="1">MIN(E1968,J1968)</f>
        <v>5</v>
      </c>
      <c r="N1968" s="15">
        <f ca="1">RAND()</f>
        <v>0.21358274385784559</v>
      </c>
      <c r="O1968" s="19">
        <f ca="1">(IF(B1968=1, $G$21+($G$22-$G$21)*N1968, $H$21+($H$22-$H$21)*N1968))</f>
        <v>1.6407482315735369E-2</v>
      </c>
      <c r="P1968" s="15">
        <f ca="1">ROUND(M1968*(1-O1968), 0)</f>
        <v>5</v>
      </c>
      <c r="Q1968" s="20">
        <f ca="1">RAND()</f>
        <v>0.47214228750816056</v>
      </c>
      <c r="R1968" s="15">
        <f ca="1">IF(B1968=1, ROUND(_xlfn.NORM.INV(Q1968,$C$9,$C$10)*(1+$T$14), 0), ROUND(_xlfn.NORM.INV(Q1968, $D$9, $D$10)*(1+$T$14), 0))</f>
        <v>39</v>
      </c>
      <c r="S1968" s="20">
        <f ca="1">RAND()</f>
        <v>0.54654409141167104</v>
      </c>
      <c r="T1968" s="18">
        <f ca="1">IF(B1968=1, ROUND(_xlfn.NORM.INV(S1968,$C$11,$C$12), 2), ROUND(_xlfn.NORM.INV(S1968, $D$11, $D$12), 2))</f>
        <v>5272.84</v>
      </c>
      <c r="U1968" s="15">
        <f ca="1">MIN(F1968,R1968)</f>
        <v>39</v>
      </c>
      <c r="V1968" s="15">
        <f ca="1">RAND()</f>
        <v>0.75301509676122047</v>
      </c>
      <c r="W1968" s="19">
        <f ca="1">(IF(B1968=1, $G$21+($G$22-$G$21)*V1968, $H$21+($H$22-$H$21)*V1968))</f>
        <v>3.2590452902836617E-2</v>
      </c>
      <c r="X1968" s="15">
        <f ca="1">ROUND(U1968*(1-W1968), 0)</f>
        <v>38</v>
      </c>
      <c r="Y1968" s="20">
        <f ca="1">RAND()</f>
        <v>0.57614861775025827</v>
      </c>
      <c r="Z1968" s="15">
        <f ca="1">IF(B1968=1, ROUND(_xlfn.NORM.INV(Y1968,$C$13,$C$14)*(1+$T$14), 0), ROUND(_xlfn.NORM.INV(Y1968, $D$13, $D$14)*(1+$T$14), 0))</f>
        <v>38</v>
      </c>
      <c r="AA1968" s="20">
        <f ca="1">RAND()</f>
        <v>0.33869282119699362</v>
      </c>
      <c r="AB1968" s="18">
        <f ca="1">IF(B1968=1, ROUND(_xlfn.NORM.INV(AA1968,$C$15,$C$16), 2), ROUND(_xlfn.NORM.INV(AA1968, $D$15, $D$16), 2))</f>
        <v>2747.4</v>
      </c>
      <c r="AC1968" s="15">
        <f ca="1">MIN(G1968,Z1968)</f>
        <v>24</v>
      </c>
      <c r="AD1968" s="15">
        <f ca="1">RAND()</f>
        <v>0.55407600245570354</v>
      </c>
      <c r="AE1968" s="19">
        <f ca="1">(IF(B1968=1, $G$21+($G$22-$G$21)*AD1968, $H$21+($H$22-$H$21)*AD1968))</f>
        <v>2.6622280073671109E-2</v>
      </c>
      <c r="AF1968" s="15">
        <f ca="1">ROUND(AC1968*(1-AE1968), 0)</f>
        <v>23</v>
      </c>
      <c r="AG1968" s="20">
        <f ca="1">RAND()</f>
        <v>0.36496040100128713</v>
      </c>
      <c r="AH1968" s="15">
        <f ca="1">IF(B1968=1, ROUND(_xlfn.NORM.INV(AG1968,$C$17,$C$18)*(1+$T$14), 0), ROUND(_xlfn.NORM.INV(AG1968, $D$17, $D$18)*(1+$T$14), 0))</f>
        <v>181</v>
      </c>
      <c r="AI1968" s="20">
        <f ca="1">RAND()</f>
        <v>0.57481245221465782</v>
      </c>
      <c r="AJ1968" s="18">
        <f ca="1">IF(B1968=1, ROUND(_xlfn.NORM.INV(AI1968,$C$19,$C$20), 2), ROUND(_xlfn.NORM.INV(AI1968, $D$19, $D$20), 2))</f>
        <v>1763.06</v>
      </c>
      <c r="AK1968" s="15">
        <f ca="1">MIN(ROUND(H1968*(1+$C$22),0),AH1968)</f>
        <v>181</v>
      </c>
      <c r="AL1968" s="20">
        <f ca="1">RAND()</f>
        <v>0.95292622386875925</v>
      </c>
      <c r="AM1968" s="19">
        <f ca="1">(IF(B1968=1, $G$21+($G$22-$G$21)*AL1968, $H$21+($H$22-$H$21)*AL1968))</f>
        <v>3.8587786716062777E-2</v>
      </c>
      <c r="AN1968" s="15">
        <f ca="1">ROUND(AK1968*(1-AM1968), 0)</f>
        <v>174</v>
      </c>
      <c r="AO1968" s="18">
        <f ca="1">SUM(IF(AN1968&gt;H1968, (AN1968-H1968)*($G$23+AJ1968), 0),IF(AF1968&gt;G1968,(AF1968-G1968)*($G$23+AB1968),0),IF(X1968&gt;F1968,(X1968-F1968)*($G$23+T1968),0),IF(P1968&gt;E1968,(P1968-E1968)*($G$23+L1968),0))</f>
        <v>0</v>
      </c>
      <c r="AP1968" s="18">
        <f>-$C$24</f>
        <v>-313614.51120000001</v>
      </c>
      <c r="AQ1968" s="17">
        <f ca="1">L1968*P1968+T1968*X1968+AB1968*AF1968+AJ1968*AN1968-AO1968+AP1968</f>
        <v>308135.7488</v>
      </c>
      <c r="AS1968" s="21">
        <f ca="1">SUM(IF(AN1968&gt;H1968, (AN1968-H1968), 0),IF(AF1968&gt;G1968,(AF1968-G1968),0),IF(X1968&gt;F1968,(X1968-F1968),0),IF(P1968&gt;E1968,(P1968-E1968),0))</f>
        <v>0</v>
      </c>
    </row>
    <row r="1969" spans="1:45" x14ac:dyDescent="0.4">
      <c r="A1969" s="15">
        <v>1941</v>
      </c>
      <c r="B1969" s="15">
        <f ca="1">IF(RAND() &lt; (8/12), 0, 1)</f>
        <v>1</v>
      </c>
      <c r="C1969" s="20">
        <f ca="1">RAND()</f>
        <v>0.72783820889717543</v>
      </c>
      <c r="D1969" s="15" t="str">
        <f ca="1">LOOKUP(C1969,$H$13:$H$16,$F$13:$F$16)</f>
        <v>Boeing 777-300ER</v>
      </c>
      <c r="E1969" s="15">
        <f ca="1">LOOKUP(D1969,$F$6:$F$9,$I$6:$I$9)</f>
        <v>8</v>
      </c>
      <c r="F1969" s="15">
        <f ca="1">LOOKUP(D1969,$F$6:$F$9,$J$6:$J$9)</f>
        <v>40</v>
      </c>
      <c r="G1969" s="15">
        <f ca="1">LOOKUP(D1969,$F$6:$F$9,$K$6:$K$9)</f>
        <v>24</v>
      </c>
      <c r="H1969" s="15">
        <f ca="1">LOOKUP(D1969,$F$6:$F$9,$L$6:$L$9)</f>
        <v>260</v>
      </c>
      <c r="I1969" s="20">
        <f ca="1">RAND()</f>
        <v>7.398628373788374E-2</v>
      </c>
      <c r="J1969" s="15">
        <f ca="1">IF(B1969=1, ROUND(_xlfn.NORM.INV(I1969,$C$5,$C$6)*(1+$T$14), 0), ROUND(_xlfn.NORM.INV(I1969, $D$5, $D$6)*(1+$T$14), 0))</f>
        <v>3</v>
      </c>
      <c r="K1969" s="20">
        <f ca="1">RAND()</f>
        <v>0.61349918702797679</v>
      </c>
      <c r="L1969" s="18">
        <f ca="1">IF(B1969=1, ROUND(_xlfn.NORM.INV(K1969,$C$7,$C$8), 2), ROUND(_xlfn.NORM.INV(K1969, $D$7, $D$8), 2))</f>
        <v>14179.08</v>
      </c>
      <c r="M1969" s="15">
        <f ca="1">MIN(E1969,J1969)</f>
        <v>3</v>
      </c>
      <c r="N1969" s="15">
        <f ca="1">RAND()</f>
        <v>0.25914020199866861</v>
      </c>
      <c r="O1969" s="19">
        <f ca="1">(IF(B1969=1, $G$21+($G$22-$G$21)*N1969, $H$21+($H$22-$H$21)*N1969))</f>
        <v>2.4069907069953402E-2</v>
      </c>
      <c r="P1969" s="15">
        <f ca="1">ROUND(M1969*(1-O1969), 0)</f>
        <v>3</v>
      </c>
      <c r="Q1969" s="20">
        <f ca="1">RAND()</f>
        <v>4.3089754440928107E-4</v>
      </c>
      <c r="R1969" s="15">
        <f ca="1">IF(B1969=1, ROUND(_xlfn.NORM.INV(Q1969,$C$9,$C$10)*(1+$T$14), 0), ROUND(_xlfn.NORM.INV(Q1969, $D$9, $D$10)*(1+$T$14), 0))</f>
        <v>-23</v>
      </c>
      <c r="S1969" s="20">
        <f ca="1">RAND()</f>
        <v>0.16259076789381244</v>
      </c>
      <c r="T1969" s="18">
        <f ca="1">IF(B1969=1, ROUND(_xlfn.NORM.INV(S1969,$C$11,$C$12), 2), ROUND(_xlfn.NORM.INV(S1969, $D$11, $D$12), 2))</f>
        <v>5942.28</v>
      </c>
      <c r="U1969" s="15">
        <f ca="1">MIN(F1969,R1969)</f>
        <v>-23</v>
      </c>
      <c r="V1969" s="15">
        <f ca="1">RAND()</f>
        <v>0.44350126005221935</v>
      </c>
      <c r="W1969" s="19">
        <f ca="1">(IF(B1969=1, $G$21+($G$22-$G$21)*V1969, $H$21+($H$22-$H$21)*V1969))</f>
        <v>3.0522544101827677E-2</v>
      </c>
      <c r="X1969" s="15">
        <f ca="1">ROUND(U1969*(1-W1969), 0)</f>
        <v>-22</v>
      </c>
      <c r="Y1969" s="20">
        <f ca="1">RAND()</f>
        <v>0.40000537504871436</v>
      </c>
      <c r="Z1969" s="15">
        <f ca="1">IF(B1969=1, ROUND(_xlfn.NORM.INV(Y1969,$C$13,$C$14)*(1+$T$14), 0), ROUND(_xlfn.NORM.INV(Y1969, $D$13, $D$14)*(1+$T$14), 0))</f>
        <v>49</v>
      </c>
      <c r="AA1969" s="20">
        <f ca="1">RAND()</f>
        <v>0.38102430089604611</v>
      </c>
      <c r="AB1969" s="18">
        <f ca="1">IF(B1969=1, ROUND(_xlfn.NORM.INV(AA1969,$C$15,$C$16), 2), ROUND(_xlfn.NORM.INV(AA1969, $D$15, $D$16), 2))</f>
        <v>3496.75</v>
      </c>
      <c r="AC1969" s="15">
        <f ca="1">MIN(G1969,Z1969)</f>
        <v>24</v>
      </c>
      <c r="AD1969" s="15">
        <f ca="1">RAND()</f>
        <v>0.77756677105166427</v>
      </c>
      <c r="AE1969" s="19">
        <f ca="1">(IF(B1969=1, $G$21+($G$22-$G$21)*AD1969, $H$21+($H$22-$H$21)*AD1969))</f>
        <v>4.2214836986808252E-2</v>
      </c>
      <c r="AF1969" s="15">
        <f ca="1">ROUND(AC1969*(1-AE1969), 0)</f>
        <v>23</v>
      </c>
      <c r="AG1969" s="20">
        <f ca="1">RAND()</f>
        <v>0.92425491023530659</v>
      </c>
      <c r="AH1969" s="15">
        <f ca="1">IF(B1969=1, ROUND(_xlfn.NORM.INV(AG1969,$C$17,$C$18)*(1+$T$14), 0), ROUND(_xlfn.NORM.INV(AG1969, $D$17, $D$18)*(1+$T$14), 0))</f>
        <v>485</v>
      </c>
      <c r="AI1969" s="20">
        <f ca="1">RAND()</f>
        <v>0.50309501414375202</v>
      </c>
      <c r="AJ1969" s="18">
        <f ca="1">IF(B1969=1, ROUND(_xlfn.NORM.INV(AI1969,$C$19,$C$20), 2), ROUND(_xlfn.NORM.INV(AI1969, $D$19, $D$20), 2))</f>
        <v>2278.81</v>
      </c>
      <c r="AK1969" s="15">
        <f ca="1">MIN(ROUND(H1969*(1+$C$22),0),AH1969)</f>
        <v>273</v>
      </c>
      <c r="AL1969" s="20">
        <f ca="1">RAND()</f>
        <v>0.53575824228692082</v>
      </c>
      <c r="AM1969" s="19">
        <f ca="1">(IF(B1969=1, $G$21+($G$22-$G$21)*AL1969, $H$21+($H$22-$H$21)*AL1969))</f>
        <v>3.3751538480042226E-2</v>
      </c>
      <c r="AN1969" s="15">
        <f ca="1">ROUND(AK1969*(1-AM1969), 0)</f>
        <v>264</v>
      </c>
      <c r="AO1969" s="18">
        <f ca="1">SUM(IF(AN1969&gt;H1969, (AN1969-H1969)*($G$23+AJ1969), 0),IF(AF1969&gt;G1969,(AF1969-G1969)*($G$23+AB1969),0),IF(X1969&gt;F1969,(X1969-F1969)*($G$23+T1969),0),IF(P1969&gt;E1969,(P1969-E1969)*($G$23+L1969),0))</f>
        <v>12519.24</v>
      </c>
      <c r="AP1969" s="18">
        <f>-$C$24</f>
        <v>-313614.51120000001</v>
      </c>
      <c r="AQ1969" s="17">
        <f ca="1">L1969*P1969+T1969*X1969+AB1969*AF1969+AJ1969*AN1969-AO1969+AP1969</f>
        <v>267704.41879999993</v>
      </c>
      <c r="AS1969" s="21">
        <f ca="1">SUM(IF(AN1969&gt;H1969, (AN1969-H1969), 0),IF(AF1969&gt;G1969,(AF1969-G1969),0),IF(X1969&gt;F1969,(X1969-F1969),0),IF(P1969&gt;E1969,(P1969-E1969),0))</f>
        <v>4</v>
      </c>
    </row>
    <row r="1970" spans="1:45" x14ac:dyDescent="0.4">
      <c r="A1970" s="15">
        <v>1942</v>
      </c>
      <c r="B1970" s="15">
        <f ca="1">IF(RAND() &lt; (8/12), 0, 1)</f>
        <v>0</v>
      </c>
      <c r="C1970" s="20">
        <f ca="1">RAND()</f>
        <v>0.19930541364353094</v>
      </c>
      <c r="D1970" s="15" t="str">
        <f ca="1">LOOKUP(C1970,$H$13:$H$16,$F$13:$F$16)</f>
        <v>Airbus A350-900</v>
      </c>
      <c r="E1970" s="15">
        <f ca="1">LOOKUP(D1970,$F$6:$F$9,$I$6:$I$9)</f>
        <v>0</v>
      </c>
      <c r="F1970" s="15">
        <f ca="1">LOOKUP(D1970,$F$6:$F$9,$J$6:$J$9)</f>
        <v>32</v>
      </c>
      <c r="G1970" s="15">
        <f ca="1">LOOKUP(D1970,$F$6:$F$9,$K$6:$K$9)</f>
        <v>21</v>
      </c>
      <c r="H1970" s="15">
        <f ca="1">LOOKUP(D1970,$F$6:$F$9,$L$6:$L$9)</f>
        <v>259</v>
      </c>
      <c r="I1970" s="20">
        <f ca="1">RAND()</f>
        <v>0.92207561700529517</v>
      </c>
      <c r="J1970" s="15">
        <f ca="1">IF(B1970=1, ROUND(_xlfn.NORM.INV(I1970,$C$5,$C$6)*(1+$T$14), 0), ROUND(_xlfn.NORM.INV(I1970, $D$5, $D$6)*(1+$T$14), 0))</f>
        <v>6</v>
      </c>
      <c r="K1970" s="20">
        <f ca="1">RAND()</f>
        <v>0.58925139188832798</v>
      </c>
      <c r="L1970" s="18">
        <f ca="1">IF(B1970=1, ROUND(_xlfn.NORM.INV(K1970,$C$7,$C$8), 2), ROUND(_xlfn.NORM.INV(K1970, $D$7, $D$8), 2))</f>
        <v>10595.21</v>
      </c>
      <c r="M1970" s="15">
        <f ca="1">MIN(E1970,J1970)</f>
        <v>0</v>
      </c>
      <c r="N1970" s="15">
        <f ca="1">RAND()</f>
        <v>0.7619413904204041</v>
      </c>
      <c r="O1970" s="19">
        <f ca="1">(IF(B1970=1, $G$21+($G$22-$G$21)*N1970, $H$21+($H$22-$H$21)*N1970))</f>
        <v>3.2858241712612125E-2</v>
      </c>
      <c r="P1970" s="15">
        <f ca="1">ROUND(M1970*(1-O1970), 0)</f>
        <v>0</v>
      </c>
      <c r="Q1970" s="20">
        <f ca="1">RAND()</f>
        <v>1.3262843054775209E-2</v>
      </c>
      <c r="R1970" s="15">
        <f ca="1">IF(B1970=1, ROUND(_xlfn.NORM.INV(Q1970,$C$9,$C$10)*(1+$T$14), 0), ROUND(_xlfn.NORM.INV(Q1970, $D$9, $D$10)*(1+$T$14), 0))</f>
        <v>17</v>
      </c>
      <c r="S1970" s="20">
        <f ca="1">RAND()</f>
        <v>5.33345656011317E-2</v>
      </c>
      <c r="T1970" s="18">
        <f ca="1">IF(B1970=1, ROUND(_xlfn.NORM.INV(S1970,$C$11,$C$12), 2), ROUND(_xlfn.NORM.INV(S1970, $D$11, $D$12), 2))</f>
        <v>4878.54</v>
      </c>
      <c r="U1970" s="15">
        <f ca="1">MIN(F1970,R1970)</f>
        <v>17</v>
      </c>
      <c r="V1970" s="15">
        <f ca="1">RAND()</f>
        <v>0.78138670887661255</v>
      </c>
      <c r="W1970" s="19">
        <f ca="1">(IF(B1970=1, $G$21+($G$22-$G$21)*V1970, $H$21+($H$22-$H$21)*V1970))</f>
        <v>3.3441601266298374E-2</v>
      </c>
      <c r="X1970" s="15">
        <f ca="1">ROUND(U1970*(1-W1970), 0)</f>
        <v>16</v>
      </c>
      <c r="Y1970" s="20">
        <f ca="1">RAND()</f>
        <v>0.26224727639258183</v>
      </c>
      <c r="Z1970" s="15">
        <f ca="1">IF(B1970=1, ROUND(_xlfn.NORM.INV(Y1970,$C$13,$C$14)*(1+$T$14), 0), ROUND(_xlfn.NORM.INV(Y1970, $D$13, $D$14)*(1+$T$14), 0))</f>
        <v>30</v>
      </c>
      <c r="AA1970" s="20">
        <f ca="1">RAND()</f>
        <v>0.21308609038794823</v>
      </c>
      <c r="AB1970" s="18">
        <f ca="1">IF(B1970=1, ROUND(_xlfn.NORM.INV(AA1970,$C$15,$C$16), 2), ROUND(_xlfn.NORM.INV(AA1970, $D$15, $D$16), 2))</f>
        <v>2701.25</v>
      </c>
      <c r="AC1970" s="15">
        <f ca="1">MIN(G1970,Z1970)</f>
        <v>21</v>
      </c>
      <c r="AD1970" s="15">
        <f ca="1">RAND()</f>
        <v>0.72969081723297247</v>
      </c>
      <c r="AE1970" s="19">
        <f ca="1">(IF(B1970=1, $G$21+($G$22-$G$21)*AD1970, $H$21+($H$22-$H$21)*AD1970))</f>
        <v>3.1890724516989176E-2</v>
      </c>
      <c r="AF1970" s="15">
        <f ca="1">ROUND(AC1970*(1-AE1970), 0)</f>
        <v>20</v>
      </c>
      <c r="AG1970" s="20">
        <f ca="1">RAND()</f>
        <v>0.22269495650138993</v>
      </c>
      <c r="AH1970" s="15">
        <f ca="1">IF(B1970=1, ROUND(_xlfn.NORM.INV(AG1970,$C$17,$C$18)*(1+$T$14), 0), ROUND(_xlfn.NORM.INV(AG1970, $D$17, $D$18)*(1+$T$14), 0))</f>
        <v>159</v>
      </c>
      <c r="AI1970" s="20">
        <f ca="1">RAND()</f>
        <v>0.15746623636390489</v>
      </c>
      <c r="AJ1970" s="18">
        <f ca="1">IF(B1970=1, ROUND(_xlfn.NORM.INV(AI1970,$C$19,$C$20), 2), ROUND(_xlfn.NORM.INV(AI1970, $D$19, $D$20), 2))</f>
        <v>1672.4</v>
      </c>
      <c r="AK1970" s="15">
        <f ca="1">MIN(ROUND(H1970*(1+$C$22),0),AH1970)</f>
        <v>159</v>
      </c>
      <c r="AL1970" s="20">
        <f ca="1">RAND()</f>
        <v>0.55384756932437329</v>
      </c>
      <c r="AM1970" s="19">
        <f ca="1">(IF(B1970=1, $G$21+($G$22-$G$21)*AL1970, $H$21+($H$22-$H$21)*AL1970))</f>
        <v>2.6615427079731198E-2</v>
      </c>
      <c r="AN1970" s="15">
        <f ca="1">ROUND(AK1970*(1-AM1970), 0)</f>
        <v>155</v>
      </c>
      <c r="AO1970" s="18">
        <f ca="1">SUM(IF(AN1970&gt;H1970, (AN1970-H1970)*($G$23+AJ1970), 0),IF(AF1970&gt;G1970,(AF1970-G1970)*($G$23+AB1970),0),IF(X1970&gt;F1970,(X1970-F1970)*($G$23+T1970),0),IF(P1970&gt;E1970,(P1970-E1970)*($G$23+L1970),0))</f>
        <v>0</v>
      </c>
      <c r="AP1970" s="18">
        <f>-$C$24</f>
        <v>-313614.51120000001</v>
      </c>
      <c r="AQ1970" s="17">
        <f ca="1">L1970*P1970+T1970*X1970+AB1970*AF1970+AJ1970*AN1970-AO1970+AP1970</f>
        <v>77689.128800000006</v>
      </c>
      <c r="AS1970" s="21">
        <f ca="1">SUM(IF(AN1970&gt;H1970, (AN1970-H1970), 0),IF(AF1970&gt;G1970,(AF1970-G1970),0),IF(X1970&gt;F1970,(X1970-F1970),0),IF(P1970&gt;E1970,(P1970-E1970),0))</f>
        <v>0</v>
      </c>
    </row>
    <row r="1971" spans="1:45" x14ac:dyDescent="0.4">
      <c r="A1971" s="15">
        <v>1943</v>
      </c>
      <c r="B1971" s="15">
        <f ca="1">IF(RAND() &lt; (8/12), 0, 1)</f>
        <v>0</v>
      </c>
      <c r="C1971" s="20">
        <f ca="1">RAND()</f>
        <v>8.3214734921062794E-2</v>
      </c>
      <c r="D1971" s="15" t="str">
        <f ca="1">LOOKUP(C1971,$H$13:$H$16,$F$13:$F$16)</f>
        <v>Airbus A350-900</v>
      </c>
      <c r="E1971" s="15">
        <f ca="1">LOOKUP(D1971,$F$6:$F$9,$I$6:$I$9)</f>
        <v>0</v>
      </c>
      <c r="F1971" s="15">
        <f ca="1">LOOKUP(D1971,$F$6:$F$9,$J$6:$J$9)</f>
        <v>32</v>
      </c>
      <c r="G1971" s="15">
        <f ca="1">LOOKUP(D1971,$F$6:$F$9,$K$6:$K$9)</f>
        <v>21</v>
      </c>
      <c r="H1971" s="15">
        <f ca="1">LOOKUP(D1971,$F$6:$F$9,$L$6:$L$9)</f>
        <v>259</v>
      </c>
      <c r="I1971" s="20">
        <f ca="1">RAND()</f>
        <v>0.19336418494273022</v>
      </c>
      <c r="J1971" s="15">
        <f ca="1">IF(B1971=1, ROUND(_xlfn.NORM.INV(I1971,$C$5,$C$6)*(1+$T$14), 0), ROUND(_xlfn.NORM.INV(I1971, $D$5, $D$6)*(1+$T$14), 0))</f>
        <v>3</v>
      </c>
      <c r="K1971" s="20">
        <f ca="1">RAND()</f>
        <v>4.7455355031306268E-2</v>
      </c>
      <c r="L1971" s="18">
        <f ca="1">IF(B1971=1, ROUND(_xlfn.NORM.INV(K1971,$C$7,$C$8), 2), ROUND(_xlfn.NORM.INV(K1971, $D$7, $D$8), 2))</f>
        <v>9731.24</v>
      </c>
      <c r="M1971" s="15">
        <f ca="1">MIN(E1971,J1971)</f>
        <v>0</v>
      </c>
      <c r="N1971" s="15">
        <f ca="1">RAND()</f>
        <v>0.59532890376918923</v>
      </c>
      <c r="O1971" s="19">
        <f ca="1">(IF(B1971=1, $G$21+($G$22-$G$21)*N1971, $H$21+($H$22-$H$21)*N1971))</f>
        <v>2.7859867113075677E-2</v>
      </c>
      <c r="P1971" s="15">
        <f ca="1">ROUND(M1971*(1-O1971), 0)</f>
        <v>0</v>
      </c>
      <c r="Q1971" s="20">
        <f ca="1">RAND()</f>
        <v>0.18736319508564847</v>
      </c>
      <c r="R1971" s="15">
        <f ca="1">IF(B1971=1, ROUND(_xlfn.NORM.INV(Q1971,$C$9,$C$10)*(1+$T$14), 0), ROUND(_xlfn.NORM.INV(Q1971, $D$9, $D$10)*(1+$T$14), 0))</f>
        <v>31</v>
      </c>
      <c r="S1971" s="20">
        <f ca="1">RAND()</f>
        <v>0.87485125411313269</v>
      </c>
      <c r="T1971" s="18">
        <f ca="1">IF(B1971=1, ROUND(_xlfn.NORM.INV(S1971,$C$11,$C$12), 2), ROUND(_xlfn.NORM.INV(S1971, $D$11, $D$12), 2))</f>
        <v>5508.17</v>
      </c>
      <c r="U1971" s="15">
        <f ca="1">MIN(F1971,R1971)</f>
        <v>31</v>
      </c>
      <c r="V1971" s="15">
        <f ca="1">RAND()</f>
        <v>0.1656561415432648</v>
      </c>
      <c r="W1971" s="19">
        <f ca="1">(IF(B1971=1, $G$21+($G$22-$G$21)*V1971, $H$21+($H$22-$H$21)*V1971))</f>
        <v>1.4969684246297944E-2</v>
      </c>
      <c r="X1971" s="15">
        <f ca="1">ROUND(U1971*(1-W1971), 0)</f>
        <v>31</v>
      </c>
      <c r="Y1971" s="20">
        <f ca="1">RAND()</f>
        <v>0.71636906343520002</v>
      </c>
      <c r="Z1971" s="15">
        <f ca="1">IF(B1971=1, ROUND(_xlfn.NORM.INV(Y1971,$C$13,$C$14)*(1+$T$14), 0), ROUND(_xlfn.NORM.INV(Y1971, $D$13, $D$14)*(1+$T$14), 0))</f>
        <v>41</v>
      </c>
      <c r="AA1971" s="20">
        <f ca="1">RAND()</f>
        <v>0.40730377330697831</v>
      </c>
      <c r="AB1971" s="18">
        <f ca="1">IF(B1971=1, ROUND(_xlfn.NORM.INV(AA1971,$C$15,$C$16), 2), ROUND(_xlfn.NORM.INV(AA1971, $D$15, $D$16), 2))</f>
        <v>2769.47</v>
      </c>
      <c r="AC1971" s="15">
        <f ca="1">MIN(G1971,Z1971)</f>
        <v>21</v>
      </c>
      <c r="AD1971" s="15">
        <f ca="1">RAND()</f>
        <v>0.1307618532117365</v>
      </c>
      <c r="AE1971" s="19">
        <f ca="1">(IF(B1971=1, $G$21+($G$22-$G$21)*AD1971, $H$21+($H$22-$H$21)*AD1971))</f>
        <v>1.3922855596352094E-2</v>
      </c>
      <c r="AF1971" s="15">
        <f ca="1">ROUND(AC1971*(1-AE1971), 0)</f>
        <v>21</v>
      </c>
      <c r="AG1971" s="20">
        <f ca="1">RAND()</f>
        <v>0.36300481846437405</v>
      </c>
      <c r="AH1971" s="15">
        <f ca="1">IF(B1971=1, ROUND(_xlfn.NORM.INV(AG1971,$C$17,$C$18)*(1+$T$14), 0), ROUND(_xlfn.NORM.INV(AG1971, $D$17, $D$18)*(1+$T$14), 0))</f>
        <v>181</v>
      </c>
      <c r="AI1971" s="20">
        <f ca="1">RAND()</f>
        <v>0.12004252275428362</v>
      </c>
      <c r="AJ1971" s="18">
        <f ca="1">IF(B1971=1, ROUND(_xlfn.NORM.INV(AI1971,$C$19,$C$20), 2), ROUND(_xlfn.NORM.INV(AI1971, $D$19, $D$20), 2))</f>
        <v>1659.49</v>
      </c>
      <c r="AK1971" s="15">
        <f ca="1">MIN(ROUND(H1971*(1+$C$22),0),AH1971)</f>
        <v>181</v>
      </c>
      <c r="AL1971" s="20">
        <f ca="1">RAND()</f>
        <v>0.69424645091496495</v>
      </c>
      <c r="AM1971" s="19">
        <f ca="1">(IF(B1971=1, $G$21+($G$22-$G$21)*AL1971, $H$21+($H$22-$H$21)*AL1971))</f>
        <v>3.0827393527448947E-2</v>
      </c>
      <c r="AN1971" s="15">
        <f ca="1">ROUND(AK1971*(1-AM1971), 0)</f>
        <v>175</v>
      </c>
      <c r="AO1971" s="18">
        <f ca="1">SUM(IF(AN1971&gt;H1971, (AN1971-H1971)*($G$23+AJ1971), 0),IF(AF1971&gt;G1971,(AF1971-G1971)*($G$23+AB1971),0),IF(X1971&gt;F1971,(X1971-F1971)*($G$23+T1971),0),IF(P1971&gt;E1971,(P1971-E1971)*($G$23+L1971),0))</f>
        <v>0</v>
      </c>
      <c r="AP1971" s="18">
        <f>-$C$24</f>
        <v>-313614.51120000001</v>
      </c>
      <c r="AQ1971" s="17">
        <f ca="1">L1971*P1971+T1971*X1971+AB1971*AF1971+AJ1971*AN1971-AO1971+AP1971</f>
        <v>205708.37880000001</v>
      </c>
      <c r="AS1971" s="21">
        <f ca="1">SUM(IF(AN1971&gt;H1971, (AN1971-H1971), 0),IF(AF1971&gt;G1971,(AF1971-G1971),0),IF(X1971&gt;F1971,(X1971-F1971),0),IF(P1971&gt;E1971,(P1971-E1971),0))</f>
        <v>0</v>
      </c>
    </row>
    <row r="1972" spans="1:45" x14ac:dyDescent="0.4">
      <c r="A1972" s="15">
        <v>1944</v>
      </c>
      <c r="B1972" s="15">
        <f ca="1">IF(RAND() &lt; (8/12), 0, 1)</f>
        <v>1</v>
      </c>
      <c r="C1972" s="20">
        <f ca="1">RAND()</f>
        <v>0.96112902482827223</v>
      </c>
      <c r="D1972" s="15" t="str">
        <f ca="1">LOOKUP(C1972,$H$13:$H$16,$F$13:$F$16)</f>
        <v>Boeing 777-300ER</v>
      </c>
      <c r="E1972" s="15">
        <f ca="1">LOOKUP(D1972,$F$6:$F$9,$I$6:$I$9)</f>
        <v>8</v>
      </c>
      <c r="F1972" s="15">
        <f ca="1">LOOKUP(D1972,$F$6:$F$9,$J$6:$J$9)</f>
        <v>40</v>
      </c>
      <c r="G1972" s="15">
        <f ca="1">LOOKUP(D1972,$F$6:$F$9,$K$6:$K$9)</f>
        <v>24</v>
      </c>
      <c r="H1972" s="15">
        <f ca="1">LOOKUP(D1972,$F$6:$F$9,$L$6:$L$9)</f>
        <v>260</v>
      </c>
      <c r="I1972" s="20">
        <f ca="1">RAND()</f>
        <v>0.99824402293229852</v>
      </c>
      <c r="J1972" s="15">
        <f ca="1">IF(B1972=1, ROUND(_xlfn.NORM.INV(I1972,$C$5,$C$6)*(1+$T$14), 0), ROUND(_xlfn.NORM.INV(I1972, $D$5, $D$6)*(1+$T$14), 0))</f>
        <v>12</v>
      </c>
      <c r="K1972" s="20">
        <f ca="1">RAND()</f>
        <v>0.2365026077374156</v>
      </c>
      <c r="L1972" s="18">
        <f ca="1">IF(B1972=1, ROUND(_xlfn.NORM.INV(K1972,$C$7,$C$8), 2), ROUND(_xlfn.NORM.INV(K1972, $D$7, $D$8), 2))</f>
        <v>12364.75</v>
      </c>
      <c r="M1972" s="15">
        <f ca="1">MIN(E1972,J1972)</f>
        <v>8</v>
      </c>
      <c r="N1972" s="15">
        <f ca="1">RAND()</f>
        <v>0.25020595140842683</v>
      </c>
      <c r="O1972" s="19">
        <f ca="1">(IF(B1972=1, $G$21+($G$22-$G$21)*N1972, $H$21+($H$22-$H$21)*N1972))</f>
        <v>2.3757208299294938E-2</v>
      </c>
      <c r="P1972" s="15">
        <f ca="1">ROUND(M1972*(1-O1972), 0)</f>
        <v>8</v>
      </c>
      <c r="Q1972" s="20">
        <f ca="1">RAND()</f>
        <v>0.83771487696995062</v>
      </c>
      <c r="R1972" s="15">
        <f ca="1">IF(B1972=1, ROUND(_xlfn.NORM.INV(Q1972,$C$9,$C$10)*(1+$T$14), 0), ROUND(_xlfn.NORM.INV(Q1972, $D$9, $D$10)*(1+$T$14), 0))</f>
        <v>86</v>
      </c>
      <c r="S1972" s="20">
        <f ca="1">RAND()</f>
        <v>0.74512041285898534</v>
      </c>
      <c r="T1972" s="18">
        <f ca="1">IF(B1972=1, ROUND(_xlfn.NORM.INV(S1972,$C$11,$C$12), 2), ROUND(_xlfn.NORM.INV(S1972, $D$11, $D$12), 2))</f>
        <v>7423.86</v>
      </c>
      <c r="U1972" s="15">
        <f ca="1">MIN(F1972,R1972)</f>
        <v>40</v>
      </c>
      <c r="V1972" s="15">
        <f ca="1">RAND()</f>
        <v>4.1531785614309702E-2</v>
      </c>
      <c r="W1972" s="19">
        <f ca="1">(IF(B1972=1, $G$21+($G$22-$G$21)*V1972, $H$21+($H$22-$H$21)*V1972))</f>
        <v>1.645361249650084E-2</v>
      </c>
      <c r="X1972" s="15">
        <f ca="1">ROUND(U1972*(1-W1972), 0)</f>
        <v>39</v>
      </c>
      <c r="Y1972" s="20">
        <f ca="1">RAND()</f>
        <v>0.3652725924350656</v>
      </c>
      <c r="Z1972" s="15">
        <f ca="1">IF(B1972=1, ROUND(_xlfn.NORM.INV(Y1972,$C$13,$C$14)*(1+$T$14), 0), ROUND(_xlfn.NORM.INV(Y1972, $D$13, $D$14)*(1+$T$14), 0))</f>
        <v>47</v>
      </c>
      <c r="AA1972" s="20">
        <f ca="1">RAND()</f>
        <v>0.49684517914367787</v>
      </c>
      <c r="AB1972" s="18">
        <f ca="1">IF(B1972=1, ROUND(_xlfn.NORM.INV(AA1972,$C$15,$C$16), 2), ROUND(_xlfn.NORM.INV(AA1972, $D$15, $D$16), 2))</f>
        <v>3638.56</v>
      </c>
      <c r="AC1972" s="15">
        <f ca="1">MIN(G1972,Z1972)</f>
        <v>24</v>
      </c>
      <c r="AD1972" s="15">
        <f ca="1">RAND()</f>
        <v>3.3764820910534787E-2</v>
      </c>
      <c r="AE1972" s="19">
        <f ca="1">(IF(B1972=1, $G$21+($G$22-$G$21)*AD1972, $H$21+($H$22-$H$21)*AD1972))</f>
        <v>1.6181768731868718E-2</v>
      </c>
      <c r="AF1972" s="15">
        <f ca="1">ROUND(AC1972*(1-AE1972), 0)</f>
        <v>24</v>
      </c>
      <c r="AG1972" s="20">
        <f ca="1">RAND()</f>
        <v>0.12016002064129938</v>
      </c>
      <c r="AH1972" s="15">
        <f ca="1">IF(B1972=1, ROUND(_xlfn.NORM.INV(AG1972,$C$17,$C$18)*(1+$T$14), 0), ROUND(_xlfn.NORM.INV(AG1972, $D$17, $D$18)*(1+$T$14), 0))</f>
        <v>157</v>
      </c>
      <c r="AI1972" s="20">
        <f ca="1">RAND()</f>
        <v>0.39434447206822765</v>
      </c>
      <c r="AJ1972" s="18">
        <f ca="1">IF(B1972=1, ROUND(_xlfn.NORM.INV(AI1972,$C$19,$C$20), 2), ROUND(_xlfn.NORM.INV(AI1972, $D$19, $D$20), 2))</f>
        <v>2195.92</v>
      </c>
      <c r="AK1972" s="15">
        <f ca="1">MIN(ROUND(H1972*(1+$C$22),0),AH1972)</f>
        <v>157</v>
      </c>
      <c r="AL1972" s="20">
        <f ca="1">RAND()</f>
        <v>0.384951896869414</v>
      </c>
      <c r="AM1972" s="19">
        <f ca="1">(IF(B1972=1, $G$21+($G$22-$G$21)*AL1972, $H$21+($H$22-$H$21)*AL1972))</f>
        <v>2.8473316390429493E-2</v>
      </c>
      <c r="AN1972" s="15">
        <f ca="1">ROUND(AK1972*(1-AM1972), 0)</f>
        <v>153</v>
      </c>
      <c r="AO1972" s="18">
        <f ca="1">SUM(IF(AN1972&gt;H1972, (AN1972-H1972)*($G$23+AJ1972), 0),IF(AF1972&gt;G1972,(AF1972-G1972)*($G$23+AB1972),0),IF(X1972&gt;F1972,(X1972-F1972)*($G$23+T1972),0),IF(P1972&gt;E1972,(P1972-E1972)*($G$23+L1972),0))</f>
        <v>0</v>
      </c>
      <c r="AP1972" s="18">
        <f>-$C$24</f>
        <v>-313614.51120000001</v>
      </c>
      <c r="AQ1972" s="17">
        <f ca="1">L1972*P1972+T1972*X1972+AB1972*AF1972+AJ1972*AN1972-AO1972+AP1972</f>
        <v>498135.22879999998</v>
      </c>
      <c r="AS1972" s="21">
        <f ca="1">SUM(IF(AN1972&gt;H1972, (AN1972-H1972), 0),IF(AF1972&gt;G1972,(AF1972-G1972),0),IF(X1972&gt;F1972,(X1972-F1972),0),IF(P1972&gt;E1972,(P1972-E1972),0))</f>
        <v>0</v>
      </c>
    </row>
    <row r="1973" spans="1:45" x14ac:dyDescent="0.4">
      <c r="A1973" s="15">
        <v>1945</v>
      </c>
      <c r="B1973" s="15">
        <f ca="1">IF(RAND() &lt; (8/12), 0, 1)</f>
        <v>0</v>
      </c>
      <c r="C1973" s="20">
        <f ca="1">RAND()</f>
        <v>0.2841101158983137</v>
      </c>
      <c r="D1973" s="15" t="str">
        <f ca="1">LOOKUP(C1973,$H$13:$H$16,$F$13:$F$16)</f>
        <v>Airbus A380-800</v>
      </c>
      <c r="E1973" s="15">
        <f ca="1">LOOKUP(D1973,$F$6:$F$9,$I$6:$I$9)</f>
        <v>14</v>
      </c>
      <c r="F1973" s="15">
        <f ca="1">LOOKUP(D1973,$F$6:$F$9,$J$6:$J$9)</f>
        <v>76</v>
      </c>
      <c r="G1973" s="15">
        <f ca="1">LOOKUP(D1973,$F$6:$F$9,$K$6:$K$9)</f>
        <v>56</v>
      </c>
      <c r="H1973" s="15">
        <f ca="1">LOOKUP(D1973,$F$6:$F$9,$L$6:$L$9)</f>
        <v>341</v>
      </c>
      <c r="I1973" s="20">
        <f ca="1">RAND()</f>
        <v>0.42516640971750908</v>
      </c>
      <c r="J1973" s="15">
        <f ca="1">IF(B1973=1, ROUND(_xlfn.NORM.INV(I1973,$C$5,$C$6)*(1+$T$14), 0), ROUND(_xlfn.NORM.INV(I1973, $D$5, $D$6)*(1+$T$14), 0))</f>
        <v>4</v>
      </c>
      <c r="K1973" s="20">
        <f ca="1">RAND()</f>
        <v>0.40121461408515657</v>
      </c>
      <c r="L1973" s="18">
        <f ca="1">IF(B1973=1, ROUND(_xlfn.NORM.INV(K1973,$C$7,$C$8), 2), ROUND(_xlfn.NORM.INV(K1973, $D$7, $D$8), 2))</f>
        <v>10378.35</v>
      </c>
      <c r="M1973" s="15">
        <f ca="1">MIN(E1973,J1973)</f>
        <v>4</v>
      </c>
      <c r="N1973" s="15">
        <f ca="1">RAND()</f>
        <v>0.56502627289145624</v>
      </c>
      <c r="O1973" s="19">
        <f ca="1">(IF(B1973=1, $G$21+($G$22-$G$21)*N1973, $H$21+($H$22-$H$21)*N1973))</f>
        <v>2.6950788186743686E-2</v>
      </c>
      <c r="P1973" s="15">
        <f ca="1">ROUND(M1973*(1-O1973), 0)</f>
        <v>4</v>
      </c>
      <c r="Q1973" s="20">
        <f ca="1">RAND()</f>
        <v>0.63751817975187197</v>
      </c>
      <c r="R1973" s="15">
        <f ca="1">IF(B1973=1, ROUND(_xlfn.NORM.INV(Q1973,$C$9,$C$10)*(1+$T$14), 0), ROUND(_xlfn.NORM.INV(Q1973, $D$9, $D$10)*(1+$T$14), 0))</f>
        <v>44</v>
      </c>
      <c r="S1973" s="20">
        <f ca="1">RAND()</f>
        <v>0.73958601283412884</v>
      </c>
      <c r="T1973" s="18">
        <f ca="1">IF(B1973=1, ROUND(_xlfn.NORM.INV(S1973,$C$11,$C$12), 2), ROUND(_xlfn.NORM.INV(S1973, $D$11, $D$12), 2))</f>
        <v>5392.5</v>
      </c>
      <c r="U1973" s="15">
        <f ca="1">MIN(F1973,R1973)</f>
        <v>44</v>
      </c>
      <c r="V1973" s="15">
        <f ca="1">RAND()</f>
        <v>0.37672369103349668</v>
      </c>
      <c r="W1973" s="19">
        <f ca="1">(IF(B1973=1, $G$21+($G$22-$G$21)*V1973, $H$21+($H$22-$H$21)*V1973))</f>
        <v>2.13017107310049E-2</v>
      </c>
      <c r="X1973" s="15">
        <f ca="1">ROUND(U1973*(1-W1973), 0)</f>
        <v>43</v>
      </c>
      <c r="Y1973" s="20">
        <f ca="1">RAND()</f>
        <v>0.13836202830487743</v>
      </c>
      <c r="Z1973" s="15">
        <f ca="1">IF(B1973=1, ROUND(_xlfn.NORM.INV(Y1973,$C$13,$C$14)*(1+$T$14), 0), ROUND(_xlfn.NORM.INV(Y1973, $D$13, $D$14)*(1+$T$14), 0))</f>
        <v>25</v>
      </c>
      <c r="AA1973" s="20">
        <f ca="1">RAND()</f>
        <v>5.4029674359930002E-3</v>
      </c>
      <c r="AB1973" s="18">
        <f ca="1">IF(B1973=1, ROUND(_xlfn.NORM.INV(AA1973,$C$15,$C$16), 2), ROUND(_xlfn.NORM.INV(AA1973, $D$15, $D$16), 2))</f>
        <v>2488.1799999999998</v>
      </c>
      <c r="AC1973" s="15">
        <f ca="1">MIN(G1973,Z1973)</f>
        <v>25</v>
      </c>
      <c r="AD1973" s="15">
        <f ca="1">RAND()</f>
        <v>0.90207917180321406</v>
      </c>
      <c r="AE1973" s="19">
        <f ca="1">(IF(B1973=1, $G$21+($G$22-$G$21)*AD1973, $H$21+($H$22-$H$21)*AD1973))</f>
        <v>3.7062375154096418E-2</v>
      </c>
      <c r="AF1973" s="15">
        <f ca="1">ROUND(AC1973*(1-AE1973), 0)</f>
        <v>24</v>
      </c>
      <c r="AG1973" s="20">
        <f ca="1">RAND()</f>
        <v>0.43230435487663987</v>
      </c>
      <c r="AH1973" s="15">
        <f ca="1">IF(B1973=1, ROUND(_xlfn.NORM.INV(AG1973,$C$17,$C$18)*(1+$T$14), 0), ROUND(_xlfn.NORM.INV(AG1973, $D$17, $D$18)*(1+$T$14), 0))</f>
        <v>191</v>
      </c>
      <c r="AI1973" s="20">
        <f ca="1">RAND()</f>
        <v>0.52481790905757364</v>
      </c>
      <c r="AJ1973" s="18">
        <f ca="1">IF(B1973=1, ROUND(_xlfn.NORM.INV(AI1973,$C$19,$C$20), 2), ROUND(_xlfn.NORM.INV(AI1973, $D$19, $D$20), 2))</f>
        <v>1753.46</v>
      </c>
      <c r="AK1973" s="15">
        <f ca="1">MIN(ROUND(H1973*(1+$C$22),0),AH1973)</f>
        <v>191</v>
      </c>
      <c r="AL1973" s="20">
        <f ca="1">RAND()</f>
        <v>0.96514748746587742</v>
      </c>
      <c r="AM1973" s="19">
        <f ca="1">(IF(B1973=1, $G$21+($G$22-$G$21)*AL1973, $H$21+($H$22-$H$21)*AL1973))</f>
        <v>3.8954424623976323E-2</v>
      </c>
      <c r="AN1973" s="15">
        <f ca="1">ROUND(AK1973*(1-AM1973), 0)</f>
        <v>184</v>
      </c>
      <c r="AO1973" s="18">
        <f ca="1">SUM(IF(AN1973&gt;H1973, (AN1973-H1973)*($G$23+AJ1973), 0),IF(AF1973&gt;G1973,(AF1973-G1973)*($G$23+AB1973),0),IF(X1973&gt;F1973,(X1973-F1973)*($G$23+T1973),0),IF(P1973&gt;E1973,(P1973-E1973)*($G$23+L1973),0))</f>
        <v>0</v>
      </c>
      <c r="AP1973" s="18">
        <f>-$C$24</f>
        <v>-313614.51120000001</v>
      </c>
      <c r="AQ1973" s="17">
        <f ca="1">L1973*P1973+T1973*X1973+AB1973*AF1973+AJ1973*AN1973-AO1973+AP1973</f>
        <v>342129.34880000009</v>
      </c>
      <c r="AS1973" s="21">
        <f ca="1">SUM(IF(AN1973&gt;H1973, (AN1973-H1973), 0),IF(AF1973&gt;G1973,(AF1973-G1973),0),IF(X1973&gt;F1973,(X1973-F1973),0),IF(P1973&gt;E1973,(P1973-E1973),0))</f>
        <v>0</v>
      </c>
    </row>
    <row r="1974" spans="1:45" x14ac:dyDescent="0.4">
      <c r="A1974" s="15">
        <v>1946</v>
      </c>
      <c r="B1974" s="15">
        <f ca="1">IF(RAND() &lt; (8/12), 0, 1)</f>
        <v>0</v>
      </c>
      <c r="C1974" s="20">
        <f ca="1">RAND()</f>
        <v>0.72847139941483641</v>
      </c>
      <c r="D1974" s="15" t="str">
        <f ca="1">LOOKUP(C1974,$H$13:$H$16,$F$13:$F$16)</f>
        <v>Boeing 777-300ER</v>
      </c>
      <c r="E1974" s="15">
        <f ca="1">LOOKUP(D1974,$F$6:$F$9,$I$6:$I$9)</f>
        <v>8</v>
      </c>
      <c r="F1974" s="15">
        <f ca="1">LOOKUP(D1974,$F$6:$F$9,$J$6:$J$9)</f>
        <v>40</v>
      </c>
      <c r="G1974" s="15">
        <f ca="1">LOOKUP(D1974,$F$6:$F$9,$K$6:$K$9)</f>
        <v>24</v>
      </c>
      <c r="H1974" s="15">
        <f ca="1">LOOKUP(D1974,$F$6:$F$9,$L$6:$L$9)</f>
        <v>260</v>
      </c>
      <c r="I1974" s="20">
        <f ca="1">RAND()</f>
        <v>0.47402323903351895</v>
      </c>
      <c r="J1974" s="15">
        <f ca="1">IF(B1974=1, ROUND(_xlfn.NORM.INV(I1974,$C$5,$C$6)*(1+$T$14), 0), ROUND(_xlfn.NORM.INV(I1974, $D$5, $D$6)*(1+$T$14), 0))</f>
        <v>4</v>
      </c>
      <c r="K1974" s="20">
        <f ca="1">RAND()</f>
        <v>0.47059555787495888</v>
      </c>
      <c r="L1974" s="18">
        <f ca="1">IF(B1974=1, ROUND(_xlfn.NORM.INV(K1974,$C$7,$C$8), 2), ROUND(_xlfn.NORM.INV(K1974, $D$7, $D$8), 2))</f>
        <v>10458.76</v>
      </c>
      <c r="M1974" s="15">
        <f ca="1">MIN(E1974,J1974)</f>
        <v>4</v>
      </c>
      <c r="N1974" s="15">
        <f ca="1">RAND()</f>
        <v>0.26489084288145581</v>
      </c>
      <c r="O1974" s="19">
        <f ca="1">(IF(B1974=1, $G$21+($G$22-$G$21)*N1974, $H$21+($H$22-$H$21)*N1974))</f>
        <v>1.7946725286443675E-2</v>
      </c>
      <c r="P1974" s="15">
        <f ca="1">ROUND(M1974*(1-O1974), 0)</f>
        <v>4</v>
      </c>
      <c r="Q1974" s="20">
        <f ca="1">RAND()</f>
        <v>0.56262437255493469</v>
      </c>
      <c r="R1974" s="15">
        <f ca="1">IF(B1974=1, ROUND(_xlfn.NORM.INV(Q1974,$C$9,$C$10)*(1+$T$14), 0), ROUND(_xlfn.NORM.INV(Q1974, $D$9, $D$10)*(1+$T$14), 0))</f>
        <v>42</v>
      </c>
      <c r="S1974" s="20">
        <f ca="1">RAND()</f>
        <v>0.65497530144541261</v>
      </c>
      <c r="T1974" s="18">
        <f ca="1">IF(B1974=1, ROUND(_xlfn.NORM.INV(S1974,$C$11,$C$12), 2), ROUND(_xlfn.NORM.INV(S1974, $D$11, $D$12), 2))</f>
        <v>5337.07</v>
      </c>
      <c r="U1974" s="15">
        <f ca="1">MIN(F1974,R1974)</f>
        <v>40</v>
      </c>
      <c r="V1974" s="15">
        <f ca="1">RAND()</f>
        <v>0.79496919786560316</v>
      </c>
      <c r="W1974" s="19">
        <f ca="1">(IF(B1974=1, $G$21+($G$22-$G$21)*V1974, $H$21+($H$22-$H$21)*V1974))</f>
        <v>3.3849075935968094E-2</v>
      </c>
      <c r="X1974" s="15">
        <f ca="1">ROUND(U1974*(1-W1974), 0)</f>
        <v>39</v>
      </c>
      <c r="Y1974" s="20">
        <f ca="1">RAND()</f>
        <v>9.3593589704290547E-3</v>
      </c>
      <c r="Z1974" s="15">
        <f ca="1">IF(B1974=1, ROUND(_xlfn.NORM.INV(Y1974,$C$13,$C$14)*(1+$T$14), 0), ROUND(_xlfn.NORM.INV(Y1974, $D$13, $D$14)*(1+$T$14), 0))</f>
        <v>13</v>
      </c>
      <c r="AA1974" s="20">
        <f ca="1">RAND()</f>
        <v>0.30873729841583775</v>
      </c>
      <c r="AB1974" s="18">
        <f ca="1">IF(B1974=1, ROUND(_xlfn.NORM.INV(AA1974,$C$15,$C$16), 2), ROUND(_xlfn.NORM.INV(AA1974, $D$15, $D$16), 2))</f>
        <v>2737.27</v>
      </c>
      <c r="AC1974" s="15">
        <f ca="1">MIN(G1974,Z1974)</f>
        <v>13</v>
      </c>
      <c r="AD1974" s="15">
        <f ca="1">RAND()</f>
        <v>0.37242161590139033</v>
      </c>
      <c r="AE1974" s="19">
        <f ca="1">(IF(B1974=1, $G$21+($G$22-$G$21)*AD1974, $H$21+($H$22-$H$21)*AD1974))</f>
        <v>2.117264847704171E-2</v>
      </c>
      <c r="AF1974" s="15">
        <f ca="1">ROUND(AC1974*(1-AE1974), 0)</f>
        <v>13</v>
      </c>
      <c r="AG1974" s="20">
        <f ca="1">RAND()</f>
        <v>0.41380586124591157</v>
      </c>
      <c r="AH1974" s="15">
        <f ca="1">IF(B1974=1, ROUND(_xlfn.NORM.INV(AG1974,$C$17,$C$18)*(1+$T$14), 0), ROUND(_xlfn.NORM.INV(AG1974, $D$17, $D$18)*(1+$T$14), 0))</f>
        <v>188</v>
      </c>
      <c r="AI1974" s="20">
        <f ca="1">RAND()</f>
        <v>0.47150377573615565</v>
      </c>
      <c r="AJ1974" s="18">
        <f ca="1">IF(B1974=1, ROUND(_xlfn.NORM.INV(AI1974,$C$19,$C$20), 2), ROUND(_xlfn.NORM.INV(AI1974, $D$19, $D$20), 2))</f>
        <v>1743.3</v>
      </c>
      <c r="AK1974" s="15">
        <f ca="1">MIN(ROUND(H1974*(1+$C$22),0),AH1974)</f>
        <v>188</v>
      </c>
      <c r="AL1974" s="20">
        <f ca="1">RAND()</f>
        <v>0.92590774230209238</v>
      </c>
      <c r="AM1974" s="19">
        <f ca="1">(IF(B1974=1, $G$21+($G$22-$G$21)*AL1974, $H$21+($H$22-$H$21)*AL1974))</f>
        <v>3.7777232269062773E-2</v>
      </c>
      <c r="AN1974" s="15">
        <f ca="1">ROUND(AK1974*(1-AM1974), 0)</f>
        <v>181</v>
      </c>
      <c r="AO1974" s="18">
        <f ca="1">SUM(IF(AN1974&gt;H1974, (AN1974-H1974)*($G$23+AJ1974), 0),IF(AF1974&gt;G1974,(AF1974-G1974)*($G$23+AB1974),0),IF(X1974&gt;F1974,(X1974-F1974)*($G$23+T1974),0),IF(P1974&gt;E1974,(P1974-E1974)*($G$23+L1974),0))</f>
        <v>0</v>
      </c>
      <c r="AP1974" s="18">
        <f>-$C$24</f>
        <v>-313614.51120000001</v>
      </c>
      <c r="AQ1974" s="17">
        <f ca="1">L1974*P1974+T1974*X1974+AB1974*AF1974+AJ1974*AN1974-AO1974+AP1974</f>
        <v>287488.06879999995</v>
      </c>
      <c r="AS1974" s="21">
        <f ca="1">SUM(IF(AN1974&gt;H1974, (AN1974-H1974), 0),IF(AF1974&gt;G1974,(AF1974-G1974),0),IF(X1974&gt;F1974,(X1974-F1974),0),IF(P1974&gt;E1974,(P1974-E1974),0))</f>
        <v>0</v>
      </c>
    </row>
    <row r="1975" spans="1:45" x14ac:dyDescent="0.4">
      <c r="A1975" s="15">
        <v>1947</v>
      </c>
      <c r="B1975" s="15">
        <f ca="1">IF(RAND() &lt; (8/12), 0, 1)</f>
        <v>1</v>
      </c>
      <c r="C1975" s="20">
        <f ca="1">RAND()</f>
        <v>0.20660800952920177</v>
      </c>
      <c r="D1975" s="15" t="str">
        <f ca="1">LOOKUP(C1975,$H$13:$H$16,$F$13:$F$16)</f>
        <v>Airbus A350-900</v>
      </c>
      <c r="E1975" s="15">
        <f ca="1">LOOKUP(D1975,$F$6:$F$9,$I$6:$I$9)</f>
        <v>0</v>
      </c>
      <c r="F1975" s="15">
        <f ca="1">LOOKUP(D1975,$F$6:$F$9,$J$6:$J$9)</f>
        <v>32</v>
      </c>
      <c r="G1975" s="15">
        <f ca="1">LOOKUP(D1975,$F$6:$F$9,$K$6:$K$9)</f>
        <v>21</v>
      </c>
      <c r="H1975" s="15">
        <f ca="1">LOOKUP(D1975,$F$6:$F$9,$L$6:$L$9)</f>
        <v>259</v>
      </c>
      <c r="I1975" s="20">
        <f ca="1">RAND()</f>
        <v>0.39009999391238126</v>
      </c>
      <c r="J1975" s="15">
        <f ca="1">IF(B1975=1, ROUND(_xlfn.NORM.INV(I1975,$C$5,$C$6)*(1+$T$14), 0), ROUND(_xlfn.NORM.INV(I1975, $D$5, $D$6)*(1+$T$14), 0))</f>
        <v>6</v>
      </c>
      <c r="K1975" s="20">
        <f ca="1">RAND()</f>
        <v>0.42700509985646129</v>
      </c>
      <c r="L1975" s="18">
        <f ca="1">IF(B1975=1, ROUND(_xlfn.NORM.INV(K1975,$C$7,$C$8), 2), ROUND(_xlfn.NORM.INV(K1975, $D$7, $D$8), 2))</f>
        <v>13327.04</v>
      </c>
      <c r="M1975" s="15">
        <f ca="1">MIN(E1975,J1975)</f>
        <v>0</v>
      </c>
      <c r="N1975" s="15">
        <f ca="1">RAND()</f>
        <v>0.83718179801814663</v>
      </c>
      <c r="O1975" s="19">
        <f ca="1">(IF(B1975=1, $G$21+($G$22-$G$21)*N1975, $H$21+($H$22-$H$21)*N1975))</f>
        <v>4.4301362930635135E-2</v>
      </c>
      <c r="P1975" s="15">
        <f ca="1">ROUND(M1975*(1-O1975), 0)</f>
        <v>0</v>
      </c>
      <c r="Q1975" s="20">
        <f ca="1">RAND()</f>
        <v>0.41698268776586633</v>
      </c>
      <c r="R1975" s="15">
        <f ca="1">IF(B1975=1, ROUND(_xlfn.NORM.INV(Q1975,$C$9,$C$10)*(1+$T$14), 0), ROUND(_xlfn.NORM.INV(Q1975, $D$9, $D$10)*(1+$T$14), 0))</f>
        <v>56</v>
      </c>
      <c r="S1975" s="20">
        <f ca="1">RAND()</f>
        <v>0.13526977864135492</v>
      </c>
      <c r="T1975" s="18">
        <f ca="1">IF(B1975=1, ROUND(_xlfn.NORM.INV(S1975,$C$11,$C$12), 2), ROUND(_xlfn.NORM.INV(S1975, $D$11, $D$12), 2))</f>
        <v>5835.92</v>
      </c>
      <c r="U1975" s="15">
        <f ca="1">MIN(F1975,R1975)</f>
        <v>32</v>
      </c>
      <c r="V1975" s="15">
        <f ca="1">RAND()</f>
        <v>0.42477831109927422</v>
      </c>
      <c r="W1975" s="19">
        <f ca="1">(IF(B1975=1, $G$21+($G$22-$G$21)*V1975, $H$21+($H$22-$H$21)*V1975))</f>
        <v>2.9867240888474599E-2</v>
      </c>
      <c r="X1975" s="15">
        <f ca="1">ROUND(U1975*(1-W1975), 0)</f>
        <v>31</v>
      </c>
      <c r="Y1975" s="20">
        <f ca="1">RAND()</f>
        <v>0.31729648027037116</v>
      </c>
      <c r="Z1975" s="15">
        <f ca="1">IF(B1975=1, ROUND(_xlfn.NORM.INV(Y1975,$C$13,$C$14)*(1+$T$14), 0), ROUND(_xlfn.NORM.INV(Y1975, $D$13, $D$14)*(1+$T$14), 0))</f>
        <v>44</v>
      </c>
      <c r="AA1975" s="20">
        <f ca="1">RAND()</f>
        <v>0.31561384830081163</v>
      </c>
      <c r="AB1975" s="18">
        <f ca="1">IF(B1975=1, ROUND(_xlfn.NORM.INV(AA1975,$C$15,$C$16), 2), ROUND(_xlfn.NORM.INV(AA1975, $D$15, $D$16), 2))</f>
        <v>3411.53</v>
      </c>
      <c r="AC1975" s="15">
        <f ca="1">MIN(G1975,Z1975)</f>
        <v>21</v>
      </c>
      <c r="AD1975" s="15">
        <f ca="1">RAND()</f>
        <v>0.23742223143524999</v>
      </c>
      <c r="AE1975" s="19">
        <f ca="1">(IF(B1975=1, $G$21+($G$22-$G$21)*AD1975, $H$21+($H$22-$H$21)*AD1975))</f>
        <v>2.3309778100233748E-2</v>
      </c>
      <c r="AF1975" s="15">
        <f ca="1">ROUND(AC1975*(1-AE1975), 0)</f>
        <v>21</v>
      </c>
      <c r="AG1975" s="20">
        <f ca="1">RAND()</f>
        <v>0.74728381469958516</v>
      </c>
      <c r="AH1975" s="15">
        <f ca="1">IF(B1975=1, ROUND(_xlfn.NORM.INV(AG1975,$C$17,$C$18)*(1+$T$14), 0), ROUND(_xlfn.NORM.INV(AG1975, $D$17, $D$18)*(1+$T$14), 0))</f>
        <v>388</v>
      </c>
      <c r="AI1975" s="20">
        <f ca="1">RAND()</f>
        <v>0.74409236861232753</v>
      </c>
      <c r="AJ1975" s="18">
        <f ca="1">IF(B1975=1, ROUND(_xlfn.NORM.INV(AI1975,$C$19,$C$20), 2), ROUND(_xlfn.NORM.INV(AI1975, $D$19, $D$20), 2))</f>
        <v>2473.66</v>
      </c>
      <c r="AK1975" s="15">
        <f ca="1">MIN(ROUND(H1975*(1+$C$22),0),AH1975)</f>
        <v>272</v>
      </c>
      <c r="AL1975" s="20">
        <f ca="1">RAND()</f>
        <v>0.56758583713215183</v>
      </c>
      <c r="AM1975" s="19">
        <f ca="1">(IF(B1975=1, $G$21+($G$22-$G$21)*AL1975, $H$21+($H$22-$H$21)*AL1975))</f>
        <v>3.4865504299625316E-2</v>
      </c>
      <c r="AN1975" s="15">
        <f ca="1">ROUND(AK1975*(1-AM1975), 0)</f>
        <v>263</v>
      </c>
      <c r="AO1975" s="18">
        <f ca="1">SUM(IF(AN1975&gt;H1975, (AN1975-H1975)*($G$23+AJ1975), 0),IF(AF1975&gt;G1975,(AF1975-G1975)*($G$23+AB1975),0),IF(X1975&gt;F1975,(X1975-F1975)*($G$23+T1975),0),IF(P1975&gt;E1975,(P1975-E1975)*($G$23+L1975),0))</f>
        <v>13298.64</v>
      </c>
      <c r="AP1975" s="18">
        <f>-$C$24</f>
        <v>-313614.51120000001</v>
      </c>
      <c r="AQ1975" s="17">
        <f ca="1">L1975*P1975+T1975*X1975+AB1975*AF1975+AJ1975*AN1975-AO1975+AP1975</f>
        <v>576215.07880000002</v>
      </c>
      <c r="AS1975" s="21">
        <f ca="1">SUM(IF(AN1975&gt;H1975, (AN1975-H1975), 0),IF(AF1975&gt;G1975,(AF1975-G1975),0),IF(X1975&gt;F1975,(X1975-F1975),0),IF(P1975&gt;E1975,(P1975-E1975),0))</f>
        <v>4</v>
      </c>
    </row>
    <row r="1976" spans="1:45" x14ac:dyDescent="0.4">
      <c r="A1976" s="15">
        <v>1948</v>
      </c>
      <c r="B1976" s="15">
        <f ca="1">IF(RAND() &lt; (8/12), 0, 1)</f>
        <v>0</v>
      </c>
      <c r="C1976" s="20">
        <f ca="1">RAND()</f>
        <v>0.59693867720768667</v>
      </c>
      <c r="D1976" s="15" t="str">
        <f ca="1">LOOKUP(C1976,$H$13:$H$16,$F$13:$F$16)</f>
        <v>Boeing 777-200LR</v>
      </c>
      <c r="E1976" s="15">
        <f ca="1">LOOKUP(D1976,$F$6:$F$9,$I$6:$I$9)</f>
        <v>0</v>
      </c>
      <c r="F1976" s="15">
        <f ca="1">LOOKUP(D1976,$F$6:$F$9,$J$6:$J$9)</f>
        <v>38</v>
      </c>
      <c r="G1976" s="15">
        <f ca="1">LOOKUP(D1976,$F$6:$F$9,$K$6:$K$9)</f>
        <v>0</v>
      </c>
      <c r="H1976" s="15">
        <f ca="1">LOOKUP(D1976,$F$6:$F$9,$L$6:$L$9)</f>
        <v>264</v>
      </c>
      <c r="I1976" s="20">
        <f ca="1">RAND()</f>
        <v>0.4562926444720462</v>
      </c>
      <c r="J1976" s="15">
        <f ca="1">IF(B1976=1, ROUND(_xlfn.NORM.INV(I1976,$C$5,$C$6)*(1+$T$14), 0), ROUND(_xlfn.NORM.INV(I1976, $D$5, $D$6)*(1+$T$14), 0))</f>
        <v>4</v>
      </c>
      <c r="K1976" s="20">
        <f ca="1">RAND()</f>
        <v>0.84594203389692035</v>
      </c>
      <c r="L1976" s="18">
        <f ca="1">IF(B1976=1, ROUND(_xlfn.NORM.INV(K1976,$C$7,$C$8), 2), ROUND(_xlfn.NORM.INV(K1976, $D$7, $D$8), 2))</f>
        <v>10956.88</v>
      </c>
      <c r="M1976" s="15">
        <f ca="1">MIN(E1976,J1976)</f>
        <v>0</v>
      </c>
      <c r="N1976" s="15">
        <f ca="1">RAND()</f>
        <v>0.4822245048370607</v>
      </c>
      <c r="O1976" s="19">
        <f ca="1">(IF(B1976=1, $G$21+($G$22-$G$21)*N1976, $H$21+($H$22-$H$21)*N1976))</f>
        <v>2.4466735145111822E-2</v>
      </c>
      <c r="P1976" s="15">
        <f ca="1">ROUND(M1976*(1-O1976), 0)</f>
        <v>0</v>
      </c>
      <c r="Q1976" s="20">
        <f ca="1">RAND()</f>
        <v>0.10322689576423338</v>
      </c>
      <c r="R1976" s="15">
        <f ca="1">IF(B1976=1, ROUND(_xlfn.NORM.INV(Q1976,$C$9,$C$10)*(1+$T$14), 0), ROUND(_xlfn.NORM.INV(Q1976, $D$9, $D$10)*(1+$T$14), 0))</f>
        <v>27</v>
      </c>
      <c r="S1976" s="20">
        <f ca="1">RAND()</f>
        <v>0.37345930848834585</v>
      </c>
      <c r="T1976" s="18">
        <f ca="1">IF(B1976=1, ROUND(_xlfn.NORM.INV(S1976,$C$11,$C$12), 2), ROUND(_xlfn.NORM.INV(S1976, $D$11, $D$12), 2))</f>
        <v>5172.6499999999996</v>
      </c>
      <c r="U1976" s="15">
        <f ca="1">MIN(F1976,R1976)</f>
        <v>27</v>
      </c>
      <c r="V1976" s="15">
        <f ca="1">RAND()</f>
        <v>0.32948084953550139</v>
      </c>
      <c r="W1976" s="19">
        <f ca="1">(IF(B1976=1, $G$21+($G$22-$G$21)*V1976, $H$21+($H$22-$H$21)*V1976))</f>
        <v>1.988442548606504E-2</v>
      </c>
      <c r="X1976" s="15">
        <f ca="1">ROUND(U1976*(1-W1976), 0)</f>
        <v>26</v>
      </c>
      <c r="Y1976" s="20">
        <f ca="1">RAND()</f>
        <v>4.2962044811895139E-2</v>
      </c>
      <c r="Z1976" s="15">
        <f ca="1">IF(B1976=1, ROUND(_xlfn.NORM.INV(Y1976,$C$13,$C$14)*(1+$T$14), 0), ROUND(_xlfn.NORM.INV(Y1976, $D$13, $D$14)*(1+$T$14), 0))</f>
        <v>19</v>
      </c>
      <c r="AA1976" s="20">
        <f ca="1">RAND()</f>
        <v>0.69567403086136603</v>
      </c>
      <c r="AB1976" s="18">
        <f ca="1">IF(B1976=1, ROUND(_xlfn.NORM.INV(AA1976,$C$15,$C$16), 2), ROUND(_xlfn.NORM.INV(AA1976, $D$15, $D$16), 2))</f>
        <v>2860.19</v>
      </c>
      <c r="AC1976" s="15">
        <f ca="1">MIN(G1976,Z1976)</f>
        <v>0</v>
      </c>
      <c r="AD1976" s="15">
        <f ca="1">RAND()</f>
        <v>0.51882336430188258</v>
      </c>
      <c r="AE1976" s="19">
        <f ca="1">(IF(B1976=1, $G$21+($G$22-$G$21)*AD1976, $H$21+($H$22-$H$21)*AD1976))</f>
        <v>2.5564700929056477E-2</v>
      </c>
      <c r="AF1976" s="15">
        <f ca="1">ROUND(AC1976*(1-AE1976), 0)</f>
        <v>0</v>
      </c>
      <c r="AG1976" s="20">
        <f ca="1">RAND()</f>
        <v>0.75181093892970263</v>
      </c>
      <c r="AH1976" s="15">
        <f ca="1">IF(B1976=1, ROUND(_xlfn.NORM.INV(AG1976,$C$17,$C$18)*(1+$T$14), 0), ROUND(_xlfn.NORM.INV(AG1976, $D$17, $D$18)*(1+$T$14), 0))</f>
        <v>235</v>
      </c>
      <c r="AI1976" s="20">
        <f ca="1">RAND()</f>
        <v>0.547803216883616</v>
      </c>
      <c r="AJ1976" s="18">
        <f ca="1">IF(B1976=1, ROUND(_xlfn.NORM.INV(AI1976,$C$19,$C$20), 2), ROUND(_xlfn.NORM.INV(AI1976, $D$19, $D$20), 2))</f>
        <v>1757.85</v>
      </c>
      <c r="AK1976" s="15">
        <f ca="1">MIN(ROUND(H1976*(1+$C$22),0),AH1976)</f>
        <v>235</v>
      </c>
      <c r="AL1976" s="20">
        <f ca="1">RAND()</f>
        <v>0.39449725830723203</v>
      </c>
      <c r="AM1976" s="19">
        <f ca="1">(IF(B1976=1, $G$21+($G$22-$G$21)*AL1976, $H$21+($H$22-$H$21)*AL1976))</f>
        <v>2.1834917749216962E-2</v>
      </c>
      <c r="AN1976" s="15">
        <f ca="1">ROUND(AK1976*(1-AM1976), 0)</f>
        <v>230</v>
      </c>
      <c r="AO1976" s="18">
        <f ca="1">SUM(IF(AN1976&gt;H1976, (AN1976-H1976)*($G$23+AJ1976), 0),IF(AF1976&gt;G1976,(AF1976-G1976)*($G$23+AB1976),0),IF(X1976&gt;F1976,(X1976-F1976)*($G$23+T1976),0),IF(P1976&gt;E1976,(P1976-E1976)*($G$23+L1976),0))</f>
        <v>0</v>
      </c>
      <c r="AP1976" s="18">
        <f>-$C$24</f>
        <v>-313614.51120000001</v>
      </c>
      <c r="AQ1976" s="17">
        <f ca="1">L1976*P1976+T1976*X1976+AB1976*AF1976+AJ1976*AN1976-AO1976+AP1976</f>
        <v>225179.88880000002</v>
      </c>
      <c r="AS1976" s="21">
        <f ca="1">SUM(IF(AN1976&gt;H1976, (AN1976-H1976), 0),IF(AF1976&gt;G1976,(AF1976-G1976),0),IF(X1976&gt;F1976,(X1976-F1976),0),IF(P1976&gt;E1976,(P1976-E1976),0))</f>
        <v>0</v>
      </c>
    </row>
    <row r="1977" spans="1:45" x14ac:dyDescent="0.4">
      <c r="A1977" s="15">
        <v>1949</v>
      </c>
      <c r="B1977" s="15">
        <f ca="1">IF(RAND() &lt; (8/12), 0, 1)</f>
        <v>0</v>
      </c>
      <c r="C1977" s="20">
        <f ca="1">RAND()</f>
        <v>0.25447215794010924</v>
      </c>
      <c r="D1977" s="15" t="str">
        <f ca="1">LOOKUP(C1977,$H$13:$H$16,$F$13:$F$16)</f>
        <v>Airbus A380-800</v>
      </c>
      <c r="E1977" s="15">
        <f ca="1">LOOKUP(D1977,$F$6:$F$9,$I$6:$I$9)</f>
        <v>14</v>
      </c>
      <c r="F1977" s="15">
        <f ca="1">LOOKUP(D1977,$F$6:$F$9,$J$6:$J$9)</f>
        <v>76</v>
      </c>
      <c r="G1977" s="15">
        <f ca="1">LOOKUP(D1977,$F$6:$F$9,$K$6:$K$9)</f>
        <v>56</v>
      </c>
      <c r="H1977" s="15">
        <f ca="1">LOOKUP(D1977,$F$6:$F$9,$L$6:$L$9)</f>
        <v>341</v>
      </c>
      <c r="I1977" s="20">
        <f ca="1">RAND()</f>
        <v>0.1356633247507637</v>
      </c>
      <c r="J1977" s="15">
        <f ca="1">IF(B1977=1, ROUND(_xlfn.NORM.INV(I1977,$C$5,$C$6)*(1+$T$14), 0), ROUND(_xlfn.NORM.INV(I1977, $D$5, $D$6)*(1+$T$14), 0))</f>
        <v>3</v>
      </c>
      <c r="K1977" s="20">
        <f ca="1">RAND()</f>
        <v>0.43919296965652632</v>
      </c>
      <c r="L1977" s="18">
        <f ca="1">IF(B1977=1, ROUND(_xlfn.NORM.INV(K1977,$C$7,$C$8), 2), ROUND(_xlfn.NORM.INV(K1977, $D$7, $D$8), 2))</f>
        <v>10422.64</v>
      </c>
      <c r="M1977" s="15">
        <f ca="1">MIN(E1977,J1977)</f>
        <v>3</v>
      </c>
      <c r="N1977" s="15">
        <f ca="1">RAND()</f>
        <v>0.14426654359748259</v>
      </c>
      <c r="O1977" s="19">
        <f ca="1">(IF(B1977=1, $G$21+($G$22-$G$21)*N1977, $H$21+($H$22-$H$21)*N1977))</f>
        <v>1.4327996307924477E-2</v>
      </c>
      <c r="P1977" s="15">
        <f ca="1">ROUND(M1977*(1-O1977), 0)</f>
        <v>3</v>
      </c>
      <c r="Q1977" s="20">
        <f ca="1">RAND()</f>
        <v>0.47964737181447881</v>
      </c>
      <c r="R1977" s="15">
        <f ca="1">IF(B1977=1, ROUND(_xlfn.NORM.INV(Q1977,$C$9,$C$10)*(1+$T$14), 0), ROUND(_xlfn.NORM.INV(Q1977, $D$9, $D$10)*(1+$T$14), 0))</f>
        <v>39</v>
      </c>
      <c r="S1977" s="20">
        <f ca="1">RAND()</f>
        <v>0.33697670955271741</v>
      </c>
      <c r="T1977" s="18">
        <f ca="1">IF(B1977=1, ROUND(_xlfn.NORM.INV(S1977,$C$11,$C$12), 2), ROUND(_xlfn.NORM.INV(S1977, $D$11, $D$12), 2))</f>
        <v>5150.3100000000004</v>
      </c>
      <c r="U1977" s="15">
        <f ca="1">MIN(F1977,R1977)</f>
        <v>39</v>
      </c>
      <c r="V1977" s="15">
        <f ca="1">RAND()</f>
        <v>0.22210531882473128</v>
      </c>
      <c r="W1977" s="19">
        <f ca="1">(IF(B1977=1, $G$21+($G$22-$G$21)*V1977, $H$21+($H$22-$H$21)*V1977))</f>
        <v>1.6663159564741938E-2</v>
      </c>
      <c r="X1977" s="15">
        <f ca="1">ROUND(U1977*(1-W1977), 0)</f>
        <v>38</v>
      </c>
      <c r="Y1977" s="20">
        <f ca="1">RAND()</f>
        <v>0.83383784823328344</v>
      </c>
      <c r="Z1977" s="15">
        <f ca="1">IF(B1977=1, ROUND(_xlfn.NORM.INV(Y1977,$C$13,$C$14)*(1+$T$14), 0), ROUND(_xlfn.NORM.INV(Y1977, $D$13, $D$14)*(1+$T$14), 0))</f>
        <v>45</v>
      </c>
      <c r="AA1977" s="20">
        <f ca="1">RAND()</f>
        <v>0.43034009161825926</v>
      </c>
      <c r="AB1977" s="18">
        <f ca="1">IF(B1977=1, ROUND(_xlfn.NORM.INV(AA1977,$C$15,$C$16), 2), ROUND(_xlfn.NORM.INV(AA1977, $D$15, $D$16), 2))</f>
        <v>2776.64</v>
      </c>
      <c r="AC1977" s="15">
        <f ca="1">MIN(G1977,Z1977)</f>
        <v>45</v>
      </c>
      <c r="AD1977" s="15">
        <f ca="1">RAND()</f>
        <v>0.87061112212922442</v>
      </c>
      <c r="AE1977" s="19">
        <f ca="1">(IF(B1977=1, $G$21+($G$22-$G$21)*AD1977, $H$21+($H$22-$H$21)*AD1977))</f>
        <v>3.6118333663876734E-2</v>
      </c>
      <c r="AF1977" s="15">
        <f ca="1">ROUND(AC1977*(1-AE1977), 0)</f>
        <v>43</v>
      </c>
      <c r="AG1977" s="20">
        <f ca="1">RAND()</f>
        <v>0.90200613250694683</v>
      </c>
      <c r="AH1977" s="15">
        <f ca="1">IF(B1977=1, ROUND(_xlfn.NORM.INV(AG1977,$C$17,$C$18)*(1+$T$14), 0), ROUND(_xlfn.NORM.INV(AG1977, $D$17, $D$18)*(1+$T$14), 0))</f>
        <v>267</v>
      </c>
      <c r="AI1977" s="20">
        <f ca="1">RAND()</f>
        <v>0.29593861989064929</v>
      </c>
      <c r="AJ1977" s="18">
        <f ca="1">IF(B1977=1, ROUND(_xlfn.NORM.INV(AI1977,$C$19,$C$20), 2), ROUND(_xlfn.NORM.INV(AI1977, $D$19, $D$20), 2))</f>
        <v>1708.01</v>
      </c>
      <c r="AK1977" s="15">
        <f ca="1">MIN(ROUND(H1977*(1+$C$22),0),AH1977)</f>
        <v>267</v>
      </c>
      <c r="AL1977" s="20">
        <f ca="1">RAND()</f>
        <v>0.70845014300456222</v>
      </c>
      <c r="AM1977" s="19">
        <f ca="1">(IF(B1977=1, $G$21+($G$22-$G$21)*AL1977, $H$21+($H$22-$H$21)*AL1977))</f>
        <v>3.1253504290136867E-2</v>
      </c>
      <c r="AN1977" s="15">
        <f ca="1">ROUND(AK1977*(1-AM1977), 0)</f>
        <v>259</v>
      </c>
      <c r="AO1977" s="18">
        <f ca="1">SUM(IF(AN1977&gt;H1977, (AN1977-H1977)*($G$23+AJ1977), 0),IF(AF1977&gt;G1977,(AF1977-G1977)*($G$23+AB1977),0),IF(X1977&gt;F1977,(X1977-F1977)*($G$23+T1977),0),IF(P1977&gt;E1977,(P1977-E1977)*($G$23+L1977),0))</f>
        <v>0</v>
      </c>
      <c r="AP1977" s="18">
        <f>-$C$24</f>
        <v>-313614.51120000001</v>
      </c>
      <c r="AQ1977" s="17">
        <f ca="1">L1977*P1977+T1977*X1977+AB1977*AF1977+AJ1977*AN1977-AO1977+AP1977</f>
        <v>475135.29880000005</v>
      </c>
      <c r="AS1977" s="21">
        <f ca="1">SUM(IF(AN1977&gt;H1977, (AN1977-H1977), 0),IF(AF1977&gt;G1977,(AF1977-G1977),0),IF(X1977&gt;F1977,(X1977-F1977),0),IF(P1977&gt;E1977,(P1977-E1977),0))</f>
        <v>0</v>
      </c>
    </row>
    <row r="1978" spans="1:45" x14ac:dyDescent="0.4">
      <c r="A1978" s="15">
        <v>1950</v>
      </c>
      <c r="B1978" s="15">
        <f ca="1">IF(RAND() &lt; (8/12), 0, 1)</f>
        <v>1</v>
      </c>
      <c r="C1978" s="20">
        <f ca="1">RAND()</f>
        <v>0.30842726377613605</v>
      </c>
      <c r="D1978" s="15" t="str">
        <f ca="1">LOOKUP(C1978,$H$13:$H$16,$F$13:$F$16)</f>
        <v>Airbus A380-800</v>
      </c>
      <c r="E1978" s="15">
        <f ca="1">LOOKUP(D1978,$F$6:$F$9,$I$6:$I$9)</f>
        <v>14</v>
      </c>
      <c r="F1978" s="15">
        <f ca="1">LOOKUP(D1978,$F$6:$F$9,$J$6:$J$9)</f>
        <v>76</v>
      </c>
      <c r="G1978" s="15">
        <f ca="1">LOOKUP(D1978,$F$6:$F$9,$K$6:$K$9)</f>
        <v>56</v>
      </c>
      <c r="H1978" s="15">
        <f ca="1">LOOKUP(D1978,$F$6:$F$9,$L$6:$L$9)</f>
        <v>341</v>
      </c>
      <c r="I1978" s="20">
        <f ca="1">RAND()</f>
        <v>0.78683788851376646</v>
      </c>
      <c r="J1978" s="15">
        <f ca="1">IF(B1978=1, ROUND(_xlfn.NORM.INV(I1978,$C$5,$C$6)*(1+$T$14), 0), ROUND(_xlfn.NORM.INV(I1978, $D$5, $D$6)*(1+$T$14), 0))</f>
        <v>8</v>
      </c>
      <c r="K1978" s="20">
        <f ca="1">RAND()</f>
        <v>0.20807051829958634</v>
      </c>
      <c r="L1978" s="18">
        <f ca="1">IF(B1978=1, ROUND(_xlfn.NORM.INV(K1978,$C$7,$C$8), 2), ROUND(_xlfn.NORM.INV(K1978, $D$7, $D$8), 2))</f>
        <v>12192.46</v>
      </c>
      <c r="M1978" s="15">
        <f ca="1">MIN(E1978,J1978)</f>
        <v>8</v>
      </c>
      <c r="N1978" s="15">
        <f ca="1">RAND()</f>
        <v>8.6149815613916325E-2</v>
      </c>
      <c r="O1978" s="19">
        <f ca="1">(IF(B1978=1, $G$21+($G$22-$G$21)*N1978, $H$21+($H$22-$H$21)*N1978))</f>
        <v>1.8015243546487071E-2</v>
      </c>
      <c r="P1978" s="15">
        <f ca="1">ROUND(M1978*(1-O1978), 0)</f>
        <v>8</v>
      </c>
      <c r="Q1978" s="20">
        <f ca="1">RAND()</f>
        <v>6.222648214066373E-3</v>
      </c>
      <c r="R1978" s="15">
        <f ca="1">IF(B1978=1, ROUND(_xlfn.NORM.INV(Q1978,$C$9,$C$10)*(1+$T$14), 0), ROUND(_xlfn.NORM.INV(Q1978, $D$9, $D$10)*(1+$T$14), 0))</f>
        <v>-2</v>
      </c>
      <c r="S1978" s="20">
        <f ca="1">RAND()</f>
        <v>0.38500579030086679</v>
      </c>
      <c r="T1978" s="18">
        <f ca="1">IF(B1978=1, ROUND(_xlfn.NORM.INV(S1978,$C$11,$C$12), 2), ROUND(_xlfn.NORM.INV(S1978, $D$11, $D$12), 2))</f>
        <v>6565.82</v>
      </c>
      <c r="U1978" s="15">
        <f ca="1">MIN(F1978,R1978)</f>
        <v>-2</v>
      </c>
      <c r="V1978" s="15">
        <f ca="1">RAND()</f>
        <v>0.53351202219500027</v>
      </c>
      <c r="W1978" s="19">
        <f ca="1">(IF(B1978=1, $G$21+($G$22-$G$21)*V1978, $H$21+($H$22-$H$21)*V1978))</f>
        <v>3.3672920776825009E-2</v>
      </c>
      <c r="X1978" s="15">
        <f ca="1">ROUND(U1978*(1-W1978), 0)</f>
        <v>-2</v>
      </c>
      <c r="Y1978" s="20">
        <f ca="1">RAND()</f>
        <v>0.25969364343817591</v>
      </c>
      <c r="Z1978" s="15">
        <f ca="1">IF(B1978=1, ROUND(_xlfn.NORM.INV(Y1978,$C$13,$C$14)*(1+$T$14), 0), ROUND(_xlfn.NORM.INV(Y1978, $D$13, $D$14)*(1+$T$14), 0))</f>
        <v>40</v>
      </c>
      <c r="AA1978" s="20">
        <f ca="1">RAND()</f>
        <v>0.9256696704527515</v>
      </c>
      <c r="AB1978" s="18">
        <f ca="1">IF(B1978=1, ROUND(_xlfn.NORM.INV(AA1978,$C$15,$C$16), 2), ROUND(_xlfn.NORM.INV(AA1978, $D$15, $D$16), 2))</f>
        <v>4336.9399999999996</v>
      </c>
      <c r="AC1978" s="15">
        <f ca="1">MIN(G1978,Z1978)</f>
        <v>40</v>
      </c>
      <c r="AD1978" s="15">
        <f ca="1">RAND()</f>
        <v>0.81823909024519548</v>
      </c>
      <c r="AE1978" s="19">
        <f ca="1">(IF(B1978=1, $G$21+($G$22-$G$21)*AD1978, $H$21+($H$22-$H$21)*AD1978))</f>
        <v>4.3638368158581839E-2</v>
      </c>
      <c r="AF1978" s="15">
        <f ca="1">ROUND(AC1978*(1-AE1978), 0)</f>
        <v>38</v>
      </c>
      <c r="AG1978" s="20">
        <f ca="1">RAND()</f>
        <v>0.77472025838308045</v>
      </c>
      <c r="AH1978" s="15">
        <f ca="1">IF(B1978=1, ROUND(_xlfn.NORM.INV(AG1978,$C$17,$C$18)*(1+$T$14), 0), ROUND(_xlfn.NORM.INV(AG1978, $D$17, $D$18)*(1+$T$14), 0))</f>
        <v>400</v>
      </c>
      <c r="AI1978" s="20">
        <f ca="1">RAND()</f>
        <v>0.97190235388227331</v>
      </c>
      <c r="AJ1978" s="18">
        <f ca="1">IF(B1978=1, ROUND(_xlfn.NORM.INV(AI1978,$C$19,$C$20), 2), ROUND(_xlfn.NORM.INV(AI1978, $D$19, $D$20), 2))</f>
        <v>2850.42</v>
      </c>
      <c r="AK1978" s="15">
        <f ca="1">MIN(ROUND(H1978*(1+$C$22),0),AH1978)</f>
        <v>358</v>
      </c>
      <c r="AL1978" s="20">
        <f ca="1">RAND()</f>
        <v>0.98867538278217615</v>
      </c>
      <c r="AM1978" s="19">
        <f ca="1">(IF(B1978=1, $G$21+($G$22-$G$21)*AL1978, $H$21+($H$22-$H$21)*AL1978))</f>
        <v>4.9603638397376165E-2</v>
      </c>
      <c r="AN1978" s="15">
        <f ca="1">ROUND(AK1978*(1-AM1978), 0)</f>
        <v>340</v>
      </c>
      <c r="AO1978" s="18">
        <f ca="1">SUM(IF(AN1978&gt;H1978, (AN1978-H1978)*($G$23+AJ1978), 0),IF(AF1978&gt;G1978,(AF1978-G1978)*($G$23+AB1978),0),IF(X1978&gt;F1978,(X1978-F1978)*($G$23+T1978),0),IF(P1978&gt;E1978,(P1978-E1978)*($G$23+L1978),0))</f>
        <v>0</v>
      </c>
      <c r="AP1978" s="18">
        <f>-$C$24</f>
        <v>-313614.51120000001</v>
      </c>
      <c r="AQ1978" s="17">
        <f ca="1">L1978*P1978+T1978*X1978+AB1978*AF1978+AJ1978*AN1978-AO1978+AP1978</f>
        <v>904740.04879999999</v>
      </c>
      <c r="AS1978" s="21">
        <f ca="1">SUM(IF(AN1978&gt;H1978, (AN1978-H1978), 0),IF(AF1978&gt;G1978,(AF1978-G1978),0),IF(X1978&gt;F1978,(X1978-F1978),0),IF(P1978&gt;E1978,(P1978-E1978),0))</f>
        <v>0</v>
      </c>
    </row>
    <row r="1979" spans="1:45" x14ac:dyDescent="0.4">
      <c r="A1979" s="15">
        <v>1951</v>
      </c>
      <c r="B1979" s="15">
        <f ca="1">IF(RAND() &lt; (8/12), 0, 1)</f>
        <v>1</v>
      </c>
      <c r="C1979" s="20">
        <f ca="1">RAND()</f>
        <v>0.95842989523055921</v>
      </c>
      <c r="D1979" s="15" t="str">
        <f ca="1">LOOKUP(C1979,$H$13:$H$16,$F$13:$F$16)</f>
        <v>Boeing 777-300ER</v>
      </c>
      <c r="E1979" s="15">
        <f ca="1">LOOKUP(D1979,$F$6:$F$9,$I$6:$I$9)</f>
        <v>8</v>
      </c>
      <c r="F1979" s="15">
        <f ca="1">LOOKUP(D1979,$F$6:$F$9,$J$6:$J$9)</f>
        <v>40</v>
      </c>
      <c r="G1979" s="15">
        <f ca="1">LOOKUP(D1979,$F$6:$F$9,$K$6:$K$9)</f>
        <v>24</v>
      </c>
      <c r="H1979" s="15">
        <f ca="1">LOOKUP(D1979,$F$6:$F$9,$L$6:$L$9)</f>
        <v>260</v>
      </c>
      <c r="I1979" s="20">
        <f ca="1">RAND()</f>
        <v>0.3213692538539642</v>
      </c>
      <c r="J1979" s="15">
        <f ca="1">IF(B1979=1, ROUND(_xlfn.NORM.INV(I1979,$C$5,$C$6)*(1+$T$14), 0), ROUND(_xlfn.NORM.INV(I1979, $D$5, $D$6)*(1+$T$14), 0))</f>
        <v>5</v>
      </c>
      <c r="K1979" s="20">
        <f ca="1">RAND()</f>
        <v>3.1378747351651026E-2</v>
      </c>
      <c r="L1979" s="18">
        <f ca="1">IF(B1979=1, ROUND(_xlfn.NORM.INV(K1979,$C$7,$C$8), 2), ROUND(_xlfn.NORM.INV(K1979, $D$7, $D$8), 2))</f>
        <v>10302.89</v>
      </c>
      <c r="M1979" s="15">
        <f ca="1">MIN(E1979,J1979)</f>
        <v>5</v>
      </c>
      <c r="N1979" s="15">
        <f ca="1">RAND()</f>
        <v>0.79837637942688489</v>
      </c>
      <c r="O1979" s="19">
        <f ca="1">(IF(B1979=1, $G$21+($G$22-$G$21)*N1979, $H$21+($H$22-$H$21)*N1979))</f>
        <v>4.2943173279940974E-2</v>
      </c>
      <c r="P1979" s="15">
        <f ca="1">ROUND(M1979*(1-O1979), 0)</f>
        <v>5</v>
      </c>
      <c r="Q1979" s="20">
        <f ca="1">RAND()</f>
        <v>0.81274069814251437</v>
      </c>
      <c r="R1979" s="15">
        <f ca="1">IF(B1979=1, ROUND(_xlfn.NORM.INV(Q1979,$C$9,$C$10)*(1+$T$14), 0), ROUND(_xlfn.NORM.INV(Q1979, $D$9, $D$10)*(1+$T$14), 0))</f>
        <v>83</v>
      </c>
      <c r="S1979" s="20">
        <f ca="1">RAND()</f>
        <v>0.84259217526395169</v>
      </c>
      <c r="T1979" s="18">
        <f ca="1">IF(B1979=1, ROUND(_xlfn.NORM.INV(S1979,$C$11,$C$12), 2), ROUND(_xlfn.NORM.INV(S1979, $D$11, $D$12), 2))</f>
        <v>7735.81</v>
      </c>
      <c r="U1979" s="15">
        <f ca="1">MIN(F1979,R1979)</f>
        <v>40</v>
      </c>
      <c r="V1979" s="15">
        <f ca="1">RAND()</f>
        <v>0.31079395875345472</v>
      </c>
      <c r="W1979" s="19">
        <f ca="1">(IF(B1979=1, $G$21+($G$22-$G$21)*V1979, $H$21+($H$22-$H$21)*V1979))</f>
        <v>2.5877788556370913E-2</v>
      </c>
      <c r="X1979" s="15">
        <f ca="1">ROUND(U1979*(1-W1979), 0)</f>
        <v>39</v>
      </c>
      <c r="Y1979" s="20">
        <f ca="1">RAND()</f>
        <v>0.76609280865581664</v>
      </c>
      <c r="Z1979" s="15">
        <f ca="1">IF(B1979=1, ROUND(_xlfn.NORM.INV(Y1979,$C$13,$C$14)*(1+$T$14), 0), ROUND(_xlfn.NORM.INV(Y1979, $D$13, $D$14)*(1+$T$14), 0))</f>
        <v>71</v>
      </c>
      <c r="AA1979" s="20">
        <f ca="1">RAND()</f>
        <v>0.78408886199387273</v>
      </c>
      <c r="AB1979" s="18">
        <f ca="1">IF(B1979=1, ROUND(_xlfn.NORM.INV(AA1979,$C$15,$C$16), 2), ROUND(_xlfn.NORM.INV(AA1979, $D$15, $D$16), 2))</f>
        <v>4020.4</v>
      </c>
      <c r="AC1979" s="15">
        <f ca="1">MIN(G1979,Z1979)</f>
        <v>24</v>
      </c>
      <c r="AD1979" s="15">
        <f ca="1">RAND()</f>
        <v>0.1285718635030344</v>
      </c>
      <c r="AE1979" s="19">
        <f ca="1">(IF(B1979=1, $G$21+($G$22-$G$21)*AD1979, $H$21+($H$22-$H$21)*AD1979))</f>
        <v>1.9500015222606203E-2</v>
      </c>
      <c r="AF1979" s="15">
        <f ca="1">ROUND(AC1979*(1-AE1979), 0)</f>
        <v>24</v>
      </c>
      <c r="AG1979" s="20">
        <f ca="1">RAND()</f>
        <v>8.7160882767230996E-2</v>
      </c>
      <c r="AH1979" s="15">
        <f ca="1">IF(B1979=1, ROUND(_xlfn.NORM.INV(AG1979,$C$17,$C$18)*(1+$T$14), 0), ROUND(_xlfn.NORM.INV(AG1979, $D$17, $D$18)*(1+$T$14), 0))</f>
        <v>133</v>
      </c>
      <c r="AI1979" s="20">
        <f ca="1">RAND()</f>
        <v>0.41160724666078163</v>
      </c>
      <c r="AJ1979" s="18">
        <f ca="1">IF(B1979=1, ROUND(_xlfn.NORM.INV(AI1979,$C$19,$C$20), 2), ROUND(_xlfn.NORM.INV(AI1979, $D$19, $D$20), 2))</f>
        <v>2209.33</v>
      </c>
      <c r="AK1979" s="15">
        <f ca="1">MIN(ROUND(H1979*(1+$C$22),0),AH1979)</f>
        <v>133</v>
      </c>
      <c r="AL1979" s="20">
        <f ca="1">RAND()</f>
        <v>0.92985831275192621</v>
      </c>
      <c r="AM1979" s="19">
        <f ca="1">(IF(B1979=1, $G$21+($G$22-$G$21)*AL1979, $H$21+($H$22-$H$21)*AL1979))</f>
        <v>4.7545040946317417E-2</v>
      </c>
      <c r="AN1979" s="15">
        <f ca="1">ROUND(AK1979*(1-AM1979), 0)</f>
        <v>127</v>
      </c>
      <c r="AO1979" s="18">
        <f ca="1">SUM(IF(AN1979&gt;H1979, (AN1979-H1979)*($G$23+AJ1979), 0),IF(AF1979&gt;G1979,(AF1979-G1979)*($G$23+AB1979),0),IF(X1979&gt;F1979,(X1979-F1979)*($G$23+T1979),0),IF(P1979&gt;E1979,(P1979-E1979)*($G$23+L1979),0))</f>
        <v>0</v>
      </c>
      <c r="AP1979" s="18">
        <f>-$C$24</f>
        <v>-313614.51120000001</v>
      </c>
      <c r="AQ1979" s="17">
        <f ca="1">L1979*P1979+T1979*X1979+AB1979*AF1979+AJ1979*AN1979-AO1979+AP1979</f>
        <v>416671.03880000004</v>
      </c>
      <c r="AS1979" s="21">
        <f ca="1">SUM(IF(AN1979&gt;H1979, (AN1979-H1979), 0),IF(AF1979&gt;G1979,(AF1979-G1979),0),IF(X1979&gt;F1979,(X1979-F1979),0),IF(P1979&gt;E1979,(P1979-E1979),0))</f>
        <v>0</v>
      </c>
    </row>
    <row r="1980" spans="1:45" x14ac:dyDescent="0.4">
      <c r="A1980" s="15">
        <v>1952</v>
      </c>
      <c r="B1980" s="15">
        <f ca="1">IF(RAND() &lt; (8/12), 0, 1)</f>
        <v>1</v>
      </c>
      <c r="C1980" s="20">
        <f ca="1">RAND()</f>
        <v>0.80821151121573998</v>
      </c>
      <c r="D1980" s="15" t="str">
        <f ca="1">LOOKUP(C1980,$H$13:$H$16,$F$13:$F$16)</f>
        <v>Boeing 777-300ER</v>
      </c>
      <c r="E1980" s="15">
        <f ca="1">LOOKUP(D1980,$F$6:$F$9,$I$6:$I$9)</f>
        <v>8</v>
      </c>
      <c r="F1980" s="15">
        <f ca="1">LOOKUP(D1980,$F$6:$F$9,$J$6:$J$9)</f>
        <v>40</v>
      </c>
      <c r="G1980" s="15">
        <f ca="1">LOOKUP(D1980,$F$6:$F$9,$K$6:$K$9)</f>
        <v>24</v>
      </c>
      <c r="H1980" s="15">
        <f ca="1">LOOKUP(D1980,$F$6:$F$9,$L$6:$L$9)</f>
        <v>260</v>
      </c>
      <c r="I1980" s="20">
        <f ca="1">RAND()</f>
        <v>0.61751567698908749</v>
      </c>
      <c r="J1980" s="15">
        <f ca="1">IF(B1980=1, ROUND(_xlfn.NORM.INV(I1980,$C$5,$C$6)*(1+$T$14), 0), ROUND(_xlfn.NORM.INV(I1980, $D$5, $D$6)*(1+$T$14), 0))</f>
        <v>7</v>
      </c>
      <c r="K1980" s="20">
        <f ca="1">RAND()</f>
        <v>0.86321957143023154</v>
      </c>
      <c r="L1980" s="18">
        <f ca="1">IF(B1980=1, ROUND(_xlfn.NORM.INV(K1980,$C$7,$C$8), 2), ROUND(_xlfn.NORM.INV(K1980, $D$7, $D$8), 2))</f>
        <v>15633.44</v>
      </c>
      <c r="M1980" s="15">
        <f ca="1">MIN(E1980,J1980)</f>
        <v>7</v>
      </c>
      <c r="N1980" s="15">
        <f ca="1">RAND()</f>
        <v>0.21762780476536281</v>
      </c>
      <c r="O1980" s="19">
        <f ca="1">(IF(B1980=1, $G$21+($G$22-$G$21)*N1980, $H$21+($H$22-$H$21)*N1980))</f>
        <v>2.26169731667877E-2</v>
      </c>
      <c r="P1980" s="15">
        <f ca="1">ROUND(M1980*(1-O1980), 0)</f>
        <v>7</v>
      </c>
      <c r="Q1980" s="20">
        <f ca="1">RAND()</f>
        <v>0.44032477423446026</v>
      </c>
      <c r="R1980" s="15">
        <f ca="1">IF(B1980=1, ROUND(_xlfn.NORM.INV(Q1980,$C$9,$C$10)*(1+$T$14), 0), ROUND(_xlfn.NORM.INV(Q1980, $D$9, $D$10)*(1+$T$14), 0))</f>
        <v>57</v>
      </c>
      <c r="S1980" s="20">
        <f ca="1">RAND()</f>
        <v>0.776953837912292</v>
      </c>
      <c r="T1980" s="18">
        <f ca="1">IF(B1980=1, ROUND(_xlfn.NORM.INV(S1980,$C$11,$C$12), 2), ROUND(_xlfn.NORM.INV(S1980, $D$11, $D$12), 2))</f>
        <v>7516.49</v>
      </c>
      <c r="U1980" s="15">
        <f ca="1">MIN(F1980,R1980)</f>
        <v>40</v>
      </c>
      <c r="V1980" s="15">
        <f ca="1">RAND()</f>
        <v>0.6425356180803149</v>
      </c>
      <c r="W1980" s="19">
        <f ca="1">(IF(B1980=1, $G$21+($G$22-$G$21)*V1980, $H$21+($H$22-$H$21)*V1980))</f>
        <v>3.7488746632811022E-2</v>
      </c>
      <c r="X1980" s="15">
        <f ca="1">ROUND(U1980*(1-W1980), 0)</f>
        <v>39</v>
      </c>
      <c r="Y1980" s="20">
        <f ca="1">RAND()</f>
        <v>0.52289960187093676</v>
      </c>
      <c r="Z1980" s="15">
        <f ca="1">IF(B1980=1, ROUND(_xlfn.NORM.INV(Y1980,$C$13,$C$14)*(1+$T$14), 0), ROUND(_xlfn.NORM.INV(Y1980, $D$13, $D$14)*(1+$T$14), 0))</f>
        <v>56</v>
      </c>
      <c r="AA1980" s="20">
        <f ca="1">RAND()</f>
        <v>0.21061650127687703</v>
      </c>
      <c r="AB1980" s="18">
        <f ca="1">IF(B1980=1, ROUND(_xlfn.NORM.INV(AA1980,$C$15,$C$16), 2), ROUND(_xlfn.NORM.INV(AA1980, $D$15, $D$16), 2))</f>
        <v>3255.58</v>
      </c>
      <c r="AC1980" s="15">
        <f ca="1">MIN(G1980,Z1980)</f>
        <v>24</v>
      </c>
      <c r="AD1980" s="15">
        <f ca="1">RAND()</f>
        <v>0.88682038128058516</v>
      </c>
      <c r="AE1980" s="19">
        <f ca="1">(IF(B1980=1, $G$21+($G$22-$G$21)*AD1980, $H$21+($H$22-$H$21)*AD1980))</f>
        <v>4.6038713344820487E-2</v>
      </c>
      <c r="AF1980" s="15">
        <f ca="1">ROUND(AC1980*(1-AE1980), 0)</f>
        <v>23</v>
      </c>
      <c r="AG1980" s="20">
        <f ca="1">RAND()</f>
        <v>0.18301445394679194</v>
      </c>
      <c r="AH1980" s="15">
        <f ca="1">IF(B1980=1, ROUND(_xlfn.NORM.INV(AG1980,$C$17,$C$18)*(1+$T$14), 0), ROUND(_xlfn.NORM.INV(AG1980, $D$17, $D$18)*(1+$T$14), 0))</f>
        <v>191</v>
      </c>
      <c r="AI1980" s="20">
        <f ca="1">RAND()</f>
        <v>0.57209922316064665</v>
      </c>
      <c r="AJ1980" s="18">
        <f ca="1">IF(B1980=1, ROUND(_xlfn.NORM.INV(AI1980,$C$19,$C$20), 2), ROUND(_xlfn.NORM.INV(AI1980, $D$19, $D$20), 2))</f>
        <v>2331.1</v>
      </c>
      <c r="AK1980" s="15">
        <f ca="1">MIN(ROUND(H1980*(1+$C$22),0),AH1980)</f>
        <v>191</v>
      </c>
      <c r="AL1980" s="20">
        <f ca="1">RAND()</f>
        <v>0.52462113341576555</v>
      </c>
      <c r="AM1980" s="19">
        <f ca="1">(IF(B1980=1, $G$21+($G$22-$G$21)*AL1980, $H$21+($H$22-$H$21)*AL1980))</f>
        <v>3.336173966955179E-2</v>
      </c>
      <c r="AN1980" s="15">
        <f ca="1">ROUND(AK1980*(1-AM1980), 0)</f>
        <v>185</v>
      </c>
      <c r="AO1980" s="18">
        <f ca="1">SUM(IF(AN1980&gt;H1980, (AN1980-H1980)*($G$23+AJ1980), 0),IF(AF1980&gt;G1980,(AF1980-G1980)*($G$23+AB1980),0),IF(X1980&gt;F1980,(X1980-F1980)*($G$23+T1980),0),IF(P1980&gt;E1980,(P1980-E1980)*($G$23+L1980),0))</f>
        <v>0</v>
      </c>
      <c r="AP1980" s="18">
        <f>-$C$24</f>
        <v>-313614.51120000001</v>
      </c>
      <c r="AQ1980" s="17">
        <f ca="1">L1980*P1980+T1980*X1980+AB1980*AF1980+AJ1980*AN1980-AO1980+AP1980</f>
        <v>595094.51879999996</v>
      </c>
      <c r="AS1980" s="21">
        <f ca="1">SUM(IF(AN1980&gt;H1980, (AN1980-H1980), 0),IF(AF1980&gt;G1980,(AF1980-G1980),0),IF(X1980&gt;F1980,(X1980-F1980),0),IF(P1980&gt;E1980,(P1980-E1980),0))</f>
        <v>0</v>
      </c>
    </row>
    <row r="1981" spans="1:45" x14ac:dyDescent="0.4">
      <c r="A1981" s="15">
        <v>1953</v>
      </c>
      <c r="B1981" s="15">
        <f ca="1">IF(RAND() &lt; (8/12), 0, 1)</f>
        <v>0</v>
      </c>
      <c r="C1981" s="20">
        <f ca="1">RAND()</f>
        <v>0.58237766188355611</v>
      </c>
      <c r="D1981" s="15" t="str">
        <f ca="1">LOOKUP(C1981,$H$13:$H$16,$F$13:$F$16)</f>
        <v>Boeing 777-200LR</v>
      </c>
      <c r="E1981" s="15">
        <f ca="1">LOOKUP(D1981,$F$6:$F$9,$I$6:$I$9)</f>
        <v>0</v>
      </c>
      <c r="F1981" s="15">
        <f ca="1">LOOKUP(D1981,$F$6:$F$9,$J$6:$J$9)</f>
        <v>38</v>
      </c>
      <c r="G1981" s="15">
        <f ca="1">LOOKUP(D1981,$F$6:$F$9,$K$6:$K$9)</f>
        <v>0</v>
      </c>
      <c r="H1981" s="15">
        <f ca="1">LOOKUP(D1981,$F$6:$F$9,$L$6:$L$9)</f>
        <v>264</v>
      </c>
      <c r="I1981" s="20">
        <f ca="1">RAND()</f>
        <v>0.86558638889882156</v>
      </c>
      <c r="J1981" s="15">
        <f ca="1">IF(B1981=1, ROUND(_xlfn.NORM.INV(I1981,$C$5,$C$6)*(1+$T$14), 0), ROUND(_xlfn.NORM.INV(I1981, $D$5, $D$6)*(1+$T$14), 0))</f>
        <v>5</v>
      </c>
      <c r="K1981" s="20">
        <f ca="1">RAND()</f>
        <v>0.69548402361556605</v>
      </c>
      <c r="L1981" s="18">
        <f ca="1">IF(B1981=1, ROUND(_xlfn.NORM.INV(K1981,$C$7,$C$8), 2), ROUND(_xlfn.NORM.INV(K1981, $D$7, $D$8), 2))</f>
        <v>10725.48</v>
      </c>
      <c r="M1981" s="15">
        <f ca="1">MIN(E1981,J1981)</f>
        <v>0</v>
      </c>
      <c r="N1981" s="15">
        <f ca="1">RAND()</f>
        <v>5.5598468233531539E-2</v>
      </c>
      <c r="O1981" s="19">
        <f ca="1">(IF(B1981=1, $G$21+($G$22-$G$21)*N1981, $H$21+($H$22-$H$21)*N1981))</f>
        <v>1.1667954047005945E-2</v>
      </c>
      <c r="P1981" s="15">
        <f ca="1">ROUND(M1981*(1-O1981), 0)</f>
        <v>0</v>
      </c>
      <c r="Q1981" s="20">
        <f ca="1">RAND()</f>
        <v>7.2019210522546562E-2</v>
      </c>
      <c r="R1981" s="15">
        <f ca="1">IF(B1981=1, ROUND(_xlfn.NORM.INV(Q1981,$C$9,$C$10)*(1+$T$14), 0), ROUND(_xlfn.NORM.INV(Q1981, $D$9, $D$10)*(1+$T$14), 0))</f>
        <v>25</v>
      </c>
      <c r="S1981" s="20">
        <f ca="1">RAND()</f>
        <v>0.71622292541425026</v>
      </c>
      <c r="T1981" s="18">
        <f ca="1">IF(B1981=1, ROUND(_xlfn.NORM.INV(S1981,$C$11,$C$12), 2), ROUND(_xlfn.NORM.INV(S1981, $D$11, $D$12), 2))</f>
        <v>5376.46</v>
      </c>
      <c r="U1981" s="15">
        <f ca="1">MIN(F1981,R1981)</f>
        <v>25</v>
      </c>
      <c r="V1981" s="15">
        <f ca="1">RAND()</f>
        <v>0.88013641248873731</v>
      </c>
      <c r="W1981" s="19">
        <f ca="1">(IF(B1981=1, $G$21+($G$22-$G$21)*V1981, $H$21+($H$22-$H$21)*V1981))</f>
        <v>3.640409237466212E-2</v>
      </c>
      <c r="X1981" s="15">
        <f ca="1">ROUND(U1981*(1-W1981), 0)</f>
        <v>24</v>
      </c>
      <c r="Y1981" s="20">
        <f ca="1">RAND()</f>
        <v>0.34606303807919658</v>
      </c>
      <c r="Z1981" s="15">
        <f ca="1">IF(B1981=1, ROUND(_xlfn.NORM.INV(Y1981,$C$13,$C$14)*(1+$T$14), 0), ROUND(_xlfn.NORM.INV(Y1981, $D$13, $D$14)*(1+$T$14), 0))</f>
        <v>32</v>
      </c>
      <c r="AA1981" s="20">
        <f ca="1">RAND()</f>
        <v>0.64208231330255472</v>
      </c>
      <c r="AB1981" s="18">
        <f ca="1">IF(B1981=1, ROUND(_xlfn.NORM.INV(AA1981,$C$15,$C$16), 2), ROUND(_xlfn.NORM.INV(AA1981, $D$15, $D$16), 2))</f>
        <v>2842.21</v>
      </c>
      <c r="AC1981" s="15">
        <f ca="1">MIN(G1981,Z1981)</f>
        <v>0</v>
      </c>
      <c r="AD1981" s="15">
        <f ca="1">RAND()</f>
        <v>0.60888558799913706</v>
      </c>
      <c r="AE1981" s="19">
        <f ca="1">(IF(B1981=1, $G$21+($G$22-$G$21)*AD1981, $H$21+($H$22-$H$21)*AD1981))</f>
        <v>2.8266567639974108E-2</v>
      </c>
      <c r="AF1981" s="15">
        <f ca="1">ROUND(AC1981*(1-AE1981), 0)</f>
        <v>0</v>
      </c>
      <c r="AG1981" s="20">
        <f ca="1">RAND()</f>
        <v>0.60253301621836708</v>
      </c>
      <c r="AH1981" s="15">
        <f ca="1">IF(B1981=1, ROUND(_xlfn.NORM.INV(AG1981,$C$17,$C$18)*(1+$T$14), 0), ROUND(_xlfn.NORM.INV(AG1981, $D$17, $D$18)*(1+$T$14), 0))</f>
        <v>213</v>
      </c>
      <c r="AI1981" s="20">
        <f ca="1">RAND()</f>
        <v>0.79174460202505115</v>
      </c>
      <c r="AJ1981" s="18">
        <f ca="1">IF(B1981=1, ROUND(_xlfn.NORM.INV(AI1981,$C$19,$C$20), 2), ROUND(_xlfn.NORM.INV(AI1981, $D$19, $D$20), 2))</f>
        <v>1810.45</v>
      </c>
      <c r="AK1981" s="15">
        <f ca="1">MIN(ROUND(H1981*(1+$C$22),0),AH1981)</f>
        <v>213</v>
      </c>
      <c r="AL1981" s="20">
        <f ca="1">RAND()</f>
        <v>0.64003651699330211</v>
      </c>
      <c r="AM1981" s="19">
        <f ca="1">(IF(B1981=1, $G$21+($G$22-$G$21)*AL1981, $H$21+($H$22-$H$21)*AL1981))</f>
        <v>2.920109550979906E-2</v>
      </c>
      <c r="AN1981" s="15">
        <f ca="1">ROUND(AK1981*(1-AM1981), 0)</f>
        <v>207</v>
      </c>
      <c r="AO1981" s="18">
        <f ca="1">SUM(IF(AN1981&gt;H1981, (AN1981-H1981)*($G$23+AJ1981), 0),IF(AF1981&gt;G1981,(AF1981-G1981)*($G$23+AB1981),0),IF(X1981&gt;F1981,(X1981-F1981)*($G$23+T1981),0),IF(P1981&gt;E1981,(P1981-E1981)*($G$23+L1981),0))</f>
        <v>0</v>
      </c>
      <c r="AP1981" s="18">
        <f>-$C$24</f>
        <v>-313614.51120000001</v>
      </c>
      <c r="AQ1981" s="17">
        <f ca="1">L1981*P1981+T1981*X1981+AB1981*AF1981+AJ1981*AN1981-AO1981+AP1981</f>
        <v>190183.67880000005</v>
      </c>
      <c r="AS1981" s="21">
        <f ca="1">SUM(IF(AN1981&gt;H1981, (AN1981-H1981), 0),IF(AF1981&gt;G1981,(AF1981-G1981),0),IF(X1981&gt;F1981,(X1981-F1981),0),IF(P1981&gt;E1981,(P1981-E1981),0))</f>
        <v>0</v>
      </c>
    </row>
    <row r="1982" spans="1:45" x14ac:dyDescent="0.4">
      <c r="A1982" s="15">
        <v>1954</v>
      </c>
      <c r="B1982" s="15">
        <f ca="1">IF(RAND() &lt; (8/12), 0, 1)</f>
        <v>1</v>
      </c>
      <c r="C1982" s="20">
        <f ca="1">RAND()</f>
        <v>0.74207771837657843</v>
      </c>
      <c r="D1982" s="15" t="str">
        <f ca="1">LOOKUP(C1982,$H$13:$H$16,$F$13:$F$16)</f>
        <v>Boeing 777-300ER</v>
      </c>
      <c r="E1982" s="15">
        <f ca="1">LOOKUP(D1982,$F$6:$F$9,$I$6:$I$9)</f>
        <v>8</v>
      </c>
      <c r="F1982" s="15">
        <f ca="1">LOOKUP(D1982,$F$6:$F$9,$J$6:$J$9)</f>
        <v>40</v>
      </c>
      <c r="G1982" s="15">
        <f ca="1">LOOKUP(D1982,$F$6:$F$9,$K$6:$K$9)</f>
        <v>24</v>
      </c>
      <c r="H1982" s="15">
        <f ca="1">LOOKUP(D1982,$F$6:$F$9,$L$6:$L$9)</f>
        <v>260</v>
      </c>
      <c r="I1982" s="20">
        <f ca="1">RAND()</f>
        <v>0.57886510154002102</v>
      </c>
      <c r="J1982" s="15">
        <f ca="1">IF(B1982=1, ROUND(_xlfn.NORM.INV(I1982,$C$5,$C$6)*(1+$T$14), 0), ROUND(_xlfn.NORM.INV(I1982, $D$5, $D$6)*(1+$T$14), 0))</f>
        <v>7</v>
      </c>
      <c r="K1982" s="20">
        <f ca="1">RAND()</f>
        <v>0.35790198511779503</v>
      </c>
      <c r="L1982" s="18">
        <f ca="1">IF(B1982=1, ROUND(_xlfn.NORM.INV(K1982,$C$7,$C$8), 2), ROUND(_xlfn.NORM.INV(K1982, $D$7, $D$8), 2))</f>
        <v>13002.3</v>
      </c>
      <c r="M1982" s="15">
        <f ca="1">MIN(E1982,J1982)</f>
        <v>7</v>
      </c>
      <c r="N1982" s="15">
        <f ca="1">RAND()</f>
        <v>0.64969530842900913</v>
      </c>
      <c r="O1982" s="19">
        <f ca="1">(IF(B1982=1, $G$21+($G$22-$G$21)*N1982, $H$21+($H$22-$H$21)*N1982))</f>
        <v>3.7739335795015316E-2</v>
      </c>
      <c r="P1982" s="15">
        <f ca="1">ROUND(M1982*(1-O1982), 0)</f>
        <v>7</v>
      </c>
      <c r="Q1982" s="20">
        <f ca="1">RAND()</f>
        <v>0.99198219973962232</v>
      </c>
      <c r="R1982" s="15">
        <f ca="1">IF(B1982=1, ROUND(_xlfn.NORM.INV(Q1982,$C$9,$C$10)*(1+$T$14), 0), ROUND(_xlfn.NORM.INV(Q1982, $D$9, $D$10)*(1+$T$14), 0))</f>
        <v>122</v>
      </c>
      <c r="S1982" s="20">
        <f ca="1">RAND()</f>
        <v>0.54792195617166983</v>
      </c>
      <c r="T1982" s="18">
        <f ca="1">IF(B1982=1, ROUND(_xlfn.NORM.INV(S1982,$C$11,$C$12), 2), ROUND(_xlfn.NORM.INV(S1982, $D$11, $D$12), 2))</f>
        <v>6938.02</v>
      </c>
      <c r="U1982" s="15">
        <f ca="1">MIN(F1982,R1982)</f>
        <v>40</v>
      </c>
      <c r="V1982" s="15">
        <f ca="1">RAND()</f>
        <v>0.77548796972287903</v>
      </c>
      <c r="W1982" s="19">
        <f ca="1">(IF(B1982=1, $G$21+($G$22-$G$21)*V1982, $H$21+($H$22-$H$21)*V1982))</f>
        <v>4.2142078940300767E-2</v>
      </c>
      <c r="X1982" s="15">
        <f ca="1">ROUND(U1982*(1-W1982), 0)</f>
        <v>38</v>
      </c>
      <c r="Y1982" s="20">
        <f ca="1">RAND()</f>
        <v>0.13540798399501153</v>
      </c>
      <c r="Z1982" s="15">
        <f ca="1">IF(B1982=1, ROUND(_xlfn.NORM.INV(Y1982,$C$13,$C$14)*(1+$T$14), 0), ROUND(_xlfn.NORM.INV(Y1982, $D$13, $D$14)*(1+$T$14), 0))</f>
        <v>29</v>
      </c>
      <c r="AA1982" s="20">
        <f ca="1">RAND()</f>
        <v>0.3066651086691462</v>
      </c>
      <c r="AB1982" s="18">
        <f ca="1">IF(B1982=1, ROUND(_xlfn.NORM.INV(AA1982,$C$15,$C$16), 2), ROUND(_xlfn.NORM.INV(AA1982, $D$15, $D$16), 2))</f>
        <v>3399.35</v>
      </c>
      <c r="AC1982" s="15">
        <f ca="1">MIN(G1982,Z1982)</f>
        <v>24</v>
      </c>
      <c r="AD1982" s="15">
        <f ca="1">RAND()</f>
        <v>0.89618815746233349</v>
      </c>
      <c r="AE1982" s="19">
        <f ca="1">(IF(B1982=1, $G$21+($G$22-$G$21)*AD1982, $H$21+($H$22-$H$21)*AD1982))</f>
        <v>4.6366585511181675E-2</v>
      </c>
      <c r="AF1982" s="15">
        <f ca="1">ROUND(AC1982*(1-AE1982), 0)</f>
        <v>23</v>
      </c>
      <c r="AG1982" s="20">
        <f ca="1">RAND()</f>
        <v>0.63203067071136854</v>
      </c>
      <c r="AH1982" s="15">
        <f ca="1">IF(B1982=1, ROUND(_xlfn.NORM.INV(AG1982,$C$17,$C$18)*(1+$T$14), 0), ROUND(_xlfn.NORM.INV(AG1982, $D$17, $D$18)*(1+$T$14), 0))</f>
        <v>347</v>
      </c>
      <c r="AI1982" s="20">
        <f ca="1">RAND()</f>
        <v>0.18962985002248178</v>
      </c>
      <c r="AJ1982" s="18">
        <f ca="1">IF(B1982=1, ROUND(_xlfn.NORM.INV(AI1982,$C$19,$C$20), 2), ROUND(_xlfn.NORM.INV(AI1982, $D$19, $D$20), 2))</f>
        <v>2012.2</v>
      </c>
      <c r="AK1982" s="15">
        <f ca="1">MIN(ROUND(H1982*(1+$C$22),0),AH1982)</f>
        <v>273</v>
      </c>
      <c r="AL1982" s="20">
        <f ca="1">RAND()</f>
        <v>0.3938556834225182</v>
      </c>
      <c r="AM1982" s="19">
        <f ca="1">(IF(B1982=1, $G$21+($G$22-$G$21)*AL1982, $H$21+($H$22-$H$21)*AL1982))</f>
        <v>2.8784948919788139E-2</v>
      </c>
      <c r="AN1982" s="15">
        <f ca="1">ROUND(AK1982*(1-AM1982), 0)</f>
        <v>265</v>
      </c>
      <c r="AO1982" s="18">
        <f ca="1">SUM(IF(AN1982&gt;H1982, (AN1982-H1982)*($G$23+AJ1982), 0),IF(AF1982&gt;G1982,(AF1982-G1982)*($G$23+AB1982),0),IF(X1982&gt;F1982,(X1982-F1982)*($G$23+T1982),0),IF(P1982&gt;E1982,(P1982-E1982)*($G$23+L1982),0))</f>
        <v>14316</v>
      </c>
      <c r="AP1982" s="18">
        <f>-$C$24</f>
        <v>-313614.51120000001</v>
      </c>
      <c r="AQ1982" s="17">
        <f ca="1">L1982*P1982+T1982*X1982+AB1982*AF1982+AJ1982*AN1982-AO1982+AP1982</f>
        <v>638148.39879999985</v>
      </c>
      <c r="AS1982" s="21">
        <f ca="1">SUM(IF(AN1982&gt;H1982, (AN1982-H1982), 0),IF(AF1982&gt;G1982,(AF1982-G1982),0),IF(X1982&gt;F1982,(X1982-F1982),0),IF(P1982&gt;E1982,(P1982-E1982),0))</f>
        <v>5</v>
      </c>
    </row>
    <row r="1983" spans="1:45" x14ac:dyDescent="0.4">
      <c r="A1983" s="15">
        <v>1955</v>
      </c>
      <c r="B1983" s="15">
        <f ca="1">IF(RAND() &lt; (8/12), 0, 1)</f>
        <v>0</v>
      </c>
      <c r="C1983" s="20">
        <f ca="1">RAND()</f>
        <v>0.67839601273978656</v>
      </c>
      <c r="D1983" s="15" t="str">
        <f ca="1">LOOKUP(C1983,$H$13:$H$16,$F$13:$F$16)</f>
        <v>Boeing 777-300ER</v>
      </c>
      <c r="E1983" s="15">
        <f ca="1">LOOKUP(D1983,$F$6:$F$9,$I$6:$I$9)</f>
        <v>8</v>
      </c>
      <c r="F1983" s="15">
        <f ca="1">LOOKUP(D1983,$F$6:$F$9,$J$6:$J$9)</f>
        <v>40</v>
      </c>
      <c r="G1983" s="15">
        <f ca="1">LOOKUP(D1983,$F$6:$F$9,$K$6:$K$9)</f>
        <v>24</v>
      </c>
      <c r="H1983" s="15">
        <f ca="1">LOOKUP(D1983,$F$6:$F$9,$L$6:$L$9)</f>
        <v>260</v>
      </c>
      <c r="I1983" s="20">
        <f ca="1">RAND()</f>
        <v>0.21744157498418126</v>
      </c>
      <c r="J1983" s="15">
        <f ca="1">IF(B1983=1, ROUND(_xlfn.NORM.INV(I1983,$C$5,$C$6)*(1+$T$14), 0), ROUND(_xlfn.NORM.INV(I1983, $D$5, $D$6)*(1+$T$14), 0))</f>
        <v>3</v>
      </c>
      <c r="K1983" s="20">
        <f ca="1">RAND()</f>
        <v>0.46078757416341476</v>
      </c>
      <c r="L1983" s="18">
        <f ca="1">IF(B1983=1, ROUND(_xlfn.NORM.INV(K1983,$C$7,$C$8), 2), ROUND(_xlfn.NORM.INV(K1983, $D$7, $D$8), 2))</f>
        <v>10447.51</v>
      </c>
      <c r="M1983" s="15">
        <f ca="1">MIN(E1983,J1983)</f>
        <v>3</v>
      </c>
      <c r="N1983" s="15">
        <f ca="1">RAND()</f>
        <v>0.78879324390745353</v>
      </c>
      <c r="O1983" s="19">
        <f ca="1">(IF(B1983=1, $G$21+($G$22-$G$21)*N1983, $H$21+($H$22-$H$21)*N1983))</f>
        <v>3.3663797317223604E-2</v>
      </c>
      <c r="P1983" s="15">
        <f ca="1">ROUND(M1983*(1-O1983), 0)</f>
        <v>3</v>
      </c>
      <c r="Q1983" s="20">
        <f ca="1">RAND()</f>
        <v>0.24706944714941648</v>
      </c>
      <c r="R1983" s="15">
        <f ca="1">IF(B1983=1, ROUND(_xlfn.NORM.INV(Q1983,$C$9,$C$10)*(1+$T$14), 0), ROUND(_xlfn.NORM.INV(Q1983, $D$9, $D$10)*(1+$T$14), 0))</f>
        <v>33</v>
      </c>
      <c r="S1983" s="20">
        <f ca="1">RAND()</f>
        <v>0.76843934160261695</v>
      </c>
      <c r="T1983" s="18">
        <f ca="1">IF(B1983=1, ROUND(_xlfn.NORM.INV(S1983,$C$11,$C$12), 2), ROUND(_xlfn.NORM.INV(S1983, $D$11, $D$12), 2))</f>
        <v>5413.39</v>
      </c>
      <c r="U1983" s="15">
        <f ca="1">MIN(F1983,R1983)</f>
        <v>33</v>
      </c>
      <c r="V1983" s="15">
        <f ca="1">RAND()</f>
        <v>0.35827499717012734</v>
      </c>
      <c r="W1983" s="19">
        <f ca="1">(IF(B1983=1, $G$21+($G$22-$G$21)*V1983, $H$21+($H$22-$H$21)*V1983))</f>
        <v>2.0748249915103822E-2</v>
      </c>
      <c r="X1983" s="15">
        <f ca="1">ROUND(U1983*(1-W1983), 0)</f>
        <v>32</v>
      </c>
      <c r="Y1983" s="20">
        <f ca="1">RAND()</f>
        <v>9.1677390132861913E-2</v>
      </c>
      <c r="Z1983" s="15">
        <f ca="1">IF(B1983=1, ROUND(_xlfn.NORM.INV(Y1983,$C$13,$C$14)*(1+$T$14), 0), ROUND(_xlfn.NORM.INV(Y1983, $D$13, $D$14)*(1+$T$14), 0))</f>
        <v>23</v>
      </c>
      <c r="AA1983" s="20">
        <f ca="1">RAND()</f>
        <v>0.98024824329552163</v>
      </c>
      <c r="AB1983" s="18">
        <f ca="1">IF(B1983=1, ROUND(_xlfn.NORM.INV(AA1983,$C$15,$C$16), 2), ROUND(_xlfn.NORM.INV(AA1983, $D$15, $D$16), 2))</f>
        <v>3048.2</v>
      </c>
      <c r="AC1983" s="15">
        <f ca="1">MIN(G1983,Z1983)</f>
        <v>23</v>
      </c>
      <c r="AD1983" s="15">
        <f ca="1">RAND()</f>
        <v>0.23381198515716661</v>
      </c>
      <c r="AE1983" s="19">
        <f ca="1">(IF(B1983=1, $G$21+($G$22-$G$21)*AD1983, $H$21+($H$22-$H$21)*AD1983))</f>
        <v>1.7014359554714999E-2</v>
      </c>
      <c r="AF1983" s="15">
        <f ca="1">ROUND(AC1983*(1-AE1983), 0)</f>
        <v>23</v>
      </c>
      <c r="AG1983" s="20">
        <f ca="1">RAND()</f>
        <v>0.84690406981092681</v>
      </c>
      <c r="AH1983" s="15">
        <f ca="1">IF(B1983=1, ROUND(_xlfn.NORM.INV(AG1983,$C$17,$C$18)*(1+$T$14), 0), ROUND(_xlfn.NORM.INV(AG1983, $D$17, $D$18)*(1+$T$14), 0))</f>
        <v>253</v>
      </c>
      <c r="AI1983" s="20">
        <f ca="1">RAND()</f>
        <v>0.34032152277909722</v>
      </c>
      <c r="AJ1983" s="18">
        <f ca="1">IF(B1983=1, ROUND(_xlfn.NORM.INV(AI1983,$C$19,$C$20), 2), ROUND(_xlfn.NORM.INV(AI1983, $D$19, $D$20), 2))</f>
        <v>1717.47</v>
      </c>
      <c r="AK1983" s="15">
        <f ca="1">MIN(ROUND(H1983*(1+$C$22),0),AH1983)</f>
        <v>253</v>
      </c>
      <c r="AL1983" s="20">
        <f ca="1">RAND()</f>
        <v>0.49824365705546836</v>
      </c>
      <c r="AM1983" s="19">
        <f ca="1">(IF(B1983=1, $G$21+($G$22-$G$21)*AL1983, $H$21+($H$22-$H$21)*AL1983))</f>
        <v>2.4947309711664048E-2</v>
      </c>
      <c r="AN1983" s="15">
        <f ca="1">ROUND(AK1983*(1-AM1983), 0)</f>
        <v>247</v>
      </c>
      <c r="AO1983" s="18">
        <f ca="1">SUM(IF(AN1983&gt;H1983, (AN1983-H1983)*($G$23+AJ1983), 0),IF(AF1983&gt;G1983,(AF1983-G1983)*($G$23+AB1983),0),IF(X1983&gt;F1983,(X1983-F1983)*($G$23+T1983),0),IF(P1983&gt;E1983,(P1983-E1983)*($G$23+L1983),0))</f>
        <v>0</v>
      </c>
      <c r="AP1983" s="18">
        <f>-$C$24</f>
        <v>-313614.51120000001</v>
      </c>
      <c r="AQ1983" s="17">
        <f ca="1">L1983*P1983+T1983*X1983+AB1983*AF1983+AJ1983*AN1983-AO1983+AP1983</f>
        <v>385280.18879999995</v>
      </c>
      <c r="AS1983" s="21">
        <f ca="1">SUM(IF(AN1983&gt;H1983, (AN1983-H1983), 0),IF(AF1983&gt;G1983,(AF1983-G1983),0),IF(X1983&gt;F1983,(X1983-F1983),0),IF(P1983&gt;E1983,(P1983-E1983),0))</f>
        <v>0</v>
      </c>
    </row>
    <row r="1984" spans="1:45" x14ac:dyDescent="0.4">
      <c r="A1984" s="15">
        <v>1956</v>
      </c>
      <c r="B1984" s="15">
        <f ca="1">IF(RAND() &lt; (8/12), 0, 1)</f>
        <v>0</v>
      </c>
      <c r="C1984" s="20">
        <f ca="1">RAND()</f>
        <v>0.4667569515470773</v>
      </c>
      <c r="D1984" s="15" t="str">
        <f ca="1">LOOKUP(C1984,$H$13:$H$16,$F$13:$F$16)</f>
        <v>Airbus A380-800</v>
      </c>
      <c r="E1984" s="15">
        <f ca="1">LOOKUP(D1984,$F$6:$F$9,$I$6:$I$9)</f>
        <v>14</v>
      </c>
      <c r="F1984" s="15">
        <f ca="1">LOOKUP(D1984,$F$6:$F$9,$J$6:$J$9)</f>
        <v>76</v>
      </c>
      <c r="G1984" s="15">
        <f ca="1">LOOKUP(D1984,$F$6:$F$9,$K$6:$K$9)</f>
        <v>56</v>
      </c>
      <c r="H1984" s="15">
        <f ca="1">LOOKUP(D1984,$F$6:$F$9,$L$6:$L$9)</f>
        <v>341</v>
      </c>
      <c r="I1984" s="20">
        <f ca="1">RAND()</f>
        <v>5.9193511204846727E-2</v>
      </c>
      <c r="J1984" s="15">
        <f ca="1">IF(B1984=1, ROUND(_xlfn.NORM.INV(I1984,$C$5,$C$6)*(1+$T$14), 0), ROUND(_xlfn.NORM.INV(I1984, $D$5, $D$6)*(1+$T$14), 0))</f>
        <v>3</v>
      </c>
      <c r="K1984" s="20">
        <f ca="1">RAND()</f>
        <v>0.28406860219241181</v>
      </c>
      <c r="L1984" s="18">
        <f ca="1">IF(B1984=1, ROUND(_xlfn.NORM.INV(K1984,$C$7,$C$8), 2), ROUND(_xlfn.NORM.INV(K1984, $D$7, $D$8), 2))</f>
        <v>10232.23</v>
      </c>
      <c r="M1984" s="15">
        <f ca="1">MIN(E1984,J1984)</f>
        <v>3</v>
      </c>
      <c r="N1984" s="15">
        <f ca="1">RAND()</f>
        <v>0.82484449827912487</v>
      </c>
      <c r="O1984" s="19">
        <f ca="1">(IF(B1984=1, $G$21+($G$22-$G$21)*N1984, $H$21+($H$22-$H$21)*N1984))</f>
        <v>3.4745334948373743E-2</v>
      </c>
      <c r="P1984" s="15">
        <f ca="1">ROUND(M1984*(1-O1984), 0)</f>
        <v>3</v>
      </c>
      <c r="Q1984" s="20">
        <f ca="1">RAND()</f>
        <v>0.475600326865391</v>
      </c>
      <c r="R1984" s="15">
        <f ca="1">IF(B1984=1, ROUND(_xlfn.NORM.INV(Q1984,$C$9,$C$10)*(1+$T$14), 0), ROUND(_xlfn.NORM.INV(Q1984, $D$9, $D$10)*(1+$T$14), 0))</f>
        <v>39</v>
      </c>
      <c r="S1984" s="20">
        <f ca="1">RAND()</f>
        <v>0.55830954502139474</v>
      </c>
      <c r="T1984" s="18">
        <f ca="1">IF(B1984=1, ROUND(_xlfn.NORM.INV(S1984,$C$11,$C$12), 2), ROUND(_xlfn.NORM.INV(S1984, $D$11, $D$12), 2))</f>
        <v>5279.62</v>
      </c>
      <c r="U1984" s="15">
        <f ca="1">MIN(F1984,R1984)</f>
        <v>39</v>
      </c>
      <c r="V1984" s="15">
        <f ca="1">RAND()</f>
        <v>0.76170843941039157</v>
      </c>
      <c r="W1984" s="19">
        <f ca="1">(IF(B1984=1, $G$21+($G$22-$G$21)*V1984, $H$21+($H$22-$H$21)*V1984))</f>
        <v>3.2851253182311746E-2</v>
      </c>
      <c r="X1984" s="15">
        <f ca="1">ROUND(U1984*(1-W1984), 0)</f>
        <v>38</v>
      </c>
      <c r="Y1984" s="20">
        <f ca="1">RAND()</f>
        <v>0.79050102341138484</v>
      </c>
      <c r="Z1984" s="15">
        <f ca="1">IF(B1984=1, ROUND(_xlfn.NORM.INV(Y1984,$C$13,$C$14)*(1+$T$14), 0), ROUND(_xlfn.NORM.INV(Y1984, $D$13, $D$14)*(1+$T$14), 0))</f>
        <v>43</v>
      </c>
      <c r="AA1984" s="20">
        <f ca="1">RAND()</f>
        <v>0.49344436231012123</v>
      </c>
      <c r="AB1984" s="18">
        <f ca="1">IF(B1984=1, ROUND(_xlfn.NORM.INV(AA1984,$C$15,$C$16), 2), ROUND(_xlfn.NORM.INV(AA1984, $D$15, $D$16), 2))</f>
        <v>2795.97</v>
      </c>
      <c r="AC1984" s="15">
        <f ca="1">MIN(G1984,Z1984)</f>
        <v>43</v>
      </c>
      <c r="AD1984" s="15">
        <f ca="1">RAND()</f>
        <v>0.66379818329750384</v>
      </c>
      <c r="AE1984" s="19">
        <f ca="1">(IF(B1984=1, $G$21+($G$22-$G$21)*AD1984, $H$21+($H$22-$H$21)*AD1984))</f>
        <v>2.9913945498925114E-2</v>
      </c>
      <c r="AF1984" s="15">
        <f ca="1">ROUND(AC1984*(1-AE1984), 0)</f>
        <v>42</v>
      </c>
      <c r="AG1984" s="20">
        <f ca="1">RAND()</f>
        <v>0.28326997487110928</v>
      </c>
      <c r="AH1984" s="15">
        <f ca="1">IF(B1984=1, ROUND(_xlfn.NORM.INV(AG1984,$C$17,$C$18)*(1+$T$14), 0), ROUND(_xlfn.NORM.INV(AG1984, $D$17, $D$18)*(1+$T$14), 0))</f>
        <v>169</v>
      </c>
      <c r="AI1984" s="20">
        <f ca="1">RAND()</f>
        <v>0.39452762596849944</v>
      </c>
      <c r="AJ1984" s="18">
        <f ca="1">IF(B1984=1, ROUND(_xlfn.NORM.INV(AI1984,$C$19,$C$20), 2), ROUND(_xlfn.NORM.INV(AI1984, $D$19, $D$20), 2))</f>
        <v>1728.41</v>
      </c>
      <c r="AK1984" s="15">
        <f ca="1">MIN(ROUND(H1984*(1+$C$22),0),AH1984)</f>
        <v>169</v>
      </c>
      <c r="AL1984" s="20">
        <f ca="1">RAND()</f>
        <v>0.2020229194280031</v>
      </c>
      <c r="AM1984" s="19">
        <f ca="1">(IF(B1984=1, $G$21+($G$22-$G$21)*AL1984, $H$21+($H$22-$H$21)*AL1984))</f>
        <v>1.6060687582840093E-2</v>
      </c>
      <c r="AN1984" s="15">
        <f ca="1">ROUND(AK1984*(1-AM1984), 0)</f>
        <v>166</v>
      </c>
      <c r="AO1984" s="18">
        <f ca="1">SUM(IF(AN1984&gt;H1984, (AN1984-H1984)*($G$23+AJ1984), 0),IF(AF1984&gt;G1984,(AF1984-G1984)*($G$23+AB1984),0),IF(X1984&gt;F1984,(X1984-F1984)*($G$23+T1984),0),IF(P1984&gt;E1984,(P1984-E1984)*($G$23+L1984),0))</f>
        <v>0</v>
      </c>
      <c r="AP1984" s="18">
        <f>-$C$24</f>
        <v>-313614.51120000001</v>
      </c>
      <c r="AQ1984" s="17">
        <f ca="1">L1984*P1984+T1984*X1984+AB1984*AF1984+AJ1984*AN1984-AO1984+AP1984</f>
        <v>322054.53880000004</v>
      </c>
      <c r="AS1984" s="21">
        <f ca="1">SUM(IF(AN1984&gt;H1984, (AN1984-H1984), 0),IF(AF1984&gt;G1984,(AF1984-G1984),0),IF(X1984&gt;F1984,(X1984-F1984),0),IF(P1984&gt;E1984,(P1984-E1984),0))</f>
        <v>0</v>
      </c>
    </row>
    <row r="1985" spans="1:45" x14ac:dyDescent="0.4">
      <c r="A1985" s="15">
        <v>1957</v>
      </c>
      <c r="B1985" s="15">
        <f ca="1">IF(RAND() &lt; (8/12), 0, 1)</f>
        <v>0</v>
      </c>
      <c r="C1985" s="20">
        <f ca="1">RAND()</f>
        <v>0.32270798521145228</v>
      </c>
      <c r="D1985" s="15" t="str">
        <f ca="1">LOOKUP(C1985,$H$13:$H$16,$F$13:$F$16)</f>
        <v>Airbus A380-800</v>
      </c>
      <c r="E1985" s="15">
        <f ca="1">LOOKUP(D1985,$F$6:$F$9,$I$6:$I$9)</f>
        <v>14</v>
      </c>
      <c r="F1985" s="15">
        <f ca="1">LOOKUP(D1985,$F$6:$F$9,$J$6:$J$9)</f>
        <v>76</v>
      </c>
      <c r="G1985" s="15">
        <f ca="1">LOOKUP(D1985,$F$6:$F$9,$K$6:$K$9)</f>
        <v>56</v>
      </c>
      <c r="H1985" s="15">
        <f ca="1">LOOKUP(D1985,$F$6:$F$9,$L$6:$L$9)</f>
        <v>341</v>
      </c>
      <c r="I1985" s="20">
        <f ca="1">RAND()</f>
        <v>0.1472037743488126</v>
      </c>
      <c r="J1985" s="15">
        <f ca="1">IF(B1985=1, ROUND(_xlfn.NORM.INV(I1985,$C$5,$C$6)*(1+$T$14), 0), ROUND(_xlfn.NORM.INV(I1985, $D$5, $D$6)*(1+$T$14), 0))</f>
        <v>3</v>
      </c>
      <c r="K1985" s="20">
        <f ca="1">RAND()</f>
        <v>0.133835165305624</v>
      </c>
      <c r="L1985" s="18">
        <f ca="1">IF(B1985=1, ROUND(_xlfn.NORM.INV(K1985,$C$7,$C$8), 2), ROUND(_xlfn.NORM.INV(K1985, $D$7, $D$8), 2))</f>
        <v>9987.2000000000007</v>
      </c>
      <c r="M1985" s="15">
        <f ca="1">MIN(E1985,J1985)</f>
        <v>3</v>
      </c>
      <c r="N1985" s="15">
        <f ca="1">RAND()</f>
        <v>0.17187071465525494</v>
      </c>
      <c r="O1985" s="19">
        <f ca="1">(IF(B1985=1, $G$21+($G$22-$G$21)*N1985, $H$21+($H$22-$H$21)*N1985))</f>
        <v>1.5156121439657649E-2</v>
      </c>
      <c r="P1985" s="15">
        <f ca="1">ROUND(M1985*(1-O1985), 0)</f>
        <v>3</v>
      </c>
      <c r="Q1985" s="20">
        <f ca="1">RAND()</f>
        <v>0.89524421905454776</v>
      </c>
      <c r="R1985" s="15">
        <f ca="1">IF(B1985=1, ROUND(_xlfn.NORM.INV(Q1985,$C$9,$C$10)*(1+$T$14), 0), ROUND(_xlfn.NORM.INV(Q1985, $D$9, $D$10)*(1+$T$14), 0))</f>
        <v>53</v>
      </c>
      <c r="S1985" s="20">
        <f ca="1">RAND()</f>
        <v>0.33995426004574891</v>
      </c>
      <c r="T1985" s="18">
        <f ca="1">IF(B1985=1, ROUND(_xlfn.NORM.INV(S1985,$C$11,$C$12), 2), ROUND(_xlfn.NORM.INV(S1985, $D$11, $D$12), 2))</f>
        <v>5152.17</v>
      </c>
      <c r="U1985" s="15">
        <f ca="1">MIN(F1985,R1985)</f>
        <v>53</v>
      </c>
      <c r="V1985" s="15">
        <f ca="1">RAND()</f>
        <v>0.97049982283925373</v>
      </c>
      <c r="W1985" s="19">
        <f ca="1">(IF(B1985=1, $G$21+($G$22-$G$21)*V1985, $H$21+($H$22-$H$21)*V1985))</f>
        <v>3.9114994685177609E-2</v>
      </c>
      <c r="X1985" s="15">
        <f ca="1">ROUND(U1985*(1-W1985), 0)</f>
        <v>51</v>
      </c>
      <c r="Y1985" s="20">
        <f ca="1">RAND()</f>
        <v>0.49572298861930775</v>
      </c>
      <c r="Z1985" s="15">
        <f ca="1">IF(B1985=1, ROUND(_xlfn.NORM.INV(Y1985,$C$13,$C$14)*(1+$T$14), 0), ROUND(_xlfn.NORM.INV(Y1985, $D$13, $D$14)*(1+$T$14), 0))</f>
        <v>36</v>
      </c>
      <c r="AA1985" s="20">
        <f ca="1">RAND()</f>
        <v>0.83472157801407321</v>
      </c>
      <c r="AB1985" s="18">
        <f ca="1">IF(B1985=1, ROUND(_xlfn.NORM.INV(AA1985,$C$15,$C$16), 2), ROUND(_xlfn.NORM.INV(AA1985, $D$15, $D$16), 2))</f>
        <v>2916.22</v>
      </c>
      <c r="AC1985" s="15">
        <f ca="1">MIN(G1985,Z1985)</f>
        <v>36</v>
      </c>
      <c r="AD1985" s="15">
        <f ca="1">RAND()</f>
        <v>0.51968350932736684</v>
      </c>
      <c r="AE1985" s="19">
        <f ca="1">(IF(B1985=1, $G$21+($G$22-$G$21)*AD1985, $H$21+($H$22-$H$21)*AD1985))</f>
        <v>2.5590505279821006E-2</v>
      </c>
      <c r="AF1985" s="15">
        <f ca="1">ROUND(AC1985*(1-AE1985), 0)</f>
        <v>35</v>
      </c>
      <c r="AG1985" s="20">
        <f ca="1">RAND()</f>
        <v>0.81490993851484772</v>
      </c>
      <c r="AH1985" s="15">
        <f ca="1">IF(B1985=1, ROUND(_xlfn.NORM.INV(AG1985,$C$17,$C$18)*(1+$T$14), 0), ROUND(_xlfn.NORM.INV(AG1985, $D$17, $D$18)*(1+$T$14), 0))</f>
        <v>247</v>
      </c>
      <c r="AI1985" s="20">
        <f ca="1">RAND()</f>
        <v>0.53464524443684958</v>
      </c>
      <c r="AJ1985" s="18">
        <f ca="1">IF(B1985=1, ROUND(_xlfn.NORM.INV(AI1985,$C$19,$C$20), 2), ROUND(_xlfn.NORM.INV(AI1985, $D$19, $D$20), 2))</f>
        <v>1755.33</v>
      </c>
      <c r="AK1985" s="15">
        <f ca="1">MIN(ROUND(H1985*(1+$C$22),0),AH1985)</f>
        <v>247</v>
      </c>
      <c r="AL1985" s="20">
        <f ca="1">RAND()</f>
        <v>0.22813012545876798</v>
      </c>
      <c r="AM1985" s="19">
        <f ca="1">(IF(B1985=1, $G$21+($G$22-$G$21)*AL1985, $H$21+($H$22-$H$21)*AL1985))</f>
        <v>1.6843903763763039E-2</v>
      </c>
      <c r="AN1985" s="15">
        <f ca="1">ROUND(AK1985*(1-AM1985), 0)</f>
        <v>243</v>
      </c>
      <c r="AO1985" s="18">
        <f ca="1">SUM(IF(AN1985&gt;H1985, (AN1985-H1985)*($G$23+AJ1985), 0),IF(AF1985&gt;G1985,(AF1985-G1985)*($G$23+AB1985),0),IF(X1985&gt;F1985,(X1985-F1985)*($G$23+T1985),0),IF(P1985&gt;E1985,(P1985-E1985)*($G$23+L1985),0))</f>
        <v>0</v>
      </c>
      <c r="AP1985" s="18">
        <f>-$C$24</f>
        <v>-313614.51120000001</v>
      </c>
      <c r="AQ1985" s="17">
        <f ca="1">L1985*P1985+T1985*X1985+AB1985*AF1985+AJ1985*AN1985-AO1985+AP1985</f>
        <v>507720.64879999991</v>
      </c>
      <c r="AS1985" s="21">
        <f ca="1">SUM(IF(AN1985&gt;H1985, (AN1985-H1985), 0),IF(AF1985&gt;G1985,(AF1985-G1985),0),IF(X1985&gt;F1985,(X1985-F1985),0),IF(P1985&gt;E1985,(P1985-E1985),0))</f>
        <v>0</v>
      </c>
    </row>
    <row r="1986" spans="1:45" x14ac:dyDescent="0.4">
      <c r="A1986" s="15">
        <v>1958</v>
      </c>
      <c r="B1986" s="15">
        <f ca="1">IF(RAND() &lt; (8/12), 0, 1)</f>
        <v>1</v>
      </c>
      <c r="C1986" s="20">
        <f ca="1">RAND()</f>
        <v>0.78991567538234431</v>
      </c>
      <c r="D1986" s="15" t="str">
        <f ca="1">LOOKUP(C1986,$H$13:$H$16,$F$13:$F$16)</f>
        <v>Boeing 777-300ER</v>
      </c>
      <c r="E1986" s="15">
        <f ca="1">LOOKUP(D1986,$F$6:$F$9,$I$6:$I$9)</f>
        <v>8</v>
      </c>
      <c r="F1986" s="15">
        <f ca="1">LOOKUP(D1986,$F$6:$F$9,$J$6:$J$9)</f>
        <v>40</v>
      </c>
      <c r="G1986" s="15">
        <f ca="1">LOOKUP(D1986,$F$6:$F$9,$K$6:$K$9)</f>
        <v>24</v>
      </c>
      <c r="H1986" s="15">
        <f ca="1">LOOKUP(D1986,$F$6:$F$9,$L$6:$L$9)</f>
        <v>260</v>
      </c>
      <c r="I1986" s="20">
        <f ca="1">RAND()</f>
        <v>0.80089381518712033</v>
      </c>
      <c r="J1986" s="15">
        <f ca="1">IF(B1986=1, ROUND(_xlfn.NORM.INV(I1986,$C$5,$C$6)*(1+$T$14), 0), ROUND(_xlfn.NORM.INV(I1986, $D$5, $D$6)*(1+$T$14), 0))</f>
        <v>8</v>
      </c>
      <c r="K1986" s="20">
        <f ca="1">RAND()</f>
        <v>0.53877338212932724</v>
      </c>
      <c r="L1986" s="18">
        <f ca="1">IF(B1986=1, ROUND(_xlfn.NORM.INV(K1986,$C$7,$C$8), 2), ROUND(_xlfn.NORM.INV(K1986, $D$7, $D$8), 2))</f>
        <v>13834.43</v>
      </c>
      <c r="M1986" s="15">
        <f ca="1">MIN(E1986,J1986)</f>
        <v>8</v>
      </c>
      <c r="N1986" s="15">
        <f ca="1">RAND()</f>
        <v>0.55332677658667528</v>
      </c>
      <c r="O1986" s="19">
        <f ca="1">(IF(B1986=1, $G$21+($G$22-$G$21)*N1986, $H$21+($H$22-$H$21)*N1986))</f>
        <v>3.4366437180533636E-2</v>
      </c>
      <c r="P1986" s="15">
        <f ca="1">ROUND(M1986*(1-O1986), 0)</f>
        <v>8</v>
      </c>
      <c r="Q1986" s="20">
        <f ca="1">RAND()</f>
        <v>0.2342725383853197</v>
      </c>
      <c r="R1986" s="15">
        <f ca="1">IF(B1986=1, ROUND(_xlfn.NORM.INV(Q1986,$C$9,$C$10)*(1+$T$14), 0), ROUND(_xlfn.NORM.INV(Q1986, $D$9, $D$10)*(1+$T$14), 0))</f>
        <v>43</v>
      </c>
      <c r="S1986" s="20">
        <f ca="1">RAND()</f>
        <v>0.87914870873302264</v>
      </c>
      <c r="T1986" s="18">
        <f ca="1">IF(B1986=1, ROUND(_xlfn.NORM.INV(S1986,$C$11,$C$12), 2), ROUND(_xlfn.NORM.INV(S1986, $D$11, $D$12), 2))</f>
        <v>7885.11</v>
      </c>
      <c r="U1986" s="15">
        <f ca="1">MIN(F1986,R1986)</f>
        <v>40</v>
      </c>
      <c r="V1986" s="15">
        <f ca="1">RAND()</f>
        <v>0.74914748689213884</v>
      </c>
      <c r="W1986" s="19">
        <f ca="1">(IF(B1986=1, $G$21+($G$22-$G$21)*V1986, $H$21+($H$22-$H$21)*V1986))</f>
        <v>4.1220162041224861E-2</v>
      </c>
      <c r="X1986" s="15">
        <f ca="1">ROUND(U1986*(1-W1986), 0)</f>
        <v>38</v>
      </c>
      <c r="Y1986" s="20">
        <f ca="1">RAND()</f>
        <v>6.2653671756615625E-2</v>
      </c>
      <c r="Z1986" s="15">
        <f ca="1">IF(B1986=1, ROUND(_xlfn.NORM.INV(Y1986,$C$13,$C$14)*(1+$T$14), 0), ROUND(_xlfn.NORM.INV(Y1986, $D$13, $D$14)*(1+$T$14), 0))</f>
        <v>19</v>
      </c>
      <c r="AA1986" s="20">
        <f ca="1">RAND()</f>
        <v>0.76625814529216874</v>
      </c>
      <c r="AB1986" s="18">
        <f ca="1">IF(B1986=1, ROUND(_xlfn.NORM.INV(AA1986,$C$15,$C$16), 2), ROUND(_xlfn.NORM.INV(AA1986, $D$15, $D$16), 2))</f>
        <v>3991.79</v>
      </c>
      <c r="AC1986" s="15">
        <f ca="1">MIN(G1986,Z1986)</f>
        <v>19</v>
      </c>
      <c r="AD1986" s="15">
        <f ca="1">RAND()</f>
        <v>0.57579824064178031</v>
      </c>
      <c r="AE1986" s="19">
        <f ca="1">(IF(B1986=1, $G$21+($G$22-$G$21)*AD1986, $H$21+($H$22-$H$21)*AD1986))</f>
        <v>3.515293842246231E-2</v>
      </c>
      <c r="AF1986" s="15">
        <f ca="1">ROUND(AC1986*(1-AE1986), 0)</f>
        <v>18</v>
      </c>
      <c r="AG1986" s="20">
        <f ca="1">RAND()</f>
        <v>0.35991701056618075</v>
      </c>
      <c r="AH1986" s="15">
        <f ca="1">IF(B1986=1, ROUND(_xlfn.NORM.INV(AG1986,$C$17,$C$18)*(1+$T$14), 0), ROUND(_xlfn.NORM.INV(AG1986, $D$17, $D$18)*(1+$T$14), 0))</f>
        <v>259</v>
      </c>
      <c r="AI1986" s="20">
        <f ca="1">RAND()</f>
        <v>0.84811185339978756</v>
      </c>
      <c r="AJ1986" s="18">
        <f ca="1">IF(B1986=1, ROUND(_xlfn.NORM.INV(AI1986,$C$19,$C$20), 2), ROUND(_xlfn.NORM.INV(AI1986, $D$19, $D$20), 2))</f>
        <v>2585.58</v>
      </c>
      <c r="AK1986" s="15">
        <f ca="1">MIN(ROUND(H1986*(1+$C$22),0),AH1986)</f>
        <v>259</v>
      </c>
      <c r="AL1986" s="20">
        <f ca="1">RAND()</f>
        <v>0.29459037985117409</v>
      </c>
      <c r="AM1986" s="19">
        <f ca="1">(IF(B1986=1, $G$21+($G$22-$G$21)*AL1986, $H$21+($H$22-$H$21)*AL1986))</f>
        <v>2.5310663294791091E-2</v>
      </c>
      <c r="AN1986" s="15">
        <f ca="1">ROUND(AK1986*(1-AM1986), 0)</f>
        <v>252</v>
      </c>
      <c r="AO1986" s="18">
        <f ca="1">SUM(IF(AN1986&gt;H1986, (AN1986-H1986)*($G$23+AJ1986), 0),IF(AF1986&gt;G1986,(AF1986-G1986)*($G$23+AB1986),0),IF(X1986&gt;F1986,(X1986-F1986)*($G$23+T1986),0),IF(P1986&gt;E1986,(P1986-E1986)*($G$23+L1986),0))</f>
        <v>0</v>
      </c>
      <c r="AP1986" s="18">
        <f>-$C$24</f>
        <v>-313614.51120000001</v>
      </c>
      <c r="AQ1986" s="17">
        <f ca="1">L1986*P1986+T1986*X1986+AB1986*AF1986+AJ1986*AN1986-AO1986+AP1986</f>
        <v>820113.48879999993</v>
      </c>
      <c r="AS1986" s="21">
        <f ca="1">SUM(IF(AN1986&gt;H1986, (AN1986-H1986), 0),IF(AF1986&gt;G1986,(AF1986-G1986),0),IF(X1986&gt;F1986,(X1986-F1986),0),IF(P1986&gt;E1986,(P1986-E1986),0))</f>
        <v>0</v>
      </c>
    </row>
    <row r="1987" spans="1:45" x14ac:dyDescent="0.4">
      <c r="A1987" s="15">
        <v>1959</v>
      </c>
      <c r="B1987" s="15">
        <f ca="1">IF(RAND() &lt; (8/12), 0, 1)</f>
        <v>1</v>
      </c>
      <c r="C1987" s="20">
        <f ca="1">RAND()</f>
        <v>0.79068885516367116</v>
      </c>
      <c r="D1987" s="15" t="str">
        <f ca="1">LOOKUP(C1987,$H$13:$H$16,$F$13:$F$16)</f>
        <v>Boeing 777-300ER</v>
      </c>
      <c r="E1987" s="15">
        <f ca="1">LOOKUP(D1987,$F$6:$F$9,$I$6:$I$9)</f>
        <v>8</v>
      </c>
      <c r="F1987" s="15">
        <f ca="1">LOOKUP(D1987,$F$6:$F$9,$J$6:$J$9)</f>
        <v>40</v>
      </c>
      <c r="G1987" s="15">
        <f ca="1">LOOKUP(D1987,$F$6:$F$9,$K$6:$K$9)</f>
        <v>24</v>
      </c>
      <c r="H1987" s="15">
        <f ca="1">LOOKUP(D1987,$F$6:$F$9,$L$6:$L$9)</f>
        <v>260</v>
      </c>
      <c r="I1987" s="20">
        <f ca="1">RAND()</f>
        <v>1.8721309821088994E-2</v>
      </c>
      <c r="J1987" s="15">
        <f ca="1">IF(B1987=1, ROUND(_xlfn.NORM.INV(I1987,$C$5,$C$6)*(1+$T$14), 0), ROUND(_xlfn.NORM.INV(I1987, $D$5, $D$6)*(1+$T$14), 0))</f>
        <v>2</v>
      </c>
      <c r="K1987" s="20">
        <f ca="1">RAND()</f>
        <v>0.39450475829278697</v>
      </c>
      <c r="L1987" s="18">
        <f ca="1">IF(B1987=1, ROUND(_xlfn.NORM.INV(K1987,$C$7,$C$8), 2), ROUND(_xlfn.NORM.INV(K1987, $D$7, $D$8), 2))</f>
        <v>13176.29</v>
      </c>
      <c r="M1987" s="15">
        <f ca="1">MIN(E1987,J1987)</f>
        <v>2</v>
      </c>
      <c r="N1987" s="15">
        <f ca="1">RAND()</f>
        <v>0.59047637416268572</v>
      </c>
      <c r="O1987" s="19">
        <f ca="1">(IF(B1987=1, $G$21+($G$22-$G$21)*N1987, $H$21+($H$22-$H$21)*N1987))</f>
        <v>3.5666673095694004E-2</v>
      </c>
      <c r="P1987" s="15">
        <f ca="1">ROUND(M1987*(1-O1987), 0)</f>
        <v>2</v>
      </c>
      <c r="Q1987" s="20">
        <f ca="1">RAND()</f>
        <v>6.8152971339874746E-2</v>
      </c>
      <c r="R1987" s="15">
        <f ca="1">IF(B1987=1, ROUND(_xlfn.NORM.INV(Q1987,$C$9,$C$10)*(1+$T$14), 0), ROUND(_xlfn.NORM.INV(Q1987, $D$9, $D$10)*(1+$T$14), 0))</f>
        <v>23</v>
      </c>
      <c r="S1987" s="20">
        <f ca="1">RAND()</f>
        <v>0.94241567717539432</v>
      </c>
      <c r="T1987" s="18">
        <f ca="1">IF(B1987=1, ROUND(_xlfn.NORM.INV(S1987,$C$11,$C$12), 2), ROUND(_xlfn.NORM.INV(S1987, $D$11, $D$12), 2))</f>
        <v>8249.98</v>
      </c>
      <c r="U1987" s="15">
        <f ca="1">MIN(F1987,R1987)</f>
        <v>23</v>
      </c>
      <c r="V1987" s="15">
        <f ca="1">RAND()</f>
        <v>0.56632590342706413</v>
      </c>
      <c r="W1987" s="19">
        <f ca="1">(IF(B1987=1, $G$21+($G$22-$G$21)*V1987, $H$21+($H$22-$H$21)*V1987))</f>
        <v>3.4821406619947246E-2</v>
      </c>
      <c r="X1987" s="15">
        <f ca="1">ROUND(U1987*(1-W1987), 0)</f>
        <v>22</v>
      </c>
      <c r="Y1987" s="20">
        <f ca="1">RAND()</f>
        <v>0.41739789106957614</v>
      </c>
      <c r="Z1987" s="15">
        <f ca="1">IF(B1987=1, ROUND(_xlfn.NORM.INV(Y1987,$C$13,$C$14)*(1+$T$14), 0), ROUND(_xlfn.NORM.INV(Y1987, $D$13, $D$14)*(1+$T$14), 0))</f>
        <v>50</v>
      </c>
      <c r="AA1987" s="20">
        <f ca="1">RAND()</f>
        <v>0.5089950199833948</v>
      </c>
      <c r="AB1987" s="18">
        <f ca="1">IF(B1987=1, ROUND(_xlfn.NORM.INV(AA1987,$C$15,$C$16), 2), ROUND(_xlfn.NORM.INV(AA1987, $D$15, $D$16), 2))</f>
        <v>3653.21</v>
      </c>
      <c r="AC1987" s="15">
        <f ca="1">MIN(G1987,Z1987)</f>
        <v>24</v>
      </c>
      <c r="AD1987" s="15">
        <f ca="1">RAND()</f>
        <v>0.47649039232428969</v>
      </c>
      <c r="AE1987" s="19">
        <f ca="1">(IF(B1987=1, $G$21+($G$22-$G$21)*AD1987, $H$21+($H$22-$H$21)*AD1987))</f>
        <v>3.1677163731350141E-2</v>
      </c>
      <c r="AF1987" s="15">
        <f ca="1">ROUND(AC1987*(1-AE1987), 0)</f>
        <v>23</v>
      </c>
      <c r="AG1987" s="20">
        <f ca="1">RAND()</f>
        <v>0.9092282014111267</v>
      </c>
      <c r="AH1987" s="15">
        <f ca="1">IF(B1987=1, ROUND(_xlfn.NORM.INV(AG1987,$C$17,$C$18)*(1+$T$14), 0), ROUND(_xlfn.NORM.INV(AG1987, $D$17, $D$18)*(1+$T$14), 0))</f>
        <v>473</v>
      </c>
      <c r="AI1987" s="20">
        <f ca="1">RAND()</f>
        <v>0.64991353304863642</v>
      </c>
      <c r="AJ1987" s="18">
        <f ca="1">IF(B1987=1, ROUND(_xlfn.NORM.INV(AI1987,$C$19,$C$20), 2), ROUND(_xlfn.NORM.INV(AI1987, $D$19, $D$20), 2))</f>
        <v>2392.23</v>
      </c>
      <c r="AK1987" s="15">
        <f ca="1">MIN(ROUND(H1987*(1+$C$22),0),AH1987)</f>
        <v>273</v>
      </c>
      <c r="AL1987" s="20">
        <f ca="1">RAND()</f>
        <v>0.54738855556355359</v>
      </c>
      <c r="AM1987" s="19">
        <f ca="1">(IF(B1987=1, $G$21+($G$22-$G$21)*AL1987, $H$21+($H$22-$H$21)*AL1987))</f>
        <v>3.415859944472438E-2</v>
      </c>
      <c r="AN1987" s="15">
        <f ca="1">ROUND(AK1987*(1-AM1987), 0)</f>
        <v>264</v>
      </c>
      <c r="AO1987" s="18">
        <f ca="1">SUM(IF(AN1987&gt;H1987, (AN1987-H1987)*($G$23+AJ1987), 0),IF(AF1987&gt;G1987,(AF1987-G1987)*($G$23+AB1987),0),IF(X1987&gt;F1987,(X1987-F1987)*($G$23+T1987),0),IF(P1987&gt;E1987,(P1987-E1987)*($G$23+L1987),0))</f>
        <v>12972.92</v>
      </c>
      <c r="AP1987" s="18">
        <f>-$C$24</f>
        <v>-313614.51120000001</v>
      </c>
      <c r="AQ1987" s="17">
        <f ca="1">L1987*P1987+T1987*X1987+AB1987*AF1987+AJ1987*AN1987-AO1987+AP1987</f>
        <v>596837.25879999995</v>
      </c>
      <c r="AS1987" s="21">
        <f ca="1">SUM(IF(AN1987&gt;H1987, (AN1987-H1987), 0),IF(AF1987&gt;G1987,(AF1987-G1987),0),IF(X1987&gt;F1987,(X1987-F1987),0),IF(P1987&gt;E1987,(P1987-E1987),0))</f>
        <v>4</v>
      </c>
    </row>
    <row r="1988" spans="1:45" x14ac:dyDescent="0.4">
      <c r="A1988" s="15">
        <v>1960</v>
      </c>
      <c r="B1988" s="15">
        <f ca="1">IF(RAND() &lt; (8/12), 0, 1)</f>
        <v>0</v>
      </c>
      <c r="C1988" s="20">
        <f ca="1">RAND()</f>
        <v>0.34246188833708324</v>
      </c>
      <c r="D1988" s="15" t="str">
        <f ca="1">LOOKUP(C1988,$H$13:$H$16,$F$13:$F$16)</f>
        <v>Airbus A380-800</v>
      </c>
      <c r="E1988" s="15">
        <f ca="1">LOOKUP(D1988,$F$6:$F$9,$I$6:$I$9)</f>
        <v>14</v>
      </c>
      <c r="F1988" s="15">
        <f ca="1">LOOKUP(D1988,$F$6:$F$9,$J$6:$J$9)</f>
        <v>76</v>
      </c>
      <c r="G1988" s="15">
        <f ca="1">LOOKUP(D1988,$F$6:$F$9,$K$6:$K$9)</f>
        <v>56</v>
      </c>
      <c r="H1988" s="15">
        <f ca="1">LOOKUP(D1988,$F$6:$F$9,$L$6:$L$9)</f>
        <v>341</v>
      </c>
      <c r="I1988" s="20">
        <f ca="1">RAND()</f>
        <v>9.1890932388184687E-2</v>
      </c>
      <c r="J1988" s="15">
        <f ca="1">IF(B1988=1, ROUND(_xlfn.NORM.INV(I1988,$C$5,$C$6)*(1+$T$14), 0), ROUND(_xlfn.NORM.INV(I1988, $D$5, $D$6)*(1+$T$14), 0))</f>
        <v>3</v>
      </c>
      <c r="K1988" s="20">
        <f ca="1">RAND()</f>
        <v>0.18201237489537003</v>
      </c>
      <c r="L1988" s="18">
        <f ca="1">IF(B1988=1, ROUND(_xlfn.NORM.INV(K1988,$C$7,$C$8), 2), ROUND(_xlfn.NORM.INV(K1988, $D$7, $D$8), 2))</f>
        <v>10078.68</v>
      </c>
      <c r="M1988" s="15">
        <f ca="1">MIN(E1988,J1988)</f>
        <v>3</v>
      </c>
      <c r="N1988" s="15">
        <f ca="1">RAND()</f>
        <v>0.39520026594394908</v>
      </c>
      <c r="O1988" s="19">
        <f ca="1">(IF(B1988=1, $G$21+($G$22-$G$21)*N1988, $H$21+($H$22-$H$21)*N1988))</f>
        <v>2.1856007978318472E-2</v>
      </c>
      <c r="P1988" s="15">
        <f ca="1">ROUND(M1988*(1-O1988), 0)</f>
        <v>3</v>
      </c>
      <c r="Q1988" s="20">
        <f ca="1">RAND()</f>
        <v>0.1748520875399836</v>
      </c>
      <c r="R1988" s="15">
        <f ca="1">IF(B1988=1, ROUND(_xlfn.NORM.INV(Q1988,$C$9,$C$10)*(1+$T$14), 0), ROUND(_xlfn.NORM.INV(Q1988, $D$9, $D$10)*(1+$T$14), 0))</f>
        <v>30</v>
      </c>
      <c r="S1988" s="20">
        <f ca="1">RAND()</f>
        <v>0.23648640651436692</v>
      </c>
      <c r="T1988" s="18">
        <f ca="1">IF(B1988=1, ROUND(_xlfn.NORM.INV(S1988,$C$11,$C$12), 2), ROUND(_xlfn.NORM.INV(S1988, $D$11, $D$12), 2))</f>
        <v>5082.6499999999996</v>
      </c>
      <c r="U1988" s="15">
        <f ca="1">MIN(F1988,R1988)</f>
        <v>30</v>
      </c>
      <c r="V1988" s="15">
        <f ca="1">RAND()</f>
        <v>0.72432462008078402</v>
      </c>
      <c r="W1988" s="19">
        <f ca="1">(IF(B1988=1, $G$21+($G$22-$G$21)*V1988, $H$21+($H$22-$H$21)*V1988))</f>
        <v>3.1729738602423521E-2</v>
      </c>
      <c r="X1988" s="15">
        <f ca="1">ROUND(U1988*(1-W1988), 0)</f>
        <v>29</v>
      </c>
      <c r="Y1988" s="20">
        <f ca="1">RAND()</f>
        <v>0.14309996846468542</v>
      </c>
      <c r="Z1988" s="15">
        <f ca="1">IF(B1988=1, ROUND(_xlfn.NORM.INV(Y1988,$C$13,$C$14)*(1+$T$14), 0), ROUND(_xlfn.NORM.INV(Y1988, $D$13, $D$14)*(1+$T$14), 0))</f>
        <v>26</v>
      </c>
      <c r="AA1988" s="20">
        <f ca="1">RAND()</f>
        <v>0.62400370204474442</v>
      </c>
      <c r="AB1988" s="18">
        <f ca="1">IF(B1988=1, ROUND(_xlfn.NORM.INV(AA1988,$C$15,$C$16), 2), ROUND(_xlfn.NORM.INV(AA1988, $D$15, $D$16), 2))</f>
        <v>2836.37</v>
      </c>
      <c r="AC1988" s="15">
        <f ca="1">MIN(G1988,Z1988)</f>
        <v>26</v>
      </c>
      <c r="AD1988" s="15">
        <f ca="1">RAND()</f>
        <v>0.83851051497590479</v>
      </c>
      <c r="AE1988" s="19">
        <f ca="1">(IF(B1988=1, $G$21+($G$22-$G$21)*AD1988, $H$21+($H$22-$H$21)*AD1988))</f>
        <v>3.5155315449277143E-2</v>
      </c>
      <c r="AF1988" s="15">
        <f ca="1">ROUND(AC1988*(1-AE1988), 0)</f>
        <v>25</v>
      </c>
      <c r="AG1988" s="20">
        <f ca="1">RAND()</f>
        <v>0.46468415011870956</v>
      </c>
      <c r="AH1988" s="15">
        <f ca="1">IF(B1988=1, ROUND(_xlfn.NORM.INV(AG1988,$C$17,$C$18)*(1+$T$14), 0), ROUND(_xlfn.NORM.INV(AG1988, $D$17, $D$18)*(1+$T$14), 0))</f>
        <v>195</v>
      </c>
      <c r="AI1988" s="20">
        <f ca="1">RAND()</f>
        <v>0.31527951650026054</v>
      </c>
      <c r="AJ1988" s="18">
        <f ca="1">IF(B1988=1, ROUND(_xlfn.NORM.INV(AI1988,$C$19,$C$20), 2), ROUND(_xlfn.NORM.INV(AI1988, $D$19, $D$20), 2))</f>
        <v>1712.2</v>
      </c>
      <c r="AK1988" s="15">
        <f ca="1">MIN(ROUND(H1988*(1+$C$22),0),AH1988)</f>
        <v>195</v>
      </c>
      <c r="AL1988" s="20">
        <f ca="1">RAND()</f>
        <v>2.9215026465000404E-2</v>
      </c>
      <c r="AM1988" s="19">
        <f ca="1">(IF(B1988=1, $G$21+($G$22-$G$21)*AL1988, $H$21+($H$22-$H$21)*AL1988))</f>
        <v>1.0876450793950013E-2</v>
      </c>
      <c r="AN1988" s="15">
        <f ca="1">ROUND(AK1988*(1-AM1988), 0)</f>
        <v>193</v>
      </c>
      <c r="AO1988" s="18">
        <f ca="1">SUM(IF(AN1988&gt;H1988, (AN1988-H1988)*($G$23+AJ1988), 0),IF(AF1988&gt;G1988,(AF1988-G1988)*($G$23+AB1988),0),IF(X1988&gt;F1988,(X1988-F1988)*($G$23+T1988),0),IF(P1988&gt;E1988,(P1988-E1988)*($G$23+L1988),0))</f>
        <v>0</v>
      </c>
      <c r="AP1988" s="18">
        <f>-$C$24</f>
        <v>-313614.51120000001</v>
      </c>
      <c r="AQ1988" s="17">
        <f ca="1">L1988*P1988+T1988*X1988+AB1988*AF1988+AJ1988*AN1988-AO1988+AP1988</f>
        <v>265382.22879999998</v>
      </c>
      <c r="AS1988" s="21">
        <f ca="1">SUM(IF(AN1988&gt;H1988, (AN1988-H1988), 0),IF(AF1988&gt;G1988,(AF1988-G1988),0),IF(X1988&gt;F1988,(X1988-F1988),0),IF(P1988&gt;E1988,(P1988-E1988),0))</f>
        <v>0</v>
      </c>
    </row>
    <row r="1989" spans="1:45" x14ac:dyDescent="0.4">
      <c r="A1989" s="15">
        <v>1961</v>
      </c>
      <c r="B1989" s="15">
        <f ca="1">IF(RAND() &lt; (8/12), 0, 1)</f>
        <v>0</v>
      </c>
      <c r="C1989" s="20">
        <f ca="1">RAND()</f>
        <v>0.55047336694985916</v>
      </c>
      <c r="D1989" s="15" t="str">
        <f ca="1">LOOKUP(C1989,$H$13:$H$16,$F$13:$F$16)</f>
        <v>Airbus A380-800</v>
      </c>
      <c r="E1989" s="15">
        <f ca="1">LOOKUP(D1989,$F$6:$F$9,$I$6:$I$9)</f>
        <v>14</v>
      </c>
      <c r="F1989" s="15">
        <f ca="1">LOOKUP(D1989,$F$6:$F$9,$J$6:$J$9)</f>
        <v>76</v>
      </c>
      <c r="G1989" s="15">
        <f ca="1">LOOKUP(D1989,$F$6:$F$9,$K$6:$K$9)</f>
        <v>56</v>
      </c>
      <c r="H1989" s="15">
        <f ca="1">LOOKUP(D1989,$F$6:$F$9,$L$6:$L$9)</f>
        <v>341</v>
      </c>
      <c r="I1989" s="20">
        <f ca="1">RAND()</f>
        <v>0.40645146673704058</v>
      </c>
      <c r="J1989" s="15">
        <f ca="1">IF(B1989=1, ROUND(_xlfn.NORM.INV(I1989,$C$5,$C$6)*(1+$T$14), 0), ROUND(_xlfn.NORM.INV(I1989, $D$5, $D$6)*(1+$T$14), 0))</f>
        <v>4</v>
      </c>
      <c r="K1989" s="20">
        <f ca="1">RAND()</f>
        <v>0.28072691752209811</v>
      </c>
      <c r="L1989" s="18">
        <f ca="1">IF(B1989=1, ROUND(_xlfn.NORM.INV(K1989,$C$7,$C$8), 2), ROUND(_xlfn.NORM.INV(K1989, $D$7, $D$8), 2))</f>
        <v>10227.73</v>
      </c>
      <c r="M1989" s="15">
        <f ca="1">MIN(E1989,J1989)</f>
        <v>4</v>
      </c>
      <c r="N1989" s="15">
        <f ca="1">RAND()</f>
        <v>0.53916253543743287</v>
      </c>
      <c r="O1989" s="19">
        <f ca="1">(IF(B1989=1, $G$21+($G$22-$G$21)*N1989, $H$21+($H$22-$H$21)*N1989))</f>
        <v>2.6174876063122986E-2</v>
      </c>
      <c r="P1989" s="15">
        <f ca="1">ROUND(M1989*(1-O1989), 0)</f>
        <v>4</v>
      </c>
      <c r="Q1989" s="20">
        <f ca="1">RAND()</f>
        <v>0.31550095540484058</v>
      </c>
      <c r="R1989" s="15">
        <f ca="1">IF(B1989=1, ROUND(_xlfn.NORM.INV(Q1989,$C$9,$C$10)*(1+$T$14), 0), ROUND(_xlfn.NORM.INV(Q1989, $D$9, $D$10)*(1+$T$14), 0))</f>
        <v>35</v>
      </c>
      <c r="S1989" s="20">
        <f ca="1">RAND()</f>
        <v>0.851936534262002</v>
      </c>
      <c r="T1989" s="18">
        <f ca="1">IF(B1989=1, ROUND(_xlfn.NORM.INV(S1989,$C$11,$C$12), 2), ROUND(_xlfn.NORM.INV(S1989, $D$11, $D$12), 2))</f>
        <v>5484.27</v>
      </c>
      <c r="U1989" s="15">
        <f ca="1">MIN(F1989,R1989)</f>
        <v>35</v>
      </c>
      <c r="V1989" s="15">
        <f ca="1">RAND()</f>
        <v>0.31203657888204395</v>
      </c>
      <c r="W1989" s="19">
        <f ca="1">(IF(B1989=1, $G$21+($G$22-$G$21)*V1989, $H$21+($H$22-$H$21)*V1989))</f>
        <v>1.936109736646132E-2</v>
      </c>
      <c r="X1989" s="15">
        <f ca="1">ROUND(U1989*(1-W1989), 0)</f>
        <v>34</v>
      </c>
      <c r="Y1989" s="20">
        <f ca="1">RAND()</f>
        <v>0.49407949130840934</v>
      </c>
      <c r="Z1989" s="15">
        <f ca="1">IF(B1989=1, ROUND(_xlfn.NORM.INV(Y1989,$C$13,$C$14)*(1+$T$14), 0), ROUND(_xlfn.NORM.INV(Y1989, $D$13, $D$14)*(1+$T$14), 0))</f>
        <v>36</v>
      </c>
      <c r="AA1989" s="20">
        <f ca="1">RAND()</f>
        <v>0.88820888252841579</v>
      </c>
      <c r="AB1989" s="18">
        <f ca="1">IF(B1989=1, ROUND(_xlfn.NORM.INV(AA1989,$C$15,$C$16), 2), ROUND(_xlfn.NORM.INV(AA1989, $D$15, $D$16), 2))</f>
        <v>2945.88</v>
      </c>
      <c r="AC1989" s="15">
        <f ca="1">MIN(G1989,Z1989)</f>
        <v>36</v>
      </c>
      <c r="AD1989" s="15">
        <f ca="1">RAND()</f>
        <v>0.41500703314533149</v>
      </c>
      <c r="AE1989" s="19">
        <f ca="1">(IF(B1989=1, $G$21+($G$22-$G$21)*AD1989, $H$21+($H$22-$H$21)*AD1989))</f>
        <v>2.2450210994359947E-2</v>
      </c>
      <c r="AF1989" s="15">
        <f ca="1">ROUND(AC1989*(1-AE1989), 0)</f>
        <v>35</v>
      </c>
      <c r="AG1989" s="20">
        <f ca="1">RAND()</f>
        <v>0.88359470969676535</v>
      </c>
      <c r="AH1989" s="15">
        <f ca="1">IF(B1989=1, ROUND(_xlfn.NORM.INV(AG1989,$C$17,$C$18)*(1+$T$14), 0), ROUND(_xlfn.NORM.INV(AG1989, $D$17, $D$18)*(1+$T$14), 0))</f>
        <v>262</v>
      </c>
      <c r="AI1989" s="20">
        <f ca="1">RAND()</f>
        <v>0.76067610098560257</v>
      </c>
      <c r="AJ1989" s="18">
        <f ca="1">IF(B1989=1, ROUND(_xlfn.NORM.INV(AI1989,$C$19,$C$20), 2), ROUND(_xlfn.NORM.INV(AI1989, $D$19, $D$20), 2))</f>
        <v>1802.55</v>
      </c>
      <c r="AK1989" s="15">
        <f ca="1">MIN(ROUND(H1989*(1+$C$22),0),AH1989)</f>
        <v>262</v>
      </c>
      <c r="AL1989" s="20">
        <f ca="1">RAND()</f>
        <v>8.0166880358326864E-2</v>
      </c>
      <c r="AM1989" s="19">
        <f ca="1">(IF(B1989=1, $G$21+($G$22-$G$21)*AL1989, $H$21+($H$22-$H$21)*AL1989))</f>
        <v>1.2405006410749805E-2</v>
      </c>
      <c r="AN1989" s="15">
        <f ca="1">ROUND(AK1989*(1-AM1989), 0)</f>
        <v>259</v>
      </c>
      <c r="AO1989" s="18">
        <f ca="1">SUM(IF(AN1989&gt;H1989, (AN1989-H1989)*($G$23+AJ1989), 0),IF(AF1989&gt;G1989,(AF1989-G1989)*($G$23+AB1989),0),IF(X1989&gt;F1989,(X1989-F1989)*($G$23+T1989),0),IF(P1989&gt;E1989,(P1989-E1989)*($G$23+L1989),0))</f>
        <v>0</v>
      </c>
      <c r="AP1989" s="18">
        <f>-$C$24</f>
        <v>-313614.51120000001</v>
      </c>
      <c r="AQ1989" s="17">
        <f ca="1">L1989*P1989+T1989*X1989+AB1989*AF1989+AJ1989*AN1989-AO1989+AP1989</f>
        <v>483727.83880000009</v>
      </c>
      <c r="AS1989" s="21">
        <f ca="1">SUM(IF(AN1989&gt;H1989, (AN1989-H1989), 0),IF(AF1989&gt;G1989,(AF1989-G1989),0),IF(X1989&gt;F1989,(X1989-F1989),0),IF(P1989&gt;E1989,(P1989-E1989),0))</f>
        <v>0</v>
      </c>
    </row>
    <row r="1990" spans="1:45" x14ac:dyDescent="0.4">
      <c r="A1990" s="15">
        <v>1962</v>
      </c>
      <c r="B1990" s="15">
        <f ca="1">IF(RAND() &lt; (8/12), 0, 1)</f>
        <v>0</v>
      </c>
      <c r="C1990" s="20">
        <f ca="1">RAND()</f>
        <v>0.22722562904046573</v>
      </c>
      <c r="D1990" s="15" t="str">
        <f ca="1">LOOKUP(C1990,$H$13:$H$16,$F$13:$F$16)</f>
        <v>Airbus A380-800</v>
      </c>
      <c r="E1990" s="15">
        <f ca="1">LOOKUP(D1990,$F$6:$F$9,$I$6:$I$9)</f>
        <v>14</v>
      </c>
      <c r="F1990" s="15">
        <f ca="1">LOOKUP(D1990,$F$6:$F$9,$J$6:$J$9)</f>
        <v>76</v>
      </c>
      <c r="G1990" s="15">
        <f ca="1">LOOKUP(D1990,$F$6:$F$9,$K$6:$K$9)</f>
        <v>56</v>
      </c>
      <c r="H1990" s="15">
        <f ca="1">LOOKUP(D1990,$F$6:$F$9,$L$6:$L$9)</f>
        <v>341</v>
      </c>
      <c r="I1990" s="20">
        <f ca="1">RAND()</f>
        <v>0.74042273909644118</v>
      </c>
      <c r="J1990" s="15">
        <f ca="1">IF(B1990=1, ROUND(_xlfn.NORM.INV(I1990,$C$5,$C$6)*(1+$T$14), 0), ROUND(_xlfn.NORM.INV(I1990, $D$5, $D$6)*(1+$T$14), 0))</f>
        <v>5</v>
      </c>
      <c r="K1990" s="20">
        <f ca="1">RAND()</f>
        <v>0.68913007901619328</v>
      </c>
      <c r="L1990" s="18">
        <f ca="1">IF(B1990=1, ROUND(_xlfn.NORM.INV(K1990,$C$7,$C$8), 2), ROUND(_xlfn.NORM.INV(K1990, $D$7, $D$8), 2))</f>
        <v>10717.25</v>
      </c>
      <c r="M1990" s="15">
        <f ca="1">MIN(E1990,J1990)</f>
        <v>5</v>
      </c>
      <c r="N1990" s="15">
        <f ca="1">RAND()</f>
        <v>0.41224511186976598</v>
      </c>
      <c r="O1990" s="19">
        <f ca="1">(IF(B1990=1, $G$21+($G$22-$G$21)*N1990, $H$21+($H$22-$H$21)*N1990))</f>
        <v>2.2367353356092981E-2</v>
      </c>
      <c r="P1990" s="15">
        <f ca="1">ROUND(M1990*(1-O1990), 0)</f>
        <v>5</v>
      </c>
      <c r="Q1990" s="20">
        <f ca="1">RAND()</f>
        <v>0.94129470741448895</v>
      </c>
      <c r="R1990" s="15">
        <f ca="1">IF(B1990=1, ROUND(_xlfn.NORM.INV(Q1990,$C$9,$C$10)*(1+$T$14), 0), ROUND(_xlfn.NORM.INV(Q1990, $D$9, $D$10)*(1+$T$14), 0))</f>
        <v>56</v>
      </c>
      <c r="S1990" s="20">
        <f ca="1">RAND()</f>
        <v>0.25287028110376564</v>
      </c>
      <c r="T1990" s="18">
        <f ca="1">IF(B1990=1, ROUND(_xlfn.NORM.INV(S1990,$C$11,$C$12), 2), ROUND(_xlfn.NORM.INV(S1990, $D$11, $D$12), 2))</f>
        <v>5094.54</v>
      </c>
      <c r="U1990" s="15">
        <f ca="1">MIN(F1990,R1990)</f>
        <v>56</v>
      </c>
      <c r="V1990" s="15">
        <f ca="1">RAND()</f>
        <v>0.69824412542037428</v>
      </c>
      <c r="W1990" s="19">
        <f ca="1">(IF(B1990=1, $G$21+($G$22-$G$21)*V1990, $H$21+($H$22-$H$21)*V1990))</f>
        <v>3.094732376261123E-2</v>
      </c>
      <c r="X1990" s="15">
        <f ca="1">ROUND(U1990*(1-W1990), 0)</f>
        <v>54</v>
      </c>
      <c r="Y1990" s="20">
        <f ca="1">RAND()</f>
        <v>0.64786858946964032</v>
      </c>
      <c r="Z1990" s="15">
        <f ca="1">IF(B1990=1, ROUND(_xlfn.NORM.INV(Y1990,$C$13,$C$14)*(1+$T$14), 0), ROUND(_xlfn.NORM.INV(Y1990, $D$13, $D$14)*(1+$T$14), 0))</f>
        <v>39</v>
      </c>
      <c r="AA1990" s="20">
        <f ca="1">RAND()</f>
        <v>0.82479048514549502</v>
      </c>
      <c r="AB1990" s="18">
        <f ca="1">IF(B1990=1, ROUND(_xlfn.NORM.INV(AA1990,$C$15,$C$16), 2), ROUND(_xlfn.NORM.INV(AA1990, $D$15, $D$16), 2))</f>
        <v>2911.46</v>
      </c>
      <c r="AC1990" s="15">
        <f ca="1">MIN(G1990,Z1990)</f>
        <v>39</v>
      </c>
      <c r="AD1990" s="15">
        <f ca="1">RAND()</f>
        <v>0.36912503020989007</v>
      </c>
      <c r="AE1990" s="19">
        <f ca="1">(IF(B1990=1, $G$21+($G$22-$G$21)*AD1990, $H$21+($H$22-$H$21)*AD1990))</f>
        <v>2.10737509062967E-2</v>
      </c>
      <c r="AF1990" s="15">
        <f ca="1">ROUND(AC1990*(1-AE1990), 0)</f>
        <v>38</v>
      </c>
      <c r="AG1990" s="20">
        <f ca="1">RAND()</f>
        <v>0.99203530658489925</v>
      </c>
      <c r="AH1990" s="15">
        <f ca="1">IF(B1990=1, ROUND(_xlfn.NORM.INV(AG1990,$C$17,$C$18)*(1+$T$14), 0), ROUND(_xlfn.NORM.INV(AG1990, $D$17, $D$18)*(1+$T$14), 0))</f>
        <v>326</v>
      </c>
      <c r="AI1990" s="20">
        <f ca="1">RAND()</f>
        <v>0.88961006742893989</v>
      </c>
      <c r="AJ1990" s="18">
        <f ca="1">IF(B1990=1, ROUND(_xlfn.NORM.INV(AI1990,$C$19,$C$20), 2), ROUND(_xlfn.NORM.INV(AI1990, $D$19, $D$20), 2))</f>
        <v>1841.74</v>
      </c>
      <c r="AK1990" s="15">
        <f ca="1">MIN(ROUND(H1990*(1+$C$22),0),AH1990)</f>
        <v>326</v>
      </c>
      <c r="AL1990" s="20">
        <f ca="1">RAND()</f>
        <v>6.1644944047771766E-3</v>
      </c>
      <c r="AM1990" s="19">
        <f ca="1">(IF(B1990=1, $G$21+($G$22-$G$21)*AL1990, $H$21+($H$22-$H$21)*AL1990))</f>
        <v>1.0184934832143316E-2</v>
      </c>
      <c r="AN1990" s="15">
        <f ca="1">ROUND(AK1990*(1-AM1990), 0)</f>
        <v>323</v>
      </c>
      <c r="AO1990" s="18">
        <f ca="1">SUM(IF(AN1990&gt;H1990, (AN1990-H1990)*($G$23+AJ1990), 0),IF(AF1990&gt;G1990,(AF1990-G1990)*($G$23+AB1990),0),IF(X1990&gt;F1990,(X1990-F1990)*($G$23+T1990),0),IF(P1990&gt;E1990,(P1990-E1990)*($G$23+L1990),0))</f>
        <v>0</v>
      </c>
      <c r="AP1990" s="18">
        <f>-$C$24</f>
        <v>-313614.51120000001</v>
      </c>
      <c r="AQ1990" s="17">
        <f ca="1">L1990*P1990+T1990*X1990+AB1990*AF1990+AJ1990*AN1990-AO1990+AP1990</f>
        <v>720594.39879999985</v>
      </c>
      <c r="AS1990" s="21">
        <f ca="1">SUM(IF(AN1990&gt;H1990, (AN1990-H1990), 0),IF(AF1990&gt;G1990,(AF1990-G1990),0),IF(X1990&gt;F1990,(X1990-F1990),0),IF(P1990&gt;E1990,(P1990-E1990),0))</f>
        <v>0</v>
      </c>
    </row>
    <row r="1991" spans="1:45" x14ac:dyDescent="0.4">
      <c r="A1991" s="15">
        <v>1963</v>
      </c>
      <c r="B1991" s="15">
        <f ca="1">IF(RAND() &lt; (8/12), 0, 1)</f>
        <v>0</v>
      </c>
      <c r="C1991" s="20">
        <f ca="1">RAND()</f>
        <v>0.86077251440555469</v>
      </c>
      <c r="D1991" s="15" t="str">
        <f ca="1">LOOKUP(C1991,$H$13:$H$16,$F$13:$F$16)</f>
        <v>Boeing 777-300ER</v>
      </c>
      <c r="E1991" s="15">
        <f ca="1">LOOKUP(D1991,$F$6:$F$9,$I$6:$I$9)</f>
        <v>8</v>
      </c>
      <c r="F1991" s="15">
        <f ca="1">LOOKUP(D1991,$F$6:$F$9,$J$6:$J$9)</f>
        <v>40</v>
      </c>
      <c r="G1991" s="15">
        <f ca="1">LOOKUP(D1991,$F$6:$F$9,$K$6:$K$9)</f>
        <v>24</v>
      </c>
      <c r="H1991" s="15">
        <f ca="1">LOOKUP(D1991,$F$6:$F$9,$L$6:$L$9)</f>
        <v>260</v>
      </c>
      <c r="I1991" s="20">
        <f ca="1">RAND()</f>
        <v>3.4164860381006079E-2</v>
      </c>
      <c r="J1991" s="15">
        <f ca="1">IF(B1991=1, ROUND(_xlfn.NORM.INV(I1991,$C$5,$C$6)*(1+$T$14), 0), ROUND(_xlfn.NORM.INV(I1991, $D$5, $D$6)*(1+$T$14), 0))</f>
        <v>2</v>
      </c>
      <c r="K1991" s="20">
        <f ca="1">RAND()</f>
        <v>0.11329714570693616</v>
      </c>
      <c r="L1991" s="18">
        <f ca="1">IF(B1991=1, ROUND(_xlfn.NORM.INV(K1991,$C$7,$C$8), 2), ROUND(_xlfn.NORM.INV(K1991, $D$7, $D$8), 2))</f>
        <v>9941.2800000000007</v>
      </c>
      <c r="M1991" s="15">
        <f ca="1">MIN(E1991,J1991)</f>
        <v>2</v>
      </c>
      <c r="N1991" s="15">
        <f ca="1">RAND()</f>
        <v>0.94611633245790749</v>
      </c>
      <c r="O1991" s="19">
        <f ca="1">(IF(B1991=1, $G$21+($G$22-$G$21)*N1991, $H$21+($H$22-$H$21)*N1991))</f>
        <v>3.8383489973737223E-2</v>
      </c>
      <c r="P1991" s="15">
        <f ca="1">ROUND(M1991*(1-O1991), 0)</f>
        <v>2</v>
      </c>
      <c r="Q1991" s="20">
        <f ca="1">RAND()</f>
        <v>0.64586182497257982</v>
      </c>
      <c r="R1991" s="15">
        <f ca="1">IF(B1991=1, ROUND(_xlfn.NORM.INV(Q1991,$C$9,$C$10)*(1+$T$14), 0), ROUND(_xlfn.NORM.INV(Q1991, $D$9, $D$10)*(1+$T$14), 0))</f>
        <v>44</v>
      </c>
      <c r="S1991" s="20">
        <f ca="1">RAND()</f>
        <v>0.22213138822003431</v>
      </c>
      <c r="T1991" s="18">
        <f ca="1">IF(B1991=1, ROUND(_xlfn.NORM.INV(S1991,$C$11,$C$12), 2), ROUND(_xlfn.NORM.INV(S1991, $D$11, $D$12), 2))</f>
        <v>5071.8599999999997</v>
      </c>
      <c r="U1991" s="15">
        <f ca="1">MIN(F1991,R1991)</f>
        <v>40</v>
      </c>
      <c r="V1991" s="15">
        <f ca="1">RAND()</f>
        <v>0.98751848972128842</v>
      </c>
      <c r="W1991" s="19">
        <f ca="1">(IF(B1991=1, $G$21+($G$22-$G$21)*V1991, $H$21+($H$22-$H$21)*V1991))</f>
        <v>3.9625554691638649E-2</v>
      </c>
      <c r="X1991" s="15">
        <f ca="1">ROUND(U1991*(1-W1991), 0)</f>
        <v>38</v>
      </c>
      <c r="Y1991" s="20">
        <f ca="1">RAND()</f>
        <v>0.46628907902575867</v>
      </c>
      <c r="Z1991" s="15">
        <f ca="1">IF(B1991=1, ROUND(_xlfn.NORM.INV(Y1991,$C$13,$C$14)*(1+$T$14), 0), ROUND(_xlfn.NORM.INV(Y1991, $D$13, $D$14)*(1+$T$14), 0))</f>
        <v>35</v>
      </c>
      <c r="AA1991" s="20">
        <f ca="1">RAND()</f>
        <v>0.90634530035365013</v>
      </c>
      <c r="AB1991" s="18">
        <f ca="1">IF(B1991=1, ROUND(_xlfn.NORM.INV(AA1991,$C$15,$C$16), 2), ROUND(_xlfn.NORM.INV(AA1991, $D$15, $D$16), 2))</f>
        <v>2958.22</v>
      </c>
      <c r="AC1991" s="15">
        <f ca="1">MIN(G1991,Z1991)</f>
        <v>24</v>
      </c>
      <c r="AD1991" s="15">
        <f ca="1">RAND()</f>
        <v>0.24811321726630076</v>
      </c>
      <c r="AE1991" s="19">
        <f ca="1">(IF(B1991=1, $G$21+($G$22-$G$21)*AD1991, $H$21+($H$22-$H$21)*AD1991))</f>
        <v>1.7443396517989023E-2</v>
      </c>
      <c r="AF1991" s="15">
        <f ca="1">ROUND(AC1991*(1-AE1991), 0)</f>
        <v>24</v>
      </c>
      <c r="AG1991" s="20">
        <f ca="1">RAND()</f>
        <v>0.9293305498801383</v>
      </c>
      <c r="AH1991" s="15">
        <f ca="1">IF(B1991=1, ROUND(_xlfn.NORM.INV(AG1991,$C$17,$C$18)*(1+$T$14), 0), ROUND(_xlfn.NORM.INV(AG1991, $D$17, $D$18)*(1+$T$14), 0))</f>
        <v>277</v>
      </c>
      <c r="AI1991" s="20">
        <f ca="1">RAND()</f>
        <v>0.82320425614251669</v>
      </c>
      <c r="AJ1991" s="18">
        <f ca="1">IF(B1991=1, ROUND(_xlfn.NORM.INV(AI1991,$C$19,$C$20), 2), ROUND(_xlfn.NORM.INV(AI1991, $D$19, $D$20), 2))</f>
        <v>1819.19</v>
      </c>
      <c r="AK1991" s="15">
        <f ca="1">MIN(ROUND(H1991*(1+$C$22),0),AH1991)</f>
        <v>273</v>
      </c>
      <c r="AL1991" s="20">
        <f ca="1">RAND()</f>
        <v>0.24093654425240729</v>
      </c>
      <c r="AM1991" s="19">
        <f ca="1">(IF(B1991=1, $G$21+($G$22-$G$21)*AL1991, $H$21+($H$22-$H$21)*AL1991))</f>
        <v>1.7228096327572218E-2</v>
      </c>
      <c r="AN1991" s="15">
        <f ca="1">ROUND(AK1991*(1-AM1991), 0)</f>
        <v>268</v>
      </c>
      <c r="AO1991" s="18">
        <f ca="1">SUM(IF(AN1991&gt;H1991, (AN1991-H1991)*($G$23+AJ1991), 0),IF(AF1991&gt;G1991,(AF1991-G1991)*($G$23+AB1991),0),IF(X1991&gt;F1991,(X1991-F1991)*($G$23+T1991),0),IF(P1991&gt;E1991,(P1991-E1991)*($G$23+L1991),0))</f>
        <v>21361.52</v>
      </c>
      <c r="AP1991" s="18">
        <f>-$C$24</f>
        <v>-313614.51120000001</v>
      </c>
      <c r="AQ1991" s="17">
        <f ca="1">L1991*P1991+T1991*X1991+AB1991*AF1991+AJ1991*AN1991-AO1991+AP1991</f>
        <v>436177.40880000003</v>
      </c>
      <c r="AS1991" s="21">
        <f ca="1">SUM(IF(AN1991&gt;H1991, (AN1991-H1991), 0),IF(AF1991&gt;G1991,(AF1991-G1991),0),IF(X1991&gt;F1991,(X1991-F1991),0),IF(P1991&gt;E1991,(P1991-E1991),0))</f>
        <v>8</v>
      </c>
    </row>
    <row r="1992" spans="1:45" x14ac:dyDescent="0.4">
      <c r="A1992" s="15">
        <v>1964</v>
      </c>
      <c r="B1992" s="15">
        <f ca="1">IF(RAND() &lt; (8/12), 0, 1)</f>
        <v>0</v>
      </c>
      <c r="C1992" s="20">
        <f ca="1">RAND()</f>
        <v>0.60722508634311645</v>
      </c>
      <c r="D1992" s="15" t="str">
        <f ca="1">LOOKUP(C1992,$H$13:$H$16,$F$13:$F$16)</f>
        <v>Boeing 777-200LR</v>
      </c>
      <c r="E1992" s="15">
        <f ca="1">LOOKUP(D1992,$F$6:$F$9,$I$6:$I$9)</f>
        <v>0</v>
      </c>
      <c r="F1992" s="15">
        <f ca="1">LOOKUP(D1992,$F$6:$F$9,$J$6:$J$9)</f>
        <v>38</v>
      </c>
      <c r="G1992" s="15">
        <f ca="1">LOOKUP(D1992,$F$6:$F$9,$K$6:$K$9)</f>
        <v>0</v>
      </c>
      <c r="H1992" s="15">
        <f ca="1">LOOKUP(D1992,$F$6:$F$9,$L$6:$L$9)</f>
        <v>264</v>
      </c>
      <c r="I1992" s="20">
        <f ca="1">RAND()</f>
        <v>0.3681704417355075</v>
      </c>
      <c r="J1992" s="15">
        <f ca="1">IF(B1992=1, ROUND(_xlfn.NORM.INV(I1992,$C$5,$C$6)*(1+$T$14), 0), ROUND(_xlfn.NORM.INV(I1992, $D$5, $D$6)*(1+$T$14), 0))</f>
        <v>4</v>
      </c>
      <c r="K1992" s="20">
        <f ca="1">RAND()</f>
        <v>0.29750601497640183</v>
      </c>
      <c r="L1992" s="18">
        <f ca="1">IF(B1992=1, ROUND(_xlfn.NORM.INV(K1992,$C$7,$C$8), 2), ROUND(_xlfn.NORM.INV(K1992, $D$7, $D$8), 2))</f>
        <v>10250.1</v>
      </c>
      <c r="M1992" s="15">
        <f ca="1">MIN(E1992,J1992)</f>
        <v>0</v>
      </c>
      <c r="N1992" s="15">
        <f ca="1">RAND()</f>
        <v>0.56906036853987796</v>
      </c>
      <c r="O1992" s="19">
        <f ca="1">(IF(B1992=1, $G$21+($G$22-$G$21)*N1992, $H$21+($H$22-$H$21)*N1992))</f>
        <v>2.707181105619634E-2</v>
      </c>
      <c r="P1992" s="15">
        <f ca="1">ROUND(M1992*(1-O1992), 0)</f>
        <v>0</v>
      </c>
      <c r="Q1992" s="20">
        <f ca="1">RAND()</f>
        <v>0.68069883033548839</v>
      </c>
      <c r="R1992" s="15">
        <f ca="1">IF(B1992=1, ROUND(_xlfn.NORM.INV(Q1992,$C$9,$C$10)*(1+$T$14), 0), ROUND(_xlfn.NORM.INV(Q1992, $D$9, $D$10)*(1+$T$14), 0))</f>
        <v>45</v>
      </c>
      <c r="S1992" s="20">
        <f ca="1">RAND()</f>
        <v>9.9599962085177296E-3</v>
      </c>
      <c r="T1992" s="18">
        <f ca="1">IF(B1992=1, ROUND(_xlfn.NORM.INV(S1992,$C$11,$C$12), 2), ROUND(_xlfn.NORM.INV(S1992, $D$11, $D$12), 2))</f>
        <v>4715.72</v>
      </c>
      <c r="U1992" s="15">
        <f ca="1">MIN(F1992,R1992)</f>
        <v>38</v>
      </c>
      <c r="V1992" s="15">
        <f ca="1">RAND()</f>
        <v>0.14771164574774609</v>
      </c>
      <c r="W1992" s="19">
        <f ca="1">(IF(B1992=1, $G$21+($G$22-$G$21)*V1992, $H$21+($H$22-$H$21)*V1992))</f>
        <v>1.4431349372432383E-2</v>
      </c>
      <c r="X1992" s="15">
        <f ca="1">ROUND(U1992*(1-W1992), 0)</f>
        <v>37</v>
      </c>
      <c r="Y1992" s="20">
        <f ca="1">RAND()</f>
        <v>0.15560566552152877</v>
      </c>
      <c r="Z1992" s="15">
        <f ca="1">IF(B1992=1, ROUND(_xlfn.NORM.INV(Y1992,$C$13,$C$14)*(1+$T$14), 0), ROUND(_xlfn.NORM.INV(Y1992, $D$13, $D$14)*(1+$T$14), 0))</f>
        <v>26</v>
      </c>
      <c r="AA1992" s="20">
        <f ca="1">RAND()</f>
        <v>0.35119201161387825</v>
      </c>
      <c r="AB1992" s="18">
        <f ca="1">IF(B1992=1, ROUND(_xlfn.NORM.INV(AA1992,$C$15,$C$16), 2), ROUND(_xlfn.NORM.INV(AA1992, $D$15, $D$16), 2))</f>
        <v>2751.53</v>
      </c>
      <c r="AC1992" s="15">
        <f ca="1">MIN(G1992,Z1992)</f>
        <v>0</v>
      </c>
      <c r="AD1992" s="15">
        <f ca="1">RAND()</f>
        <v>0.12285582500644543</v>
      </c>
      <c r="AE1992" s="19">
        <f ca="1">(IF(B1992=1, $G$21+($G$22-$G$21)*AD1992, $H$21+($H$22-$H$21)*AD1992))</f>
        <v>1.3685674750193362E-2</v>
      </c>
      <c r="AF1992" s="15">
        <f ca="1">ROUND(AC1992*(1-AE1992), 0)</f>
        <v>0</v>
      </c>
      <c r="AG1992" s="20">
        <f ca="1">RAND()</f>
        <v>0.63124792299806209</v>
      </c>
      <c r="AH1992" s="15">
        <f ca="1">IF(B1992=1, ROUND(_xlfn.NORM.INV(AG1992,$C$17,$C$18)*(1+$T$14), 0), ROUND(_xlfn.NORM.INV(AG1992, $D$17, $D$18)*(1+$T$14), 0))</f>
        <v>217</v>
      </c>
      <c r="AI1992" s="20">
        <f ca="1">RAND()</f>
        <v>0.27586550361627149</v>
      </c>
      <c r="AJ1992" s="18">
        <f ca="1">IF(B1992=1, ROUND(_xlfn.NORM.INV(AI1992,$C$19,$C$20), 2), ROUND(_xlfn.NORM.INV(AI1992, $D$19, $D$20), 2))</f>
        <v>1703.52</v>
      </c>
      <c r="AK1992" s="15">
        <f ca="1">MIN(ROUND(H1992*(1+$C$22),0),AH1992)</f>
        <v>217</v>
      </c>
      <c r="AL1992" s="20">
        <f ca="1">RAND()</f>
        <v>0.9432981379853812</v>
      </c>
      <c r="AM1992" s="19">
        <f ca="1">(IF(B1992=1, $G$21+($G$22-$G$21)*AL1992, $H$21+($H$22-$H$21)*AL1992))</f>
        <v>3.8298944139561433E-2</v>
      </c>
      <c r="AN1992" s="15">
        <f ca="1">ROUND(AK1992*(1-AM1992), 0)</f>
        <v>209</v>
      </c>
      <c r="AO1992" s="18">
        <f ca="1">SUM(IF(AN1992&gt;H1992, (AN1992-H1992)*($G$23+AJ1992), 0),IF(AF1992&gt;G1992,(AF1992-G1992)*($G$23+AB1992),0),IF(X1992&gt;F1992,(X1992-F1992)*($G$23+T1992),0),IF(P1992&gt;E1992,(P1992-E1992)*($G$23+L1992),0))</f>
        <v>0</v>
      </c>
      <c r="AP1992" s="18">
        <f>-$C$24</f>
        <v>-313614.51120000001</v>
      </c>
      <c r="AQ1992" s="17">
        <f ca="1">L1992*P1992+T1992*X1992+AB1992*AF1992+AJ1992*AN1992-AO1992+AP1992</f>
        <v>216902.80880000006</v>
      </c>
      <c r="AS1992" s="21">
        <f ca="1">SUM(IF(AN1992&gt;H1992, (AN1992-H1992), 0),IF(AF1992&gt;G1992,(AF1992-G1992),0),IF(X1992&gt;F1992,(X1992-F1992),0),IF(P1992&gt;E1992,(P1992-E1992),0))</f>
        <v>0</v>
      </c>
    </row>
    <row r="1993" spans="1:45" x14ac:dyDescent="0.4">
      <c r="A1993" s="15">
        <v>1965</v>
      </c>
      <c r="B1993" s="15">
        <f ca="1">IF(RAND() &lt; (8/12), 0, 1)</f>
        <v>0</v>
      </c>
      <c r="C1993" s="20">
        <f ca="1">RAND()</f>
        <v>1.9669363839592613E-2</v>
      </c>
      <c r="D1993" s="15" t="str">
        <f ca="1">LOOKUP(C1993,$H$13:$H$16,$F$13:$F$16)</f>
        <v>Airbus A350-900</v>
      </c>
      <c r="E1993" s="15">
        <f ca="1">LOOKUP(D1993,$F$6:$F$9,$I$6:$I$9)</f>
        <v>0</v>
      </c>
      <c r="F1993" s="15">
        <f ca="1">LOOKUP(D1993,$F$6:$F$9,$J$6:$J$9)</f>
        <v>32</v>
      </c>
      <c r="G1993" s="15">
        <f ca="1">LOOKUP(D1993,$F$6:$F$9,$K$6:$K$9)</f>
        <v>21</v>
      </c>
      <c r="H1993" s="15">
        <f ca="1">LOOKUP(D1993,$F$6:$F$9,$L$6:$L$9)</f>
        <v>259</v>
      </c>
      <c r="I1993" s="20">
        <f ca="1">RAND()</f>
        <v>0.59793909084265895</v>
      </c>
      <c r="J1993" s="15">
        <f ca="1">IF(B1993=1, ROUND(_xlfn.NORM.INV(I1993,$C$5,$C$6)*(1+$T$14), 0), ROUND(_xlfn.NORM.INV(I1993, $D$5, $D$6)*(1+$T$14), 0))</f>
        <v>4</v>
      </c>
      <c r="K1993" s="20">
        <f ca="1">RAND()</f>
        <v>0.52922040008437277</v>
      </c>
      <c r="L1993" s="18">
        <f ca="1">IF(B1993=1, ROUND(_xlfn.NORM.INV(K1993,$C$7,$C$8), 2), ROUND(_xlfn.NORM.INV(K1993, $D$7, $D$8), 2))</f>
        <v>10525.79</v>
      </c>
      <c r="M1993" s="15">
        <f ca="1">MIN(E1993,J1993)</f>
        <v>0</v>
      </c>
      <c r="N1993" s="15">
        <f ca="1">RAND()</f>
        <v>0.41191808380306305</v>
      </c>
      <c r="O1993" s="19">
        <f ca="1">(IF(B1993=1, $G$21+($G$22-$G$21)*N1993, $H$21+($H$22-$H$21)*N1993))</f>
        <v>2.2357542514091892E-2</v>
      </c>
      <c r="P1993" s="15">
        <f ca="1">ROUND(M1993*(1-O1993), 0)</f>
        <v>0</v>
      </c>
      <c r="Q1993" s="20">
        <f ca="1">RAND()</f>
        <v>0.83166353108141433</v>
      </c>
      <c r="R1993" s="15">
        <f ca="1">IF(B1993=1, ROUND(_xlfn.NORM.INV(Q1993,$C$9,$C$10)*(1+$T$14), 0), ROUND(_xlfn.NORM.INV(Q1993, $D$9, $D$10)*(1+$T$14), 0))</f>
        <v>50</v>
      </c>
      <c r="S1993" s="20">
        <f ca="1">RAND()</f>
        <v>0.11552712318040947</v>
      </c>
      <c r="T1993" s="18">
        <f ca="1">IF(B1993=1, ROUND(_xlfn.NORM.INV(S1993,$C$11,$C$12), 2), ROUND(_xlfn.NORM.INV(S1993, $D$11, $D$12), 2))</f>
        <v>4973.2700000000004</v>
      </c>
      <c r="U1993" s="15">
        <f ca="1">MIN(F1993,R1993)</f>
        <v>32</v>
      </c>
      <c r="V1993" s="15">
        <f ca="1">RAND()</f>
        <v>0.53111393343893065</v>
      </c>
      <c r="W1993" s="19">
        <f ca="1">(IF(B1993=1, $G$21+($G$22-$G$21)*V1993, $H$21+($H$22-$H$21)*V1993))</f>
        <v>2.5933418003167917E-2</v>
      </c>
      <c r="X1993" s="15">
        <f ca="1">ROUND(U1993*(1-W1993), 0)</f>
        <v>31</v>
      </c>
      <c r="Y1993" s="20">
        <f ca="1">RAND()</f>
        <v>0.19814342829408882</v>
      </c>
      <c r="Z1993" s="15">
        <f ca="1">IF(B1993=1, ROUND(_xlfn.NORM.INV(Y1993,$C$13,$C$14)*(1+$T$14), 0), ROUND(_xlfn.NORM.INV(Y1993, $D$13, $D$14)*(1+$T$14), 0))</f>
        <v>28</v>
      </c>
      <c r="AA1993" s="20">
        <f ca="1">RAND()</f>
        <v>0.54211225594445012</v>
      </c>
      <c r="AB1993" s="18">
        <f ca="1">IF(B1993=1, ROUND(_xlfn.NORM.INV(AA1993,$C$15,$C$16), 2), ROUND(_xlfn.NORM.INV(AA1993, $D$15, $D$16), 2))</f>
        <v>2810.82</v>
      </c>
      <c r="AC1993" s="15">
        <f ca="1">MIN(G1993,Z1993)</f>
        <v>21</v>
      </c>
      <c r="AD1993" s="15">
        <f ca="1">RAND()</f>
        <v>9.722669358509628E-2</v>
      </c>
      <c r="AE1993" s="19">
        <f ca="1">(IF(B1993=1, $G$21+($G$22-$G$21)*AD1993, $H$21+($H$22-$H$21)*AD1993))</f>
        <v>1.2916800807552888E-2</v>
      </c>
      <c r="AF1993" s="15">
        <f ca="1">ROUND(AC1993*(1-AE1993), 0)</f>
        <v>21</v>
      </c>
      <c r="AG1993" s="20">
        <f ca="1">RAND()</f>
        <v>0.42649303259314186</v>
      </c>
      <c r="AH1993" s="15">
        <f ca="1">IF(B1993=1, ROUND(_xlfn.NORM.INV(AG1993,$C$17,$C$18)*(1+$T$14), 0), ROUND(_xlfn.NORM.INV(AG1993, $D$17, $D$18)*(1+$T$14), 0))</f>
        <v>190</v>
      </c>
      <c r="AI1993" s="20">
        <f ca="1">RAND()</f>
        <v>0.18551768703447136</v>
      </c>
      <c r="AJ1993" s="18">
        <f ca="1">IF(B1993=1, ROUND(_xlfn.NORM.INV(AI1993,$C$19,$C$20), 2), ROUND(_xlfn.NORM.INV(AI1993, $D$19, $D$20), 2))</f>
        <v>1680.78</v>
      </c>
      <c r="AK1993" s="15">
        <f ca="1">MIN(ROUND(H1993*(1+$C$22),0),AH1993)</f>
        <v>190</v>
      </c>
      <c r="AL1993" s="20">
        <f ca="1">RAND()</f>
        <v>0.62560361022834265</v>
      </c>
      <c r="AM1993" s="19">
        <f ca="1">(IF(B1993=1, $G$21+($G$22-$G$21)*AL1993, $H$21+($H$22-$H$21)*AL1993))</f>
        <v>2.8768108306850282E-2</v>
      </c>
      <c r="AN1993" s="15">
        <f ca="1">ROUND(AK1993*(1-AM1993), 0)</f>
        <v>185</v>
      </c>
      <c r="AO1993" s="18">
        <f ca="1">SUM(IF(AN1993&gt;H1993, (AN1993-H1993)*($G$23+AJ1993), 0),IF(AF1993&gt;G1993,(AF1993-G1993)*($G$23+AB1993),0),IF(X1993&gt;F1993,(X1993-F1993)*($G$23+T1993),0),IF(P1993&gt;E1993,(P1993-E1993)*($G$23+L1993),0))</f>
        <v>0</v>
      </c>
      <c r="AP1993" s="18">
        <f>-$C$24</f>
        <v>-313614.51120000001</v>
      </c>
      <c r="AQ1993" s="17">
        <f ca="1">L1993*P1993+T1993*X1993+AB1993*AF1993+AJ1993*AN1993-AO1993+AP1993</f>
        <v>210528.37880000001</v>
      </c>
      <c r="AS1993" s="21">
        <f ca="1">SUM(IF(AN1993&gt;H1993, (AN1993-H1993), 0),IF(AF1993&gt;G1993,(AF1993-G1993),0),IF(X1993&gt;F1993,(X1993-F1993),0),IF(P1993&gt;E1993,(P1993-E1993),0))</f>
        <v>0</v>
      </c>
    </row>
    <row r="1994" spans="1:45" x14ac:dyDescent="0.4">
      <c r="A1994" s="15">
        <v>1966</v>
      </c>
      <c r="B1994" s="15">
        <f ca="1">IF(RAND() &lt; (8/12), 0, 1)</f>
        <v>1</v>
      </c>
      <c r="C1994" s="20">
        <f ca="1">RAND()</f>
        <v>0.8730877142045208</v>
      </c>
      <c r="D1994" s="15" t="str">
        <f ca="1">LOOKUP(C1994,$H$13:$H$16,$F$13:$F$16)</f>
        <v>Boeing 777-300ER</v>
      </c>
      <c r="E1994" s="15">
        <f ca="1">LOOKUP(D1994,$F$6:$F$9,$I$6:$I$9)</f>
        <v>8</v>
      </c>
      <c r="F1994" s="15">
        <f ca="1">LOOKUP(D1994,$F$6:$F$9,$J$6:$J$9)</f>
        <v>40</v>
      </c>
      <c r="G1994" s="15">
        <f ca="1">LOOKUP(D1994,$F$6:$F$9,$K$6:$K$9)</f>
        <v>24</v>
      </c>
      <c r="H1994" s="15">
        <f ca="1">LOOKUP(D1994,$F$6:$F$9,$L$6:$L$9)</f>
        <v>260</v>
      </c>
      <c r="I1994" s="20">
        <f ca="1">RAND()</f>
        <v>0.59288813789870087</v>
      </c>
      <c r="J1994" s="15">
        <f ca="1">IF(B1994=1, ROUND(_xlfn.NORM.INV(I1994,$C$5,$C$6)*(1+$T$14), 0), ROUND(_xlfn.NORM.INV(I1994, $D$5, $D$6)*(1+$T$14), 0))</f>
        <v>7</v>
      </c>
      <c r="K1994" s="20">
        <f ca="1">RAND()</f>
        <v>0.91753272952659803</v>
      </c>
      <c r="L1994" s="18">
        <f ca="1">IF(B1994=1, ROUND(_xlfn.NORM.INV(K1994,$C$7,$C$8), 2), ROUND(_xlfn.NORM.INV(K1994, $D$7, $D$8), 2))</f>
        <v>16163.23</v>
      </c>
      <c r="M1994" s="15">
        <f ca="1">MIN(E1994,J1994)</f>
        <v>7</v>
      </c>
      <c r="N1994" s="15">
        <f ca="1">RAND()</f>
        <v>0.63009912982960625</v>
      </c>
      <c r="O1994" s="19">
        <f ca="1">(IF(B1994=1, $G$21+($G$22-$G$21)*N1994, $H$21+($H$22-$H$21)*N1994))</f>
        <v>3.7053469544036224E-2</v>
      </c>
      <c r="P1994" s="15">
        <f ca="1">ROUND(M1994*(1-O1994), 0)</f>
        <v>7</v>
      </c>
      <c r="Q1994" s="20">
        <f ca="1">RAND()</f>
        <v>0.18094229731460287</v>
      </c>
      <c r="R1994" s="15">
        <f ca="1">IF(B1994=1, ROUND(_xlfn.NORM.INV(Q1994,$C$9,$C$10)*(1+$T$14), 0), ROUND(_xlfn.NORM.INV(Q1994, $D$9, $D$10)*(1+$T$14), 0))</f>
        <v>38</v>
      </c>
      <c r="S1994" s="20">
        <f ca="1">RAND()</f>
        <v>0.38829575429041874</v>
      </c>
      <c r="T1994" s="18">
        <f ca="1">IF(B1994=1, ROUND(_xlfn.NORM.INV(S1994,$C$11,$C$12), 2), ROUND(_xlfn.NORM.INV(S1994, $D$11, $D$12), 2))</f>
        <v>6573.57</v>
      </c>
      <c r="U1994" s="15">
        <f ca="1">MIN(F1994,R1994)</f>
        <v>38</v>
      </c>
      <c r="V1994" s="15">
        <f ca="1">RAND()</f>
        <v>0.16005761236421379</v>
      </c>
      <c r="W1994" s="19">
        <f ca="1">(IF(B1994=1, $G$21+($G$22-$G$21)*V1994, $H$21+($H$22-$H$21)*V1994))</f>
        <v>2.0602016432747484E-2</v>
      </c>
      <c r="X1994" s="15">
        <f ca="1">ROUND(U1994*(1-W1994), 0)</f>
        <v>37</v>
      </c>
      <c r="Y1994" s="20">
        <f ca="1">RAND()</f>
        <v>0.64418821462709497</v>
      </c>
      <c r="Z1994" s="15">
        <f ca="1">IF(B1994=1, ROUND(_xlfn.NORM.INV(Y1994,$C$13,$C$14)*(1+$T$14), 0), ROUND(_xlfn.NORM.INV(Y1994, $D$13, $D$14)*(1+$T$14), 0))</f>
        <v>63</v>
      </c>
      <c r="AA1994" s="20">
        <f ca="1">RAND()</f>
        <v>4.7686553250787855E-2</v>
      </c>
      <c r="AB1994" s="18">
        <f ca="1">IF(B1994=1, ROUND(_xlfn.NORM.INV(AA1994,$C$15,$C$16), 2), ROUND(_xlfn.NORM.INV(AA1994, $D$15, $D$16), 2))</f>
        <v>2840.35</v>
      </c>
      <c r="AC1994" s="15">
        <f ca="1">MIN(G1994,Z1994)</f>
        <v>24</v>
      </c>
      <c r="AD1994" s="15">
        <f ca="1">RAND()</f>
        <v>0.75394862960018783</v>
      </c>
      <c r="AE1994" s="19">
        <f ca="1">(IF(B1994=1, $G$21+($G$22-$G$21)*AD1994, $H$21+($H$22-$H$21)*AD1994))</f>
        <v>4.1388202036006572E-2</v>
      </c>
      <c r="AF1994" s="15">
        <f ca="1">ROUND(AC1994*(1-AE1994), 0)</f>
        <v>23</v>
      </c>
      <c r="AG1994" s="20">
        <f ca="1">RAND()</f>
        <v>0.28020988794632096</v>
      </c>
      <c r="AH1994" s="15">
        <f ca="1">IF(B1994=1, ROUND(_xlfn.NORM.INV(AG1994,$C$17,$C$18)*(1+$T$14), 0), ROUND(_xlfn.NORM.INV(AG1994, $D$17, $D$18)*(1+$T$14), 0))</f>
        <v>231</v>
      </c>
      <c r="AI1994" s="20">
        <f ca="1">RAND()</f>
        <v>0.7215949680375513</v>
      </c>
      <c r="AJ1994" s="18">
        <f ca="1">IF(B1994=1, ROUND(_xlfn.NORM.INV(AI1994,$C$19,$C$20), 2), ROUND(_xlfn.NORM.INV(AI1994, $D$19, $D$20), 2))</f>
        <v>2453.09</v>
      </c>
      <c r="AK1994" s="15">
        <f ca="1">MIN(ROUND(H1994*(1+$C$22),0),AH1994)</f>
        <v>231</v>
      </c>
      <c r="AL1994" s="20">
        <f ca="1">RAND()</f>
        <v>4.0819172510068835E-2</v>
      </c>
      <c r="AM1994" s="19">
        <f ca="1">(IF(B1994=1, $G$21+($G$22-$G$21)*AL1994, $H$21+($H$22-$H$21)*AL1994))</f>
        <v>1.6428671037852408E-2</v>
      </c>
      <c r="AN1994" s="15">
        <f ca="1">ROUND(AK1994*(1-AM1994), 0)</f>
        <v>227</v>
      </c>
      <c r="AO1994" s="18">
        <f ca="1">SUM(IF(AN1994&gt;H1994, (AN1994-H1994)*($G$23+AJ1994), 0),IF(AF1994&gt;G1994,(AF1994-G1994)*($G$23+AB1994),0),IF(X1994&gt;F1994,(X1994-F1994)*($G$23+T1994),0),IF(P1994&gt;E1994,(P1994-E1994)*($G$23+L1994),0))</f>
        <v>0</v>
      </c>
      <c r="AP1994" s="18">
        <f>-$C$24</f>
        <v>-313614.51120000001</v>
      </c>
      <c r="AQ1994" s="17">
        <f ca="1">L1994*P1994+T1994*X1994+AB1994*AF1994+AJ1994*AN1994-AO1994+AP1994</f>
        <v>664929.6688000001</v>
      </c>
      <c r="AS1994" s="21">
        <f ca="1">SUM(IF(AN1994&gt;H1994, (AN1994-H1994), 0),IF(AF1994&gt;G1994,(AF1994-G1994),0),IF(X1994&gt;F1994,(X1994-F1994),0),IF(P1994&gt;E1994,(P1994-E1994),0))</f>
        <v>0</v>
      </c>
    </row>
    <row r="1995" spans="1:45" x14ac:dyDescent="0.4">
      <c r="A1995" s="15">
        <v>1967</v>
      </c>
      <c r="B1995" s="15">
        <f ca="1">IF(RAND() &lt; (8/12), 0, 1)</f>
        <v>0</v>
      </c>
      <c r="C1995" s="20">
        <f ca="1">RAND()</f>
        <v>0.40290409673136329</v>
      </c>
      <c r="D1995" s="15" t="str">
        <f ca="1">LOOKUP(C1995,$H$13:$H$16,$F$13:$F$16)</f>
        <v>Airbus A380-800</v>
      </c>
      <c r="E1995" s="15">
        <f ca="1">LOOKUP(D1995,$F$6:$F$9,$I$6:$I$9)</f>
        <v>14</v>
      </c>
      <c r="F1995" s="15">
        <f ca="1">LOOKUP(D1995,$F$6:$F$9,$J$6:$J$9)</f>
        <v>76</v>
      </c>
      <c r="G1995" s="15">
        <f ca="1">LOOKUP(D1995,$F$6:$F$9,$K$6:$K$9)</f>
        <v>56</v>
      </c>
      <c r="H1995" s="15">
        <f ca="1">LOOKUP(D1995,$F$6:$F$9,$L$6:$L$9)</f>
        <v>341</v>
      </c>
      <c r="I1995" s="20">
        <f ca="1">RAND()</f>
        <v>0.63139346808475227</v>
      </c>
      <c r="J1995" s="15">
        <f ca="1">IF(B1995=1, ROUND(_xlfn.NORM.INV(I1995,$C$5,$C$6)*(1+$T$14), 0), ROUND(_xlfn.NORM.INV(I1995, $D$5, $D$6)*(1+$T$14), 0))</f>
        <v>5</v>
      </c>
      <c r="K1995" s="20">
        <f ca="1">RAND()</f>
        <v>0.28324554159428972</v>
      </c>
      <c r="L1995" s="18">
        <f ca="1">IF(B1995=1, ROUND(_xlfn.NORM.INV(K1995,$C$7,$C$8), 2), ROUND(_xlfn.NORM.INV(K1995, $D$7, $D$8), 2))</f>
        <v>10231.129999999999</v>
      </c>
      <c r="M1995" s="15">
        <f ca="1">MIN(E1995,J1995)</f>
        <v>5</v>
      </c>
      <c r="N1995" s="15">
        <f ca="1">RAND()</f>
        <v>0.3032746181380388</v>
      </c>
      <c r="O1995" s="19">
        <f ca="1">(IF(B1995=1, $G$21+($G$22-$G$21)*N1995, $H$21+($H$22-$H$21)*N1995))</f>
        <v>1.9098238544141166E-2</v>
      </c>
      <c r="P1995" s="15">
        <f ca="1">ROUND(M1995*(1-O1995), 0)</f>
        <v>5</v>
      </c>
      <c r="Q1995" s="20">
        <f ca="1">RAND()</f>
        <v>0.39523764442661558</v>
      </c>
      <c r="R1995" s="15">
        <f ca="1">IF(B1995=1, ROUND(_xlfn.NORM.INV(Q1995,$C$9,$C$10)*(1+$T$14), 0), ROUND(_xlfn.NORM.INV(Q1995, $D$9, $D$10)*(1+$T$14), 0))</f>
        <v>37</v>
      </c>
      <c r="S1995" s="20">
        <f ca="1">RAND()</f>
        <v>0.31477857689976507</v>
      </c>
      <c r="T1995" s="18">
        <f ca="1">IF(B1995=1, ROUND(_xlfn.NORM.INV(S1995,$C$11,$C$12), 2), ROUND(_xlfn.NORM.INV(S1995, $D$11, $D$12), 2))</f>
        <v>5136.2700000000004</v>
      </c>
      <c r="U1995" s="15">
        <f ca="1">MIN(F1995,R1995)</f>
        <v>37</v>
      </c>
      <c r="V1995" s="15">
        <f ca="1">RAND()</f>
        <v>0.83953014288807259</v>
      </c>
      <c r="W1995" s="19">
        <f ca="1">(IF(B1995=1, $G$21+($G$22-$G$21)*V1995, $H$21+($H$22-$H$21)*V1995))</f>
        <v>3.5185904286642179E-2</v>
      </c>
      <c r="X1995" s="15">
        <f ca="1">ROUND(U1995*(1-W1995), 0)</f>
        <v>36</v>
      </c>
      <c r="Y1995" s="20">
        <f ca="1">RAND()</f>
        <v>0.11007812662359651</v>
      </c>
      <c r="Z1995" s="15">
        <f ca="1">IF(B1995=1, ROUND(_xlfn.NORM.INV(Y1995,$C$13,$C$14)*(1+$T$14), 0), ROUND(_xlfn.NORM.INV(Y1995, $D$13, $D$14)*(1+$T$14), 0))</f>
        <v>24</v>
      </c>
      <c r="AA1995" s="20">
        <f ca="1">RAND()</f>
        <v>0.16175470454011209</v>
      </c>
      <c r="AB1995" s="18">
        <f ca="1">IF(B1995=1, ROUND(_xlfn.NORM.INV(AA1995,$C$15,$C$16), 2), ROUND(_xlfn.NORM.INV(AA1995, $D$15, $D$16), 2))</f>
        <v>2677.98</v>
      </c>
      <c r="AC1995" s="15">
        <f ca="1">MIN(G1995,Z1995)</f>
        <v>24</v>
      </c>
      <c r="AD1995" s="15">
        <f ca="1">RAND()</f>
        <v>0.39496252860155934</v>
      </c>
      <c r="AE1995" s="19">
        <f ca="1">(IF(B1995=1, $G$21+($G$22-$G$21)*AD1995, $H$21+($H$22-$H$21)*AD1995))</f>
        <v>2.184887585804678E-2</v>
      </c>
      <c r="AF1995" s="15">
        <f ca="1">ROUND(AC1995*(1-AE1995), 0)</f>
        <v>23</v>
      </c>
      <c r="AG1995" s="20">
        <f ca="1">RAND()</f>
        <v>0.51326890564880756</v>
      </c>
      <c r="AH1995" s="15">
        <f ca="1">IF(B1995=1, ROUND(_xlfn.NORM.INV(AG1995,$C$17,$C$18)*(1+$T$14), 0), ROUND(_xlfn.NORM.INV(AG1995, $D$17, $D$18)*(1+$T$14), 0))</f>
        <v>201</v>
      </c>
      <c r="AI1995" s="20">
        <f ca="1">RAND()</f>
        <v>0.71253423660933868</v>
      </c>
      <c r="AJ1995" s="18">
        <f ca="1">IF(B1995=1, ROUND(_xlfn.NORM.INV(AI1995,$C$19,$C$20), 2), ROUND(_xlfn.NORM.INV(AI1995, $D$19, $D$20), 2))</f>
        <v>1791.33</v>
      </c>
      <c r="AK1995" s="15">
        <f ca="1">MIN(ROUND(H1995*(1+$C$22),0),AH1995)</f>
        <v>201</v>
      </c>
      <c r="AL1995" s="20">
        <f ca="1">RAND()</f>
        <v>0.46652876952515532</v>
      </c>
      <c r="AM1995" s="19">
        <f ca="1">(IF(B1995=1, $G$21+($G$22-$G$21)*AL1995, $H$21+($H$22-$H$21)*AL1995))</f>
        <v>2.399586308575466E-2</v>
      </c>
      <c r="AN1995" s="15">
        <f ca="1">ROUND(AK1995*(1-AM1995), 0)</f>
        <v>196</v>
      </c>
      <c r="AO1995" s="18">
        <f ca="1">SUM(IF(AN1995&gt;H1995, (AN1995-H1995)*($G$23+AJ1995), 0),IF(AF1995&gt;G1995,(AF1995-G1995)*($G$23+AB1995),0),IF(X1995&gt;F1995,(X1995-F1995)*($G$23+T1995),0),IF(P1995&gt;E1995,(P1995-E1995)*($G$23+L1995),0))</f>
        <v>0</v>
      </c>
      <c r="AP1995" s="18">
        <f>-$C$24</f>
        <v>-313614.51120000001</v>
      </c>
      <c r="AQ1995" s="17">
        <f ca="1">L1995*P1995+T1995*X1995+AB1995*AF1995+AJ1995*AN1995-AO1995+AP1995</f>
        <v>335141.07880000008</v>
      </c>
      <c r="AS1995" s="21">
        <f ca="1">SUM(IF(AN1995&gt;H1995, (AN1995-H1995), 0),IF(AF1995&gt;G1995,(AF1995-G1995),0),IF(X1995&gt;F1995,(X1995-F1995),0),IF(P1995&gt;E1995,(P1995-E1995),0))</f>
        <v>0</v>
      </c>
    </row>
    <row r="1996" spans="1:45" x14ac:dyDescent="0.4">
      <c r="A1996" s="15">
        <v>1968</v>
      </c>
      <c r="B1996" s="15">
        <f ca="1">IF(RAND() &lt; (8/12), 0, 1)</f>
        <v>0</v>
      </c>
      <c r="C1996" s="20">
        <f ca="1">RAND()</f>
        <v>0.58387030305888354</v>
      </c>
      <c r="D1996" s="15" t="str">
        <f ca="1">LOOKUP(C1996,$H$13:$H$16,$F$13:$F$16)</f>
        <v>Boeing 777-200LR</v>
      </c>
      <c r="E1996" s="15">
        <f ca="1">LOOKUP(D1996,$F$6:$F$9,$I$6:$I$9)</f>
        <v>0</v>
      </c>
      <c r="F1996" s="15">
        <f ca="1">LOOKUP(D1996,$F$6:$F$9,$J$6:$J$9)</f>
        <v>38</v>
      </c>
      <c r="G1996" s="15">
        <f ca="1">LOOKUP(D1996,$F$6:$F$9,$K$6:$K$9)</f>
        <v>0</v>
      </c>
      <c r="H1996" s="15">
        <f ca="1">LOOKUP(D1996,$F$6:$F$9,$L$6:$L$9)</f>
        <v>264</v>
      </c>
      <c r="I1996" s="20">
        <f ca="1">RAND()</f>
        <v>0.66992976912942748</v>
      </c>
      <c r="J1996" s="15">
        <f ca="1">IF(B1996=1, ROUND(_xlfn.NORM.INV(I1996,$C$5,$C$6)*(1+$T$14), 0), ROUND(_xlfn.NORM.INV(I1996, $D$5, $D$6)*(1+$T$14), 0))</f>
        <v>5</v>
      </c>
      <c r="K1996" s="20">
        <f ca="1">RAND()</f>
        <v>0.79276471490593492</v>
      </c>
      <c r="L1996" s="18">
        <f ca="1">IF(B1996=1, ROUND(_xlfn.NORM.INV(K1996,$C$7,$C$8), 2), ROUND(_xlfn.NORM.INV(K1996, $D$7, $D$8), 2))</f>
        <v>10864.3</v>
      </c>
      <c r="M1996" s="15">
        <f ca="1">MIN(E1996,J1996)</f>
        <v>0</v>
      </c>
      <c r="N1996" s="15">
        <f ca="1">RAND()</f>
        <v>0.53016010557647464</v>
      </c>
      <c r="O1996" s="19">
        <f ca="1">(IF(B1996=1, $G$21+($G$22-$G$21)*N1996, $H$21+($H$22-$H$21)*N1996))</f>
        <v>2.5904803167294238E-2</v>
      </c>
      <c r="P1996" s="15">
        <f ca="1">ROUND(M1996*(1-O1996), 0)</f>
        <v>0</v>
      </c>
      <c r="Q1996" s="20">
        <f ca="1">RAND()</f>
        <v>0.31451493146215403</v>
      </c>
      <c r="R1996" s="15">
        <f ca="1">IF(B1996=1, ROUND(_xlfn.NORM.INV(Q1996,$C$9,$C$10)*(1+$T$14), 0), ROUND(_xlfn.NORM.INV(Q1996, $D$9, $D$10)*(1+$T$14), 0))</f>
        <v>35</v>
      </c>
      <c r="S1996" s="20">
        <f ca="1">RAND()</f>
        <v>0.97264576550031356</v>
      </c>
      <c r="T1996" s="18">
        <f ca="1">IF(B1996=1, ROUND(_xlfn.NORM.INV(S1996,$C$11,$C$12), 2), ROUND(_xlfn.NORM.INV(S1996, $D$11, $D$12), 2))</f>
        <v>5683.99</v>
      </c>
      <c r="U1996" s="15">
        <f ca="1">MIN(F1996,R1996)</f>
        <v>35</v>
      </c>
      <c r="V1996" s="15">
        <f ca="1">RAND()</f>
        <v>0.75586018876607908</v>
      </c>
      <c r="W1996" s="19">
        <f ca="1">(IF(B1996=1, $G$21+($G$22-$G$21)*V1996, $H$21+($H$22-$H$21)*V1996))</f>
        <v>3.2675805662982373E-2</v>
      </c>
      <c r="X1996" s="15">
        <f ca="1">ROUND(U1996*(1-W1996), 0)</f>
        <v>34</v>
      </c>
      <c r="Y1996" s="20">
        <f ca="1">RAND()</f>
        <v>0.55846289297340124</v>
      </c>
      <c r="Z1996" s="15">
        <f ca="1">IF(B1996=1, ROUND(_xlfn.NORM.INV(Y1996,$C$13,$C$14)*(1+$T$14), 0), ROUND(_xlfn.NORM.INV(Y1996, $D$13, $D$14)*(1+$T$14), 0))</f>
        <v>37</v>
      </c>
      <c r="AA1996" s="20">
        <f ca="1">RAND()</f>
        <v>0.601593695199234</v>
      </c>
      <c r="AB1996" s="18">
        <f ca="1">IF(B1996=1, ROUND(_xlfn.NORM.INV(AA1996,$C$15,$C$16), 2), ROUND(_xlfn.NORM.INV(AA1996, $D$15, $D$16), 2))</f>
        <v>2829.26</v>
      </c>
      <c r="AC1996" s="15">
        <f ca="1">MIN(G1996,Z1996)</f>
        <v>0</v>
      </c>
      <c r="AD1996" s="15">
        <f ca="1">RAND()</f>
        <v>0.21981525857906814</v>
      </c>
      <c r="AE1996" s="19">
        <f ca="1">(IF(B1996=1, $G$21+($G$22-$G$21)*AD1996, $H$21+($H$22-$H$21)*AD1996))</f>
        <v>1.6594457757372044E-2</v>
      </c>
      <c r="AF1996" s="15">
        <f ca="1">ROUND(AC1996*(1-AE1996), 0)</f>
        <v>0</v>
      </c>
      <c r="AG1996" s="20">
        <f ca="1">RAND()</f>
        <v>0.21911011167520134</v>
      </c>
      <c r="AH1996" s="15">
        <f ca="1">IF(B1996=1, ROUND(_xlfn.NORM.INV(AG1996,$C$17,$C$18)*(1+$T$14), 0), ROUND(_xlfn.NORM.INV(AG1996, $D$17, $D$18)*(1+$T$14), 0))</f>
        <v>159</v>
      </c>
      <c r="AI1996" s="20">
        <f ca="1">RAND()</f>
        <v>0.29261984272650376</v>
      </c>
      <c r="AJ1996" s="18">
        <f ca="1">IF(B1996=1, ROUND(_xlfn.NORM.INV(AI1996,$C$19,$C$20), 2), ROUND(_xlfn.NORM.INV(AI1996, $D$19, $D$20), 2))</f>
        <v>1707.28</v>
      </c>
      <c r="AK1996" s="15">
        <f ca="1">MIN(ROUND(H1996*(1+$C$22),0),AH1996)</f>
        <v>159</v>
      </c>
      <c r="AL1996" s="20">
        <f ca="1">RAND()</f>
        <v>0.21586837140456971</v>
      </c>
      <c r="AM1996" s="19">
        <f ca="1">(IF(B1996=1, $G$21+($G$22-$G$21)*AL1996, $H$21+($H$22-$H$21)*AL1996))</f>
        <v>1.6476051142137092E-2</v>
      </c>
      <c r="AN1996" s="15">
        <f ca="1">ROUND(AK1996*(1-AM1996), 0)</f>
        <v>156</v>
      </c>
      <c r="AO1996" s="18">
        <f ca="1">SUM(IF(AN1996&gt;H1996, (AN1996-H1996)*($G$23+AJ1996), 0),IF(AF1996&gt;G1996,(AF1996-G1996)*($G$23+AB1996),0),IF(X1996&gt;F1996,(X1996-F1996)*($G$23+T1996),0),IF(P1996&gt;E1996,(P1996-E1996)*($G$23+L1996),0))</f>
        <v>0</v>
      </c>
      <c r="AP1996" s="18">
        <f>-$C$24</f>
        <v>-313614.51120000001</v>
      </c>
      <c r="AQ1996" s="17">
        <f ca="1">L1996*P1996+T1996*X1996+AB1996*AF1996+AJ1996*AN1996-AO1996+AP1996</f>
        <v>145976.82879999996</v>
      </c>
      <c r="AS1996" s="21">
        <f ca="1">SUM(IF(AN1996&gt;H1996, (AN1996-H1996), 0),IF(AF1996&gt;G1996,(AF1996-G1996),0),IF(X1996&gt;F1996,(X1996-F1996),0),IF(P1996&gt;E1996,(P1996-E1996),0))</f>
        <v>0</v>
      </c>
    </row>
    <row r="1997" spans="1:45" x14ac:dyDescent="0.4">
      <c r="A1997" s="15">
        <v>1969</v>
      </c>
      <c r="B1997" s="15">
        <f ca="1">IF(RAND() &lt; (8/12), 0, 1)</f>
        <v>0</v>
      </c>
      <c r="C1997" s="20">
        <f ca="1">RAND()</f>
        <v>1.4284484629821126E-2</v>
      </c>
      <c r="D1997" s="15" t="str">
        <f ca="1">LOOKUP(C1997,$H$13:$H$16,$F$13:$F$16)</f>
        <v>Airbus A350-900</v>
      </c>
      <c r="E1997" s="15">
        <f ca="1">LOOKUP(D1997,$F$6:$F$9,$I$6:$I$9)</f>
        <v>0</v>
      </c>
      <c r="F1997" s="15">
        <f ca="1">LOOKUP(D1997,$F$6:$F$9,$J$6:$J$9)</f>
        <v>32</v>
      </c>
      <c r="G1997" s="15">
        <f ca="1">LOOKUP(D1997,$F$6:$F$9,$K$6:$K$9)</f>
        <v>21</v>
      </c>
      <c r="H1997" s="15">
        <f ca="1">LOOKUP(D1997,$F$6:$F$9,$L$6:$L$9)</f>
        <v>259</v>
      </c>
      <c r="I1997" s="20">
        <f ca="1">RAND()</f>
        <v>0.93340206308497753</v>
      </c>
      <c r="J1997" s="15">
        <f ca="1">IF(B1997=1, ROUND(_xlfn.NORM.INV(I1997,$C$5,$C$6)*(1+$T$14), 0), ROUND(_xlfn.NORM.INV(I1997, $D$5, $D$6)*(1+$T$14), 0))</f>
        <v>6</v>
      </c>
      <c r="K1997" s="20">
        <f ca="1">RAND()</f>
        <v>0.56592054468478725</v>
      </c>
      <c r="L1997" s="18">
        <f ca="1">IF(B1997=1, ROUND(_xlfn.NORM.INV(K1997,$C$7,$C$8), 2), ROUND(_xlfn.NORM.INV(K1997, $D$7, $D$8), 2))</f>
        <v>10568.04</v>
      </c>
      <c r="M1997" s="15">
        <f ca="1">MIN(E1997,J1997)</f>
        <v>0</v>
      </c>
      <c r="N1997" s="15">
        <f ca="1">RAND()</f>
        <v>0.77484338806654651</v>
      </c>
      <c r="O1997" s="19">
        <f ca="1">(IF(B1997=1, $G$21+($G$22-$G$21)*N1997, $H$21+($H$22-$H$21)*N1997))</f>
        <v>3.3245301641996391E-2</v>
      </c>
      <c r="P1997" s="15">
        <f ca="1">ROUND(M1997*(1-O1997), 0)</f>
        <v>0</v>
      </c>
      <c r="Q1997" s="20">
        <f ca="1">RAND()</f>
        <v>0.43259944238920844</v>
      </c>
      <c r="R1997" s="15">
        <f ca="1">IF(B1997=1, ROUND(_xlfn.NORM.INV(Q1997,$C$9,$C$10)*(1+$T$14), 0), ROUND(_xlfn.NORM.INV(Q1997, $D$9, $D$10)*(1+$T$14), 0))</f>
        <v>38</v>
      </c>
      <c r="S1997" s="20">
        <f ca="1">RAND()</f>
        <v>0.31029478112641007</v>
      </c>
      <c r="T1997" s="18">
        <f ca="1">IF(B1997=1, ROUND(_xlfn.NORM.INV(S1997,$C$11,$C$12), 2), ROUND(_xlfn.NORM.INV(S1997, $D$11, $D$12), 2))</f>
        <v>5133.3900000000003</v>
      </c>
      <c r="U1997" s="15">
        <f ca="1">MIN(F1997,R1997)</f>
        <v>32</v>
      </c>
      <c r="V1997" s="15">
        <f ca="1">RAND()</f>
        <v>0.39654029985054551</v>
      </c>
      <c r="W1997" s="19">
        <f ca="1">(IF(B1997=1, $G$21+($G$22-$G$21)*V1997, $H$21+($H$22-$H$21)*V1997))</f>
        <v>2.1896208995516364E-2</v>
      </c>
      <c r="X1997" s="15">
        <f ca="1">ROUND(U1997*(1-W1997), 0)</f>
        <v>31</v>
      </c>
      <c r="Y1997" s="20">
        <f ca="1">RAND()</f>
        <v>0.57224099951658425</v>
      </c>
      <c r="Z1997" s="15">
        <f ca="1">IF(B1997=1, ROUND(_xlfn.NORM.INV(Y1997,$C$13,$C$14)*(1+$T$14), 0), ROUND(_xlfn.NORM.INV(Y1997, $D$13, $D$14)*(1+$T$14), 0))</f>
        <v>37</v>
      </c>
      <c r="AA1997" s="20">
        <f ca="1">RAND()</f>
        <v>6.8934078390473275E-2</v>
      </c>
      <c r="AB1997" s="18">
        <f ca="1">IF(B1997=1, ROUND(_xlfn.NORM.INV(AA1997,$C$15,$C$16), 2), ROUND(_xlfn.NORM.INV(AA1997, $D$15, $D$16), 2))</f>
        <v>2617.64</v>
      </c>
      <c r="AC1997" s="15">
        <f ca="1">MIN(G1997,Z1997)</f>
        <v>21</v>
      </c>
      <c r="AD1997" s="15">
        <f ca="1">RAND()</f>
        <v>0.28322728591225954</v>
      </c>
      <c r="AE1997" s="19">
        <f ca="1">(IF(B1997=1, $G$21+($G$22-$G$21)*AD1997, $H$21+($H$22-$H$21)*AD1997))</f>
        <v>1.8496818577367784E-2</v>
      </c>
      <c r="AF1997" s="15">
        <f ca="1">ROUND(AC1997*(1-AE1997), 0)</f>
        <v>21</v>
      </c>
      <c r="AG1997" s="20">
        <f ca="1">RAND()</f>
        <v>0.68895647169951324</v>
      </c>
      <c r="AH1997" s="15">
        <f ca="1">IF(B1997=1, ROUND(_xlfn.NORM.INV(AG1997,$C$17,$C$18)*(1+$T$14), 0), ROUND(_xlfn.NORM.INV(AG1997, $D$17, $D$18)*(1+$T$14), 0))</f>
        <v>225</v>
      </c>
      <c r="AI1997" s="20">
        <f ca="1">RAND()</f>
        <v>0.69587987428244269</v>
      </c>
      <c r="AJ1997" s="18">
        <f ca="1">IF(B1997=1, ROUND(_xlfn.NORM.INV(AI1997,$C$19,$C$20), 2), ROUND(_xlfn.NORM.INV(AI1997, $D$19, $D$20), 2))</f>
        <v>1787.67</v>
      </c>
      <c r="AK1997" s="15">
        <f ca="1">MIN(ROUND(H1997*(1+$C$22),0),AH1997)</f>
        <v>225</v>
      </c>
      <c r="AL1997" s="20">
        <f ca="1">RAND()</f>
        <v>0.47461173799822598</v>
      </c>
      <c r="AM1997" s="19">
        <f ca="1">(IF(B1997=1, $G$21+($G$22-$G$21)*AL1997, $H$21+($H$22-$H$21)*AL1997))</f>
        <v>2.4238352139946781E-2</v>
      </c>
      <c r="AN1997" s="15">
        <f ca="1">ROUND(AK1997*(1-AM1997), 0)</f>
        <v>220</v>
      </c>
      <c r="AO1997" s="18">
        <f ca="1">SUM(IF(AN1997&gt;H1997, (AN1997-H1997)*($G$23+AJ1997), 0),IF(AF1997&gt;G1997,(AF1997-G1997)*($G$23+AB1997),0),IF(X1997&gt;F1997,(X1997-F1997)*($G$23+T1997),0),IF(P1997&gt;E1997,(P1997-E1997)*($G$23+L1997),0))</f>
        <v>0</v>
      </c>
      <c r="AP1997" s="18">
        <f>-$C$24</f>
        <v>-313614.51120000001</v>
      </c>
      <c r="AQ1997" s="17">
        <f ca="1">L1997*P1997+T1997*X1997+AB1997*AF1997+AJ1997*AN1997-AO1997+AP1997</f>
        <v>293778.41880000004</v>
      </c>
      <c r="AS1997" s="21">
        <f ca="1">SUM(IF(AN1997&gt;H1997, (AN1997-H1997), 0),IF(AF1997&gt;G1997,(AF1997-G1997),0),IF(X1997&gt;F1997,(X1997-F1997),0),IF(P1997&gt;E1997,(P1997-E1997),0))</f>
        <v>0</v>
      </c>
    </row>
    <row r="1998" spans="1:45" x14ac:dyDescent="0.4">
      <c r="A1998" s="15">
        <v>1970</v>
      </c>
      <c r="B1998" s="15">
        <f ca="1">IF(RAND() &lt; (8/12), 0, 1)</f>
        <v>0</v>
      </c>
      <c r="C1998" s="20">
        <f ca="1">RAND()</f>
        <v>0.25952936582097819</v>
      </c>
      <c r="D1998" s="15" t="str">
        <f ca="1">LOOKUP(C1998,$H$13:$H$16,$F$13:$F$16)</f>
        <v>Airbus A380-800</v>
      </c>
      <c r="E1998" s="15">
        <f ca="1">LOOKUP(D1998,$F$6:$F$9,$I$6:$I$9)</f>
        <v>14</v>
      </c>
      <c r="F1998" s="15">
        <f ca="1">LOOKUP(D1998,$F$6:$F$9,$J$6:$J$9)</f>
        <v>76</v>
      </c>
      <c r="G1998" s="15">
        <f ca="1">LOOKUP(D1998,$F$6:$F$9,$K$6:$K$9)</f>
        <v>56</v>
      </c>
      <c r="H1998" s="15">
        <f ca="1">LOOKUP(D1998,$F$6:$F$9,$L$6:$L$9)</f>
        <v>341</v>
      </c>
      <c r="I1998" s="20">
        <f ca="1">RAND()</f>
        <v>0.16267661790154542</v>
      </c>
      <c r="J1998" s="15">
        <f ca="1">IF(B1998=1, ROUND(_xlfn.NORM.INV(I1998,$C$5,$C$6)*(1+$T$14), 0), ROUND(_xlfn.NORM.INV(I1998, $D$5, $D$6)*(1+$T$14), 0))</f>
        <v>3</v>
      </c>
      <c r="K1998" s="20">
        <f ca="1">RAND()</f>
        <v>0.82913287341634234</v>
      </c>
      <c r="L1998" s="18">
        <f ca="1">IF(B1998=1, ROUND(_xlfn.NORM.INV(K1998,$C$7,$C$8), 2), ROUND(_xlfn.NORM.INV(K1998, $D$7, $D$8), 2))</f>
        <v>10925.69</v>
      </c>
      <c r="M1998" s="15">
        <f ca="1">MIN(E1998,J1998)</f>
        <v>3</v>
      </c>
      <c r="N1998" s="15">
        <f ca="1">RAND()</f>
        <v>0.79904852527957915</v>
      </c>
      <c r="O1998" s="19">
        <f ca="1">(IF(B1998=1, $G$21+($G$22-$G$21)*N1998, $H$21+($H$22-$H$21)*N1998))</f>
        <v>3.3971455758387371E-2</v>
      </c>
      <c r="P1998" s="15">
        <f ca="1">ROUND(M1998*(1-O1998), 0)</f>
        <v>3</v>
      </c>
      <c r="Q1998" s="20">
        <f ca="1">RAND()</f>
        <v>0.33901738055404473</v>
      </c>
      <c r="R1998" s="15">
        <f ca="1">IF(B1998=1, ROUND(_xlfn.NORM.INV(Q1998,$C$9,$C$10)*(1+$T$14), 0), ROUND(_xlfn.NORM.INV(Q1998, $D$9, $D$10)*(1+$T$14), 0))</f>
        <v>36</v>
      </c>
      <c r="S1998" s="20">
        <f ca="1">RAND()</f>
        <v>0.41995458313306455</v>
      </c>
      <c r="T1998" s="18">
        <f ca="1">IF(B1998=1, ROUND(_xlfn.NORM.INV(S1998,$C$11,$C$12), 2), ROUND(_xlfn.NORM.INV(S1998, $D$11, $D$12), 2))</f>
        <v>5200.16</v>
      </c>
      <c r="U1998" s="15">
        <f ca="1">MIN(F1998,R1998)</f>
        <v>36</v>
      </c>
      <c r="V1998" s="15">
        <f ca="1">RAND()</f>
        <v>0.42691810806908936</v>
      </c>
      <c r="W1998" s="19">
        <f ca="1">(IF(B1998=1, $G$21+($G$22-$G$21)*V1998, $H$21+($H$22-$H$21)*V1998))</f>
        <v>2.2807543242072681E-2</v>
      </c>
      <c r="X1998" s="15">
        <f ca="1">ROUND(U1998*(1-W1998), 0)</f>
        <v>35</v>
      </c>
      <c r="Y1998" s="20">
        <f ca="1">RAND()</f>
        <v>0.26350396782838914</v>
      </c>
      <c r="Z1998" s="15">
        <f ca="1">IF(B1998=1, ROUND(_xlfn.NORM.INV(Y1998,$C$13,$C$14)*(1+$T$14), 0), ROUND(_xlfn.NORM.INV(Y1998, $D$13, $D$14)*(1+$T$14), 0))</f>
        <v>30</v>
      </c>
      <c r="AA1998" s="20">
        <f ca="1">RAND()</f>
        <v>0.21948308453424714</v>
      </c>
      <c r="AB1998" s="18">
        <f ca="1">IF(B1998=1, ROUND(_xlfn.NORM.INV(AA1998,$C$15,$C$16), 2), ROUND(_xlfn.NORM.INV(AA1998, $D$15, $D$16), 2))</f>
        <v>2703.91</v>
      </c>
      <c r="AC1998" s="15">
        <f ca="1">MIN(G1998,Z1998)</f>
        <v>30</v>
      </c>
      <c r="AD1998" s="15">
        <f ca="1">RAND()</f>
        <v>0.58486371635279566</v>
      </c>
      <c r="AE1998" s="19">
        <f ca="1">(IF(B1998=1, $G$21+($G$22-$G$21)*AD1998, $H$21+($H$22-$H$21)*AD1998))</f>
        <v>2.7545911490583871E-2</v>
      </c>
      <c r="AF1998" s="15">
        <f ca="1">ROUND(AC1998*(1-AE1998), 0)</f>
        <v>29</v>
      </c>
      <c r="AG1998" s="20">
        <f ca="1">RAND()</f>
        <v>0.18883076073288763</v>
      </c>
      <c r="AH1998" s="15">
        <f ca="1">IF(B1998=1, ROUND(_xlfn.NORM.INV(AG1998,$C$17,$C$18)*(1+$T$14), 0), ROUND(_xlfn.NORM.INV(AG1998, $D$17, $D$18)*(1+$T$14), 0))</f>
        <v>153</v>
      </c>
      <c r="AI1998" s="20">
        <f ca="1">RAND()</f>
        <v>0.20142758079917267</v>
      </c>
      <c r="AJ1998" s="18">
        <f ca="1">IF(B1998=1, ROUND(_xlfn.NORM.INV(AI1998,$C$19,$C$20), 2), ROUND(_xlfn.NORM.INV(AI1998, $D$19, $D$20), 2))</f>
        <v>1685.19</v>
      </c>
      <c r="AK1998" s="15">
        <f ca="1">MIN(ROUND(H1998*(1+$C$22),0),AH1998)</f>
        <v>153</v>
      </c>
      <c r="AL1998" s="20">
        <f ca="1">RAND()</f>
        <v>7.0963424017266297E-2</v>
      </c>
      <c r="AM1998" s="19">
        <f ca="1">(IF(B1998=1, $G$21+($G$22-$G$21)*AL1998, $H$21+($H$22-$H$21)*AL1998))</f>
        <v>1.2128902720517989E-2</v>
      </c>
      <c r="AN1998" s="15">
        <f ca="1">ROUND(AK1998*(1-AM1998), 0)</f>
        <v>151</v>
      </c>
      <c r="AO1998" s="18">
        <f ca="1">SUM(IF(AN1998&gt;H1998, (AN1998-H1998)*($G$23+AJ1998), 0),IF(AF1998&gt;G1998,(AF1998-G1998)*($G$23+AB1998),0),IF(X1998&gt;F1998,(X1998-F1998)*($G$23+T1998),0),IF(P1998&gt;E1998,(P1998-E1998)*($G$23+L1998),0))</f>
        <v>0</v>
      </c>
      <c r="AP1998" s="18">
        <f>-$C$24</f>
        <v>-313614.51120000001</v>
      </c>
      <c r="AQ1998" s="17">
        <f ca="1">L1998*P1998+T1998*X1998+AB1998*AF1998+AJ1998*AN1998-AO1998+AP1998</f>
        <v>234045.23879999999</v>
      </c>
      <c r="AS1998" s="21">
        <f ca="1">SUM(IF(AN1998&gt;H1998, (AN1998-H1998), 0),IF(AF1998&gt;G1998,(AF1998-G1998),0),IF(X1998&gt;F1998,(X1998-F1998),0),IF(P1998&gt;E1998,(P1998-E1998),0))</f>
        <v>0</v>
      </c>
    </row>
    <row r="1999" spans="1:45" x14ac:dyDescent="0.4">
      <c r="A1999" s="15">
        <v>1971</v>
      </c>
      <c r="B1999" s="15">
        <f ca="1">IF(RAND() &lt; (8/12), 0, 1)</f>
        <v>0</v>
      </c>
      <c r="C1999" s="20">
        <f ca="1">RAND()</f>
        <v>0.18879794191077048</v>
      </c>
      <c r="D1999" s="15" t="str">
        <f ca="1">LOOKUP(C1999,$H$13:$H$16,$F$13:$F$16)</f>
        <v>Airbus A350-900</v>
      </c>
      <c r="E1999" s="15">
        <f ca="1">LOOKUP(D1999,$F$6:$F$9,$I$6:$I$9)</f>
        <v>0</v>
      </c>
      <c r="F1999" s="15">
        <f ca="1">LOOKUP(D1999,$F$6:$F$9,$J$6:$J$9)</f>
        <v>32</v>
      </c>
      <c r="G1999" s="15">
        <f ca="1">LOOKUP(D1999,$F$6:$F$9,$K$6:$K$9)</f>
        <v>21</v>
      </c>
      <c r="H1999" s="15">
        <f ca="1">LOOKUP(D1999,$F$6:$F$9,$L$6:$L$9)</f>
        <v>259</v>
      </c>
      <c r="I1999" s="20">
        <f ca="1">RAND()</f>
        <v>0.12020850807110395</v>
      </c>
      <c r="J1999" s="15">
        <f ca="1">IF(B1999=1, ROUND(_xlfn.NORM.INV(I1999,$C$5,$C$6)*(1+$T$14), 0), ROUND(_xlfn.NORM.INV(I1999, $D$5, $D$6)*(1+$T$14), 0))</f>
        <v>3</v>
      </c>
      <c r="K1999" s="20">
        <f ca="1">RAND()</f>
        <v>2.152471952254198E-2</v>
      </c>
      <c r="L1999" s="18">
        <f ca="1">IF(B1999=1, ROUND(_xlfn.NORM.INV(K1999,$C$7,$C$8), 2), ROUND(_xlfn.NORM.INV(K1999, $D$7, $D$8), 2))</f>
        <v>9570.27</v>
      </c>
      <c r="M1999" s="15">
        <f ca="1">MIN(E1999,J1999)</f>
        <v>0</v>
      </c>
      <c r="N1999" s="15">
        <f ca="1">RAND()</f>
        <v>0.13065425463624347</v>
      </c>
      <c r="O1999" s="19">
        <f ca="1">(IF(B1999=1, $G$21+($G$22-$G$21)*N1999, $H$21+($H$22-$H$21)*N1999))</f>
        <v>1.3919627639087304E-2</v>
      </c>
      <c r="P1999" s="15">
        <f ca="1">ROUND(M1999*(1-O1999), 0)</f>
        <v>0</v>
      </c>
      <c r="Q1999" s="20">
        <f ca="1">RAND()</f>
        <v>0.59198762316180953</v>
      </c>
      <c r="R1999" s="15">
        <f ca="1">IF(B1999=1, ROUND(_xlfn.NORM.INV(Q1999,$C$9,$C$10)*(1+$T$14), 0), ROUND(_xlfn.NORM.INV(Q1999, $D$9, $D$10)*(1+$T$14), 0))</f>
        <v>42</v>
      </c>
      <c r="S1999" s="20">
        <f ca="1">RAND()</f>
        <v>0.57372521537821763</v>
      </c>
      <c r="T1999" s="18">
        <f ca="1">IF(B1999=1, ROUND(_xlfn.NORM.INV(S1999,$C$11,$C$12), 2), ROUND(_xlfn.NORM.INV(S1999, $D$11, $D$12), 2))</f>
        <v>5288.55</v>
      </c>
      <c r="U1999" s="15">
        <f ca="1">MIN(F1999,R1999)</f>
        <v>32</v>
      </c>
      <c r="V1999" s="15">
        <f ca="1">RAND()</f>
        <v>0.6612609045157618</v>
      </c>
      <c r="W1999" s="19">
        <f ca="1">(IF(B1999=1, $G$21+($G$22-$G$21)*V1999, $H$21+($H$22-$H$21)*V1999))</f>
        <v>2.9837827135472852E-2</v>
      </c>
      <c r="X1999" s="15">
        <f ca="1">ROUND(U1999*(1-W1999), 0)</f>
        <v>31</v>
      </c>
      <c r="Y1999" s="20">
        <f ca="1">RAND()</f>
        <v>0.33261925438331952</v>
      </c>
      <c r="Z1999" s="15">
        <f ca="1">IF(B1999=1, ROUND(_xlfn.NORM.INV(Y1999,$C$13,$C$14)*(1+$T$14), 0), ROUND(_xlfn.NORM.INV(Y1999, $D$13, $D$14)*(1+$T$14), 0))</f>
        <v>32</v>
      </c>
      <c r="AA1999" s="20">
        <f ca="1">RAND()</f>
        <v>0.46085537052112802</v>
      </c>
      <c r="AB1999" s="18">
        <f ca="1">IF(B1999=1, ROUND(_xlfn.NORM.INV(AA1999,$C$15,$C$16), 2), ROUND(_xlfn.NORM.INV(AA1999, $D$15, $D$16), 2))</f>
        <v>2786.02</v>
      </c>
      <c r="AC1999" s="15">
        <f ca="1">MIN(G1999,Z1999)</f>
        <v>21</v>
      </c>
      <c r="AD1999" s="15">
        <f ca="1">RAND()</f>
        <v>0.78513978974359522</v>
      </c>
      <c r="AE1999" s="19">
        <f ca="1">(IF(B1999=1, $G$21+($G$22-$G$21)*AD1999, $H$21+($H$22-$H$21)*AD1999))</f>
        <v>3.3554193692307853E-2</v>
      </c>
      <c r="AF1999" s="15">
        <f ca="1">ROUND(AC1999*(1-AE1999), 0)</f>
        <v>20</v>
      </c>
      <c r="AG1999" s="20">
        <f ca="1">RAND()</f>
        <v>0.4787839988329311</v>
      </c>
      <c r="AH1999" s="15">
        <f ca="1">IF(B1999=1, ROUND(_xlfn.NORM.INV(AG1999,$C$17,$C$18)*(1+$T$14), 0), ROUND(_xlfn.NORM.INV(AG1999, $D$17, $D$18)*(1+$T$14), 0))</f>
        <v>197</v>
      </c>
      <c r="AI1999" s="20">
        <f ca="1">RAND()</f>
        <v>0.46353179849000004</v>
      </c>
      <c r="AJ1999" s="18">
        <f ca="1">IF(B1999=1, ROUND(_xlfn.NORM.INV(AI1999,$C$19,$C$20), 2), ROUND(_xlfn.NORM.INV(AI1999, $D$19, $D$20), 2))</f>
        <v>1741.78</v>
      </c>
      <c r="AK1999" s="15">
        <f ca="1">MIN(ROUND(H1999*(1+$C$22),0),AH1999)</f>
        <v>197</v>
      </c>
      <c r="AL1999" s="20">
        <f ca="1">RAND()</f>
        <v>0.68523715536143381</v>
      </c>
      <c r="AM1999" s="19">
        <f ca="1">(IF(B1999=1, $G$21+($G$22-$G$21)*AL1999, $H$21+($H$22-$H$21)*AL1999))</f>
        <v>3.0557114660843016E-2</v>
      </c>
      <c r="AN1999" s="15">
        <f ca="1">ROUND(AK1999*(1-AM1999), 0)</f>
        <v>191</v>
      </c>
      <c r="AO1999" s="18">
        <f ca="1">SUM(IF(AN1999&gt;H1999, (AN1999-H1999)*($G$23+AJ1999), 0),IF(AF1999&gt;G1999,(AF1999-G1999)*($G$23+AB1999),0),IF(X1999&gt;F1999,(X1999-F1999)*($G$23+T1999),0),IF(P1999&gt;E1999,(P1999-E1999)*($G$23+L1999),0))</f>
        <v>0</v>
      </c>
      <c r="AP1999" s="18">
        <f>-$C$24</f>
        <v>-313614.51120000001</v>
      </c>
      <c r="AQ1999" s="17">
        <f ca="1">L1999*P1999+T1999*X1999+AB1999*AF1999+AJ1999*AN1999-AO1999+AP1999</f>
        <v>238730.91879999993</v>
      </c>
      <c r="AS1999" s="21">
        <f ca="1">SUM(IF(AN1999&gt;H1999, (AN1999-H1999), 0),IF(AF1999&gt;G1999,(AF1999-G1999),0),IF(X1999&gt;F1999,(X1999-F1999),0),IF(P1999&gt;E1999,(P1999-E1999),0))</f>
        <v>0</v>
      </c>
    </row>
    <row r="2000" spans="1:45" x14ac:dyDescent="0.4">
      <c r="A2000" s="15">
        <v>1972</v>
      </c>
      <c r="B2000" s="15">
        <f ca="1">IF(RAND() &lt; (8/12), 0, 1)</f>
        <v>1</v>
      </c>
      <c r="C2000" s="20">
        <f ca="1">RAND()</f>
        <v>0.48206058889627668</v>
      </c>
      <c r="D2000" s="15" t="str">
        <f ca="1">LOOKUP(C2000,$H$13:$H$16,$F$13:$F$16)</f>
        <v>Airbus A380-800</v>
      </c>
      <c r="E2000" s="15">
        <f ca="1">LOOKUP(D2000,$F$6:$F$9,$I$6:$I$9)</f>
        <v>14</v>
      </c>
      <c r="F2000" s="15">
        <f ca="1">LOOKUP(D2000,$F$6:$F$9,$J$6:$J$9)</f>
        <v>76</v>
      </c>
      <c r="G2000" s="15">
        <f ca="1">LOOKUP(D2000,$F$6:$F$9,$K$6:$K$9)</f>
        <v>56</v>
      </c>
      <c r="H2000" s="15">
        <f ca="1">LOOKUP(D2000,$F$6:$F$9,$L$6:$L$9)</f>
        <v>341</v>
      </c>
      <c r="I2000" s="20">
        <f ca="1">RAND()</f>
        <v>5.0438657015838717E-2</v>
      </c>
      <c r="J2000" s="15">
        <f ca="1">IF(B2000=1, ROUND(_xlfn.NORM.INV(I2000,$C$5,$C$6)*(1+$T$14), 0), ROUND(_xlfn.NORM.INV(I2000, $D$5, $D$6)*(1+$T$14), 0))</f>
        <v>3</v>
      </c>
      <c r="K2000" s="20">
        <f ca="1">RAND()</f>
        <v>0.44815921597783193</v>
      </c>
      <c r="L2000" s="18">
        <f ca="1">IF(B2000=1, ROUND(_xlfn.NORM.INV(K2000,$C$7,$C$8), 2), ROUND(_xlfn.NORM.INV(K2000, $D$7, $D$8), 2))</f>
        <v>13423.87</v>
      </c>
      <c r="M2000" s="15">
        <f ca="1">MIN(E2000,J2000)</f>
        <v>3</v>
      </c>
      <c r="N2000" s="15">
        <f ca="1">RAND()</f>
        <v>0.81253846756922699</v>
      </c>
      <c r="O2000" s="19">
        <f ca="1">(IF(B2000=1, $G$21+($G$22-$G$21)*N2000, $H$21+($H$22-$H$21)*N2000))</f>
        <v>4.3438846364922942E-2</v>
      </c>
      <c r="P2000" s="15">
        <f ca="1">ROUND(M2000*(1-O2000), 0)</f>
        <v>3</v>
      </c>
      <c r="Q2000" s="20">
        <f ca="1">RAND()</f>
        <v>0.27527183077619855</v>
      </c>
      <c r="R2000" s="15">
        <f ca="1">IF(B2000=1, ROUND(_xlfn.NORM.INV(Q2000,$C$9,$C$10)*(1+$T$14), 0), ROUND(_xlfn.NORM.INV(Q2000, $D$9, $D$10)*(1+$T$14), 0))</f>
        <v>46</v>
      </c>
      <c r="S2000" s="20">
        <f ca="1">RAND()</f>
        <v>0.62960403503544893</v>
      </c>
      <c r="T2000" s="18">
        <f ca="1">IF(B2000=1, ROUND(_xlfn.NORM.INV(S2000,$C$11,$C$12), 2), ROUND(_xlfn.NORM.INV(S2000, $D$11, $D$12), 2))</f>
        <v>7127.73</v>
      </c>
      <c r="U2000" s="15">
        <f ca="1">MIN(F2000,R2000)</f>
        <v>46</v>
      </c>
      <c r="V2000" s="15">
        <f ca="1">RAND()</f>
        <v>0.49178614629322215</v>
      </c>
      <c r="W2000" s="19">
        <f ca="1">(IF(B2000=1, $G$21+($G$22-$G$21)*V2000, $H$21+($H$22-$H$21)*V2000))</f>
        <v>3.2212515120262776E-2</v>
      </c>
      <c r="X2000" s="15">
        <f ca="1">ROUND(U2000*(1-W2000), 0)</f>
        <v>45</v>
      </c>
      <c r="Y2000" s="20">
        <f ca="1">RAND()</f>
        <v>0.41570416847233138</v>
      </c>
      <c r="Z2000" s="15">
        <f ca="1">IF(B2000=1, ROUND(_xlfn.NORM.INV(Y2000,$C$13,$C$14)*(1+$T$14), 0), ROUND(_xlfn.NORM.INV(Y2000, $D$13, $D$14)*(1+$T$14), 0))</f>
        <v>50</v>
      </c>
      <c r="AA2000" s="20">
        <f ca="1">RAND()</f>
        <v>0.83822404080384116</v>
      </c>
      <c r="AB2000" s="18">
        <f ca="1">IF(B2000=1, ROUND(_xlfn.NORM.INV(AA2000,$C$15,$C$16), 2), ROUND(_xlfn.NORM.INV(AA2000, $D$15, $D$16), 2))</f>
        <v>4117.12</v>
      </c>
      <c r="AC2000" s="15">
        <f ca="1">MIN(G2000,Z2000)</f>
        <v>50</v>
      </c>
      <c r="AD2000" s="15">
        <f ca="1">RAND()</f>
        <v>0.50007687496079001</v>
      </c>
      <c r="AE2000" s="19">
        <f ca="1">(IF(B2000=1, $G$21+($G$22-$G$21)*AD2000, $H$21+($H$22-$H$21)*AD2000))</f>
        <v>3.250269062362765E-2</v>
      </c>
      <c r="AF2000" s="15">
        <f ca="1">ROUND(AC2000*(1-AE2000), 0)</f>
        <v>48</v>
      </c>
      <c r="AG2000" s="20">
        <f ca="1">RAND()</f>
        <v>0.69468219638386774</v>
      </c>
      <c r="AH2000" s="15">
        <f ca="1">IF(B2000=1, ROUND(_xlfn.NORM.INV(AG2000,$C$17,$C$18)*(1+$T$14), 0), ROUND(_xlfn.NORM.INV(AG2000, $D$17, $D$18)*(1+$T$14), 0))</f>
        <v>369</v>
      </c>
      <c r="AI2000" s="20">
        <f ca="1">RAND()</f>
        <v>0.38298019082404766</v>
      </c>
      <c r="AJ2000" s="18">
        <f ca="1">IF(B2000=1, ROUND(_xlfn.NORM.INV(AI2000,$C$19,$C$20), 2), ROUND(_xlfn.NORM.INV(AI2000, $D$19, $D$20), 2))</f>
        <v>2187.0100000000002</v>
      </c>
      <c r="AK2000" s="15">
        <f ca="1">MIN(ROUND(H2000*(1+$C$22),0),AH2000)</f>
        <v>358</v>
      </c>
      <c r="AL2000" s="20">
        <f ca="1">RAND()</f>
        <v>0.54272631339419342</v>
      </c>
      <c r="AM2000" s="19">
        <f ca="1">(IF(B2000=1, $G$21+($G$22-$G$21)*AL2000, $H$21+($H$22-$H$21)*AL2000))</f>
        <v>3.399542096879677E-2</v>
      </c>
      <c r="AN2000" s="15">
        <f ca="1">ROUND(AK2000*(1-AM2000), 0)</f>
        <v>346</v>
      </c>
      <c r="AO2000" s="18">
        <f ca="1">SUM(IF(AN2000&gt;H2000, (AN2000-H2000)*($G$23+AJ2000), 0),IF(AF2000&gt;G2000,(AF2000-G2000)*($G$23+AB2000),0),IF(X2000&gt;F2000,(X2000-F2000)*($G$23+T2000),0),IF(P2000&gt;E2000,(P2000-E2000)*($G$23+L2000),0))</f>
        <v>15190.050000000001</v>
      </c>
      <c r="AP2000" s="18">
        <f>-$C$24</f>
        <v>-313614.51120000001</v>
      </c>
      <c r="AQ2000" s="17">
        <f ca="1">L2000*P2000+T2000*X2000+AB2000*AF2000+AJ2000*AN2000-AO2000+AP2000</f>
        <v>986542.11880000005</v>
      </c>
      <c r="AS2000" s="21">
        <f ca="1">SUM(IF(AN2000&gt;H2000, (AN2000-H2000), 0),IF(AF2000&gt;G2000,(AF2000-G2000),0),IF(X2000&gt;F2000,(X2000-F2000),0),IF(P2000&gt;E2000,(P2000-E2000),0))</f>
        <v>5</v>
      </c>
    </row>
    <row r="2001" spans="1:45" x14ac:dyDescent="0.4">
      <c r="A2001" s="15">
        <v>1973</v>
      </c>
      <c r="B2001" s="15">
        <f ca="1">IF(RAND() &lt; (8/12), 0, 1)</f>
        <v>0</v>
      </c>
      <c r="C2001" s="20">
        <f ca="1">RAND()</f>
        <v>5.3247918452483889E-2</v>
      </c>
      <c r="D2001" s="15" t="str">
        <f ca="1">LOOKUP(C2001,$H$13:$H$16,$F$13:$F$16)</f>
        <v>Airbus A350-900</v>
      </c>
      <c r="E2001" s="15">
        <f ca="1">LOOKUP(D2001,$F$6:$F$9,$I$6:$I$9)</f>
        <v>0</v>
      </c>
      <c r="F2001" s="15">
        <f ca="1">LOOKUP(D2001,$F$6:$F$9,$J$6:$J$9)</f>
        <v>32</v>
      </c>
      <c r="G2001" s="15">
        <f ca="1">LOOKUP(D2001,$F$6:$F$9,$K$6:$K$9)</f>
        <v>21</v>
      </c>
      <c r="H2001" s="15">
        <f ca="1">LOOKUP(D2001,$F$6:$F$9,$L$6:$L$9)</f>
        <v>259</v>
      </c>
      <c r="I2001" s="20">
        <f ca="1">RAND()</f>
        <v>0.51018340635230219</v>
      </c>
      <c r="J2001" s="15">
        <f ca="1">IF(B2001=1, ROUND(_xlfn.NORM.INV(I2001,$C$5,$C$6)*(1+$T$14), 0), ROUND(_xlfn.NORM.INV(I2001, $D$5, $D$6)*(1+$T$14), 0))</f>
        <v>4</v>
      </c>
      <c r="K2001" s="20">
        <f ca="1">RAND()</f>
        <v>0.9559311246902803</v>
      </c>
      <c r="L2001" s="18">
        <f ca="1">IF(B2001=1, ROUND(_xlfn.NORM.INV(K2001,$C$7,$C$8), 2), ROUND(_xlfn.NORM.INV(K2001, $D$7, $D$8), 2))</f>
        <v>11269.59</v>
      </c>
      <c r="M2001" s="15">
        <f ca="1">MIN(E2001,J2001)</f>
        <v>0</v>
      </c>
      <c r="N2001" s="15">
        <f ca="1">RAND()</f>
        <v>8.7001261859876E-2</v>
      </c>
      <c r="O2001" s="19">
        <f ca="1">(IF(B2001=1, $G$21+($G$22-$G$21)*N2001, $H$21+($H$22-$H$21)*N2001))</f>
        <v>1.261003785579628E-2</v>
      </c>
      <c r="P2001" s="15">
        <f ca="1">ROUND(M2001*(1-O2001), 0)</f>
        <v>0</v>
      </c>
      <c r="Q2001" s="20">
        <f ca="1">RAND()</f>
        <v>1.9607553978859382E-2</v>
      </c>
      <c r="R2001" s="15">
        <f ca="1">IF(B2001=1, ROUND(_xlfn.NORM.INV(Q2001,$C$9,$C$10)*(1+$T$14), 0), ROUND(_xlfn.NORM.INV(Q2001, $D$9, $D$10)*(1+$T$14), 0))</f>
        <v>18</v>
      </c>
      <c r="S2001" s="20">
        <f ca="1">RAND()</f>
        <v>0.72244045711036153</v>
      </c>
      <c r="T2001" s="18">
        <f ca="1">IF(B2001=1, ROUND(_xlfn.NORM.INV(S2001,$C$11,$C$12), 2), ROUND(_xlfn.NORM.INV(S2001, $D$11, $D$12), 2))</f>
        <v>5380.66</v>
      </c>
      <c r="U2001" s="15">
        <f ca="1">MIN(F2001,R2001)</f>
        <v>18</v>
      </c>
      <c r="V2001" s="15">
        <f ca="1">RAND()</f>
        <v>0.25019916800655051</v>
      </c>
      <c r="W2001" s="19">
        <f ca="1">(IF(B2001=1, $G$21+($G$22-$G$21)*V2001, $H$21+($H$22-$H$21)*V2001))</f>
        <v>1.7505975040196516E-2</v>
      </c>
      <c r="X2001" s="15">
        <f ca="1">ROUND(U2001*(1-W2001), 0)</f>
        <v>18</v>
      </c>
      <c r="Y2001" s="20">
        <f ca="1">RAND()</f>
        <v>0.49549359119193115</v>
      </c>
      <c r="Z2001" s="15">
        <f ca="1">IF(B2001=1, ROUND(_xlfn.NORM.INV(Y2001,$C$13,$C$14)*(1+$T$14), 0), ROUND(_xlfn.NORM.INV(Y2001, $D$13, $D$14)*(1+$T$14), 0))</f>
        <v>36</v>
      </c>
      <c r="AA2001" s="20">
        <f ca="1">RAND()</f>
        <v>0.8572746744414782</v>
      </c>
      <c r="AB2001" s="18">
        <f ca="1">IF(B2001=1, ROUND(_xlfn.NORM.INV(AA2001,$C$15,$C$16), 2), ROUND(_xlfn.NORM.INV(AA2001, $D$15, $D$16), 2))</f>
        <v>2927.79</v>
      </c>
      <c r="AC2001" s="15">
        <f ca="1">MIN(G2001,Z2001)</f>
        <v>21</v>
      </c>
      <c r="AD2001" s="15">
        <f ca="1">RAND()</f>
        <v>0.34190782067723535</v>
      </c>
      <c r="AE2001" s="19">
        <f ca="1">(IF(B2001=1, $G$21+($G$22-$G$21)*AD2001, $H$21+($H$22-$H$21)*AD2001))</f>
        <v>2.0257234620317061E-2</v>
      </c>
      <c r="AF2001" s="15">
        <f ca="1">ROUND(AC2001*(1-AE2001), 0)</f>
        <v>21</v>
      </c>
      <c r="AG2001" s="20">
        <f ca="1">RAND()</f>
        <v>0.58216038459412822</v>
      </c>
      <c r="AH2001" s="15">
        <f ca="1">IF(B2001=1, ROUND(_xlfn.NORM.INV(AG2001,$C$17,$C$18)*(1+$T$14), 0), ROUND(_xlfn.NORM.INV(AG2001, $D$17, $D$18)*(1+$T$14), 0))</f>
        <v>210</v>
      </c>
      <c r="AI2001" s="20">
        <f ca="1">RAND()</f>
        <v>0.5894195671832082</v>
      </c>
      <c r="AJ2001" s="18">
        <f ca="1">IF(B2001=1, ROUND(_xlfn.NORM.INV(AI2001,$C$19,$C$20), 2), ROUND(_xlfn.NORM.INV(AI2001, $D$19, $D$20), 2))</f>
        <v>1765.9</v>
      </c>
      <c r="AK2001" s="15">
        <f ca="1">MIN(ROUND(H2001*(1+$C$22),0),AH2001)</f>
        <v>210</v>
      </c>
      <c r="AL2001" s="20">
        <f ca="1">RAND()</f>
        <v>0.69537080107413074</v>
      </c>
      <c r="AM2001" s="19">
        <f ca="1">(IF(B2001=1, $G$21+($G$22-$G$21)*AL2001, $H$21+($H$22-$H$21)*AL2001))</f>
        <v>3.0861124032223922E-2</v>
      </c>
      <c r="AN2001" s="15">
        <f ca="1">ROUND(AK2001*(1-AM2001), 0)</f>
        <v>204</v>
      </c>
      <c r="AO2001" s="18">
        <f ca="1">SUM(IF(AN2001&gt;H2001, (AN2001-H2001)*($G$23+AJ2001), 0),IF(AF2001&gt;G2001,(AF2001-G2001)*($G$23+AB2001),0),IF(X2001&gt;F2001,(X2001-F2001)*($G$23+T2001),0),IF(P2001&gt;E2001,(P2001-E2001)*($G$23+L2001),0))</f>
        <v>0</v>
      </c>
      <c r="AP2001" s="18">
        <f>-$C$24</f>
        <v>-313614.51120000001</v>
      </c>
      <c r="AQ2001" s="17">
        <f ca="1">L2001*P2001+T2001*X2001+AB2001*AF2001+AJ2001*AN2001-AO2001+AP2001</f>
        <v>204964.55880000006</v>
      </c>
      <c r="AS2001" s="21">
        <f ca="1">SUM(IF(AN2001&gt;H2001, (AN2001-H2001), 0),IF(AF2001&gt;G2001,(AF2001-G2001),0),IF(X2001&gt;F2001,(X2001-F2001),0),IF(P2001&gt;E2001,(P2001-E2001),0))</f>
        <v>0</v>
      </c>
    </row>
    <row r="2002" spans="1:45" x14ac:dyDescent="0.4">
      <c r="A2002" s="15">
        <v>1974</v>
      </c>
      <c r="B2002" s="15">
        <f ca="1">IF(RAND() &lt; (8/12), 0, 1)</f>
        <v>1</v>
      </c>
      <c r="C2002" s="20">
        <f ca="1">RAND()</f>
        <v>0.29551922055019875</v>
      </c>
      <c r="D2002" s="15" t="str">
        <f ca="1">LOOKUP(C2002,$H$13:$H$16,$F$13:$F$16)</f>
        <v>Airbus A380-800</v>
      </c>
      <c r="E2002" s="15">
        <f ca="1">LOOKUP(D2002,$F$6:$F$9,$I$6:$I$9)</f>
        <v>14</v>
      </c>
      <c r="F2002" s="15">
        <f ca="1">LOOKUP(D2002,$F$6:$F$9,$J$6:$J$9)</f>
        <v>76</v>
      </c>
      <c r="G2002" s="15">
        <f ca="1">LOOKUP(D2002,$F$6:$F$9,$K$6:$K$9)</f>
        <v>56</v>
      </c>
      <c r="H2002" s="15">
        <f ca="1">LOOKUP(D2002,$F$6:$F$9,$L$6:$L$9)</f>
        <v>341</v>
      </c>
      <c r="I2002" s="20">
        <f ca="1">RAND()</f>
        <v>0.45880038959150771</v>
      </c>
      <c r="J2002" s="15">
        <f ca="1">IF(B2002=1, ROUND(_xlfn.NORM.INV(I2002,$C$5,$C$6)*(1+$T$14), 0), ROUND(_xlfn.NORM.INV(I2002, $D$5, $D$6)*(1+$T$14), 0))</f>
        <v>6</v>
      </c>
      <c r="K2002" s="20">
        <f ca="1">RAND()</f>
        <v>0.45505855506092752</v>
      </c>
      <c r="L2002" s="18">
        <f ca="1">IF(B2002=1, ROUND(_xlfn.NORM.INV(K2002,$C$7,$C$8), 2), ROUND(_xlfn.NORM.INV(K2002, $D$7, $D$8), 2))</f>
        <v>13455.29</v>
      </c>
      <c r="M2002" s="15">
        <f ca="1">MIN(E2002,J2002)</f>
        <v>6</v>
      </c>
      <c r="N2002" s="15">
        <f ca="1">RAND()</f>
        <v>0.7304159997382117</v>
      </c>
      <c r="O2002" s="19">
        <f ca="1">(IF(B2002=1, $G$21+($G$22-$G$21)*N2002, $H$21+($H$22-$H$21)*N2002))</f>
        <v>4.0564559990837412E-2</v>
      </c>
      <c r="P2002" s="15">
        <f ca="1">ROUND(M2002*(1-O2002), 0)</f>
        <v>6</v>
      </c>
      <c r="Q2002" s="20">
        <f ca="1">RAND()</f>
        <v>0.18867900966045825</v>
      </c>
      <c r="R2002" s="15">
        <f ca="1">IF(B2002=1, ROUND(_xlfn.NORM.INV(Q2002,$C$9,$C$10)*(1+$T$14), 0), ROUND(_xlfn.NORM.INV(Q2002, $D$9, $D$10)*(1+$T$14), 0))</f>
        <v>39</v>
      </c>
      <c r="S2002" s="20">
        <f ca="1">RAND()</f>
        <v>0.46590466242380923</v>
      </c>
      <c r="T2002" s="18">
        <f ca="1">IF(B2002=1, ROUND(_xlfn.NORM.INV(S2002,$C$11,$C$12), 2), ROUND(_xlfn.NORM.INV(S2002, $D$11, $D$12), 2))</f>
        <v>6752.28</v>
      </c>
      <c r="U2002" s="15">
        <f ca="1">MIN(F2002,R2002)</f>
        <v>39</v>
      </c>
      <c r="V2002" s="15">
        <f ca="1">RAND()</f>
        <v>0.37785248805219529</v>
      </c>
      <c r="W2002" s="19">
        <f ca="1">(IF(B2002=1, $G$21+($G$22-$G$21)*V2002, $H$21+($H$22-$H$21)*V2002))</f>
        <v>2.8224837081826836E-2</v>
      </c>
      <c r="X2002" s="15">
        <f ca="1">ROUND(U2002*(1-W2002), 0)</f>
        <v>38</v>
      </c>
      <c r="Y2002" s="20">
        <f ca="1">RAND()</f>
        <v>5.7315465720505498E-3</v>
      </c>
      <c r="Z2002" s="15">
        <f ca="1">IF(B2002=1, ROUND(_xlfn.NORM.INV(Y2002,$C$13,$C$14)*(1+$T$14), 0), ROUND(_xlfn.NORM.INV(Y2002, $D$13, $D$14)*(1+$T$14), 0))</f>
        <v>-4</v>
      </c>
      <c r="AA2002" s="20">
        <f ca="1">RAND()</f>
        <v>0.36127552907757854</v>
      </c>
      <c r="AB2002" s="18">
        <f ca="1">IF(B2002=1, ROUND(_xlfn.NORM.INV(AA2002,$C$15,$C$16), 2), ROUND(_xlfn.NORM.INV(AA2002, $D$15, $D$16), 2))</f>
        <v>3471.62</v>
      </c>
      <c r="AC2002" s="15">
        <f ca="1">MIN(G2002,Z2002)</f>
        <v>-4</v>
      </c>
      <c r="AD2002" s="15">
        <f ca="1">RAND()</f>
        <v>0.51156699831926289</v>
      </c>
      <c r="AE2002" s="19">
        <f ca="1">(IF(B2002=1, $G$21+($G$22-$G$21)*AD2002, $H$21+($H$22-$H$21)*AD2002))</f>
        <v>3.2904844941174204E-2</v>
      </c>
      <c r="AF2002" s="15">
        <f ca="1">ROUND(AC2002*(1-AE2002), 0)</f>
        <v>-4</v>
      </c>
      <c r="AG2002" s="20">
        <f ca="1">RAND()</f>
        <v>0.14380857985108952</v>
      </c>
      <c r="AH2002" s="15">
        <f ca="1">IF(B2002=1, ROUND(_xlfn.NORM.INV(AG2002,$C$17,$C$18)*(1+$T$14), 0), ROUND(_xlfn.NORM.INV(AG2002, $D$17, $D$18)*(1+$T$14), 0))</f>
        <v>171</v>
      </c>
      <c r="AI2002" s="20">
        <f ca="1">RAND()</f>
        <v>0.69047888431934645</v>
      </c>
      <c r="AJ2002" s="18">
        <f ca="1">IF(B2002=1, ROUND(_xlfn.NORM.INV(AI2002,$C$19,$C$20), 2), ROUND(_xlfn.NORM.INV(AI2002, $D$19, $D$20), 2))</f>
        <v>2425.9299999999998</v>
      </c>
      <c r="AK2002" s="15">
        <f ca="1">MIN(ROUND(H2002*(1+$C$22),0),AH2002)</f>
        <v>171</v>
      </c>
      <c r="AL2002" s="20">
        <f ca="1">RAND()</f>
        <v>0.6477610629127295</v>
      </c>
      <c r="AM2002" s="19">
        <f ca="1">(IF(B2002=1, $G$21+($G$22-$G$21)*AL2002, $H$21+($H$22-$H$21)*AL2002))</f>
        <v>3.7671637201945538E-2</v>
      </c>
      <c r="AN2002" s="15">
        <f ca="1">ROUND(AK2002*(1-AM2002), 0)</f>
        <v>165</v>
      </c>
      <c r="AO2002" s="18">
        <f ca="1">SUM(IF(AN2002&gt;H2002, (AN2002-H2002)*($G$23+AJ2002), 0),IF(AF2002&gt;G2002,(AF2002-G2002)*($G$23+AB2002),0),IF(X2002&gt;F2002,(X2002-F2002)*($G$23+T2002),0),IF(P2002&gt;E2002,(P2002-E2002)*($G$23+L2002),0))</f>
        <v>0</v>
      </c>
      <c r="AP2002" s="18">
        <f>-$C$24</f>
        <v>-313614.51120000001</v>
      </c>
      <c r="AQ2002" s="17">
        <f ca="1">L2002*P2002+T2002*X2002+AB2002*AF2002+AJ2002*AN2002-AO2002+AP2002</f>
        <v>410095.83879999997</v>
      </c>
      <c r="AS2002" s="21">
        <f ca="1">SUM(IF(AN2002&gt;H2002, (AN2002-H2002), 0),IF(AF2002&gt;G2002,(AF2002-G2002),0),IF(X2002&gt;F2002,(X2002-F2002),0),IF(P2002&gt;E2002,(P2002-E2002),0))</f>
        <v>0</v>
      </c>
    </row>
    <row r="2003" spans="1:45" x14ac:dyDescent="0.4">
      <c r="A2003" s="15">
        <v>1975</v>
      </c>
      <c r="B2003" s="15">
        <f ca="1">IF(RAND() &lt; (8/12), 0, 1)</f>
        <v>1</v>
      </c>
      <c r="C2003" s="20">
        <f ca="1">RAND()</f>
        <v>2.6609243357114565E-2</v>
      </c>
      <c r="D2003" s="15" t="str">
        <f ca="1">LOOKUP(C2003,$H$13:$H$16,$F$13:$F$16)</f>
        <v>Airbus A350-900</v>
      </c>
      <c r="E2003" s="15">
        <f ca="1">LOOKUP(D2003,$F$6:$F$9,$I$6:$I$9)</f>
        <v>0</v>
      </c>
      <c r="F2003" s="15">
        <f ca="1">LOOKUP(D2003,$F$6:$F$9,$J$6:$J$9)</f>
        <v>32</v>
      </c>
      <c r="G2003" s="15">
        <f ca="1">LOOKUP(D2003,$F$6:$F$9,$K$6:$K$9)</f>
        <v>21</v>
      </c>
      <c r="H2003" s="15">
        <f ca="1">LOOKUP(D2003,$F$6:$F$9,$L$6:$L$9)</f>
        <v>259</v>
      </c>
      <c r="I2003" s="20">
        <f ca="1">RAND()</f>
        <v>0.42611395206880309</v>
      </c>
      <c r="J2003" s="15">
        <f ca="1">IF(B2003=1, ROUND(_xlfn.NORM.INV(I2003,$C$5,$C$6)*(1+$T$14), 0), ROUND(_xlfn.NORM.INV(I2003, $D$5, $D$6)*(1+$T$14), 0))</f>
        <v>6</v>
      </c>
      <c r="K2003" s="20">
        <f ca="1">RAND()</f>
        <v>0.90782415893635016</v>
      </c>
      <c r="L2003" s="18">
        <f ca="1">IF(B2003=1, ROUND(_xlfn.NORM.INV(K2003,$C$7,$C$8), 2), ROUND(_xlfn.NORM.INV(K2003, $D$7, $D$8), 2))</f>
        <v>16052.87</v>
      </c>
      <c r="M2003" s="15">
        <f ca="1">MIN(E2003,J2003)</f>
        <v>0</v>
      </c>
      <c r="N2003" s="15">
        <f ca="1">RAND()</f>
        <v>4.148596894029899E-2</v>
      </c>
      <c r="O2003" s="19">
        <f ca="1">(IF(B2003=1, $G$21+($G$22-$G$21)*N2003, $H$21+($H$22-$H$21)*N2003))</f>
        <v>1.6452008912910463E-2</v>
      </c>
      <c r="P2003" s="15">
        <f ca="1">ROUND(M2003*(1-O2003), 0)</f>
        <v>0</v>
      </c>
      <c r="Q2003" s="20">
        <f ca="1">RAND()</f>
        <v>0.84808631455017192</v>
      </c>
      <c r="R2003" s="15">
        <f ca="1">IF(B2003=1, ROUND(_xlfn.NORM.INV(Q2003,$C$9,$C$10)*(1+$T$14), 0), ROUND(_xlfn.NORM.INV(Q2003, $D$9, $D$10)*(1+$T$14), 0))</f>
        <v>87</v>
      </c>
      <c r="S2003" s="20">
        <f ca="1">RAND()</f>
        <v>0.94681315680932043</v>
      </c>
      <c r="T2003" s="18">
        <f ca="1">IF(B2003=1, ROUND(_xlfn.NORM.INV(S2003,$C$11,$C$12), 2), ROUND(_xlfn.NORM.INV(S2003, $D$11, $D$12), 2))</f>
        <v>8285.44</v>
      </c>
      <c r="U2003" s="15">
        <f ca="1">MIN(F2003,R2003)</f>
        <v>32</v>
      </c>
      <c r="V2003" s="15">
        <f ca="1">RAND()</f>
        <v>0.65384401178026352</v>
      </c>
      <c r="W2003" s="19">
        <f ca="1">(IF(B2003=1, $G$21+($G$22-$G$21)*V2003, $H$21+($H$22-$H$21)*V2003))</f>
        <v>3.7884540412309223E-2</v>
      </c>
      <c r="X2003" s="15">
        <f ca="1">ROUND(U2003*(1-W2003), 0)</f>
        <v>31</v>
      </c>
      <c r="Y2003" s="20">
        <f ca="1">RAND()</f>
        <v>1.2578372580966168E-2</v>
      </c>
      <c r="Z2003" s="15">
        <f ca="1">IF(B2003=1, ROUND(_xlfn.NORM.INV(Y2003,$C$13,$C$14)*(1+$T$14), 0), ROUND(_xlfn.NORM.INV(Y2003, $D$13, $D$14)*(1+$T$14), 0))</f>
        <v>3</v>
      </c>
      <c r="AA2003" s="20">
        <f ca="1">RAND()</f>
        <v>0.19633659013792959</v>
      </c>
      <c r="AB2003" s="18">
        <f ca="1">IF(B2003=1, ROUND(_xlfn.NORM.INV(AA2003,$C$15,$C$16), 2), ROUND(_xlfn.NORM.INV(AA2003, $D$15, $D$16), 2))</f>
        <v>3231.29</v>
      </c>
      <c r="AC2003" s="15">
        <f ca="1">MIN(G2003,Z2003)</f>
        <v>3</v>
      </c>
      <c r="AD2003" s="15">
        <f ca="1">RAND()</f>
        <v>0.45679279860213351</v>
      </c>
      <c r="AE2003" s="19">
        <f ca="1">(IF(B2003=1, $G$21+($G$22-$G$21)*AD2003, $H$21+($H$22-$H$21)*AD2003))</f>
        <v>3.0987747951074673E-2</v>
      </c>
      <c r="AF2003" s="15">
        <f ca="1">ROUND(AC2003*(1-AE2003), 0)</f>
        <v>3</v>
      </c>
      <c r="AG2003" s="20">
        <f ca="1">RAND()</f>
        <v>0.53541461413123026</v>
      </c>
      <c r="AH2003" s="15">
        <f ca="1">IF(B2003=1, ROUND(_xlfn.NORM.INV(AG2003,$C$17,$C$18)*(1+$T$14), 0), ROUND(_xlfn.NORM.INV(AG2003, $D$17, $D$18)*(1+$T$14), 0))</f>
        <v>316</v>
      </c>
      <c r="AI2003" s="20">
        <f ca="1">RAND()</f>
        <v>0.64782446378187974</v>
      </c>
      <c r="AJ2003" s="18">
        <f ca="1">IF(B2003=1, ROUND(_xlfn.NORM.INV(AI2003,$C$19,$C$20), 2), ROUND(_xlfn.NORM.INV(AI2003, $D$19, $D$20), 2))</f>
        <v>2390.5300000000002</v>
      </c>
      <c r="AK2003" s="15">
        <f ca="1">MIN(ROUND(H2003*(1+$C$22),0),AH2003)</f>
        <v>272</v>
      </c>
      <c r="AL2003" s="20">
        <f ca="1">RAND()</f>
        <v>0.46149818436918189</v>
      </c>
      <c r="AM2003" s="19">
        <f ca="1">(IF(B2003=1, $G$21+($G$22-$G$21)*AL2003, $H$21+($H$22-$H$21)*AL2003))</f>
        <v>3.1152436452921366E-2</v>
      </c>
      <c r="AN2003" s="15">
        <f ca="1">ROUND(AK2003*(1-AM2003), 0)</f>
        <v>264</v>
      </c>
      <c r="AO2003" s="18">
        <f ca="1">SUM(IF(AN2003&gt;H2003, (AN2003-H2003)*($G$23+AJ2003), 0),IF(AF2003&gt;G2003,(AF2003-G2003)*($G$23+AB2003),0),IF(X2003&gt;F2003,(X2003-F2003)*($G$23+T2003),0),IF(P2003&gt;E2003,(P2003-E2003)*($G$23+L2003),0))</f>
        <v>16207.650000000001</v>
      </c>
      <c r="AP2003" s="18">
        <f>-$C$24</f>
        <v>-313614.51120000001</v>
      </c>
      <c r="AQ2003" s="17">
        <f ca="1">L2003*P2003+T2003*X2003+AB2003*AF2003+AJ2003*AN2003-AO2003+AP2003</f>
        <v>567820.26879999996</v>
      </c>
      <c r="AS2003" s="21">
        <f ca="1">SUM(IF(AN2003&gt;H2003, (AN2003-H2003), 0),IF(AF2003&gt;G2003,(AF2003-G2003),0),IF(X2003&gt;F2003,(X2003-F2003),0),IF(P2003&gt;E2003,(P2003-E2003),0))</f>
        <v>5</v>
      </c>
    </row>
    <row r="2004" spans="1:45" x14ac:dyDescent="0.4">
      <c r="A2004" s="15">
        <v>1976</v>
      </c>
      <c r="B2004" s="15">
        <f ca="1">IF(RAND() &lt; (8/12), 0, 1)</f>
        <v>0</v>
      </c>
      <c r="C2004" s="20">
        <f ca="1">RAND()</f>
        <v>0.46229205941160179</v>
      </c>
      <c r="D2004" s="15" t="str">
        <f ca="1">LOOKUP(C2004,$H$13:$H$16,$F$13:$F$16)</f>
        <v>Airbus A380-800</v>
      </c>
      <c r="E2004" s="15">
        <f ca="1">LOOKUP(D2004,$F$6:$F$9,$I$6:$I$9)</f>
        <v>14</v>
      </c>
      <c r="F2004" s="15">
        <f ca="1">LOOKUP(D2004,$F$6:$F$9,$J$6:$J$9)</f>
        <v>76</v>
      </c>
      <c r="G2004" s="15">
        <f ca="1">LOOKUP(D2004,$F$6:$F$9,$K$6:$K$9)</f>
        <v>56</v>
      </c>
      <c r="H2004" s="15">
        <f ca="1">LOOKUP(D2004,$F$6:$F$9,$L$6:$L$9)</f>
        <v>341</v>
      </c>
      <c r="I2004" s="20">
        <f ca="1">RAND()</f>
        <v>0.37441111178298636</v>
      </c>
      <c r="J2004" s="15">
        <f ca="1">IF(B2004=1, ROUND(_xlfn.NORM.INV(I2004,$C$5,$C$6)*(1+$T$14), 0), ROUND(_xlfn.NORM.INV(I2004, $D$5, $D$6)*(1+$T$14), 0))</f>
        <v>4</v>
      </c>
      <c r="K2004" s="20">
        <f ca="1">RAND()</f>
        <v>0.26214027145023377</v>
      </c>
      <c r="L2004" s="18">
        <f ca="1">IF(B2004=1, ROUND(_xlfn.NORM.INV(K2004,$C$7,$C$8), 2), ROUND(_xlfn.NORM.INV(K2004, $D$7, $D$8), 2))</f>
        <v>10202.17</v>
      </c>
      <c r="M2004" s="15">
        <f ca="1">MIN(E2004,J2004)</f>
        <v>4</v>
      </c>
      <c r="N2004" s="15">
        <f ca="1">RAND()</f>
        <v>0.69895624108202004</v>
      </c>
      <c r="O2004" s="19">
        <f ca="1">(IF(B2004=1, $G$21+($G$22-$G$21)*N2004, $H$21+($H$22-$H$21)*N2004))</f>
        <v>3.0968687232460601E-2</v>
      </c>
      <c r="P2004" s="15">
        <f ca="1">ROUND(M2004*(1-O2004), 0)</f>
        <v>4</v>
      </c>
      <c r="Q2004" s="20">
        <f ca="1">RAND()</f>
        <v>0.39202151719177747</v>
      </c>
      <c r="R2004" s="15">
        <f ca="1">IF(B2004=1, ROUND(_xlfn.NORM.INV(Q2004,$C$9,$C$10)*(1+$T$14), 0), ROUND(_xlfn.NORM.INV(Q2004, $D$9, $D$10)*(1+$T$14), 0))</f>
        <v>37</v>
      </c>
      <c r="S2004" s="20">
        <f ca="1">RAND()</f>
        <v>0.13672175722261859</v>
      </c>
      <c r="T2004" s="18">
        <f ca="1">IF(B2004=1, ROUND(_xlfn.NORM.INV(S2004,$C$11,$C$12), 2), ROUND(_xlfn.NORM.INV(S2004, $D$11, $D$12), 2))</f>
        <v>4996.62</v>
      </c>
      <c r="U2004" s="15">
        <f ca="1">MIN(F2004,R2004)</f>
        <v>37</v>
      </c>
      <c r="V2004" s="15">
        <f ca="1">RAND()</f>
        <v>0.48867882438946397</v>
      </c>
      <c r="W2004" s="19">
        <f ca="1">(IF(B2004=1, $G$21+($G$22-$G$21)*V2004, $H$21+($H$22-$H$21)*V2004))</f>
        <v>2.4660364731683919E-2</v>
      </c>
      <c r="X2004" s="15">
        <f ca="1">ROUND(U2004*(1-W2004), 0)</f>
        <v>36</v>
      </c>
      <c r="Y2004" s="20">
        <f ca="1">RAND()</f>
        <v>0.1977100001002503</v>
      </c>
      <c r="Z2004" s="15">
        <f ca="1">IF(B2004=1, ROUND(_xlfn.NORM.INV(Y2004,$C$13,$C$14)*(1+$T$14), 0), ROUND(_xlfn.NORM.INV(Y2004, $D$13, $D$14)*(1+$T$14), 0))</f>
        <v>28</v>
      </c>
      <c r="AA2004" s="20">
        <f ca="1">RAND()</f>
        <v>0.95406134366898343</v>
      </c>
      <c r="AB2004" s="18">
        <f ca="1">IF(B2004=1, ROUND(_xlfn.NORM.INV(AA2004,$C$15,$C$16), 2), ROUND(_xlfn.NORM.INV(AA2004, $D$15, $D$16), 2))</f>
        <v>3002.83</v>
      </c>
      <c r="AC2004" s="15">
        <f ca="1">MIN(G2004,Z2004)</f>
        <v>28</v>
      </c>
      <c r="AD2004" s="15">
        <f ca="1">RAND()</f>
        <v>0.39853383923103614</v>
      </c>
      <c r="AE2004" s="19">
        <f ca="1">(IF(B2004=1, $G$21+($G$22-$G$21)*AD2004, $H$21+($H$22-$H$21)*AD2004))</f>
        <v>2.1956015176931083E-2</v>
      </c>
      <c r="AF2004" s="15">
        <f ca="1">ROUND(AC2004*(1-AE2004), 0)</f>
        <v>27</v>
      </c>
      <c r="AG2004" s="20">
        <f ca="1">RAND()</f>
        <v>3.7728616868061504E-2</v>
      </c>
      <c r="AH2004" s="15">
        <f ca="1">IF(B2004=1, ROUND(_xlfn.NORM.INV(AG2004,$C$17,$C$18)*(1+$T$14), 0), ROUND(_xlfn.NORM.INV(AG2004, $D$17, $D$18)*(1+$T$14), 0))</f>
        <v>106</v>
      </c>
      <c r="AI2004" s="20">
        <f ca="1">RAND()</f>
        <v>0.60540147377837239</v>
      </c>
      <c r="AJ2004" s="18">
        <f ca="1">IF(B2004=1, ROUND(_xlfn.NORM.INV(AI2004,$C$19,$C$20), 2), ROUND(_xlfn.NORM.INV(AI2004, $D$19, $D$20), 2))</f>
        <v>1769.04</v>
      </c>
      <c r="AK2004" s="15">
        <f ca="1">MIN(ROUND(H2004*(1+$C$22),0),AH2004)</f>
        <v>106</v>
      </c>
      <c r="AL2004" s="20">
        <f ca="1">RAND()</f>
        <v>0.88705378796231671</v>
      </c>
      <c r="AM2004" s="19">
        <f ca="1">(IF(B2004=1, $G$21+($G$22-$G$21)*AL2004, $H$21+($H$22-$H$21)*AL2004))</f>
        <v>3.66116136388695E-2</v>
      </c>
      <c r="AN2004" s="15">
        <f ca="1">ROUND(AK2004*(1-AM2004), 0)</f>
        <v>102</v>
      </c>
      <c r="AO2004" s="18">
        <f ca="1">SUM(IF(AN2004&gt;H2004, (AN2004-H2004)*($G$23+AJ2004), 0),IF(AF2004&gt;G2004,(AF2004-G2004)*($G$23+AB2004),0),IF(X2004&gt;F2004,(X2004-F2004)*($G$23+T2004),0),IF(P2004&gt;E2004,(P2004-E2004)*($G$23+L2004),0))</f>
        <v>0</v>
      </c>
      <c r="AP2004" s="18">
        <f>-$C$24</f>
        <v>-313614.51120000001</v>
      </c>
      <c r="AQ2004" s="17">
        <f ca="1">L2004*P2004+T2004*X2004+AB2004*AF2004+AJ2004*AN2004-AO2004+AP2004</f>
        <v>168590.97879999998</v>
      </c>
      <c r="AS2004" s="21">
        <f ca="1">SUM(IF(AN2004&gt;H2004, (AN2004-H2004), 0),IF(AF2004&gt;G2004,(AF2004-G2004),0),IF(X2004&gt;F2004,(X2004-F2004),0),IF(P2004&gt;E2004,(P2004-E2004),0))</f>
        <v>0</v>
      </c>
    </row>
    <row r="2005" spans="1:45" x14ac:dyDescent="0.4">
      <c r="A2005" s="15">
        <v>1977</v>
      </c>
      <c r="B2005" s="15">
        <f ca="1">IF(RAND() &lt; (8/12), 0, 1)</f>
        <v>1</v>
      </c>
      <c r="C2005" s="20">
        <f ca="1">RAND()</f>
        <v>0.64620059190259249</v>
      </c>
      <c r="D2005" s="15" t="str">
        <f ca="1">LOOKUP(C2005,$H$13:$H$16,$F$13:$F$16)</f>
        <v>Boeing 777-300ER</v>
      </c>
      <c r="E2005" s="15">
        <f ca="1">LOOKUP(D2005,$F$6:$F$9,$I$6:$I$9)</f>
        <v>8</v>
      </c>
      <c r="F2005" s="15">
        <f ca="1">LOOKUP(D2005,$F$6:$F$9,$J$6:$J$9)</f>
        <v>40</v>
      </c>
      <c r="G2005" s="15">
        <f ca="1">LOOKUP(D2005,$F$6:$F$9,$K$6:$K$9)</f>
        <v>24</v>
      </c>
      <c r="H2005" s="15">
        <f ca="1">LOOKUP(D2005,$F$6:$F$9,$L$6:$L$9)</f>
        <v>260</v>
      </c>
      <c r="I2005" s="20">
        <f ca="1">RAND()</f>
        <v>0.85438595648970672</v>
      </c>
      <c r="J2005" s="15">
        <f ca="1">IF(B2005=1, ROUND(_xlfn.NORM.INV(I2005,$C$5,$C$6)*(1+$T$14), 0), ROUND(_xlfn.NORM.INV(I2005, $D$5, $D$6)*(1+$T$14), 0))</f>
        <v>9</v>
      </c>
      <c r="K2005" s="20">
        <f ca="1">RAND()</f>
        <v>0.34498322214180333</v>
      </c>
      <c r="L2005" s="18">
        <f ca="1">IF(B2005=1, ROUND(_xlfn.NORM.INV(K2005,$C$7,$C$8), 2), ROUND(_xlfn.NORM.INV(K2005, $D$7, $D$8), 2))</f>
        <v>12939.49</v>
      </c>
      <c r="M2005" s="15">
        <f ca="1">MIN(E2005,J2005)</f>
        <v>8</v>
      </c>
      <c r="N2005" s="15">
        <f ca="1">RAND()</f>
        <v>0.38230291524364701</v>
      </c>
      <c r="O2005" s="19">
        <f ca="1">(IF(B2005=1, $G$21+($G$22-$G$21)*N2005, $H$21+($H$22-$H$21)*N2005))</f>
        <v>2.8380602033527644E-2</v>
      </c>
      <c r="P2005" s="15">
        <f ca="1">ROUND(M2005*(1-O2005), 0)</f>
        <v>8</v>
      </c>
      <c r="Q2005" s="20">
        <f ca="1">RAND()</f>
        <v>0.81614517269427933</v>
      </c>
      <c r="R2005" s="15">
        <f ca="1">IF(B2005=1, ROUND(_xlfn.NORM.INV(Q2005,$C$9,$C$10)*(1+$T$14), 0), ROUND(_xlfn.NORM.INV(Q2005, $D$9, $D$10)*(1+$T$14), 0))</f>
        <v>84</v>
      </c>
      <c r="S2005" s="20">
        <f ca="1">RAND()</f>
        <v>8.5559729884400193E-2</v>
      </c>
      <c r="T2005" s="18">
        <f ca="1">IF(B2005=1, ROUND(_xlfn.NORM.INV(S2005,$C$11,$C$12), 2), ROUND(_xlfn.NORM.INV(S2005, $D$11, $D$12), 2))</f>
        <v>5595.35</v>
      </c>
      <c r="U2005" s="15">
        <f ca="1">MIN(F2005,R2005)</f>
        <v>40</v>
      </c>
      <c r="V2005" s="15">
        <f ca="1">RAND()</f>
        <v>0.1891276557546554</v>
      </c>
      <c r="W2005" s="19">
        <f ca="1">(IF(B2005=1, $G$21+($G$22-$G$21)*V2005, $H$21+($H$22-$H$21)*V2005))</f>
        <v>2.1619467951412938E-2</v>
      </c>
      <c r="X2005" s="15">
        <f ca="1">ROUND(U2005*(1-W2005), 0)</f>
        <v>39</v>
      </c>
      <c r="Y2005" s="20">
        <f ca="1">RAND()</f>
        <v>0.67926913577658254</v>
      </c>
      <c r="Z2005" s="15">
        <f ca="1">IF(B2005=1, ROUND(_xlfn.NORM.INV(Y2005,$C$13,$C$14)*(1+$T$14), 0), ROUND(_xlfn.NORM.INV(Y2005, $D$13, $D$14)*(1+$T$14), 0))</f>
        <v>65</v>
      </c>
      <c r="AA2005" s="20">
        <f ca="1">RAND()</f>
        <v>0.42703004363078156</v>
      </c>
      <c r="AB2005" s="18">
        <f ca="1">IF(B2005=1, ROUND(_xlfn.NORM.INV(AA2005,$C$15,$C$16), 2), ROUND(_xlfn.NORM.INV(AA2005, $D$15, $D$16), 2))</f>
        <v>3553.91</v>
      </c>
      <c r="AC2005" s="15">
        <f ca="1">MIN(G2005,Z2005)</f>
        <v>24</v>
      </c>
      <c r="AD2005" s="15">
        <f ca="1">RAND()</f>
        <v>0.93184370126116267</v>
      </c>
      <c r="AE2005" s="19">
        <f ca="1">(IF(B2005=1, $G$21+($G$22-$G$21)*AD2005, $H$21+($H$22-$H$21)*AD2005))</f>
        <v>4.7614529544140693E-2</v>
      </c>
      <c r="AF2005" s="15">
        <f ca="1">ROUND(AC2005*(1-AE2005), 0)</f>
        <v>23</v>
      </c>
      <c r="AG2005" s="20">
        <f ca="1">RAND()</f>
        <v>8.9039711845849689E-2</v>
      </c>
      <c r="AH2005" s="15">
        <f ca="1">IF(B2005=1, ROUND(_xlfn.NORM.INV(AG2005,$C$17,$C$18)*(1+$T$14), 0), ROUND(_xlfn.NORM.INV(AG2005, $D$17, $D$18)*(1+$T$14), 0))</f>
        <v>135</v>
      </c>
      <c r="AI2005" s="20">
        <f ca="1">RAND()</f>
        <v>0.66724363776289641</v>
      </c>
      <c r="AJ2005" s="18">
        <f ca="1">IF(B2005=1, ROUND(_xlfn.NORM.INV(AI2005,$C$19,$C$20), 2), ROUND(_xlfn.NORM.INV(AI2005, $D$19, $D$20), 2))</f>
        <v>2406.42</v>
      </c>
      <c r="AK2005" s="15">
        <f ca="1">MIN(ROUND(H2005*(1+$C$22),0),AH2005)</f>
        <v>135</v>
      </c>
      <c r="AL2005" s="20">
        <f ca="1">RAND()</f>
        <v>0.49205660693055264</v>
      </c>
      <c r="AM2005" s="19">
        <f ca="1">(IF(B2005=1, $G$21+($G$22-$G$21)*AL2005, $H$21+($H$22-$H$21)*AL2005))</f>
        <v>3.2221981242569343E-2</v>
      </c>
      <c r="AN2005" s="15">
        <f ca="1">ROUND(AK2005*(1-AM2005), 0)</f>
        <v>131</v>
      </c>
      <c r="AO2005" s="18">
        <f ca="1">SUM(IF(AN2005&gt;H2005, (AN2005-H2005)*($G$23+AJ2005), 0),IF(AF2005&gt;G2005,(AF2005-G2005)*($G$23+AB2005),0),IF(X2005&gt;F2005,(X2005-F2005)*($G$23+T2005),0),IF(P2005&gt;E2005,(P2005-E2005)*($G$23+L2005),0))</f>
        <v>0</v>
      </c>
      <c r="AP2005" s="18">
        <f>-$C$24</f>
        <v>-313614.51120000001</v>
      </c>
      <c r="AQ2005" s="17">
        <f ca="1">L2005*P2005+T2005*X2005+AB2005*AF2005+AJ2005*AN2005-AO2005+AP2005</f>
        <v>405101.00880000001</v>
      </c>
      <c r="AS2005" s="21">
        <f ca="1">SUM(IF(AN2005&gt;H2005, (AN2005-H2005), 0),IF(AF2005&gt;G2005,(AF2005-G2005),0),IF(X2005&gt;F2005,(X2005-F2005),0),IF(P2005&gt;E2005,(P2005-E2005),0))</f>
        <v>0</v>
      </c>
    </row>
    <row r="2006" spans="1:45" x14ac:dyDescent="0.4">
      <c r="A2006" s="15">
        <v>1978</v>
      </c>
      <c r="B2006" s="15">
        <f ca="1">IF(RAND() &lt; (8/12), 0, 1)</f>
        <v>0</v>
      </c>
      <c r="C2006" s="20">
        <f ca="1">RAND()</f>
        <v>0.2046271144396683</v>
      </c>
      <c r="D2006" s="15" t="str">
        <f ca="1">LOOKUP(C2006,$H$13:$H$16,$F$13:$F$16)</f>
        <v>Airbus A350-900</v>
      </c>
      <c r="E2006" s="15">
        <f ca="1">LOOKUP(D2006,$F$6:$F$9,$I$6:$I$9)</f>
        <v>0</v>
      </c>
      <c r="F2006" s="15">
        <f ca="1">LOOKUP(D2006,$F$6:$F$9,$J$6:$J$9)</f>
        <v>32</v>
      </c>
      <c r="G2006" s="15">
        <f ca="1">LOOKUP(D2006,$F$6:$F$9,$K$6:$K$9)</f>
        <v>21</v>
      </c>
      <c r="H2006" s="15">
        <f ca="1">LOOKUP(D2006,$F$6:$F$9,$L$6:$L$9)</f>
        <v>259</v>
      </c>
      <c r="I2006" s="20">
        <f ca="1">RAND()</f>
        <v>0.67604846367022509</v>
      </c>
      <c r="J2006" s="15">
        <f ca="1">IF(B2006=1, ROUND(_xlfn.NORM.INV(I2006,$C$5,$C$6)*(1+$T$14), 0), ROUND(_xlfn.NORM.INV(I2006, $D$5, $D$6)*(1+$T$14), 0))</f>
        <v>5</v>
      </c>
      <c r="K2006" s="20">
        <f ca="1">RAND()</f>
        <v>4.1522347773130019E-2</v>
      </c>
      <c r="L2006" s="18">
        <f ca="1">IF(B2006=1, ROUND(_xlfn.NORM.INV(K2006,$C$7,$C$8), 2), ROUND(_xlfn.NORM.INV(K2006, $D$7, $D$8), 2))</f>
        <v>9702.42</v>
      </c>
      <c r="M2006" s="15">
        <f ca="1">MIN(E2006,J2006)</f>
        <v>0</v>
      </c>
      <c r="N2006" s="15">
        <f ca="1">RAND()</f>
        <v>0.44441925146800565</v>
      </c>
      <c r="O2006" s="19">
        <f ca="1">(IF(B2006=1, $G$21+($G$22-$G$21)*N2006, $H$21+($H$22-$H$21)*N2006))</f>
        <v>2.3332577544040167E-2</v>
      </c>
      <c r="P2006" s="15">
        <f ca="1">ROUND(M2006*(1-O2006), 0)</f>
        <v>0</v>
      </c>
      <c r="Q2006" s="20">
        <f ca="1">RAND()</f>
        <v>0.41895694739688483</v>
      </c>
      <c r="R2006" s="15">
        <f ca="1">IF(B2006=1, ROUND(_xlfn.NORM.INV(Q2006,$C$9,$C$10)*(1+$T$14), 0), ROUND(_xlfn.NORM.INV(Q2006, $D$9, $D$10)*(1+$T$14), 0))</f>
        <v>38</v>
      </c>
      <c r="S2006" s="20">
        <f ca="1">RAND()</f>
        <v>0.37060559268013038</v>
      </c>
      <c r="T2006" s="18">
        <f ca="1">IF(B2006=1, ROUND(_xlfn.NORM.INV(S2006,$C$11,$C$12), 2), ROUND(_xlfn.NORM.INV(S2006, $D$11, $D$12), 2))</f>
        <v>5170.93</v>
      </c>
      <c r="U2006" s="15">
        <f ca="1">MIN(F2006,R2006)</f>
        <v>32</v>
      </c>
      <c r="V2006" s="15">
        <f ca="1">RAND()</f>
        <v>2.3202131807944171E-2</v>
      </c>
      <c r="W2006" s="19">
        <f ca="1">(IF(B2006=1, $G$21+($G$22-$G$21)*V2006, $H$21+($H$22-$H$21)*V2006))</f>
        <v>1.0696063954238326E-2</v>
      </c>
      <c r="X2006" s="15">
        <f ca="1">ROUND(U2006*(1-W2006), 0)</f>
        <v>32</v>
      </c>
      <c r="Y2006" s="20">
        <f ca="1">RAND()</f>
        <v>0.19292924292377533</v>
      </c>
      <c r="Z2006" s="15">
        <f ca="1">IF(B2006=1, ROUND(_xlfn.NORM.INV(Y2006,$C$13,$C$14)*(1+$T$14), 0), ROUND(_xlfn.NORM.INV(Y2006, $D$13, $D$14)*(1+$T$14), 0))</f>
        <v>28</v>
      </c>
      <c r="AA2006" s="20">
        <f ca="1">RAND()</f>
        <v>0.70485982522470014</v>
      </c>
      <c r="AB2006" s="18">
        <f ca="1">IF(B2006=1, ROUND(_xlfn.NORM.INV(AA2006,$C$15,$C$16), 2), ROUND(_xlfn.NORM.INV(AA2006, $D$15, $D$16), 2))</f>
        <v>2863.41</v>
      </c>
      <c r="AC2006" s="15">
        <f ca="1">MIN(G2006,Z2006)</f>
        <v>21</v>
      </c>
      <c r="AD2006" s="15">
        <f ca="1">RAND()</f>
        <v>0.14443621596010647</v>
      </c>
      <c r="AE2006" s="19">
        <f ca="1">(IF(B2006=1, $G$21+($G$22-$G$21)*AD2006, $H$21+($H$22-$H$21)*AD2006))</f>
        <v>1.4333086478803193E-2</v>
      </c>
      <c r="AF2006" s="15">
        <f ca="1">ROUND(AC2006*(1-AE2006), 0)</f>
        <v>21</v>
      </c>
      <c r="AG2006" s="20">
        <f ca="1">RAND()</f>
        <v>0.30990830984728235</v>
      </c>
      <c r="AH2006" s="15">
        <f ca="1">IF(B2006=1, ROUND(_xlfn.NORM.INV(AG2006,$C$17,$C$18)*(1+$T$14), 0), ROUND(_xlfn.NORM.INV(AG2006, $D$17, $D$18)*(1+$T$14), 0))</f>
        <v>173</v>
      </c>
      <c r="AI2006" s="20">
        <f ca="1">RAND()</f>
        <v>6.5182782321268395E-2</v>
      </c>
      <c r="AJ2006" s="18">
        <f ca="1">IF(B2006=1, ROUND(_xlfn.NORM.INV(AI2006,$C$19,$C$20), 2), ROUND(_xlfn.NORM.INV(AI2006, $D$19, $D$20), 2))</f>
        <v>1633.83</v>
      </c>
      <c r="AK2006" s="15">
        <f ca="1">MIN(ROUND(H2006*(1+$C$22),0),AH2006)</f>
        <v>173</v>
      </c>
      <c r="AL2006" s="20">
        <f ca="1">RAND()</f>
        <v>0.77555101198413146</v>
      </c>
      <c r="AM2006" s="19">
        <f ca="1">(IF(B2006=1, $G$21+($G$22-$G$21)*AL2006, $H$21+($H$22-$H$21)*AL2006))</f>
        <v>3.3266530359523941E-2</v>
      </c>
      <c r="AN2006" s="15">
        <f ca="1">ROUND(AK2006*(1-AM2006), 0)</f>
        <v>167</v>
      </c>
      <c r="AO2006" s="18">
        <f ca="1">SUM(IF(AN2006&gt;H2006, (AN2006-H2006)*($G$23+AJ2006), 0),IF(AF2006&gt;G2006,(AF2006-G2006)*($G$23+AB2006),0),IF(X2006&gt;F2006,(X2006-F2006)*($G$23+T2006),0),IF(P2006&gt;E2006,(P2006-E2006)*($G$23+L2006),0))</f>
        <v>0</v>
      </c>
      <c r="AP2006" s="18">
        <f>-$C$24</f>
        <v>-313614.51120000001</v>
      </c>
      <c r="AQ2006" s="17">
        <f ca="1">L2006*P2006+T2006*X2006+AB2006*AF2006+AJ2006*AN2006-AO2006+AP2006</f>
        <v>184836.46879999997</v>
      </c>
      <c r="AS2006" s="21">
        <f ca="1">SUM(IF(AN2006&gt;H2006, (AN2006-H2006), 0),IF(AF2006&gt;G2006,(AF2006-G2006),0),IF(X2006&gt;F2006,(X2006-F2006),0),IF(P2006&gt;E2006,(P2006-E2006),0))</f>
        <v>0</v>
      </c>
    </row>
    <row r="2007" spans="1:45" x14ac:dyDescent="0.4">
      <c r="A2007" s="15">
        <v>1979</v>
      </c>
      <c r="B2007" s="15">
        <f ca="1">IF(RAND() &lt; (8/12), 0, 1)</f>
        <v>0</v>
      </c>
      <c r="C2007" s="20">
        <f ca="1">RAND()</f>
        <v>0.58737291152545423</v>
      </c>
      <c r="D2007" s="15" t="str">
        <f ca="1">LOOKUP(C2007,$H$13:$H$16,$F$13:$F$16)</f>
        <v>Boeing 777-200LR</v>
      </c>
      <c r="E2007" s="15">
        <f ca="1">LOOKUP(D2007,$F$6:$F$9,$I$6:$I$9)</f>
        <v>0</v>
      </c>
      <c r="F2007" s="15">
        <f ca="1">LOOKUP(D2007,$F$6:$F$9,$J$6:$J$9)</f>
        <v>38</v>
      </c>
      <c r="G2007" s="15">
        <f ca="1">LOOKUP(D2007,$F$6:$F$9,$K$6:$K$9)</f>
        <v>0</v>
      </c>
      <c r="H2007" s="15">
        <f ca="1">LOOKUP(D2007,$F$6:$F$9,$L$6:$L$9)</f>
        <v>264</v>
      </c>
      <c r="I2007" s="20">
        <f ca="1">RAND()</f>
        <v>0.36708555162731771</v>
      </c>
      <c r="J2007" s="15">
        <f ca="1">IF(B2007=1, ROUND(_xlfn.NORM.INV(I2007,$C$5,$C$6)*(1+$T$14), 0), ROUND(_xlfn.NORM.INV(I2007, $D$5, $D$6)*(1+$T$14), 0))</f>
        <v>4</v>
      </c>
      <c r="K2007" s="20">
        <f ca="1">RAND()</f>
        <v>0.71390891709330973</v>
      </c>
      <c r="L2007" s="18">
        <f ca="1">IF(B2007=1, ROUND(_xlfn.NORM.INV(K2007,$C$7,$C$8), 2), ROUND(_xlfn.NORM.INV(K2007, $D$7, $D$8), 2))</f>
        <v>10749.81</v>
      </c>
      <c r="M2007" s="15">
        <f ca="1">MIN(E2007,J2007)</f>
        <v>0</v>
      </c>
      <c r="N2007" s="15">
        <f ca="1">RAND()</f>
        <v>0.37882857986285801</v>
      </c>
      <c r="O2007" s="19">
        <f ca="1">(IF(B2007=1, $G$21+($G$22-$G$21)*N2007, $H$21+($H$22-$H$21)*N2007))</f>
        <v>2.1364857395885742E-2</v>
      </c>
      <c r="P2007" s="15">
        <f ca="1">ROUND(M2007*(1-O2007), 0)</f>
        <v>0</v>
      </c>
      <c r="Q2007" s="20">
        <f ca="1">RAND()</f>
        <v>1.995780639464817E-3</v>
      </c>
      <c r="R2007" s="15">
        <f ca="1">IF(B2007=1, ROUND(_xlfn.NORM.INV(Q2007,$C$9,$C$10)*(1+$T$14), 0), ROUND(_xlfn.NORM.INV(Q2007, $D$9, $D$10)*(1+$T$14), 0))</f>
        <v>10</v>
      </c>
      <c r="S2007" s="20">
        <f ca="1">RAND()</f>
        <v>0.55912460440945866</v>
      </c>
      <c r="T2007" s="18">
        <f ca="1">IF(B2007=1, ROUND(_xlfn.NORM.INV(S2007,$C$11,$C$12), 2), ROUND(_xlfn.NORM.INV(S2007, $D$11, $D$12), 2))</f>
        <v>5280.09</v>
      </c>
      <c r="U2007" s="15">
        <f ca="1">MIN(F2007,R2007)</f>
        <v>10</v>
      </c>
      <c r="V2007" s="15">
        <f ca="1">RAND()</f>
        <v>0.19353022250496033</v>
      </c>
      <c r="W2007" s="19">
        <f ca="1">(IF(B2007=1, $G$21+($G$22-$G$21)*V2007, $H$21+($H$22-$H$21)*V2007))</f>
        <v>1.580590667514881E-2</v>
      </c>
      <c r="X2007" s="15">
        <f ca="1">ROUND(U2007*(1-W2007), 0)</f>
        <v>10</v>
      </c>
      <c r="Y2007" s="20">
        <f ca="1">RAND()</f>
        <v>0.33736042378126296</v>
      </c>
      <c r="Z2007" s="15">
        <f ca="1">IF(B2007=1, ROUND(_xlfn.NORM.INV(Y2007,$C$13,$C$14)*(1+$T$14), 0), ROUND(_xlfn.NORM.INV(Y2007, $D$13, $D$14)*(1+$T$14), 0))</f>
        <v>32</v>
      </c>
      <c r="AA2007" s="20">
        <f ca="1">RAND()</f>
        <v>9.9529584324809295E-2</v>
      </c>
      <c r="AB2007" s="18">
        <f ca="1">IF(B2007=1, ROUND(_xlfn.NORM.INV(AA2007,$C$15,$C$16), 2), ROUND(_xlfn.NORM.INV(AA2007, $D$15, $D$16), 2))</f>
        <v>2641.89</v>
      </c>
      <c r="AC2007" s="15">
        <f ca="1">MIN(G2007,Z2007)</f>
        <v>0</v>
      </c>
      <c r="AD2007" s="15">
        <f ca="1">RAND()</f>
        <v>0.60422637548573843</v>
      </c>
      <c r="AE2007" s="19">
        <f ca="1">(IF(B2007=1, $G$21+($G$22-$G$21)*AD2007, $H$21+($H$22-$H$21)*AD2007))</f>
        <v>2.8126791264572154E-2</v>
      </c>
      <c r="AF2007" s="15">
        <f ca="1">ROUND(AC2007*(1-AE2007), 0)</f>
        <v>0</v>
      </c>
      <c r="AG2007" s="20">
        <f ca="1">RAND()</f>
        <v>0.87159836811017177</v>
      </c>
      <c r="AH2007" s="15">
        <f ca="1">IF(B2007=1, ROUND(_xlfn.NORM.INV(AG2007,$C$17,$C$18)*(1+$T$14), 0), ROUND(_xlfn.NORM.INV(AG2007, $D$17, $D$18)*(1+$T$14), 0))</f>
        <v>259</v>
      </c>
      <c r="AI2007" s="20">
        <f ca="1">RAND()</f>
        <v>0.10997087018309104</v>
      </c>
      <c r="AJ2007" s="18">
        <f ca="1">IF(B2007=1, ROUND(_xlfn.NORM.INV(AI2007,$C$19,$C$20), 2), ROUND(_xlfn.NORM.INV(AI2007, $D$19, $D$20), 2))</f>
        <v>1655.55</v>
      </c>
      <c r="AK2007" s="15">
        <f ca="1">MIN(ROUND(H2007*(1+$C$22),0),AH2007)</f>
        <v>259</v>
      </c>
      <c r="AL2007" s="20">
        <f ca="1">RAND()</f>
        <v>2.4006324221966024E-2</v>
      </c>
      <c r="AM2007" s="19">
        <f ca="1">(IF(B2007=1, $G$21+($G$22-$G$21)*AL2007, $H$21+($H$22-$H$21)*AL2007))</f>
        <v>1.0720189726658981E-2</v>
      </c>
      <c r="AN2007" s="15">
        <f ca="1">ROUND(AK2007*(1-AM2007), 0)</f>
        <v>256</v>
      </c>
      <c r="AO2007" s="18">
        <f ca="1">SUM(IF(AN2007&gt;H2007, (AN2007-H2007)*($G$23+AJ2007), 0),IF(AF2007&gt;G2007,(AF2007-G2007)*($G$23+AB2007),0),IF(X2007&gt;F2007,(X2007-F2007)*($G$23+T2007),0),IF(P2007&gt;E2007,(P2007-E2007)*($G$23+L2007),0))</f>
        <v>0</v>
      </c>
      <c r="AP2007" s="18">
        <f>-$C$24</f>
        <v>-313614.51120000001</v>
      </c>
      <c r="AQ2007" s="17">
        <f ca="1">L2007*P2007+T2007*X2007+AB2007*AF2007+AJ2007*AN2007-AO2007+AP2007</f>
        <v>163007.1888</v>
      </c>
      <c r="AS2007" s="21">
        <f ca="1">SUM(IF(AN2007&gt;H2007, (AN2007-H2007), 0),IF(AF2007&gt;G2007,(AF2007-G2007),0),IF(X2007&gt;F2007,(X2007-F2007),0),IF(P2007&gt;E2007,(P2007-E2007),0))</f>
        <v>0</v>
      </c>
    </row>
    <row r="2008" spans="1:45" x14ac:dyDescent="0.4">
      <c r="A2008" s="15">
        <v>1980</v>
      </c>
      <c r="B2008" s="15">
        <f ca="1">IF(RAND() &lt; (8/12), 0, 1)</f>
        <v>0</v>
      </c>
      <c r="C2008" s="20">
        <f ca="1">RAND()</f>
        <v>0.6342210284108809</v>
      </c>
      <c r="D2008" s="15" t="str">
        <f ca="1">LOOKUP(C2008,$H$13:$H$16,$F$13:$F$16)</f>
        <v>Boeing 777-300ER</v>
      </c>
      <c r="E2008" s="15">
        <f ca="1">LOOKUP(D2008,$F$6:$F$9,$I$6:$I$9)</f>
        <v>8</v>
      </c>
      <c r="F2008" s="15">
        <f ca="1">LOOKUP(D2008,$F$6:$F$9,$J$6:$J$9)</f>
        <v>40</v>
      </c>
      <c r="G2008" s="15">
        <f ca="1">LOOKUP(D2008,$F$6:$F$9,$K$6:$K$9)</f>
        <v>24</v>
      </c>
      <c r="H2008" s="15">
        <f ca="1">LOOKUP(D2008,$F$6:$F$9,$L$6:$L$9)</f>
        <v>260</v>
      </c>
      <c r="I2008" s="20">
        <f ca="1">RAND()</f>
        <v>0.52054907465474265</v>
      </c>
      <c r="J2008" s="15">
        <f ca="1">IF(B2008=1, ROUND(_xlfn.NORM.INV(I2008,$C$5,$C$6)*(1+$T$14), 0), ROUND(_xlfn.NORM.INV(I2008, $D$5, $D$6)*(1+$T$14), 0))</f>
        <v>4</v>
      </c>
      <c r="K2008" s="20">
        <f ca="1">RAND()</f>
        <v>0.48421724049401482</v>
      </c>
      <c r="L2008" s="18">
        <f ca="1">IF(B2008=1, ROUND(_xlfn.NORM.INV(K2008,$C$7,$C$8), 2), ROUND(_xlfn.NORM.INV(K2008, $D$7, $D$8), 2))</f>
        <v>10474.34</v>
      </c>
      <c r="M2008" s="15">
        <f ca="1">MIN(E2008,J2008)</f>
        <v>4</v>
      </c>
      <c r="N2008" s="15">
        <f ca="1">RAND()</f>
        <v>0.78065679206763594</v>
      </c>
      <c r="O2008" s="19">
        <f ca="1">(IF(B2008=1, $G$21+($G$22-$G$21)*N2008, $H$21+($H$22-$H$21)*N2008))</f>
        <v>3.3419703762029081E-2</v>
      </c>
      <c r="P2008" s="15">
        <f ca="1">ROUND(M2008*(1-O2008), 0)</f>
        <v>4</v>
      </c>
      <c r="Q2008" s="20">
        <f ca="1">RAND()</f>
        <v>0.13102596164476665</v>
      </c>
      <c r="R2008" s="15">
        <f ca="1">IF(B2008=1, ROUND(_xlfn.NORM.INV(Q2008,$C$9,$C$10)*(1+$T$14), 0), ROUND(_xlfn.NORM.INV(Q2008, $D$9, $D$10)*(1+$T$14), 0))</f>
        <v>28</v>
      </c>
      <c r="S2008" s="20">
        <f ca="1">RAND()</f>
        <v>0.69588689851923302</v>
      </c>
      <c r="T2008" s="18">
        <f ca="1">IF(B2008=1, ROUND(_xlfn.NORM.INV(S2008,$C$11,$C$12), 2), ROUND(_xlfn.NORM.INV(S2008, $D$11, $D$12), 2))</f>
        <v>5363</v>
      </c>
      <c r="U2008" s="15">
        <f ca="1">MIN(F2008,R2008)</f>
        <v>28</v>
      </c>
      <c r="V2008" s="15">
        <f ca="1">RAND()</f>
        <v>0.61825489614298712</v>
      </c>
      <c r="W2008" s="19">
        <f ca="1">(IF(B2008=1, $G$21+($G$22-$G$21)*V2008, $H$21+($H$22-$H$21)*V2008))</f>
        <v>2.854764688428961E-2</v>
      </c>
      <c r="X2008" s="15">
        <f ca="1">ROUND(U2008*(1-W2008), 0)</f>
        <v>27</v>
      </c>
      <c r="Y2008" s="20">
        <f ca="1">RAND()</f>
        <v>0.13005376441479888</v>
      </c>
      <c r="Z2008" s="15">
        <f ca="1">IF(B2008=1, ROUND(_xlfn.NORM.INV(Y2008,$C$13,$C$14)*(1+$T$14), 0), ROUND(_xlfn.NORM.INV(Y2008, $D$13, $D$14)*(1+$T$14), 0))</f>
        <v>25</v>
      </c>
      <c r="AA2008" s="20">
        <f ca="1">RAND()</f>
        <v>7.2983718491026139E-2</v>
      </c>
      <c r="AB2008" s="18">
        <f ca="1">IF(B2008=1, ROUND(_xlfn.NORM.INV(AA2008,$C$15,$C$16), 2), ROUND(_xlfn.NORM.INV(AA2008, $D$15, $D$16), 2))</f>
        <v>2621.2600000000002</v>
      </c>
      <c r="AC2008" s="15">
        <f ca="1">MIN(G2008,Z2008)</f>
        <v>24</v>
      </c>
      <c r="AD2008" s="15">
        <f ca="1">RAND()</f>
        <v>0.2585864373024197</v>
      </c>
      <c r="AE2008" s="19">
        <f ca="1">(IF(B2008=1, $G$21+($G$22-$G$21)*AD2008, $H$21+($H$22-$H$21)*AD2008))</f>
        <v>1.7757593119072591E-2</v>
      </c>
      <c r="AF2008" s="15">
        <f ca="1">ROUND(AC2008*(1-AE2008), 0)</f>
        <v>24</v>
      </c>
      <c r="AG2008" s="20">
        <f ca="1">RAND()</f>
        <v>0.79423551524477376</v>
      </c>
      <c r="AH2008" s="15">
        <f ca="1">IF(B2008=1, ROUND(_xlfn.NORM.INV(AG2008,$C$17,$C$18)*(1+$T$14), 0), ROUND(_xlfn.NORM.INV(AG2008, $D$17, $D$18)*(1+$T$14), 0))</f>
        <v>243</v>
      </c>
      <c r="AI2008" s="20">
        <f ca="1">RAND()</f>
        <v>0.41943958999314246</v>
      </c>
      <c r="AJ2008" s="18">
        <f ca="1">IF(B2008=1, ROUND(_xlfn.NORM.INV(AI2008,$C$19,$C$20), 2), ROUND(_xlfn.NORM.INV(AI2008, $D$19, $D$20), 2))</f>
        <v>1733.29</v>
      </c>
      <c r="AK2008" s="15">
        <f ca="1">MIN(ROUND(H2008*(1+$C$22),0),AH2008)</f>
        <v>243</v>
      </c>
      <c r="AL2008" s="20">
        <f ca="1">RAND()</f>
        <v>0.60648833333026753</v>
      </c>
      <c r="AM2008" s="19">
        <f ca="1">(IF(B2008=1, $G$21+($G$22-$G$21)*AL2008, $H$21+($H$22-$H$21)*AL2008))</f>
        <v>2.8194649999908027E-2</v>
      </c>
      <c r="AN2008" s="15">
        <f ca="1">ROUND(AK2008*(1-AM2008), 0)</f>
        <v>236</v>
      </c>
      <c r="AO2008" s="18">
        <f ca="1">SUM(IF(AN2008&gt;H2008, (AN2008-H2008)*($G$23+AJ2008), 0),IF(AF2008&gt;G2008,(AF2008-G2008)*($G$23+AB2008),0),IF(X2008&gt;F2008,(X2008-F2008)*($G$23+T2008),0),IF(P2008&gt;E2008,(P2008-E2008)*($G$23+L2008),0))</f>
        <v>0</v>
      </c>
      <c r="AP2008" s="18">
        <f>-$C$24</f>
        <v>-313614.51120000001</v>
      </c>
      <c r="AQ2008" s="17">
        <f ca="1">L2008*P2008+T2008*X2008+AB2008*AF2008+AJ2008*AN2008-AO2008+AP2008</f>
        <v>345050.52880000003</v>
      </c>
      <c r="AS2008" s="21">
        <f ca="1">SUM(IF(AN2008&gt;H2008, (AN2008-H2008), 0),IF(AF2008&gt;G2008,(AF2008-G2008),0),IF(X2008&gt;F2008,(X2008-F2008),0),IF(P2008&gt;E2008,(P2008-E2008),0))</f>
        <v>0</v>
      </c>
    </row>
    <row r="2009" spans="1:45" x14ac:dyDescent="0.4">
      <c r="A2009" s="15">
        <v>1981</v>
      </c>
      <c r="B2009" s="15">
        <f ca="1">IF(RAND() &lt; (8/12), 0, 1)</f>
        <v>0</v>
      </c>
      <c r="C2009" s="20">
        <f ca="1">RAND()</f>
        <v>8.870155174778005E-2</v>
      </c>
      <c r="D2009" s="15" t="str">
        <f ca="1">LOOKUP(C2009,$H$13:$H$16,$F$13:$F$16)</f>
        <v>Airbus A350-900</v>
      </c>
      <c r="E2009" s="15">
        <f ca="1">LOOKUP(D2009,$F$6:$F$9,$I$6:$I$9)</f>
        <v>0</v>
      </c>
      <c r="F2009" s="15">
        <f ca="1">LOOKUP(D2009,$F$6:$F$9,$J$6:$J$9)</f>
        <v>32</v>
      </c>
      <c r="G2009" s="15">
        <f ca="1">LOOKUP(D2009,$F$6:$F$9,$K$6:$K$9)</f>
        <v>21</v>
      </c>
      <c r="H2009" s="15">
        <f ca="1">LOOKUP(D2009,$F$6:$F$9,$L$6:$L$9)</f>
        <v>259</v>
      </c>
      <c r="I2009" s="20">
        <f ca="1">RAND()</f>
        <v>0.26559587404685658</v>
      </c>
      <c r="J2009" s="15">
        <f ca="1">IF(B2009=1, ROUND(_xlfn.NORM.INV(I2009,$C$5,$C$6)*(1+$T$14), 0), ROUND(_xlfn.NORM.INV(I2009, $D$5, $D$6)*(1+$T$14), 0))</f>
        <v>4</v>
      </c>
      <c r="K2009" s="20">
        <f ca="1">RAND()</f>
        <v>0.71564060346111524</v>
      </c>
      <c r="L2009" s="18">
        <f ca="1">IF(B2009=1, ROUND(_xlfn.NORM.INV(K2009,$C$7,$C$8), 2), ROUND(_xlfn.NORM.INV(K2009, $D$7, $D$8), 2))</f>
        <v>10752.14</v>
      </c>
      <c r="M2009" s="15">
        <f ca="1">MIN(E2009,J2009)</f>
        <v>0</v>
      </c>
      <c r="N2009" s="15">
        <f ca="1">RAND()</f>
        <v>0.9146705190474016</v>
      </c>
      <c r="O2009" s="19">
        <f ca="1">(IF(B2009=1, $G$21+($G$22-$G$21)*N2009, $H$21+($H$22-$H$21)*N2009))</f>
        <v>3.7440115571422045E-2</v>
      </c>
      <c r="P2009" s="15">
        <f ca="1">ROUND(M2009*(1-O2009), 0)</f>
        <v>0</v>
      </c>
      <c r="Q2009" s="20">
        <f ca="1">RAND()</f>
        <v>0.50722932369764162</v>
      </c>
      <c r="R2009" s="15">
        <f ca="1">IF(B2009=1, ROUND(_xlfn.NORM.INV(Q2009,$C$9,$C$10)*(1+$T$14), 0), ROUND(_xlfn.NORM.INV(Q2009, $D$9, $D$10)*(1+$T$14), 0))</f>
        <v>40</v>
      </c>
      <c r="S2009" s="20">
        <f ca="1">RAND()</f>
        <v>3.7524095431737181E-2</v>
      </c>
      <c r="T2009" s="18">
        <f ca="1">IF(B2009=1, ROUND(_xlfn.NORM.INV(S2009,$C$11,$C$12), 2), ROUND(_xlfn.NORM.INV(S2009, $D$11, $D$12), 2))</f>
        <v>4840.5200000000004</v>
      </c>
      <c r="U2009" s="15">
        <f ca="1">MIN(F2009,R2009)</f>
        <v>32</v>
      </c>
      <c r="V2009" s="15">
        <f ca="1">RAND()</f>
        <v>0.94074049963619266</v>
      </c>
      <c r="W2009" s="19">
        <f ca="1">(IF(B2009=1, $G$21+($G$22-$G$21)*V2009, $H$21+($H$22-$H$21)*V2009))</f>
        <v>3.8222214989085776E-2</v>
      </c>
      <c r="X2009" s="15">
        <f ca="1">ROUND(U2009*(1-W2009), 0)</f>
        <v>31</v>
      </c>
      <c r="Y2009" s="20">
        <f ca="1">RAND()</f>
        <v>0.2176966212741952</v>
      </c>
      <c r="Z2009" s="15">
        <f ca="1">IF(B2009=1, ROUND(_xlfn.NORM.INV(Y2009,$C$13,$C$14)*(1+$T$14), 0), ROUND(_xlfn.NORM.INV(Y2009, $D$13, $D$14)*(1+$T$14), 0))</f>
        <v>28</v>
      </c>
      <c r="AA2009" s="20">
        <f ca="1">RAND()</f>
        <v>0.1092932299456687</v>
      </c>
      <c r="AB2009" s="18">
        <f ca="1">IF(B2009=1, ROUND(_xlfn.NORM.INV(AA2009,$C$15,$C$16), 2), ROUND(_xlfn.NORM.INV(AA2009, $D$15, $D$16), 2))</f>
        <v>2648.44</v>
      </c>
      <c r="AC2009" s="15">
        <f ca="1">MIN(G2009,Z2009)</f>
        <v>21</v>
      </c>
      <c r="AD2009" s="15">
        <f ca="1">RAND()</f>
        <v>0.46812318474484216</v>
      </c>
      <c r="AE2009" s="19">
        <f ca="1">(IF(B2009=1, $G$21+($G$22-$G$21)*AD2009, $H$21+($H$22-$H$21)*AD2009))</f>
        <v>2.4043695542345263E-2</v>
      </c>
      <c r="AF2009" s="15">
        <f ca="1">ROUND(AC2009*(1-AE2009), 0)</f>
        <v>20</v>
      </c>
      <c r="AG2009" s="20">
        <f ca="1">RAND()</f>
        <v>0.50401060092755479</v>
      </c>
      <c r="AH2009" s="15">
        <f ca="1">IF(B2009=1, ROUND(_xlfn.NORM.INV(AG2009,$C$17,$C$18)*(1+$T$14), 0), ROUND(_xlfn.NORM.INV(AG2009, $D$17, $D$18)*(1+$T$14), 0))</f>
        <v>200</v>
      </c>
      <c r="AI2009" s="20">
        <f ca="1">RAND()</f>
        <v>0.51488031789670385</v>
      </c>
      <c r="AJ2009" s="18">
        <f ca="1">IF(B2009=1, ROUND(_xlfn.NORM.INV(AI2009,$C$19,$C$20), 2), ROUND(_xlfn.NORM.INV(AI2009, $D$19, $D$20), 2))</f>
        <v>1751.56</v>
      </c>
      <c r="AK2009" s="15">
        <f ca="1">MIN(ROUND(H2009*(1+$C$22),0),AH2009)</f>
        <v>200</v>
      </c>
      <c r="AL2009" s="20">
        <f ca="1">RAND()</f>
        <v>0.37019207856376657</v>
      </c>
      <c r="AM2009" s="19">
        <f ca="1">(IF(B2009=1, $G$21+($G$22-$G$21)*AL2009, $H$21+($H$22-$H$21)*AL2009))</f>
        <v>2.1105762356912999E-2</v>
      </c>
      <c r="AN2009" s="15">
        <f ca="1">ROUND(AK2009*(1-AM2009), 0)</f>
        <v>196</v>
      </c>
      <c r="AO2009" s="18">
        <f ca="1">SUM(IF(AN2009&gt;H2009, (AN2009-H2009)*($G$23+AJ2009), 0),IF(AF2009&gt;G2009,(AF2009-G2009)*($G$23+AB2009),0),IF(X2009&gt;F2009,(X2009-F2009)*($G$23+T2009),0),IF(P2009&gt;E2009,(P2009-E2009)*($G$23+L2009),0))</f>
        <v>0</v>
      </c>
      <c r="AP2009" s="18">
        <f>-$C$24</f>
        <v>-313614.51120000001</v>
      </c>
      <c r="AQ2009" s="17">
        <f ca="1">L2009*P2009+T2009*X2009+AB2009*AF2009+AJ2009*AN2009-AO2009+AP2009</f>
        <v>232716.16880000004</v>
      </c>
      <c r="AS2009" s="21">
        <f ca="1">SUM(IF(AN2009&gt;H2009, (AN2009-H2009), 0),IF(AF2009&gt;G2009,(AF2009-G2009),0),IF(X2009&gt;F2009,(X2009-F2009),0),IF(P2009&gt;E2009,(P2009-E2009),0))</f>
        <v>0</v>
      </c>
    </row>
    <row r="2010" spans="1:45" x14ac:dyDescent="0.4">
      <c r="A2010" s="15">
        <v>1982</v>
      </c>
      <c r="B2010" s="15">
        <f ca="1">IF(RAND() &lt; (8/12), 0, 1)</f>
        <v>0</v>
      </c>
      <c r="C2010" s="20">
        <f ca="1">RAND()</f>
        <v>0.20869814012453369</v>
      </c>
      <c r="D2010" s="15" t="str">
        <f ca="1">LOOKUP(C2010,$H$13:$H$16,$F$13:$F$16)</f>
        <v>Airbus A380-800</v>
      </c>
      <c r="E2010" s="15">
        <f ca="1">LOOKUP(D2010,$F$6:$F$9,$I$6:$I$9)</f>
        <v>14</v>
      </c>
      <c r="F2010" s="15">
        <f ca="1">LOOKUP(D2010,$F$6:$F$9,$J$6:$J$9)</f>
        <v>76</v>
      </c>
      <c r="G2010" s="15">
        <f ca="1">LOOKUP(D2010,$F$6:$F$9,$K$6:$K$9)</f>
        <v>56</v>
      </c>
      <c r="H2010" s="15">
        <f ca="1">LOOKUP(D2010,$F$6:$F$9,$L$6:$L$9)</f>
        <v>341</v>
      </c>
      <c r="I2010" s="20">
        <f ca="1">RAND()</f>
        <v>0.94535709768792364</v>
      </c>
      <c r="J2010" s="15">
        <f ca="1">IF(B2010=1, ROUND(_xlfn.NORM.INV(I2010,$C$5,$C$6)*(1+$T$14), 0), ROUND(_xlfn.NORM.INV(I2010, $D$5, $D$6)*(1+$T$14), 0))</f>
        <v>6</v>
      </c>
      <c r="K2010" s="20">
        <f ca="1">RAND()</f>
        <v>0.51613541214904912</v>
      </c>
      <c r="L2010" s="18">
        <f ca="1">IF(B2010=1, ROUND(_xlfn.NORM.INV(K2010,$C$7,$C$8), 2), ROUND(_xlfn.NORM.INV(K2010, $D$7, $D$8), 2))</f>
        <v>10510.82</v>
      </c>
      <c r="M2010" s="15">
        <f ca="1">MIN(E2010,J2010)</f>
        <v>6</v>
      </c>
      <c r="N2010" s="15">
        <f ca="1">RAND()</f>
        <v>0.94477654867105509</v>
      </c>
      <c r="O2010" s="19">
        <f ca="1">(IF(B2010=1, $G$21+($G$22-$G$21)*N2010, $H$21+($H$22-$H$21)*N2010))</f>
        <v>3.8343296460131654E-2</v>
      </c>
      <c r="P2010" s="15">
        <f ca="1">ROUND(M2010*(1-O2010), 0)</f>
        <v>6</v>
      </c>
      <c r="Q2010" s="20">
        <f ca="1">RAND()</f>
        <v>0.21263718594580017</v>
      </c>
      <c r="R2010" s="15">
        <f ca="1">IF(B2010=1, ROUND(_xlfn.NORM.INV(Q2010,$C$9,$C$10)*(1+$T$14), 0), ROUND(_xlfn.NORM.INV(Q2010, $D$9, $D$10)*(1+$T$14), 0))</f>
        <v>32</v>
      </c>
      <c r="S2010" s="20">
        <f ca="1">RAND()</f>
        <v>0.75598127960524741</v>
      </c>
      <c r="T2010" s="18">
        <f ca="1">IF(B2010=1, ROUND(_xlfn.NORM.INV(S2010,$C$11,$C$12), 2), ROUND(_xlfn.NORM.INV(S2010, $D$11, $D$12), 2))</f>
        <v>5404.21</v>
      </c>
      <c r="U2010" s="15">
        <f ca="1">MIN(F2010,R2010)</f>
        <v>32</v>
      </c>
      <c r="V2010" s="15">
        <f ca="1">RAND()</f>
        <v>0.57402256371437566</v>
      </c>
      <c r="W2010" s="19">
        <f ca="1">(IF(B2010=1, $G$21+($G$22-$G$21)*V2010, $H$21+($H$22-$H$21)*V2010))</f>
        <v>2.722067691143127E-2</v>
      </c>
      <c r="X2010" s="15">
        <f ca="1">ROUND(U2010*(1-W2010), 0)</f>
        <v>31</v>
      </c>
      <c r="Y2010" s="20">
        <f ca="1">RAND()</f>
        <v>0.94350929422619489</v>
      </c>
      <c r="Z2010" s="15">
        <f ca="1">IF(B2010=1, ROUND(_xlfn.NORM.INV(Y2010,$C$13,$C$14)*(1+$T$14), 0), ROUND(_xlfn.NORM.INV(Y2010, $D$13, $D$14)*(1+$T$14), 0))</f>
        <v>51</v>
      </c>
      <c r="AA2010" s="20">
        <f ca="1">RAND()</f>
        <v>0.60606214988346463</v>
      </c>
      <c r="AB2010" s="18">
        <f ca="1">IF(B2010=1, ROUND(_xlfn.NORM.INV(AA2010,$C$15,$C$16), 2), ROUND(_xlfn.NORM.INV(AA2010, $D$15, $D$16), 2))</f>
        <v>2830.67</v>
      </c>
      <c r="AC2010" s="15">
        <f ca="1">MIN(G2010,Z2010)</f>
        <v>51</v>
      </c>
      <c r="AD2010" s="15">
        <f ca="1">RAND()</f>
        <v>0.39995157534294667</v>
      </c>
      <c r="AE2010" s="19">
        <f ca="1">(IF(B2010=1, $G$21+($G$22-$G$21)*AD2010, $H$21+($H$22-$H$21)*AD2010))</f>
        <v>2.1998547260288402E-2</v>
      </c>
      <c r="AF2010" s="15">
        <f ca="1">ROUND(AC2010*(1-AE2010), 0)</f>
        <v>50</v>
      </c>
      <c r="AG2010" s="20">
        <f ca="1">RAND()</f>
        <v>0.64509818857275725</v>
      </c>
      <c r="AH2010" s="15">
        <f ca="1">IF(B2010=1, ROUND(_xlfn.NORM.INV(AG2010,$C$17,$C$18)*(1+$T$14), 0), ROUND(_xlfn.NORM.INV(AG2010, $D$17, $D$18)*(1+$T$14), 0))</f>
        <v>219</v>
      </c>
      <c r="AI2010" s="20">
        <f ca="1">RAND()</f>
        <v>0.77435693721083276</v>
      </c>
      <c r="AJ2010" s="18">
        <f ca="1">IF(B2010=1, ROUND(_xlfn.NORM.INV(AI2010,$C$19,$C$20), 2), ROUND(_xlfn.NORM.INV(AI2010, $D$19, $D$20), 2))</f>
        <v>1805.95</v>
      </c>
      <c r="AK2010" s="15">
        <f ca="1">MIN(ROUND(H2010*(1+$C$22),0),AH2010)</f>
        <v>219</v>
      </c>
      <c r="AL2010" s="20">
        <f ca="1">RAND()</f>
        <v>0.81534095896685954</v>
      </c>
      <c r="AM2010" s="19">
        <f ca="1">(IF(B2010=1, $G$21+($G$22-$G$21)*AL2010, $H$21+($H$22-$H$21)*AL2010))</f>
        <v>3.4460228769005785E-2</v>
      </c>
      <c r="AN2010" s="15">
        <f ca="1">ROUND(AK2010*(1-AM2010), 0)</f>
        <v>211</v>
      </c>
      <c r="AO2010" s="18">
        <f ca="1">SUM(IF(AN2010&gt;H2010, (AN2010-H2010)*($G$23+AJ2010), 0),IF(AF2010&gt;G2010,(AF2010-G2010)*($G$23+AB2010),0),IF(X2010&gt;F2010,(X2010-F2010)*($G$23+T2010),0),IF(P2010&gt;E2010,(P2010-E2010)*($G$23+L2010),0))</f>
        <v>0</v>
      </c>
      <c r="AP2010" s="18">
        <f>-$C$24</f>
        <v>-313614.51120000001</v>
      </c>
      <c r="AQ2010" s="17">
        <f ca="1">L2010*P2010+T2010*X2010+AB2010*AF2010+AJ2010*AN2010-AO2010+AP2010</f>
        <v>439569.8688</v>
      </c>
      <c r="AS2010" s="21">
        <f ca="1">SUM(IF(AN2010&gt;H2010, (AN2010-H2010), 0),IF(AF2010&gt;G2010,(AF2010-G2010),0),IF(X2010&gt;F2010,(X2010-F2010),0),IF(P2010&gt;E2010,(P2010-E2010),0))</f>
        <v>0</v>
      </c>
    </row>
    <row r="2011" spans="1:45" x14ac:dyDescent="0.4">
      <c r="A2011" s="15">
        <v>1983</v>
      </c>
      <c r="B2011" s="15">
        <f ca="1">IF(RAND() &lt; (8/12), 0, 1)</f>
        <v>0</v>
      </c>
      <c r="C2011" s="20">
        <f ca="1">RAND()</f>
        <v>0.94440009816123405</v>
      </c>
      <c r="D2011" s="15" t="str">
        <f ca="1">LOOKUP(C2011,$H$13:$H$16,$F$13:$F$16)</f>
        <v>Boeing 777-300ER</v>
      </c>
      <c r="E2011" s="15">
        <f ca="1">LOOKUP(D2011,$F$6:$F$9,$I$6:$I$9)</f>
        <v>8</v>
      </c>
      <c r="F2011" s="15">
        <f ca="1">LOOKUP(D2011,$F$6:$F$9,$J$6:$J$9)</f>
        <v>40</v>
      </c>
      <c r="G2011" s="15">
        <f ca="1">LOOKUP(D2011,$F$6:$F$9,$K$6:$K$9)</f>
        <v>24</v>
      </c>
      <c r="H2011" s="15">
        <f ca="1">LOOKUP(D2011,$F$6:$F$9,$L$6:$L$9)</f>
        <v>260</v>
      </c>
      <c r="I2011" s="20">
        <f ca="1">RAND()</f>
        <v>0.65198732465523734</v>
      </c>
      <c r="J2011" s="15">
        <f ca="1">IF(B2011=1, ROUND(_xlfn.NORM.INV(I2011,$C$5,$C$6)*(1+$T$14), 0), ROUND(_xlfn.NORM.INV(I2011, $D$5, $D$6)*(1+$T$14), 0))</f>
        <v>5</v>
      </c>
      <c r="K2011" s="20">
        <f ca="1">RAND()</f>
        <v>0.62792012317344437</v>
      </c>
      <c r="L2011" s="18">
        <f ca="1">IF(B2011=1, ROUND(_xlfn.NORM.INV(K2011,$C$7,$C$8), 2), ROUND(_xlfn.NORM.INV(K2011, $D$7, $D$8), 2))</f>
        <v>10641.12</v>
      </c>
      <c r="M2011" s="15">
        <f ca="1">MIN(E2011,J2011)</f>
        <v>5</v>
      </c>
      <c r="N2011" s="15">
        <f ca="1">RAND()</f>
        <v>0.78439122985020138</v>
      </c>
      <c r="O2011" s="19">
        <f ca="1">(IF(B2011=1, $G$21+($G$22-$G$21)*N2011, $H$21+($H$22-$H$21)*N2011))</f>
        <v>3.3531736895506044E-2</v>
      </c>
      <c r="P2011" s="15">
        <f ca="1">ROUND(M2011*(1-O2011), 0)</f>
        <v>5</v>
      </c>
      <c r="Q2011" s="20">
        <f ca="1">RAND()</f>
        <v>0.57108423629694438</v>
      </c>
      <c r="R2011" s="15">
        <f ca="1">IF(B2011=1, ROUND(_xlfn.NORM.INV(Q2011,$C$9,$C$10)*(1+$T$14), 0), ROUND(_xlfn.NORM.INV(Q2011, $D$9, $D$10)*(1+$T$14), 0))</f>
        <v>42</v>
      </c>
      <c r="S2011" s="20">
        <f ca="1">RAND()</f>
        <v>0.26257288914479104</v>
      </c>
      <c r="T2011" s="18">
        <f ca="1">IF(B2011=1, ROUND(_xlfn.NORM.INV(S2011,$C$11,$C$12), 2), ROUND(_xlfn.NORM.INV(S2011, $D$11, $D$12), 2))</f>
        <v>5101.3900000000003</v>
      </c>
      <c r="U2011" s="15">
        <f ca="1">MIN(F2011,R2011)</f>
        <v>40</v>
      </c>
      <c r="V2011" s="15">
        <f ca="1">RAND()</f>
        <v>0.50160597723522427</v>
      </c>
      <c r="W2011" s="19">
        <f ca="1">(IF(B2011=1, $G$21+($G$22-$G$21)*V2011, $H$21+($H$22-$H$21)*V2011))</f>
        <v>2.5048179317056728E-2</v>
      </c>
      <c r="X2011" s="15">
        <f ca="1">ROUND(U2011*(1-W2011), 0)</f>
        <v>39</v>
      </c>
      <c r="Y2011" s="20">
        <f ca="1">RAND()</f>
        <v>0.37126593421656029</v>
      </c>
      <c r="Z2011" s="15">
        <f ca="1">IF(B2011=1, ROUND(_xlfn.NORM.INV(Y2011,$C$13,$C$14)*(1+$T$14), 0), ROUND(_xlfn.NORM.INV(Y2011, $D$13, $D$14)*(1+$T$14), 0))</f>
        <v>33</v>
      </c>
      <c r="AA2011" s="20">
        <f ca="1">RAND()</f>
        <v>0.41974415066824255</v>
      </c>
      <c r="AB2011" s="18">
        <f ca="1">IF(B2011=1, ROUND(_xlfn.NORM.INV(AA2011,$C$15,$C$16), 2), ROUND(_xlfn.NORM.INV(AA2011, $D$15, $D$16), 2))</f>
        <v>2773.35</v>
      </c>
      <c r="AC2011" s="15">
        <f ca="1">MIN(G2011,Z2011)</f>
        <v>24</v>
      </c>
      <c r="AD2011" s="15">
        <f ca="1">RAND()</f>
        <v>0.41540696397197407</v>
      </c>
      <c r="AE2011" s="19">
        <f ca="1">(IF(B2011=1, $G$21+($G$22-$G$21)*AD2011, $H$21+($H$22-$H$21)*AD2011))</f>
        <v>2.2462208919159222E-2</v>
      </c>
      <c r="AF2011" s="15">
        <f ca="1">ROUND(AC2011*(1-AE2011), 0)</f>
        <v>23</v>
      </c>
      <c r="AG2011" s="20">
        <f ca="1">RAND()</f>
        <v>0.50300841890610226</v>
      </c>
      <c r="AH2011" s="15">
        <f ca="1">IF(B2011=1, ROUND(_xlfn.NORM.INV(AG2011,$C$17,$C$18)*(1+$T$14), 0), ROUND(_xlfn.NORM.INV(AG2011, $D$17, $D$18)*(1+$T$14), 0))</f>
        <v>200</v>
      </c>
      <c r="AI2011" s="20">
        <f ca="1">RAND()</f>
        <v>0.42157697954386442</v>
      </c>
      <c r="AJ2011" s="18">
        <f ca="1">IF(B2011=1, ROUND(_xlfn.NORM.INV(AI2011,$C$19,$C$20), 2), ROUND(_xlfn.NORM.INV(AI2011, $D$19, $D$20), 2))</f>
        <v>1733.7</v>
      </c>
      <c r="AK2011" s="15">
        <f ca="1">MIN(ROUND(H2011*(1+$C$22),0),AH2011)</f>
        <v>200</v>
      </c>
      <c r="AL2011" s="20">
        <f ca="1">RAND()</f>
        <v>0.98127916141983662</v>
      </c>
      <c r="AM2011" s="19">
        <f ca="1">(IF(B2011=1, $G$21+($G$22-$G$21)*AL2011, $H$21+($H$22-$H$21)*AL2011))</f>
        <v>3.9438374842595096E-2</v>
      </c>
      <c r="AN2011" s="15">
        <f ca="1">ROUND(AK2011*(1-AM2011), 0)</f>
        <v>192</v>
      </c>
      <c r="AO2011" s="18">
        <f ca="1">SUM(IF(AN2011&gt;H2011, (AN2011-H2011)*($G$23+AJ2011), 0),IF(AF2011&gt;G2011,(AF2011-G2011)*($G$23+AB2011),0),IF(X2011&gt;F2011,(X2011-F2011)*($G$23+T2011),0),IF(P2011&gt;E2011,(P2011-E2011)*($G$23+L2011),0))</f>
        <v>0</v>
      </c>
      <c r="AP2011" s="18">
        <f>-$C$24</f>
        <v>-313614.51120000001</v>
      </c>
      <c r="AQ2011" s="17">
        <f ca="1">L2011*P2011+T2011*X2011+AB2011*AF2011+AJ2011*AN2011-AO2011+AP2011</f>
        <v>335202.7488</v>
      </c>
      <c r="AS2011" s="21">
        <f ca="1">SUM(IF(AN2011&gt;H2011, (AN2011-H2011), 0),IF(AF2011&gt;G2011,(AF2011-G2011),0),IF(X2011&gt;F2011,(X2011-F2011),0),IF(P2011&gt;E2011,(P2011-E2011),0))</f>
        <v>0</v>
      </c>
    </row>
    <row r="2012" spans="1:45" x14ac:dyDescent="0.4">
      <c r="A2012" s="15">
        <v>1984</v>
      </c>
      <c r="B2012" s="15">
        <f ca="1">IF(RAND() &lt; (8/12), 0, 1)</f>
        <v>0</v>
      </c>
      <c r="C2012" s="20">
        <f ca="1">RAND()</f>
        <v>0.42794364770584947</v>
      </c>
      <c r="D2012" s="15" t="str">
        <f ca="1">LOOKUP(C2012,$H$13:$H$16,$F$13:$F$16)</f>
        <v>Airbus A380-800</v>
      </c>
      <c r="E2012" s="15">
        <f ca="1">LOOKUP(D2012,$F$6:$F$9,$I$6:$I$9)</f>
        <v>14</v>
      </c>
      <c r="F2012" s="15">
        <f ca="1">LOOKUP(D2012,$F$6:$F$9,$J$6:$J$9)</f>
        <v>76</v>
      </c>
      <c r="G2012" s="15">
        <f ca="1">LOOKUP(D2012,$F$6:$F$9,$K$6:$K$9)</f>
        <v>56</v>
      </c>
      <c r="H2012" s="15">
        <f ca="1">LOOKUP(D2012,$F$6:$F$9,$L$6:$L$9)</f>
        <v>341</v>
      </c>
      <c r="I2012" s="20">
        <f ca="1">RAND()</f>
        <v>0.84005352504671771</v>
      </c>
      <c r="J2012" s="15">
        <f ca="1">IF(B2012=1, ROUND(_xlfn.NORM.INV(I2012,$C$5,$C$6)*(1+$T$14), 0), ROUND(_xlfn.NORM.INV(I2012, $D$5, $D$6)*(1+$T$14), 0))</f>
        <v>5</v>
      </c>
      <c r="K2012" s="20">
        <f ca="1">RAND()</f>
        <v>0.63243164611509328</v>
      </c>
      <c r="L2012" s="18">
        <f ca="1">IF(B2012=1, ROUND(_xlfn.NORM.INV(K2012,$C$7,$C$8), 2), ROUND(_xlfn.NORM.INV(K2012, $D$7, $D$8), 2))</f>
        <v>10646.56</v>
      </c>
      <c r="M2012" s="15">
        <f ca="1">MIN(E2012,J2012)</f>
        <v>5</v>
      </c>
      <c r="N2012" s="15">
        <f ca="1">RAND()</f>
        <v>0.22057564719562439</v>
      </c>
      <c r="O2012" s="19">
        <f ca="1">(IF(B2012=1, $G$21+($G$22-$G$21)*N2012, $H$21+($H$22-$H$21)*N2012))</f>
        <v>1.6617269415868732E-2</v>
      </c>
      <c r="P2012" s="15">
        <f ca="1">ROUND(M2012*(1-O2012), 0)</f>
        <v>5</v>
      </c>
      <c r="Q2012" s="20">
        <f ca="1">RAND()</f>
        <v>0.61375638757850581</v>
      </c>
      <c r="R2012" s="15">
        <f ca="1">IF(B2012=1, ROUND(_xlfn.NORM.INV(Q2012,$C$9,$C$10)*(1+$T$14), 0), ROUND(_xlfn.NORM.INV(Q2012, $D$9, $D$10)*(1+$T$14), 0))</f>
        <v>43</v>
      </c>
      <c r="S2012" s="20">
        <f ca="1">RAND()</f>
        <v>0.27330740853001678</v>
      </c>
      <c r="T2012" s="18">
        <f ca="1">IF(B2012=1, ROUND(_xlfn.NORM.INV(S2012,$C$11,$C$12), 2), ROUND(_xlfn.NORM.INV(S2012, $D$11, $D$12), 2))</f>
        <v>5108.8100000000004</v>
      </c>
      <c r="U2012" s="15">
        <f ca="1">MIN(F2012,R2012)</f>
        <v>43</v>
      </c>
      <c r="V2012" s="15">
        <f ca="1">RAND()</f>
        <v>0.41070117576162712</v>
      </c>
      <c r="W2012" s="19">
        <f ca="1">(IF(B2012=1, $G$21+($G$22-$G$21)*V2012, $H$21+($H$22-$H$21)*V2012))</f>
        <v>2.2321035272848816E-2</v>
      </c>
      <c r="X2012" s="15">
        <f ca="1">ROUND(U2012*(1-W2012), 0)</f>
        <v>42</v>
      </c>
      <c r="Y2012" s="20">
        <f ca="1">RAND()</f>
        <v>0.72049820697155975</v>
      </c>
      <c r="Z2012" s="15">
        <f ca="1">IF(B2012=1, ROUND(_xlfn.NORM.INV(Y2012,$C$13,$C$14)*(1+$T$14), 0), ROUND(_xlfn.NORM.INV(Y2012, $D$13, $D$14)*(1+$T$14), 0))</f>
        <v>41</v>
      </c>
      <c r="AA2012" s="20">
        <f ca="1">RAND()</f>
        <v>0.32957515810727245</v>
      </c>
      <c r="AB2012" s="18">
        <f ca="1">IF(B2012=1, ROUND(_xlfn.NORM.INV(AA2012,$C$15,$C$16), 2), ROUND(_xlfn.NORM.INV(AA2012, $D$15, $D$16), 2))</f>
        <v>2744.36</v>
      </c>
      <c r="AC2012" s="15">
        <f ca="1">MIN(G2012,Z2012)</f>
        <v>41</v>
      </c>
      <c r="AD2012" s="15">
        <f ca="1">RAND()</f>
        <v>0.39463379340887805</v>
      </c>
      <c r="AE2012" s="19">
        <f ca="1">(IF(B2012=1, $G$21+($G$22-$G$21)*AD2012, $H$21+($H$22-$H$21)*AD2012))</f>
        <v>2.1839013802266341E-2</v>
      </c>
      <c r="AF2012" s="15">
        <f ca="1">ROUND(AC2012*(1-AE2012), 0)</f>
        <v>40</v>
      </c>
      <c r="AG2012" s="20">
        <f ca="1">RAND()</f>
        <v>0.8922845268758699</v>
      </c>
      <c r="AH2012" s="15">
        <f ca="1">IF(B2012=1, ROUND(_xlfn.NORM.INV(AG2012,$C$17,$C$18)*(1+$T$14), 0), ROUND(_xlfn.NORM.INV(AG2012, $D$17, $D$18)*(1+$T$14), 0))</f>
        <v>265</v>
      </c>
      <c r="AI2012" s="20">
        <f ca="1">RAND()</f>
        <v>0.90218147162244389</v>
      </c>
      <c r="AJ2012" s="18">
        <f ca="1">IF(B2012=1, ROUND(_xlfn.NORM.INV(AI2012,$C$19,$C$20), 2), ROUND(_xlfn.NORM.INV(AI2012, $D$19, $D$20), 2))</f>
        <v>1847.03</v>
      </c>
      <c r="AK2012" s="15">
        <f ca="1">MIN(ROUND(H2012*(1+$C$22),0),AH2012)</f>
        <v>265</v>
      </c>
      <c r="AL2012" s="20">
        <f ca="1">RAND()</f>
        <v>0.52711488354560998</v>
      </c>
      <c r="AM2012" s="19">
        <f ca="1">(IF(B2012=1, $G$21+($G$22-$G$21)*AL2012, $H$21+($H$22-$H$21)*AL2012))</f>
        <v>2.5813446506368298E-2</v>
      </c>
      <c r="AN2012" s="15">
        <f ca="1">ROUND(AK2012*(1-AM2012), 0)</f>
        <v>258</v>
      </c>
      <c r="AO2012" s="18">
        <f ca="1">SUM(IF(AN2012&gt;H2012, (AN2012-H2012)*($G$23+AJ2012), 0),IF(AF2012&gt;G2012,(AF2012-G2012)*($G$23+AB2012),0),IF(X2012&gt;F2012,(X2012-F2012)*($G$23+T2012),0),IF(P2012&gt;E2012,(P2012-E2012)*($G$23+L2012),0))</f>
        <v>0</v>
      </c>
      <c r="AP2012" s="18">
        <f>-$C$24</f>
        <v>-313614.51120000001</v>
      </c>
      <c r="AQ2012" s="17">
        <f ca="1">L2012*P2012+T2012*X2012+AB2012*AF2012+AJ2012*AN2012-AO2012+AP2012</f>
        <v>540496.4487999999</v>
      </c>
      <c r="AS2012" s="21">
        <f ca="1">SUM(IF(AN2012&gt;H2012, (AN2012-H2012), 0),IF(AF2012&gt;G2012,(AF2012-G2012),0),IF(X2012&gt;F2012,(X2012-F2012),0),IF(P2012&gt;E2012,(P2012-E2012),0))</f>
        <v>0</v>
      </c>
    </row>
    <row r="2013" spans="1:45" x14ac:dyDescent="0.4">
      <c r="A2013" s="15">
        <v>1985</v>
      </c>
      <c r="B2013" s="15">
        <f ca="1">IF(RAND() &lt; (8/12), 0, 1)</f>
        <v>0</v>
      </c>
      <c r="C2013" s="20">
        <f ca="1">RAND()</f>
        <v>0.10037031668252383</v>
      </c>
      <c r="D2013" s="15" t="str">
        <f ca="1">LOOKUP(C2013,$H$13:$H$16,$F$13:$F$16)</f>
        <v>Airbus A350-900</v>
      </c>
      <c r="E2013" s="15">
        <f ca="1">LOOKUP(D2013,$F$6:$F$9,$I$6:$I$9)</f>
        <v>0</v>
      </c>
      <c r="F2013" s="15">
        <f ca="1">LOOKUP(D2013,$F$6:$F$9,$J$6:$J$9)</f>
        <v>32</v>
      </c>
      <c r="G2013" s="15">
        <f ca="1">LOOKUP(D2013,$F$6:$F$9,$K$6:$K$9)</f>
        <v>21</v>
      </c>
      <c r="H2013" s="15">
        <f ca="1">LOOKUP(D2013,$F$6:$F$9,$L$6:$L$9)</f>
        <v>259</v>
      </c>
      <c r="I2013" s="20">
        <f ca="1">RAND()</f>
        <v>0.40985683920152083</v>
      </c>
      <c r="J2013" s="15">
        <f ca="1">IF(B2013=1, ROUND(_xlfn.NORM.INV(I2013,$C$5,$C$6)*(1+$T$14), 0), ROUND(_xlfn.NORM.INV(I2013, $D$5, $D$6)*(1+$T$14), 0))</f>
        <v>4</v>
      </c>
      <c r="K2013" s="20">
        <f ca="1">RAND()</f>
        <v>3.7156770405743722E-2</v>
      </c>
      <c r="L2013" s="18">
        <f ca="1">IF(B2013=1, ROUND(_xlfn.NORM.INV(K2013,$C$7,$C$8), 2), ROUND(_xlfn.NORM.INV(K2013, $D$7, $D$8), 2))</f>
        <v>9679</v>
      </c>
      <c r="M2013" s="15">
        <f ca="1">MIN(E2013,J2013)</f>
        <v>0</v>
      </c>
      <c r="N2013" s="15">
        <f ca="1">RAND()</f>
        <v>0.29502097492302659</v>
      </c>
      <c r="O2013" s="19">
        <f ca="1">(IF(B2013=1, $G$21+($G$22-$G$21)*N2013, $H$21+($H$22-$H$21)*N2013))</f>
        <v>1.8850629247690799E-2</v>
      </c>
      <c r="P2013" s="15">
        <f ca="1">ROUND(M2013*(1-O2013), 0)</f>
        <v>0</v>
      </c>
      <c r="Q2013" s="20">
        <f ca="1">RAND()</f>
        <v>0.68433996609708725</v>
      </c>
      <c r="R2013" s="15">
        <f ca="1">IF(B2013=1, ROUND(_xlfn.NORM.INV(Q2013,$C$9,$C$10)*(1+$T$14), 0), ROUND(_xlfn.NORM.INV(Q2013, $D$9, $D$10)*(1+$T$14), 0))</f>
        <v>45</v>
      </c>
      <c r="S2013" s="20">
        <f ca="1">RAND()</f>
        <v>0.46085914232812697</v>
      </c>
      <c r="T2013" s="18">
        <f ca="1">IF(B2013=1, ROUND(_xlfn.NORM.INV(S2013,$C$11,$C$12), 2), ROUND(_xlfn.NORM.INV(S2013, $D$11, $D$12), 2))</f>
        <v>5223.8</v>
      </c>
      <c r="U2013" s="15">
        <f ca="1">MIN(F2013,R2013)</f>
        <v>32</v>
      </c>
      <c r="V2013" s="15">
        <f ca="1">RAND()</f>
        <v>0.76958616912904121</v>
      </c>
      <c r="W2013" s="19">
        <f ca="1">(IF(B2013=1, $G$21+($G$22-$G$21)*V2013, $H$21+($H$22-$H$21)*V2013))</f>
        <v>3.3087585073871238E-2</v>
      </c>
      <c r="X2013" s="15">
        <f ca="1">ROUND(U2013*(1-W2013), 0)</f>
        <v>31</v>
      </c>
      <c r="Y2013" s="20">
        <f ca="1">RAND()</f>
        <v>0.86660640559284019</v>
      </c>
      <c r="Z2013" s="15">
        <f ca="1">IF(B2013=1, ROUND(_xlfn.NORM.INV(Y2013,$C$13,$C$14)*(1+$T$14), 0), ROUND(_xlfn.NORM.INV(Y2013, $D$13, $D$14)*(1+$T$14), 0))</f>
        <v>46</v>
      </c>
      <c r="AA2013" s="20">
        <f ca="1">RAND()</f>
        <v>0.19940453065947483</v>
      </c>
      <c r="AB2013" s="18">
        <f ca="1">IF(B2013=1, ROUND(_xlfn.NORM.INV(AA2013,$C$15,$C$16), 2), ROUND(_xlfn.NORM.INV(AA2013, $D$15, $D$16), 2))</f>
        <v>2695.42</v>
      </c>
      <c r="AC2013" s="15">
        <f ca="1">MIN(G2013,Z2013)</f>
        <v>21</v>
      </c>
      <c r="AD2013" s="15">
        <f ca="1">RAND()</f>
        <v>0.37666963599861192</v>
      </c>
      <c r="AE2013" s="19">
        <f ca="1">(IF(B2013=1, $G$21+($G$22-$G$21)*AD2013, $H$21+($H$22-$H$21)*AD2013))</f>
        <v>2.1300089079958357E-2</v>
      </c>
      <c r="AF2013" s="15">
        <f ca="1">ROUND(AC2013*(1-AE2013), 0)</f>
        <v>21</v>
      </c>
      <c r="AG2013" s="20">
        <f ca="1">RAND()</f>
        <v>0.35295848625167725</v>
      </c>
      <c r="AH2013" s="15">
        <f ca="1">IF(B2013=1, ROUND(_xlfn.NORM.INV(AG2013,$C$17,$C$18)*(1+$T$14), 0), ROUND(_xlfn.NORM.INV(AG2013, $D$17, $D$18)*(1+$T$14), 0))</f>
        <v>180</v>
      </c>
      <c r="AI2013" s="20">
        <f ca="1">RAND()</f>
        <v>0.44314243352879601</v>
      </c>
      <c r="AJ2013" s="18">
        <f ca="1">IF(B2013=1, ROUND(_xlfn.NORM.INV(AI2013,$C$19,$C$20), 2), ROUND(_xlfn.NORM.INV(AI2013, $D$19, $D$20), 2))</f>
        <v>1737.87</v>
      </c>
      <c r="AK2013" s="15">
        <f ca="1">MIN(ROUND(H2013*(1+$C$22),0),AH2013)</f>
        <v>180</v>
      </c>
      <c r="AL2013" s="20">
        <f ca="1">RAND()</f>
        <v>0.33071767415689923</v>
      </c>
      <c r="AM2013" s="19">
        <f ca="1">(IF(B2013=1, $G$21+($G$22-$G$21)*AL2013, $H$21+($H$22-$H$21)*AL2013))</f>
        <v>1.9921530224706975E-2</v>
      </c>
      <c r="AN2013" s="15">
        <f ca="1">ROUND(AK2013*(1-AM2013), 0)</f>
        <v>176</v>
      </c>
      <c r="AO2013" s="18">
        <f ca="1">SUM(IF(AN2013&gt;H2013, (AN2013-H2013)*($G$23+AJ2013), 0),IF(AF2013&gt;G2013,(AF2013-G2013)*($G$23+AB2013),0),IF(X2013&gt;F2013,(X2013-F2013)*($G$23+T2013),0),IF(P2013&gt;E2013,(P2013-E2013)*($G$23+L2013),0))</f>
        <v>0</v>
      </c>
      <c r="AP2013" s="18">
        <f>-$C$24</f>
        <v>-313614.51120000001</v>
      </c>
      <c r="AQ2013" s="17">
        <f ca="1">L2013*P2013+T2013*X2013+AB2013*AF2013+AJ2013*AN2013-AO2013+AP2013</f>
        <v>210792.22879999998</v>
      </c>
      <c r="AS2013" s="21">
        <f ca="1">SUM(IF(AN2013&gt;H2013, (AN2013-H2013), 0),IF(AF2013&gt;G2013,(AF2013-G2013),0),IF(X2013&gt;F2013,(X2013-F2013),0),IF(P2013&gt;E2013,(P2013-E2013),0))</f>
        <v>0</v>
      </c>
    </row>
    <row r="2014" spans="1:45" x14ac:dyDescent="0.4">
      <c r="A2014" s="15">
        <v>1986</v>
      </c>
      <c r="B2014" s="15">
        <f ca="1">IF(RAND() &lt; (8/12), 0, 1)</f>
        <v>1</v>
      </c>
      <c r="C2014" s="20">
        <f ca="1">RAND()</f>
        <v>0.5920975954191926</v>
      </c>
      <c r="D2014" s="15" t="str">
        <f ca="1">LOOKUP(C2014,$H$13:$H$16,$F$13:$F$16)</f>
        <v>Boeing 777-200LR</v>
      </c>
      <c r="E2014" s="15">
        <f ca="1">LOOKUP(D2014,$F$6:$F$9,$I$6:$I$9)</f>
        <v>0</v>
      </c>
      <c r="F2014" s="15">
        <f ca="1">LOOKUP(D2014,$F$6:$F$9,$J$6:$J$9)</f>
        <v>38</v>
      </c>
      <c r="G2014" s="15">
        <f ca="1">LOOKUP(D2014,$F$6:$F$9,$K$6:$K$9)</f>
        <v>0</v>
      </c>
      <c r="H2014" s="15">
        <f ca="1">LOOKUP(D2014,$F$6:$F$9,$L$6:$L$9)</f>
        <v>264</v>
      </c>
      <c r="I2014" s="20">
        <f ca="1">RAND()</f>
        <v>0.43347240233678641</v>
      </c>
      <c r="J2014" s="15">
        <f ca="1">IF(B2014=1, ROUND(_xlfn.NORM.INV(I2014,$C$5,$C$6)*(1+$T$14), 0), ROUND(_xlfn.NORM.INV(I2014, $D$5, $D$6)*(1+$T$14), 0))</f>
        <v>6</v>
      </c>
      <c r="K2014" s="20">
        <f ca="1">RAND()</f>
        <v>0.34783428452880782</v>
      </c>
      <c r="L2014" s="18">
        <f ca="1">IF(B2014=1, ROUND(_xlfn.NORM.INV(K2014,$C$7,$C$8), 2), ROUND(_xlfn.NORM.INV(K2014, $D$7, $D$8), 2))</f>
        <v>12953.43</v>
      </c>
      <c r="M2014" s="15">
        <f ca="1">MIN(E2014,J2014)</f>
        <v>0</v>
      </c>
      <c r="N2014" s="15">
        <f ca="1">RAND()</f>
        <v>0.91319458091805528</v>
      </c>
      <c r="O2014" s="19">
        <f ca="1">(IF(B2014=1, $G$21+($G$22-$G$21)*N2014, $H$21+($H$22-$H$21)*N2014))</f>
        <v>4.696181033213194E-2</v>
      </c>
      <c r="P2014" s="15">
        <f ca="1">ROUND(M2014*(1-O2014), 0)</f>
        <v>0</v>
      </c>
      <c r="Q2014" s="20">
        <f ca="1">RAND()</f>
        <v>0.2956679229750504</v>
      </c>
      <c r="R2014" s="15">
        <f ca="1">IF(B2014=1, ROUND(_xlfn.NORM.INV(Q2014,$C$9,$C$10)*(1+$T$14), 0), ROUND(_xlfn.NORM.INV(Q2014, $D$9, $D$10)*(1+$T$14), 0))</f>
        <v>47</v>
      </c>
      <c r="S2014" s="20">
        <f ca="1">RAND()</f>
        <v>0.94363623447560363</v>
      </c>
      <c r="T2014" s="18">
        <f ca="1">IF(B2014=1, ROUND(_xlfn.NORM.INV(S2014,$C$11,$C$12), 2), ROUND(_xlfn.NORM.INV(S2014, $D$11, $D$12), 2))</f>
        <v>8259.6</v>
      </c>
      <c r="U2014" s="15">
        <f ca="1">MIN(F2014,R2014)</f>
        <v>38</v>
      </c>
      <c r="V2014" s="15">
        <f ca="1">RAND()</f>
        <v>0.64875689197610886</v>
      </c>
      <c r="W2014" s="19">
        <f ca="1">(IF(B2014=1, $G$21+($G$22-$G$21)*V2014, $H$21+($H$22-$H$21)*V2014))</f>
        <v>3.7706491219163807E-2</v>
      </c>
      <c r="X2014" s="15">
        <f ca="1">ROUND(U2014*(1-W2014), 0)</f>
        <v>37</v>
      </c>
      <c r="Y2014" s="20">
        <f ca="1">RAND()</f>
        <v>0.26698832639041004</v>
      </c>
      <c r="Z2014" s="15">
        <f ca="1">IF(B2014=1, ROUND(_xlfn.NORM.INV(Y2014,$C$13,$C$14)*(1+$T$14), 0), ROUND(_xlfn.NORM.INV(Y2014, $D$13, $D$14)*(1+$T$14), 0))</f>
        <v>40</v>
      </c>
      <c r="AA2014" s="20">
        <f ca="1">RAND()</f>
        <v>0.64812235670547069</v>
      </c>
      <c r="AB2014" s="18">
        <f ca="1">IF(B2014=1, ROUND(_xlfn.NORM.INV(AA2014,$C$15,$C$16), 2), ROUND(_xlfn.NORM.INV(AA2014, $D$15, $D$16), 2))</f>
        <v>3825.24</v>
      </c>
      <c r="AC2014" s="15">
        <f ca="1">MIN(G2014,Z2014)</f>
        <v>0</v>
      </c>
      <c r="AD2014" s="15">
        <f ca="1">RAND()</f>
        <v>3.8780527260013686E-2</v>
      </c>
      <c r="AE2014" s="19">
        <f ca="1">(IF(B2014=1, $G$21+($G$22-$G$21)*AD2014, $H$21+($H$22-$H$21)*AD2014))</f>
        <v>1.6357318454100479E-2</v>
      </c>
      <c r="AF2014" s="15">
        <f ca="1">ROUND(AC2014*(1-AE2014), 0)</f>
        <v>0</v>
      </c>
      <c r="AG2014" s="20">
        <f ca="1">RAND()</f>
        <v>0.46684756963730178</v>
      </c>
      <c r="AH2014" s="15">
        <f ca="1">IF(B2014=1, ROUND(_xlfn.NORM.INV(AG2014,$C$17,$C$18)*(1+$T$14), 0), ROUND(_xlfn.NORM.INV(AG2014, $D$17, $D$18)*(1+$T$14), 0))</f>
        <v>294</v>
      </c>
      <c r="AI2014" s="20">
        <f ca="1">RAND()</f>
        <v>1.8466354294535137E-3</v>
      </c>
      <c r="AJ2014" s="18">
        <f ca="1">IF(B2014=1, ROUND(_xlfn.NORM.INV(AI2014,$C$19,$C$20), 2), ROUND(_xlfn.NORM.INV(AI2014, $D$19, $D$20), 2))</f>
        <v>1403.85</v>
      </c>
      <c r="AK2014" s="15">
        <f ca="1">MIN(ROUND(H2014*(1+$C$22),0),AH2014)</f>
        <v>277</v>
      </c>
      <c r="AL2014" s="20">
        <f ca="1">RAND()</f>
        <v>0.47565229609686144</v>
      </c>
      <c r="AM2014" s="19">
        <f ca="1">(IF(B2014=1, $G$21+($G$22-$G$21)*AL2014, $H$21+($H$22-$H$21)*AL2014))</f>
        <v>3.1647830363390153E-2</v>
      </c>
      <c r="AN2014" s="15">
        <f ca="1">ROUND(AK2014*(1-AM2014), 0)</f>
        <v>268</v>
      </c>
      <c r="AO2014" s="18">
        <f ca="1">SUM(IF(AN2014&gt;H2014, (AN2014-H2014)*($G$23+AJ2014), 0),IF(AF2014&gt;G2014,(AF2014-G2014)*($G$23+AB2014),0),IF(X2014&gt;F2014,(X2014-F2014)*($G$23+T2014),0),IF(P2014&gt;E2014,(P2014-E2014)*($G$23+L2014),0))</f>
        <v>9019.4</v>
      </c>
      <c r="AP2014" s="18">
        <f>-$C$24</f>
        <v>-313614.51120000001</v>
      </c>
      <c r="AQ2014" s="17">
        <f ca="1">L2014*P2014+T2014*X2014+AB2014*AF2014+AJ2014*AN2014-AO2014+AP2014</f>
        <v>359203.08879999997</v>
      </c>
      <c r="AS2014" s="21">
        <f ca="1">SUM(IF(AN2014&gt;H2014, (AN2014-H2014), 0),IF(AF2014&gt;G2014,(AF2014-G2014),0),IF(X2014&gt;F2014,(X2014-F2014),0),IF(P2014&gt;E2014,(P2014-E2014),0))</f>
        <v>4</v>
      </c>
    </row>
    <row r="2015" spans="1:45" x14ac:dyDescent="0.4">
      <c r="A2015" s="15">
        <v>1987</v>
      </c>
      <c r="B2015" s="15">
        <f ca="1">IF(RAND() &lt; (8/12), 0, 1)</f>
        <v>0</v>
      </c>
      <c r="C2015" s="20">
        <f ca="1">RAND()</f>
        <v>0.91922310464992718</v>
      </c>
      <c r="D2015" s="15" t="str">
        <f ca="1">LOOKUP(C2015,$H$13:$H$16,$F$13:$F$16)</f>
        <v>Boeing 777-300ER</v>
      </c>
      <c r="E2015" s="15">
        <f ca="1">LOOKUP(D2015,$F$6:$F$9,$I$6:$I$9)</f>
        <v>8</v>
      </c>
      <c r="F2015" s="15">
        <f ca="1">LOOKUP(D2015,$F$6:$F$9,$J$6:$J$9)</f>
        <v>40</v>
      </c>
      <c r="G2015" s="15">
        <f ca="1">LOOKUP(D2015,$F$6:$F$9,$K$6:$K$9)</f>
        <v>24</v>
      </c>
      <c r="H2015" s="15">
        <f ca="1">LOOKUP(D2015,$F$6:$F$9,$L$6:$L$9)</f>
        <v>260</v>
      </c>
      <c r="I2015" s="20">
        <f ca="1">RAND()</f>
        <v>0.82430857134142932</v>
      </c>
      <c r="J2015" s="15">
        <f ca="1">IF(B2015=1, ROUND(_xlfn.NORM.INV(I2015,$C$5,$C$6)*(1+$T$14), 0), ROUND(_xlfn.NORM.INV(I2015, $D$5, $D$6)*(1+$T$14), 0))</f>
        <v>5</v>
      </c>
      <c r="K2015" s="20">
        <f ca="1">RAND()</f>
        <v>0.1643831782280667</v>
      </c>
      <c r="L2015" s="18">
        <f ca="1">IF(B2015=1, ROUND(_xlfn.NORM.INV(K2015,$C$7,$C$8), 2), ROUND(_xlfn.NORM.INV(K2015, $D$7, $D$8), 2))</f>
        <v>10047.280000000001</v>
      </c>
      <c r="M2015" s="15">
        <f ca="1">MIN(E2015,J2015)</f>
        <v>5</v>
      </c>
      <c r="N2015" s="15">
        <f ca="1">RAND()</f>
        <v>0.38772146532647522</v>
      </c>
      <c r="O2015" s="19">
        <f ca="1">(IF(B2015=1, $G$21+($G$22-$G$21)*N2015, $H$21+($H$22-$H$21)*N2015))</f>
        <v>2.1631643959794257E-2</v>
      </c>
      <c r="P2015" s="15">
        <f ca="1">ROUND(M2015*(1-O2015), 0)</f>
        <v>5</v>
      </c>
      <c r="Q2015" s="20">
        <f ca="1">RAND()</f>
        <v>2.5028595600794623E-2</v>
      </c>
      <c r="R2015" s="15">
        <f ca="1">IF(B2015=1, ROUND(_xlfn.NORM.INV(Q2015,$C$9,$C$10)*(1+$T$14), 0), ROUND(_xlfn.NORM.INV(Q2015, $D$9, $D$10)*(1+$T$14), 0))</f>
        <v>19</v>
      </c>
      <c r="S2015" s="20">
        <f ca="1">RAND()</f>
        <v>0.88020974182436496</v>
      </c>
      <c r="T2015" s="18">
        <f ca="1">IF(B2015=1, ROUND(_xlfn.NORM.INV(S2015,$C$11,$C$12), 2), ROUND(_xlfn.NORM.INV(S2015, $D$11, $D$12), 2))</f>
        <v>5514.19</v>
      </c>
      <c r="U2015" s="15">
        <f ca="1">MIN(F2015,R2015)</f>
        <v>19</v>
      </c>
      <c r="V2015" s="15">
        <f ca="1">RAND()</f>
        <v>0.14314805504890171</v>
      </c>
      <c r="W2015" s="19">
        <f ca="1">(IF(B2015=1, $G$21+($G$22-$G$21)*V2015, $H$21+($H$22-$H$21)*V2015))</f>
        <v>1.4294441651467052E-2</v>
      </c>
      <c r="X2015" s="15">
        <f ca="1">ROUND(U2015*(1-W2015), 0)</f>
        <v>19</v>
      </c>
      <c r="Y2015" s="20">
        <f ca="1">RAND()</f>
        <v>0.22169799750266372</v>
      </c>
      <c r="Z2015" s="15">
        <f ca="1">IF(B2015=1, ROUND(_xlfn.NORM.INV(Y2015,$C$13,$C$14)*(1+$T$14), 0), ROUND(_xlfn.NORM.INV(Y2015, $D$13, $D$14)*(1+$T$14), 0))</f>
        <v>28</v>
      </c>
      <c r="AA2015" s="20">
        <f ca="1">RAND()</f>
        <v>0.21930989491745356</v>
      </c>
      <c r="AB2015" s="18">
        <f ca="1">IF(B2015=1, ROUND(_xlfn.NORM.INV(AA2015,$C$15,$C$16), 2), ROUND(_xlfn.NORM.INV(AA2015, $D$15, $D$16), 2))</f>
        <v>2703.84</v>
      </c>
      <c r="AC2015" s="15">
        <f ca="1">MIN(G2015,Z2015)</f>
        <v>24</v>
      </c>
      <c r="AD2015" s="15">
        <f ca="1">RAND()</f>
        <v>0.14350761130351553</v>
      </c>
      <c r="AE2015" s="19">
        <f ca="1">(IF(B2015=1, $G$21+($G$22-$G$21)*AD2015, $H$21+($H$22-$H$21)*AD2015))</f>
        <v>1.4305228339105466E-2</v>
      </c>
      <c r="AF2015" s="15">
        <f ca="1">ROUND(AC2015*(1-AE2015), 0)</f>
        <v>24</v>
      </c>
      <c r="AG2015" s="20">
        <f ca="1">RAND()</f>
        <v>0.92915016825247299</v>
      </c>
      <c r="AH2015" s="15">
        <f ca="1">IF(B2015=1, ROUND(_xlfn.NORM.INV(AG2015,$C$17,$C$18)*(1+$T$14), 0), ROUND(_xlfn.NORM.INV(AG2015, $D$17, $D$18)*(1+$T$14), 0))</f>
        <v>277</v>
      </c>
      <c r="AI2015" s="20">
        <f ca="1">RAND()</f>
        <v>0.33530533652576033</v>
      </c>
      <c r="AJ2015" s="18">
        <f ca="1">IF(B2015=1, ROUND(_xlfn.NORM.INV(AI2015,$C$19,$C$20), 2), ROUND(_xlfn.NORM.INV(AI2015, $D$19, $D$20), 2))</f>
        <v>1716.42</v>
      </c>
      <c r="AK2015" s="15">
        <f ca="1">MIN(ROUND(H2015*(1+$C$22),0),AH2015)</f>
        <v>273</v>
      </c>
      <c r="AL2015" s="20">
        <f ca="1">RAND()</f>
        <v>0.21051281681242096</v>
      </c>
      <c r="AM2015" s="19">
        <f ca="1">(IF(B2015=1, $G$21+($G$22-$G$21)*AL2015, $H$21+($H$22-$H$21)*AL2015))</f>
        <v>1.6315384504372629E-2</v>
      </c>
      <c r="AN2015" s="15">
        <f ca="1">ROUND(AK2015*(1-AM2015), 0)</f>
        <v>269</v>
      </c>
      <c r="AO2015" s="18">
        <f ca="1">SUM(IF(AN2015&gt;H2015, (AN2015-H2015)*($G$23+AJ2015), 0),IF(AF2015&gt;G2015,(AF2015-G2015)*($G$23+AB2015),0),IF(X2015&gt;F2015,(X2015-F2015)*($G$23+T2015),0),IF(P2015&gt;E2015,(P2015-E2015)*($G$23+L2015),0))</f>
        <v>23106.78</v>
      </c>
      <c r="AP2015" s="18">
        <f>-$C$24</f>
        <v>-313614.51120000001</v>
      </c>
      <c r="AQ2015" s="17">
        <f ca="1">L2015*P2015+T2015*X2015+AB2015*AF2015+AJ2015*AN2015-AO2015+AP2015</f>
        <v>344893.85879999999</v>
      </c>
      <c r="AS2015" s="21">
        <f ca="1">SUM(IF(AN2015&gt;H2015, (AN2015-H2015), 0),IF(AF2015&gt;G2015,(AF2015-G2015),0),IF(X2015&gt;F2015,(X2015-F2015),0),IF(P2015&gt;E2015,(P2015-E2015),0))</f>
        <v>9</v>
      </c>
    </row>
    <row r="2016" spans="1:45" x14ac:dyDescent="0.4">
      <c r="A2016" s="15">
        <v>1988</v>
      </c>
      <c r="B2016" s="15">
        <f ca="1">IF(RAND() &lt; (8/12), 0, 1)</f>
        <v>1</v>
      </c>
      <c r="C2016" s="20">
        <f ca="1">RAND()</f>
        <v>0.39514226202500291</v>
      </c>
      <c r="D2016" s="15" t="str">
        <f ca="1">LOOKUP(C2016,$H$13:$H$16,$F$13:$F$16)</f>
        <v>Airbus A380-800</v>
      </c>
      <c r="E2016" s="15">
        <f ca="1">LOOKUP(D2016,$F$6:$F$9,$I$6:$I$9)</f>
        <v>14</v>
      </c>
      <c r="F2016" s="15">
        <f ca="1">LOOKUP(D2016,$F$6:$F$9,$J$6:$J$9)</f>
        <v>76</v>
      </c>
      <c r="G2016" s="15">
        <f ca="1">LOOKUP(D2016,$F$6:$F$9,$K$6:$K$9)</f>
        <v>56</v>
      </c>
      <c r="H2016" s="15">
        <f ca="1">LOOKUP(D2016,$F$6:$F$9,$L$6:$L$9)</f>
        <v>341</v>
      </c>
      <c r="I2016" s="20">
        <f ca="1">RAND()</f>
        <v>0.65708772137760008</v>
      </c>
      <c r="J2016" s="15">
        <f ca="1">IF(B2016=1, ROUND(_xlfn.NORM.INV(I2016,$C$5,$C$6)*(1+$T$14), 0), ROUND(_xlfn.NORM.INV(I2016, $D$5, $D$6)*(1+$T$14), 0))</f>
        <v>7</v>
      </c>
      <c r="K2016" s="20">
        <f ca="1">RAND()</f>
        <v>0.93892778781641273</v>
      </c>
      <c r="L2016" s="18">
        <f ca="1">IF(B2016=1, ROUND(_xlfn.NORM.INV(K2016,$C$7,$C$8), 2), ROUND(_xlfn.NORM.INV(K2016, $D$7, $D$8), 2))</f>
        <v>16446.669999999998</v>
      </c>
      <c r="M2016" s="15">
        <f ca="1">MIN(E2016,J2016)</f>
        <v>7</v>
      </c>
      <c r="N2016" s="15">
        <f ca="1">RAND()</f>
        <v>0.91123304637187097</v>
      </c>
      <c r="O2016" s="19">
        <f ca="1">(IF(B2016=1, $G$21+($G$22-$G$21)*N2016, $H$21+($H$22-$H$21)*N2016))</f>
        <v>4.6893156623015485E-2</v>
      </c>
      <c r="P2016" s="15">
        <f ca="1">ROUND(M2016*(1-O2016), 0)</f>
        <v>7</v>
      </c>
      <c r="Q2016" s="20">
        <f ca="1">RAND()</f>
        <v>0.26039944988611508</v>
      </c>
      <c r="R2016" s="15">
        <f ca="1">IF(B2016=1, ROUND(_xlfn.NORM.INV(Q2016,$C$9,$C$10)*(1+$T$14), 0), ROUND(_xlfn.NORM.INV(Q2016, $D$9, $D$10)*(1+$T$14), 0))</f>
        <v>45</v>
      </c>
      <c r="S2016" s="20">
        <f ca="1">RAND()</f>
        <v>0.29868796556498911</v>
      </c>
      <c r="T2016" s="18">
        <f ca="1">IF(B2016=1, ROUND(_xlfn.NORM.INV(S2016,$C$11,$C$12), 2), ROUND(_xlfn.NORM.INV(S2016, $D$11, $D$12), 2))</f>
        <v>6353.18</v>
      </c>
      <c r="U2016" s="15">
        <f ca="1">MIN(F2016,R2016)</f>
        <v>45</v>
      </c>
      <c r="V2016" s="15">
        <f ca="1">RAND()</f>
        <v>0.19543290771093802</v>
      </c>
      <c r="W2016" s="19">
        <f ca="1">(IF(B2016=1, $G$21+($G$22-$G$21)*V2016, $H$21+($H$22-$H$21)*V2016))</f>
        <v>2.184015176988283E-2</v>
      </c>
      <c r="X2016" s="15">
        <f ca="1">ROUND(U2016*(1-W2016), 0)</f>
        <v>44</v>
      </c>
      <c r="Y2016" s="20">
        <f ca="1">RAND()</f>
        <v>0.66201222534579174</v>
      </c>
      <c r="Z2016" s="15">
        <f ca="1">IF(B2016=1, ROUND(_xlfn.NORM.INV(Y2016,$C$13,$C$14)*(1+$T$14), 0), ROUND(_xlfn.NORM.INV(Y2016, $D$13, $D$14)*(1+$T$14), 0))</f>
        <v>64</v>
      </c>
      <c r="AA2016" s="20">
        <f ca="1">RAND()</f>
        <v>0.30381913216471623</v>
      </c>
      <c r="AB2016" s="18">
        <f ca="1">IF(B2016=1, ROUND(_xlfn.NORM.INV(AA2016,$C$15,$C$16), 2), ROUND(_xlfn.NORM.INV(AA2016, $D$15, $D$16), 2))</f>
        <v>3395.44</v>
      </c>
      <c r="AC2016" s="15">
        <f ca="1">MIN(G2016,Z2016)</f>
        <v>56</v>
      </c>
      <c r="AD2016" s="15">
        <f ca="1">RAND()</f>
        <v>0.57244377081494269</v>
      </c>
      <c r="AE2016" s="19">
        <f ca="1">(IF(B2016=1, $G$21+($G$22-$G$21)*AD2016, $H$21+($H$22-$H$21)*AD2016))</f>
        <v>3.5035531978522994E-2</v>
      </c>
      <c r="AF2016" s="15">
        <f ca="1">ROUND(AC2016*(1-AE2016), 0)</f>
        <v>54</v>
      </c>
      <c r="AG2016" s="20">
        <f ca="1">RAND()</f>
        <v>0.34736868717834635</v>
      </c>
      <c r="AH2016" s="15">
        <f ca="1">IF(B2016=1, ROUND(_xlfn.NORM.INV(AG2016,$C$17,$C$18)*(1+$T$14), 0), ROUND(_xlfn.NORM.INV(AG2016, $D$17, $D$18)*(1+$T$14), 0))</f>
        <v>255</v>
      </c>
      <c r="AI2016" s="20">
        <f ca="1">RAND()</f>
        <v>0.92339661817851515</v>
      </c>
      <c r="AJ2016" s="18">
        <f ca="1">IF(B2016=1, ROUND(_xlfn.NORM.INV(AI2016,$C$19,$C$20), 2), ROUND(_xlfn.NORM.INV(AI2016, $D$19, $D$20), 2))</f>
        <v>2705.78</v>
      </c>
      <c r="AK2016" s="15">
        <f ca="1">MIN(ROUND(H2016*(1+$C$22),0),AH2016)</f>
        <v>255</v>
      </c>
      <c r="AL2016" s="20">
        <f ca="1">RAND()</f>
        <v>0.47833153506612569</v>
      </c>
      <c r="AM2016" s="19">
        <f ca="1">(IF(B2016=1, $G$21+($G$22-$G$21)*AL2016, $H$21+($H$22-$H$21)*AL2016))</f>
        <v>3.1741603727314396E-2</v>
      </c>
      <c r="AN2016" s="15">
        <f ca="1">ROUND(AK2016*(1-AM2016), 0)</f>
        <v>247</v>
      </c>
      <c r="AO2016" s="18">
        <f ca="1">SUM(IF(AN2016&gt;H2016, (AN2016-H2016)*($G$23+AJ2016), 0),IF(AF2016&gt;G2016,(AF2016-G2016)*($G$23+AB2016),0),IF(X2016&gt;F2016,(X2016-F2016)*($G$23+T2016),0),IF(P2016&gt;E2016,(P2016-E2016)*($G$23+L2016),0))</f>
        <v>0</v>
      </c>
      <c r="AP2016" s="18">
        <f>-$C$24</f>
        <v>-313614.51120000001</v>
      </c>
      <c r="AQ2016" s="17">
        <f ca="1">L2016*P2016+T2016*X2016+AB2016*AF2016+AJ2016*AN2016-AO2016+AP2016</f>
        <v>932733.51880000019</v>
      </c>
      <c r="AS2016" s="21">
        <f ca="1">SUM(IF(AN2016&gt;H2016, (AN2016-H2016), 0),IF(AF2016&gt;G2016,(AF2016-G2016),0),IF(X2016&gt;F2016,(X2016-F2016),0),IF(P2016&gt;E2016,(P2016-E2016),0))</f>
        <v>0</v>
      </c>
    </row>
    <row r="2017" spans="1:45" x14ac:dyDescent="0.4">
      <c r="A2017" s="15">
        <v>1989</v>
      </c>
      <c r="B2017" s="15">
        <f ca="1">IF(RAND() &lt; (8/12), 0, 1)</f>
        <v>1</v>
      </c>
      <c r="C2017" s="20">
        <f ca="1">RAND()</f>
        <v>5.7022548886670243E-2</v>
      </c>
      <c r="D2017" s="15" t="str">
        <f ca="1">LOOKUP(C2017,$H$13:$H$16,$F$13:$F$16)</f>
        <v>Airbus A350-900</v>
      </c>
      <c r="E2017" s="15">
        <f ca="1">LOOKUP(D2017,$F$6:$F$9,$I$6:$I$9)</f>
        <v>0</v>
      </c>
      <c r="F2017" s="15">
        <f ca="1">LOOKUP(D2017,$F$6:$F$9,$J$6:$J$9)</f>
        <v>32</v>
      </c>
      <c r="G2017" s="15">
        <f ca="1">LOOKUP(D2017,$F$6:$F$9,$K$6:$K$9)</f>
        <v>21</v>
      </c>
      <c r="H2017" s="15">
        <f ca="1">LOOKUP(D2017,$F$6:$F$9,$L$6:$L$9)</f>
        <v>259</v>
      </c>
      <c r="I2017" s="20">
        <f ca="1">RAND()</f>
        <v>0.84242431604133883</v>
      </c>
      <c r="J2017" s="15">
        <f ca="1">IF(B2017=1, ROUND(_xlfn.NORM.INV(I2017,$C$5,$C$6)*(1+$T$14), 0), ROUND(_xlfn.NORM.INV(I2017, $D$5, $D$6)*(1+$T$14), 0))</f>
        <v>8</v>
      </c>
      <c r="K2017" s="20">
        <f ca="1">RAND()</f>
        <v>0.35014937706740057</v>
      </c>
      <c r="L2017" s="18">
        <f ca="1">IF(B2017=1, ROUND(_xlfn.NORM.INV(K2017,$C$7,$C$8), 2), ROUND(_xlfn.NORM.INV(K2017, $D$7, $D$8), 2))</f>
        <v>12964.71</v>
      </c>
      <c r="M2017" s="15">
        <f ca="1">MIN(E2017,J2017)</f>
        <v>0</v>
      </c>
      <c r="N2017" s="15">
        <f ca="1">RAND()</f>
        <v>0.98033998781690146</v>
      </c>
      <c r="O2017" s="19">
        <f ca="1">(IF(B2017=1, $G$21+($G$22-$G$21)*N2017, $H$21+($H$22-$H$21)*N2017))</f>
        <v>4.9311899573591556E-2</v>
      </c>
      <c r="P2017" s="15">
        <f ca="1">ROUND(M2017*(1-O2017), 0)</f>
        <v>0</v>
      </c>
      <c r="Q2017" s="20">
        <f ca="1">RAND()</f>
        <v>0.10312865050380082</v>
      </c>
      <c r="R2017" s="15">
        <f ca="1">IF(B2017=1, ROUND(_xlfn.NORM.INV(Q2017,$C$9,$C$10)*(1+$T$14), 0), ROUND(_xlfn.NORM.INV(Q2017, $D$9, $D$10)*(1+$T$14), 0))</f>
        <v>29</v>
      </c>
      <c r="S2017" s="20">
        <f ca="1">RAND()</f>
        <v>0.63742029020412061</v>
      </c>
      <c r="T2017" s="18">
        <f ca="1">IF(B2017=1, ROUND(_xlfn.NORM.INV(S2017,$C$11,$C$12), 2), ROUND(_xlfn.NORM.INV(S2017, $D$11, $D$12), 2))</f>
        <v>7146.46</v>
      </c>
      <c r="U2017" s="15">
        <f ca="1">MIN(F2017,R2017)</f>
        <v>29</v>
      </c>
      <c r="V2017" s="15">
        <f ca="1">RAND()</f>
        <v>0.84097314071263163</v>
      </c>
      <c r="W2017" s="19">
        <f ca="1">(IF(B2017=1, $G$21+($G$22-$G$21)*V2017, $H$21+($H$22-$H$21)*V2017))</f>
        <v>4.4434059924942107E-2</v>
      </c>
      <c r="X2017" s="15">
        <f ca="1">ROUND(U2017*(1-W2017), 0)</f>
        <v>28</v>
      </c>
      <c r="Y2017" s="20">
        <f ca="1">RAND()</f>
        <v>0.52985393304846273</v>
      </c>
      <c r="Z2017" s="15">
        <f ca="1">IF(B2017=1, ROUND(_xlfn.NORM.INV(Y2017,$C$13,$C$14)*(1+$T$14), 0), ROUND(_xlfn.NORM.INV(Y2017, $D$13, $D$14)*(1+$T$14), 0))</f>
        <v>56</v>
      </c>
      <c r="AA2017" s="20">
        <f ca="1">RAND()</f>
        <v>0.52971356922582169</v>
      </c>
      <c r="AB2017" s="18">
        <f ca="1">IF(B2017=1, ROUND(_xlfn.NORM.INV(AA2017,$C$15,$C$16), 2), ROUND(_xlfn.NORM.INV(AA2017, $D$15, $D$16), 2))</f>
        <v>3678.22</v>
      </c>
      <c r="AC2017" s="15">
        <f ca="1">MIN(G2017,Z2017)</f>
        <v>21</v>
      </c>
      <c r="AD2017" s="15">
        <f ca="1">RAND()</f>
        <v>0.98117798581861104</v>
      </c>
      <c r="AE2017" s="19">
        <f ca="1">(IF(B2017=1, $G$21+($G$22-$G$21)*AD2017, $H$21+($H$22-$H$21)*AD2017))</f>
        <v>4.9341229503651392E-2</v>
      </c>
      <c r="AF2017" s="15">
        <f ca="1">ROUND(AC2017*(1-AE2017), 0)</f>
        <v>20</v>
      </c>
      <c r="AG2017" s="20">
        <f ca="1">RAND()</f>
        <v>0.76049054708419073</v>
      </c>
      <c r="AH2017" s="15">
        <f ca="1">IF(B2017=1, ROUND(_xlfn.NORM.INV(AG2017,$C$17,$C$18)*(1+$T$14), 0), ROUND(_xlfn.NORM.INV(AG2017, $D$17, $D$18)*(1+$T$14), 0))</f>
        <v>394</v>
      </c>
      <c r="AI2017" s="20">
        <f ca="1">RAND()</f>
        <v>0.2468717385779795</v>
      </c>
      <c r="AJ2017" s="18">
        <f ca="1">IF(B2017=1, ROUND(_xlfn.NORM.INV(AI2017,$C$19,$C$20), 2), ROUND(_xlfn.NORM.INV(AI2017, $D$19, $D$20), 2))</f>
        <v>2070.7800000000002</v>
      </c>
      <c r="AK2017" s="15">
        <f ca="1">MIN(ROUND(H2017*(1+$C$22),0),AH2017)</f>
        <v>272</v>
      </c>
      <c r="AL2017" s="20">
        <f ca="1">RAND()</f>
        <v>6.5254321388293124E-2</v>
      </c>
      <c r="AM2017" s="19">
        <f ca="1">(IF(B2017=1, $G$21+($G$22-$G$21)*AL2017, $H$21+($H$22-$H$21)*AL2017))</f>
        <v>1.728390124859026E-2</v>
      </c>
      <c r="AN2017" s="15">
        <f ca="1">ROUND(AK2017*(1-AM2017), 0)</f>
        <v>267</v>
      </c>
      <c r="AO2017" s="18">
        <f ca="1">SUM(IF(AN2017&gt;H2017, (AN2017-H2017)*($G$23+AJ2017), 0),IF(AF2017&gt;G2017,(AF2017-G2017)*($G$23+AB2017),0),IF(X2017&gt;F2017,(X2017-F2017)*($G$23+T2017),0),IF(P2017&gt;E2017,(P2017-E2017)*($G$23+L2017),0))</f>
        <v>23374.240000000002</v>
      </c>
      <c r="AP2017" s="18">
        <f>-$C$24</f>
        <v>-313614.51120000001</v>
      </c>
      <c r="AQ2017" s="17">
        <f ca="1">L2017*P2017+T2017*X2017+AB2017*AF2017+AJ2017*AN2017-AO2017+AP2017</f>
        <v>489574.78880000004</v>
      </c>
      <c r="AS2017" s="21">
        <f ca="1">SUM(IF(AN2017&gt;H2017, (AN2017-H2017), 0),IF(AF2017&gt;G2017,(AF2017-G2017),0),IF(X2017&gt;F2017,(X2017-F2017),0),IF(P2017&gt;E2017,(P2017-E2017),0))</f>
        <v>8</v>
      </c>
    </row>
    <row r="2018" spans="1:45" x14ac:dyDescent="0.4">
      <c r="A2018" s="15">
        <v>1990</v>
      </c>
      <c r="B2018" s="15">
        <f ca="1">IF(RAND() &lt; (8/12), 0, 1)</f>
        <v>0</v>
      </c>
      <c r="C2018" s="20">
        <f ca="1">RAND()</f>
        <v>0.84617422093413863</v>
      </c>
      <c r="D2018" s="15" t="str">
        <f ca="1">LOOKUP(C2018,$H$13:$H$16,$F$13:$F$16)</f>
        <v>Boeing 777-300ER</v>
      </c>
      <c r="E2018" s="15">
        <f ca="1">LOOKUP(D2018,$F$6:$F$9,$I$6:$I$9)</f>
        <v>8</v>
      </c>
      <c r="F2018" s="15">
        <f ca="1">LOOKUP(D2018,$F$6:$F$9,$J$6:$J$9)</f>
        <v>40</v>
      </c>
      <c r="G2018" s="15">
        <f ca="1">LOOKUP(D2018,$F$6:$F$9,$K$6:$K$9)</f>
        <v>24</v>
      </c>
      <c r="H2018" s="15">
        <f ca="1">LOOKUP(D2018,$F$6:$F$9,$L$6:$L$9)</f>
        <v>260</v>
      </c>
      <c r="I2018" s="20">
        <f ca="1">RAND()</f>
        <v>0.72834539501073947</v>
      </c>
      <c r="J2018" s="15">
        <f ca="1">IF(B2018=1, ROUND(_xlfn.NORM.INV(I2018,$C$5,$C$6)*(1+$T$14), 0), ROUND(_xlfn.NORM.INV(I2018, $D$5, $D$6)*(1+$T$14), 0))</f>
        <v>5</v>
      </c>
      <c r="K2018" s="20">
        <f ca="1">RAND()</f>
        <v>3.5667565557244596E-2</v>
      </c>
      <c r="L2018" s="18">
        <f ca="1">IF(B2018=1, ROUND(_xlfn.NORM.INV(K2018,$C$7,$C$8), 2), ROUND(_xlfn.NORM.INV(K2018, $D$7, $D$8), 2))</f>
        <v>9670.49</v>
      </c>
      <c r="M2018" s="15">
        <f ca="1">MIN(E2018,J2018)</f>
        <v>5</v>
      </c>
      <c r="N2018" s="15">
        <f ca="1">RAND()</f>
        <v>6.0247718766874181E-2</v>
      </c>
      <c r="O2018" s="19">
        <f ca="1">(IF(B2018=1, $G$21+($G$22-$G$21)*N2018, $H$21+($H$22-$H$21)*N2018))</f>
        <v>1.1807431563006225E-2</v>
      </c>
      <c r="P2018" s="15">
        <f ca="1">ROUND(M2018*(1-O2018), 0)</f>
        <v>5</v>
      </c>
      <c r="Q2018" s="20">
        <f ca="1">RAND()</f>
        <v>0.90993169289656139</v>
      </c>
      <c r="R2018" s="15">
        <f ca="1">IF(B2018=1, ROUND(_xlfn.NORM.INV(Q2018,$C$9,$C$10)*(1+$T$14), 0), ROUND(_xlfn.NORM.INV(Q2018, $D$9, $D$10)*(1+$T$14), 0))</f>
        <v>54</v>
      </c>
      <c r="S2018" s="20">
        <f ca="1">RAND()</f>
        <v>0.80887955439241388</v>
      </c>
      <c r="T2018" s="18">
        <f ca="1">IF(B2018=1, ROUND(_xlfn.NORM.INV(S2018,$C$11,$C$12), 2), ROUND(_xlfn.NORM.INV(S2018, $D$11, $D$12), 2))</f>
        <v>5445.31</v>
      </c>
      <c r="U2018" s="15">
        <f ca="1">MIN(F2018,R2018)</f>
        <v>40</v>
      </c>
      <c r="V2018" s="15">
        <f ca="1">RAND()</f>
        <v>5.8141955685817481E-2</v>
      </c>
      <c r="W2018" s="19">
        <f ca="1">(IF(B2018=1, $G$21+($G$22-$G$21)*V2018, $H$21+($H$22-$H$21)*V2018))</f>
        <v>1.1744258670574525E-2</v>
      </c>
      <c r="X2018" s="15">
        <f ca="1">ROUND(U2018*(1-W2018), 0)</f>
        <v>40</v>
      </c>
      <c r="Y2018" s="20">
        <f ca="1">RAND()</f>
        <v>0.92340972355008666</v>
      </c>
      <c r="Z2018" s="15">
        <f ca="1">IF(B2018=1, ROUND(_xlfn.NORM.INV(Y2018,$C$13,$C$14)*(1+$T$14), 0), ROUND(_xlfn.NORM.INV(Y2018, $D$13, $D$14)*(1+$T$14), 0))</f>
        <v>49</v>
      </c>
      <c r="AA2018" s="20">
        <f ca="1">RAND()</f>
        <v>0.64787731162872508</v>
      </c>
      <c r="AB2018" s="18">
        <f ca="1">IF(B2018=1, ROUND(_xlfn.NORM.INV(AA2018,$C$15,$C$16), 2), ROUND(_xlfn.NORM.INV(AA2018, $D$15, $D$16), 2))</f>
        <v>2844.1</v>
      </c>
      <c r="AC2018" s="15">
        <f ca="1">MIN(G2018,Z2018)</f>
        <v>24</v>
      </c>
      <c r="AD2018" s="15">
        <f ca="1">RAND()</f>
        <v>0.95927914023190297</v>
      </c>
      <c r="AE2018" s="19">
        <f ca="1">(IF(B2018=1, $G$21+($G$22-$G$21)*AD2018, $H$21+($H$22-$H$21)*AD2018))</f>
        <v>3.8778374206957088E-2</v>
      </c>
      <c r="AF2018" s="15">
        <f ca="1">ROUND(AC2018*(1-AE2018), 0)</f>
        <v>23</v>
      </c>
      <c r="AG2018" s="20">
        <f ca="1">RAND()</f>
        <v>0.97846676418723078</v>
      </c>
      <c r="AH2018" s="15">
        <f ca="1">IF(B2018=1, ROUND(_xlfn.NORM.INV(AG2018,$C$17,$C$18)*(1+$T$14), 0), ROUND(_xlfn.NORM.INV(AG2018, $D$17, $D$18)*(1+$T$14), 0))</f>
        <v>306</v>
      </c>
      <c r="AI2018" s="20">
        <f ca="1">RAND()</f>
        <v>0.58703874939087763</v>
      </c>
      <c r="AJ2018" s="18">
        <f ca="1">IF(B2018=1, ROUND(_xlfn.NORM.INV(AI2018,$C$19,$C$20), 2), ROUND(_xlfn.NORM.INV(AI2018, $D$19, $D$20), 2))</f>
        <v>1765.44</v>
      </c>
      <c r="AK2018" s="15">
        <f ca="1">MIN(ROUND(H2018*(1+$C$22),0),AH2018)</f>
        <v>273</v>
      </c>
      <c r="AL2018" s="20">
        <f ca="1">RAND()</f>
        <v>0.70376319498840678</v>
      </c>
      <c r="AM2018" s="19">
        <f ca="1">(IF(B2018=1, $G$21+($G$22-$G$21)*AL2018, $H$21+($H$22-$H$21)*AL2018))</f>
        <v>3.1112895849652204E-2</v>
      </c>
      <c r="AN2018" s="15">
        <f ca="1">ROUND(AK2018*(1-AM2018), 0)</f>
        <v>265</v>
      </c>
      <c r="AO2018" s="18">
        <f ca="1">SUM(IF(AN2018&gt;H2018, (AN2018-H2018)*($G$23+AJ2018), 0),IF(AF2018&gt;G2018,(AF2018-G2018)*($G$23+AB2018),0),IF(X2018&gt;F2018,(X2018-F2018)*($G$23+T2018),0),IF(P2018&gt;E2018,(P2018-E2018)*($G$23+L2018),0))</f>
        <v>13082.2</v>
      </c>
      <c r="AP2018" s="18">
        <f>-$C$24</f>
        <v>-313614.51120000001</v>
      </c>
      <c r="AQ2018" s="17">
        <f ca="1">L2018*P2018+T2018*X2018+AB2018*AF2018+AJ2018*AN2018-AO2018+AP2018</f>
        <v>472724.03880000004</v>
      </c>
      <c r="AS2018" s="21">
        <f ca="1">SUM(IF(AN2018&gt;H2018, (AN2018-H2018), 0),IF(AF2018&gt;G2018,(AF2018-G2018),0),IF(X2018&gt;F2018,(X2018-F2018),0),IF(P2018&gt;E2018,(P2018-E2018),0))</f>
        <v>5</v>
      </c>
    </row>
    <row r="2019" spans="1:45" x14ac:dyDescent="0.4">
      <c r="A2019" s="15">
        <v>1991</v>
      </c>
      <c r="B2019" s="15">
        <f ca="1">IF(RAND() &lt; (8/12), 0, 1)</f>
        <v>0</v>
      </c>
      <c r="C2019" s="20">
        <f ca="1">RAND()</f>
        <v>0.52474806123786433</v>
      </c>
      <c r="D2019" s="15" t="str">
        <f ca="1">LOOKUP(C2019,$H$13:$H$16,$F$13:$F$16)</f>
        <v>Airbus A380-800</v>
      </c>
      <c r="E2019" s="15">
        <f ca="1">LOOKUP(D2019,$F$6:$F$9,$I$6:$I$9)</f>
        <v>14</v>
      </c>
      <c r="F2019" s="15">
        <f ca="1">LOOKUP(D2019,$F$6:$F$9,$J$6:$J$9)</f>
        <v>76</v>
      </c>
      <c r="G2019" s="15">
        <f ca="1">LOOKUP(D2019,$F$6:$F$9,$K$6:$K$9)</f>
        <v>56</v>
      </c>
      <c r="H2019" s="15">
        <f ca="1">LOOKUP(D2019,$F$6:$F$9,$L$6:$L$9)</f>
        <v>341</v>
      </c>
      <c r="I2019" s="20">
        <f ca="1">RAND()</f>
        <v>0.88592939001241089</v>
      </c>
      <c r="J2019" s="15">
        <f ca="1">IF(B2019=1, ROUND(_xlfn.NORM.INV(I2019,$C$5,$C$6)*(1+$T$14), 0), ROUND(_xlfn.NORM.INV(I2019, $D$5, $D$6)*(1+$T$14), 0))</f>
        <v>5</v>
      </c>
      <c r="K2019" s="20">
        <f ca="1">RAND()</f>
        <v>0.42838101188855615</v>
      </c>
      <c r="L2019" s="18">
        <f ca="1">IF(B2019=1, ROUND(_xlfn.NORM.INV(K2019,$C$7,$C$8), 2), ROUND(_xlfn.NORM.INV(K2019, $D$7, $D$8), 2))</f>
        <v>10410.120000000001</v>
      </c>
      <c r="M2019" s="15">
        <f ca="1">MIN(E2019,J2019)</f>
        <v>5</v>
      </c>
      <c r="N2019" s="15">
        <f ca="1">RAND()</f>
        <v>0.70946858214327291</v>
      </c>
      <c r="O2019" s="19">
        <f ca="1">(IF(B2019=1, $G$21+($G$22-$G$21)*N2019, $H$21+($H$22-$H$21)*N2019))</f>
        <v>3.1284057464298187E-2</v>
      </c>
      <c r="P2019" s="15">
        <f ca="1">ROUND(M2019*(1-O2019), 0)</f>
        <v>5</v>
      </c>
      <c r="Q2019" s="20">
        <f ca="1">RAND()</f>
        <v>0.61956015981487356</v>
      </c>
      <c r="R2019" s="15">
        <f ca="1">IF(B2019=1, ROUND(_xlfn.NORM.INV(Q2019,$C$9,$C$10)*(1+$T$14), 0), ROUND(_xlfn.NORM.INV(Q2019, $D$9, $D$10)*(1+$T$14), 0))</f>
        <v>43</v>
      </c>
      <c r="S2019" s="20">
        <f ca="1">RAND()</f>
        <v>0.53654212122414768</v>
      </c>
      <c r="T2019" s="18">
        <f ca="1">IF(B2019=1, ROUND(_xlfn.NORM.INV(S2019,$C$11,$C$12), 2), ROUND(_xlfn.NORM.INV(S2019, $D$11, $D$12), 2))</f>
        <v>5267.09</v>
      </c>
      <c r="U2019" s="15">
        <f ca="1">MIN(F2019,R2019)</f>
        <v>43</v>
      </c>
      <c r="V2019" s="15">
        <f ca="1">RAND()</f>
        <v>0.60167627178598659</v>
      </c>
      <c r="W2019" s="19">
        <f ca="1">(IF(B2019=1, $G$21+($G$22-$G$21)*V2019, $H$21+($H$22-$H$21)*V2019))</f>
        <v>2.80502881535796E-2</v>
      </c>
      <c r="X2019" s="15">
        <f ca="1">ROUND(U2019*(1-W2019), 0)</f>
        <v>42</v>
      </c>
      <c r="Y2019" s="20">
        <f ca="1">RAND()</f>
        <v>0.32287855924214626</v>
      </c>
      <c r="Z2019" s="15">
        <f ca="1">IF(B2019=1, ROUND(_xlfn.NORM.INV(Y2019,$C$13,$C$14)*(1+$T$14), 0), ROUND(_xlfn.NORM.INV(Y2019, $D$13, $D$14)*(1+$T$14), 0))</f>
        <v>31</v>
      </c>
      <c r="AA2019" s="20">
        <f ca="1">RAND()</f>
        <v>0.30155054905645473</v>
      </c>
      <c r="AB2019" s="18">
        <f ca="1">IF(B2019=1, ROUND(_xlfn.NORM.INV(AA2019,$C$15,$C$16), 2), ROUND(_xlfn.NORM.INV(AA2019, $D$15, $D$16), 2))</f>
        <v>2734.78</v>
      </c>
      <c r="AC2019" s="15">
        <f ca="1">MIN(G2019,Z2019)</f>
        <v>31</v>
      </c>
      <c r="AD2019" s="15">
        <f ca="1">RAND()</f>
        <v>0.79179732941622827</v>
      </c>
      <c r="AE2019" s="19">
        <f ca="1">(IF(B2019=1, $G$21+($G$22-$G$21)*AD2019, $H$21+($H$22-$H$21)*AD2019))</f>
        <v>3.3753919882486848E-2</v>
      </c>
      <c r="AF2019" s="15">
        <f ca="1">ROUND(AC2019*(1-AE2019), 0)</f>
        <v>30</v>
      </c>
      <c r="AG2019" s="20">
        <f ca="1">RAND()</f>
        <v>0.33040826814526481</v>
      </c>
      <c r="AH2019" s="15">
        <f ca="1">IF(B2019=1, ROUND(_xlfn.NORM.INV(AG2019,$C$17,$C$18)*(1+$T$14), 0), ROUND(_xlfn.NORM.INV(AG2019, $D$17, $D$18)*(1+$T$14), 0))</f>
        <v>176</v>
      </c>
      <c r="AI2019" s="20">
        <f ca="1">RAND()</f>
        <v>0.34520288007282862</v>
      </c>
      <c r="AJ2019" s="18">
        <f ca="1">IF(B2019=1, ROUND(_xlfn.NORM.INV(AI2019,$C$19,$C$20), 2), ROUND(_xlfn.NORM.INV(AI2019, $D$19, $D$20), 2))</f>
        <v>1718.47</v>
      </c>
      <c r="AK2019" s="15">
        <f ca="1">MIN(ROUND(H2019*(1+$C$22),0),AH2019)</f>
        <v>176</v>
      </c>
      <c r="AL2019" s="20">
        <f ca="1">RAND()</f>
        <v>0.66441825473380733</v>
      </c>
      <c r="AM2019" s="19">
        <f ca="1">(IF(B2019=1, $G$21+($G$22-$G$21)*AL2019, $H$21+($H$22-$H$21)*AL2019))</f>
        <v>2.9932547642014216E-2</v>
      </c>
      <c r="AN2019" s="15">
        <f ca="1">ROUND(AK2019*(1-AM2019), 0)</f>
        <v>171</v>
      </c>
      <c r="AO2019" s="18">
        <f ca="1">SUM(IF(AN2019&gt;H2019, (AN2019-H2019)*($G$23+AJ2019), 0),IF(AF2019&gt;G2019,(AF2019-G2019)*($G$23+AB2019),0),IF(X2019&gt;F2019,(X2019-F2019)*($G$23+T2019),0),IF(P2019&gt;E2019,(P2019-E2019)*($G$23+L2019),0))</f>
        <v>0</v>
      </c>
      <c r="AP2019" s="18">
        <f>-$C$24</f>
        <v>-313614.51120000001</v>
      </c>
      <c r="AQ2019" s="17">
        <f ca="1">L2019*P2019+T2019*X2019+AB2019*AF2019+AJ2019*AN2019-AO2019+AP2019</f>
        <v>335555.63880000002</v>
      </c>
      <c r="AS2019" s="21">
        <f ca="1">SUM(IF(AN2019&gt;H2019, (AN2019-H2019), 0),IF(AF2019&gt;G2019,(AF2019-G2019),0),IF(X2019&gt;F2019,(X2019-F2019),0),IF(P2019&gt;E2019,(P2019-E2019),0))</f>
        <v>0</v>
      </c>
    </row>
    <row r="2020" spans="1:45" x14ac:dyDescent="0.4">
      <c r="A2020" s="15">
        <v>1992</v>
      </c>
      <c r="B2020" s="15">
        <f ca="1">IF(RAND() &lt; (8/12), 0, 1)</f>
        <v>0</v>
      </c>
      <c r="C2020" s="20">
        <f ca="1">RAND()</f>
        <v>6.5966493709133434E-2</v>
      </c>
      <c r="D2020" s="15" t="str">
        <f ca="1">LOOKUP(C2020,$H$13:$H$16,$F$13:$F$16)</f>
        <v>Airbus A350-900</v>
      </c>
      <c r="E2020" s="15">
        <f ca="1">LOOKUP(D2020,$F$6:$F$9,$I$6:$I$9)</f>
        <v>0</v>
      </c>
      <c r="F2020" s="15">
        <f ca="1">LOOKUP(D2020,$F$6:$F$9,$J$6:$J$9)</f>
        <v>32</v>
      </c>
      <c r="G2020" s="15">
        <f ca="1">LOOKUP(D2020,$F$6:$F$9,$K$6:$K$9)</f>
        <v>21</v>
      </c>
      <c r="H2020" s="15">
        <f ca="1">LOOKUP(D2020,$F$6:$F$9,$L$6:$L$9)</f>
        <v>259</v>
      </c>
      <c r="I2020" s="20">
        <f ca="1">RAND()</f>
        <v>0.38644374943020099</v>
      </c>
      <c r="J2020" s="15">
        <f ca="1">IF(B2020=1, ROUND(_xlfn.NORM.INV(I2020,$C$5,$C$6)*(1+$T$14), 0), ROUND(_xlfn.NORM.INV(I2020, $D$5, $D$6)*(1+$T$14), 0))</f>
        <v>4</v>
      </c>
      <c r="K2020" s="20">
        <f ca="1">RAND()</f>
        <v>0.62589034377923425</v>
      </c>
      <c r="L2020" s="18">
        <f ca="1">IF(B2020=1, ROUND(_xlfn.NORM.INV(K2020,$C$7,$C$8), 2), ROUND(_xlfn.NORM.INV(K2020, $D$7, $D$8), 2))</f>
        <v>10638.67</v>
      </c>
      <c r="M2020" s="15">
        <f ca="1">MIN(E2020,J2020)</f>
        <v>0</v>
      </c>
      <c r="N2020" s="15">
        <f ca="1">RAND()</f>
        <v>0.22772394788078576</v>
      </c>
      <c r="O2020" s="19">
        <f ca="1">(IF(B2020=1, $G$21+($G$22-$G$21)*N2020, $H$21+($H$22-$H$21)*N2020))</f>
        <v>1.6831718436423573E-2</v>
      </c>
      <c r="P2020" s="15">
        <f ca="1">ROUND(M2020*(1-O2020), 0)</f>
        <v>0</v>
      </c>
      <c r="Q2020" s="20">
        <f ca="1">RAND()</f>
        <v>0.85881473386327067</v>
      </c>
      <c r="R2020" s="15">
        <f ca="1">IF(B2020=1, ROUND(_xlfn.NORM.INV(Q2020,$C$9,$C$10)*(1+$T$14), 0), ROUND(_xlfn.NORM.INV(Q2020, $D$9, $D$10)*(1+$T$14), 0))</f>
        <v>51</v>
      </c>
      <c r="S2020" s="20">
        <f ca="1">RAND()</f>
        <v>0.15581741585310738</v>
      </c>
      <c r="T2020" s="18">
        <f ca="1">IF(B2020=1, ROUND(_xlfn.NORM.INV(S2020,$C$11,$C$12), 2), ROUND(_xlfn.NORM.INV(S2020, $D$11, $D$12), 2))</f>
        <v>5015.62</v>
      </c>
      <c r="U2020" s="15">
        <f ca="1">MIN(F2020,R2020)</f>
        <v>32</v>
      </c>
      <c r="V2020" s="15">
        <f ca="1">RAND()</f>
        <v>0.37165808011938373</v>
      </c>
      <c r="W2020" s="19">
        <f ca="1">(IF(B2020=1, $G$21+($G$22-$G$21)*V2020, $H$21+($H$22-$H$21)*V2020))</f>
        <v>2.1149742403581511E-2</v>
      </c>
      <c r="X2020" s="15">
        <f ca="1">ROUND(U2020*(1-W2020), 0)</f>
        <v>31</v>
      </c>
      <c r="Y2020" s="20">
        <f ca="1">RAND()</f>
        <v>0.54817750135616772</v>
      </c>
      <c r="Z2020" s="15">
        <f ca="1">IF(B2020=1, ROUND(_xlfn.NORM.INV(Y2020,$C$13,$C$14)*(1+$T$14), 0), ROUND(_xlfn.NORM.INV(Y2020, $D$13, $D$14)*(1+$T$14), 0))</f>
        <v>37</v>
      </c>
      <c r="AA2020" s="20">
        <f ca="1">RAND()</f>
        <v>0.19621235472999077</v>
      </c>
      <c r="AB2020" s="18">
        <f ca="1">IF(B2020=1, ROUND(_xlfn.NORM.INV(AA2020,$C$15,$C$16), 2), ROUND(_xlfn.NORM.INV(AA2020, $D$15, $D$16), 2))</f>
        <v>2694.03</v>
      </c>
      <c r="AC2020" s="15">
        <f ca="1">MIN(G2020,Z2020)</f>
        <v>21</v>
      </c>
      <c r="AD2020" s="15">
        <f ca="1">RAND()</f>
        <v>0.50853619363394564</v>
      </c>
      <c r="AE2020" s="19">
        <f ca="1">(IF(B2020=1, $G$21+($G$22-$G$21)*AD2020, $H$21+($H$22-$H$21)*AD2020))</f>
        <v>2.5256085809018371E-2</v>
      </c>
      <c r="AF2020" s="15">
        <f ca="1">ROUND(AC2020*(1-AE2020), 0)</f>
        <v>20</v>
      </c>
      <c r="AG2020" s="20">
        <f ca="1">RAND()</f>
        <v>0.46631584568974105</v>
      </c>
      <c r="AH2020" s="15">
        <f ca="1">IF(B2020=1, ROUND(_xlfn.NORM.INV(AG2020,$C$17,$C$18)*(1+$T$14), 0), ROUND(_xlfn.NORM.INV(AG2020, $D$17, $D$18)*(1+$T$14), 0))</f>
        <v>195</v>
      </c>
      <c r="AI2020" s="20">
        <f ca="1">RAND()</f>
        <v>0.40043421104466637</v>
      </c>
      <c r="AJ2020" s="18">
        <f ca="1">IF(B2020=1, ROUND(_xlfn.NORM.INV(AI2020,$C$19,$C$20), 2), ROUND(_xlfn.NORM.INV(AI2020, $D$19, $D$20), 2))</f>
        <v>1729.57</v>
      </c>
      <c r="AK2020" s="15">
        <f ca="1">MIN(ROUND(H2020*(1+$C$22),0),AH2020)</f>
        <v>195</v>
      </c>
      <c r="AL2020" s="20">
        <f ca="1">RAND()</f>
        <v>0.63021136838812908</v>
      </c>
      <c r="AM2020" s="19">
        <f ca="1">(IF(B2020=1, $G$21+($G$22-$G$21)*AL2020, $H$21+($H$22-$H$21)*AL2020))</f>
        <v>2.8906341051643872E-2</v>
      </c>
      <c r="AN2020" s="15">
        <f ca="1">ROUND(AK2020*(1-AM2020), 0)</f>
        <v>189</v>
      </c>
      <c r="AO2020" s="18">
        <f ca="1">SUM(IF(AN2020&gt;H2020, (AN2020-H2020)*($G$23+AJ2020), 0),IF(AF2020&gt;G2020,(AF2020-G2020)*($G$23+AB2020),0),IF(X2020&gt;F2020,(X2020-F2020)*($G$23+T2020),0),IF(P2020&gt;E2020,(P2020-E2020)*($G$23+L2020),0))</f>
        <v>0</v>
      </c>
      <c r="AP2020" s="18">
        <f>-$C$24</f>
        <v>-313614.51120000001</v>
      </c>
      <c r="AQ2020" s="17">
        <f ca="1">L2020*P2020+T2020*X2020+AB2020*AF2020+AJ2020*AN2020-AO2020+AP2020</f>
        <v>222639.03880000004</v>
      </c>
      <c r="AS2020" s="21">
        <f ca="1">SUM(IF(AN2020&gt;H2020, (AN2020-H2020), 0),IF(AF2020&gt;G2020,(AF2020-G2020),0),IF(X2020&gt;F2020,(X2020-F2020),0),IF(P2020&gt;E2020,(P2020-E2020),0))</f>
        <v>0</v>
      </c>
    </row>
    <row r="2021" spans="1:45" x14ac:dyDescent="0.4">
      <c r="A2021" s="15">
        <v>1993</v>
      </c>
      <c r="B2021" s="15">
        <f ca="1">IF(RAND() &lt; (8/12), 0, 1)</f>
        <v>0</v>
      </c>
      <c r="C2021" s="20">
        <f ca="1">RAND()</f>
        <v>0.31357216653150122</v>
      </c>
      <c r="D2021" s="15" t="str">
        <f ca="1">LOOKUP(C2021,$H$13:$H$16,$F$13:$F$16)</f>
        <v>Airbus A380-800</v>
      </c>
      <c r="E2021" s="15">
        <f ca="1">LOOKUP(D2021,$F$6:$F$9,$I$6:$I$9)</f>
        <v>14</v>
      </c>
      <c r="F2021" s="15">
        <f ca="1">LOOKUP(D2021,$F$6:$F$9,$J$6:$J$9)</f>
        <v>76</v>
      </c>
      <c r="G2021" s="15">
        <f ca="1">LOOKUP(D2021,$F$6:$F$9,$K$6:$K$9)</f>
        <v>56</v>
      </c>
      <c r="H2021" s="15">
        <f ca="1">LOOKUP(D2021,$F$6:$F$9,$L$6:$L$9)</f>
        <v>341</v>
      </c>
      <c r="I2021" s="20">
        <f ca="1">RAND()</f>
        <v>0.10560988739282007</v>
      </c>
      <c r="J2021" s="15">
        <f ca="1">IF(B2021=1, ROUND(_xlfn.NORM.INV(I2021,$C$5,$C$6)*(1+$T$14), 0), ROUND(_xlfn.NORM.INV(I2021, $D$5, $D$6)*(1+$T$14), 0))</f>
        <v>3</v>
      </c>
      <c r="K2021" s="20">
        <f ca="1">RAND()</f>
        <v>0.10812455472131355</v>
      </c>
      <c r="L2021" s="18">
        <f ca="1">IF(B2021=1, ROUND(_xlfn.NORM.INV(K2021,$C$7,$C$8), 2), ROUND(_xlfn.NORM.INV(K2021, $D$7, $D$8), 2))</f>
        <v>9928.7999999999993</v>
      </c>
      <c r="M2021" s="15">
        <f ca="1">MIN(E2021,J2021)</f>
        <v>3</v>
      </c>
      <c r="N2021" s="15">
        <f ca="1">RAND()</f>
        <v>0.49247720506070125</v>
      </c>
      <c r="O2021" s="19">
        <f ca="1">(IF(B2021=1, $G$21+($G$22-$G$21)*N2021, $H$21+($H$22-$H$21)*N2021))</f>
        <v>2.4774316151821039E-2</v>
      </c>
      <c r="P2021" s="15">
        <f ca="1">ROUND(M2021*(1-O2021), 0)</f>
        <v>3</v>
      </c>
      <c r="Q2021" s="20">
        <f ca="1">RAND()</f>
        <v>0.96085393136883168</v>
      </c>
      <c r="R2021" s="15">
        <f ca="1">IF(B2021=1, ROUND(_xlfn.NORM.INV(Q2021,$C$9,$C$10)*(1+$T$14), 0), ROUND(_xlfn.NORM.INV(Q2021, $D$9, $D$10)*(1+$T$14), 0))</f>
        <v>58</v>
      </c>
      <c r="S2021" s="20">
        <f ca="1">RAND()</f>
        <v>4.9649726173209729E-2</v>
      </c>
      <c r="T2021" s="18">
        <f ca="1">IF(B2021=1, ROUND(_xlfn.NORM.INV(S2021,$C$11,$C$12), 2), ROUND(_xlfn.NORM.INV(S2021, $D$11, $D$12), 2))</f>
        <v>4870.58</v>
      </c>
      <c r="U2021" s="15">
        <f ca="1">MIN(F2021,R2021)</f>
        <v>58</v>
      </c>
      <c r="V2021" s="15">
        <f ca="1">RAND()</f>
        <v>0.75940420083700477</v>
      </c>
      <c r="W2021" s="19">
        <f ca="1">(IF(B2021=1, $G$21+($G$22-$G$21)*V2021, $H$21+($H$22-$H$21)*V2021))</f>
        <v>3.2782126025110145E-2</v>
      </c>
      <c r="X2021" s="15">
        <f ca="1">ROUND(U2021*(1-W2021), 0)</f>
        <v>56</v>
      </c>
      <c r="Y2021" s="20">
        <f ca="1">RAND()</f>
        <v>0.71101186086842771</v>
      </c>
      <c r="Z2021" s="15">
        <f ca="1">IF(B2021=1, ROUND(_xlfn.NORM.INV(Y2021,$C$13,$C$14)*(1+$T$14), 0), ROUND(_xlfn.NORM.INV(Y2021, $D$13, $D$14)*(1+$T$14), 0))</f>
        <v>41</v>
      </c>
      <c r="AA2021" s="20">
        <f ca="1">RAND()</f>
        <v>0.72281670200000603</v>
      </c>
      <c r="AB2021" s="18">
        <f ca="1">IF(B2021=1, ROUND(_xlfn.NORM.INV(AA2021,$C$15,$C$16), 2), ROUND(_xlfn.NORM.INV(AA2021, $D$15, $D$16), 2))</f>
        <v>2869.82</v>
      </c>
      <c r="AC2021" s="15">
        <f ca="1">MIN(G2021,Z2021)</f>
        <v>41</v>
      </c>
      <c r="AD2021" s="15">
        <f ca="1">RAND()</f>
        <v>0.13935465547668013</v>
      </c>
      <c r="AE2021" s="19">
        <f ca="1">(IF(B2021=1, $G$21+($G$22-$G$21)*AD2021, $H$21+($H$22-$H$21)*AD2021))</f>
        <v>1.4180639664300405E-2</v>
      </c>
      <c r="AF2021" s="15">
        <f ca="1">ROUND(AC2021*(1-AE2021), 0)</f>
        <v>40</v>
      </c>
      <c r="AG2021" s="20">
        <f ca="1">RAND()</f>
        <v>0.18167431604048734</v>
      </c>
      <c r="AH2021" s="15">
        <f ca="1">IF(B2021=1, ROUND(_xlfn.NORM.INV(AG2021,$C$17,$C$18)*(1+$T$14), 0), ROUND(_xlfn.NORM.INV(AG2021, $D$17, $D$18)*(1+$T$14), 0))</f>
        <v>152</v>
      </c>
      <c r="AI2021" s="20">
        <f ca="1">RAND()</f>
        <v>0.72914447272040261</v>
      </c>
      <c r="AJ2021" s="18">
        <f ca="1">IF(B2021=1, ROUND(_xlfn.NORM.INV(AI2021,$C$19,$C$20), 2), ROUND(_xlfn.NORM.INV(AI2021, $D$19, $D$20), 2))</f>
        <v>1795.08</v>
      </c>
      <c r="AK2021" s="15">
        <f ca="1">MIN(ROUND(H2021*(1+$C$22),0),AH2021)</f>
        <v>152</v>
      </c>
      <c r="AL2021" s="20">
        <f ca="1">RAND()</f>
        <v>0.19852365770422076</v>
      </c>
      <c r="AM2021" s="19">
        <f ca="1">(IF(B2021=1, $G$21+($G$22-$G$21)*AL2021, $H$21+($H$22-$H$21)*AL2021))</f>
        <v>1.5955709731126623E-2</v>
      </c>
      <c r="AN2021" s="15">
        <f ca="1">ROUND(AK2021*(1-AM2021), 0)</f>
        <v>150</v>
      </c>
      <c r="AO2021" s="18">
        <f ca="1">SUM(IF(AN2021&gt;H2021, (AN2021-H2021)*($G$23+AJ2021), 0),IF(AF2021&gt;G2021,(AF2021-G2021)*($G$23+AB2021),0),IF(X2021&gt;F2021,(X2021-F2021)*($G$23+T2021),0),IF(P2021&gt;E2021,(P2021-E2021)*($G$23+L2021),0))</f>
        <v>0</v>
      </c>
      <c r="AP2021" s="18">
        <f>-$C$24</f>
        <v>-313614.51120000001</v>
      </c>
      <c r="AQ2021" s="17">
        <f ca="1">L2021*P2021+T2021*X2021+AB2021*AF2021+AJ2021*AN2021-AO2021+AP2021</f>
        <v>372979.16879999993</v>
      </c>
      <c r="AS2021" s="21">
        <f ca="1">SUM(IF(AN2021&gt;H2021, (AN2021-H2021), 0),IF(AF2021&gt;G2021,(AF2021-G2021),0),IF(X2021&gt;F2021,(X2021-F2021),0),IF(P2021&gt;E2021,(P2021-E2021),0))</f>
        <v>0</v>
      </c>
    </row>
    <row r="2022" spans="1:45" x14ac:dyDescent="0.4">
      <c r="A2022" s="15">
        <v>1994</v>
      </c>
      <c r="B2022" s="15">
        <f ca="1">IF(RAND() &lt; (8/12), 0, 1)</f>
        <v>1</v>
      </c>
      <c r="C2022" s="20">
        <f ca="1">RAND()</f>
        <v>0.1323625625837469</v>
      </c>
      <c r="D2022" s="15" t="str">
        <f ca="1">LOOKUP(C2022,$H$13:$H$16,$F$13:$F$16)</f>
        <v>Airbus A350-900</v>
      </c>
      <c r="E2022" s="15">
        <f ca="1">LOOKUP(D2022,$F$6:$F$9,$I$6:$I$9)</f>
        <v>0</v>
      </c>
      <c r="F2022" s="15">
        <f ca="1">LOOKUP(D2022,$F$6:$F$9,$J$6:$J$9)</f>
        <v>32</v>
      </c>
      <c r="G2022" s="15">
        <f ca="1">LOOKUP(D2022,$F$6:$F$9,$K$6:$K$9)</f>
        <v>21</v>
      </c>
      <c r="H2022" s="15">
        <f ca="1">LOOKUP(D2022,$F$6:$F$9,$L$6:$L$9)</f>
        <v>259</v>
      </c>
      <c r="I2022" s="20">
        <f ca="1">RAND()</f>
        <v>0.31406944063074926</v>
      </c>
      <c r="J2022" s="15">
        <f ca="1">IF(B2022=1, ROUND(_xlfn.NORM.INV(I2022,$C$5,$C$6)*(1+$T$14), 0), ROUND(_xlfn.NORM.INV(I2022, $D$5, $D$6)*(1+$T$14), 0))</f>
        <v>5</v>
      </c>
      <c r="K2022" s="20">
        <f ca="1">RAND()</f>
        <v>0.47598699015136503</v>
      </c>
      <c r="L2022" s="18">
        <f ca="1">IF(B2022=1, ROUND(_xlfn.NORM.INV(K2022,$C$7,$C$8), 2), ROUND(_xlfn.NORM.INV(K2022, $D$7, $D$8), 2))</f>
        <v>13550.26</v>
      </c>
      <c r="M2022" s="15">
        <f ca="1">MIN(E2022,J2022)</f>
        <v>0</v>
      </c>
      <c r="N2022" s="15">
        <f ca="1">RAND()</f>
        <v>0.92481206499628288</v>
      </c>
      <c r="O2022" s="19">
        <f ca="1">(IF(B2022=1, $G$21+($G$22-$G$21)*N2022, $H$21+($H$22-$H$21)*N2022))</f>
        <v>4.7368422274869905E-2</v>
      </c>
      <c r="P2022" s="15">
        <f ca="1">ROUND(M2022*(1-O2022), 0)</f>
        <v>0</v>
      </c>
      <c r="Q2022" s="20">
        <f ca="1">RAND()</f>
        <v>0.17217264906860852</v>
      </c>
      <c r="R2022" s="15">
        <f ca="1">IF(B2022=1, ROUND(_xlfn.NORM.INV(Q2022,$C$9,$C$10)*(1+$T$14), 0), ROUND(_xlfn.NORM.INV(Q2022, $D$9, $D$10)*(1+$T$14), 0))</f>
        <v>37</v>
      </c>
      <c r="S2022" s="20">
        <f ca="1">RAND()</f>
        <v>0.68088198743858475</v>
      </c>
      <c r="T2022" s="18">
        <f ca="1">IF(B2022=1, ROUND(_xlfn.NORM.INV(S2022,$C$11,$C$12), 2), ROUND(_xlfn.NORM.INV(S2022, $D$11, $D$12), 2))</f>
        <v>7253.39</v>
      </c>
      <c r="U2022" s="15">
        <f ca="1">MIN(F2022,R2022)</f>
        <v>32</v>
      </c>
      <c r="V2022" s="15">
        <f ca="1">RAND()</f>
        <v>0.40648291900558298</v>
      </c>
      <c r="W2022" s="19">
        <f ca="1">(IF(B2022=1, $G$21+($G$22-$G$21)*V2022, $H$21+($H$22-$H$21)*V2022))</f>
        <v>2.9226902165195405E-2</v>
      </c>
      <c r="X2022" s="15">
        <f ca="1">ROUND(U2022*(1-W2022), 0)</f>
        <v>31</v>
      </c>
      <c r="Y2022" s="20">
        <f ca="1">RAND()</f>
        <v>0.6298992682134722</v>
      </c>
      <c r="Z2022" s="15">
        <f ca="1">IF(B2022=1, ROUND(_xlfn.NORM.INV(Y2022,$C$13,$C$14)*(1+$T$14), 0), ROUND(_xlfn.NORM.INV(Y2022, $D$13, $D$14)*(1+$T$14), 0))</f>
        <v>62</v>
      </c>
      <c r="AA2022" s="20">
        <f ca="1">RAND()</f>
        <v>0.20165630311824212</v>
      </c>
      <c r="AB2022" s="18">
        <f ca="1">IF(B2022=1, ROUND(_xlfn.NORM.INV(AA2022,$C$15,$C$16), 2), ROUND(_xlfn.NORM.INV(AA2022, $D$15, $D$16), 2))</f>
        <v>3240.46</v>
      </c>
      <c r="AC2022" s="15">
        <f ca="1">MIN(G2022,Z2022)</f>
        <v>21</v>
      </c>
      <c r="AD2022" s="15">
        <f ca="1">RAND()</f>
        <v>0.1470545234292433</v>
      </c>
      <c r="AE2022" s="19">
        <f ca="1">(IF(B2022=1, $G$21+($G$22-$G$21)*AD2022, $H$21+($H$22-$H$21)*AD2022))</f>
        <v>2.0146908320023516E-2</v>
      </c>
      <c r="AF2022" s="15">
        <f ca="1">ROUND(AC2022*(1-AE2022), 0)</f>
        <v>21</v>
      </c>
      <c r="AG2022" s="20">
        <f ca="1">RAND()</f>
        <v>5.7013724618008799E-2</v>
      </c>
      <c r="AH2022" s="15">
        <f ca="1">IF(B2022=1, ROUND(_xlfn.NORM.INV(AG2022,$C$17,$C$18)*(1+$T$14), 0), ROUND(_xlfn.NORM.INV(AG2022, $D$17, $D$18)*(1+$T$14), 0))</f>
        <v>105</v>
      </c>
      <c r="AI2022" s="20">
        <f ca="1">RAND()</f>
        <v>0.78313831923908872</v>
      </c>
      <c r="AJ2022" s="18">
        <f ca="1">IF(B2022=1, ROUND(_xlfn.NORM.INV(AI2022,$C$19,$C$20), 2), ROUND(_xlfn.NORM.INV(AI2022, $D$19, $D$20), 2))</f>
        <v>2511.7800000000002</v>
      </c>
      <c r="AK2022" s="15">
        <f ca="1">MIN(ROUND(H2022*(1+$C$22),0),AH2022)</f>
        <v>105</v>
      </c>
      <c r="AL2022" s="20">
        <f ca="1">RAND()</f>
        <v>0.23872223306479479</v>
      </c>
      <c r="AM2022" s="19">
        <f ca="1">(IF(B2022=1, $G$21+($G$22-$G$21)*AL2022, $H$21+($H$22-$H$21)*AL2022))</f>
        <v>2.3355278157267817E-2</v>
      </c>
      <c r="AN2022" s="15">
        <f ca="1">ROUND(AK2022*(1-AM2022), 0)</f>
        <v>103</v>
      </c>
      <c r="AO2022" s="18">
        <f ca="1">SUM(IF(AN2022&gt;H2022, (AN2022-H2022)*($G$23+AJ2022), 0),IF(AF2022&gt;G2022,(AF2022-G2022)*($G$23+AB2022),0),IF(X2022&gt;F2022,(X2022-F2022)*($G$23+T2022),0),IF(P2022&gt;E2022,(P2022-E2022)*($G$23+L2022),0))</f>
        <v>0</v>
      </c>
      <c r="AP2022" s="18">
        <f>-$C$24</f>
        <v>-313614.51120000001</v>
      </c>
      <c r="AQ2022" s="17">
        <f ca="1">L2022*P2022+T2022*X2022+AB2022*AF2022+AJ2022*AN2022-AO2022+AP2022</f>
        <v>238003.57880000008</v>
      </c>
      <c r="AS2022" s="21">
        <f ca="1">SUM(IF(AN2022&gt;H2022, (AN2022-H2022), 0),IF(AF2022&gt;G2022,(AF2022-G2022),0),IF(X2022&gt;F2022,(X2022-F2022),0),IF(P2022&gt;E2022,(P2022-E2022),0))</f>
        <v>0</v>
      </c>
    </row>
    <row r="2023" spans="1:45" x14ac:dyDescent="0.4">
      <c r="A2023" s="15">
        <v>1995</v>
      </c>
      <c r="B2023" s="15">
        <f ca="1">IF(RAND() &lt; (8/12), 0, 1)</f>
        <v>1</v>
      </c>
      <c r="C2023" s="20">
        <f ca="1">RAND()</f>
        <v>0.3354634796491972</v>
      </c>
      <c r="D2023" s="15" t="str">
        <f ca="1">LOOKUP(C2023,$H$13:$H$16,$F$13:$F$16)</f>
        <v>Airbus A380-800</v>
      </c>
      <c r="E2023" s="15">
        <f ca="1">LOOKUP(D2023,$F$6:$F$9,$I$6:$I$9)</f>
        <v>14</v>
      </c>
      <c r="F2023" s="15">
        <f ca="1">LOOKUP(D2023,$F$6:$F$9,$J$6:$J$9)</f>
        <v>76</v>
      </c>
      <c r="G2023" s="15">
        <f ca="1">LOOKUP(D2023,$F$6:$F$9,$K$6:$K$9)</f>
        <v>56</v>
      </c>
      <c r="H2023" s="15">
        <f ca="1">LOOKUP(D2023,$F$6:$F$9,$L$6:$L$9)</f>
        <v>341</v>
      </c>
      <c r="I2023" s="20">
        <f ca="1">RAND()</f>
        <v>0.70038198966506826</v>
      </c>
      <c r="J2023" s="15">
        <f ca="1">IF(B2023=1, ROUND(_xlfn.NORM.INV(I2023,$C$5,$C$6)*(1+$T$14), 0), ROUND(_xlfn.NORM.INV(I2023, $D$5, $D$6)*(1+$T$14), 0))</f>
        <v>7</v>
      </c>
      <c r="K2023" s="20">
        <f ca="1">RAND()</f>
        <v>0.66017712391075722</v>
      </c>
      <c r="L2023" s="18">
        <f ca="1">IF(B2023=1, ROUND(_xlfn.NORM.INV(K2023,$C$7,$C$8), 2), ROUND(_xlfn.NORM.INV(K2023, $D$7, $D$8), 2))</f>
        <v>14403.6</v>
      </c>
      <c r="M2023" s="15">
        <f ca="1">MIN(E2023,J2023)</f>
        <v>7</v>
      </c>
      <c r="N2023" s="15">
        <f ca="1">RAND()</f>
        <v>0.32772635501327763</v>
      </c>
      <c r="O2023" s="19">
        <f ca="1">(IF(B2023=1, $G$21+($G$22-$G$21)*N2023, $H$21+($H$22-$H$21)*N2023))</f>
        <v>2.6470422425464719E-2</v>
      </c>
      <c r="P2023" s="15">
        <f ca="1">ROUND(M2023*(1-O2023), 0)</f>
        <v>7</v>
      </c>
      <c r="Q2023" s="20">
        <f ca="1">RAND()</f>
        <v>0.76926724982805417</v>
      </c>
      <c r="R2023" s="15">
        <f ca="1">IF(B2023=1, ROUND(_xlfn.NORM.INV(Q2023,$C$9,$C$10)*(1+$T$14), 0), ROUND(_xlfn.NORM.INV(Q2023, $D$9, $D$10)*(1+$T$14), 0))</f>
        <v>79</v>
      </c>
      <c r="S2023" s="20">
        <f ca="1">RAND()</f>
        <v>0.15648051074645009</v>
      </c>
      <c r="T2023" s="18">
        <f ca="1">IF(B2023=1, ROUND(_xlfn.NORM.INV(S2023,$C$11,$C$12), 2), ROUND(_xlfn.NORM.INV(S2023, $D$11, $D$12), 2))</f>
        <v>5919.59</v>
      </c>
      <c r="U2023" s="15">
        <f ca="1">MIN(F2023,R2023)</f>
        <v>76</v>
      </c>
      <c r="V2023" s="15">
        <f ca="1">RAND()</f>
        <v>0.67545054921099335</v>
      </c>
      <c r="W2023" s="19">
        <f ca="1">(IF(B2023=1, $G$21+($G$22-$G$21)*V2023, $H$21+($H$22-$H$21)*V2023))</f>
        <v>3.8640769222384769E-2</v>
      </c>
      <c r="X2023" s="15">
        <f ca="1">ROUND(U2023*(1-W2023), 0)</f>
        <v>73</v>
      </c>
      <c r="Y2023" s="20">
        <f ca="1">RAND()</f>
        <v>0.73852550682285034</v>
      </c>
      <c r="Z2023" s="15">
        <f ca="1">IF(B2023=1, ROUND(_xlfn.NORM.INV(Y2023,$C$13,$C$14)*(1+$T$14), 0), ROUND(_xlfn.NORM.INV(Y2023, $D$13, $D$14)*(1+$T$14), 0))</f>
        <v>69</v>
      </c>
      <c r="AA2023" s="20">
        <f ca="1">RAND()</f>
        <v>0.36128562188509072</v>
      </c>
      <c r="AB2023" s="18">
        <f ca="1">IF(B2023=1, ROUND(_xlfn.NORM.INV(AA2023,$C$15,$C$16), 2), ROUND(_xlfn.NORM.INV(AA2023, $D$15, $D$16), 2))</f>
        <v>3471.63</v>
      </c>
      <c r="AC2023" s="15">
        <f ca="1">MIN(G2023,Z2023)</f>
        <v>56</v>
      </c>
      <c r="AD2023" s="15">
        <f ca="1">RAND()</f>
        <v>0.71421586266330483</v>
      </c>
      <c r="AE2023" s="19">
        <f ca="1">(IF(B2023=1, $G$21+($G$22-$G$21)*AD2023, $H$21+($H$22-$H$21)*AD2023))</f>
        <v>3.999755519321567E-2</v>
      </c>
      <c r="AF2023" s="15">
        <f ca="1">ROUND(AC2023*(1-AE2023), 0)</f>
        <v>54</v>
      </c>
      <c r="AG2023" s="20">
        <f ca="1">RAND()</f>
        <v>4.9002319102170344E-2</v>
      </c>
      <c r="AH2023" s="15">
        <f ca="1">IF(B2023=1, ROUND(_xlfn.NORM.INV(AG2023,$C$17,$C$18)*(1+$T$14), 0), ROUND(_xlfn.NORM.INV(AG2023, $D$17, $D$18)*(1+$T$14), 0))</f>
        <v>96</v>
      </c>
      <c r="AI2023" s="20">
        <f ca="1">RAND()</f>
        <v>0.77982395760838685</v>
      </c>
      <c r="AJ2023" s="18">
        <f ca="1">IF(B2023=1, ROUND(_xlfn.NORM.INV(AI2023,$C$19,$C$20), 2), ROUND(_xlfn.NORM.INV(AI2023, $D$19, $D$20), 2))</f>
        <v>2508.4</v>
      </c>
      <c r="AK2023" s="15">
        <f ca="1">MIN(ROUND(H2023*(1+$C$22),0),AH2023)</f>
        <v>96</v>
      </c>
      <c r="AL2023" s="20">
        <f ca="1">RAND()</f>
        <v>0.27204510768172374</v>
      </c>
      <c r="AM2023" s="19">
        <f ca="1">(IF(B2023=1, $G$21+($G$22-$G$21)*AL2023, $H$21+($H$22-$H$21)*AL2023))</f>
        <v>2.4521578768860332E-2</v>
      </c>
      <c r="AN2023" s="15">
        <f ca="1">ROUND(AK2023*(1-AM2023), 0)</f>
        <v>94</v>
      </c>
      <c r="AO2023" s="18">
        <f ca="1">SUM(IF(AN2023&gt;H2023, (AN2023-H2023)*($G$23+AJ2023), 0),IF(AF2023&gt;G2023,(AF2023-G2023)*($G$23+AB2023),0),IF(X2023&gt;F2023,(X2023-F2023)*($G$23+T2023),0),IF(P2023&gt;E2023,(P2023-E2023)*($G$23+L2023),0))</f>
        <v>0</v>
      </c>
      <c r="AP2023" s="18">
        <f>-$C$24</f>
        <v>-313614.51120000001</v>
      </c>
      <c r="AQ2023" s="17">
        <f ca="1">L2023*P2023+T2023*X2023+AB2023*AF2023+AJ2023*AN2023-AO2023+AP2023</f>
        <v>642598.37880000006</v>
      </c>
      <c r="AS2023" s="21">
        <f ca="1">SUM(IF(AN2023&gt;H2023, (AN2023-H2023), 0),IF(AF2023&gt;G2023,(AF2023-G2023),0),IF(X2023&gt;F2023,(X2023-F2023),0),IF(P2023&gt;E2023,(P2023-E2023),0))</f>
        <v>0</v>
      </c>
    </row>
    <row r="2024" spans="1:45" x14ac:dyDescent="0.4">
      <c r="A2024" s="15">
        <v>1996</v>
      </c>
      <c r="B2024" s="15">
        <f ca="1">IF(RAND() &lt; (8/12), 0, 1)</f>
        <v>1</v>
      </c>
      <c r="C2024" s="20">
        <f ca="1">RAND()</f>
        <v>0.52150758331961311</v>
      </c>
      <c r="D2024" s="15" t="str">
        <f ca="1">LOOKUP(C2024,$H$13:$H$16,$F$13:$F$16)</f>
        <v>Airbus A380-800</v>
      </c>
      <c r="E2024" s="15">
        <f ca="1">LOOKUP(D2024,$F$6:$F$9,$I$6:$I$9)</f>
        <v>14</v>
      </c>
      <c r="F2024" s="15">
        <f ca="1">LOOKUP(D2024,$F$6:$F$9,$J$6:$J$9)</f>
        <v>76</v>
      </c>
      <c r="G2024" s="15">
        <f ca="1">LOOKUP(D2024,$F$6:$F$9,$K$6:$K$9)</f>
        <v>56</v>
      </c>
      <c r="H2024" s="15">
        <f ca="1">LOOKUP(D2024,$F$6:$F$9,$L$6:$L$9)</f>
        <v>341</v>
      </c>
      <c r="I2024" s="20">
        <f ca="1">RAND()</f>
        <v>0.95721126981762683</v>
      </c>
      <c r="J2024" s="15">
        <f ca="1">IF(B2024=1, ROUND(_xlfn.NORM.INV(I2024,$C$5,$C$6)*(1+$T$14), 0), ROUND(_xlfn.NORM.INV(I2024, $D$5, $D$6)*(1+$T$14), 0))</f>
        <v>10</v>
      </c>
      <c r="K2024" s="20">
        <f ca="1">RAND()</f>
        <v>0.65029466801756919</v>
      </c>
      <c r="L2024" s="18">
        <f ca="1">IF(B2024=1, ROUND(_xlfn.NORM.INV(K2024,$C$7,$C$8), 2), ROUND(_xlfn.NORM.INV(K2024, $D$7, $D$8), 2))</f>
        <v>14355.21</v>
      </c>
      <c r="M2024" s="15">
        <f ca="1">MIN(E2024,J2024)</f>
        <v>10</v>
      </c>
      <c r="N2024" s="15">
        <f ca="1">RAND()</f>
        <v>0.26449962994941323</v>
      </c>
      <c r="O2024" s="19">
        <f ca="1">(IF(B2024=1, $G$21+($G$22-$G$21)*N2024, $H$21+($H$22-$H$21)*N2024))</f>
        <v>2.4257487048229463E-2</v>
      </c>
      <c r="P2024" s="15">
        <f ca="1">ROUND(M2024*(1-O2024), 0)</f>
        <v>10</v>
      </c>
      <c r="Q2024" s="20">
        <f ca="1">RAND()</f>
        <v>0.65889838835103709</v>
      </c>
      <c r="R2024" s="15">
        <f ca="1">IF(B2024=1, ROUND(_xlfn.NORM.INV(Q2024,$C$9,$C$10)*(1+$T$14), 0), ROUND(_xlfn.NORM.INV(Q2024, $D$9, $D$10)*(1+$T$14), 0))</f>
        <v>71</v>
      </c>
      <c r="S2024" s="20">
        <f ca="1">RAND()</f>
        <v>0.93799557288537583</v>
      </c>
      <c r="T2024" s="18">
        <f ca="1">IF(B2024=1, ROUND(_xlfn.NORM.INV(S2024,$C$11,$C$12), 2), ROUND(_xlfn.NORM.INV(S2024, $D$11, $D$12), 2))</f>
        <v>8216.42</v>
      </c>
      <c r="U2024" s="15">
        <f ca="1">MIN(F2024,R2024)</f>
        <v>71</v>
      </c>
      <c r="V2024" s="15">
        <f ca="1">RAND()</f>
        <v>0.34110229413147974</v>
      </c>
      <c r="W2024" s="19">
        <f ca="1">(IF(B2024=1, $G$21+($G$22-$G$21)*V2024, $H$21+($H$22-$H$21)*V2024))</f>
        <v>2.6938580294601791E-2</v>
      </c>
      <c r="X2024" s="15">
        <f ca="1">ROUND(U2024*(1-W2024), 0)</f>
        <v>69</v>
      </c>
      <c r="Y2024" s="20">
        <f ca="1">RAND()</f>
        <v>0.57194224073775313</v>
      </c>
      <c r="Z2024" s="15">
        <f ca="1">IF(B2024=1, ROUND(_xlfn.NORM.INV(Y2024,$C$13,$C$14)*(1+$T$14), 0), ROUND(_xlfn.NORM.INV(Y2024, $D$13, $D$14)*(1+$T$14), 0))</f>
        <v>59</v>
      </c>
      <c r="AA2024" s="20">
        <f ca="1">RAND()</f>
        <v>0.93312262518702549</v>
      </c>
      <c r="AB2024" s="18">
        <f ca="1">IF(B2024=1, ROUND(_xlfn.NORM.INV(AA2024,$C$15,$C$16), 2), ROUND(_xlfn.NORM.INV(AA2024, $D$15, $D$16), 2))</f>
        <v>4363.4799999999996</v>
      </c>
      <c r="AC2024" s="15">
        <f ca="1">MIN(G2024,Z2024)</f>
        <v>56</v>
      </c>
      <c r="AD2024" s="15">
        <f ca="1">RAND()</f>
        <v>3.6048441896528782E-2</v>
      </c>
      <c r="AE2024" s="19">
        <f ca="1">(IF(B2024=1, $G$21+($G$22-$G$21)*AD2024, $H$21+($H$22-$H$21)*AD2024))</f>
        <v>1.6261695466378508E-2</v>
      </c>
      <c r="AF2024" s="15">
        <f ca="1">ROUND(AC2024*(1-AE2024), 0)</f>
        <v>55</v>
      </c>
      <c r="AG2024" s="20">
        <f ca="1">RAND()</f>
        <v>0.94935937602122678</v>
      </c>
      <c r="AH2024" s="15">
        <f ca="1">IF(B2024=1, ROUND(_xlfn.NORM.INV(AG2024,$C$17,$C$18)*(1+$T$14), 0), ROUND(_xlfn.NORM.INV(AG2024, $D$17, $D$18)*(1+$T$14), 0))</f>
        <v>511</v>
      </c>
      <c r="AI2024" s="20">
        <f ca="1">RAND()</f>
        <v>0.99699055095777378</v>
      </c>
      <c r="AJ2024" s="18">
        <f ca="1">IF(B2024=1, ROUND(_xlfn.NORM.INV(AI2024,$C$19,$C$20), 2), ROUND(_xlfn.NORM.INV(AI2024, $D$19, $D$20), 2))</f>
        <v>3102.07</v>
      </c>
      <c r="AK2024" s="15">
        <f ca="1">MIN(ROUND(H2024*(1+$C$22),0),AH2024)</f>
        <v>358</v>
      </c>
      <c r="AL2024" s="20">
        <f ca="1">RAND()</f>
        <v>0.18417285175141163</v>
      </c>
      <c r="AM2024" s="19">
        <f ca="1">(IF(B2024=1, $G$21+($G$22-$G$21)*AL2024, $H$21+($H$22-$H$21)*AL2024))</f>
        <v>2.1446049811299408E-2</v>
      </c>
      <c r="AN2024" s="15">
        <f ca="1">ROUND(AK2024*(1-AM2024), 0)</f>
        <v>350</v>
      </c>
      <c r="AO2024" s="18">
        <f ca="1">SUM(IF(AN2024&gt;H2024, (AN2024-H2024)*($G$23+AJ2024), 0),IF(AF2024&gt;G2024,(AF2024-G2024)*($G$23+AB2024),0),IF(X2024&gt;F2024,(X2024-F2024)*($G$23+T2024),0),IF(P2024&gt;E2024,(P2024-E2024)*($G$23+L2024),0))</f>
        <v>35577.630000000005</v>
      </c>
      <c r="AP2024" s="18">
        <f>-$C$24</f>
        <v>-313614.51120000001</v>
      </c>
      <c r="AQ2024" s="17">
        <f ca="1">L2024*P2024+T2024*X2024+AB2024*AF2024+AJ2024*AN2024-AO2024+AP2024</f>
        <v>1687008.8388</v>
      </c>
      <c r="AS2024" s="21">
        <f ca="1">SUM(IF(AN2024&gt;H2024, (AN2024-H2024), 0),IF(AF2024&gt;G2024,(AF2024-G2024),0),IF(X2024&gt;F2024,(X2024-F2024),0),IF(P2024&gt;E2024,(P2024-E2024),0))</f>
        <v>9</v>
      </c>
    </row>
    <row r="2025" spans="1:45" x14ac:dyDescent="0.4">
      <c r="A2025" s="15">
        <v>1997</v>
      </c>
      <c r="B2025" s="15">
        <f ca="1">IF(RAND() &lt; (8/12), 0, 1)</f>
        <v>0</v>
      </c>
      <c r="C2025" s="20">
        <f ca="1">RAND()</f>
        <v>0.2219747659819552</v>
      </c>
      <c r="D2025" s="15" t="str">
        <f ca="1">LOOKUP(C2025,$H$13:$H$16,$F$13:$F$16)</f>
        <v>Airbus A380-800</v>
      </c>
      <c r="E2025" s="15">
        <f ca="1">LOOKUP(D2025,$F$6:$F$9,$I$6:$I$9)</f>
        <v>14</v>
      </c>
      <c r="F2025" s="15">
        <f ca="1">LOOKUP(D2025,$F$6:$F$9,$J$6:$J$9)</f>
        <v>76</v>
      </c>
      <c r="G2025" s="15">
        <f ca="1">LOOKUP(D2025,$F$6:$F$9,$K$6:$K$9)</f>
        <v>56</v>
      </c>
      <c r="H2025" s="15">
        <f ca="1">LOOKUP(D2025,$F$6:$F$9,$L$6:$L$9)</f>
        <v>341</v>
      </c>
      <c r="I2025" s="20">
        <f ca="1">RAND()</f>
        <v>0.44682205241210149</v>
      </c>
      <c r="J2025" s="15">
        <f ca="1">IF(B2025=1, ROUND(_xlfn.NORM.INV(I2025,$C$5,$C$6)*(1+$T$14), 0), ROUND(_xlfn.NORM.INV(I2025, $D$5, $D$6)*(1+$T$14), 0))</f>
        <v>4</v>
      </c>
      <c r="K2025" s="20">
        <f ca="1">RAND()</f>
        <v>0.14769197986723681</v>
      </c>
      <c r="L2025" s="18">
        <f ca="1">IF(B2025=1, ROUND(_xlfn.NORM.INV(K2025,$C$7,$C$8), 2), ROUND(_xlfn.NORM.INV(K2025, $D$7, $D$8), 2))</f>
        <v>10015.48</v>
      </c>
      <c r="M2025" s="15">
        <f ca="1">MIN(E2025,J2025)</f>
        <v>4</v>
      </c>
      <c r="N2025" s="15">
        <f ca="1">RAND()</f>
        <v>0.43418242440377086</v>
      </c>
      <c r="O2025" s="19">
        <f ca="1">(IF(B2025=1, $G$21+($G$22-$G$21)*N2025, $H$21+($H$22-$H$21)*N2025))</f>
        <v>2.3025472732113125E-2</v>
      </c>
      <c r="P2025" s="15">
        <f ca="1">ROUND(M2025*(1-O2025), 0)</f>
        <v>4</v>
      </c>
      <c r="Q2025" s="20">
        <f ca="1">RAND()</f>
        <v>0.62312613164140018</v>
      </c>
      <c r="R2025" s="15">
        <f ca="1">IF(B2025=1, ROUND(_xlfn.NORM.INV(Q2025,$C$9,$C$10)*(1+$T$14), 0), ROUND(_xlfn.NORM.INV(Q2025, $D$9, $D$10)*(1+$T$14), 0))</f>
        <v>43</v>
      </c>
      <c r="S2025" s="20">
        <f ca="1">RAND()</f>
        <v>0.1449294790453628</v>
      </c>
      <c r="T2025" s="18">
        <f ca="1">IF(B2025=1, ROUND(_xlfn.NORM.INV(S2025,$C$11,$C$12), 2), ROUND(_xlfn.NORM.INV(S2025, $D$11, $D$12), 2))</f>
        <v>5004.99</v>
      </c>
      <c r="U2025" s="15">
        <f ca="1">MIN(F2025,R2025)</f>
        <v>43</v>
      </c>
      <c r="V2025" s="15">
        <f ca="1">RAND()</f>
        <v>0.14692804152291017</v>
      </c>
      <c r="W2025" s="19">
        <f ca="1">(IF(B2025=1, $G$21+($G$22-$G$21)*V2025, $H$21+($H$22-$H$21)*V2025))</f>
        <v>1.4407841245687305E-2</v>
      </c>
      <c r="X2025" s="15">
        <f ca="1">ROUND(U2025*(1-W2025), 0)</f>
        <v>42</v>
      </c>
      <c r="Y2025" s="20">
        <f ca="1">RAND()</f>
        <v>0.82160231948079177</v>
      </c>
      <c r="Z2025" s="15">
        <f ca="1">IF(B2025=1, ROUND(_xlfn.NORM.INV(Y2025,$C$13,$C$14)*(1+$T$14), 0), ROUND(_xlfn.NORM.INV(Y2025, $D$13, $D$14)*(1+$T$14), 0))</f>
        <v>44</v>
      </c>
      <c r="AA2025" s="20">
        <f ca="1">RAND()</f>
        <v>0.22329558658861148</v>
      </c>
      <c r="AB2025" s="18">
        <f ca="1">IF(B2025=1, ROUND(_xlfn.NORM.INV(AA2025,$C$15,$C$16), 2), ROUND(_xlfn.NORM.INV(AA2025, $D$15, $D$16), 2))</f>
        <v>2705.47</v>
      </c>
      <c r="AC2025" s="15">
        <f ca="1">MIN(G2025,Z2025)</f>
        <v>44</v>
      </c>
      <c r="AD2025" s="15">
        <f ca="1">RAND()</f>
        <v>0.23127369449833157</v>
      </c>
      <c r="AE2025" s="19">
        <f ca="1">(IF(B2025=1, $G$21+($G$22-$G$21)*AD2025, $H$21+($H$22-$H$21)*AD2025))</f>
        <v>1.6938210834949948E-2</v>
      </c>
      <c r="AF2025" s="15">
        <f ca="1">ROUND(AC2025*(1-AE2025), 0)</f>
        <v>43</v>
      </c>
      <c r="AG2025" s="20">
        <f ca="1">RAND()</f>
        <v>0.39049438942595971</v>
      </c>
      <c r="AH2025" s="15">
        <f ca="1">IF(B2025=1, ROUND(_xlfn.NORM.INV(AG2025,$C$17,$C$18)*(1+$T$14), 0), ROUND(_xlfn.NORM.INV(AG2025, $D$17, $D$18)*(1+$T$14), 0))</f>
        <v>185</v>
      </c>
      <c r="AI2025" s="20">
        <f ca="1">RAND()</f>
        <v>0.21596606578265176</v>
      </c>
      <c r="AJ2025" s="18">
        <f ca="1">IF(B2025=1, ROUND(_xlfn.NORM.INV(AI2025,$C$19,$C$20), 2), ROUND(_xlfn.NORM.INV(AI2025, $D$19, $D$20), 2))</f>
        <v>1689.03</v>
      </c>
      <c r="AK2025" s="15">
        <f ca="1">MIN(ROUND(H2025*(1+$C$22),0),AH2025)</f>
        <v>185</v>
      </c>
      <c r="AL2025" s="20">
        <f ca="1">RAND()</f>
        <v>0.75514505606084192</v>
      </c>
      <c r="AM2025" s="19">
        <f ca="1">(IF(B2025=1, $G$21+($G$22-$G$21)*AL2025, $H$21+($H$22-$H$21)*AL2025))</f>
        <v>3.2654351681825254E-2</v>
      </c>
      <c r="AN2025" s="15">
        <f ca="1">ROUND(AK2025*(1-AM2025), 0)</f>
        <v>179</v>
      </c>
      <c r="AO2025" s="18">
        <f ca="1">SUM(IF(AN2025&gt;H2025, (AN2025-H2025)*($G$23+AJ2025), 0),IF(AF2025&gt;G2025,(AF2025-G2025)*($G$23+AB2025),0),IF(X2025&gt;F2025,(X2025-F2025)*($G$23+T2025),0),IF(P2025&gt;E2025,(P2025-E2025)*($G$23+L2025),0))</f>
        <v>0</v>
      </c>
      <c r="AP2025" s="18">
        <f>-$C$24</f>
        <v>-313614.51120000001</v>
      </c>
      <c r="AQ2025" s="17">
        <f ca="1">L2025*P2025+T2025*X2025+AB2025*AF2025+AJ2025*AN2025-AO2025+AP2025</f>
        <v>355328.56879999995</v>
      </c>
      <c r="AS2025" s="21">
        <f ca="1">SUM(IF(AN2025&gt;H2025, (AN2025-H2025), 0),IF(AF2025&gt;G2025,(AF2025-G2025),0),IF(X2025&gt;F2025,(X2025-F2025),0),IF(P2025&gt;E2025,(P2025-E2025),0))</f>
        <v>0</v>
      </c>
    </row>
    <row r="2026" spans="1:45" x14ac:dyDescent="0.4">
      <c r="A2026" s="15">
        <v>1998</v>
      </c>
      <c r="B2026" s="15">
        <f ca="1">IF(RAND() &lt; (8/12), 0, 1)</f>
        <v>0</v>
      </c>
      <c r="C2026" s="20">
        <f ca="1">RAND()</f>
        <v>7.501278519870147E-2</v>
      </c>
      <c r="D2026" s="15" t="str">
        <f ca="1">LOOKUP(C2026,$H$13:$H$16,$F$13:$F$16)</f>
        <v>Airbus A350-900</v>
      </c>
      <c r="E2026" s="15">
        <f ca="1">LOOKUP(D2026,$F$6:$F$9,$I$6:$I$9)</f>
        <v>0</v>
      </c>
      <c r="F2026" s="15">
        <f ca="1">LOOKUP(D2026,$F$6:$F$9,$J$6:$J$9)</f>
        <v>32</v>
      </c>
      <c r="G2026" s="15">
        <f ca="1">LOOKUP(D2026,$F$6:$F$9,$K$6:$K$9)</f>
        <v>21</v>
      </c>
      <c r="H2026" s="15">
        <f ca="1">LOOKUP(D2026,$F$6:$F$9,$L$6:$L$9)</f>
        <v>259</v>
      </c>
      <c r="I2026" s="20">
        <f ca="1">RAND()</f>
        <v>0.57091390467898584</v>
      </c>
      <c r="J2026" s="15">
        <f ca="1">IF(B2026=1, ROUND(_xlfn.NORM.INV(I2026,$C$5,$C$6)*(1+$T$14), 0), ROUND(_xlfn.NORM.INV(I2026, $D$5, $D$6)*(1+$T$14), 0))</f>
        <v>4</v>
      </c>
      <c r="K2026" s="20">
        <f ca="1">RAND()</f>
        <v>0.18290752588298376</v>
      </c>
      <c r="L2026" s="18">
        <f ca="1">IF(B2026=1, ROUND(_xlfn.NORM.INV(K2026,$C$7,$C$8), 2), ROUND(_xlfn.NORM.INV(K2026, $D$7, $D$8), 2))</f>
        <v>10080.219999999999</v>
      </c>
      <c r="M2026" s="15">
        <f ca="1">MIN(E2026,J2026)</f>
        <v>0</v>
      </c>
      <c r="N2026" s="15">
        <f ca="1">RAND()</f>
        <v>0.86210743264435152</v>
      </c>
      <c r="O2026" s="19">
        <f ca="1">(IF(B2026=1, $G$21+($G$22-$G$21)*N2026, $H$21+($H$22-$H$21)*N2026))</f>
        <v>3.5863222979330547E-2</v>
      </c>
      <c r="P2026" s="15">
        <f ca="1">ROUND(M2026*(1-O2026), 0)</f>
        <v>0</v>
      </c>
      <c r="Q2026" s="20">
        <f ca="1">RAND()</f>
        <v>0.95477896041294885</v>
      </c>
      <c r="R2026" s="15">
        <f ca="1">IF(B2026=1, ROUND(_xlfn.NORM.INV(Q2026,$C$9,$C$10)*(1+$T$14), 0), ROUND(_xlfn.NORM.INV(Q2026, $D$9, $D$10)*(1+$T$14), 0))</f>
        <v>58</v>
      </c>
      <c r="S2026" s="20">
        <f ca="1">RAND()</f>
        <v>0.7033056525021123</v>
      </c>
      <c r="T2026" s="18">
        <f ca="1">IF(B2026=1, ROUND(_xlfn.NORM.INV(S2026,$C$11,$C$12), 2), ROUND(_xlfn.NORM.INV(S2026, $D$11, $D$12), 2))</f>
        <v>5367.86</v>
      </c>
      <c r="U2026" s="15">
        <f ca="1">MIN(F2026,R2026)</f>
        <v>32</v>
      </c>
      <c r="V2026" s="15">
        <f ca="1">RAND()</f>
        <v>0.95144997228738903</v>
      </c>
      <c r="W2026" s="19">
        <f ca="1">(IF(B2026=1, $G$21+($G$22-$G$21)*V2026, $H$21+($H$22-$H$21)*V2026))</f>
        <v>3.8543499168621667E-2</v>
      </c>
      <c r="X2026" s="15">
        <f ca="1">ROUND(U2026*(1-W2026), 0)</f>
        <v>31</v>
      </c>
      <c r="Y2026" s="20">
        <f ca="1">RAND()</f>
        <v>0.86202918348608926</v>
      </c>
      <c r="Z2026" s="15">
        <f ca="1">IF(B2026=1, ROUND(_xlfn.NORM.INV(Y2026,$C$13,$C$14)*(1+$T$14), 0), ROUND(_xlfn.NORM.INV(Y2026, $D$13, $D$14)*(1+$T$14), 0))</f>
        <v>46</v>
      </c>
      <c r="AA2026" s="20">
        <f ca="1">RAND()</f>
        <v>0.22301402966656247</v>
      </c>
      <c r="AB2026" s="18">
        <f ca="1">IF(B2026=1, ROUND(_xlfn.NORM.INV(AA2026,$C$15,$C$16), 2), ROUND(_xlfn.NORM.INV(AA2026, $D$15, $D$16), 2))</f>
        <v>2705.35</v>
      </c>
      <c r="AC2026" s="15">
        <f ca="1">MIN(G2026,Z2026)</f>
        <v>21</v>
      </c>
      <c r="AD2026" s="15">
        <f ca="1">RAND()</f>
        <v>0.49001787781043427</v>
      </c>
      <c r="AE2026" s="19">
        <f ca="1">(IF(B2026=1, $G$21+($G$22-$G$21)*AD2026, $H$21+($H$22-$H$21)*AD2026))</f>
        <v>2.4700536334313027E-2</v>
      </c>
      <c r="AF2026" s="15">
        <f ca="1">ROUND(AC2026*(1-AE2026), 0)</f>
        <v>20</v>
      </c>
      <c r="AG2026" s="20">
        <f ca="1">RAND()</f>
        <v>0.74228809049775024</v>
      </c>
      <c r="AH2026" s="15">
        <f ca="1">IF(B2026=1, ROUND(_xlfn.NORM.INV(AG2026,$C$17,$C$18)*(1+$T$14), 0), ROUND(_xlfn.NORM.INV(AG2026, $D$17, $D$18)*(1+$T$14), 0))</f>
        <v>234</v>
      </c>
      <c r="AI2026" s="20">
        <f ca="1">RAND()</f>
        <v>0.19854526743376533</v>
      </c>
      <c r="AJ2026" s="18">
        <f ca="1">IF(B2026=1, ROUND(_xlfn.NORM.INV(AI2026,$C$19,$C$20), 2), ROUND(_xlfn.NORM.INV(AI2026, $D$19, $D$20), 2))</f>
        <v>1684.4</v>
      </c>
      <c r="AK2026" s="15">
        <f ca="1">MIN(ROUND(H2026*(1+$C$22),0),AH2026)</f>
        <v>234</v>
      </c>
      <c r="AL2026" s="20">
        <f ca="1">RAND()</f>
        <v>0.81627979227118463</v>
      </c>
      <c r="AM2026" s="19">
        <f ca="1">(IF(B2026=1, $G$21+($G$22-$G$21)*AL2026, $H$21+($H$22-$H$21)*AL2026))</f>
        <v>3.448839376813554E-2</v>
      </c>
      <c r="AN2026" s="15">
        <f ca="1">ROUND(AK2026*(1-AM2026), 0)</f>
        <v>226</v>
      </c>
      <c r="AO2026" s="18">
        <f ca="1">SUM(IF(AN2026&gt;H2026, (AN2026-H2026)*($G$23+AJ2026), 0),IF(AF2026&gt;G2026,(AF2026-G2026)*($G$23+AB2026),0),IF(X2026&gt;F2026,(X2026-F2026)*($G$23+T2026),0),IF(P2026&gt;E2026,(P2026-E2026)*($G$23+L2026),0))</f>
        <v>0</v>
      </c>
      <c r="AP2026" s="18">
        <f>-$C$24</f>
        <v>-313614.51120000001</v>
      </c>
      <c r="AQ2026" s="17">
        <f ca="1">L2026*P2026+T2026*X2026+AB2026*AF2026+AJ2026*AN2026-AO2026+AP2026</f>
        <v>287570.54880000005</v>
      </c>
      <c r="AS2026" s="21">
        <f ca="1">SUM(IF(AN2026&gt;H2026, (AN2026-H2026), 0),IF(AF2026&gt;G2026,(AF2026-G2026),0),IF(X2026&gt;F2026,(X2026-F2026),0),IF(P2026&gt;E2026,(P2026-E2026),0))</f>
        <v>0</v>
      </c>
    </row>
    <row r="2027" spans="1:45" x14ac:dyDescent="0.4">
      <c r="A2027" s="15">
        <v>1999</v>
      </c>
      <c r="B2027" s="15">
        <f ca="1">IF(RAND() &lt; (8/12), 0, 1)</f>
        <v>0</v>
      </c>
      <c r="C2027" s="20">
        <f ca="1">RAND()</f>
        <v>0.33304253378185256</v>
      </c>
      <c r="D2027" s="15" t="str">
        <f ca="1">LOOKUP(C2027,$H$13:$H$16,$F$13:$F$16)</f>
        <v>Airbus A380-800</v>
      </c>
      <c r="E2027" s="15">
        <f ca="1">LOOKUP(D2027,$F$6:$F$9,$I$6:$I$9)</f>
        <v>14</v>
      </c>
      <c r="F2027" s="15">
        <f ca="1">LOOKUP(D2027,$F$6:$F$9,$J$6:$J$9)</f>
        <v>76</v>
      </c>
      <c r="G2027" s="15">
        <f ca="1">LOOKUP(D2027,$F$6:$F$9,$K$6:$K$9)</f>
        <v>56</v>
      </c>
      <c r="H2027" s="15">
        <f ca="1">LOOKUP(D2027,$F$6:$F$9,$L$6:$L$9)</f>
        <v>341</v>
      </c>
      <c r="I2027" s="20">
        <f ca="1">RAND()</f>
        <v>0.6503163874911374</v>
      </c>
      <c r="J2027" s="15">
        <f ca="1">IF(B2027=1, ROUND(_xlfn.NORM.INV(I2027,$C$5,$C$6)*(1+$T$14), 0), ROUND(_xlfn.NORM.INV(I2027, $D$5, $D$6)*(1+$T$14), 0))</f>
        <v>5</v>
      </c>
      <c r="K2027" s="20">
        <f ca="1">RAND()</f>
        <v>0.93962318614603579</v>
      </c>
      <c r="L2027" s="18">
        <f ca="1">IF(B2027=1, ROUND(_xlfn.NORM.INV(K2027,$C$7,$C$8), 2), ROUND(_xlfn.NORM.INV(K2027, $D$7, $D$8), 2))</f>
        <v>11199.55</v>
      </c>
      <c r="M2027" s="15">
        <f ca="1">MIN(E2027,J2027)</f>
        <v>5</v>
      </c>
      <c r="N2027" s="15">
        <f ca="1">RAND()</f>
        <v>0.61386941801974382</v>
      </c>
      <c r="O2027" s="19">
        <f ca="1">(IF(B2027=1, $G$21+($G$22-$G$21)*N2027, $H$21+($H$22-$H$21)*N2027))</f>
        <v>2.8416082540592316E-2</v>
      </c>
      <c r="P2027" s="15">
        <f ca="1">ROUND(M2027*(1-O2027), 0)</f>
        <v>5</v>
      </c>
      <c r="Q2027" s="20">
        <f ca="1">RAND()</f>
        <v>0.13276604088503485</v>
      </c>
      <c r="R2027" s="15">
        <f ca="1">IF(B2027=1, ROUND(_xlfn.NORM.INV(Q2027,$C$9,$C$10)*(1+$T$14), 0), ROUND(_xlfn.NORM.INV(Q2027, $D$9, $D$10)*(1+$T$14), 0))</f>
        <v>28</v>
      </c>
      <c r="S2027" s="20">
        <f ca="1">RAND()</f>
        <v>0.3346391103357208</v>
      </c>
      <c r="T2027" s="18">
        <f ca="1">IF(B2027=1, ROUND(_xlfn.NORM.INV(S2027,$C$11,$C$12), 2), ROUND(_xlfn.NORM.INV(S2027, $D$11, $D$12), 2))</f>
        <v>5148.8500000000004</v>
      </c>
      <c r="U2027" s="15">
        <f ca="1">MIN(F2027,R2027)</f>
        <v>28</v>
      </c>
      <c r="V2027" s="15">
        <f ca="1">RAND()</f>
        <v>0.19400519315825737</v>
      </c>
      <c r="W2027" s="19">
        <f ca="1">(IF(B2027=1, $G$21+($G$22-$G$21)*V2027, $H$21+($H$22-$H$21)*V2027))</f>
        <v>1.5820155794747721E-2</v>
      </c>
      <c r="X2027" s="15">
        <f ca="1">ROUND(U2027*(1-W2027), 0)</f>
        <v>28</v>
      </c>
      <c r="Y2027" s="20">
        <f ca="1">RAND()</f>
        <v>0.7792249180128642</v>
      </c>
      <c r="Z2027" s="15">
        <f ca="1">IF(B2027=1, ROUND(_xlfn.NORM.INV(Y2027,$C$13,$C$14)*(1+$T$14), 0), ROUND(_xlfn.NORM.INV(Y2027, $D$13, $D$14)*(1+$T$14), 0))</f>
        <v>43</v>
      </c>
      <c r="AA2027" s="20">
        <f ca="1">RAND()</f>
        <v>0.3231747054910723</v>
      </c>
      <c r="AB2027" s="18">
        <f ca="1">IF(B2027=1, ROUND(_xlfn.NORM.INV(AA2027,$C$15,$C$16), 2), ROUND(_xlfn.NORM.INV(AA2027, $D$15, $D$16), 2))</f>
        <v>2742.2</v>
      </c>
      <c r="AC2027" s="15">
        <f ca="1">MIN(G2027,Z2027)</f>
        <v>43</v>
      </c>
      <c r="AD2027" s="15">
        <f ca="1">RAND()</f>
        <v>0.65203606785721746</v>
      </c>
      <c r="AE2027" s="19">
        <f ca="1">(IF(B2027=1, $G$21+($G$22-$G$21)*AD2027, $H$21+($H$22-$H$21)*AD2027))</f>
        <v>2.9561082035716522E-2</v>
      </c>
      <c r="AF2027" s="15">
        <f ca="1">ROUND(AC2027*(1-AE2027), 0)</f>
        <v>42</v>
      </c>
      <c r="AG2027" s="20">
        <f ca="1">RAND()</f>
        <v>0.96444581275469354</v>
      </c>
      <c r="AH2027" s="15">
        <f ca="1">IF(B2027=1, ROUND(_xlfn.NORM.INV(AG2027,$C$17,$C$18)*(1+$T$14), 0), ROUND(_xlfn.NORM.INV(AG2027, $D$17, $D$18)*(1+$T$14), 0))</f>
        <v>294</v>
      </c>
      <c r="AI2027" s="20">
        <f ca="1">RAND()</f>
        <v>0.51625860716408256</v>
      </c>
      <c r="AJ2027" s="18">
        <f ca="1">IF(B2027=1, ROUND(_xlfn.NORM.INV(AI2027,$C$19,$C$20), 2), ROUND(_xlfn.NORM.INV(AI2027, $D$19, $D$20), 2))</f>
        <v>1751.83</v>
      </c>
      <c r="AK2027" s="15">
        <f ca="1">MIN(ROUND(H2027*(1+$C$22),0),AH2027)</f>
        <v>294</v>
      </c>
      <c r="AL2027" s="20">
        <f ca="1">RAND()</f>
        <v>0.28486670333395681</v>
      </c>
      <c r="AM2027" s="19">
        <f ca="1">(IF(B2027=1, $G$21+($G$22-$G$21)*AL2027, $H$21+($H$22-$H$21)*AL2027))</f>
        <v>1.8546001100018705E-2</v>
      </c>
      <c r="AN2027" s="15">
        <f ca="1">ROUND(AK2027*(1-AM2027), 0)</f>
        <v>289</v>
      </c>
      <c r="AO2027" s="18">
        <f ca="1">SUM(IF(AN2027&gt;H2027, (AN2027-H2027)*($G$23+AJ2027), 0),IF(AF2027&gt;G2027,(AF2027-G2027)*($G$23+AB2027),0),IF(X2027&gt;F2027,(X2027-F2027)*($G$23+T2027),0),IF(P2027&gt;E2027,(P2027-E2027)*($G$23+L2027),0))</f>
        <v>0</v>
      </c>
      <c r="AP2027" s="18">
        <f>-$C$24</f>
        <v>-313614.51120000001</v>
      </c>
      <c r="AQ2027" s="17">
        <f ca="1">L2027*P2027+T2027*X2027+AB2027*AF2027+AJ2027*AN2027-AO2027+AP2027</f>
        <v>508002.30880000006</v>
      </c>
      <c r="AS2027" s="21">
        <f ca="1">SUM(IF(AN2027&gt;H2027, (AN2027-H2027), 0),IF(AF2027&gt;G2027,(AF2027-G2027),0),IF(X2027&gt;F2027,(X2027-F2027),0),IF(P2027&gt;E2027,(P2027-E2027),0))</f>
        <v>0</v>
      </c>
    </row>
    <row r="2028" spans="1:45" x14ac:dyDescent="0.4">
      <c r="A2028" s="15">
        <v>2000</v>
      </c>
      <c r="B2028" s="15">
        <f ca="1">IF(RAND() &lt; (8/12), 0, 1)</f>
        <v>0</v>
      </c>
      <c r="C2028" s="20">
        <f ca="1">RAND()</f>
        <v>0.21888299542019085</v>
      </c>
      <c r="D2028" s="15" t="str">
        <f ca="1">LOOKUP(C2028,$H$13:$H$16,$F$13:$F$16)</f>
        <v>Airbus A380-800</v>
      </c>
      <c r="E2028" s="15">
        <f ca="1">LOOKUP(D2028,$F$6:$F$9,$I$6:$I$9)</f>
        <v>14</v>
      </c>
      <c r="F2028" s="15">
        <f ca="1">LOOKUP(D2028,$F$6:$F$9,$J$6:$J$9)</f>
        <v>76</v>
      </c>
      <c r="G2028" s="15">
        <f ca="1">LOOKUP(D2028,$F$6:$F$9,$K$6:$K$9)</f>
        <v>56</v>
      </c>
      <c r="H2028" s="15">
        <f ca="1">LOOKUP(D2028,$F$6:$F$9,$L$6:$L$9)</f>
        <v>341</v>
      </c>
      <c r="I2028" s="20">
        <f ca="1">RAND()</f>
        <v>0.16638149433033611</v>
      </c>
      <c r="J2028" s="15">
        <f ca="1">IF(B2028=1, ROUND(_xlfn.NORM.INV(I2028,$C$5,$C$6)*(1+$T$14), 0), ROUND(_xlfn.NORM.INV(I2028, $D$5, $D$6)*(1+$T$14), 0))</f>
        <v>3</v>
      </c>
      <c r="K2028" s="20">
        <f ca="1">RAND()</f>
        <v>0.75089989064007256</v>
      </c>
      <c r="L2028" s="18">
        <f ca="1">IF(B2028=1, ROUND(_xlfn.NORM.INV(K2028,$C$7,$C$8), 2), ROUND(_xlfn.NORM.INV(K2028, $D$7, $D$8), 2))</f>
        <v>10801.08</v>
      </c>
      <c r="M2028" s="15">
        <f ca="1">MIN(E2028,J2028)</f>
        <v>3</v>
      </c>
      <c r="N2028" s="15">
        <f ca="1">RAND()</f>
        <v>0.24990466289216551</v>
      </c>
      <c r="O2028" s="19">
        <f ca="1">(IF(B2028=1, $G$21+($G$22-$G$21)*N2028, $H$21+($H$22-$H$21)*N2028))</f>
        <v>1.7497139886764965E-2</v>
      </c>
      <c r="P2028" s="15">
        <f ca="1">ROUND(M2028*(1-O2028), 0)</f>
        <v>3</v>
      </c>
      <c r="Q2028" s="20">
        <f ca="1">RAND()</f>
        <v>0.66540161780639373</v>
      </c>
      <c r="R2028" s="15">
        <f ca="1">IF(B2028=1, ROUND(_xlfn.NORM.INV(Q2028,$C$9,$C$10)*(1+$T$14), 0), ROUND(_xlfn.NORM.INV(Q2028, $D$9, $D$10)*(1+$T$14), 0))</f>
        <v>44</v>
      </c>
      <c r="S2028" s="20">
        <f ca="1">RAND()</f>
        <v>0.97786227641039491</v>
      </c>
      <c r="T2028" s="18">
        <f ca="1">IF(B2028=1, ROUND(_xlfn.NORM.INV(S2028,$C$11,$C$12), 2), ROUND(_xlfn.NORM.INV(S2028, $D$11, $D$12), 2))</f>
        <v>5704.56</v>
      </c>
      <c r="U2028" s="15">
        <f ca="1">MIN(F2028,R2028)</f>
        <v>44</v>
      </c>
      <c r="V2028" s="15">
        <f ca="1">RAND()</f>
        <v>9.6586659489856119E-2</v>
      </c>
      <c r="W2028" s="19">
        <f ca="1">(IF(B2028=1, $G$21+($G$22-$G$21)*V2028, $H$21+($H$22-$H$21)*V2028))</f>
        <v>1.2897599784695683E-2</v>
      </c>
      <c r="X2028" s="15">
        <f ca="1">ROUND(U2028*(1-W2028), 0)</f>
        <v>43</v>
      </c>
      <c r="Y2028" s="20">
        <f ca="1">RAND()</f>
        <v>0.5754378751830227</v>
      </c>
      <c r="Z2028" s="15">
        <f ca="1">IF(B2028=1, ROUND(_xlfn.NORM.INV(Y2028,$C$13,$C$14)*(1+$T$14), 0), ROUND(_xlfn.NORM.INV(Y2028, $D$13, $D$14)*(1+$T$14), 0))</f>
        <v>37</v>
      </c>
      <c r="AA2028" s="20">
        <f ca="1">RAND()</f>
        <v>0.29740934025866961</v>
      </c>
      <c r="AB2028" s="18">
        <f ca="1">IF(B2028=1, ROUND(_xlfn.NORM.INV(AA2028,$C$15,$C$16), 2), ROUND(_xlfn.NORM.INV(AA2028, $D$15, $D$16), 2))</f>
        <v>2733.33</v>
      </c>
      <c r="AC2028" s="15">
        <f ca="1">MIN(G2028,Z2028)</f>
        <v>37</v>
      </c>
      <c r="AD2028" s="15">
        <f ca="1">RAND()</f>
        <v>0.37015357788101355</v>
      </c>
      <c r="AE2028" s="19">
        <f ca="1">(IF(B2028=1, $G$21+($G$22-$G$21)*AD2028, $H$21+($H$22-$H$21)*AD2028))</f>
        <v>2.1104607336430409E-2</v>
      </c>
      <c r="AF2028" s="15">
        <f ca="1">ROUND(AC2028*(1-AE2028), 0)</f>
        <v>36</v>
      </c>
      <c r="AG2028" s="20">
        <f ca="1">RAND()</f>
        <v>0.10603362362395707</v>
      </c>
      <c r="AH2028" s="15">
        <f ca="1">IF(B2028=1, ROUND(_xlfn.NORM.INV(AG2028,$C$17,$C$18)*(1+$T$14), 0), ROUND(_xlfn.NORM.INV(AG2028, $D$17, $D$18)*(1+$T$14), 0))</f>
        <v>134</v>
      </c>
      <c r="AI2028" s="20">
        <f ca="1">RAND()</f>
        <v>0.88990650361484036</v>
      </c>
      <c r="AJ2028" s="18">
        <f ca="1">IF(B2028=1, ROUND(_xlfn.NORM.INV(AI2028,$C$19,$C$20), 2), ROUND(_xlfn.NORM.INV(AI2028, $D$19, $D$20), 2))</f>
        <v>1841.86</v>
      </c>
      <c r="AK2028" s="15">
        <f ca="1">MIN(ROUND(H2028*(1+$C$22),0),AH2028)</f>
        <v>134</v>
      </c>
      <c r="AL2028" s="20">
        <f ca="1">RAND()</f>
        <v>0.35637220540501557</v>
      </c>
      <c r="AM2028" s="19">
        <f ca="1">(IF(B2028=1, $G$21+($G$22-$G$21)*AL2028, $H$21+($H$22-$H$21)*AL2028))</f>
        <v>2.0691166162150467E-2</v>
      </c>
      <c r="AN2028" s="15">
        <f ca="1">ROUND(AK2028*(1-AM2028), 0)</f>
        <v>131</v>
      </c>
      <c r="AO2028" s="18">
        <f ca="1">SUM(IF(AN2028&gt;H2028, (AN2028-H2028)*($G$23+AJ2028), 0),IF(AF2028&gt;G2028,(AF2028-G2028)*($G$23+AB2028),0),IF(X2028&gt;F2028,(X2028-F2028)*($G$23+T2028),0),IF(P2028&gt;E2028,(P2028-E2028)*($G$23+L2028),0))</f>
        <v>0</v>
      </c>
      <c r="AP2028" s="18">
        <f>-$C$24</f>
        <v>-313614.51120000001</v>
      </c>
      <c r="AQ2028" s="17">
        <f ca="1">L2028*P2028+T2028*X2028+AB2028*AF2028+AJ2028*AN2028-AO2028+AP2028</f>
        <v>303768.34879999998</v>
      </c>
      <c r="AS2028" s="16">
        <f ca="1">SUM(IF(AN2028&gt;H2028, (AN2028-H2028), 0),IF(AF2028&gt;G2028,(AF2028-G2028),0),IF(X2028&gt;F2028,(X2028-F2028),0),IF(P2028&gt;E2028,(P2028-E2028),0))</f>
        <v>0</v>
      </c>
    </row>
    <row r="1048576" spans="57:57" x14ac:dyDescent="0.4">
      <c r="BE1048576" s="15" t="str">
        <f>CONCATENATE(RIGHT(BC1048576,3))</f>
        <v/>
      </c>
    </row>
  </sheetData>
  <mergeCells count="15">
    <mergeCell ref="F4:H4"/>
    <mergeCell ref="BN28:BR28"/>
    <mergeCell ref="BT28:BX28"/>
    <mergeCell ref="I4:M4"/>
    <mergeCell ref="S4:T4"/>
    <mergeCell ref="AU27:AY27"/>
    <mergeCell ref="J12:K12"/>
    <mergeCell ref="J11:K11"/>
    <mergeCell ref="C24:D24"/>
    <mergeCell ref="A5:A8"/>
    <mergeCell ref="A9:A12"/>
    <mergeCell ref="A13:A16"/>
    <mergeCell ref="A17:A23"/>
    <mergeCell ref="C23:D23"/>
    <mergeCell ref="C22:D22"/>
  </mergeCells>
  <pageMargins left="0.7" right="0.7" top="0.75" bottom="0.75" header="0.3" footer="0.3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Overview</vt:lpstr>
      <vt:lpstr>Route 1 (Buenos Aires)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Samuel BRAL</dc:creator>
  <cp:lastModifiedBy>Samuel BRAL</cp:lastModifiedBy>
  <dcterms:created xsi:type="dcterms:W3CDTF">2025-09-13T18:14:04Z</dcterms:created>
  <dcterms:modified xsi:type="dcterms:W3CDTF">2025-09-13T18:39:22Z</dcterms:modified>
</cp:coreProperties>
</file>